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externalLinks/_rels/externalLink1.xml.rels" ContentType="application/vnd.openxmlformats-package.relationships+xml"/>
  <Override PartName="/xl/externalLinks/externalLink1.xml" ContentType="application/vnd.openxmlformats-officedocument.spreadsheetml.externalLink+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externalReferences>
    <externalReference r:id="rId3"/>
  </externalReferenc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<sst xmlns="http://schemas.openxmlformats.org/spreadsheetml/2006/main" count="22232" uniqueCount="617">
  <si>
    <t xml:space="preserve">ID</t>
  </si>
  <si>
    <t xml:space="preserve">Countries</t>
  </si>
  <si>
    <t xml:space="preserve">Announcement Date</t>
  </si>
  <si>
    <t xml:space="preserve">Type of Aid General</t>
  </si>
  <si>
    <t xml:space="preserve">Type of Aid Specific</t>
  </si>
  <si>
    <t xml:space="preserve">Explanation</t>
  </si>
  <si>
    <t xml:space="preserve">Original Currency</t>
  </si>
  <si>
    <t xml:space="preserve">Monetary Value as Given by Source</t>
  </si>
  <si>
    <t xml:space="preserve">Items</t>
  </si>
  <si>
    <t xml:space="preserve">Type of Item</t>
  </si>
  <si>
    <t xml:space="preserve">Sub-type of item</t>
  </si>
  <si>
    <t xml:space="preserve">Soviet Origin (1)</t>
  </si>
  <si>
    <t xml:space="preserve">No. of Units</t>
  </si>
  <si>
    <t xml:space="preserve">No. of Units Delivered (in-kind military aid)</t>
  </si>
  <si>
    <t xml:space="preserve">Unit Price in USD</t>
  </si>
  <si>
    <t xml:space="preserve">Value Committed (own estimate, in USD)</t>
  </si>
  <si>
    <t xml:space="preserve">Value Delivered (own estimate, in USD)</t>
  </si>
  <si>
    <t xml:space="preserve">Total </t>
  </si>
  <si>
    <t xml:space="preserve">Converted Value in EUR</t>
  </si>
  <si>
    <t xml:space="preserve">Total monetary value delivered in EUR</t>
  </si>
  <si>
    <t xml:space="preserve">Official Source</t>
  </si>
  <si>
    <t xml:space="preserve">Source of Aid 1</t>
  </si>
  <si>
    <t xml:space="preserve">Source of Aid 2</t>
  </si>
  <si>
    <t xml:space="preserve">Source of Aid 3</t>
  </si>
  <si>
    <t xml:space="preserve">Source of Aid 4</t>
  </si>
  <si>
    <t xml:space="preserve">Bilateral loan/grant made through IMF or WB?</t>
  </si>
  <si>
    <t xml:space="preserve">Updated/newly added entry</t>
  </si>
  <si>
    <t xml:space="preserve">Humanitarian delivery</t>
  </si>
  <si>
    <t xml:space="preserve">Deliveries = Commitments (1=yes, 0=no)</t>
  </si>
  <si>
    <t xml:space="preserve">Official delivery source (1=yes, 0=no)</t>
  </si>
  <si>
    <t xml:space="preserve">Source for Delivery</t>
  </si>
  <si>
    <t xml:space="preserve">Working/debug &gt;&gt;&gt;</t>
  </si>
  <si>
    <t xml:space="preserve">Total_value_dummy (1 is first row in the package)</t>
  </si>
  <si>
    <t xml:space="preserve">value_source_commitments</t>
  </si>
  <si>
    <t xml:space="preserve">value_source_deliveries</t>
  </si>
  <si>
    <t xml:space="preserve">MonthCoding2</t>
  </si>
  <si>
    <t xml:space="preserve">Month3</t>
  </si>
  <si>
    <t xml:space="preserve">BeforeWar4</t>
  </si>
  <si>
    <t xml:space="preserve">Short term</t>
  </si>
  <si>
    <t xml:space="preserve">Earmarked year</t>
  </si>
  <si>
    <t xml:space="preserve">Ukraine Asked for it dummy (=1)</t>
  </si>
  <si>
    <t xml:space="preserve">Heavy_but_undisclosed_commitments</t>
  </si>
  <si>
    <t xml:space="preserve">Heavy_but_undisclosed_deliveries</t>
  </si>
  <si>
    <t xml:space="preserve">Ammunition_dummy(=1)</t>
  </si>
  <si>
    <t xml:space="preserve">Source of item</t>
  </si>
  <si>
    <t xml:space="preserve">Items (short version)</t>
  </si>
  <si>
    <t xml:space="preserve">Official Source Yes/No Dummy</t>
  </si>
  <si>
    <t xml:space="preserve">in-kind dummy</t>
  </si>
  <si>
    <t xml:space="preserve">dummy_month_check (1=error)</t>
  </si>
  <si>
    <t xml:space="preserve">explanation dummy (1=error)</t>
  </si>
  <si>
    <t xml:space="preserve">formula_dummy (1=error)</t>
  </si>
  <si>
    <t xml:space="preserve">deliveries_more_than_committements (1 = yes)</t>
  </si>
  <si>
    <t xml:space="preserve">non EU NATO member</t>
  </si>
  <si>
    <t xml:space="preserve">EU</t>
  </si>
  <si>
    <t xml:space="preserve">benchmark_check (% of total value)</t>
  </si>
  <si>
    <t xml:space="preserve">% difference from the value by the source</t>
  </si>
  <si>
    <t xml:space="preserve">USH1</t>
  </si>
  <si>
    <t xml:space="preserve">United States</t>
  </si>
  <si>
    <t xml:space="preserve">Humanitarian</t>
  </si>
  <si>
    <t xml:space="preserve">Equipment and assistance</t>
  </si>
  <si>
    <t xml:space="preserve">The aid, almost equally funded by the Department of State (26 million USD) and the U.S. Agency for International Development (28 million USD) amounts to 54 million USD. No further information regarding the involved international organizations has been disclosed.</t>
  </si>
  <si>
    <t xml:space="preserve">USD</t>
  </si>
  <si>
    <t xml:space="preserve">.</t>
  </si>
  <si>
    <t xml:space="preserve">Yes</t>
  </si>
  <si>
    <t xml:space="preserve">https://www.state.gov/the-united-states-announces-additional-humanitarian-assistance-for-the-people-of-ukraine/</t>
  </si>
  <si>
    <t xml:space="preserve">https://www.usaid.gov/news-information/press-releases/mar-10-2022-united-states-announces-additional-humanitarian-assistance?msclkid=fc0f8e8dae8611ecaad8dc70eab615cc</t>
  </si>
  <si>
    <t xml:space="preserve">Value is given by the source</t>
  </si>
  <si>
    <t xml:space="preserve">Value is not given at all</t>
  </si>
  <si>
    <t xml:space="preserve">2022-2023</t>
  </si>
  <si>
    <t xml:space="preserve">USH2</t>
  </si>
  <si>
    <t xml:space="preserve">Assistance</t>
  </si>
  <si>
    <t xml:space="preserve">$30 million to support integrating Ukraine’s electric grid with the European Network of Transmission System Operators for Electricity. This aid is part of the Ukraine Supplemental Appropriations Act 2022 that appropriates budgets for financial, humanitarian and military aid to Ukraine. Source of Aid 1 lists the congress bill.</t>
  </si>
  <si>
    <t xml:space="preserve">https://appropriations.house.gov/sites/democrats.appropriations.house.gov/files/Ukraine%20Supplemental%20Summary.pdf</t>
  </si>
  <si>
    <t xml:space="preserve">https://www.nytimes.com/interactive/2022/03/18/upshot/ukraine-aid-details.html</t>
  </si>
  <si>
    <t xml:space="preserve">USH3</t>
  </si>
  <si>
    <t xml:space="preserve">In March and May 2022, the US announced the provision of humanitarian aid to Ukraine through USAID and directly with the state budget. (Source of aid 1 and 2). Later this year, congressional research service (Source of aid 3) and USAID documents (Source of aid 4) revealed that only approximately 1.2 billion USD were disbursed in FY2022. Thus, since the fiscal year is over, we report disbursements here using Source of aid 4 to indicate the dynamic over time. Therefore a total of 1.2 billion USD is reported in  USH3, USH5-USH9. Please note that we report assistance to the energy sector of Ukraine separately in USH2 and USH4 since a different department of the US government provided it.</t>
  </si>
  <si>
    <t xml:space="preserve">https://appropriations.house.gov/sites/democrats.appropriations.house.gov/files/Additional%20Ukraine%20Suplemental%20Appropriations%20Act%20Summary.pdf</t>
  </si>
  <si>
    <t xml:space="preserve">https://crsreports.congress.gov/product/pdf/IN/IN11882</t>
  </si>
  <si>
    <t xml:space="preserve">https://www.usaid.gov/sites/default/files/2022-05/2022-03-31_USG_Ukraine_Complex_Emergency_Fact_Sheet_9.pdf</t>
  </si>
  <si>
    <t xml:space="preserve">USH4</t>
  </si>
  <si>
    <t xml:space="preserve">$2 million for technical and regulatory support to Ukraine’s nuclear regulatory agency. This aid is part of the Ukraine Additional Supplemental Appropriations Act 2022 that appropriates budgets for financial, humanitarian and military aid to Ukraine. Source of Aid 1 lists the congress bill.</t>
  </si>
  <si>
    <t xml:space="preserve">https://www.cbsnews.com/news/ukraine-aid-bill-house-vote-39-8-billion/</t>
  </si>
  <si>
    <t xml:space="preserve">USH5</t>
  </si>
  <si>
    <t xml:space="preserve">https://www.usaid.gov/sites/default/files/2022-12/2022-05-27_USG_Ukraine_Complex_Emergency_Fact_Sheet_17.pdf</t>
  </si>
  <si>
    <t xml:space="preserve">USH6</t>
  </si>
  <si>
    <t xml:space="preserve">https://www.usaid.gov/sites/default/files/2022-12/2022-06-24_USG_Ukraine_Complex_Emergency_Fact_Sheet_21.pdf</t>
  </si>
  <si>
    <t xml:space="preserve">USH7</t>
  </si>
  <si>
    <t xml:space="preserve">https://www.usaid.gov/sites/default/files/2022-12/2022-07-27_USG_Ukraine_Complex_Emergency_Fact_Sheet_24.pdf</t>
  </si>
  <si>
    <t xml:space="preserve">USH8</t>
  </si>
  <si>
    <t xml:space="preserve">https://www.usaid.gov/sites/default/files/2022-12/2022-08-29_USG_Ukraine_Complex_Emergency_Fact_Sheet_27.pdf</t>
  </si>
  <si>
    <t xml:space="preserve">USH9</t>
  </si>
  <si>
    <t xml:space="preserve">https://crsreports.congress.gov/product/pdf/IN/IN11882 </t>
  </si>
  <si>
    <t xml:space="preserve">https://www.usaid.gov/sites/default/files/2022-12/2022-09-30_USG_Ukraine_Complex_Emergency_Fact_Sheet_29.pdf</t>
  </si>
  <si>
    <t xml:space="preserve">USH10</t>
  </si>
  <si>
    <t xml:space="preserve">35 million USD to prepare for and respond to potential nuclear and radiological incidents in Ukraine. </t>
  </si>
  <si>
    <t xml:space="preserve">https://appropriations.house.gov/sites/democrats.appropriations.house.gov/files/Summary%20Continuing%20Appropriations%20and%20Ukraine%20Supplemental%20Appropriations%20Act%202023.pdf</t>
  </si>
  <si>
    <t xml:space="preserve">https://www.defensenews.com/congress/2022/09/30/congress-passes-ukraine-nuclear-security-funding/</t>
  </si>
  <si>
    <t xml:space="preserve">USH11</t>
  </si>
  <si>
    <t xml:space="preserve">126.3 million USD to prepare for and respond to potential nuclear and radiological incidents in Ukraine. </t>
  </si>
  <si>
    <t xml:space="preserve">https://appropriations.house.gov/sites/democrats.appropriations.house.gov/files/Ukraine%20Supplemental%20Summary%20FY23.pdf</t>
  </si>
  <si>
    <t xml:space="preserve">https://www.urdupoint.com/en/business/us-draft-budget-provides-126mln-for-response-1612875.html</t>
  </si>
  <si>
    <t xml:space="preserve">USH12</t>
  </si>
  <si>
    <t xml:space="preserve">$2.47 billion to address the dire humanitarian needs of Ukraine, refugees from Ukraine, and other vulnerable populations and communities. This aid is part of the Ukraine Supplemental Appropriations Act 2023 that appropriates budgets for financial, humanitarian and military aid to Ukraine. Source of Aid 1 lists the congress bill.</t>
  </si>
  <si>
    <t xml:space="preserve">https://interfax.com/newsroom/top-stories/86439/</t>
  </si>
  <si>
    <t xml:space="preserve">USM1</t>
  </si>
  <si>
    <t xml:space="preserve">Military</t>
  </si>
  <si>
    <t xml:space="preserve">Weapons and Equipment</t>
  </si>
  <si>
    <t xml:space="preserve">In-kind military aid approved through Presidential Drawdown Authority for the Fiscal Year 2022 amounting to a total of $9.025 billion in appropriations. Source of Aid 1 lists the Ukraine Supplemental Appropriations Act, Source of Aid 2 the Additional Ukraine Supplemental Appropriations Act, Source of Aid 3 lists the Congressional Research Service giving exact information over obligated appropriations. We assume the entire provided equipment as being delivered as the Fiscal Year 2022 ended on September 30 and further Drawdowns have been appropriated and obligated already.</t>
  </si>
  <si>
    <t xml:space="preserve">https://crsreports.congress.gov/product/pdf/IF/IF12040</t>
  </si>
  <si>
    <t xml:space="preserve">4th presidential drawdown amounting to USD 350 million for the provision of various military weapons. </t>
  </si>
  <si>
    <t xml:space="preserve">https://www.defense.gov/News/Releases/Release/Article/3007664/fact-sheet-on-us-security-assistance-for-ukraine-roll-up-as-of-april-21-2022/</t>
  </si>
  <si>
    <t xml:space="preserve">5th presidential drawdown amounting to USD 200 million for the provision of various military weapons. </t>
  </si>
  <si>
    <t xml:space="preserve">https://crsreports.congress.gov/product/pdf/IF/IF12041</t>
  </si>
  <si>
    <t xml:space="preserve">6th presidential drawdown amounting to USD 800 million for the provision of various military weapons. </t>
  </si>
  <si>
    <t xml:space="preserve">Stinger anti-aircraft system</t>
  </si>
  <si>
    <t xml:space="preserve">https://crsreports.congress.gov/product/pdf/IF/IF12042</t>
  </si>
  <si>
    <t xml:space="preserve">5th presidential drawdown amounting to USD 800 million for the provision of various military weapons. </t>
  </si>
  <si>
    <t xml:space="preserve">Javelin</t>
  </si>
  <si>
    <t xml:space="preserve">https://crsreports.congress.gov/product/pdf/IF/IF12043</t>
  </si>
  <si>
    <t xml:space="preserve">light anti-armor weapon</t>
  </si>
  <si>
    <t xml:space="preserve">https://crsreports.congress.gov/product/pdf/IF/IF12044</t>
  </si>
  <si>
    <t xml:space="preserve">AT4 anti-tank weapon</t>
  </si>
  <si>
    <t xml:space="preserve">https://crsreports.congress.gov/product/pdf/IF/IF12045</t>
  </si>
  <si>
    <t xml:space="preserve">Tactical unmanned aerial system</t>
  </si>
  <si>
    <t xml:space="preserve">https://crsreports.congress.gov/product/pdf/IF/IF12046</t>
  </si>
  <si>
    <t xml:space="preserve">grenade launcher (M320 or M203)</t>
  </si>
  <si>
    <t xml:space="preserve">https://crsreports.congress.gov/product/pdf/IF/IF12047</t>
  </si>
  <si>
    <t xml:space="preserve">M4 Carbine rifle</t>
  </si>
  <si>
    <t xml:space="preserve">https://crsreports.congress.gov/product/pdf/IF/IF12048</t>
  </si>
  <si>
    <t xml:space="preserve">pistol</t>
  </si>
  <si>
    <t xml:space="preserve">https://crsreports.congress.gov/product/pdf/IF/IF12049</t>
  </si>
  <si>
    <t xml:space="preserve">machine gun</t>
  </si>
  <si>
    <t xml:space="preserve">https://crsreports.congress.gov/product/pdf/IF/IF12050</t>
  </si>
  <si>
    <t xml:space="preserve">shotgun</t>
  </si>
  <si>
    <t xml:space="preserve">https://crsreports.congress.gov/product/pdf/IF/IF12051</t>
  </si>
  <si>
    <t xml:space="preserve">round of small arms ammunitions, grenade launchers and mortar rounds</t>
  </si>
  <si>
    <t xml:space="preserve">https://crsreports.congress.gov/product/pdf/IF/IF12052</t>
  </si>
  <si>
    <t xml:space="preserve">ballistic vest</t>
  </si>
  <si>
    <t xml:space="preserve">https://crsreports.congress.gov/product/pdf/IF/IF12053</t>
  </si>
  <si>
    <t xml:space="preserve">helmet</t>
  </si>
  <si>
    <t xml:space="preserve">https://crsreports.congress.gov/product/pdf/IF/IF12054</t>
  </si>
  <si>
    <t xml:space="preserve">7th presidential drawdown amounting to USD 100 million for the provision of various military weapons. </t>
  </si>
  <si>
    <t xml:space="preserve">https://crsreports.congress.gov/product/pdf/IF/IF12055</t>
  </si>
  <si>
    <t xml:space="preserve">8th presidential drawdown amounting to USD 800 million for the provision of various military weapons. </t>
  </si>
  <si>
    <t xml:space="preserve">M777 howitzer</t>
  </si>
  <si>
    <t xml:space="preserve">https://crsreports.congress.gov/product/pdf/IF/IF12056</t>
  </si>
  <si>
    <t xml:space="preserve">https://www.unroca.org/united-states/report/2022/</t>
  </si>
  <si>
    <t xml:space="preserve">155mm artillery round</t>
  </si>
  <si>
    <t xml:space="preserve">https://crsreports.congress.gov/product/pdf/IF/IF12057</t>
  </si>
  <si>
    <t xml:space="preserve">Hughes AN/TPQ-36 Firefinder weapon locating system</t>
  </si>
  <si>
    <t xml:space="preserve">https://crsreports.congress.gov/product/pdf/IF/IF12058</t>
  </si>
  <si>
    <t xml:space="preserve">AN/MPQ-64 Sentinel air surveillance radar</t>
  </si>
  <si>
    <t xml:space="preserve">https://crsreports.congress.gov/product/pdf/IF/IF12059</t>
  </si>
  <si>
    <t xml:space="preserve">Switchblade 600 UAS</t>
  </si>
  <si>
    <t xml:space="preserve">https://crsreports.congress.gov/product/pdf/IF/IF12060</t>
  </si>
  <si>
    <t xml:space="preserve">Javelin anti-tank missile</t>
  </si>
  <si>
    <t xml:space="preserve">https://crsreports.congress.gov/product/pdf/IF/IF12061</t>
  </si>
  <si>
    <t xml:space="preserve">anti-armor system</t>
  </si>
  <si>
    <t xml:space="preserve">https://crsreports.congress.gov/product/pdf/IF/IF12062</t>
  </si>
  <si>
    <t xml:space="preserve">M113 armored personnel carrier</t>
  </si>
  <si>
    <t xml:space="preserve">https://crsreports.congress.gov/product/pdf/IF/IF12063</t>
  </si>
  <si>
    <t xml:space="preserve">armored high mobility multipurpose wheeled vehicle</t>
  </si>
  <si>
    <t xml:space="preserve">https://crsreports.congress.gov/product/pdf/IF/IF12064</t>
  </si>
  <si>
    <t xml:space="preserve">Mi-17</t>
  </si>
  <si>
    <t xml:space="preserve">https://crsreports.congress.gov/product/pdf/IF/IF12065</t>
  </si>
  <si>
    <t xml:space="preserve">unmanned coastal defense vessel</t>
  </si>
  <si>
    <t xml:space="preserve">undisclosed</t>
  </si>
  <si>
    <t xml:space="preserve">https://crsreports.congress.gov/product/pdf/IF/IF12066</t>
  </si>
  <si>
    <t xml:space="preserve">chemical, biological, radiological, nuclear protective equipment</t>
  </si>
  <si>
    <t xml:space="preserve">https://crsreports.congress.gov/product/pdf/IF/IF12067</t>
  </si>
  <si>
    <t xml:space="preserve">medical equipment</t>
  </si>
  <si>
    <t xml:space="preserve">https://crsreports.congress.gov/product/pdf/IF/IF12068</t>
  </si>
  <si>
    <t xml:space="preserve">https://crsreports.congress.gov/product/pdf/IF/IF12069</t>
  </si>
  <si>
    <t xml:space="preserve">https://crsreports.congress.gov/product/pdf/IF/IF12070</t>
  </si>
  <si>
    <t xml:space="preserve">optics</t>
  </si>
  <si>
    <t xml:space="preserve">https://crsreports.congress.gov/product/pdf/IF/IF12071</t>
  </si>
  <si>
    <t xml:space="preserve">laser rangefinder</t>
  </si>
  <si>
    <t xml:space="preserve">https://crsreports.congress.gov/product/pdf/IF/IF12072</t>
  </si>
  <si>
    <t xml:space="preserve">C-4 explosives and demolition equipment for obstacle clearing</t>
  </si>
  <si>
    <t xml:space="preserve">https://crsreports.congress.gov/product/pdf/IF/IF12073</t>
  </si>
  <si>
    <t xml:space="preserve">M18A1 Claymore anti-personnel munitions</t>
  </si>
  <si>
    <t xml:space="preserve">https://crsreports.congress.gov/product/pdf/IF/IF12074</t>
  </si>
  <si>
    <t xml:space="preserve">https://crsreports.congress.gov/product/pdf/IF/IF12075</t>
  </si>
  <si>
    <t xml:space="preserve">Tactical vehicle to tow 155mm howitzer</t>
  </si>
  <si>
    <t xml:space="preserve">https://crsreports.congress.gov/product/pdf/IF/IF12076</t>
  </si>
  <si>
    <t xml:space="preserve">Phoenix Ghost tactical unmanned aerial system</t>
  </si>
  <si>
    <t xml:space="preserve">https://crsreports.congress.gov/product/pdf/IF/IF12077</t>
  </si>
  <si>
    <t xml:space="preserve">field equipment</t>
  </si>
  <si>
    <t xml:space="preserve">https://crsreports.congress.gov/product/pdf/IF/IF12078</t>
  </si>
  <si>
    <t xml:space="preserve">9th presidential drawdown amounting to USD 150 million for the provision of various military weapons. </t>
  </si>
  <si>
    <t xml:space="preserve">https://www.whitehouse.gov/briefing-room/statements-releases/2022/05/06/statement-by-president-joe-biden-on-additional-security-assistance-to-ukraine/</t>
  </si>
  <si>
    <t xml:space="preserve">https://crsreports.congress.gov/product/pdf/IF/IF12079</t>
  </si>
  <si>
    <t xml:space="preserve">https://crsreports.congress.gov/product/pdf/IF/IF12080</t>
  </si>
  <si>
    <t xml:space="preserve">Electronic jamming equipment</t>
  </si>
  <si>
    <t xml:space="preserve">https://crsreports.congress.gov/product/pdf/IF/IF12081</t>
  </si>
  <si>
    <t xml:space="preserve">https://crsreports.congress.gov/product/pdf/IF/IF12082</t>
  </si>
  <si>
    <t xml:space="preserve">spare parts</t>
  </si>
  <si>
    <t xml:space="preserve">https://crsreports.congress.gov/product/pdf/IF/IF12083</t>
  </si>
  <si>
    <t xml:space="preserve">10th presidential drawdown amounting to USD 100 million for the provision of various military weapons. </t>
  </si>
  <si>
    <t xml:space="preserve">https://www.defense.gov/News/News-Stories/Article/Article/3038121/additional-100-million-in-howitzers-tactical-vehicles-radars-headed-to-ukraine/source/additional-100-million-in-howitzers-tactical-vehicles-radars-headed-to-ukraine/</t>
  </si>
  <si>
    <t xml:space="preserve">https://crsreports.congress.gov/product/pdf/IF/IF12084</t>
  </si>
  <si>
    <t xml:space="preserve">https://crsreports.congress.gov/product/pdf/IF/IF12085</t>
  </si>
  <si>
    <t xml:space="preserve">https://crsreports.congress.gov/product/pdf/IF/IF12086</t>
  </si>
  <si>
    <t xml:space="preserve">https://crsreports.congress.gov/product/pdf/IF/IF12087</t>
  </si>
  <si>
    <t xml:space="preserve">https://crsreports.congress.gov/product/pdf/IF/IF12088</t>
  </si>
  <si>
    <t xml:space="preserve">11th presidential drawdown amounting to USD 700 million for the provision of various military weapons. </t>
  </si>
  <si>
    <t xml:space="preserve">HIMARS 142 multiple rocket launcher</t>
  </si>
  <si>
    <t xml:space="preserve">https://crsreports.congress.gov/product/pdf/IF/IF12089</t>
  </si>
  <si>
    <t xml:space="preserve">https://time.com/6244479/himars-rockets-ukraine-russia/</t>
  </si>
  <si>
    <t xml:space="preserve">Guided Multiple Launch Rocket System round</t>
  </si>
  <si>
    <t xml:space="preserve">https://crsreports.congress.gov/product/pdf/IF/IF12090</t>
  </si>
  <si>
    <t xml:space="preserve">artillery radar</t>
  </si>
  <si>
    <t xml:space="preserve">https://crsreports.congress.gov/product/pdf/IF/IF12091</t>
  </si>
  <si>
    <t xml:space="preserve">air-surveillance radar US</t>
  </si>
  <si>
    <t xml:space="preserve">https://crsreports.congress.gov/product/pdf/IF/IF12092</t>
  </si>
  <si>
    <t xml:space="preserve">https://crsreports.congress.gov/product/pdf/IF/IF12093</t>
  </si>
  <si>
    <t xml:space="preserve">Javelin command launch unit</t>
  </si>
  <si>
    <t xml:space="preserve">https://crsreports.congress.gov/product/pdf/IF/IF12094</t>
  </si>
  <si>
    <t xml:space="preserve">anti-armor weapon</t>
  </si>
  <si>
    <t xml:space="preserve">https://crsreports.congress.gov/product/pdf/IF/IF12095</t>
  </si>
  <si>
    <t xml:space="preserve">https://crsreports.congress.gov/product/pdf/IF/IF12096</t>
  </si>
  <si>
    <t xml:space="preserve">https://crsreports.congress.gov/product/pdf/IF/IF12097</t>
  </si>
  <si>
    <t xml:space="preserve">tactical vehicle</t>
  </si>
  <si>
    <t xml:space="preserve">https://crsreports.congress.gov/product/pdf/IF/IF12098</t>
  </si>
  <si>
    <t xml:space="preserve">spare part and equipment</t>
  </si>
  <si>
    <t xml:space="preserve">https://crsreports.congress.gov/product/pdf/IF/IF12099</t>
  </si>
  <si>
    <t xml:space="preserve">12th presidential drawdown amounting to USD 350 million for the provision of various military weapons. </t>
  </si>
  <si>
    <t xml:space="preserve">https://www.defense.gov/News/Releases/Release/Article/3066864/fact-sheet-on-us-security-assistance-to-ukraine/</t>
  </si>
  <si>
    <t xml:space="preserve">https://crsreports.congress.gov/product/pdf/IF/IF12100</t>
  </si>
  <si>
    <t xml:space="preserve">https://crsreports.congress.gov/product/pdf/IF/IF12101</t>
  </si>
  <si>
    <t xml:space="preserve">https://crsreports.congress.gov/product/pdf/IF/IF12102</t>
  </si>
  <si>
    <t xml:space="preserve">ammunition for HIMARS</t>
  </si>
  <si>
    <t xml:space="preserve">https://crsreports.congress.gov/product/pdf/IF/IF12103</t>
  </si>
  <si>
    <t xml:space="preserve">Tactical vehicle</t>
  </si>
  <si>
    <t xml:space="preserve">https://crsreports.congress.gov/product/pdf/IF/IF12104</t>
  </si>
  <si>
    <t xml:space="preserve">https://crsreports.congress.gov/product/pdf/IF/IF12105</t>
  </si>
  <si>
    <t xml:space="preserve">13th presidential drawdown amounting to USD 450 million for the provision of various military weapons. </t>
  </si>
  <si>
    <t xml:space="preserve">https://www.defense.gov/News/News-Stories/Article/Article/3072692/president-authorizes-another-450-million-drawdown-to-support-ukraine/</t>
  </si>
  <si>
    <t xml:space="preserve">https://crsreports.congress.gov/product/pdf/IF/IF12106</t>
  </si>
  <si>
    <t xml:space="preserve">105mm artillery round</t>
  </si>
  <si>
    <t xml:space="preserve">https://crsreports.congress.gov/product/pdf/IF/IF12107</t>
  </si>
  <si>
    <t xml:space="preserve">https://crsreports.congress.gov/product/pdf/IF/IF12108</t>
  </si>
  <si>
    <t xml:space="preserve">https://crsreports.congress.gov/product/pdf/IF/IF12109</t>
  </si>
  <si>
    <t xml:space="preserve">https://crsreports.congress.gov/product/pdf/IF/IF12110</t>
  </si>
  <si>
    <t xml:space="preserve">coastal and riverine patrol boat</t>
  </si>
  <si>
    <t xml:space="preserve">https://crsreports.congress.gov/product/pdf/IF/IF12111</t>
  </si>
  <si>
    <t xml:space="preserve">https://crsreports.congress.gov/product/pdf/IF/IF12112</t>
  </si>
  <si>
    <t xml:space="preserve">14th presidential drawdown amounting to USD 50 million for the provision of various military weapons. </t>
  </si>
  <si>
    <t xml:space="preserve">https://www.defense.gov/News/Releases/Release/Article/3081993/820-million-in-additional-security-assistance-for-ukraine/</t>
  </si>
  <si>
    <t xml:space="preserve">https://crsreports.congress.gov/product/pdf/IF/IF12113</t>
  </si>
  <si>
    <t xml:space="preserve">15th presidential drawdown amounting to USD 400 million for the provision of various military weapons. </t>
  </si>
  <si>
    <t xml:space="preserve">https://www.state.gov/400-million-in-new-u-s-military-assistance-for-ukraine/#:~:text=The%20Ukrainian%20people%20continue%20to,as%20long%20as%20it%20takes.</t>
  </si>
  <si>
    <t xml:space="preserve">https://crsreports.congress.gov/product/pdf/IF/IF12114</t>
  </si>
  <si>
    <t xml:space="preserve">https://crsreports.congress.gov/product/pdf/IF/IF12115</t>
  </si>
  <si>
    <t xml:space="preserve">https://crsreports.congress.gov/product/pdf/IF/IF12116</t>
  </si>
  <si>
    <t xml:space="preserve">https://crsreports.congress.gov/product/pdf/IF/IF12117</t>
  </si>
  <si>
    <t xml:space="preserve">demolition munition</t>
  </si>
  <si>
    <t xml:space="preserve">https://crsreports.congress.gov/product/pdf/IF/IF12118</t>
  </si>
  <si>
    <t xml:space="preserve">counter battery systems</t>
  </si>
  <si>
    <t xml:space="preserve">https://crsreports.congress.gov/product/pdf/IF/IF12119</t>
  </si>
  <si>
    <t xml:space="preserve">https://crsreports.congress.gov/product/pdf/IF/IF12120</t>
  </si>
  <si>
    <t xml:space="preserve">16th presidential drawdown amounting to USD 175 million for the provision of various military weapons. </t>
  </si>
  <si>
    <t xml:space="preserve">https://www.defense.gov/News/Releases/Release/Article/3102984/270-million-in-additional-security-assistance-for-ukraine/</t>
  </si>
  <si>
    <t xml:space="preserve">https://crsreports.congress.gov/product/pdf/IF/IF12121</t>
  </si>
  <si>
    <t xml:space="preserve">https://crsreports.congress.gov/product/pdf/IF/IF12122</t>
  </si>
  <si>
    <t xml:space="preserve">Unspecified Command Post Carrier</t>
  </si>
  <si>
    <t xml:space="preserve">https://crsreports.congress.gov/product/pdf/IF/IF12123</t>
  </si>
  <si>
    <t xml:space="preserve">https://crsreports.congress.gov/product/pdf/IF/IF12124</t>
  </si>
  <si>
    <t xml:space="preserve">https://crsreports.congress.gov/product/pdf/IF/IF12125</t>
  </si>
  <si>
    <t xml:space="preserve">https://crsreports.congress.gov/product/pdf/IF/IF12126</t>
  </si>
  <si>
    <t xml:space="preserve">17th presidential drawdown amounting to USD 550 million for the provision of various military weapons. </t>
  </si>
  <si>
    <t xml:space="preserve">https://www.state.gov/biden-harris-administration-announces-550-million-in-new-u-s-military-assistance-for-ukraine/</t>
  </si>
  <si>
    <t xml:space="preserve">https://crsreports.congress.gov/product/pdf/IF/IF12127</t>
  </si>
  <si>
    <t xml:space="preserve">https://crsreports.congress.gov/product/pdf/IF/IF12128</t>
  </si>
  <si>
    <t xml:space="preserve">18th presidential drawdown amounting to USD 1000 million for the provision of various military weapons. </t>
  </si>
  <si>
    <t xml:space="preserve">https://www.defense.gov/News/Releases/Release/Article/3120059/1-billion-in-additional-security-assistance-for-ukraine/ </t>
  </si>
  <si>
    <t xml:space="preserve">https://crsreports.congress.gov/product/pdf/IF/IF12129</t>
  </si>
  <si>
    <t xml:space="preserve">https://crsreports.congress.gov/product/pdf/IF/IF12130</t>
  </si>
  <si>
    <t xml:space="preserve">120mm mortar system</t>
  </si>
  <si>
    <t xml:space="preserve">https://crsreports.congress.gov/product/pdf/IF/IF12131</t>
  </si>
  <si>
    <t xml:space="preserve">120mm mortar round</t>
  </si>
  <si>
    <t xml:space="preserve">https://crsreports.congress.gov/product/pdf/IF/IF12132</t>
  </si>
  <si>
    <t xml:space="preserve">munitions for NASAMS</t>
  </si>
  <si>
    <t xml:space="preserve">https://crsreports.congress.gov/product/pdf/IF/IF12133</t>
  </si>
  <si>
    <t xml:space="preserve">https://crsreports.congress.gov/product/pdf/IF/IF12134</t>
  </si>
  <si>
    <t xml:space="preserve">https://crsreports.congress.gov/product/pdf/IF/IF12135</t>
  </si>
  <si>
    <t xml:space="preserve">armored medical treatment vehicle</t>
  </si>
  <si>
    <t xml:space="preserve">https://crsreports.congress.gov/product/pdf/IF/IF12136</t>
  </si>
  <si>
    <t xml:space="preserve">https://crsreports.congress.gov/product/pdf/IF/IF12137</t>
  </si>
  <si>
    <t xml:space="preserve">C-4 explosives, demolition munitions, and demolition equipment</t>
  </si>
  <si>
    <t xml:space="preserve">https://crsreports.congress.gov/product/pdf/IF/IF12138</t>
  </si>
  <si>
    <t xml:space="preserve">Medical supplies and other equipment</t>
  </si>
  <si>
    <t xml:space="preserve">https://crsreports.congress.gov/product/pdf/IF/IF12139</t>
  </si>
  <si>
    <t xml:space="preserve">19th presidential drawdown amounting to USD 775 million for the provision of various military weapons. </t>
  </si>
  <si>
    <t xml:space="preserve">https://www.defense.gov/News/Releases/Release/Article/3134457/775-million-in-additional-security-assistance-for-ukraine/</t>
  </si>
  <si>
    <t xml:space="preserve">https://crsreports.congress.gov/product/pdf/IF/IF12140</t>
  </si>
  <si>
    <t xml:space="preserve">105mm howitzer</t>
  </si>
  <si>
    <t xml:space="preserve">https://crsreports.congress.gov/product/pdf/IF/IF12141</t>
  </si>
  <si>
    <t xml:space="preserve">https://crsreports.congress.gov/product/pdf/IF/IF12142</t>
  </si>
  <si>
    <t xml:space="preserve">Scan Eagle Unmanned Aerial Systems</t>
  </si>
  <si>
    <t xml:space="preserve">https://crsreports.congress.gov/product/pdf/IF/IF12143</t>
  </si>
  <si>
    <t xml:space="preserve">MaxxPro Mine Resistant Ambush Protected Vehicles</t>
  </si>
  <si>
    <t xml:space="preserve">https://crsreports.congress.gov/product/pdf/IF/IF12144</t>
  </si>
  <si>
    <t xml:space="preserve">High-speed Anti-radiation missiles</t>
  </si>
  <si>
    <t xml:space="preserve">https://crsreports.congress.gov/product/pdf/IF/IF12145</t>
  </si>
  <si>
    <t xml:space="preserve">Armored high mobility multipurpose wheeled vehicle</t>
  </si>
  <si>
    <t xml:space="preserve">https://crsreports.congress.gov/product/pdf/IF/IF12146</t>
  </si>
  <si>
    <t xml:space="preserve">Tube-Launched, optically-Tracked, Wire-Guided (TOW) missile</t>
  </si>
  <si>
    <t xml:space="preserve">https://crsreports.congress.gov/product/pdf/IF/IF12147</t>
  </si>
  <si>
    <t xml:space="preserve">Javelin anti-armor systems</t>
  </si>
  <si>
    <t xml:space="preserve">https://crsreports.congress.gov/product/pdf/IF/IF12148</t>
  </si>
  <si>
    <t xml:space="preserve">anti-armor rounds</t>
  </si>
  <si>
    <t xml:space="preserve">https://crsreports.congress.gov/product/pdf/IF/IF12149</t>
  </si>
  <si>
    <t xml:space="preserve">Mine clearing equipment</t>
  </si>
  <si>
    <t xml:space="preserve">https://crsreports.congress.gov/product/pdf/IF/IF12150</t>
  </si>
  <si>
    <t xml:space="preserve">Demolition munition</t>
  </si>
  <si>
    <t xml:space="preserve">https://crsreports.congress.gov/product/pdf/IF/IF12151</t>
  </si>
  <si>
    <t xml:space="preserve">Tactical secure communications system</t>
  </si>
  <si>
    <t xml:space="preserve">https://crsreports.congress.gov/product/pdf/IF/IF12152</t>
  </si>
  <si>
    <t xml:space="preserve">Night vision device</t>
  </si>
  <si>
    <t xml:space="preserve">https://crsreports.congress.gov/product/pdf/IF/IF12153</t>
  </si>
  <si>
    <t xml:space="preserve">Thermal imagery system</t>
  </si>
  <si>
    <t xml:space="preserve">https://crsreports.congress.gov/product/pdf/IF/IF12154</t>
  </si>
  <si>
    <t xml:space="preserve">https://www.defense.gov/News/Releases/Release/Article/3134457/775-million-in-additional-security-assistance-for-ukraine/ </t>
  </si>
  <si>
    <t xml:space="preserve">https://crsreports.congress.gov/product/pdf/IF/IF12155</t>
  </si>
  <si>
    <t xml:space="preserve">Laser rangefinder</t>
  </si>
  <si>
    <t xml:space="preserve">https://crsreports.congress.gov/product/pdf/IF/IF12156</t>
  </si>
  <si>
    <t xml:space="preserve">20th presidential drawdown amounting to USD 675 million for the provision of various military weapons. </t>
  </si>
  <si>
    <t xml:space="preserve">https://www.defense.gov/News/Releases/Release/Article/3152071/675-million-in-additional-security-assistance-for-ukraine/</t>
  </si>
  <si>
    <t xml:space="preserve">https://crsreports.congress.gov/product/pdf/IF/IF12157</t>
  </si>
  <si>
    <t xml:space="preserve">https://crsreports.congress.gov/product/pdf/IF/IF12158</t>
  </si>
  <si>
    <t xml:space="preserve">https://crsreports.congress.gov/product/pdf/IF/IF12159</t>
  </si>
  <si>
    <t xml:space="preserve">https://crsreports.congress.gov/product/pdf/IF/IF12160</t>
  </si>
  <si>
    <t xml:space="preserve">Armored High Mobility Multipurpose Wheeled Vehicle</t>
  </si>
  <si>
    <t xml:space="preserve">https://crsreports.congress.gov/product/pdf/IF/IF12161</t>
  </si>
  <si>
    <t xml:space="preserve">rounds of small arms ammunition</t>
  </si>
  <si>
    <t xml:space="preserve">https://crsreports.congress.gov/product/pdf/IF/IF12162</t>
  </si>
  <si>
    <t xml:space="preserve">https://crsreports.congress.gov/product/pdf/IF/IF12163</t>
  </si>
  <si>
    <t xml:space="preserve">rounds of Remote Anti-Armor Mine (RAAM) Systems</t>
  </si>
  <si>
    <t xml:space="preserve">https://crsreports.congress.gov/product/pdf/IF/IF12164</t>
  </si>
  <si>
    <t xml:space="preserve">grenade launchers and small arms</t>
  </si>
  <si>
    <t xml:space="preserve">https://crsreports.congress.gov/product/pdf/IF/IF12165</t>
  </si>
  <si>
    <t xml:space="preserve">https://crsreports.congress.gov/product/pdf/IF/IF12166</t>
  </si>
  <si>
    <t xml:space="preserve">https://crsreports.congress.gov/product/pdf/IF/IF12167</t>
  </si>
  <si>
    <t xml:space="preserve">Other field equipment</t>
  </si>
  <si>
    <t xml:space="preserve">https://crsreports.congress.gov/product/pdf/IF/IF12168</t>
  </si>
  <si>
    <t xml:space="preserve">21st presidential drawdown amounting to USD 600 million for the provision of various military weapons. </t>
  </si>
  <si>
    <t xml:space="preserve">https://www.defense.gov/News/Releases/Release/Article/3160503/600-million-in-additional-security-assistance-for-ukraine/</t>
  </si>
  <si>
    <t xml:space="preserve">https://crsreports.congress.gov/product/pdf/IF/IF12169</t>
  </si>
  <si>
    <t xml:space="preserve">https://crsreports.congress.gov/product/pdf/IF/IF12170</t>
  </si>
  <si>
    <t xml:space="preserve">https://crsreports.congress.gov/product/pdf/IF/IF12171</t>
  </si>
  <si>
    <t xml:space="preserve">counter artillery radar</t>
  </si>
  <si>
    <t xml:space="preserve">https://crsreports.congress.gov/product/pdf/IF/IF12172</t>
  </si>
  <si>
    <t xml:space="preserve">truck</t>
  </si>
  <si>
    <t xml:space="preserve">https://crsreports.congress.gov/product/pdf/IF/IF12173</t>
  </si>
  <si>
    <t xml:space="preserve">trailer</t>
  </si>
  <si>
    <t xml:space="preserve">https://crsreports.congress.gov/product/pdf/IF/IF12174</t>
  </si>
  <si>
    <t xml:space="preserve">Counter-Unmanned Aerial System</t>
  </si>
  <si>
    <t xml:space="preserve">https://crsreports.congress.gov/product/pdf/IF/IF12175</t>
  </si>
  <si>
    <t xml:space="preserve">https://crsreports.congress.gov/product/pdf/IF/IF12176</t>
  </si>
  <si>
    <t xml:space="preserve">https://crsreports.congress.gov/product/pdf/IF/IF12177</t>
  </si>
  <si>
    <t xml:space="preserve">https://crsreports.congress.gov/product/pdf/IF/IF12178</t>
  </si>
  <si>
    <t xml:space="preserve">Small arms and ammunition</t>
  </si>
  <si>
    <t xml:space="preserve">https://crsreports.congress.gov/product/pdf/IF/IF12179</t>
  </si>
  <si>
    <t xml:space="preserve">https://crsreports.congress.gov/product/pdf/IF/IF12180</t>
  </si>
  <si>
    <t xml:space="preserve">Cold weather gear</t>
  </si>
  <si>
    <t xml:space="preserve">https://crsreports.congress.gov/product/pdf/IF/IF12181</t>
  </si>
  <si>
    <t xml:space="preserve">https://crsreports.congress.gov/product/pdf/IF/IF12182</t>
  </si>
  <si>
    <t xml:space="preserve">Spare parts</t>
  </si>
  <si>
    <t xml:space="preserve">USM2</t>
  </si>
  <si>
    <t xml:space="preserve">Weapons and equipment</t>
  </si>
  <si>
    <t xml:space="preserve">Budget for the Foreign Military Financing (FMF) program that provides funding to foreign military. This is part of the Ukraine Supplemental Appopriations Act 2022 (Source of Aid 1) and the Additional Ukraine Supplemental Appropriations Act 2022 (Source of Aid 2). Source of Aid 3 shows the obligations after September 30, 2022, as $1.547 billion, which is the total amount of obligations through this vehicle.</t>
  </si>
  <si>
    <t xml:space="preserve">322 million USD to the Foreign Military Financing Program of the US, which will provide grants or financial loans to Ukraine or NATO allies for the purchase of weapons and defense equipment made in US. Source of Aid 1 and Source of Aid 2 list the Supplemental Acts, Source of Aid 3 gives insights on the obligations of the appropriated budgets. </t>
  </si>
  <si>
    <t xml:space="preserve">152mm round</t>
  </si>
  <si>
    <t xml:space="preserve">https://crsreports.congress.gov/product/pdf/IF/IF12183</t>
  </si>
  <si>
    <t xml:space="preserve">VOG-17 automatic grenade launcher AGS-17</t>
  </si>
  <si>
    <t xml:space="preserve">https://crsreports.congress.gov/product/pdf/IF/IF12184</t>
  </si>
  <si>
    <t xml:space="preserve">122 mm mortar round (non-NATO)</t>
  </si>
  <si>
    <t xml:space="preserve">https://crsreports.congress.gov/product/pdf/IF/IF12185</t>
  </si>
  <si>
    <t xml:space="preserve">122 mm round for 2S1 Gvozdika</t>
  </si>
  <si>
    <t xml:space="preserve">https://crsreports.congress.gov/product/pdf/IF/IF12186</t>
  </si>
  <si>
    <t xml:space="preserve">BM-21 GRAD Rocket</t>
  </si>
  <si>
    <t xml:space="preserve">https://crsreports.congress.gov/product/pdf/IF/IF12187</t>
  </si>
  <si>
    <t xml:space="preserve">300 mm round/rocket for MLRS "Smerch"</t>
  </si>
  <si>
    <t xml:space="preserve">https://crsreports.congress.gov/product/pdf/IF/IF12188</t>
  </si>
  <si>
    <t xml:space="preserve">VOG-25 grenade for under barrel grenade launcher GP-25</t>
  </si>
  <si>
    <t xml:space="preserve">https://crsreports.congress.gov/product/pdf/IF/IF12189</t>
  </si>
  <si>
    <t xml:space="preserve">82mm mortar round</t>
  </si>
  <si>
    <t xml:space="preserve">https://crsreports.congress.gov/product/pdf/IF/IF12190</t>
  </si>
  <si>
    <t xml:space="preserve">120mm tank ammunition</t>
  </si>
  <si>
    <t xml:space="preserve">https://crsreports.congress.gov/product/pdf/IF/IF12191</t>
  </si>
  <si>
    <t xml:space="preserve">https://crsreports.congress.gov/product/pdf/IF/IF12192</t>
  </si>
  <si>
    <t xml:space="preserve">1225 million USD to the Foreign Military Financing Program of the US, which will provide grants or financial loans to Ukraine or NATO allies for the purchase of weapons and defense equipment made in US. Source of Aid 1 and Source of Aid 2 list the Supplemental Acts, Source of Aid 3 gives insights on the obligations of the appropriated budgets. </t>
  </si>
  <si>
    <t xml:space="preserve">Mark VI Patrol boat</t>
  </si>
  <si>
    <t xml:space="preserve">https://crsreports.congress.gov/product/pdf/IF/IF12193</t>
  </si>
  <si>
    <t xml:space="preserve">MSI Seahawk A2 gun system</t>
  </si>
  <si>
    <t xml:space="preserve">https://crsreports.congress.gov/product/pdf/IF/IF12194</t>
  </si>
  <si>
    <t xml:space="preserve">Electro-Optics-Infrared Radar (FLIR)</t>
  </si>
  <si>
    <t xml:space="preserve">https://crsreports.congress.gov/product/pdf/IF/IF12195</t>
  </si>
  <si>
    <t xml:space="preserve">Long Range Acoustic Device (LRAD) 5km loudspeaker system</t>
  </si>
  <si>
    <t xml:space="preserve">https://crsreports.congress.gov/product/pdf/IF/IF12196</t>
  </si>
  <si>
    <t xml:space="preserve">Identification Friend and Foe system</t>
  </si>
  <si>
    <t xml:space="preserve">https://crsreports.congress.gov/product/pdf/IF/IF12197</t>
  </si>
  <si>
    <t xml:space="preserve">MK44 cannon</t>
  </si>
  <si>
    <t xml:space="preserve">https://crsreports.congress.gov/product/pdf/IF/IF12198</t>
  </si>
  <si>
    <t xml:space="preserve">USM3</t>
  </si>
  <si>
    <t xml:space="preserve">Aid through the Ukraine Security Assitance Initiative (USAI). Source of Aid 1 reports the Ukraine Supplemental Appropriations Act 2022, Source of Aid 2 the Additional Ukraine Supplemental Appropriations Act 2022, on which this aid is based. Source of Aid 3 reports budget obligations of $6.3 billion through this initiative, which is the amount we report here.</t>
  </si>
  <si>
    <t xml:space="preserve">laser-guided rocket system</t>
  </si>
  <si>
    <t xml:space="preserve">Tranche of aid of 300 million USD, financed through the budget for the USAI (Ukraine Security Assistance Initiative), which provides military support, logistic and equipment to Ukraine. </t>
  </si>
  <si>
    <t xml:space="preserve">https://www.defense.gov/News/Releases/Release/Article/2987119/defense-department-announces-300-million-in-additional-assistance-for-ukraine/#:~:text=Through%20USAI%2C%20DoD%20will%20provide,repel%20Russia's%20war%20of%20choice</t>
  </si>
  <si>
    <t xml:space="preserve">https://www.newsweek.com/ukraine-us-c-uas-laser-guided-rocket-systems-1793015</t>
  </si>
  <si>
    <t xml:space="preserve">Puma unmanned aerial system</t>
  </si>
  <si>
    <t xml:space="preserve">counter-unmanned aerial system</t>
  </si>
  <si>
    <t xml:space="preserve">small-to-large caliber nonstandard ammunition</t>
  </si>
  <si>
    <t xml:space="preserve">night vision device</t>
  </si>
  <si>
    <t xml:space="preserve">thermal imagery system</t>
  </si>
  <si>
    <t xml:space="preserve">non-standard machine gun</t>
  </si>
  <si>
    <t xml:space="preserve">commercial satellite imagery service</t>
  </si>
  <si>
    <t xml:space="preserve">Tranche of aid of 650 million USD, financed through the budget for the USAI (Ukraine Security Assistance Initiative), which provides military support, logistic and equipment to Ukraine. </t>
  </si>
  <si>
    <t xml:space="preserve">Harpoon coastal defense missile system</t>
  </si>
  <si>
    <t xml:space="preserve">https://eurasiantimes.com/harpoon-horror-us-confirms-russian-vessel-that-was-sunk-by-ukraine/</t>
  </si>
  <si>
    <t xml:space="preserve">radio transmitter</t>
  </si>
  <si>
    <t xml:space="preserve">Tranche of aid of 770 million USD, financed through the budget for the USAI (Ukraine Security Assistance Initiative), which provides military support, logistic and equipment to Ukraine. </t>
  </si>
  <si>
    <t xml:space="preserve">National Advanced Surface-to-Air Missile System (NASAMS)</t>
  </si>
  <si>
    <t xml:space="preserve">https://www.mil.gov.ua/en/news/2022/11/15/russia-is-told-about-peace-it-responds-with-missiles-address-by-the-president-of-ukraine/</t>
  </si>
  <si>
    <t xml:space="preserve">Tranche of aid of 95 million USD, financed through the budget for the USAI (Ukraine Security Assistance Initiative), which provides military support, logistic and equipment to Ukraine. </t>
  </si>
  <si>
    <t xml:space="preserve">Tranche of aid of 2980 million USD, financed through the budget for the USAI (Ukraine Security Assistance Initiative), which provides military support, logistic and equipment to Ukraine. </t>
  </si>
  <si>
    <t xml:space="preserve">https://www.defense.gov/News/Releases/Release/Article/3138105/nearly-3-billion-in-additional-security-assistance-for-ukraine/</t>
  </si>
  <si>
    <t xml:space="preserve">Puma Unmanned Aerial System</t>
  </si>
  <si>
    <t xml:space="preserve">support equipment for Scan Eagle UAS systems</t>
  </si>
  <si>
    <t xml:space="preserve">VAMPIRE Counter-Unmanned Aerial System</t>
  </si>
  <si>
    <t xml:space="preserve">Laser-guided rocket system</t>
  </si>
  <si>
    <t xml:space="preserve">Tranche of aid of 1100 million USD, financed through the budget for the USAI (Ukraine Security Assistance Initiative), which provides military support, logistic and equipment to Ukraine. </t>
  </si>
  <si>
    <t xml:space="preserve">https://www.defense.gov/News/Releases/Release/Article/3173378/11-billion-in-additional-security-assistance-for-ukraine/</t>
  </si>
  <si>
    <t xml:space="preserve">Tactical Vehicle</t>
  </si>
  <si>
    <t xml:space="preserve">https://mil.in.ua/en/news/ukraine-receives-american-oshkosh-m-atv-armored-vehicles/</t>
  </si>
  <si>
    <t xml:space="preserve">radars for Unmanned Aerial System</t>
  </si>
  <si>
    <t xml:space="preserve">multi-mission radar</t>
  </si>
  <si>
    <t xml:space="preserve">Tactical secure communications systems, surveillance systems, and optics</t>
  </si>
  <si>
    <t xml:space="preserve">Explosive ordnance disposal equipment</t>
  </si>
  <si>
    <t xml:space="preserve">Body armor</t>
  </si>
  <si>
    <t xml:space="preserve">Tranche of aid of 400 million USD, financed through the budget for the USAI (Ukraine Security Assistance Initiative), which provides military support, logistic and equipment to Ukraine. </t>
  </si>
  <si>
    <t xml:space="preserve">https://www.defense.gov/News/Releases/Release/Article/3210297/400-million-in-additional-security-assistance-for-ukraine/</t>
  </si>
  <si>
    <t xml:space="preserve">Coastal and riverine patrol boat</t>
  </si>
  <si>
    <t xml:space="preserve">USM7</t>
  </si>
  <si>
    <t xml:space="preserve">Military Assistance authorizing the President to direct the drawdown of up to $3.7 billion worth of defense articles from U.S. stocks and defense services to provide additional essential support to Ukraine’s armed forces. The aid is part of a bigger package, the Ukraine Supplemental Appropriations Act 2023 (Source of Aid 1) and the Additional Ukraine Supplemental Appropriations Act 2023 (Source of Aid 2),  In sum, this brings the drawdown Authority for FY2023 to $18.2 billion. </t>
  </si>
  <si>
    <t xml:space="preserve">22nd presidential drawdown amounting to USD 625 million for the provision of various military weapons. </t>
  </si>
  <si>
    <t xml:space="preserve">https://ua.usembassy.gov/625-million-in-additional-u-s-military-assistance-for-ukraine/#:~:text=OCTOBER%204%2C%202022&amp;text=Pursuant%20to%20a%20delegation%20of,U.S.%20Department%20of%20Defense%20inventories.</t>
  </si>
  <si>
    <t xml:space="preserve">155mm howitzer</t>
  </si>
  <si>
    <t xml:space="preserve">artillery round</t>
  </si>
  <si>
    <t xml:space="preserve">23rd presidential drawdown amounting to USD 725 million for the provision of various military weapons. </t>
  </si>
  <si>
    <t xml:space="preserve">https://www.defense.gov/News/Releases/Release/Article/3189571/725-million-in-additional-security-assistance-for-ukraine/</t>
  </si>
  <si>
    <t xml:space="preserve">precision-guided 155mm artillery round</t>
  </si>
  <si>
    <t xml:space="preserve">anti-tank weapon</t>
  </si>
  <si>
    <t xml:space="preserve">24th presidential drawdown amounting to USD 275 million for the provision of various military weapons. </t>
  </si>
  <si>
    <t xml:space="preserve">https://www.defense.gov/News/Releases/Release/Article/3203509/275-million-in-additional-presidential-drawdown-security-assistance-for-ukraine/</t>
  </si>
  <si>
    <t xml:space="preserve">satellite communications antenna</t>
  </si>
  <si>
    <t xml:space="preserve">25th presidential drawdown amounting to USD 400 million for the provision of various military weapons. </t>
  </si>
  <si>
    <t xml:space="preserve">missiles for HAWK air defense system</t>
  </si>
  <si>
    <t xml:space="preserve">https://www.defense.gov/News/Releases/Release/Article/3216287/400-million-in-additional-assistance-for-ukraine/</t>
  </si>
  <si>
    <t xml:space="preserve">Avenger air defense system</t>
  </si>
  <si>
    <t xml:space="preserve">https://abcnews.go.com/International/us-avenger-important-boost-ukrainian-air-defense-top/story?id=99405568</t>
  </si>
  <si>
    <t xml:space="preserve">Stinger missile</t>
  </si>
  <si>
    <t xml:space="preserve">25th presidential drawdown amounting to USD 400 million for the provision of various military weapons. Source of Aid 4 states that this package also includes the financing of old T-72 tanks that are bought together with the Netherlands from Czech industry stocks. Since the US and the Netherlands split the costs 50:50, we attribute 45 tanks to each country.</t>
  </si>
  <si>
    <t xml:space="preserve">overhauled T-72</t>
  </si>
  <si>
    <t xml:space="preserve">https://www.irozhlas.cz/zpravy-svet/usa-nizozemsko-ukrajina-tanky-t-72b_2211041839_nov</t>
  </si>
  <si>
    <t xml:space="preserve">26th presidential drawdown amounting to USD 400 million for the provision of various military weapons. </t>
  </si>
  <si>
    <t xml:space="preserve">https://www.defense.gov/News/Releases/Release/Article/3227217/400-million-in-additional-assistance-for-ukraine/</t>
  </si>
  <si>
    <t xml:space="preserve">large-caliber machine guns</t>
  </si>
  <si>
    <t xml:space="preserve">generator</t>
  </si>
  <si>
    <t xml:space="preserve">27th presidential drawdown amounting to USD 275 million for the provision of various military weapons. </t>
  </si>
  <si>
    <t xml:space="preserve">https://www.reuters.com/world/biden-authorizes-new-275-mln-military-aid-ukraine-white-house-2022-12-09/</t>
  </si>
  <si>
    <t xml:space="preserve">28th presidential drawdown amounting to USD 1 billion for the provision of various military weapons. </t>
  </si>
  <si>
    <t xml:space="preserve">Patriot air defense battery</t>
  </si>
  <si>
    <t xml:space="preserve">https://www.defense.gov/News/Releases/Release/Article/3252782/185-billion-in-additional-security-assistance-for-ukraine/#:~:text=The%20Presidential%20Drawdown%20is%20the,has%20authorized%20since%20August%202021.</t>
  </si>
  <si>
    <t xml:space="preserve">https://edition.cnn.com/2023/05/16/politics/patriot-missile-damage-ukraine/index.html</t>
  </si>
  <si>
    <t xml:space="preserve">Patriot air defense munition</t>
  </si>
  <si>
    <t xml:space="preserve">82mm mortar system</t>
  </si>
  <si>
    <t xml:space="preserve">60mm mortar system</t>
  </si>
  <si>
    <t xml:space="preserve">USM8</t>
  </si>
  <si>
    <t xml:space="preserve">Military Assistance increasing the Presidential authority to direct the drawdown of up to $14.5 billion worth of defense articles from U.S. stocks and defense services to provide additional essential support to Ukraine’s armed forces. The aid is part of a bigger package, the Ukraine Supplemental Appropriations Act 2023 (Source of Aid 1) authorizing drawdowns of up to $3.7 billion, and the Additional Ukraine Supplemental Appropriations Act 2023 (Source of Aid 2), authorizing drawdowns of up to $14.5 billion. Since the USAA 2023 set the authority to $3.7 billion and the UASAA 2023 increases it to $14.5, we report the difference of $10.8 billion here. We report every subsequent drawdown after December 23 under this donation ID.</t>
  </si>
  <si>
    <t xml:space="preserve">29th presidential drawdown amounting to USD 2.85 billion for the provision of various military items.</t>
  </si>
  <si>
    <t xml:space="preserve">https://www.defense.gov/News/Releases/Release/Article/3261263/more-than-3-billion-in-additional-security-assistance-for-ukraine/</t>
  </si>
  <si>
    <t xml:space="preserve">Bradley infantry fighting vehicle</t>
  </si>
  <si>
    <t xml:space="preserve">25mm ammunition</t>
  </si>
  <si>
    <t xml:space="preserve">M113 Armored Personnel Carrier</t>
  </si>
  <si>
    <t xml:space="preserve">https://defence-blog.com/paladin-self-propelled-howitzers-arrive-in-ukraine/</t>
  </si>
  <si>
    <t xml:space="preserve">Rim-7 missile</t>
  </si>
  <si>
    <t xml:space="preserve">Zuni aircraft rocket</t>
  </si>
  <si>
    <t xml:space="preserve">30th presidential drawdown amounting to USD 2.5 billion for the provision of various military items.</t>
  </si>
  <si>
    <t xml:space="preserve">https://www.defense.gov/News/Releases/Release/Article/3272866/biden-administration-announces-additional-security-assistance-for-ukraine/</t>
  </si>
  <si>
    <t xml:space="preserve"> </t>
  </si>
  <si>
    <t xml:space="preserve">Stryker Armored Personnel Carrier</t>
  </si>
  <si>
    <t xml:space="preserve">https://www.forbes.com/sites/davidaxe/2023/04/08/ukraines-stryker-fighting-vehicles-could-be-in-big-trouble-when-they-collide-with-russian-defenses/</t>
  </si>
  <si>
    <t xml:space="preserve">Ammunition for HIMARS</t>
  </si>
  <si>
    <t xml:space="preserve">ammunition support vehicle</t>
  </si>
  <si>
    <t xml:space="preserve">Anti-tank missile and anti-tank rocket</t>
  </si>
  <si>
    <t xml:space="preserve">claymore anti-personnel munitions</t>
  </si>
  <si>
    <t xml:space="preserve">Field equipment</t>
  </si>
  <si>
    <t xml:space="preserve">31th presidential drawdown amounting to USD 425 million for the provision of various military items.</t>
  </si>
  <si>
    <t xml:space="preserve">https://www.defense.gov/News/Releases/Release/Article/3287992/biden-administration-announces-additional-security-assistance-for-ukraine/</t>
  </si>
  <si>
    <t xml:space="preserve">Machine gun</t>
  </si>
  <si>
    <t xml:space="preserve">ammunition</t>
  </si>
  <si>
    <t xml:space="preserve">cold weather gear</t>
  </si>
  <si>
    <t xml:space="preserve">Helmet</t>
  </si>
  <si>
    <t xml:space="preserve">32th presidential drawdown amounting to USD 460 million for the provision of various military items.</t>
  </si>
  <si>
    <t xml:space="preserve">https://www.defense.gov/News/Releases/Release/Article/3302787/biden-administration-announces-additional-security-assistance-for-ukraine/</t>
  </si>
  <si>
    <t xml:space="preserve">Air-surveillance radar US</t>
  </si>
  <si>
    <t xml:space="preserve">Bradley fire support team vehicle</t>
  </si>
  <si>
    <t xml:space="preserve">tactical vehicle to recover equipment</t>
  </si>
  <si>
    <t xml:space="preserve">Medical supplies</t>
  </si>
  <si>
    <t xml:space="preserve">33th presidential drawdown amounting to USD 400 million for the provision of various military items.</t>
  </si>
  <si>
    <t xml:space="preserve">https://www.defense.gov/News/News-Stories/Article/Article/3318508/us-sends-ukraine-400-million-in-military-equipment/</t>
  </si>
  <si>
    <t xml:space="preserve">https://www.state.gov/u-s-security-cooperation-with-ukraine/#:~:text=All%20the%20FY2022%20USAI%20funds,%2475%20million%20in%20lethal%20assistance.</t>
  </si>
  <si>
    <t xml:space="preserve">heavy and medium bridge system</t>
  </si>
  <si>
    <t xml:space="preserve">Ammunition support vehicle</t>
  </si>
  <si>
    <t xml:space="preserve">34th presidential drawdown amounting to USD 350 million for the provision of various military items.</t>
  </si>
  <si>
    <t xml:space="preserve">https://www.defense.gov/News/Releases/Release/Article/3334472/dod-announces-additional-security-assistance-for-ukraine/</t>
  </si>
  <si>
    <t xml:space="preserve">81mm mortar system</t>
  </si>
  <si>
    <t xml:space="preserve">M978 heavy fuel tanker</t>
  </si>
  <si>
    <t xml:space="preserve">35th presidential drawdown amounting to USD 500 million for the provision of various military items.</t>
  </si>
  <si>
    <t xml:space="preserve">https://www.defense.gov/News/Releases/Release/Article/3350958/biden-administration-announces-additional-security-assistance-for-ukraine/</t>
  </si>
  <si>
    <t xml:space="preserve">105mm tank ammunition</t>
  </si>
  <si>
    <t xml:space="preserve">36th presidential drawdown amounting to USD 325 million for the provision of various military items.</t>
  </si>
  <si>
    <t xml:space="preserve">https://www.defense.gov/News/Releases/Release/Article/3367924/biden-administration-announces-additional-security-assistance-for-ukraine/</t>
  </si>
  <si>
    <t xml:space="preserve">anti-tank mine</t>
  </si>
  <si>
    <t xml:space="preserve">37th presidential drawdown amounting to USD 300 million for the provision of various military items.</t>
  </si>
  <si>
    <t xml:space="preserve">https://www.defense.gov/News/Releases/Release/Article/3383288/biden-administration-announces-additional-security-assistance-for-ukraine/</t>
  </si>
  <si>
    <t xml:space="preserve">60mm mortar round</t>
  </si>
  <si>
    <t xml:space="preserve">Carl Gustav M2 recoilless rifle</t>
  </si>
  <si>
    <t xml:space="preserve">Hydra-70 aircraft rocket</t>
  </si>
  <si>
    <t xml:space="preserve">38th presidential drawdown amounting to USD 375 million for the provision of various military items.</t>
  </si>
  <si>
    <t xml:space="preserve">https://www.defense.gov/News/Releases/Release/Article/3402206/biden-administration-announces-additional-security-assistance-for-ukraine/</t>
  </si>
  <si>
    <t xml:space="preserve">Precision-guided rocket</t>
  </si>
  <si>
    <t xml:space="preserve">39th presidential drawdown amounting to USD 300 million for the provision of various military items.</t>
  </si>
  <si>
    <t xml:space="preserve">https://www.defense.gov/News/Releases/Release/Article/3411804/biden-administration-announces-additional-security-assistance-for-ukraine/</t>
  </si>
  <si>
    <t xml:space="preserve">AIM-7 missile for air defense</t>
  </si>
  <si>
    <t xml:space="preserve">munitions for unmanned aerial systems</t>
  </si>
  <si>
    <t xml:space="preserve">40th presidential drawdown amounting to USD 325 million for the provision of various military items.</t>
  </si>
  <si>
    <t xml:space="preserve">Munitions for NASAMS</t>
  </si>
  <si>
    <t xml:space="preserve">https://www.defense.gov/News/News-Stories/Article/Article/3427152/dod-announces-new-round-of-aid-for-ukraine/</t>
  </si>
  <si>
    <t xml:space="preserve">https://www.state.gov/u-s-security-cooperation-with-ukraine/</t>
  </si>
  <si>
    <t xml:space="preserve">https://ua.usembassy.gov/additional-u-s-security-assistance-for-ukraine-4/</t>
  </si>
  <si>
    <t xml:space="preserve">41st presidential drawdown amounting to USD 500 million for the provision of various military items.</t>
  </si>
  <si>
    <t xml:space="preserve">Armored High mobility multipurpose wheeled vehicle</t>
  </si>
  <si>
    <t xml:space="preserve">https://www.defense.gov/News/News-Stories/Article/Article/3441398/pentagon-announces-500m-in-security-assistance-for-ukraine/#:~:text=The%20Biden%20administration%20has%20committed,for%20Ukraine%20since%20August%202021.</t>
  </si>
  <si>
    <t xml:space="preserve">https://ua.usembassy.gov/additional-u-s-security-assistance-for-ukraine-5/</t>
  </si>
  <si>
    <t xml:space="preserve">42nd presidential drawdown amounting to USD 800 million for the provision of various military items.</t>
  </si>
  <si>
    <t xml:space="preserve">https://www.defense.gov/News/News-Stories/Article/Article/3451905/dod-announces-800m-security-assistance-package-for-ukraine/</t>
  </si>
  <si>
    <t xml:space="preserve">https://ua.usembassy.gov/additional-u-s-security-assistance-for-ukraine-6/</t>
  </si>
  <si>
    <t xml:space="preserve">Stryker armored personnel carrier</t>
  </si>
  <si>
    <t xml:space="preserve">Dual-purpose improved conventional munition/ cluster ammunition</t>
  </si>
  <si>
    <t xml:space="preserve">USM9</t>
  </si>
  <si>
    <t xml:space="preserve">USD 3 billion under Ukraine Security Assistance Initiative (USAI) to provide assistance, including training, equipment, weapons, logistics support, supplies and services, salaries and stipends, sustainment, and intelligence support to the military and national security forces of Ukraine. The aid is part of a bigger package, the Ukraine Supplemental Appropriations Pack 2023 and the Additional Ukraine Supplemental Act 2023. In total, $12 billion are appropriated for the USAI Initiative for the Fiscal Year 2023. </t>
  </si>
  <si>
    <t xml:space="preserve">USM10</t>
  </si>
  <si>
    <t xml:space="preserve">USD 9 billion under Ukraine Security Assistance Initiative (USAI) to provide assistance, including training, equipment, weapons, logistics support, supplies and services, salaries and stipends, sustainment, and intelligence support to the military and national security forces of Ukraine. The aid is part of a bigger package, the Ukraine Supplemental Appropriations Pack 2023 and the Additional Ukraine Supplemental Act 2023. In total, $12 billion are appropriated for the USAI Initiative for the Fiscal Year 2023. We report subsequent usages of the budget under this donation ID.</t>
  </si>
  <si>
    <t xml:space="preserve">Tranche of aid amounting to USD 850 million financed through the USAI framework. </t>
  </si>
  <si>
    <t xml:space="preserve">152 mm, 125 mm and 122 mm artillery ammunition</t>
  </si>
  <si>
    <t xml:space="preserve">BM-21 GRAD rocket</t>
  </si>
  <si>
    <t xml:space="preserve">Tranche of aid amounting to USD 400 million financed through the USAI framework.</t>
  </si>
  <si>
    <t xml:space="preserve">https://www.defense.gov/News/Releases/Release/Article/3277443/biden-administration-announces-additional-security-assistance-for-ukraine/</t>
  </si>
  <si>
    <t xml:space="preserve">M1A2 Abrams</t>
  </si>
  <si>
    <t xml:space="preserve">Tranche of aid amounting to USD 1.750 billion financed through the USAI framework. </t>
  </si>
  <si>
    <t xml:space="preserve">HAWK air defense system</t>
  </si>
  <si>
    <t xml:space="preserve">anti-aircraft gun</t>
  </si>
  <si>
    <t xml:space="preserve">Equipment to integrate Western air defense launchers, missiles, and radars with Ukraine’s air defense systems</t>
  </si>
  <si>
    <t xml:space="preserve">Equipment to sustain Ukraine’s existing air defense capabilities</t>
  </si>
  <si>
    <t xml:space="preserve">Air defense generator</t>
  </si>
  <si>
    <t xml:space="preserve">Counter-unmanned aerial system</t>
  </si>
  <si>
    <t xml:space="preserve">counter-mortar radar</t>
  </si>
  <si>
    <t xml:space="preserve">Tranche of aid amounting to USD 2 billion financed through the USAI framework. </t>
  </si>
  <si>
    <t xml:space="preserve">https://www.defense.gov/News/Releases/Release/Article/3308633/biden-administration-announces-additional-security-assistance-for-ukraine/</t>
  </si>
  <si>
    <t xml:space="preserve">Munition for laser guided rocket systems</t>
  </si>
  <si>
    <t xml:space="preserve">CyberLux K8 UAS</t>
  </si>
  <si>
    <t xml:space="preserve">Altius-600 UAS</t>
  </si>
  <si>
    <t xml:space="preserve">Jump 20 UAS</t>
  </si>
  <si>
    <t xml:space="preserve">drone detection system</t>
  </si>
  <si>
    <t xml:space="preserve">mine clearing equipment</t>
  </si>
  <si>
    <t xml:space="preserve">Tranche of aid amounting to USD 2.1 billion financed through the USAI framework. </t>
  </si>
  <si>
    <t xml:space="preserve">Counter-unmanned aerial system 30mm gun truck</t>
  </si>
  <si>
    <t xml:space="preserve">mobile c-UAS laser-guided rocket system</t>
  </si>
  <si>
    <t xml:space="preserve">surveillance equipment</t>
  </si>
  <si>
    <t xml:space="preserve">30mm round</t>
  </si>
  <si>
    <t xml:space="preserve">23mm round</t>
  </si>
  <si>
    <t xml:space="preserve">130mm artillery round</t>
  </si>
  <si>
    <t xml:space="preserve">122mm artillery round</t>
  </si>
  <si>
    <t xml:space="preserve">M72 rocket launcher</t>
  </si>
  <si>
    <t xml:space="preserve">precision-guided rocket</t>
  </si>
  <si>
    <t xml:space="preserve">Anti-armor rounds</t>
  </si>
  <si>
    <t xml:space="preserve">Tank truck</t>
  </si>
  <si>
    <t xml:space="preserve">Armored Combat Support Vehicles (ACSV)</t>
  </si>
  <si>
    <t xml:space="preserve">Tranche of aid amounting to USD 1.2 billion financed through the USAI framework. </t>
  </si>
  <si>
    <t xml:space="preserve">surface to air missile</t>
  </si>
  <si>
    <t xml:space="preserve">https://www.defense.gov/News/Releases/Release/Article/3388890/biden-administration-announces-additional-security-assistance-for-ukraine/</t>
  </si>
  <si>
    <t xml:space="preserve">ammunition for counter-unmanned aerial system</t>
  </si>
  <si>
    <t xml:space="preserve">https://www.defense.gov/News/Releases/Release/Article/3422822/biden-administration-announces-additional-security-assistance-for-ukraine/</t>
  </si>
  <si>
    <t xml:space="preserve">Missiles for HAWK air defense system</t>
  </si>
  <si>
    <t xml:space="preserve">203mm artillery round</t>
  </si>
  <si>
    <t xml:space="preserve">Tranche of aid amounting to USD 1.3 billion financed through the USAI framework. </t>
  </si>
  <si>
    <t xml:space="preserve">National advanced surface-to-air missile system (NASAMS)</t>
  </si>
  <si>
    <t xml:space="preserve">https://www.defense.gov/News/Releases/Release/Article/3463890/biden-administration-announces-additional-security-assistance-for-ukraine/</t>
  </si>
  <si>
    <t xml:space="preserve">tactical vehicle to tow 155mm howitzer</t>
  </si>
  <si>
    <t xml:space="preserve">tactical secure communications system</t>
  </si>
  <si>
    <t xml:space="preserve">USM11</t>
  </si>
  <si>
    <t xml:space="preserve">Budget appropriations worth 3.183 billion USD for the FMF program in the Fiscal Year 2023</t>
  </si>
  <si>
    <t xml:space="preserve">USF1</t>
  </si>
  <si>
    <t xml:space="preserve">Financial</t>
  </si>
  <si>
    <t xml:space="preserve">Grant</t>
  </si>
  <si>
    <t xml:space="preserve">According to the congressional research service (Source of aid 2), 1 billion USD was disbursed as financial assistance for the Economic Support Fund for Ukraine from the Ukraine supplemental appropriations act 2022 (Source of aid 1). Therefore, we report it here.</t>
  </si>
  <si>
    <t xml:space="preserve">https://crsreports.congress.gov/product/pdf/IF/IF12305</t>
  </si>
  <si>
    <t xml:space="preserve">USF2</t>
  </si>
  <si>
    <t xml:space="preserve">$7.5 billion for the Economic Support Fund to respond to emergent needs in Ukraine, provide needed budget support to assist with Ukraine’s continuity of government, and counter human trafficking. Original amount of $8.776 billion. Does not include $760 million to prevent and respond to global food insecurity. This aid is part of the Ukraine Additional Supplemental Appropriations Act 2022 that appropriates budgets for financial, humanitarian and military aid to Ukraine. Source of Aid 1 lists the congress bill. Source of Aid 2 states that only $7.5 billion of the appropriated amount has been disbursed until January 2023, which means the remaining amount is no longer disburseable due to the change in fiscal year, which is why we report $7.5 billion here.</t>
  </si>
  <si>
    <t xml:space="preserve">USF3</t>
  </si>
  <si>
    <t xml:space="preserve">$4.5 billion for the Economic Support Fund for additional budget support to maintain the operations of Ukraine’s national government, including to enable the government to maintain macroeconomic stability and provide essential citizen services, which are necessary for Ukraine’s effort to repel Russia’s invasion. Includes oversight requirements, including third-party monitoring of such support. It was disbursed in November 2022 (Source of aid 2)</t>
  </si>
  <si>
    <t xml:space="preserve">https://www.usaid.gov/news-information/press-releases/nov-22-2022-united-states-contributes-45-billion-support-government-ukraine</t>
  </si>
  <si>
    <t xml:space="preserve">USF4</t>
  </si>
  <si>
    <t xml:space="preserve">$13.37 billion in vital economic and budgetary support for the Government of Ukraine, including support for Ukraine’s energy security and other critical infrastructure needs and for assistance to other countries impacted by the situation in Ukraine. This aid is part of the Additional Ukraine Supplemental Appropriations Act 2023 that appropriates budgets for financial, humanitarian and military aid to Ukraine. Source of Aid 1 lists the congress bill. Source of aid 2 confirmed that 9.9 billion was already disbursed.</t>
  </si>
</sst>
</file>

<file path=xl/styles.xml><?xml version="1.0" encoding="utf-8"?>
<styleSheet xmlns="http://schemas.openxmlformats.org/spreadsheetml/2006/main">
  <numFmts count="5">
    <numFmt numFmtId="164" formatCode="General"/>
    <numFmt numFmtId="165" formatCode="m/d/yyyy"/>
    <numFmt numFmtId="166" formatCode="#,##0"/>
    <numFmt numFmtId="167" formatCode="0.0"/>
    <numFmt numFmtId="168" formatCode="0"/>
  </numFmts>
  <fonts count="13">
    <font>
      <sz val="10"/>
      <name val="Arial"/>
      <family val="2"/>
    </font>
    <font>
      <sz val="10"/>
      <name val="Arial"/>
      <family val="0"/>
    </font>
    <font>
      <sz val="10"/>
      <name val="Arial"/>
      <family val="0"/>
    </font>
    <font>
      <sz val="10"/>
      <name val="Arial"/>
      <family val="0"/>
    </font>
    <font>
      <u val="single"/>
      <sz val="12"/>
      <color rgb="FF0563C1"/>
      <name val="Calibri"/>
      <family val="2"/>
      <charset val="1"/>
    </font>
    <font>
      <u val="single"/>
      <sz val="11"/>
      <color rgb="FF0563C1"/>
      <name val="Calibri"/>
      <family val="2"/>
      <charset val="1"/>
    </font>
    <font>
      <sz val="12"/>
      <color rgb="FF000000"/>
      <name val="Times New Roman"/>
      <family val="1"/>
      <charset val="1"/>
    </font>
    <font>
      <sz val="12"/>
      <color rgb="FF0070C0"/>
      <name val="Times New Roman"/>
      <family val="1"/>
      <charset val="1"/>
    </font>
    <font>
      <b val="true"/>
      <sz val="12"/>
      <color rgb="FF000000"/>
      <name val="Times New Roman"/>
      <family val="1"/>
      <charset val="1"/>
    </font>
    <font>
      <b val="true"/>
      <sz val="12"/>
      <color rgb="FF000000"/>
      <name val="Times New Roman"/>
      <family val="1"/>
      <charset val="204"/>
    </font>
    <font>
      <u val="single"/>
      <sz val="12"/>
      <color rgb="FF0070C0"/>
      <name val="Times New Roman"/>
      <family val="1"/>
      <charset val="1"/>
    </font>
    <font>
      <u val="single"/>
      <sz val="12"/>
      <color rgb="FF0563C1"/>
      <name val="Times New Roman"/>
      <family val="1"/>
      <charset val="1"/>
    </font>
    <font>
      <sz val="12"/>
      <name val="Times New Roman"/>
      <family val="1"/>
      <charset val="1"/>
    </font>
  </fonts>
  <fills count="2">
    <fill>
      <patternFill patternType="none"/>
    </fill>
    <fill>
      <patternFill patternType="gray125"/>
    </fill>
  </fills>
  <borders count="15">
    <border diagonalUp="false" diagonalDown="false">
      <left/>
      <right/>
      <top/>
      <bottom/>
      <diagonal/>
    </border>
    <border diagonalUp="false" diagonalDown="false">
      <left style="medium"/>
      <right style="medium"/>
      <top/>
      <bottom/>
      <diagonal/>
    </border>
    <border diagonalUp="false" diagonalDown="false">
      <left style="thin">
        <color rgb="FFD0CECE"/>
      </left>
      <right style="thin">
        <color rgb="FFD0CECE"/>
      </right>
      <top style="thin">
        <color rgb="FFD0CECE"/>
      </top>
      <bottom/>
      <diagonal/>
    </border>
    <border diagonalUp="false" diagonalDown="false">
      <left/>
      <right style="thin">
        <color rgb="FFD0CECE"/>
      </right>
      <top style="thin">
        <color rgb="FFD0CECE"/>
      </top>
      <bottom/>
      <diagonal/>
    </border>
    <border diagonalUp="false" diagonalDown="false">
      <left style="thin">
        <color rgb="FFD0CECE"/>
      </left>
      <right/>
      <top style="thin">
        <color rgb="FFD0CECE"/>
      </top>
      <bottom/>
      <diagonal/>
    </border>
    <border diagonalUp="false" diagonalDown="false">
      <left style="medium"/>
      <right style="medium"/>
      <top style="medium"/>
      <bottom/>
      <diagonal/>
    </border>
    <border diagonalUp="false" diagonalDown="false">
      <left/>
      <right/>
      <top style="thin">
        <color rgb="FFD0CECE"/>
      </top>
      <bottom/>
      <diagonal/>
    </border>
    <border diagonalUp="false" diagonalDown="false">
      <left/>
      <right style="thin">
        <color rgb="FFD0CECE"/>
      </right>
      <top style="thin">
        <color rgb="FFD0CECE"/>
      </top>
      <bottom style="thin">
        <color rgb="FFD0CECE"/>
      </bottom>
      <diagonal/>
    </border>
    <border diagonalUp="false" diagonalDown="false">
      <left style="thin">
        <color rgb="FFD0CECE"/>
      </left>
      <right style="thin">
        <color rgb="FFD0CECE"/>
      </right>
      <top style="thin">
        <color rgb="FFD0CECE"/>
      </top>
      <bottom style="thin">
        <color rgb="FFD0CECE"/>
      </bottom>
      <diagonal/>
    </border>
    <border diagonalUp="false" diagonalDown="false">
      <left style="thin">
        <color rgb="FFD0CECE"/>
      </left>
      <right/>
      <top style="thin">
        <color rgb="FFD0CECE"/>
      </top>
      <bottom style="thin">
        <color rgb="FFD0CECE"/>
      </bottom>
      <diagonal/>
    </border>
    <border diagonalUp="false" diagonalDown="false">
      <left style="thin">
        <color rgb="FFD0CECE"/>
      </left>
      <right style="thin">
        <color rgb="FFD0CECE"/>
      </right>
      <top/>
      <bottom/>
      <diagonal/>
    </border>
    <border diagonalUp="false" diagonalDown="false">
      <left/>
      <right style="thin">
        <color rgb="FFD0CECE"/>
      </right>
      <top/>
      <bottom/>
      <diagonal/>
    </border>
    <border diagonalUp="false" diagonalDown="false">
      <left style="thin">
        <color rgb="FFD0CECE"/>
      </left>
      <right style="thin">
        <color rgb="FFD0CECE"/>
      </right>
      <top/>
      <bottom style="thin">
        <color rgb="FFD0CECE"/>
      </bottom>
      <diagonal/>
    </border>
    <border diagonalUp="false" diagonalDown="false">
      <left/>
      <right/>
      <top/>
      <bottom style="thin">
        <color rgb="FFD0CECE"/>
      </bottom>
      <diagonal/>
    </border>
    <border diagonalUp="false" diagonalDown="false">
      <left/>
      <right style="thin">
        <color rgb="FFD0CECE"/>
      </right>
      <top/>
      <bottom style="thin">
        <color rgb="FFD0CECE"/>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cellStyleXfs>
  <cellXfs count="9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5" fontId="6" fillId="0" borderId="0" xfId="0" applyFont="true" applyBorder="false" applyAlignment="true" applyProtection="false">
      <alignment horizontal="right"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6" fontId="6" fillId="0" borderId="0" xfId="0" applyFont="true" applyBorder="false" applyAlignment="true" applyProtection="false">
      <alignment horizontal="right" vertical="center" textRotation="0" wrapText="false" indent="0" shrinkToFit="false"/>
      <protection locked="true" hidden="false"/>
    </xf>
    <xf numFmtId="167" fontId="6" fillId="0" borderId="0" xfId="0" applyFont="true" applyBorder="false" applyAlignment="true" applyProtection="false">
      <alignment horizontal="left" vertical="center" textRotation="0" wrapText="false" indent="0" shrinkToFit="false"/>
      <protection locked="true" hidden="false"/>
    </xf>
    <xf numFmtId="166" fontId="6" fillId="0" borderId="0" xfId="0" applyFont="true" applyBorder="false" applyAlignment="true" applyProtection="false">
      <alignment horizontal="center" vertical="center" textRotation="0" wrapText="false" indent="0" shrinkToFit="false"/>
      <protection locked="true" hidden="false"/>
    </xf>
    <xf numFmtId="168" fontId="6" fillId="0" borderId="0" xfId="0" applyFont="true" applyBorder="false" applyAlignment="true" applyProtection="false">
      <alignment horizontal="right" vertical="center"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6" fontId="7" fillId="0" borderId="0" xfId="0" applyFont="true" applyBorder="fals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8" fillId="0" borderId="2" xfId="0" applyFont="tru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5" fontId="8" fillId="0" borderId="2" xfId="0" applyFont="true" applyBorder="true" applyAlignment="true" applyProtection="false">
      <alignment horizontal="right" vertical="center" textRotation="0" wrapText="fals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6" fontId="8" fillId="0" borderId="2" xfId="0" applyFont="true" applyBorder="true" applyAlignment="true" applyProtection="false">
      <alignment horizontal="right"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false" indent="0" shrinkToFit="false"/>
      <protection locked="true" hidden="false"/>
    </xf>
    <xf numFmtId="167" fontId="8" fillId="0" borderId="2" xfId="0" applyFont="true" applyBorder="true" applyAlignment="true" applyProtection="false">
      <alignment horizontal="left" vertical="center" textRotation="0" wrapText="false" indent="0" shrinkToFit="false"/>
      <protection locked="true" hidden="false"/>
    </xf>
    <xf numFmtId="167" fontId="8" fillId="0" borderId="0" xfId="0" applyFont="true" applyBorder="false" applyAlignment="true" applyProtection="false">
      <alignment horizontal="left" vertical="bottom" textRotation="0" wrapText="false" indent="0" shrinkToFit="false"/>
      <protection locked="true" hidden="false"/>
    </xf>
    <xf numFmtId="166" fontId="8" fillId="0" borderId="2" xfId="0" applyFont="true" applyBorder="true" applyAlignment="true" applyProtection="false">
      <alignment horizontal="center" vertical="center" textRotation="0" wrapText="false" indent="0" shrinkToFit="false"/>
      <protection locked="true" hidden="false"/>
    </xf>
    <xf numFmtId="168" fontId="8" fillId="0" borderId="2" xfId="0" applyFont="true" applyBorder="true" applyAlignment="true" applyProtection="false">
      <alignment horizontal="right" vertical="center" textRotation="0" wrapText="false" indent="0" shrinkToFit="false"/>
      <protection locked="true" hidden="false"/>
    </xf>
    <xf numFmtId="168" fontId="8" fillId="0" borderId="4" xfId="0" applyFont="true" applyBorder="true" applyAlignment="true" applyProtection="false">
      <alignment horizontal="right" vertical="center" textRotation="0" wrapText="false" indent="0" shrinkToFit="false"/>
      <protection locked="true" hidden="false"/>
    </xf>
    <xf numFmtId="166" fontId="8" fillId="0" borderId="0" xfId="0" applyFont="true" applyBorder="false" applyAlignment="true" applyProtection="false">
      <alignment horizontal="right" vertical="center" textRotation="0" wrapText="false" indent="0" shrinkToFit="false"/>
      <protection locked="true" hidden="false"/>
    </xf>
    <xf numFmtId="166" fontId="8" fillId="0" borderId="3" xfId="0" applyFont="true" applyBorder="true" applyAlignment="true" applyProtection="false">
      <alignment horizontal="right" vertical="center" textRotation="0" wrapText="false" indent="0" shrinkToFit="false"/>
      <protection locked="true" hidden="false"/>
    </xf>
    <xf numFmtId="164" fontId="9" fillId="0" borderId="4" xfId="0" applyFont="true" applyBorder="true" applyAlignment="true" applyProtection="false">
      <alignment horizontal="center" vertical="center" textRotation="0" wrapText="false" indent="0" shrinkToFit="fals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68" fontId="8" fillId="0" borderId="3" xfId="0" applyFont="true" applyBorder="true" applyAlignment="true" applyProtection="false">
      <alignment horizontal="center" vertical="center" textRotation="0" wrapText="false" indent="0" shrinkToFit="false"/>
      <protection locked="true" hidden="false"/>
    </xf>
    <xf numFmtId="168" fontId="8" fillId="0" borderId="2" xfId="0" applyFont="true" applyBorder="true" applyAlignment="true" applyProtection="false">
      <alignment horizontal="center" vertical="center" textRotation="0" wrapText="false" indent="0" shrinkToFit="false"/>
      <protection locked="true" hidden="false"/>
    </xf>
    <xf numFmtId="164" fontId="10" fillId="0" borderId="0" xfId="20" applyFont="true" applyBorder="true" applyAlignment="true" applyProtection="tru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false">
      <alignment horizontal="left" vertical="center" textRotation="0" wrapText="false" indent="0" shrinkToFit="false"/>
      <protection locked="true" hidden="false"/>
    </xf>
    <xf numFmtId="168"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right"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8" fontId="6"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11" fillId="0" borderId="0" xfId="20" applyFont="true" applyBorder="true" applyAlignment="true" applyProtection="true">
      <alignment horizontal="left" vertical="top" textRotation="0" wrapText="false" indent="0" shrinkToFit="false"/>
      <protection locked="true" hidden="false"/>
    </xf>
    <xf numFmtId="168" fontId="6" fillId="0" borderId="6" xfId="0" applyFont="true" applyBorder="true" applyAlignment="true" applyProtection="false">
      <alignment horizontal="center" vertical="center"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20" applyFont="true" applyBorder="true" applyAlignment="true" applyProtection="tru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6" xfId="0" applyFont="true" applyBorder="true" applyAlignment="true" applyProtection="false">
      <alignment horizontal="general" vertical="center" textRotation="0" wrapText="false" indent="0" shrinkToFit="false"/>
      <protection locked="true" hidden="false"/>
    </xf>
    <xf numFmtId="164" fontId="6" fillId="0" borderId="7" xfId="0" applyFont="true" applyBorder="true" applyAlignment="true" applyProtection="false">
      <alignment horizontal="left" vertical="center" textRotation="0" wrapText="false" indent="0" shrinkToFit="false"/>
      <protection locked="true" hidden="false"/>
    </xf>
    <xf numFmtId="166" fontId="6" fillId="0" borderId="0" xfId="0" applyFont="true" applyBorder="false" applyAlignment="true" applyProtection="false">
      <alignment horizontal="right" vertical="bottom"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6" fillId="0" borderId="2" xfId="0" applyFont="true" applyBorder="true" applyAlignment="true" applyProtection="false">
      <alignment horizontal="general" vertical="center" textRotation="0" wrapText="false" indent="0" shrinkToFit="false"/>
      <protection locked="true" hidden="false"/>
    </xf>
    <xf numFmtId="165" fontId="6" fillId="0" borderId="2" xfId="0" applyFont="true" applyBorder="true" applyAlignment="true" applyProtection="false">
      <alignment horizontal="right" vertical="center" textRotation="0" wrapText="false" indent="0" shrinkToFit="false"/>
      <protection locked="true" hidden="false"/>
    </xf>
    <xf numFmtId="164" fontId="6" fillId="0" borderId="2" xfId="0" applyFont="true" applyBorder="true" applyAlignment="true" applyProtection="false">
      <alignment horizontal="general" vertical="top"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6" fontId="6" fillId="0" borderId="2" xfId="0" applyFont="true" applyBorder="true" applyAlignment="true" applyProtection="false">
      <alignment horizontal="right" vertical="center" textRotation="0" wrapText="false" indent="0" shrinkToFit="false"/>
      <protection locked="true" hidden="false"/>
    </xf>
    <xf numFmtId="168" fontId="6" fillId="0" borderId="8" xfId="0" applyFont="true" applyBorder="true" applyAlignment="true" applyProtection="false">
      <alignment horizontal="right" vertical="center" textRotation="0" wrapText="false" indent="0" shrinkToFit="false"/>
      <protection locked="true" hidden="false"/>
    </xf>
    <xf numFmtId="164" fontId="11" fillId="0" borderId="6" xfId="20" applyFont="true" applyBorder="true" applyAlignment="true" applyProtection="true">
      <alignment horizontal="general" vertical="top" textRotation="0" wrapText="false" indent="0" shrinkToFit="false"/>
      <protection locked="true" hidden="false"/>
    </xf>
    <xf numFmtId="164" fontId="11" fillId="0" borderId="2" xfId="20" applyFont="true" applyBorder="true" applyAlignment="true" applyProtection="true">
      <alignment horizontal="general" vertical="top" textRotation="0" wrapText="false" indent="0" shrinkToFit="false"/>
      <protection locked="true" hidden="false"/>
    </xf>
    <xf numFmtId="164" fontId="11" fillId="0" borderId="3" xfId="20" applyFont="true" applyBorder="true" applyAlignment="true" applyProtection="true">
      <alignment horizontal="general" vertical="top" textRotation="0" wrapText="false" indent="0" shrinkToFit="false"/>
      <protection locked="true" hidden="false"/>
    </xf>
    <xf numFmtId="164" fontId="6" fillId="0" borderId="4" xfId="0" applyFont="true" applyBorder="true" applyAlignment="true" applyProtection="false">
      <alignment horizontal="general" vertical="top" textRotation="0" wrapText="false" indent="0" shrinkToFit="false"/>
      <protection locked="true" hidden="false"/>
    </xf>
    <xf numFmtId="164" fontId="6" fillId="0" borderId="9" xfId="0" applyFont="true" applyBorder="true" applyAlignment="true" applyProtection="false">
      <alignment horizontal="left" vertical="center" textRotation="0" wrapText="false" indent="0" shrinkToFit="false"/>
      <protection locked="true" hidden="false"/>
    </xf>
    <xf numFmtId="168" fontId="6" fillId="0" borderId="3" xfId="0" applyFont="true" applyBorder="true" applyAlignment="true" applyProtection="false">
      <alignment horizontal="center" vertical="center" textRotation="0" wrapText="false" indent="0" shrinkToFit="false"/>
      <protection locked="true" hidden="false"/>
    </xf>
    <xf numFmtId="168" fontId="6" fillId="0" borderId="2" xfId="0" applyFont="true" applyBorder="true" applyAlignment="true" applyProtection="false">
      <alignment horizontal="center" vertical="center" textRotation="0" wrapText="false" indent="0" shrinkToFit="false"/>
      <protection locked="true" hidden="false"/>
    </xf>
    <xf numFmtId="164" fontId="6" fillId="0" borderId="8" xfId="0" applyFont="true" applyBorder="true" applyAlignment="true" applyProtection="false">
      <alignment horizontal="left" vertical="center" textRotation="0" wrapText="false" indent="0" shrinkToFit="false"/>
      <protection locked="true" hidden="false"/>
    </xf>
    <xf numFmtId="165" fontId="6" fillId="0" borderId="10" xfId="0" applyFont="true" applyBorder="true" applyAlignment="true" applyProtection="false">
      <alignment horizontal="right" vertical="center" textRotation="0" wrapText="false" indent="0" shrinkToFit="false"/>
      <protection locked="true" hidden="false"/>
    </xf>
    <xf numFmtId="164" fontId="10" fillId="0" borderId="6" xfId="21" applyFont="true" applyBorder="true" applyAlignment="true" applyProtection="true">
      <alignment horizontal="general" vertical="top" textRotation="0" wrapText="false" indent="0" shrinkToFit="false"/>
      <protection locked="true" hidden="false"/>
    </xf>
    <xf numFmtId="164" fontId="4" fillId="0" borderId="3" xfId="20" applyFont="true" applyBorder="true" applyAlignment="true" applyProtection="true">
      <alignment horizontal="general" vertical="top" textRotation="0" wrapText="false" indent="0" shrinkToFit="false"/>
      <protection locked="true" hidden="false"/>
    </xf>
    <xf numFmtId="164" fontId="6" fillId="0" borderId="10" xfId="0" applyFont="true" applyBorder="true" applyAlignment="true" applyProtection="false">
      <alignment horizontal="general" vertical="center" textRotation="0" wrapText="false" indent="0" shrinkToFit="false"/>
      <protection locked="true" hidden="false"/>
    </xf>
    <xf numFmtId="164" fontId="6" fillId="0" borderId="10" xfId="0" applyFont="true" applyBorder="true" applyAlignment="true" applyProtection="false">
      <alignment horizontal="center" vertical="center" textRotation="0" wrapText="false" indent="0" shrinkToFit="false"/>
      <protection locked="true" hidden="false"/>
    </xf>
    <xf numFmtId="166" fontId="6" fillId="0" borderId="10" xfId="0" applyFont="true" applyBorder="true" applyAlignment="true" applyProtection="false">
      <alignment horizontal="right" vertical="center" textRotation="0" wrapText="false" indent="0" shrinkToFit="false"/>
      <protection locked="true" hidden="false"/>
    </xf>
    <xf numFmtId="164" fontId="10" fillId="0" borderId="0" xfId="21" applyFont="true" applyBorder="true" applyAlignment="true" applyProtection="true">
      <alignment horizontal="general" vertical="top" textRotation="0" wrapText="false" indent="0" shrinkToFit="false"/>
      <protection locked="true" hidden="false"/>
    </xf>
    <xf numFmtId="168" fontId="6" fillId="0" borderId="11" xfId="0" applyFont="true" applyBorder="true" applyAlignment="true" applyProtection="false">
      <alignment horizontal="center" vertical="center" textRotation="0" wrapText="false" indent="0" shrinkToFit="false"/>
      <protection locked="true" hidden="false"/>
    </xf>
    <xf numFmtId="168" fontId="6" fillId="0" borderId="10" xfId="0" applyFont="true" applyBorder="true" applyAlignment="true" applyProtection="false">
      <alignment horizontal="center" vertical="center" textRotation="0" wrapText="false" indent="0" shrinkToFit="false"/>
      <protection locked="true" hidden="false"/>
    </xf>
    <xf numFmtId="164" fontId="6" fillId="0" borderId="12" xfId="0" applyFont="true" applyBorder="true" applyAlignment="true" applyProtection="false">
      <alignment horizontal="general" vertical="center" textRotation="0" wrapText="false" indent="0" shrinkToFit="false"/>
      <protection locked="true" hidden="false"/>
    </xf>
    <xf numFmtId="165" fontId="6" fillId="0" borderId="12" xfId="0" applyFont="true" applyBorder="true" applyAlignment="true" applyProtection="false">
      <alignment horizontal="right" vertical="center" textRotation="0" wrapText="false" indent="0" shrinkToFit="false"/>
      <protection locked="true" hidden="false"/>
    </xf>
    <xf numFmtId="164" fontId="6" fillId="0" borderId="12" xfId="0" applyFont="true" applyBorder="true" applyAlignment="true" applyProtection="false">
      <alignment horizontal="center" vertical="center" textRotation="0" wrapText="false" indent="0" shrinkToFit="false"/>
      <protection locked="true" hidden="false"/>
    </xf>
    <xf numFmtId="166" fontId="6" fillId="0" borderId="12" xfId="0" applyFont="true" applyBorder="true" applyAlignment="true" applyProtection="false">
      <alignment horizontal="right" vertical="center" textRotation="0" wrapText="false" indent="0" shrinkToFit="false"/>
      <protection locked="true" hidden="false"/>
    </xf>
    <xf numFmtId="164" fontId="10" fillId="0" borderId="13" xfId="21" applyFont="true" applyBorder="true" applyAlignment="true" applyProtection="true">
      <alignment horizontal="general" vertical="top" textRotation="0" wrapText="false" indent="0" shrinkToFit="false"/>
      <protection locked="true" hidden="false"/>
    </xf>
    <xf numFmtId="168" fontId="6" fillId="0" borderId="14" xfId="0" applyFont="true" applyBorder="true" applyAlignment="true" applyProtection="false">
      <alignment horizontal="center" vertical="center" textRotation="0" wrapText="false" indent="0" shrinkToFit="false"/>
      <protection locked="true" hidden="false"/>
    </xf>
    <xf numFmtId="168" fontId="6" fillId="0" borderId="12" xfId="0" applyFont="true" applyBorder="true" applyAlignment="true" applyProtection="false">
      <alignment horizontal="center" vertical="center" textRotation="0" wrapText="false" indent="0" shrinkToFit="false"/>
      <protection locked="true" hidden="false"/>
    </xf>
    <xf numFmtId="164" fontId="11" fillId="0" borderId="0" xfId="20" applyFont="true" applyBorder="true" applyAlignment="true" applyProtection="true">
      <alignment horizontal="left" vertical="center" textRotation="0" wrapText="false" indent="0" shrinkToFit="false"/>
      <protection locked="true" hidden="false"/>
    </xf>
    <xf numFmtId="164" fontId="10" fillId="0" borderId="0" xfId="20" applyFont="true" applyBorder="true" applyAlignment="true" applyProtection="true">
      <alignment horizontal="left" vertical="center" textRotation="0" wrapText="false" indent="0" shrinkToFit="false"/>
      <protection locked="true" hidden="false"/>
    </xf>
    <xf numFmtId="164" fontId="4" fillId="0" borderId="0" xfId="20" applyFont="true" applyBorder="true" applyAlignment="true" applyProtection="true">
      <alignment horizontal="left" vertical="center" textRotation="0" wrapText="false" indent="0" shrinkToFit="false"/>
      <protection locked="true" hidden="false"/>
    </xf>
    <xf numFmtId="164" fontId="12" fillId="0" borderId="8" xfId="0" applyFont="true" applyBorder="true" applyAlignment="true" applyProtection="false">
      <alignment horizontal="general" vertical="top"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20" applyFont="true" applyBorder="true" applyAlignment="true" applyProtection="true">
      <alignment horizontal="left" vertical="center"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 name="Hyperlink 2"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D0CECE"/>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externalLink" Target="externalLinks/externalLink1.xml"/><Relationship Id="rId4"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Downloads/Ukraine_Support_Tracker_Release_13.xlsx" TargetMode="External"/>
</Relationships>
</file>

<file path=xl/externalLinks/externalLink1.xml><?xml version="1.0" encoding="UTF-8" standalone="yes"?>
<externalLink xmlns="http://schemas.openxmlformats.org/spreadsheetml/2006/main"><externalBook xmlns:r="http://schemas.openxmlformats.org/officeDocument/2006/relationships" r:id="rId1"><sheetNames><sheetName val="ReadMe"/><sheetName val="Updates and Corrections"/><sheetName val="Bilateral Assistance, MAIN DATA"/><sheetName val="Aggregates by Country Group"/><sheetName val="Country Summary (€)"/><sheetName val="Country Summary ($)"/><sheetName val="Fig 1. Transparency Index"/><sheetName val="Fig 2. Refugee Number"/><sheetName val="Fig 3. Country Groups"/><sheetName val="Fig 4. Ranking (€)"/><sheetName val="Fig 5. Ranking, multi-year (%)"/><sheetName val="Fig 6. Ranking (€ bn.+ EU)"/><sheetName val="Fig 7. With Refugee Support, €"/><sheetName val="Fig 8. With Refugee Support, %"/><sheetName val="Fig 9. Financial Aid"/><sheetName val="Fig 10. Budget Support"/><sheetName val="Fig 11. Aid over time mult year"/><sheetName val="Fig 12. Budget supp. over time"/><sheetName val="Fig 13. Military Aid"/><sheetName val="Fig 14. Heavy Weapon Ranking"/><sheetName val="Fig 15. Weapon Stocks UKR RU"/><sheetName val="Fig 16. NATO Stocks"/><sheetName val="Fig 17. Share of stocks pledged"/><sheetName val="Fig 18. Comparison WW2 (weap.)"/><sheetName val="Fig 19. Comparison WW2 % GDP"/><sheetName val="Fig 20. Comp. with US wars"/><sheetName val="Fig 21. Comparison Gulf War"/><sheetName val="Fig 22. Comp. European Crises"/><sheetName val="Fig 23. Domestic Priorities"/><sheetName val="Fig 24. Priorities Germany"/><sheetName val="Fig A1. Transparency Index"/><sheetName val="Fig A2.  Ranking % GDP + EU"/><sheetName val="Fig A3. In-kind over Time"/><sheetName val="Fig A4. Units over Time"/><sheetName val="Fig A5. Weapon Delivery"/><sheetName val="Fig A6. Tank Unit Ranking"/><sheetName val="Fig A7. Quaterly aid comp"/><sheetName val="Fig A8. East vs West Deliver"/><sheetName val="Fig A9. Delivery Transparency"/><sheetName val="Fig A10. Aid over Time"/><sheetName val="Aid over time by type and month"/><sheetName val="Commercial Assistance"/><sheetName val="Commitments per Month"/><sheetName val="Comm per Month (Mil in-kind)"/><sheetName val="Comm. per Month (Heavy Weapons)"/><sheetName val="Data Transparency Index"/><sheetName val="deflator"/><sheetName val="Delivery Transparency Index"/><sheetName val="Designated Websites, total sums"/><sheetName val="EIB Aid Shares"/><sheetName val="EPF Aid Shares"/><sheetName val="EU Aid Shares"/><sheetName val="Exchange Rates"/><sheetName val="Financial disb per Month (€)"/><sheetName val="Heavy Weapon Stocks"/><sheetName val="Historical comparison (data) "/><sheetName val="In-kind Military per Country"/><sheetName val="Multilateral Assistance"/><sheetName val="Multi-year programs"/><sheetName val="Price List, Weapons &amp; Items"/><sheetName val="Refugees Recorded"/><sheetName val="Refugee Cost Calculations"/><sheetName val="Share, Heavy Weapons to Ukraine"/><sheetName val="Summary of US acts"/><sheetName val="Table Aid vs Energy"/><sheetName val="Table European Crisis"/><sheetName val="Table Gulf War"/></sheetNames><sheetDataSet><sheetData sheetId="0"></sheetData><sheetData sheetId="1"></sheetData><sheetData sheetId="2"></sheetData><sheetData sheetId="3"></sheetData><sheetData sheetId="4"><row r="3"><cell r="B3" t="str"><v>Country summary</v></cell></row><row r="5"><cell r="B5" t="str"><v>This sheet summarizes bilateral donations listed in the main dataset in € billion between January 24, 2022 and July 31, 2023.</v></cell></row><row r="12"><cell r="B12" t="str"><v>Country</v></cell></row><row r="14"><cell r="B14" t="str"><v>Australia</v></cell></row><row r="15"><cell r="B15" t="str"><v>Austria</v></cell></row><row r="16"><cell r="B16" t="str"><v>Belgium</v></cell></row><row r="17"><cell r="B17" t="str"><v>Bulgaria</v></cell></row><row r="18"><cell r="B18" t="str"><v>Canada</v></cell></row><row r="19"><cell r="B19" t="str"><v>Croatia</v></cell></row><row r="20"><cell r="B20" t="str"><v>Cyprus</v></cell></row><row r="21"><cell r="B21" t="str"><v>Czech Republic</v></cell></row><row r="22"><cell r="B22" t="str"><v>Denmark</v></cell></row><row r="23"><cell r="B23" t="str"><v>Estonia</v></cell></row><row r="24"><cell r="B24" t="str"><v>EU (Commission and Council)</v></cell></row><row r="25"><cell r="B25" t="str"><v>Finland</v></cell></row><row r="26"><cell r="B26" t="str"><v>France</v></cell></row><row r="27"><cell r="B27" t="str"><v>Germany</v></cell></row><row r="28"><cell r="B28" t="str"><v>Greece</v></cell></row><row r="29"><cell r="B29" t="str"><v>Hungary</v></cell></row><row r="30"><cell r="B30" t="str"><v>Iceland</v></cell></row><row r="31"><cell r="B31" t="str"><v>Ireland</v></cell></row><row r="32"><cell r="B32" t="str"><v>Italy</v></cell></row><row r="33"><cell r="B33" t="str"><v>Japan</v></cell></row><row r="34"><cell r="B34" t="str"><v>Latvia</v></cell></row><row r="35"><cell r="B35" t="str"><v>Lithuania</v></cell></row><row r="36"><cell r="B36" t="str"><v>Luxembourg</v></cell></row><row r="37"><cell r="B37" t="str"><v>Malta</v></cell></row><row r="38"><cell r="B38" t="str"><v>Netherlands</v></cell></row><row r="39"><cell r="B39" t="str"><v>New Zealand</v></cell></row><row r="40"><cell r="B40" t="str"><v>Norway</v></cell></row><row r="41"><cell r="B41" t="str"><v>Poland</v></cell></row><row r="42"><cell r="B42" t="str"><v>Portugal</v></cell></row><row r="43"><cell r="B43" t="str"><v>South Korea</v></cell></row><row r="44"><cell r="B44" t="str"><v>Romania</v></cell></row><row r="45"><cell r="B45" t="str"><v>Slovakia</v></cell></row><row r="46"><cell r="B46" t="str"><v>Slovenia</v></cell></row><row r="47"><cell r="B47" t="str"><v>Spain</v></cell></row><row r="48"><cell r="B48" t="str"><v>Sweden</v></cell></row><row r="49"><cell r="B49" t="str"><v>Switzerland</v></cell></row><row r="50"><cell r="B50" t="str"><v>Turkey</v></cell></row><row r="51"><cell r="B51" t="str"><v>United Kingdom</v></cell></row><row r="52"><cell r="B52" t="str"><v>United States</v></cell></row><row r="53"><cell r="B53" t="str"><v>China</v></cell></row><row r="54"><cell r="B54" t="str"><v>Taiwan</v></cell></row><row r="55"><cell r="B55" t="str"><v>India</v></cell></row><row r="66"><cell r="B66" t="str"><v>EU member</v></cell></row><row r="68"><cell r="B68"><v>0</v></cell></row><row r="69"><cell r="B69"><v>1</v></cell></row><row r="70"><cell r="B70"><v>1</v></cell></row><row r="71"><cell r="B71"><v>1</v></cell></row><row r="72"><cell r="B72"><v>0</v></cell></row><row r="73"><cell r="B73"><v>1</v></cell></row><row r="74"><cell r="B74"><v>1</v></cell></row><row r="75"><cell r="B75"><v>1</v></cell></row><row r="76"><cell r="B76"><v>1</v></cell></row><row r="77"><cell r="B77"><v>1</v></cell></row><row r="78"><cell r="B78"><v>0</v></cell></row><row r="79"><cell r="B79"><v>1</v></cell></row><row r="80"><cell r="B80"><v>1</v></cell></row><row r="81"><cell r="B81"><v>1</v></cell></row><row r="82"><cell r="B82"><v>1</v></cell></row><row r="83"><cell r="B83"><v>1</v></cell></row><row r="84"><cell r="B84"><v>0</v></cell></row><row r="85"><cell r="B85"><v>1</v></cell></row><row r="86"><cell r="B86"><v>1</v></cell></row><row r="87"><cell r="B87"><v>0</v></cell></row><row r="88"><cell r="B88"><v>1</v></cell></row><row r="89"><cell r="B89"><v>1</v></cell></row><row r="90"><cell r="B90"><v>1</v></cell></row><row r="91"><cell r="B91"><v>1</v></cell></row><row r="92"><cell r="B92"><v>1</v></cell></row><row r="93"><cell r="B93"><v>0</v></cell></row><row r="94"><cell r="B94"><v>0</v></cell></row><row r="95"><cell r="B95"><v>1</v></cell></row><row r="96"><cell r="B96"><v>1</v></cell></row><row r="97"><cell r="B97"><v>0</v></cell></row><row r="98"><cell r="B98"><v>1</v></cell></row><row r="99"><cell r="B99"><v>1</v></cell></row><row r="100"><cell r="B100"><v>1</v></cell></row><row r="101"><cell r="B101"><v>1</v></cell></row><row r="102"><cell r="B102"><v>1</v></cell></row><row r="103"><cell r="B103"><v>0</v></cell></row><row r="104"><cell r="B104"><v>0</v></cell></row><row r="105"><cell r="B105"><v>0</v></cell></row><row r="106"><cell r="B106"><v>0</v></cell></row><row r="107"><cell r="B107"><v>0</v></cell></row><row r="108"><cell r="B108"><v>0</v></cell></row><row r="109"><cell r="B109"><v>0</v></cell></row><row r="120"><cell r="B120" t="str"><v>Financial commitments</v></cell></row><row r="121"><cell r="B121" t="str"><v>€ billion</v></cell></row><row r="122"><cell r="B122"><v>0</v></cell></row><row r="123"><cell r="B123"><v>0.64</v></cell></row><row r="124"><cell r="B124"><v>0.01756</v></cell></row><row r="125"><cell r="B125"><v>0</v></cell></row><row r="126"><cell r="B126"><v>3.43247201769072</v></cell></row><row r="127"><cell r="B127"><v>0</v></cell></row><row r="128"><cell r="B128"><v>0</v></cell></row><row r="129"><cell r="B129"><v>0</v></cell></row><row r="130"><cell r="B130"><v>0.0575</v></cell></row><row r="131"><cell r="B131"><v>0</v></cell></row><row r="132"><cell r="B132"><v>74.82</v></cell></row><row r="133"><cell r="B133"><v>0.0928</v></cell></row><row r="134"><cell r="B134"><v>0.7994</v></cell></row><row r="135"><cell r="B135"><v>1.3</v></cell></row><row r="136"><cell r="B136"><v>0</v></cell></row><row r="137"><cell r="B137"><v>0</v></cell></row><row r="138"><cell r="B138"><v>0.00963962122760406</v></cell></row><row r="139"><cell r="B139"><v>0.032</v></cell></row><row r="140"><cell r="B140"><v>0.41</v></cell></row><row r="141"><cell r="B141"><v>5.49064026044493</v></cell></row><row r="142"><cell r="B142"><v>0.032</v></cell></row><row r="143"><cell r="B143"><v>0.04</v></cell></row><row r="144"><cell r="B144"><v>0.0013</v></cell></row><row r="145"><cell r="B145"><v>0</v></cell></row><row r="146"><cell r="B146"><v>0.992490775908844</v></cell></row><row r="147"><cell r="B147"><v>0</v></cell></row><row r="148"><cell r="B148"><v>3.54794930997409</v></cell></row><row r="149"><cell r="B149"><v>0.91670140689615</v></cell></row><row r="150"><cell r="B150"><v>0.25</v></cell></row><row r="151"><cell r="B151"><v>0.271296798697775</v></cell></row><row r="152"><cell r="B152"><v>0</v></cell></row><row r="153"><cell r="B153"><v>0.005</v></cell></row><row r="154"><cell r="B154"><v>0</v></cell></row><row r="155"><cell r="B155"><v>0.5242</v></cell></row><row r="156"><cell r="B156"><v>0.195797534661726</v></cell></row><row r="157"><cell r="B157"><v>0.0379448261716747</v></cell></row><row r="158"><cell r="B158"><v>0</v></cell></row><row r="159"><cell r="B159"><v>6.6297021618536</v></cell></row><row r="160"><cell r="B160"><v>23.8469886055345</v></cell></row><row r="161"><cell r="B161"><v>0</v></cell></row><row r="162"><cell r="B162"><v>0</v></cell></row><row r="163"><cell r="B163"><v>0</v></cell></row><row r="174"><cell r="B174" t="str"><v>Humanitarian commitments</v></cell></row><row r="175"><cell r="B175" t="str"><v>€ billion</v></cell></row><row r="176"><cell r="B176"><v>0.0709979906229069</v></cell></row><row r="177"><cell r="B177"><v>0.098553159</v></cell></row><row r="178"><cell r="B178"><v>0.10594</v></cell></row><row r="179"><cell r="B179"><v>0.000706</v></cell></row><row r="180"><cell r="B180"><v>0.354631276508414</v></cell></row><row r="181"><cell r="B181"><v>0.0509999996604775</v></cell></row><row r="182"><cell r="B182"><v>0.003</v></cell></row><row r="183"><cell r="B183"><v>0.0600163901724427</v></cell></row><row r="184"><cell r="B184"><v>0.260181167122994</v></cell></row><row r="185"><cell r="B185"><v>0.010557</v></cell></row><row r="186"><cell r="B186"><v>2.14</v></cell></row><row r="187"><cell r="B187"><v>0.0842</v></cell></row><row r="188"><cell r="B188"><v>0.3185</v></cell></row><row r="189"><cell r="B189"><v>2.47562234</v></cell></row><row r="190"><cell r="B190"><v>0</v></cell></row><row r="191"><cell r="B191"><v>0.0413731532292106</v></cell></row><row r="192"><cell r="B192"><v>0.0113086722528783</v></cell></row><row r="193"><cell r="B193"><v>0.060897</v></cell></row><row r="194"><cell r="B194"><v>0.197</v></cell></row><row r="195"><cell r="B195"><v>0.988099448363176</v></cell></row><row r="196"><cell r="B196"><v>0.003309553</v></cell></row><row r="197"><cell r="B197"><v>0.06105</v></cell></row><row r="198"><cell r="B198"><v>0.0175</v></cell></row><row r="199"><cell r="B199"><v>0.00207</v></cell></row><row r="200"><cell r="B200"><v>0.607875</v></cell></row><row r="201"><cell r="B201"><v>0.0257348800540601</v></cell></row><row r="202"><cell r="B202"><v>0.208417787334544</v></cell></row><row r="203"><cell r="B203"><v>0.342208313827005</v></cell></row><row r="204"><cell r="B204"><v>0.00125</v></cell></row><row r="205"><cell r="B205"><v>0.22608066558148</v></cell></row><row r="206"><cell r="B206"><v>0.11896369634292</v></cell></row><row r="207"><cell r="B207"><v>0.01084</v></cell></row><row r="208"><cell r="B208"><v>0.004528405</v></cell></row><row r="209"><cell r="B209"><v>0.024311542</v></cell></row><row r="210"><cell r="B210"><v>0.676975142466672</v></cell></row><row r="211"><cell r="B211"><v>2.05394318531433</v></cell></row><row r="212"><cell r="B212"><v>0</v></cell></row><row r="213"><cell r="B213"><v>0.549757733879985</v></cell></row><row r="214"><cell r="B214"><v>3.53637094592151</v></cell></row><row r="215"><cell r="B215"><v>0.00208721974786744</v></cell></row><row r="216"><cell r="B216"><v>0.0619461023693254</v></cell></row><row r="217"><cell r="B217"><v>0</v></cell></row><row r="228"><cell r="B228" t="str"><v>Military commitments</v></cell></row><row r="229"><cell r="B229" t="str"><v>€ billion</v></cell></row><row r="230"><cell r="B230"><v>0.417889545150094</v></cell></row><row r="231"><cell r="B231"><v>0</v></cell></row><row r="232"><cell r="B232"><v>0.306</v></cell></row><row r="233"><cell r="B233"><v>0.239288270784334</v></cell></row><row r="234"><cell r="B234"><v>1.56170474757149</v></cell></row><row r="235"><cell r="B235"><v>0.122496728342175</v></cell></row><row r="236"><cell r="B236"><v>0</v></cell></row><row r="237"><cell r="B237"><v>0.180336400823283</v></cell></row><row r="238"><cell r="B238"><v>3.5012887528856</v></cell></row><row r="239"><cell r="B239"><v>0.4212943</v></cell></row><row r="240"><cell r="B240"><v>0</v></cell></row><row r="241"><cell r="B241"><v>1.2197</v></cell></row><row r="242"><cell r="B242"><v>0.3</v></cell></row><row r="243"><cell r="B243"><v>17.0873</v></cell></row><row r="244"><cell r="B244"><v>0</v></cell></row><row r="245"><cell r="B245"><v>0</v></cell></row><row r="246"><cell r="B246"><v>0.0237354043190953</v></cell></row><row r="247"><cell r="B247"><v>0.00385</v></cell></row><row r="248"><cell r="B248"><v>0.15</v></cell></row><row r="249"><cell r="B249"><v>0.0271296798697775</v></cell></row><row r="250"><cell r="B250"><v>0.325365546699138</v></cell></row><row r="251"><cell r="B251"><v>0.691</v></cell></row><row r="252"><cell r="B252"><v>0.0990479205005521</v></cell></row><row r="253"><cell r="B253"><v>0</v></cell></row><row r="254"><cell r="B254"><v>2.35195224557599</v></cell></row><row r="255"><cell r="B255"><v>0.0193152382025003</v></cell></row><row r="256"><cell r="B256"><v>3.69159455029346</v></cell></row><row r="257"><cell r="B257"><v>2.241028199</v></cell></row><row r="258"><cell r="B258"><v>0</v></cell></row><row r="259"><cell r="B259"><v>0.00323747513112679</v></cell></row><row r="260"><cell r="B260"><v>0.00375058780973051</v></cell></row><row r="261"><cell r="B261"><v>0.396991796</v></cell></row><row r="262"><cell r="B262"><v>0.015735214324471</v></cell></row><row r="263"><cell r="B263"><v>0.209750099</v></cell></row><row r="264"><cell r="B264"><v>1.47427864160285</v></cell></row><row r="265"><cell r="B265"><v>0</v></cell></row><row r="266"><cell r="B266"><v>0</v></cell></row><row r="267"><cell r="B267"><v>5.54416697726426</v></cell></row><row r="268"><cell r="B268"><v>42.1007415445831</v></cell></row><row r="269"><cell r="B269"><v>0</v></cell></row><row r="270"><cell r="B270"><v>0</v></cell></row><row r="271"><cell r="B271"><v>0</v></cell></row></sheetData><sheetData sheetId="5"></sheetData><sheetData sheetId="6"></sheetData><sheetData sheetId="7"></sheetData><sheetData sheetId="8"></sheetData><sheetData sheetId="9"></sheetData><sheetData sheetId="10"></sheetData><sheetData sheetId="11"></sheetData><sheetData sheetId="12"></sheetData><sheetData sheetId="13"></sheetData><sheetData sheetId="14"></sheetData><sheetData sheetId="15"></sheetData><sheetData sheetId="16"></sheetData><sheetData sheetId="17"></sheetData><sheetData sheetId="18"></sheetData><sheetData sheetId="19"></sheetData><sheetData sheetId="20"></sheetData><sheetData sheetId="21"></sheetData><sheetData sheetId="22"></sheetData><sheetData sheetId="23"></sheetData><sheetData sheetId="24"></sheetData><sheetData sheetId="25"></sheetData><sheetData sheetId="26"></sheetData><sheetData sheetId="27"></sheetData><sheetData sheetId="28"></sheetData><sheetData sheetId="29"></sheetData><sheetData sheetId="30"></sheetData><sheetData sheetId="31"></sheetData><sheetData sheetId="32"></sheetData><sheetData sheetId="33"></sheetData><sheetData sheetId="34"></sheetData><sheetData sheetId="35"></sheetData><sheetData sheetId="36"></sheetData><sheetData sheetId="37"></sheetData><sheetData sheetId="38"></sheetData><sheetData sheetId="39"></sheetData><sheetData sheetId="40"></sheetData><sheetData sheetId="41"></sheetData><sheetData sheetId="42"></sheetData><sheetData sheetId="43"></sheetData><sheetData sheetId="44"></sheetData><sheetData sheetId="45"></sheetData><sheetData sheetId="46"></sheetData><sheetData sheetId="47"></sheetData><sheetData sheetId="48"></sheetData><sheetData sheetId="49"></sheetData><sheetData sheetId="50"></sheetData><sheetData sheetId="51"></sheetData><sheetData sheetId="52"><row r="3"><cell r="B3" t="str"><v>Exchange Rates</v></cell></row><row r="5"><cell r="B5" t="str"><v>This worksheet lists the exchange rates used to convert values into EUR. We use the average exchange rates provided by the European Central Bank for the corresponding period of each release. For Release 13, this corresponds to July 1 to July 31. 
Notes: The latest available exchange rate for TWD from the ECB was listed on October 30, 2020. We use the latest reported HRK exchange rate on December 31, 2022, as Croatia changed its currency to EUR on January 1, 2023. </v></cell></row><row r="12"><cell r="B12" t="str"><v>Currency</v></cell></row><row r="13"><cell r="B13" t="str"><v>EUR</v></cell></row><row r="14"><cell r="B14" t="str"><v>USD</v></cell></row><row r="15"><cell r="B15" t="str"><v>CAD</v></cell></row><row r="16"><cell r="B16" t="str"><v>GBP</v></cell></row><row r="17"><cell r="B17" t="str"><v>PLN</v></cell></row><row r="18"><cell r="B18" t="str"><v>RON</v></cell></row><row r="19"><cell r="B19" t="str"><v>SEK</v></cell></row><row r="20"><cell r="B20" t="str"><v>HRK</v></cell></row><row r="21"><cell r="B21" t="str"><v>CZK</v></cell></row><row r="22"><cell r="B22" t="str"><v>DKK</v></cell></row><row r="23"><cell r="B23" t="str"><v>AUD</v></cell></row><row r="24"><cell r="B24" t="str"><v>NOK</v></cell></row><row r="25"><cell r="B25" t="str"><v>CHF</v></cell></row><row r="26"><cell r="B26" t="str"><v>NZD</v></cell></row><row r="27"><cell r="B27" t="str"><v>HUF</v></cell></row><row r="28"><cell r="B28" t="str"><v>BGN</v></cell></row><row r="29"><cell r="B29" t="str"><v>CNY</v></cell></row><row r="30"><cell r="B30" t="str"><v>ISK</v></cell></row><row r="41"><cell r="B41" t="str"><v>1 EUR</v></cell></row><row r="42"><cell r="B42"><v>1</v></cell></row><row r="43"><cell r="B43"><v>1.1058</v></cell></row><row r="44"><cell r="B44"><v>1.4618</v></cell></row><row r="45"><cell r="B45"><v>0.85856</v></cell></row><row r="46"><cell r="B46"><v>4.4431</v></cell></row><row r="47"><cell r="B47"><v>4.9411</v></cell></row><row r="48"><cell r="B48"><v>11.6343</v></cell></row><row r="49"><cell r="B49"><v>7.54</v></cell></row><row r="50"><cell r="B50"><v>23.892</v></cell></row><row r="51"><cell r="B51"><v>7.4508</v></cell></row><row r="52"><cell r="B52"><v>1.6423</v></cell></row><row r="53"><cell r="B53"><v>11.3474</v></cell></row><row r="54"><cell r="B54"><v>0.9751</v></cell></row><row r="55"><cell r="B55"><v>1.7758</v></cell></row><row r="56"><cell r="B56"><v>379.04</v></cell></row><row r="57"><cell r="B57"><v>1.9558</v></cell></row><row r="58"><cell r="B58"><v>7.9482</v></cell></row><row r="59"><cell r="B59"><v>146.79</v></cell></row></sheetData><sheetData sheetId="53"></sheetData><sheetData sheetId="54"></sheetData><sheetData sheetId="55"></sheetData><sheetData sheetId="56"></sheetData><sheetData sheetId="57"></sheetData><sheetData sheetId="58"></sheetData><sheetData sheetId="59"><row r="3"><cell r="B3" t="str"><v>Price List for Weapons and Items</v></cell></row><row r="5"><cell r="B5" t="str"><v>This worksheet contains item information, such as type of item, price, source of price and a respective explanation. For the categorization of heavy weapons we follow SIPRI and the UN definitions. They define heavy weapons as larger machines that can be used in immediate combat and integrate various military needs (movement, firepower, etc.) into one system.</v></cell></row><row r="11"><cell r="L11" t="str"><v>Relative importance(2=very imporant, 1=important, 0=less important)</v></cell></row><row r="12"><cell r="B12" t="str"><v>Item</v></cell></row><row r="13"><cell r="B13" t="str"><v>.</v></cell></row><row r="14"><cell r="B14" t="str"><v>Armament</v></cell></row><row r="15"><cell r="B15" t="str"><v>commercial satellite imagery service</v></cell></row><row r="16"><cell r="B16" t="str"><v>Electronic jamming equipment</v></cell></row><row r="17"><cell r="B17" t="str"><v>Equipment for M109 artillery gun</v></cell></row><row r="18"><cell r="B18" t="str"><v>High-resoultion satellity imagery</v></cell></row><row r="19"><cell r="B19" t="str"><v>M113's refitting (collab with Danemark)</v></cell></row><row r="20"><cell r="B20" t="str"><v>Medical equipment</v></cell></row><row r="21"><cell r="B21" t="str"><v>Small arm and ammunition</v></cell></row><row r="22"><cell r="B22" t="str"><v>Spare part and equipment</v></cell></row><row r="23"><cell r="B23" t="str"><v>Spare parts</v></cell></row><row r="24"><cell r="B24" t="str"><v>Spare parts for M109 artillery gun</v></cell></row><row r="25"><cell r="B25" t="str"><v>Other military equipment</v></cell></row><row r="26"><cell r="B26" t="str"><v>Lethal weapons</v></cell></row><row r="27"><cell r="B27" t="str"><v>Demining Equipment</v></cell></row><row r="28"><cell r="B28" t="str"><v>Helicopter and spare parts (Latvia)</v></cell></row><row r="29"><cell r="B29" t="str"><v>Mastiff 6x6</v></cell></row><row r="30"><cell r="B30" t="str"><v>Tank</v></cell></row><row r="31"><cell r="B31" t="str"><v>Bivoj drone</v></cell></row><row r="32"><cell r="B32" t="str"><v>Field glass</v></cell></row><row r="33"><cell r="B33" t="str"><v>large-caliber machine guns</v></cell></row><row r="34"><cell r="B34" t="str"><v>ammunition</v></cell></row><row r="35"><cell r="B35" t="str"><v>surveillance equipment</v></cell></row><row r="36"><cell r="B36" t="str"><v>claymore anti-personnel munitions</v></cell></row><row r="37"><cell r="B37" t="str"><v>C-4 explosives, demolition munitions, and demolition equipment</v></cell></row><row r="38"><cell r="B38" t="str"><v>Mine clearing equipment</v></cell></row><row r="39"><cell r="B39" t="str"><v>Other field equipment</v></cell></row><row r="40"><cell r="B40" t="str"><v>Explosive ordnance disposal equipment</v></cell></row><row r="41"><cell r="B41" t="str"><v>155mm Howitzer</v></cell></row><row r="42"><cell r="B42" t="str"><v>Panzerhaubitze 2000 (repair)</v></cell></row><row r="43"><cell r="B43" t="str"><v>Stinger anti-aircraft system (Latvia)</v></cell></row><row r="44"><cell r="B44" t="str"><v>Minesweeper</v></cell></row><row r="45"><cell r="B45" t="str"><v>armament (Latvia)</v></cell></row><row r="46"><cell r="B46" t="str"><v>Counter-unmanned aerial system</v></cell></row><row r="47"><cell r="B47" t="str"><v>unmanned system (Latvia)</v></cell></row><row r="48"><cell r="B48" t="str"><v>PT-91 Twardy</v></cell></row><row r="49"><cell r="B49" t="str"><v>Anti-ship missile system</v></cell></row><row r="50"><cell r="B50" t="str"><v>Mistral Air Defence Launcher</v></cell></row><row r="51"><cell r="B51" t="str"><v>unmanned coastal defense vessel</v></cell></row><row r="52"><cell r="B52" t="str"><v>Starstreak anti-aircraft missile system</v></cell></row><row r="53"><cell r="B53" t="str"><v>Harpoon coastal defense missile</v></cell></row><row r="54"><cell r="B54" t="str"><v>FH70 155mm howitzer</v></cell></row><row r="55"><cell r="B55" t="str"><v>M31A1 munition</v></cell></row><row r="56"><cell r="B56" t="str"><v>Ammunition for HIMARS</v></cell></row><row r="57"><cell r="B57" t="str"><v>Hellfire missiles launching pad</v></cell></row><row r="58"><cell r="B58" t="str"><v>munitions for NASAMS</v></cell></row><row r="59"><cell r="B59" t="str"><v>High-speed Anti-radiation missiles</v></cell></row><row r="60"><cell r="B60" t="str"><v>VAMPIRE Counter-unmanned aerial system</v></cell></row><row r="61"><cell r="B61" t="str"><v>AMRAAM rockets (for NASAMS)</v></cell></row><row r="62"><cell r="B62" t="str"><v>counter battery radar system COBRA</v></cell></row><row r="63"><cell r="B63" t="str"><v>Iris-T SLM missile</v></cell></row><row r="64"><cell r="B64" t="str"><v>Ammunition for Mars II</v></cell></row><row r="65"><cell r="B65" t="str"><v>Lince Armored car</v></cell></row><row r="66"><cell r="B66" t="str"><v>YPR-765 infantry vehicle</v></cell></row><row r="67"><cell r="B67" t="str"><v>M577 Command Post Carrier</v></cell></row><row r="68"><cell r="B68" t="str"><v>M130 tracks for troop transport</v></cell></row><row r="69"><cell r="B69" t="str"><v>300 mm round/rocket for MLRS "Smerch"</v></cell></row><row r="70"><cell r="B70" t="str"><v>Puma unmanned aerial system</v></cell></row><row r="71"><cell r="B71" t="str"><v>Brimstone-1 missile</v></cell></row><row r="72"><cell r="B72" t="str"><v>M10 mortar</v></cell></row><row r="73"><cell r="B73" t="str"><v>Guided Multiple Launch Rocket System round</v></cell></row><row r="74"><cell r="B74" t="str"><v>Piorun man-portable air-defense system</v></cell></row><row r="75"><cell r="B75" t="str"><v>Anti-aircraft Starstreak missile</v></cell></row><row r="76"><cell r="B76" t="str"><v>Shorad Aspide anti-aircraft missile</v></cell></row><row r="77"><cell r="B77" t="str"><v>D-30 howitzer</v></cell></row><row r="78"><cell r="B78" t="str"><v>125 mm HE ammunition for T-72</v></cell></row><row r="79"><cell r="B79" t="str"><v>Non-standard machine gun</v></cell></row><row r="80"><cell r="B80" t="str"><v>Jeep Wrangler 4x4</v></cell></row><row r="81"><cell r="B81" t="str"><v>M10 mortar shell</v></cell></row><row r="82"><cell r="B82" t="str"><v>Automatic fire arm</v></cell></row><row r="83"><cell r="B83" t="str"><v>Laser-guided rocket system</v></cell></row><row r="84"><cell r="B84" t="str"><v>Recoiless anti-tank gun</v></cell></row><row r="85"><cell r="B85" t="str"><v>Warmate drone</v></cell></row><row r="86"><cell r="B86" t="str"><v>AG 90 anti-materiel sniper rifle</v></cell></row><row r="87"><cell r="B87" t="str"><v>Heavy transport drone</v></cell></row><row r="88"><cell r="B88" t="str"><v>Anti-drone weapon</v></cell></row><row r="89"><cell r="B89" t="str"><v>Light machine gun</v></cell></row><row r="90"><cell r="B90" t="str"><v>Thermal imaging camera</v></cell></row><row r="91"><cell r="B91" t="str"><v>Thermal imagery system</v></cell></row><row r="92"><cell r="B92" t="str"><v>152mm round</v></cell></row><row r="93"><cell r="B93" t="str"><v>Round of ammunition for M777 howitzer</v></cell></row><row r="94"><cell r="B94" t="str"><v>Ammunition for light anti-armor weapon</v></cell></row><row r="95"><cell r="B95" t="str"><v>122 mm mortar round (non-NATO)</v></cell></row><row r="96"><cell r="B96" t="str"><v>122 mm round for 2S1 Gvozdika</v></cell></row><row r="97"><cell r="B97" t="str"><v>Artillery ammunition</v></cell></row><row r="98"><cell r="B98" t="str"><v>Single-use anti-tank granade launcher</v></cell></row><row r="99"><cell r="B99" t="str"><v>G3 automatic rifle</v></cell></row><row r="100"><cell r="B100" t="str"><v>VOG-17 automatic grenade launcher AGS-17</v></cell></row><row r="101"><cell r="B101" t="str"><v>VOG-25 grenade for under barrel grenade launcher GP-25</v></cell></row><row r="102"><cell r="B102" t="str"><v>Rifle</v></cell></row><row r="103"><cell r="B103" t="str"><v>BM-21 GRAD Rocket</v></cell></row><row r="104"><cell r="B104" t="str"><v>M18A1 Claymore anti-personnel munitions</v></cell></row><row r="105"><cell r="B105" t="str"><v>FlyEye drone</v></cell></row><row r="106"><cell r="B106" t="str"><v>Detonating cord</v></cell></row><row r="107"><cell r="B107" t="str"><v>C-4 explosives and demolition equipment for obstacle clearing</v></cell></row><row r="108"><cell r="B108" t="str"><v>Demolition munition</v></cell></row><row r="109"><cell r="B109" t="str"><v>Gas mask</v></cell></row><row r="110"><cell r="B110" t="str"><v>Portable radio</v></cell></row><row r="111"><cell r="B111" t="str"><v>Lifejacket</v></cell></row><row r="112"><cell r="B112" t="str"><v>Mine</v></cell></row><row r="113"><cell r="B113" t="str"><v>Liter of fuel M</v></cell></row><row r="114"><cell r="B114" t="str"><v>Small-calibre ammunition</v></cell></row><row r="115"><cell r="B115" t="str"><v>M50 105mm howitzer</v></cell></row><row r="116"><cell r="B116" t="str"><v>M101 105mm howitzer</v></cell></row><row r="117"><cell r="B117" t="str"><v>grenade launchers and small arms</v></cell></row><row r="118"><cell r="B118" t="str"><v>missiles for HAWK air defense system</v></cell></row><row r="119"><cell r="B119" t="str"><v>rocket launcher 70mm on pick-up trucks</v></cell></row><row r="120"><cell r="B120" t="str"><v>rocket for 70mm rocket launchers</v></cell></row><row r="121"><cell r="B121" t="str"><v>unkown anti-aircraft battery (Spain)</v></cell></row><row r="122"><cell r="B122" t="str"><v>82mm mortar round</v></cell></row><row r="123"><cell r="B123" t="str"><v>Chemical, biological, radiological, nuclear protective equipment</v></cell></row><row r="124"><cell r="B124" t="str"><v>Field equipment</v></cell></row><row r="125"><cell r="B125" t="str"><v>Fuse</v></cell></row><row r="126"><cell r="B126" t="str"><v>GPS jamming equipment</v></cell></row><row r="127"><cell r="B127" t="str"><v>MRE</v></cell></row><row r="128"><cell r="B128" t="str"><v>Protective gear and equipment (including first aid)</v></cell></row><row r="129"><cell r="B129" t="str"><v>Small-to-large caliber nonstandard ammunition</v></cell></row><row r="130"><cell r="B130" t="str"><v>Tactical decoy</v></cell></row><row r="131"><cell r="B131" t="str"><v>Tactical secure communications system</v></cell></row><row r="132"><cell r="B132" t="str"><v>Unmanned aerial system</v></cell></row><row r="133"><cell r="B133" t="str"><v>Unmanned ground system</v></cell></row><row r="134"><cell r="B134" t="str"><v>Weapon locating radar system</v></cell></row><row r="135"><cell r="B135" t="str"><v>Military ammunition</v></cell></row><row r="136"><cell r="B136" t="str"><v>Hellfire missiles guidance unit</v></cell></row><row r="137"><cell r="B137" t="str"><v>Medical supplies and other equipment</v></cell></row><row r="138"><cell r="B138" t="str"><v>cold weather gear</v></cell></row><row r="139"><cell r="B139" t="str"><v>Tactical secure communications systems, surveillance systems, and optics</v></cell></row><row r="140"><cell r="B140" t="str"><v>Body armor</v></cell></row><row r="141"><cell r="B141" t="str"><v>support equipment for Scan Eagle UAS systems</v></cell></row><row r="142"><cell r="B142" t="str"><v>mortar (Estonia)</v></cell></row><row r="143"><cell r="B143" t="str"><v>unkown radar (France)</v></cell></row><row r="144"><cell r="B144" t="str"><v>Aspide battery</v></cell></row><row r="145"><cell r="B145" t="str"><v>Diesel and gasoline</v></cell></row><row r="146"><cell r="B146" t="str"><v>MiG-29 spare parts</v></cell></row><row r="147"><cell r="B147" t="str"><v>palette material for explosive ordnance disposal</v></cell></row><row r="148"><cell r="B148" t="str"><v>palette military clothing</v></cell></row><row r="149"><cell r="B149" t="str"><v>Spare barrels and breechblocks for MG3</v></cell></row><row r="150"><cell r="B150" t="str"><v>spare parts for heavy machine gun M2</v></cell></row><row r="151"><cell r="B151" t="str"><v>2B11 or M/41D 120mm heavy mortar</v></cell></row><row r="152"><cell r="B152" t="str"><v>border protection vehicle</v></cell></row><row r="153"><cell r="B153" t="str"><v>Pick-up</v></cell></row><row r="154"><cell r="B154" t="str"><v>truck tractor train</v></cell></row><row r="155"><cell r="B155" t="str"><v>S-300 air defence system</v></cell></row><row r="156"><cell r="B156" t="str"><v>Iris-T SLM air defence system</v></cell></row><row r="157"><cell r="B157" t="str"><v>Hunt-class mine countermeasures vessel</v></cell></row><row r="158"><cell r="B158" t="str"><v>Air-surveillance radar US</v></cell></row><row r="159"><cell r="B159" t="str"><v>AN/MPQ-64 Sentinel air surveillance radar</v></cell></row><row r="160"><cell r="B160" t="str"><v>Artillery radar</v></cell></row><row r="161"><cell r="B161" t="str"><v>National Advanced Surface-to-Air Missile System (NASAMS)</v></cell></row><row r="162"><cell r="B162" t="str"><v>Coastal and riverine patrol boat</v></cell></row><row r="163"><cell r="B163" t="str"><v>Harpoon coastal defense missile system</v></cell></row><row r="164"><cell r="B164" t="str"><v>Mi-17</v></cell></row><row r="165"><cell r="B165" t="str"><v>Panzerhaubitze 2000</v></cell></row><row r="166"><cell r="B166" t="str"><v>HIMARS 142 multiple rocket launcher</v></cell></row><row r="167"><cell r="B167" t="str"><v>Mark VI Patrol boat</v></cell></row><row r="168"><cell r="B168" t="str"><v>AHS Krab self-propelled howitzer</v></cell></row><row r="169"><cell r="B169" t="str"><v>Mi-24 attack helicopter</v></cell></row><row r="170"><cell r="B170" t="str"><v>Hughes AN/TPQ-36 Firefinder weapon locating system</v></cell></row><row r="171"><cell r="B171" t="str"><v>CAESAR artillery howitzer</v></cell></row><row r="172"><cell r="B172" t="str"><v>Zusana-2 howitzer</v></cell></row><row r="173"><cell r="B173" t="str"><v>Field hospital</v></cell></row><row r="174"><cell r="B174" t="str"><v>Bayraktar TB2 Drone</v></cell></row><row r="175"><cell r="B175" t="str"><v>RM-70 multiple rocket launcher</v></cell></row><row r="176"><cell r="B176" t="str"><v>Armored Combat Support Vehicles (ACSV)</v></cell></row><row r="177"><cell r="B177" t="str"><v>Mars II</v></cell></row><row r="178"><cell r="B178" t="str"><v>BIBER bridge-laying tank</v></cell></row><row r="179"><cell r="B179" t="str"><v>M270 weapon system</v></cell></row><row r="180"><cell r="B180" t="str"><v>M270 weapon system (Norway)</v></cell></row><row r="181"><cell r="B181" t="str"><v>L119 105mm howitzer</v></cell></row><row r="182"><cell r="B182" t="str"><v>M109 A3GM 155mm howitzer</v></cell></row><row r="183"><cell r="B183" t="str"><v>proctected vehicle</v></cell></row><row r="184"><cell r="B184" t="str"><v>Bushmaster Protected Mobility Vehicles</v></cell></row><row r="185"><cell r="B185" t="str"><v>Modified T-72 tank (T-72A/T-72M1/M1R)</v></cell></row><row r="186"><cell r="B186" t="str"><v>Dana Howitzer</v></cell></row><row r="187"><cell r="B187" t="str"><v>Gepard rapid-fire armored vehicle</v></cell></row><row r="188"><cell r="B188" t="str"><v>IVECO LAV 3</v></cell></row><row r="189"><cell r="B189" t="str"><v>mobile reconnaissance system on vehicles</v></cell></row><row r="190"><cell r="B190" t="str"><v>reconnaissance drone</v></cell></row><row r="191"><cell r="B191" t="str"><v>Bergepanzer 2</v></cell></row><row r="192"><cell r="B192" t="str"><v>M114 155mm Howitzer</v></cell></row><row r="193"><cell r="B193" t="str"><v>Skywatch drone</v></cell></row><row r="194"><cell r="B194" t="str"><v>Mastiff 6x6, Wolfhound and Husky Armored vehicle</v></cell></row><row r="195"><cell r="B195" t="str"><v>M80A infantry fighting vehicle</v></cell></row><row r="196"><cell r="B196" t="str"><v>Replacement barrels for M777 howitzer</v></cell></row><row r="197"><cell r="B197" t="str"><v>Mistral Air Defence Missile</v></cell></row><row r="198"><cell r="B198" t="str"><v>Mi-2</v></cell></row><row r="199"><cell r="B199" t="str"><v>BMP-1</v></cell></row><row r="200"><cell r="B200" t="str"><v>Iveco M 40.12 WM/P 4x4 armored vehicle</v></cell></row><row r="201"><cell r="B201" t="str"><v>Howitzer</v></cell></row><row r="202"><cell r="B202" t="str"><v>M777 howitzer</v></cell></row><row r="203"><cell r="B203" t="str"><v>VAMTAC 4x4 armored vehicle</v></cell></row><row r="204"><cell r="B204" t="str"><v>MK44 cannon</v></cell></row><row r="205"><cell r="B205" t="str"><v>MSI Seahawk A2 gun system</v></cell></row><row r="206"><cell r="B206" t="str"><v>Demining set</v></cell></row><row r="207"><cell r="B207" t="str"><v>Military trucks</v></cell></row><row r="208"><cell r="B208" t="str"><v>Roshel Senator 4x4 armored personnel carrier</v></cell></row><row r="209"><cell r="B209" t="str"><v>Tactical vehicle</v></cell></row><row r="210"><cell r="B210" t="str"><v>Tactical vehicle to tow 155mm howitzer</v></cell></row><row r="211"><cell r="B211" t="str"><v>Unspecified Command Post Carrier</v></cell></row><row r="212"><cell r="B212" t="str"><v>M113 armored personnel carrier</v></cell></row><row r="213"><cell r="B213" t="str"><v>Javelin</v></cell></row><row r="214"><cell r="B214" t="str"><v>BVP-1 infantry fighting vehicle</v></cell></row><row r="215"><cell r="B215" t="str"><v>Javelin command launch unit</v></cell></row><row r="216"><cell r="B216" t="str"><v>Phoenix Ghost tactical unmanned aerial system</v></cell></row><row r="217"><cell r="B217" t="str"><v>Milan</v></cell></row><row r="218"><cell r="B218" t="str"><v>Air defense launcher</v></cell></row><row r="219"><cell r="B219" t="str"><v>Shoulder fired MANPAD</v></cell></row><row r="220"><cell r="B220" t="str"><v>Stinger anti-aircraft system</v></cell></row><row r="221"><cell r="B221" t="str"><v>Long Range Acoustic Device (LRAD) 5km loudspeaker system</v></cell></row><row r="222"><cell r="B222" t="str"><v>Ton of rifle + MG round</v></cell></row><row r="223"><cell r="B223" t="str"><v>Anti-armor system</v></cell></row><row r="224"><cell r="B224" t="str"><v>Anti-tank missile and anti-tank rocket</v></cell></row><row r="225"><cell r="B225" t="str"><v>Javelin anti-tank missile</v></cell></row><row r="226"><cell r="B226" t="str"><v>Missile (including NLAWs and Javelin anti-tank weapons)</v></cell></row><row r="227"><cell r="B227" t="str"><v>Lockheed Martin Desert Hawk</v></cell></row><row r="228"><cell r="B228" t="str"><v>HMMWV</v></cell></row><row r="229"><cell r="B229" t="str"><v>Armored high mobility multipurpose wheeled vehicle</v></cell></row><row r="230"><cell r="B230" t="str"><v>Carl Gustav M2 recoilless rifle</v></cell></row><row r="231"><cell r="B231" t="str"><v>Stinger missile</v></cell></row><row r="232"><cell r="B232" t="str"><v>Anti-tank weapon</v></cell></row><row r="233"><cell r="B233" t="str"><v>NLAW anti-tank weapon</v></cell></row><row r="234"><cell r="B234" t="str"><v>Strela man portable air defense system</v></cell></row><row r="235"><cell r="B235" t="str"><v>defensive missile</v></cell></row><row r="236"><cell r="B236" t="str"><v>SB-40 LAG</v></cell></row><row r="237"><cell r="B237" t="str"><v>60 mm LMP-2017 mortar</v></cell></row><row r="238"><cell r="B238" t="str"><v>Panzerfaust 3</v></cell></row><row r="239"><cell r="B239" t="str"><v>Accuracy International sniper rifle(AX308 and AX 338)</v></cell></row><row r="240"><cell r="B240" t="str"><v>Night vision device</v></cell></row><row r="241"><cell r="B241" t="str"><v>Laser rangefinder</v></cell></row><row r="242"><cell r="B242" t="str"><v>Loitering munition</v></cell></row><row r="243"><cell r="B243" t="str"><v>Switchblade 600 UAS</v></cell></row><row r="244"><cell r="B244" t="str"><v>RGW 90 Matador man-portable anti-tank weapon</v></cell></row><row r="245"><cell r="B245" t="str"><v>Machine gun</v></cell></row><row r="246"><cell r="B246" t="str"><v>7.62 mm universal machine gun vz.59</v></cell></row><row r="247"><cell r="B247" t="str"><v>FN Minimi</v></cell></row><row r="248"><cell r="B248" t="str"><v>155mm artillery round</v></cell></row><row r="249"><cell r="B249" t="str"><v>Round of ammunition for 155mm howitzer</v></cell></row><row r="250"><cell r="B250" t="str"><v>FNC-type automatic rifle</v></cell></row><row r="251"><cell r="B251" t="str"><v>surgical light</v></cell></row><row r="252"><cell r="B252" t="str"><v>Round of 84 mm ammunition</v></cell></row><row r="253"><cell r="B253" t="str"><v>Anti-armor weapon</v></cell></row><row r="254"><cell r="B254" t="str"><v>73mm missile</v></cell></row><row r="255"><cell r="B255" t="str"><v>Grenade launcher (M320 or M203)</v></cell></row><row r="256"><cell r="B256" t="str"><v>152 mm, 125 mm and 122 mm artillery ammunition</v></cell></row><row r="257"><cell r="B257" t="str"><v>Artillery round</v></cell></row><row r="258"><cell r="B258" t="str"><v>Light anti-armor weapon</v></cell></row><row r="259"><cell r="B259" t="str"><v>M72 rocket launcher</v></cell></row><row r="260"><cell r="B260" t="str"><v>Single-shot anti-tank weapon</v></cell></row><row r="261"><cell r="B261" t="str"><v>Ton of fuel</v></cell></row><row r="262"><cell r="B262" t="str"><v>RK 62</v></cell></row><row r="263"><cell r="B263" t="str"><v>AT4 anti-tank weapon</v></cell></row><row r="264"><cell r="B264" t="str"><v>Combat helmet</v></cell></row><row r="265"><cell r="B265" t="str"><v>Helmet</v></cell></row><row r="266"><cell r="B266" t="str"><v>7.62 mm assault rifle vz. 58</v></cell></row><row r="267"><cell r="B267" t="str"><v>7.65mm submachine gun vz. 61 Scorpio</v></cell></row><row r="268"><cell r="B268" t="str"><v>GRAD multiple rocket launcher rocket</v></cell></row><row r="269"><cell r="B269" t="str"><v>Pistol</v></cell></row><row r="270"><cell r="B270" t="str"><v>AK-47-type assault rifle</v></cell></row><row r="271"><cell r="B271" t="str"><v>M4 Carbine rifle</v></cell></row><row r="272"><cell r="B272" t="str"><v>Ballistic vest</v></cell></row><row r="273"><cell r="B273" t="str"><v>105mm artillery round</v></cell></row><row r="274"><cell r="B274" t="str"><v>Ballistic vest Austria</v></cell></row><row r="275"><cell r="B275" t="str"><v>Missile for Czech-made RM-70 multiple rocket launcher</v></cell></row><row r="276"><cell r="B276" t="str"><v>GEPARD ammunition round</v></cell></row><row r="277"><cell r="B277" t="str"><v>5.56 mm, 23 mm firearms for the ZU-23-2 cannon</v></cell></row><row r="278"><cell r="B278" t="str"><v>Hand grenade</v></cell></row><row r="279"><cell r="B279" t="str"><v>First aid kit</v></cell></row><row r="280"><cell r="B280" t="str"><v>Food ration M</v></cell></row><row r="281"><cell r="B281" t="str"><v>Combat ration package</v></cell></row><row r="282"><cell r="B282" t="str"><v>Field ration</v></cell></row><row r="283"><cell r="B283" t="str"><v>pre-packaged military meals ready</v></cell></row><row r="284"><cell r="B284" t="str"><v>Individual meal pack</v></cell></row><row r="285"><cell r="B285" t="str"><v>Detonator</v></cell></row><row r="286"><cell r="B286" t="str"><v>round of ammunition for fire arms</v></cell></row><row r="287"><cell r="B287" t="str"><v>Round of small arms ammunitions, grenade launchers and mortar rounds</v></cell></row><row r="288"><cell r="B288" t="str"><v>Hub NB 7,62-59 (TŽ, OKRAJ.)</v></cell></row><row r="289"><cell r="B289" t="str"><v>Hub NB 7,62-SV 59 (TŽ-SV)</v></cell></row><row r="290"><cell r="B290" t="str"><v>7.62mm cartridge</v></cell></row><row r="291"><cell r="B291" t="str"><v>GEPARD training ammunition round</v></cell></row><row r="292"><cell r="B292" t="str"><v>40mm ammunition</v></cell></row><row r="293"><cell r="B293" t="str"><v>MRAP vehicle DINGO</v></cell></row><row r="294"><cell r="B294" t="str"><v>M1070 Oshkosh tank transporter tractor</v></cell></row><row r="295"><cell r="B295" t="str"><v>Hellfire missiles</v></cell></row><row r="296"><cell r="B296" t="str"><v>Night-vision goggles</v></cell></row><row r="297"><cell r="B297" t="str"><v>BMC Kirpi</v></cell></row><row r="298"><cell r="B298" t="str"><v>105mm howitzer</v></cell></row><row r="299"><cell r="B299" t="str"><v>Scan Eagle Unmanned Aerial Systems</v></cell></row><row r="300"><cell r="B300" t="str"><v>MaxxPro Mine Resistant Ambush Protected Vehicles</v></cell></row><row r="301"><cell r="B301" t="str"><v>Javelin anti-armor systems</v></cell></row><row r="302"><cell r="B302" t="str"><v>anti-armor rounds</v></cell></row><row r="303"><cell r="B303" t="str"><v>heavy duty trailer truck</v></cell></row><row r="304"><cell r="B304" t="str"><v>load-handling truck 8x8</v></cell></row><row r="305"><cell r="B305" t="str"><v>truck</v></cell></row><row r="306"><cell r="B306" t="str"><v>counter artillery radar</v></cell></row><row r="307"><cell r="B307" t="str"><v>multi-mission radar</v></cell></row><row r="308"><cell r="B308" t="str"><v>precision-guided 155mm artillery round</v></cell></row><row r="309"><cell r="B309" t="str"><v>M-55S tank</v></cell></row><row r="310"><cell r="B310" t="str"><v>unrefurbished T-72 (US, NL, CZ)</v></cell></row><row r="311"><cell r="B311" t="str"><v>Cortale air-defense system</v></cell></row><row r="312"><cell r="B312" t="str"><v>overhauled T-72</v></cell></row><row r="313"><cell r="B313" t="str"><v>HAWK air defense system</v></cell></row><row r="314"><cell r="B314" t="str"><v>OTO Melara Mod 56 Towed Howitzer 105/14 </v></cell></row><row r="315"><cell r="B315" t="str"><v>FV103 Spartan</v></cell></row><row r="316"><cell r="B316" t="str"><v>winter clothing (Canada)</v></cell></row><row r="317"><cell r="B317" t="str"><v>Avenger air defense system</v></cell></row><row r="318"><cell r="B318" t="str"><v>rounds of Remote Anti-Armor Mine (RAAM) Systems</v></cell></row><row r="319"><cell r="B319" t="str"><v>anti-tank mine</v></cell></row><row r="320"><cell r="B320" t="str"><v>unmanned surface vessel</v></cell></row><row r="321"><cell r="B321" t="str"><v>heavy and medium bridge system</v></cell></row><row r="322"><cell r="B322" t="str"><v>Pionierpanzer Dachs</v></cell></row><row r="323"><cell r="B323" t="str"><v>mobile and protected mine clearing system</v></cell></row><row r="324"><cell r="B324" t="str"><v>mine clearing tank</v></cell></row><row r="325"><cell r="B325" t="str"><v>VAB Armored Personnel Carrier</v></cell></row><row r="326"><cell r="B326" t="str"><v>winter clothing (general)</v></cell></row><row r="327"><cell r="B327" t="str"><v>Mamba 4x4 Armored vehicle</v></cell></row><row r="328"><cell r="B328" t="str"><v>Man-portable Anti-tank weapon</v></cell></row><row r="329"><cell r="B329" t="str"><v>Bunker buster missile (Bunkerfaust)</v></cell></row><row r="330"><cell r="B330" t="str"><v>Tactical unmanned aerial system</v></cell></row><row r="331"><cell r="B331" t="str"><v>Shotgun</v></cell></row><row r="332"><cell r="B332" t="str"><v>Round of ammunition for 60 mm LMP 2017 mortar</v></cell></row><row r="333"><cell r="B333" t="str"><v>Rifle + MG Round</v></cell></row><row r="334"><cell r="B334" t="str"><v>Hub NB 7.65-Browning</v></cell></row><row r="335"><cell r="B335" t="str"><v>Anibal light vehicle</v></cell></row><row r="336"><cell r="B336" t="str"><v>FV104 Samaritan Armored ambulance</v></cell></row><row r="337"><cell r="B337" t="str"><v>Off-road vehicle for demining operations</v></cell></row><row r="338"><cell r="B338" t="str"><v>mobile ground surveillance radar</v></cell></row><row r="339"><cell r="B339" t="str"><v>SQUIRE Ground Surveillance Radar</v></cell></row><row r="340"><cell r="B340" t="str"><v>Stormer Armored vehicle with Starstreak anti-air missile launchers</v></cell></row><row r="341"><cell r="B341" t="str"><v>Anti-drone sensors</v></cell></row><row r="342"><cell r="B342" t="str"><v>Barrett M82 sniper rifle</v></cell></row><row r="343"><cell r="B343" t="str"><v>12.7mm sniper rifle Falcon</v></cell></row><row r="344"><cell r="B344" t="str"><v>Drone</v></cell></row><row r="345"><cell r="B345" t="str"><v>Anti-drone cannon</v></cell></row><row r="346"><cell r="B346" t="str"><v>MG3 for Armored recovery vehicle</v></cell></row><row r="347"><cell r="B347" t="str"><v>MG3</v></cell></row><row r="348"><cell r="B348" t="str"><v>7.62 mm sniper rifle Dragunov</v></cell></row><row r="349"><cell r="B349" t="str"><v>CZ 805 BREN</v></cell></row><row r="350"><cell r="B350" t="str"><v>Fridge for medical material</v></cell></row><row r="351"><cell r="B351" t="str"><v>Metal detector</v></cell></row><row r="352"><cell r="B352" t="str"><v>AdBlue (in tons)</v></cell></row><row r="353"><cell r="B353" t="str"><v>CZ Scorpion Evo 3</v></cell></row><row r="354"><cell r="B354" t="str"><v>Drone camera</v></cell></row><row r="355"><cell r="B355" t="str"><v>9mm pistol vz. 82</v></cell></row><row r="356"><cell r="B356" t="str"><v>Missile for Panzerfaust 3</v></cell></row><row r="357"><cell r="B357" t="str"><v>Fragmentation vest</v></cell></row><row r="358"><cell r="B358" t="str"><v>Soviet-made RPG-18 anti-tank missile launcher</v></cell></row><row r="359"><cell r="B359" t="str"><v>radio frequency system</v></cell></row><row r="360"><cell r="B360" t="str"><v>Stretcher</v></cell></row><row r="361"><cell r="B361" t="str"><v>Military tent</v></cell></row><row r="362"><cell r="B362" t="str"><v>Tactical gloves</v></cell></row><row r="363"><cell r="B363" t="str"><v>Field telephone</v></cell></row><row r="364"><cell r="B364" t="str"><v>Binoculars</v></cell></row><row r="365"><cell r="B365" t="str"><v>Helmet Austria</v></cell></row><row r="366"><cell r="B366" t="str"><v>cable reels and carrying straps</v></cell></row><row r="367"><cell r="B367" t="str"><v>Camouflage vest</v></cell></row><row r="368"><cell r="B368" t="str"><v>Explosive charge</v></cell></row><row r="369"><cell r="B369" t="str"><v>Field glasses</v></cell></row><row r="370"><cell r="B370" t="str"><v>Auto-injector device</v></cell></row><row r="371"><cell r="B371" t="str"><v>Hygiene kit</v></cell></row><row r="372"><cell r="B372" t="str"><v>Hub NB 7.62-SV 43</v></cell></row><row r="373"><cell r="B373" t="str"><v>Protective mask with filter</v></cell></row><row r="374"><cell r="B374" t="str"><v>Liter of diesel M</v></cell></row><row r="375"><cell r="B375" t="str"><v>Hub NB 7,62-PZ 59 (PZ EDGE)</v></cell></row><row r="376"><cell r="B376" t="str"><v>Round of ammunition for sniper rifles</v></cell></row><row r="377"><cell r="B377" t="str"><v>Wound bandage</v></cell></row><row r="378"><cell r="B378" t="str"><v>Bullet</v></cell></row><row r="379"><cell r="B379" t="str"><v>Cartridge for RK 62</v></cell></row><row r="380"><cell r="B380" t="str"><v>Hub NB 7.62-43</v></cell></row><row r="381"><cell r="B381" t="str"><v>Forklift </v></cell></row><row r="382"><cell r="B382" t="str"><v>Optics</v></cell></row><row r="383"><cell r="B383" t="str"><v>Armored toyota Land Cruiser 200</v></cell></row><row r="384"><cell r="B384" t="str"><v>mobile, remote controlled and protected mine clearing system</v></cell></row><row r="385"><cell r="B385" t="str"><v>Blood bag</v></cell></row><row r="386"><cell r="B386" t="str"><v>Clothes</v></cell></row><row r="387"><cell r="B387" t="str"><v>Counter battery systems</v></cell></row><row r="388"><cell r="B388" t="str"><v>generator</v></cell></row><row r="389"><cell r="B389" t="str"><v>Diesel-powered generator</v></cell></row><row r="390"><cell r="B390" t="str"><v>radio jammer</v></cell></row><row r="391"><cell r="B391" t="str"><v>communications electronic scanner/jammer system</v></cell></row><row r="392"><cell r="B392" t="str"><v>Electro-Optics-Infrared Radar (FLIR)</v></cell></row><row r="393"><cell r="B393" t="str"><v>Gun sight for L119 Light Field gun</v></cell></row><row r="394"><cell r="B394" t="str"><v>Identification Friend and Foe system</v></cell></row><row r="395"><cell r="B395" t="str"><v>Infusion pump and blood bag</v></cell></row><row r="396"><cell r="B396" t="str"><v>Lorry</v></cell></row><row r="397"><cell r="B397" t="str"><v>Medical supplies</v></cell></row><row r="398"><cell r="B398" t="str"><v>Pack of anti-inflammatory</v></cell></row><row r="399"><cell r="B399" t="str"><v>Power generator</v></cell></row><row r="400"><cell r="B400" t="str"><v>Radio transmitter</v></cell></row><row r="401"><cell r="B401" t="str"><v>RBS 17 anti-ship missile system</v></cell></row><row r="402"><cell r="B402" t="str"><v>Respiratory assistance device</v></cell></row><row r="403"><cell r="B403" t="str"><v>School</v></cell></row><row r="404"><cell r="B404" t="str"><v>Ton of fire-fighting equipment</v></cell></row><row r="405"><cell r="B405" t="str"><v>Wire-guided detection robots for land and sea mine detection</v></cell></row><row r="406"><cell r="B406" t="str"><v>tractor</v></cell></row><row r="407"><cell r="B407" t="str"><v>semi-trailer</v></cell></row><row r="408"><cell r="B408" t="str"><v>Trailer</v></cell></row><row r="409"><cell r="B409" t="str"><v>Mobile DNA-analysis laboratory</v></cell></row><row r="410"><cell r="B410" t="str"><v>Hospital</v></cell></row><row r="411"><cell r="B411" t="str"><v>Temporary bridge</v></cell></row><row r="412"><cell r="B412" t="str"><v>RG-31 ambulance</v></cell></row><row r="413"><cell r="B413" t="str"><v>Fire-engine</v></cell></row><row r="414"><cell r="B414" t="str"><v>Rescue vehicle</v></cell></row><row r="415"><cell r="B415" t="str"><v>Ambulance H</v></cell></row><row r="416"><cell r="B416" t="str"><v>Fire-vehicle</v></cell></row><row r="417"><cell r="B417" t="str"><v>Ambulance Latvia</v></cell></row><row r="418"><cell r="B418" t="str"><v>Mobile house</v></cell></row><row r="419"><cell r="B419" t="str"><v>Ventilator</v></cell></row><row r="420"><cell r="B420" t="str"><v>Ton of health and emergency equipment</v></cell></row><row r="421"><cell r="B421" t="str"><v>Ton of medical equipment</v></cell></row><row r="422"><cell r="B422" t="str"><v>Ton of necessity items</v></cell></row><row r="423"><cell r="B423" t="str"><v>Field kitchen</v></cell></row><row r="424"><cell r="B424" t="str"><v>Patient monitor</v></cell></row><row r="425"><cell r="B425" t="str"><v>Hospital bed</v></cell></row><row r="426"><cell r="B426" t="str"><v>Ton of food</v></cell></row><row r="427"><cell r="B427" t="str"><v>Petrol generator</v></cell></row><row r="428"><cell r="B428" t="str"><v>Laptop</v></cell></row><row r="429"><cell r="B429" t="str"><v>Desktop</v></cell></row><row r="430"><cell r="B430" t="str"><v>Ton of coal</v></cell></row><row r="431"><cell r="B431" t="str"><v>Antenna</v></cell></row><row r="432"><cell r="B432" t="str"><v>Floor mat</v></cell></row><row r="433"><cell r="B433" t="str"><v>Central monitor</v></cell></row><row r="434"><cell r="B434" t="str"><v>Bed</v></cell></row><row r="435"><cell r="B435" t="str"><v>Coat</v></cell></row><row r="436"><cell r="B436" t="str"><v>Family tent</v></cell></row><row r="437"><cell r="B437" t="str"><v>IP phone</v></cell></row><row r="438"><cell r="B438" t="str"><v>Hospital pediatric bed</v></cell></row><row r="439"><cell r="B439" t="str"><v>Shower tent</v></cell></row><row r="440"><cell r="B440" t="str"><v>Sleeping bag</v></cell></row><row r="441"><cell r="B441" t="str"><v>Pair of rubber boots</v></cell></row><row r="442"><cell r="B442" t="str"><v>Blanket</v></cell></row><row r="443"><cell r="B443" t="str"><v>Sleeping mat</v></cell></row><row r="444"><cell r="B444" t="str"><v>Stretcher Latvia</v></cell></row><row r="445"><cell r="B445" t="str"><v>Field crop seed (per Ton)</v></cell></row><row r="446"><cell r="B446" t="str"><v>Cable</v></cell></row><row r="447"><cell r="B447" t="str"><v>General purpose tent</v></cell></row><row r="448"><cell r="B448" t="str"><v>Food ration H</v></cell></row><row r="449"><cell r="B449" t="str"><v>Pack of antibiotics</v></cell></row><row r="450"><cell r="B450" t="str"><v>Pair of shoes</v></cell></row><row r="451"><cell r="B451" t="str"><v>Pair of latex gloves</v></cell></row><row r="452"><cell r="B452" t="str"><v>Pair of nitrile gloves</v></cell></row><row r="453"><cell r="B453" t="str"><v>Single-use protective suit</v></cell></row><row r="454"><cell r="B454" t="str"><v>Bio protection suit</v></cell></row><row r="455"><cell r="B455" t="str"><v>Safety glasses</v></cell></row><row r="456"><cell r="B456" t="str"><v>Pack of analgesics</v></cell></row><row r="457"><cell r="B457" t="str"><v>Liter of disinfectant</v></cell></row><row r="458"><cell r="B458" t="str"><v>Liter of hand disinfectant</v></cell></row><row r="459"><cell r="B459" t="str"><v>Liter of bottled water</v></cell></row><row r="460"><cell r="B460" t="str"><v>Liter of water</v></cell></row><row r="461"><cell r="B461" t="str"><v>Liter of fuel H</v></cell></row><row r="462"><cell r="B462" t="str"><v>Liter of diesel H</v></cell></row><row r="463"><cell r="B463" t="str"><v>Surgical mask</v></cell></row><row r="464"><cell r="B464" t="str"><v>Medical protective mask</v></cell></row><row r="465"><cell r="B465" t="str"><v>Mouth mask</v></cell></row><row r="466"><cell r="B466" t="str"><v>Gloves</v></cell></row><row r="467"><cell r="B467" t="str"><v>Disposable glove</v></cell></row><row r="468"><cell r="B468" t="str"><v>Syringe</v></cell></row><row r="469"><cell r="B469" t="str"><v>Laser target designator</v></cell></row><row r="470"><cell r="B470" t="str"><v>high frequency unit with equipment</v></cell></row><row r="471"><cell r="B471" t="str"><v>frequency range extensions for anti-drone devices</v></cell></row><row r="472"><cell r="B472" t="str"><v>Pfizer vaccine dose</v></cell></row><row r="473"><cell r="B473" t="str"><v>ton of diesel (Spain)</v></cell></row><row r="474"><cell r="B474" t="str"><v>Black Hornet drone</v></cell></row><row r="475"><cell r="B475" t="str"><v>Unspecified undersea minehunter drones</v></cell></row><row r="476"><cell r="B476" t="str"><v>Winter Clothing (Lithuania)</v></cell></row><row r="477"><cell r="B477" t="str"><v>Medicines</v></cell></row><row r="478"><cell r="B478" t="str"><v>rescue and clearing equipment</v></cell></row><row r="479"><cell r="B479" t="str"><v>meter of bridges in parts</v></cell></row><row r="480"><cell r="B480" t="str"><v>modular / prefabricated bridge</v></cell></row><row r="481"><cell r="B481" t="str"><v>ton of firefighting equipment</v></cell></row><row r="482"><cell r="B482" t="str"><v>ton of medicine</v></cell></row><row r="483"><cell r="B483" t="str"><v>water treatment unit</v></cell></row><row r="484"><cell r="B484" t="str"><v>respirator</v></cell></row><row r="485"><cell r="B485" t="str"><v>120mm mortar system</v></cell></row><row r="486"><cell r="B486" t="str"><v>120mm mortar round</v></cell></row><row r="487"><cell r="B487" t="str"><v>armored medical treatment vehicle</v></cell></row><row r="488"><cell r="B488" t="str"><v>rounds of small arms ammunition</v></cell></row><row r="489"><cell r="B489" t="str"><v>155mm rounds of Remote Anti-Armor Mine (RAAM) Systems</v></cell></row><row r="490"><cell r="B490" t="str"><v>Small arms and ammunition</v></cell></row><row r="491"><cell r="B491" t="str"><v>150mm artillery round</v></cell></row><row r="492"><cell r="B492" t="str"><v>radars for Unmanned Aerial System</v></cell></row><row r="493"><cell r="B493" t="str"><v>Garbage truck</v></cell></row><row r="494"><cell r="B494" t="str"><v>ambulance</v></cell></row><row r="495"><cell r="B495" t="str"><v>medical evacuation truck</v></cell></row><row r="496"><cell r="B496" t="str"><v>ton of emergency and resuscitation drugs</v></cell></row><row r="497"><cell r="B497" t="str"><v>building materials</v></cell></row><row r="498"><cell r="B498" t="str"><v>tarpaulins</v></cell></row><row r="499"><cell r="B499" t="str"><v>IVECO Irisbus Crossway</v></cell></row><row r="500"><cell r="B500" t="str"><v>construction of a bridge</v></cell></row><row r="501"><cell r="B501" t="str"><v>civilian van</v></cell></row><row r="502"><cell r="B502" t="str"><v>Semi-rigid inflatable boat</v></cell></row><row r="503"><cell r="B503" t="str"><v>vehicle equipped with a mobile radiology device</v></cell></row><row r="504"><cell r="B504" t="str"><v>km of fire hose</v></cell></row><row r="505"><cell r="B505" t="str"><v>liter of foam concentrate (against hydrocarbon fires)</v></cell></row><row r="506"><cell r="B506" t="str"><v>K-32 helicopter</v></cell></row><row r="507"><cell r="B507" t="str"><v>surface to air missile</v></cell></row><row r="508"><cell r="B508" t="str"><v>Air Defence Missile</v></cell></row><row r="509"><cell r="B509" t="str"><v>anti-aircraft gun</v></cell></row><row r="510"><cell r="B510" t="str"><v>satellite communications antenna</v></cell></row><row r="511"><cell r="B511" t="str"><v>winter hat</v></cell></row><row r="512"><cell r="B512" t="str"><v>winter jacket</v></cell></row><row r="513"><cell r="B513" t="str"><v>winter trouser</v></cell></row><row r="514"><cell r="B514" t="str"><v>winter boot</v></cell></row><row r="515"><cell r="B515" t="str"><v>decontamination material</v></cell></row><row r="516"><cell r="B516" t="str"><v>electronic anti-drone device</v></cell></row><row r="517"><cell r="B517" t="str"><v>medical material</v></cell></row><row r="518"><cell r="B518" t="str"><v>mobile heating system</v></cell></row><row r="519"><cell r="B519" t="str"><v>palette medical material</v></cell></row><row r="520"><cell r="B520" t="str"><v>protective clothing</v></cell></row><row r="521"><cell r="B521" t="str"><v>medical gauzes</v></cell></row><row r="522"><cell r="B522" t="str"><v>vehicle decontamination system</v></cell></row><row r="523"><cell r="B523" t="str"><v>Starlink terminal</v></cell></row><row r="524"><cell r="B524" t="str"><v>mobile decontamination vehicle</v></cell></row><row r="525"><cell r="B525" t="str"><v>vehicle (trucks, minibuses, all-terrain vehicles)</v></cell></row><row r="526"><cell r="B526" t="str"><v>M141 rocket launcher</v></cell></row><row r="527"><cell r="B527" t="str"><v>TREVA-30 recovery vehicle</v></cell></row><row r="528"><cell r="B528" t="str"><v>weapon cleaning kit</v></cell></row><row r="529"><cell r="B529" t="str"><v>AMX-10 RC</v></cell></row><row r="530"><cell r="B530" t="str"><v>SAMP/T anti-air missile defense system</v></cell></row><row r="531"><cell r="B531" t="str"><v>LED light</v></cell></row><row r="532"><cell r="B532" t="str"><v>Bozena mine clearing vehicle</v></cell></row><row r="533"><cell r="B533" t="str"><v>fighter jet ammunition</v></cell></row><row r="534"><cell r="B534" t="str"><v>transformer</v></cell></row><row r="535"><cell r="B535" t="str"><v>Remotely Operated Vehicle R7</v></cell></row><row r="536"><cell r="B536" t="str"><v>IVECO Daily mobile laboratory</v></cell></row><row r="537"><cell r="B537" t="str"><v>Soviet-made RPG-7 anti-tank missile launcher</v></cell></row><row r="538"><cell r="B538" t="str"><v>Primoco UAV One 150</v></cell></row><row r="539"><cell r="B539" t="str"><v>3D scanner</v></cell></row><row r="540"><cell r="B540" t="str"><v>Light poles set</v></cell></row><row r="541"><cell r="B541" t="str"><v>WS-61 Sea King helicopter</v></cell></row><row r="542"><cell r="B542" t="str"><v>Patriot air defense battery</v></cell></row><row r="543"><cell r="B543" t="str"><v>Patriot air defense munition</v></cell></row><row r="544"><cell r="B544" t="str"><v>60mm mortar system</v></cell></row><row r="545"><cell r="B545" t="str"><v>82mm mortar system</v></cell></row><row r="546"><cell r="B546" t="str"><v>tracked and remote controlled infantry vehicles for support tasks </v></cell></row><row r="547"><cell r="B547" t="str"><v>drone detection system</v></cell></row><row r="548"><cell r="B548" t="str"><v>Mi-24 spare parts</v></cell></row><row r="549"><cell r="B549" t="str"><v>Gepard ammunition </v></cell></row><row r="550"><cell r="B550" t="str"><v>RCH-155 self propelled howitzer</v></cell></row><row r="551"><cell r="B551" t="str"><v>hangar tent</v></cell></row><row r="552"><cell r="B552" t="str"><v>load handling truck 8x6</v></cell></row><row r="553"><cell r="B553" t="str"><v>wool blanket</v></cell></row><row r="554"><cell r="B554" t="str"><v>Panzerfaust 3 firing device</v></cell></row><row r="555"><cell r="B555" t="str"><v>load handling trucks 15t</v></cell></row><row r="556"><cell r="B556" t="str"><v>armored engineer vehicle</v></cell></row><row r="557"><cell r="B557" t="str"><v>infantry fighting vehicle MARDER </v></cell></row><row r="558"><cell r="B558" t="str"><v>infantry fighting vehicle MARDER munition</v></cell></row><row r="559"><cell r="B559" t="str"><v>Challenger 2</v></cell></row><row r="560"><cell r="B560" t="str"><v>AS-90 howitzer</v></cell></row><row r="561"><cell r="B561" t="str"><v>Armored vehicle (UK)</v></cell></row><row r="562"><cell r="B562" t="str"><v>manoeuvre support package (UK)</v></cell></row><row r="563"><cell r="B563" t="str"><v>uncrewed aerial systems (UK)</v></cell></row><row r="564"><cell r="B564" t="str"><v>spare parts for tanks and Armored vehicles (UK)</v></cell></row><row r="565"><cell r="B565" t="str"><v>Archer self-propelled artillery system</v></cell></row><row r="566"><cell r="B566" t="str"><v>Bradley infantry fighting vehicle</v></cell></row><row r="567"><cell r="B567" t="str"><v>Tube-Launched, optically-Tracked, Wire-Guided (TOW) missile</v></cell></row><row r="568"><cell r="B568" t="str"><v>25mm ammunition</v></cell></row><row r="569"><cell r="B569" t="str"><v>Rim-7 missile</v></cell></row><row r="570"><cell r="B570" t="str"><v>Zuni aircraft rocket</v></cell></row><row r="571"><cell r="B571" t="str"><v>Volvo N10 Heavy Utility Truck</v></cell></row><row r="572"><cell r="B572" t="str"><v>helicopter</v></cell></row><row r="573"><cell r="B573" t="str"><v>Bofors L70 anti-aircraft gun</v></cell></row><row r="574"><cell r="B574" t="str"><v>Mi-8</v></cell></row><row r="575"><cell r="B575" t="str"><v>Toyota off-road vehicle with paired KPVT machine gun</v></cell></row><row r="576"><cell r="B576" t="str"><v>Leopard-2A4</v></cell></row><row r="577"><cell r="B577" t="str"><v>BPz-3 Büffel ARV</v></cell></row><row r="578"><cell r="B578" t="str"><v>CV90 combat vehicle</v></cell></row><row r="579"><cell r="B579" t="str"><v>Robot 57 (NLAW)</v></cell></row><row r="580"><cell r="B580" t="str"><v>Mi-17V5</v></cell></row><row r="581"><cell r="B581" t="str"><v>Ground Master 200</v></cell></row><row r="582"><cell r="B582" t="str"><v>air surveillance radar</v></cell></row><row r="583"><cell r="B583" t="str"><v>mobile antenna mast system</v></cell></row><row r="584"><cell r="B584" t="str"><v>Zetro truck</v></cell></row><row r="585"><cell r="B585" t="str"><v>Leopard-2A6</v></cell></row><row r="586"><cell r="B586" t="str"><v>Leopard-2A6 ammunition</v></cell></row><row r="587"><cell r="B587" t="str"><v>roll off container</v></cell></row><row r="588"><cell r="B588" t="str"><v>Leopard-1A5</v></cell></row><row r="589"><cell r="B589" t="str"><v>Spada anti-air missile defense system</v></cell></row><row r="590"><cell r="B590" t="str"><v>Skyguard anti-air missile defense system</v></cell></row><row r="591"><cell r="B591" t="str"><v>winter camouflage net</v></cell></row><row r="592"><cell r="B592" t="str"><v>Bergepanzer 3</v></cell></row><row r="593"><cell r="B593" t="str"><v>Aster-30 anti-aircraft missile</v></cell></row><row r="594"><cell r="B594" t="str"><v>Equipment to integrate Western air defense launchers, missiles, and radars with Ukraine’s air defense systems</v></cell></row><row r="595"><cell r="B595" t="str"><v>Equipment to sustain Ukraine’s existing air defense capabilities</v></cell></row><row r="596"><cell r="B596" t="str"><v>Air defense generator</v></cell></row><row r="597"><cell r="B597" t="str"><v>counter-mortar radar</v></cell></row><row r="598"><cell r="B598" t="str"><v>Precision-guided rocket</v></cell></row><row r="599"><cell r="B599" t="str"><v>tactical vehicle to recover equipment</v></cell></row><row r="600"><cell r="B600" t="str"><v>ammunition support vehicle</v></cell></row><row r="601"><cell r="B601" t="str"><v>Stryker Armored Personnel Carrier</v></cell></row><row r="602"><cell r="B602" t="str"><v>generator (150kw)</v></cell></row><row r="603"><cell r="B603" t="str"><v>Automatic anti-aircraft gun S-60</v></cell></row><row r="604"><cell r="B604" t="str"><v>Automatic anti-aircraft gun S-60 ammunition</v></cell></row><row r="605"><cell r="B605" t="str"><v>120mm tank ammunition</v></cell></row><row r="606"><cell r="B606" t="str"><v>M1A2 Abrams</v></cell></row><row r="607"><cell r="B607" t="str"><v>Leopard-2R</v></cell></row><row r="608"><cell r="B608" t="str"><v>Bastion APC</v></cell></row><row r="609"><cell r="B609" t="str"><v>SAMP/T anti-air missile</v></cell></row><row r="610"><cell r="B610" t="str"><v>School bus</v></cell></row><row r="611"><cell r="B611" t="str"><v>MiG-29</v></cell></row><row r="612"><cell r="B612" t="str"><v>2K12 KUB</v></cell></row><row r="613"><cell r="B613" t="str"><v>Pistol SFP9</v></cell></row><row r="614"><cell r="B614" t="str"><v>spare parts for tanks and Armored vehicles</v></cell></row><row r="615"><cell r="B615" t="str"><v>Tourniquet</v></cell></row><row r="616"><cell r="B616" t="str"><v>Leopard-1 ammunition</v></cell></row><row r="617"><cell r="B617" t="str"><v>Iris-T SLS air defence system</v></cell></row><row r="618"><cell r="B618" t="str"><v>Iris-T SLS missile</v></cell></row><row r="619"><cell r="B619" t="str"><v>Bridge for BIBER bridge-laying tank</v></cell></row><row r="620"><cell r="B620" t="str"><v>Ground Surveillance Radar</v></cell></row><row r="621"><cell r="B621" t="str"><v>Satcom surveillance system</v></cell></row><row r="622"><cell r="B622" t="str"><v>MG5 machine gun</v></cell></row><row r="623"><cell r="B623" t="str"><v>BATT UMG</v></cell></row><row r="624"><cell r="B624" t="str"><v>Bandvagn 206 tracked all-terrain vehicles</v></cell></row><row r="625"><cell r="B625" t="str"><v>Tank truck</v></cell></row><row r="626"><cell r="B626" t="str"><v>GMG grenade launcher</v></cell></row><row r="627"><cell r="B627" t="str"><v>Portable light system</v></cell></row><row r="628"><cell r="B628" t="str"><v>field hospital (Iceland)</v></cell></row><row r="629"><cell r="B629" t="str"><v>M978 heavy fuel tanker</v></cell></row><row r="630"><cell r="B630" t="str"><v>105mm tank ammunition</v></cell></row><row r="631"><cell r="B631" t="str"><v>60mm mortar round</v></cell></row><row r="632"><cell r="B632" t="str"><v>Munitions for unmanned aerial systems</v></cell></row><row r="633"><cell r="B633" t="str"><v>Hydra-70 aircraft rocket</v></cell></row><row r="634"><cell r="B634" t="str"><v>AIM-7 missile for air defense</v></cell></row><row r="635"><cell r="B635" t="str"><v>30mm round</v></cell></row><row r="636"><cell r="B636" t="str"><v>Counter-unmanned aerial system 30mm gun truck</v></cell></row><row r="637"><cell r="B637" t="str"><v>mobile c-UAS laser-guided rocket system</v></cell></row><row r="638"><cell r="B638" t="str"><v>23mm round</v></cell></row><row r="639"><cell r="B639" t="str"><v>130mm artillery round</v></cell></row><row r="640"><cell r="B640" t="str"><v>122mm artillery round</v></cell></row><row r="641"><cell r="B641" t="str"><v>ammunition for counter-unmanned aerial system</v></cell></row><row r="642"><cell r="B642" t="str"><v>passenger car</v></cell></row><row r="643"><cell r="B643" t="str"><v>mobile power plant</v></cell></row><row r="644"><cell r="B644" t="str"><v>police uniform</v></cell></row><row r="645"><cell r="B645" t="str"><v>Land Rover Defender</v></cell></row><row r="646"><cell r="B646" t="str"><v>Mercedes 6x6 armored ambulance</v></cell></row><row r="647"><cell r="B647" t="str"><v>Pinzgauer 6x6 armored ambulance</v></cell></row><row r="648"><cell r="B648" t="str"><v>Fennek reconnaissance vehicles</v></cell></row><row r="649"><cell r="B649" t="str"><v>BvS 10</v></cell></row><row r="650"><cell r="B650" t="str"><v>Bailey bridges</v></cell></row><row r="651"><cell r="B651" t="str"><v>M3 pontoon systems</v></cell></row><row r="652"><cell r="B652" t="str"><v>vehicles (4-ton trucks, Amarok vehicles and ambulances )</v></cell></row><row r="653"><cell r="B653" t="str"><v>Scanjack 3500 Mine Clearing System</v></cell></row><row r="654"><cell r="B654" t="str"><v>Bozena 5 Mine Clearing System</v></cell></row><row r="655"><cell r="B655" t="str"><v>mine detector</v></cell></row><row r="656"><cell r="B656" t="str"><v>field hospital (NL, ES, NW)</v></cell></row><row r="657"><cell r="B657" t="str"><v>ammunition procurement (NL)</v></cell></row><row r="658"><cell r="B658" t="str"><v>MiG-29</v></cell></row><row r="659"><cell r="B659" t="str"><v>public transport bus</v></cell></row><row r="660"><cell r="B660" t="str"><v>Colt Canada C7</v></cell></row><row r="661"><cell r="B661" t="str"><v>C6 7.62-mm Medium Machine Gun </v></cell></row><row r="662"><cell r="B662" t="str"><v>C15A2 .50 Calibre Long Range Sniper Weapon</v></cell></row><row r="663"><cell r="B663" t="str"><v>Portable radio (Canada)</v></cell></row><row r="664"><cell r="B664" t="str"><v>AIM-9 missile</v></cell></row><row r="665"><cell r="B665" t="str"><v>R20 Rahe assault rifle</v></cell></row><row r="666"><cell r="B666" t="str"><v>Sako TRG-42 sniper rifle</v></cell></row><row r="667"><cell r="B667" t="str"><v>BM-21 GRAD</v></cell></row><row r="668"><cell r="B668" t="str"><v>Valuk infantry vehicle</v></cell></row><row r="669"><cell r="B669" t="str"><v>disaster and emergency bag</v></cell></row><row r="670"><cell r="B670" t="str"><v>pillow sheet set</v></cell></row><row r="671"><cell r="B671" t="str"><v>Munition for laser guided rocket systems</v></cell></row><row r="672"><cell r="B672" t="str"><v>CyberLux K8 UAS</v></cell></row><row r="673"><cell r="B673" t="str"><v>Altius-600 UAS</v></cell></row><row r="674"><cell r="B674" t="str"><v>Jump 20 UAS</v></cell></row><row r="675"><cell r="B675" t="str"><v>SCALP missile</v></cell></row><row r="676"><cell r="B676" t="str"><v>155mm smoke ammunition</v></cell></row><row r="677"><cell r="B677" t="str"><v>Spare part package for reconnaissance drone</v></cell></row><row r="678"><cell r="B678" t="str"><v>TRF1 howitzer</v></cell></row><row r="679"><cell r="B679" t="str"><v>Dental sterilizer</v></cell></row><row r="680"><cell r="B680" t="str"><v>F-16 simulator</v></cell></row><row r="681"><cell r="B681" t="str"><v>Lifebuoy</v></cell></row><row r="682"><cell r="B682" t="str"><v>Lifeboat (small)</v></cell></row><row r="683"><cell r="B683" t="str"><v>Water pump</v></cell></row><row r="684"><cell r="B684" t="str"><v>Wading suit</v></cell></row><row r="685"><cell r="B685" t="str"><v>Large water tank</v></cell></row><row r="686"><cell r="B686" t="str"><v>Water container</v></cell></row><row r="687"><cell r="B687" t="str"><v>Safety rope (meter)</v></cell></row><row r="688"><cell r="B688" t="str"><v>Absorbent material</v></cell></row><row r="689"><cell r="B689" t="str"><v>NASAMS launcher</v></cell></row><row r="690"><cell r="B690" t="str"><v>grenade launcher ammunition</v></cell></row><row r="691"><cell r="B691" t="str"><v>water tankers</v></cell></row><row r="692"><cell r="B692" t="str"><v>high-powered pump</v></cell></row><row r="693"><cell r="B693" t="str"><v>flood relief container</v></cell></row><row r="694"><cell r="B694" t="str"><v>boat</v></cell></row><row r="695"><cell r="B695" t="str"><v>Tesla Powerwall</v></cell></row><row r="696"><cell r="B696" t="str"><v>unspecified military vehicle</v></cell></row><row r="697"><cell r="B697" t="str"><v>Dual-purpose improved conventional munition/ cluster ammunition</v></cell></row><row r="698"><cell r="B698" t="str"><v>203mm artillery round</v></cell></row><row r="699"><cell r="B699" t="str"><v>Leguan bridge laying tank</v></cell></row><row r="700"><cell r="B700" t="str"><v>81mm mortar system</v></cell></row><row r="701"><cell r="B701" t="str"><v>load carriage equipment</v></cell></row><row r="702"><cell r="B702" t="str"><v>detection equipment</v></cell></row><row r="703"><cell r="B703" t="str"><v>FN MAG</v></cell></row><row r="704"><cell r="B704" t="str"><v>Glock</v></cell></row><row r="705"><cell r="B705" t="str"><v>unspecified anti-tank missile (Canada)</v></cell></row><row r="706"><cell r="B706" t="str"><v>unspecified sniper rifle</v></cell></row><row r="707"><cell r="B707" t="str"><v>Unspecified Sniper Rifle, .338 calibre	</v></cell></row><row r="708"><cell r="B708" t="str"><v>Kraken Multi Caliber</v></cell></row><row r="709"><cell r="B709" t="str"><v>Tremor .50 500A662</v></cell></row><row r="710"><cell r="B710" t="str"><v>LRT-3 .50</v></cell></row><row r="711"><cell r="B711" t="str"><v>SIG Sauer P239</v></cell></row><row r="712"><cell r="B712" t="str"><v>SIG Sauer P229</v></cell></row><row r="713"><cell r="B713" t="str"><v>SIG Sauer P226</v></cell></row><row r="714"><cell r="B714" t="str"><v>S&W .380</v></cell></row><row r="715"><cell r="B715" t="str"><v>High-Resolution Drone Camera</v></cell></row><row r="716"><cell r="B716" t="str"><v>Bradley Fire Support Team vehicle</v></cell></row><row r="717"><cell r="B717" t="str"><v>VERA-NG radar system</v></cell></row><row r="718"><cell r="B718" t="str"><v>ARTHUR artillery reconnaissance radar</v></cell></row><row r="719"><cell r="B719" t="str"><v>Unspecified APC (Bulgaria)</v></cell></row><row r="720"><cell r="B720" t="str"><v>MO-120 RT</v></cell></row><row r="731"><cell r="B731" t="str"><v>Type of Item </v></cell></row><row r="732"><cell r="B732" t="str"><v>.</v></cell></row><row r="733"><cell r="B733" t="str"><v>Military equipment</v></cell></row><row r="734"><cell r="B734" t="str"><v>Military equipment</v></cell></row><row r="735"><cell r="B735" t="str"><v>Military equipment</v></cell></row><row r="736"><cell r="B736" t="str"><v>Military equipment</v></cell></row><row r="737"><cell r="B737" t="str"><v>Military equipment</v></cell></row><row r="738"><cell r="B738" t="str"><v>Heavy weapon</v></cell></row><row r="739"><cell r="B739" t="str"><v>Military equipment</v></cell></row><row r="740"><cell r="B740" t="str"><v>Ammunition for light infantry</v></cell></row><row r="741"><cell r="B741" t="str"><v>Military equipment</v></cell></row><row r="742"><cell r="B742" t="str"><v>Military equipment</v></cell></row><row r="743"><cell r="B743" t="str"><v>Military equipment</v></cell></row><row r="744"><cell r="B744" t="str"><v>Military equipment</v></cell></row><row r="745"><cell r="B745" t="str"><v>Light armaments & infantry</v></cell></row><row r="746"><cell r="B746" t="str"><v>Military equipment</v></cell></row><row r="747"><cell r="B747" t="str"><v>Aviation and drones</v></cell></row><row r="748"><cell r="B748" t="str"><v>Heavy weapon</v></cell></row><row r="749"><cell r="B749" t="str"><v>Heavy weapon</v></cell></row><row r="750"><cell r="B750" t="str"><v>Aviation and drones</v></cell></row><row r="751"><cell r="B751" t="str"><v>Military equipment</v></cell></row><row r="752"><cell r="B752" t="str"><v>Light armaments & infantry</v></cell></row><row r="753"><cell r="B753" t="str"><v>Ammunition</v></cell></row><row r="754"><cell r="B754" t="str"><v>Military equipment</v></cell></row><row r="755"><cell r="B755" t="str"><v>Light armaments & infantry</v></cell></row><row r="756"><cell r="B756" t="str"><v>Military equipment</v></cell></row><row r="757"><cell r="B757" t="str"><v>Military equipment</v></cell></row><row r="758"><cell r="B758" t="str"><v>Military equipment</v></cell></row><row r="759"><cell r="B759" t="str"><v>Military equipment</v></cell></row><row r="760"><cell r="B760" t="str"><v>Heavy weapon</v></cell></row><row r="761"><cell r="B761" t="str"><v>Military equipment</v></cell></row><row r="762"><cell r="B762" t="str"><v>Portable defence system</v></cell></row><row r="763"><cell r="B763" t="str"><v>Military equipment</v></cell></row><row r="764"><cell r="B764" t="str"><v>Military equipment</v></cell></row><row r="765"><cell r="B765" t="str"><v>Aviation and drones</v></cell></row><row r="766"><cell r="B766" t="str"><v>Aviation and drones</v></cell></row><row r="767"><cell r="B767" t="str"><v>Heavy weapon</v></cell></row><row r="768"><cell r="B768" t="str"><v>Heavy weapon</v></cell></row><row r="769"><cell r="B769" t="str"><v>Heavy weapon</v></cell></row><row r="770"><cell r="B770" t="str"><v>Heavy weapon</v></cell></row><row r="771"><cell r="B771" t="str"><v>Portable defence system</v></cell></row><row r="772"><cell r="B772" t="str"><v>Ammunition for heavy weapon</v></cell></row><row r="773"><cell r="B773" t="str"><v>Heavy weapon</v></cell></row><row r="774"><cell r="B774" t="str"><v>Ammunition for heavy weapon</v></cell></row><row r="775"><cell r="B775" t="str"><v>Ammunition for heavy weapon</v></cell></row><row r="776"><cell r="B776" t="str"><v>Military equipment</v></cell></row><row r="777"><cell r="B777" t="str"><v>Ammunition for Heavy Weapon</v></cell></row><row r="778"><cell r="B778" t="str"><v>Ammunition for heavy weapon</v></cell></row><row r="779"><cell r="B779" t="str"><v>Aviation and drones</v></cell></row><row r="780"><cell r="B780" t="str"><v>Ammunition for heavy weapon</v></cell></row><row r="781"><cell r="B781" t="str"><v>military equipment</v></cell></row><row r="782"><cell r="B782" t="str"><v>Ammunition for heavy weapon</v></cell></row><row r="783"><cell r="B783" t="str"><v>Ammunition for heavy weapon</v></cell></row><row r="784"><cell r="B784" t="str"><v>Heavy weapon</v></cell></row><row r="785"><cell r="B785" t="str"><v>Heavy weapon</v></cell></row><row r="786"><cell r="B786" t="str"><v>Heavy weapon</v></cell></row><row r="787"><cell r="B787" t="str"><v>Heavy weapon</v></cell></row><row r="788"><cell r="B788" t="str"><v>Ammunition for heavy weapon</v></cell></row><row r="789"><cell r="B789" t="str"><v>Aviation and drones</v></cell></row><row r="790"><cell r="B790" t="str"><v>Ammunition for heavy weapon</v></cell></row><row r="791"><cell r="B791" t="str"><v>Light armaments & infantry</v></cell></row><row r="792"><cell r="B792" t="str"><v>Ammunition for heavy weapon</v></cell></row><row r="793"><cell r="B793" t="str"><v>Portable defence system</v></cell></row><row r="794"><cell r="B794" t="str"><v>Ammunition for portable defence system</v></cell></row><row r="795"><cell r="B795" t="str"><v>Ammunition for heavy weapon</v></cell></row><row r="796"><cell r="B796" t="str"><v>Heavy weapon</v></cell></row><row r="797"><cell r="B797" t="str"><v>Ammunition for heavy weapon</v></cell></row><row r="798"><cell r="B798" t="str"><v>Light armaments & infantry</v></cell></row><row r="799"><cell r="B799" t="str"><v>Military equipment</v></cell></row><row r="800"><cell r="B800" t="str"><v>Ammunition for light infantry</v></cell></row><row r="801"><cell r="B801" t="str"><v>Light armaments & infantry</v></cell></row><row r="802"><cell r="B802" t="str"><v>Portable defence system</v></cell></row><row r="803"><cell r="B803" t="str"><v>Light armaments & infantry</v></cell></row><row r="804"><cell r="B804" t="str"><v>Aviation and drones</v></cell></row><row r="805"><cell r="B805" t="str"><v>Light armaments & infantry</v></cell></row><row r="806"><cell r="B806" t="str"><v>Aviation and drones</v></cell></row><row r="807"><cell r="B807" t="str"><v>Portable defence system</v></cell></row><row r="808"><cell r="B808" t="str"><v>Light armaments & infantry</v></cell></row><row r="809"><cell r="B809" t="str"><v>Military equipment</v></cell></row><row r="810"><cell r="B810" t="str"><v>Military equipment</v></cell></row><row r="811"><cell r="B811" t="str"><v>Ammunition for heavy weapon</v></cell></row><row r="812"><cell r="B812" t="str"><v>Ammunition for heavy weapon</v></cell></row><row r="813"><cell r="B813" t="str"><v>Ammunition for portable defence system</v></cell></row><row r="814"><cell r="B814" t="str"><v>Ammunition for heavy weapon</v></cell></row><row r="815"><cell r="B815" t="str"><v>Ammunition for heavy weapon</v></cell></row><row r="816"><cell r="B816" t="str"><v>Ammunition for heavy weapon</v></cell></row><row r="817"><cell r="B817" t="str"><v>Portable defence system</v></cell></row><row r="818"><cell r="B818" t="str"><v>Light armaments & infantry</v></cell></row><row r="819"><cell r="B819" t="str"><v>Portable defence system</v></cell></row><row r="820"><cell r="B820" t="str"><v>Ammunition for portable defence system</v></cell></row><row r="821"><cell r="B821" t="str"><v>Light armaments & infantry</v></cell></row><row r="822"><cell r="B822" t="str"><v>Ammunition for heavy weapon</v></cell></row><row r="823"><cell r="B823" t="str"><v>Light armaments & infantry</v></cell></row><row r="824"><cell r="B824" t="str"><v>Aviation and drones</v></cell></row><row r="825"><cell r="B825" t="str"><v>Military equipment</v></cell></row><row r="826"><cell r="B826" t="str"><v>Military equipment</v></cell></row><row r="827"><cell r="B827" t="str"><v>Military equipment</v></cell></row><row r="828"><cell r="B828" t="str"><v>Military equipment</v></cell></row><row r="829"><cell r="B829" t="str"><v>Military equipment</v></cell></row><row r="830"><cell r="B830" t="str"><v>Military equipment</v></cell></row><row r="831"><cell r="B831" t="str"><v>Ammunition for light infantry</v></cell></row><row r="832"><cell r="B832" t="str"><v>Military equipment</v></cell></row><row r="833"><cell r="B833" t="str"><v>Ammunition for light infantry</v></cell></row><row r="834"><cell r="B834" t="str"><v>Heavy weapon</v></cell></row><row r="835"><cell r="B835" t="str"><v>Heavy weapon</v></cell></row><row r="836"><cell r="B836" t="str"><v>Light armaments & infantry</v></cell></row><row r="837"><cell r="B837" t="str"><v>Ammunition for heavy weapon</v></cell></row><row r="838"><cell r="B838" t="str"><v>Military equipment</v></cell></row><row r="839"><cell r="B839" t="str"><v>ammunition for heavy weapon</v></cell></row><row r="840"><cell r="B840" t="str"><v>Heavy weapon</v></cell></row><row r="841"><cell r="B841" t="str"><v>Ammunition for light infantry</v></cell></row><row r="842"><cell r="B842" t="str"><v>Military equipment</v></cell></row><row r="843"><cell r="B843" t="str"><v>Military equipment</v></cell></row><row r="844"><cell r="B844" t="str"><v>Ammunition for heavy weapon</v></cell></row><row r="845"><cell r="B845" t="str"><v>Military equipment</v></cell></row><row r="846"><cell r="B846" t="str"><v>Military equipment</v></cell></row><row r="847"><cell r="B847" t="str"><v>Military equipment</v></cell></row><row r="848"><cell r="B848" t="str"><v>Ammunition for light infantry</v></cell></row><row r="849"><cell r="B849" t="str"><v>Military equipment</v></cell></row><row r="850"><cell r="B850" t="str"><v>Military equipment</v></cell></row><row r="851"><cell r="B851" t="str"><v>Aviation and drones</v></cell></row><row r="852"><cell r="B852" t="str"><v>Portable defence system</v></cell></row><row r="853"><cell r="B853" t="str"><v>Heavy weapon</v></cell></row><row r="854"><cell r="B854" t="str"><v>Light armaments & infantry</v></cell></row><row r="855"><cell r="B855" t="str"><v>Portable defence system</v></cell></row><row r="856"><cell r="B856" t="str"><v>Military equipment</v></cell></row><row r="857"><cell r="B857" t="str"><v>Military equipment</v></cell></row><row r="858"><cell r="B858" t="str"><v>Military equipment</v></cell></row><row r="859"><cell r="B859" t="str"><v>Military equipment</v></cell></row><row r="860"><cell r="B860" t="str"><v>Military equipment</v></cell></row><row r="861"><cell r="B861" t="str"><v>Heavy weapon</v></cell></row><row r="862"><cell r="B862" t="str"><v>Heavy weapon</v></cell></row><row r="863"><cell r="B863" t="str"><v>Heavy weapon</v></cell></row><row r="864"><cell r="B864" t="str"><v>Military equipment</v></cell></row><row r="865"><cell r="B865" t="str"><v>Military equipment</v></cell></row><row r="866"><cell r="B866" t="str"><v>Military equipment</v></cell></row><row r="867"><cell r="B867" t="str"><v>Military equipment</v></cell></row><row r="868"><cell r="B868" t="str"><v>Military equipment</v></cell></row><row r="869"><cell r="B869" t="str"><v>Military equipment</v></cell></row><row r="870"><cell r="B870" t="str"><v>Heavy weapon</v></cell></row><row r="871"><cell r="B871" t="str"><v>Military equipment</v></cell></row><row r="872"><cell r="B872" t="str"><v>Military equipment</v></cell></row><row r="873"><cell r="B873" t="str"><v>Military equipment</v></cell></row><row r="874"><cell r="B874" t="str"><v>Heavy weapon</v></cell></row><row r="875"><cell r="B875" t="str"><v>Heavy weapon</v></cell></row><row r="876"><cell r="B876" t="str"><v>Heavy weapon</v></cell></row><row r="877"><cell r="B877" t="str"><v>Heavy weapon</v></cell></row><row r="878"><cell r="B878" t="str"><v>Heavy weapon</v></cell></row><row r="879"><cell r="B879" t="str"><v>Heavy weapon</v></cell></row><row r="880"><cell r="B880" t="str"><v>Heavy weapon</v></cell></row><row r="881"><cell r="B881" t="str"><v>Heavy weapon</v></cell></row><row r="882"><cell r="B882" t="str"><v>Heavy weapon</v></cell></row><row r="883"><cell r="B883" t="str"><v>Heavy weapon</v></cell></row><row r="884"><cell r="B884" t="str"><v>Heavy weapon</v></cell></row><row r="885"><cell r="B885" t="str"><v>Heavy weapon</v></cell></row><row r="886"><cell r="B886" t="str"><v>Heavy weapon</v></cell></row><row r="887"><cell r="B887" t="str"><v>Heavy weapon</v></cell></row><row r="888"><cell r="B888" t="str"><v>Heavy weapon</v></cell></row><row r="889"><cell r="B889" t="str"><v>Military equipment</v></cell></row><row r="890"><cell r="B890" t="str"><v>Heavy weapon</v></cell></row><row r="891"><cell r="B891" t="str"><v>Heavy weapon</v></cell></row><row r="892"><cell r="B892" t="str"><v>Military equipment</v></cell></row><row r="893"><cell r="B893" t="str"><v>Aviation and drones</v></cell></row><row r="894"><cell r="B894" t="str"><v>Heavy weapon</v></cell></row><row r="895"><cell r="B895" t="str"><v>Heavy weapon</v></cell></row><row r="896"><cell r="B896" t="str"><v>Heavy weapon</v></cell></row><row r="897"><cell r="B897" t="str"><v>Heavy weapon</v></cell></row><row r="898"><cell r="B898" t="str"><v>Heavy weapon</v></cell></row><row r="899"><cell r="B899" t="str"><v>Heavy weapon</v></cell></row><row r="900"><cell r="B900" t="str"><v>Heavy weapon</v></cell></row><row r="901"><cell r="B901" t="str"><v>Heavy weapon</v></cell></row><row r="902"><cell r="B902" t="str"><v>Heavy weapon</v></cell></row><row r="903"><cell r="B903" t="str"><v>Heavy weapon</v></cell></row><row r="904"><cell r="B904" t="str"><v>Heavy weapon</v></cell></row><row r="905"><cell r="B905" t="str"><v>Heavy weapon</v></cell></row><row r="906"><cell r="B906" t="str"><v>Heavy weapon</v></cell></row><row r="907"><cell r="B907" t="str"><v>Heavy weapon</v></cell></row><row r="908"><cell r="B908" t="str"><v>Aviation and drones</v></cell></row><row r="909"><cell r="B909" t="str"><v>Aviation and drones</v></cell></row><row r="910"><cell r="B910" t="str"><v>Heavy weapon</v></cell></row><row r="911"><cell r="B911" t="str"><v>Heavy weapon</v></cell></row><row r="912"><cell r="B912" t="str"><v>Aviation and drones</v></cell></row><row r="913"><cell r="B913" t="str"><v>Heavy weapon</v></cell></row><row r="914"><cell r="B914" t="str"><v>Heavy weapon</v></cell></row><row r="915"><cell r="B915" t="str"><v>Ammunition for heavy weapon</v></cell></row><row r="916"><cell r="B916" t="str"><v>Ammunition for heavy weapon</v></cell></row><row r="917"><cell r="B917" t="str"><v>Heavy weapon</v></cell></row><row r="918"><cell r="B918" t="str"><v>Heavy weapon</v></cell></row><row r="919"><cell r="B919" t="str"><v>Military equipment</v></cell></row><row r="920"><cell r="B920" t="str"><v>Heavy weapon</v></cell></row><row r="921"><cell r="B921" t="str"><v>Heavy weapon</v></cell></row><row r="922"><cell r="B922" t="str"><v>Heavy weapon</v></cell></row><row r="923"><cell r="B923" t="str"><v>Military equipment</v></cell></row><row r="924"><cell r="B924" t="str"><v>Military equipment</v></cell></row><row r="925"><cell r="B925" t="str"><v>Military equipment</v></cell></row><row r="926"><cell r="B926" t="str"><v>Military equipment</v></cell></row><row r="927"><cell r="B927" t="str"><v>Heavy weapon</v></cell></row><row r="928"><cell r="B928" t="str"><v>Military equipment</v></cell></row><row r="929"><cell r="B929" t="str"><v>Military equipment</v></cell></row><row r="930"><cell r="B930" t="str"><v>Heavy weapon</v></cell></row><row r="931"><cell r="B931" t="str"><v>Heavy weapon</v></cell></row><row r="932"><cell r="B932" t="str"><v>Portable defence system</v></cell></row><row r="933"><cell r="B933" t="str"><v>Heavy weapon</v></cell></row><row r="934"><cell r="B934" t="str"><v>Portable defence system</v></cell></row><row r="935"><cell r="B935" t="str"><v>Aviation and drones</v></cell></row><row r="936"><cell r="B936" t="str"><v>Ammunition for portable defence system</v></cell></row><row r="937"><cell r="B937" t="str"><v>Portable defence system</v></cell></row><row r="938"><cell r="B938" t="str"><v>Portable defence system</v></cell></row><row r="939"><cell r="B939" t="str"><v>Portable defence system</v></cell></row><row r="940"><cell r="B940" t="str"><v>Military equipment</v></cell></row><row r="941"><cell r="B941" t="str"><v>Ammunition for light infantry</v></cell></row><row r="942"><cell r="B942" t="str"><v>Portable defence system</v></cell></row><row r="943"><cell r="B943" t="str"><v>Portable defence system</v></cell></row><row r="944"><cell r="B944" t="str"><v>Ammunition for portable defence system</v></cell></row><row r="945"><cell r="B945" t="str"><v>Ammunition for portable defence system</v></cell></row><row r="946"><cell r="B946" t="str"><v>Aviation and drones</v></cell></row><row r="947"><cell r="B947" t="str"><v>Heavy weapon</v></cell></row><row r="948"><cell r="B948" t="str"><v>Heavy weapon</v></cell></row><row r="949"><cell r="B949" t="str"><v>Light armaments & infantry</v></cell></row><row r="950"><cell r="B950" t="str"><v>Ammunition for portable defence system</v></cell></row><row r="951"><cell r="B951" t="str"><v>Portable defence system</v></cell></row><row r="952"><cell r="B952" t="str"><v>Portable defence system</v></cell></row><row r="953"><cell r="B953" t="str"><v>Portable defence system</v></cell></row><row r="954"><cell r="B954" t="str"><v>Ammunition for portable defence system</v></cell></row><row r="955"><cell r="B955" t="str"><v>Portable defence system</v></cell></row><row r="956"><cell r="B956" t="str"><v>Light armaments & infantry</v></cell></row><row r="957"><cell r="B957" t="str"><v>Portable defence system</v></cell></row><row r="958"><cell r="B958" t="str"><v>Light armaments & infantry</v></cell></row><row r="959"><cell r="B959" t="str"><v>Military equipment</v></cell></row><row r="960"><cell r="B960" t="str"><v>Military equipment</v></cell></row><row r="961"><cell r="B961" t="str"><v>Aviation and drones</v></cell></row><row r="962"><cell r="B962" t="str"><v>Aviation and drones</v></cell></row><row r="963"><cell r="B963" t="str"><v>Portable defence system</v></cell></row><row r="964"><cell r="B964" t="str"><v>Light armaments & infantry</v></cell></row><row r="965"><cell r="B965" t="str"><v>Light armaments & infantry</v></cell></row><row r="966"><cell r="B966" t="str"><v>Light armaments & infantry</v></cell></row><row r="967"><cell r="B967" t="str"><v>Ammunition for heavy weapon</v></cell></row><row r="968"><cell r="B968" t="str"><v>Ammunition for heavy weapon</v></cell></row><row r="969"><cell r="B969" t="str"><v>Light armaments & infantry</v></cell></row><row r="970"><cell r="B970" t="str"><v>Military equipment</v></cell></row><row r="971"><cell r="B971" t="str"><v>Ammunition for portable defence system</v></cell></row><row r="972"><cell r="B972" t="str"><v>Portable defence system</v></cell></row><row r="973"><cell r="B973" t="str"><v>Ammunition for portable defence system</v></cell></row><row r="974"><cell r="B974" t="str"><v>Portable defence system</v></cell></row><row r="975"><cell r="B975" t="str"><v>Ammunition for heavy weapon</v></cell></row><row r="976"><cell r="B976" t="str"><v>Ammunition for heavy weapon</v></cell></row><row r="977"><cell r="B977" t="str"><v>Portable defence system</v></cell></row><row r="978"><cell r="B978" t="str"><v>Portable defence system</v></cell></row><row r="979"><cell r="B979" t="str"><v>Portable defence system</v></cell></row><row r="980"><cell r="B980" t="str"><v>Military equipment</v></cell></row><row r="981"><cell r="B981" t="str"><v>Light armaments & infantry</v></cell></row><row r="982"><cell r="B982" t="str"><v>Portable defence system</v></cell></row><row r="983"><cell r="B983" t="str"><v>Military equipment</v></cell></row><row r="984"><cell r="B984" t="str"><v>Military equipment</v></cell></row><row r="985"><cell r="B985" t="str"><v>Light armaments & infantry</v></cell></row><row r="986"><cell r="B986" t="str"><v>Light armaments & infantry</v></cell></row><row r="987"><cell r="B987" t="str"><v>Ammunition for heavy weapon</v></cell></row><row r="988"><cell r="B988" t="str"><v>Light armaments & infantry</v></cell></row><row r="989"><cell r="B989" t="str"><v>Light armaments & infantry</v></cell></row><row r="990"><cell r="B990" t="str"><v>Light armaments & infantry</v></cell></row><row r="991"><cell r="B991" t="str"><v>Military equipment</v></cell></row><row r="992"><cell r="B992" t="str"><v>Ammunition for heavy weapon</v></cell></row><row r="993"><cell r="B993" t="str"><v>Military equipment</v></cell></row><row r="994"><cell r="B994" t="str"><v>Ammunition for heavy weapon</v></cell></row><row r="995"><cell r="B995" t="str"><v>Ammunition for heavy weapon</v></cell></row><row r="996"><cell r="B996" t="str"><v>Ammunition for light infantry</v></cell></row><row r="997"><cell r="B997" t="str"><v>Light armaments & infantry</v></cell></row><row r="998"><cell r="B998" t="str"><v>Military equipment</v></cell></row><row r="999"><cell r="B999" t="str"><v>Military equipment</v></cell></row><row r="1000"><cell r="B1000" t="str"><v>Military equipment</v></cell></row><row r="1001"><cell r="B1001" t="str"><v>Military equipment</v></cell></row><row r="1002"><cell r="B1002" t="str"><v>Military equipment</v></cell></row><row r="1003"><cell r="B1003" t="str"><v>Military equipment</v></cell></row><row r="1004"><cell r="B1004" t="str"><v>Military equipment</v></cell></row><row r="1005"><cell r="B1005" t="str"><v>Ammunition for light infantry</v></cell></row><row r="1006"><cell r="B1006" t="str"><v>Ammunition for light infantry</v></cell></row><row r="1007"><cell r="B1007" t="str"><v>Ammunition for light infantry</v></cell></row><row r="1008"><cell r="B1008" t="str"><v>Ammunition for light infantry</v></cell></row><row r="1009"><cell r="B1009" t="str"><v>Ammunition for light infantry</v></cell></row><row r="1010"><cell r="B1010" t="str"><v>Ammunition for heavy weapon</v></cell></row><row r="1011"><cell r="B1011" t="str"><v>Ammunition for light infantry</v></cell></row><row r="1012"><cell r="B1012" t="str"><v>Heavy weapon</v></cell></row><row r="1013"><cell r="B1013" t="str"><v>Military equipment</v></cell></row><row r="1014"><cell r="B1014" t="str"><v>Ammunition for portable defence system</v></cell></row><row r="1015"><cell r="B1015" t="str"><v>Military equipment</v></cell></row><row r="1016"><cell r="B1016" t="str"><v>Heavy weapon</v></cell></row><row r="1017"><cell r="B1017" t="str"><v>Heavy weapon</v></cell></row><row r="1018"><cell r="B1018" t="str"><v>Aviation and Drones</v></cell></row><row r="1019"><cell r="B1019" t="str"><v>Heavy Weapon</v></cell></row><row r="1020"><cell r="B1020" t="str"><v>Portable defence system</v></cell></row><row r="1021"><cell r="B1021" t="str"><v>Ammunition for portable defence system</v></cell></row><row r="1022"><cell r="B1022" t="str"><v>Military equipment</v></cell></row><row r="1023"><cell r="B1023" t="str"><v>Military equipment</v></cell></row><row r="1024"><cell r="B1024" t="str"><v>Military equipment</v></cell></row><row r="1025"><cell r="B1025" t="str"><v>Heavy weapon</v></cell></row><row r="1026"><cell r="B1026" t="str"><v>Heavy weapon</v></cell></row><row r="1027"><cell r="B1027" t="str"><v>Ammunition for heavy weapon</v></cell></row><row r="1028"><cell r="B1028" t="str"><v>Heavy weapon</v></cell></row><row r="1029"><cell r="B1029" t="str"><v>Heavy weapon</v></cell></row><row r="1030"><cell r="B1030" t="str"><v>Heavy weapon</v></cell></row><row r="1031"><cell r="B1031" t="str"><v>Heavy weapon</v></cell></row><row r="1032"><cell r="B1032" t="str"><v>Heavy weapon</v></cell></row><row r="1033"><cell r="B1033" t="str"><v>Heavy weapon</v></cell></row><row r="1034"><cell r="B1034" t="str"><v>Heavy weapon</v></cell></row><row r="1035"><cell r="B1035" t="str"><v>Military equipment</v></cell></row><row r="1036"><cell r="B1036" t="str"><v>Heavy weapon</v></cell></row><row r="1037"><cell r="B1037" t="str"><v>Ammunition for heavy weapon</v></cell></row><row r="1038"><cell r="B1038" t="str"><v>Military equipment</v></cell></row><row r="1039"><cell r="B1039" t="str"><v>Military equipment</v></cell></row><row r="1040"><cell r="B1040" t="str"><v>Military equipment</v></cell></row><row r="1041"><cell r="B1041" t="str"><v>Heavy weapon</v></cell></row><row r="1042"><cell r="B1042" t="str"><v>Heavy weapon</v></cell></row><row r="1043"><cell r="B1043" t="str"><v>Heavy weapon</v></cell></row><row r="1044"><cell r="B1044" t="str"><v>Heavy weapon</v></cell></row><row r="1045"><cell r="B1045" t="str"><v>Military equipment</v></cell></row><row r="1046"><cell r="B1046" t="str"><v>Heavy weapon</v></cell></row><row r="1047"><cell r="B1047" t="str"><v>Portable defence system</v></cell></row><row r="1048"><cell r="B1048" t="str"><v>Portable defence system</v></cell></row><row r="1049"><cell r="B1049" t="str"><v>Aviation and drones</v></cell></row><row r="1050"><cell r="B1050" t="str"><v>Light armaments & infantry</v></cell></row><row r="1051"><cell r="B1051" t="str"><v>Ammunition for light infantry</v></cell></row><row r="1052"><cell r="B1052" t="str"><v>Ammunition for light infantry</v></cell></row><row r="1053"><cell r="B1053" t="str"><v>Ammunition for light infantry</v></cell></row><row r="1054"><cell r="B1054" t="str"><v>Military equipment</v></cell></row><row r="1055"><cell r="B1055" t="str"><v>Heavy weapon</v></cell></row><row r="1056"><cell r="B1056" t="str"><v>Military equipment</v></cell></row><row r="1057"><cell r="B1057" t="str"><v>Military equipment</v></cell></row><row r="1058"><cell r="B1058" t="str"><v>Military equipment</v></cell></row><row r="1059"><cell r="B1059" t="str"><v>Heavy weapon</v></cell></row><row r="1060"><cell r="B1060" t="str"><v>Military equipment</v></cell></row><row r="1061"><cell r="B1061" t="str"><v>Light armaments & infantry</v></cell></row><row r="1062"><cell r="B1062" t="str"><v>Light armaments & infantry</v></cell></row><row r="1063"><cell r="B1063" t="str"><v>Aviation and drones</v></cell></row><row r="1064"><cell r="B1064" t="str"><v>Portable defence system</v></cell></row><row r="1065"><cell r="B1065" t="str"><v>Light armaments & infantry</v></cell></row><row r="1066"><cell r="B1066" t="str"><v>Light armaments & infantry</v></cell></row><row r="1067"><cell r="B1067" t="str"><v>Light armaments & infantry</v></cell></row><row r="1068"><cell r="B1068" t="str"><v>Light armaments & infantry</v></cell></row><row r="1069"><cell r="B1069" t="str"><v>Military equipment</v></cell></row><row r="1070"><cell r="B1070" t="str"><v>Military equipment</v></cell></row><row r="1071"><cell r="B1071" t="str"><v>Military equipment</v></cell></row><row r="1072"><cell r="B1072" t="str"><v>Light armaments & infantry</v></cell></row><row r="1073"><cell r="B1073" t="str"><v>Military equipment</v></cell></row><row r="1074"><cell r="B1074" t="str"><v>Light armaments & infantry</v></cell></row><row r="1075"><cell r="B1075" t="str"><v>Ammunition for portable defence system</v></cell></row><row r="1076"><cell r="B1076" t="str"><v>Military equipment</v></cell></row><row r="1077"><cell r="B1077" t="str"><v>Portable defence system</v></cell></row><row r="1078"><cell r="B1078" t="str"><v>Military equipment</v></cell></row><row r="1079"><cell r="B1079" t="str"><v>Military equipment</v></cell></row><row r="1080"><cell r="B1080" t="str"><v>Military equipment</v></cell></row><row r="1081"><cell r="B1081" t="str"><v>Military equipment</v></cell></row><row r="1082"><cell r="B1082" t="str"><v>Military equipment</v></cell></row><row r="1083"><cell r="B1083" t="str"><v>Military equipment</v></cell></row><row r="1084"><cell r="B1084" t="str"><v>Military equipment</v></cell></row><row r="1085"><cell r="B1085" t="str"><v>Military equipment</v></cell></row><row r="1086"><cell r="B1086" t="str"><v>Military equipment</v></cell></row><row r="1087"><cell r="B1087" t="str"><v>Ammunition for light infantry</v></cell></row><row r="1088"><cell r="B1088" t="str"><v>Military equipment</v></cell></row><row r="1089"><cell r="B1089" t="str"><v>Military equipment</v></cell></row><row r="1090"><cell r="B1090" t="str"><v>Military equipment</v></cell></row><row r="1091"><cell r="B1091" t="str"><v>Ammunition for light infantry</v></cell></row><row r="1092"><cell r="B1092" t="str"><v>Military equipment</v></cell></row><row r="1093"><cell r="B1093" t="str"><v>Military equipment</v></cell></row><row r="1094"><cell r="B1094" t="str"><v>Ammunition for light infantry</v></cell></row><row r="1095"><cell r="B1095" t="str"><v>Ammunition for light infantry</v></cell></row><row r="1096"><cell r="B1096" t="str"><v>Military equipment</v></cell></row><row r="1097"><cell r="B1097" t="str"><v>Ammunition for light infantry</v></cell></row><row r="1098"><cell r="B1098" t="str"><v>Ammunition for light infantry</v></cell></row><row r="1099"><cell r="B1099" t="str"><v>Ammunition for light infantry</v></cell></row><row r="1100"><cell r="B1100" t="str"><v>Military equipment</v></cell></row><row r="1101"><cell r="B1101" t="str"><v>Military equipment</v></cell></row><row r="1102"><cell r="B1102" t="str"><v>Military equipment</v></cell></row><row r="1103"><cell r="B1103" t="str"><v>Heavy weapon</v></cell></row><row r="1104"><cell r="B1104" t="str"><v>Humanitarian</v></cell></row><row r="1105"><cell r="B1105" t="str"><v>Humanitarian</v></cell></row><row r="1106"><cell r="B1106" t="str"><v>Heavy weapon</v></cell></row><row r="1107"><cell r="B1107" t="str"><v>Military equipment</v></cell></row><row r="1108"><cell r="B1108" t="str"><v>Military equipment</v></cell></row><row r="1109"><cell r="B1109" t="str"><v>Military equipment</v></cell></row><row r="1110"><cell r="B1110" t="str"><v>Military equipment</v></cell></row><row r="1111"><cell r="B1111" t="str"><v>Military equipment</v></cell></row><row r="1112"><cell r="B1112" t="str"><v>Military equipment</v></cell></row><row r="1113"><cell r="B1113" t="str"><v>Military equipment</v></cell></row><row r="1114"><cell r="B1114" t="str"><v>Humanitarian</v></cell></row><row r="1115"><cell r="B1115" t="str"><v>Military equipment</v></cell></row><row r="1116"><cell r="B1116" t="str"><v>Humanitarian</v></cell></row><row r="1117"><cell r="B1117" t="str"><v>Humanitarian</v></cell></row><row r="1118"><cell r="B1118" t="str"><v>Humanitarian</v></cell></row><row r="1119"><cell r="B1119" t="str"><v>Military equipment</v></cell></row><row r="1120"><cell r="B1120" t="str"><v>Heavy weapon</v></cell></row><row r="1121"><cell r="B1121" t="str"><v>Humanitarian</v></cell></row><row r="1122"><cell r="B1122" t="str"><v>Humanitarian</v></cell></row><row r="1123"><cell r="B1123" t="str"><v>Humanitarian</v></cell></row><row r="1124"><cell r="B1124" t="str"><v>Military equipment</v></cell></row><row r="1125"><cell r="B1125" t="str"><v>Military equipment</v></cell></row><row r="1126"><cell r="B1126" t="str"><v>Military equipment</v></cell></row><row r="1127"><cell r="B1127" t="str"><v>Military equipment</v></cell></row><row r="1128"><cell r="B1128" t="str"><v>Humanitarian</v></cell></row><row r="1129"><cell r="B1129" t="str"><v>Humanitarian</v></cell></row><row r="1130"><cell r="B1130" t="str"><v>Humanitarian</v></cell></row><row r="1131"><cell r="B1131" t="str"><v>Humanitarian</v></cell></row><row r="1132"><cell r="B1132" t="str"><v>Humanitarian</v></cell></row><row r="1133"><cell r="B1133" t="str"><v>Humanitarian</v></cell></row><row r="1134"><cell r="B1134" t="str"><v>Humanitarian</v></cell></row><row r="1135"><cell r="B1135" t="str"><v>Humanitarian</v></cell></row><row r="1136"><cell r="B1136" t="str"><v>Humanitarian</v></cell></row><row r="1137"><cell r="B1137" t="str"><v>Humanitarian</v></cell></row><row r="1138"><cell r="B1138" t="str"><v>Humanitarian</v></cell></row><row r="1139"><cell r="B1139" t="str"><v>Humanitarian</v></cell></row><row r="1140"><cell r="B1140" t="str"><v>Humanitarian</v></cell></row><row r="1141"><cell r="B1141" t="str"><v>Humanitarian</v></cell></row><row r="1142"><cell r="B1142" t="str"><v>Humanitarian</v></cell></row><row r="1143"><cell r="B1143" t="str"><v>Humanitarian</v></cell></row><row r="1144"><cell r="B1144" t="str"><v>Humanitarian</v></cell></row><row r="1145"><cell r="B1145" t="str"><v>Humanitarian</v></cell></row><row r="1146"><cell r="B1146" t="str"><v>Humanitarian</v></cell></row><row r="1147"><cell r="B1147" t="str"><v>Humanitarian</v></cell></row><row r="1148"><cell r="B1148" t="str"><v>Humanitarian</v></cell></row><row r="1149"><cell r="B1149" t="str"><v>Humanitarian</v></cell></row><row r="1150"><cell r="B1150" t="str"><v>Military equipment</v></cell></row><row r="1151"><cell r="B1151" t="str"><v>Humanitarian</v></cell></row><row r="1152"><cell r="B1152" t="str"><v>Humanitarian</v></cell></row><row r="1153"><cell r="B1153" t="str"><v>Humanitarian</v></cell></row><row r="1154"><cell r="B1154" t="str"><v>Humanitarian</v></cell></row><row r="1155"><cell r="B1155" t="str"><v>Humanitarian</v></cell></row><row r="1156"><cell r="B1156" t="str"><v>Humanitarian</v></cell></row><row r="1157"><cell r="B1157" t="str"><v>Humanitarian</v></cell></row><row r="1158"><cell r="B1158" t="str"><v>Humanitarian</v></cell></row><row r="1159"><cell r="B1159" t="str"><v>Humanitarian</v></cell></row><row r="1160"><cell r="B1160" t="str"><v>Humanitarian</v></cell></row><row r="1161"><cell r="B1161" t="str"><v>Humanitarian</v></cell></row><row r="1162"><cell r="B1162" t="str"><v>Humanitarian</v></cell></row><row r="1163"><cell r="B1163" t="str"><v>Humanitarian</v></cell></row><row r="1164"><cell r="B1164" t="str"><v>Humanitarian</v></cell></row><row r="1165"><cell r="B1165" t="str"><v>Humanitarian</v></cell></row><row r="1166"><cell r="B1166" t="str"><v>Humanitarian</v></cell></row><row r="1167"><cell r="B1167" t="str"><v>Humanitarian</v></cell></row><row r="1168"><cell r="B1168" t="str"><v>Humanitarian</v></cell></row><row r="1169"><cell r="B1169" t="str"><v>Humanitarian</v></cell></row><row r="1170"><cell r="B1170" t="str"><v>Humanitarian</v></cell></row><row r="1171"><cell r="B1171" t="str"><v>Humanitarian</v></cell></row><row r="1172"><cell r="B1172" t="str"><v>Humanitarian</v></cell></row><row r="1173"><cell r="B1173" t="str"><v>Humanitarian</v></cell></row><row r="1174"><cell r="B1174" t="str"><v>Humanitarian</v></cell></row><row r="1175"><cell r="B1175" t="str"><v>Humanitarian</v></cell></row><row r="1176"><cell r="B1176" t="str"><v>Humanitarian</v></cell></row><row r="1177"><cell r="B1177" t="str"><v>Humanitarian</v></cell></row><row r="1178"><cell r="B1178" t="str"><v>Humanitarian</v></cell></row><row r="1179"><cell r="B1179" t="str"><v>Humanitarian</v></cell></row><row r="1180"><cell r="B1180" t="str"><v>Humanitarian</v></cell></row><row r="1181"><cell r="B1181" t="str"><v>Humanitarian</v></cell></row><row r="1182"><cell r="B1182" t="str"><v>Humanitarian</v></cell></row><row r="1183"><cell r="B1183" t="str"><v>Humanitarian</v></cell></row><row r="1184"><cell r="B1184" t="str"><v>Humanitarian</v></cell></row><row r="1185"><cell r="B1185" t="str"><v>Humanitarian</v></cell></row><row r="1186"><cell r="B1186" t="str"><v>Humanitarian</v></cell></row><row r="1187"><cell r="B1187" t="str"><v>Humanitarian</v></cell></row><row r="1188"><cell r="B1188" t="str"><v>Military equipment</v></cell></row><row r="1189"><cell r="B1189" t="str"><v>Military equipment</v></cell></row><row r="1190"><cell r="B1190" t="str"><v>Military equipment</v></cell></row><row r="1191"><cell r="B1191" t="str"><v>Humanitarian</v></cell></row><row r="1192"><cell r="B1192" t="str"><v>Humanitarian</v></cell></row><row r="1193"><cell r="B1193" t="str"><v>Aviation and drones</v></cell></row><row r="1194"><cell r="B1194" t="str"><v>Aviation and drones</v></cell></row><row r="1195"><cell r="B1195" t="str"><v>Humanitarian</v></cell></row><row r="1196"><cell r="B1196" t="str"><v>Humanitarian</v></cell></row><row r="1197"><cell r="B1197" t="str"><v>Humanitarian</v></cell></row><row r="1198"><cell r="B1198" t="str"><v>Humanitarian</v></cell></row><row r="1199"><cell r="B1199" t="str"><v>Humanitarian</v></cell></row><row r="1200"><cell r="B1200" t="str"><v>Humanitarian</v></cell></row><row r="1201"><cell r="B1201" t="str"><v>Humanitarian</v></cell></row><row r="1202"><cell r="B1202" t="str"><v>Humanitarian</v></cell></row><row r="1203"><cell r="B1203" t="str"><v>Humanitarian</v></cell></row><row r="1204"><cell r="B1204" t="str"><v>Heavy weapon</v></cell></row><row r="1205"><cell r="B1205" t="str"><v>Ammunition for heavy weapon</v></cell></row><row r="1206"><cell r="B1206" t="str"><v>Heavy weapon</v></cell></row><row r="1207"><cell r="B1207" t="str"><v>Ammunition for light infantry</v></cell></row><row r="1208"><cell r="B1208" t="str"><v>Ammunition for heavy weapon</v></cell></row><row r="1209"><cell r="B1209" t="str"><v>Ammunition for light infantry</v></cell></row><row r="1210"><cell r="B1210" t="str"><v>Ammunition for heavy weapon</v></cell></row><row r="1211"><cell r="B1211" t="str"><v>Military equipment</v></cell></row><row r="1212"><cell r="B1212" t="str"><v>Humanitarian</v></cell></row><row r="1213"><cell r="B1213" t="str"><v>Humanitarian</v></cell></row><row r="1214"><cell r="B1214" t="str"><v>Humanitarian</v></cell></row><row r="1215"><cell r="B1215" t="str"><v>Humanitarian</v></cell></row><row r="1216"><cell r="B1216" t="str"><v>Humanitarian</v></cell></row><row r="1217"><cell r="B1217" t="str"><v>Humanitarian</v></cell></row><row r="1218"><cell r="B1218" t="str"><v>Humanitarian</v></cell></row><row r="1219"><cell r="B1219" t="str"><v>Humanitarian</v></cell></row><row r="1220"><cell r="B1220" t="str"><v>Humanitarian</v></cell></row><row r="1221"><cell r="B1221" t="str"><v>Humanitarian</v></cell></row><row r="1222"><cell r="B1222" t="str"><v>Humanitarian</v></cell></row><row r="1223"><cell r="B1223" t="str"><v>Humanitarian</v></cell></row><row r="1224"><cell r="B1224" t="str"><v>Humanitarian</v></cell></row><row r="1225"><cell r="B1225" t="str"><v>Aviation and drones</v></cell></row><row r="1226"><cell r="B1226" t="str"><v>Ammunition for heavy weapon</v></cell></row><row r="1227"><cell r="B1227" t="str"><v>Ammunition for heavy weapon</v></cell></row><row r="1228"><cell r="B1228" t="str"><v>Heavy weapon</v></cell></row><row r="1229"><cell r="B1229" t="str"><v>Military equipment</v></cell></row><row r="1230"><cell r="B1230" t="str"><v>humanitarian</v></cell></row><row r="1231"><cell r="B1231" t="str"><v>humanitarian</v></cell></row><row r="1232"><cell r="B1232" t="str"><v>humanitarian</v></cell></row><row r="1233"><cell r="B1233" t="str"><v>Humanitarian</v></cell></row><row r="1234"><cell r="B1234" t="str"><v>Humanitarian</v></cell></row><row r="1235"><cell r="B1235" t="str"><v>Military equipment</v></cell></row><row r="1236"><cell r="B1236" t="str"><v>humanitarian</v></cell></row><row r="1237"><cell r="B1237" t="str"><v>Humanitarian</v></cell></row><row r="1238"><cell r="B1238" t="str"><v>Humanitarian</v></cell></row><row r="1239"><cell r="B1239" t="str"><v>Humanitarian</v></cell></row><row r="1240"><cell r="B1240" t="str"><v>humanitarian</v></cell></row><row r="1241"><cell r="B1241" t="str"><v>humanitarian</v></cell></row><row r="1242"><cell r="B1242" t="str"><v>humanitarian</v></cell></row><row r="1243"><cell r="B1243" t="str"><v>humanitarian</v></cell></row><row r="1244"><cell r="B1244" t="str"><v>Military equipment</v></cell></row><row r="1245"><cell r="B1245" t="str"><v>Portable defence system</v></cell></row><row r="1246"><cell r="B1246" t="str"><v>Heavy weapon</v></cell></row><row r="1247"><cell r="B1247" t="str"><v>Military equipment</v></cell></row><row r="1248"><cell r="B1248" t="str"><v>Heavy weapon</v></cell></row><row r="1249"><cell r="B1249" t="str"><v>Heavy weapon</v></cell></row><row r="1250"><cell r="B1250" t="str"><v>Humanitarian</v></cell></row><row r="1251"><cell r="B1251" t="str"><v>Heavy weapon</v></cell></row><row r="1252"><cell r="B1252" t="str"><v>Ammunition</v></cell></row><row r="1253"><cell r="B1253" t="str"><v>Humanitarian</v></cell></row><row r="1254"><cell r="B1254" t="str"><v>Military equipment</v></cell></row><row r="1255"><cell r="B1255" t="str"><v>Military equipment</v></cell></row><row r="1256"><cell r="B1256" t="str"><v>Portable defence system</v></cell></row><row r="1257"><cell r="B1257" t="str"><v>Aviation and drones</v></cell></row><row r="1258"><cell r="B1258" t="str"><v>Military equipment</v></cell></row><row r="1259"><cell r="B1259" t="str"><v>Military equipment</v></cell></row><row r="1260"><cell r="B1260" t="str"><v>Aviation and drones</v></cell></row><row r="1261"><cell r="B1261" t="str"><v>Heavy weapon</v></cell></row><row r="1262"><cell r="B1262" t="str"><v>Ammunition for heavy weapon</v></cell></row><row r="1263"><cell r="B1263" t="str"><v>Light armaments & infantry</v></cell></row><row r="1264"><cell r="B1264" t="str"><v>Light armaments & infantry</v></cell></row><row r="1265"><cell r="B1265" t="str"><v>Military equipment </v></cell></row><row r="1266"><cell r="B1266" t="str"><v>Military equipment</v></cell></row><row r="1267"><cell r="B1267" t="str"><v>Military equipment</v></cell></row><row r="1268"><cell r="B1268" t="str"><v>Ammunition for heavy weapon</v></cell></row><row r="1269"><cell r="B1269" t="str"><v>Heavy weapon</v></cell></row><row r="1270"><cell r="B1270" t="str"><v>Military equipment</v></cell></row><row r="1271"><cell r="B1271" t="str"><v>Military equipment</v></cell></row><row r="1272"><cell r="B1272" t="str"><v>Military equipment</v></cell></row><row r="1273"><cell r="B1273" t="str"><v>Military equipment</v></cell></row><row r="1274"><cell r="B1274" t="str"><v>Military equipment</v></cell></row><row r="1275"><cell r="B1275" t="str"><v>Military equipment</v></cell></row><row r="1276"><cell r="B1276" t="str"><v>Heavy weapon</v></cell></row><row r="1277"><cell r="B1277" t="str"><v>Ammunition for heavy weapon</v></cell></row><row r="1278"><cell r="B1278" t="str"><v>Heavy weapon</v></cell></row><row r="1279"><cell r="B1279" t="str"><v>Heavy weapon</v></cell></row><row r="1280"><cell r="B1280" t="str"><v>Heavy weapon</v></cell></row><row r="1281"><cell r="B1281" t="str"><v>Military equipment</v></cell></row><row r="1282"><cell r="B1282" t="str"><v>Military equipment</v></cell></row><row r="1283"><cell r="B1283" t="str"><v>Military equipment</v></cell></row><row r="1284"><cell r="B1284" t="str"><v>Heavy weapon</v></cell></row><row r="1285"><cell r="B1285" t="str"><v>Heavy weapon</v></cell></row><row r="1286"><cell r="B1286" t="str"><v>Ammunition for heavy weapon</v></cell></row><row r="1287"><cell r="B1287" t="str"><v>Ammunition for heavy weapon</v></cell></row><row r="1288"><cell r="B1288" t="str"><v>Ammunition for heavy weapon</v></cell></row><row r="1289"><cell r="B1289" t="str"><v>Ammunition for heavy weapon</v></cell></row><row r="1290"><cell r="B1290" t="str"><v>Military equipment</v></cell></row><row r="1291"><cell r="B1291" t="str"><v>Aviation and drones</v></cell></row><row r="1292"><cell r="B1292" t="str"><v>Heavy weapon</v></cell></row><row r="1293"><cell r="B1293" t="str"><v>Aviation and drones</v></cell></row><row r="1294"><cell r="B1294" t="str"><v>Heavy weapon</v></cell></row><row r="1295"><cell r="B1295" t="str"><v>Heavy weapon</v></cell></row><row r="1296"><cell r="B1296" t="str"><v>Heavy weapon</v></cell></row><row r="1297"><cell r="B1297" t="str"><v>Heavy weapon</v></cell></row><row r="1298"><cell r="B1298" t="str"><v>Portable defence system</v></cell></row><row r="1299"><cell r="B1299" t="str"><v>Aviation and drones</v></cell></row><row r="1300"><cell r="B1300" t="str"><v>Heavy weapon</v></cell></row><row r="1301"><cell r="B1301" t="str"><v>Military equipment </v></cell></row><row r="1302"><cell r="B1302" t="str"><v>Military equipment </v></cell></row><row r="1303"><cell r="B1303" t="str"><v>Military equipment </v></cell></row><row r="1304"><cell r="B1304" t="str"><v>Heavy weapon</v></cell></row><row r="1305"><cell r="B1305" t="str"><v>Ammunition for heavy weapon</v></cell></row><row r="1306"><cell r="B1306" t="str"><v>Military equipment</v></cell></row><row r="1307"><cell r="B1307" t="str"><v>Heavy weapon</v></cell></row><row r="1308"><cell r="B1308" t="str"><v>Heavy weapon</v></cell></row><row r="1309"><cell r="B1309" t="str"><v>Heavy weapon</v></cell></row><row r="1310"><cell r="B1310" t="str"><v>Military equipment</v></cell></row><row r="1311"><cell r="B1311" t="str"><v>Heavy weapon</v></cell></row><row r="1312"><cell r="B1312" t="str"><v>Ammunition for heavy weapon</v></cell></row><row r="1313"><cell r="B1313" t="str"><v>Military equipment</v></cell></row><row r="1314"><cell r="B1314" t="str"><v>Military equipment</v></cell></row><row r="1315"><cell r="B1315" t="str"><v>Military equipment</v></cell></row><row r="1316"><cell r="B1316" t="str"><v>Military equipment</v></cell></row><row r="1317"><cell r="B1317" t="str"><v>Ammunition for heavy weapon</v></cell></row><row r="1318"><cell r="B1318" t="str"><v>Heavy weapon</v></cell></row><row r="1319"><cell r="B1319" t="str"><v>Heavy weapon</v></cell></row><row r="1320"><cell r="B1320" t="str"><v>Heavy weapon</v></cell></row><row r="1321"><cell r="B1321" t="str"><v>Military equipment</v></cell></row><row r="1322"><cell r="B1322" t="str"><v>Heavy weapon</v></cell></row><row r="1323"><cell r="B1323" t="str"><v>Ammunition for heavy weapon</v></cell></row><row r="1324"><cell r="B1324" t="str"><v>Ammunition for heavy weapon</v></cell></row><row r="1325"><cell r="B1325" t="str"><v>Heavy weapon</v></cell></row><row r="1326"><cell r="B1326" t="str"><v>Heavy weapon</v></cell></row><row r="1327"><cell r="B1327" t="str"><v>Heavy weapon</v></cell></row><row r="1328"><cell r="B1328" t="str"><v>Ammunition for heavy weapon</v></cell></row><row r="1329"><cell r="B1329" t="str"><v>Humanitarian</v></cell></row><row r="1330"><cell r="B1330" t="str"><v>Heavy weapon</v></cell></row><row r="1331"><cell r="B1331" t="str"><v>Heavy weapon</v></cell></row><row r="1332"><cell r="B1332" t="str"><v>Light armaments & infantry</v></cell></row><row r="1333"><cell r="B1333" t="str"><v>Military equipment</v></cell></row><row r="1334"><cell r="B1334" t="str"><v>Military equipment</v></cell></row><row r="1335"><cell r="B1335" t="str"><v>Ammunition for heavy weapon</v></cell></row><row r="1336"><cell r="B1336" t="str"><v>Heavy weapon</v></cell></row><row r="1337"><cell r="B1337" t="str"><v>Ammunition for heavy weapon</v></cell></row><row r="1338"><cell r="B1338" t="str"><v>Military equipment</v></cell></row><row r="1339"><cell r="B1339" t="str"><v>Military equipment</v></cell></row><row r="1340"><cell r="B1340" t="str"><v>Military equipment</v></cell></row><row r="1341"><cell r="B1341" t="str"><v>Military equipment</v></cell></row><row r="1342"><cell r="B1342" t="str"><v>Heavy weapon</v></cell></row><row r="1343"><cell r="B1343" t="str"><v>Heavy weapon</v></cell></row><row r="1344"><cell r="B1344" t="str"><v>Military equipment</v></cell></row><row r="1345"><cell r="B1345" t="str"><v>Portable defence system</v></cell></row><row r="1346"><cell r="B1346" t="str"><v>Military equipment</v></cell></row><row r="1347"><cell r="B1347" t="str"><v>Humanitarian</v></cell></row><row r="1348"><cell r="B1348" t="str"><v>Military equipment</v></cell></row><row r="1349"><cell r="B1349" t="str"><v>Ammunition for heavy weapon</v></cell></row><row r="1350"><cell r="B1350" t="str"><v>Ammunition for light infantry</v></cell></row><row r="1351"><cell r="B1351" t="str"><v>Aviation and drones</v></cell></row><row r="1352"><cell r="B1352" t="str"><v>Ammunition for heavy weapon</v></cell></row><row r="1353"><cell r="B1353" t="str"><v>Ammunition for heavy weapon</v></cell></row><row r="1354"><cell r="B1354" t="str"><v>ammunition for heavy weapon</v></cell></row><row r="1355"><cell r="B1355" t="str"><v>Heavy weapon</v></cell></row><row r="1356"><cell r="B1356" t="str"><v>Heavy weapon</v></cell></row><row r="1357"><cell r="B1357" t="str"><v>Ammunition for heavy weapon</v></cell></row><row r="1358"><cell r="B1358" t="str"><v>Ammunition for heavy weapon</v></cell></row><row r="1359"><cell r="B1359" t="str"><v>Ammunition for heavy weapon</v></cell></row><row r="1360"><cell r="B1360" t="str"><v>Aviation and drones</v></cell></row><row r="1361"><cell r="B1361" t="str"><v>Humanitarian</v></cell></row><row r="1362"><cell r="B1362" t="str"><v>Humanitarian</v></cell></row><row r="1363"><cell r="B1363" t="str"><v>Military equipment</v></cell></row><row r="1364"><cell r="B1364" t="str"><v>Military equipment</v></cell></row><row r="1365"><cell r="B1365" t="str"><v>Heavy weapon</v></cell></row><row r="1366"><cell r="B1366" t="str"><v>Heavy weapon</v></cell></row><row r="1367"><cell r="B1367" t="str"><v>Heavy weapon</v></cell></row><row r="1368"><cell r="B1368" t="str"><v>Heavy weapon</v></cell></row><row r="1369"><cell r="B1369" t="str"><v>Military equipment</v></cell></row><row r="1370"><cell r="B1370" t="str"><v>Military equipment</v></cell></row><row r="1371"><cell r="B1371" t="str"><v>Military equipment</v></cell></row><row r="1372"><cell r="B1372" t="str"><v>Military equipment</v></cell></row><row r="1373"><cell r="B1373" t="str"><v>Military equipment</v></cell></row><row r="1374"><cell r="B1374" t="str"><v>Military equipment</v></cell></row><row r="1375"><cell r="B1375" t="str"><v>Humanitarian</v></cell></row><row r="1376"><cell r="B1376" t="str"><v>Funding, training, services</v></cell></row><row r="1377"><cell r="B1377" t="str"><v>Heavy weapon</v></cell></row><row r="1378"><cell r="B1378" t="str"><v>Humanitarian</v></cell></row><row r="1379"><cell r="B1379" t="str"><v>Light armaments & infantry</v></cell></row><row r="1380"><cell r="B1380" t="str"><v>Light armaments & infantry</v></cell></row><row r="1381"><cell r="B1381" t="str"><v>Light armaments & infantry</v></cell></row><row r="1382"><cell r="B1382" t="str"><v>Humanitarian</v></cell></row><row r="1383"><cell r="B1383" t="str"><v>Ammunition for heavy weapon</v></cell></row><row r="1384"><cell r="B1384" t="str"><v>Light armaments & infantry</v></cell></row><row r="1385"><cell r="B1385" t="str"><v>Light armaments & infantry</v></cell></row><row r="1386"><cell r="B1386" t="str"><v>Heavy weapon</v></cell></row><row r="1387"><cell r="B1387" t="str"><v>Heavy weapon</v></cell></row><row r="1388"><cell r="B1388" t="str"><v>Humanitarian</v></cell></row><row r="1389"><cell r="B1389" t="str"><v>Humanitarian</v></cell></row><row r="1390"><cell r="B1390" t="str"><v>Ammunition for heavy weapon</v></cell></row><row r="1391"><cell r="B1391" t="str"><v>Aviation and drones</v></cell></row><row r="1392"><cell r="B1392" t="str"><v>Aviation and drones</v></cell></row><row r="1393"><cell r="B1393" t="str"><v>Aviation and drones</v></cell></row><row r="1394"><cell r="B1394" t="str"><v>Ammunition for heavy weapon</v></cell></row><row r="1395"><cell r="B1395" t="str"><v>Ammunition for heavy weapon</v></cell></row><row r="1396"><cell r="B1396" t="str"><v>Military equipment</v></cell></row><row r="1397"><cell r="B1397" t="str"><v>Heavy weapon</v></cell></row><row r="1398"><cell r="B1398" t="str"><v>Military equipment</v></cell></row><row r="1399"><cell r="B1399" t="str"><v>Funding, training, services</v></cell></row><row r="1400"><cell r="B1400" t="str"><v>Humanitarian</v></cell></row><row r="1401"><cell r="B1401" t="str"><v>Humanitarian</v></cell></row><row r="1402"><cell r="B1402" t="str"><v>Humanitarian</v></cell></row><row r="1403"><cell r="B1403" t="str"><v>Humanitarian</v></cell></row><row r="1404"><cell r="B1404" t="str"><v>Humanitarian</v></cell></row><row r="1405"><cell r="B1405" t="str"><v>Humanitarian</v></cell></row><row r="1406"><cell r="B1406" t="str"><v>Humanitarian</v></cell></row><row r="1407"><cell r="B1407" t="str"><v>Humanitarian</v></cell></row><row r="1408"><cell r="B1408" t="str"><v>Heavy weapon</v></cell></row><row r="1409"><cell r="B1409" t="str"><v>Light armaments & infantry</v></cell></row><row r="1410"><cell r="B1410" t="str"><v>Humanitarian</v></cell></row><row r="1411"><cell r="B1411" t="str"><v>Humanitarian</v></cell></row><row r="1412"><cell r="B1412" t="str"><v>Humanitarian</v></cell></row><row r="1413"><cell r="B1413" t="str"><v>Humanitarian</v></cell></row><row r="1414"><cell r="B1414" t="str"><v>Humanitarian</v></cell></row><row r="1415"><cell r="B1415" t="str"><v>Heavy weapon</v></cell></row><row r="1416"><cell r="B1416" t="str"><v>Ammunition for heavy weapon</v></cell></row><row r="1417"><cell r="B1417" t="str"><v>Ammunition for heavy weapon</v></cell></row><row r="1418"><cell r="B1418" t="str"><v>Heavy weapon</v></cell></row><row r="1419"><cell r="B1419" t="str"><v>Light armaments & infantry</v></cell></row><row r="1420"><cell r="B1420" t="str"><v>Military equipment</v></cell></row><row r="1421"><cell r="B1421" t="str"><v>Military equipment</v></cell></row><row r="1422"><cell r="B1422" t="str"><v>Light armaments & infantry</v></cell></row><row r="1423"><cell r="B1423" t="str"><v>Light armaments & infantry</v></cell></row><row r="1424"><cell r="B1424" t="str"><v>Ammunition for portable defence system</v></cell></row><row r="1425"><cell r="B1425" t="str"><v>Light armaments & infantry</v></cell></row><row r="1426"><cell r="B1426" t="str"><v>Light armaments & infantry</v></cell></row><row r="1427"><cell r="B1427" t="str"><v>Light armaments & infantry</v></cell></row><row r="1428"><cell r="B1428" t="str"><v>Light armaments & infantry</v></cell></row><row r="1429"><cell r="B1429" t="str"><v>Light armaments & infantry</v></cell></row><row r="1430"><cell r="B1430" t="str"><v>Light armaments & infantry</v></cell></row><row r="1431"><cell r="B1431" t="str"><v>Light armaments & infantry</v></cell></row><row r="1432"><cell r="B1432" t="str"><v>Light armaments & infantry</v></cell></row><row r="1433"><cell r="B1433" t="str"><v>Light armaments & infantry</v></cell></row><row r="1434"><cell r="B1434" t="str"><v>Military equipment</v></cell></row><row r="1435"><cell r="B1435" t="str"><v>Heavy weapon</v></cell></row><row r="1436"><cell r="B1436" t="str"><v>Heavy weapon</v></cell></row><row r="1437"><cell r="B1437" t="str"><v>Heavy weapon</v></cell></row><row r="1438"><cell r="B1438" t="str"><v>Heavy weapon</v></cell></row><row r="1439"><cell r="B1439" t="str"><v>Heavy weapon</v></cell></row><row r="1450"><cell r="B1450" t="str"><v>Sub-type of Item</v></cell></row><row r="1451"><cell r="B1451" t="str"><v>.</v></cell></row><row r="1452"><cell r="B1452" t="str"><v>Light armaments & infantry</v></cell></row><row r="1453"><cell r="B1453" t="str"><v>Military equipment</v></cell></row><row r="1454"><cell r="B1454" t="str"><v>Military equipment</v></cell></row><row r="1455"><cell r="B1455" t="str"><v>Military equipment</v></cell></row><row r="1456"><cell r="B1456" t="str"><v>Military equipment</v></cell></row><row r="1457"><cell r="B1457" t="str"><v>overhaul/repair</v></cell></row><row r="1458"><cell r="B1458" t="str"><v>Military equipment</v></cell></row><row r="1459"><cell r="B1459" t="str"><v>Small Arms and Light Weapons (SALW) ammunition</v></cell></row><row r="1460"><cell r="B1460" t="str"><v>spare parts</v></cell></row><row r="1461"><cell r="B1461" t="str"><v>spare parts</v></cell></row><row r="1462"><cell r="B1462" t="str"><v>Military equipment</v></cell></row><row r="1463"><cell r="B1463" t="str"><v>Military equipment</v></cell></row><row r="1464"><cell r="B1464" t="str"><v>Small Arms and Light Weapons (SALW)</v></cell></row><row r="1465"><cell r="B1465" t="str"><v>Military equipment</v></cell></row><row r="1466"><cell r="B1466" t="str"><v>spare parts</v></cell></row><row r="1467"><cell r="B1467" t="str"><v>Protected Patrol Vehicle (PPV)</v></cell></row><row r="1468"><cell r="B1468" t="str"><v>Main Battle Tank (MBT)</v></cell></row><row r="1469"><cell r="B1469" t="str"><v>Drone</v></cell></row><row r="1470"><cell r="B1470" t="str"><v>Military equipment</v></cell></row><row r="1471"><cell r="B1471" t="str"><v>Small Arms and Light Weapons (SALW)</v></cell></row><row r="1472"><cell r="B1472" t="str"><v>Military equipment</v></cell></row><row r="1473"><cell r="B1473" t="str"><v>Military equipment</v></cell></row><row r="1474"><cell r="B1474" t="str"><v>Explosive</v></cell></row><row r="1475"><cell r="B1475" t="str"><v>Explosive</v></cell></row><row r="1476"><cell r="B1476" t="str"><v>Military equipment</v></cell></row><row r="1477"><cell r="B1477" t="str"><v>Military equipment</v></cell></row><row r="1478"><cell r="B1478" t="str"><v>Military equipment</v></cell></row><row r="1479"><cell r="B1479" t="str"><v>155mm howitzer</v></cell></row><row r="1480"><cell r="B1480" t="str"><v>overhaul/repair</v></cell></row><row r="1481"><cell r="B1481" t="str"><v>MANPADS</v></cell></row><row r="1482"><cell r="B1482" t="str"><v>Mine Vessels</v></cell></row><row r="1483"><cell r="B1483" t="str"><v>Military equipment</v></cell></row><row r="1484"><cell r="B1484" t="str"><v>Drone</v></cell></row><row r="1485"><cell r="B1485" t="str"><v>Drone</v></cell></row><row r="1486"><cell r="B1486" t="str"><v>Main Battle Tank (MBT)</v></cell></row><row r="1487"><cell r="B1487" t="str"><v>Anti-Ship system</v></cell></row><row r="1488"><cell r="B1488" t="str"><v>Anti-aircraft surface-to-air missile (SAM) system (point-defense)</v></cell></row><row r="1489"><cell r="B1489" t="str"><v>Patrol and coastal combatants</v></cell></row><row r="1490"><cell r="B1490" t="str"><v>MANPADS</v></cell></row><row r="1491"><cell r="B1491" t="str"><v>missile</v></cell></row><row r="1492"><cell r="B1492" t="str"><v>155mm howitzer</v></cell></row><row r="1493"><cell r="B1493" t="str"><v>298mm MLRS ammunition</v></cell></row><row r="1494"><cell r="B1494" t="str"><v>227mm MLRS ammunition</v></cell></row><row r="1495"><cell r="B1495" t="str"><v>Military equipment</v></cell></row><row r="1496"><cell r="B1496" t="str"><v>Missile</v></cell></row><row r="1497"><cell r="B1497" t="str"><v>Missile</v></cell></row><row r="1498"><cell r="B1498" t="str"><v>Drone</v></cell></row><row r="1499"><cell r="B1499" t="str"><v>Surface-to-air missile (SAM)</v></cell></row><row r="1500"><cell r="B1500" t="str"><v>Radar or imagery systems</v></cell></row><row r="1501"><cell r="B1501" t="str"><v>Anti-aircraft system ammunition</v></cell></row><row r="1502"><cell r="B1502" t="str"><v>127mm MLRS ammunition</v></cell></row><row r="1503"><cell r="B1503" t="str"><v>Armored Utility Vehicle (AUV)</v></cell></row><row r="1504"><cell r="B1504" t="str"><v>Infantry fighting vehicle (IFV)</v></cell></row><row r="1505"><cell r="B1505" t="str"><v>Armored Personnel Carrier (APC)</v></cell></row><row r="1506"><cell r="B1506" t="str"><v>Armored Personnel Carrier (APC)</v></cell></row><row r="1507"><cell r="B1507" t="str"><v>300mm MLRS ammunition</v></cell></row><row r="1508"><cell r="B1508" t="str"><v>Drone</v></cell></row><row r="1509"><cell r="B1509" t="str"><v>Air-to-surface missile (ASM)</v></cell></row><row r="1510"><cell r="B1510" t="str"><v>Mortar</v></cell></row><row r="1511"><cell r="B1511" t="str"><v>227mm MLRS ammunition</v></cell></row><row r="1512"><cell r="B1512" t="str"><v>MANPADS</v></cell></row><row r="1513"><cell r="B1513" t="str"><v>MANPADS ammunition</v></cell></row><row r="1514"><cell r="B1514" t="str"><v>Anti-aircraft system ammunition</v></cell></row><row r="1515"><cell r="B1515" t="str"><v>122mm howitzer</v></cell></row><row r="1516"><cell r="B1516" t="str"><v>125 mm tank ammunition</v></cell></row><row r="1517"><cell r="B1517" t="str"><v>Small Arms and Light Weapons (SALW)</v></cell></row><row r="1518"><cell r="B1518" t="str"><v>Armored Utility Vehicle (AUV)</v></cell></row><row r="1519"><cell r="B1519" t="str"><v>Mortar ammunition</v></cell></row><row r="1520"><cell r="B1520" t="str"><v>Small Arms and Light Weapons (SALW)</v></cell></row><row r="1521"><cell r="B1521" t="str"><v>Light Anti-armor Weapon (LAW)</v></cell></row><row r="1522"><cell r="B1522" t="str"><v>Recoilless rifle (RR/RCL)</v></cell></row><row r="1523"><cell r="B1523" t="str"><v>Drone</v></cell></row><row r="1524"><cell r="B1524" t="str"><v>Anti-materiel rifle</v></cell></row><row r="1525"><cell r="B1525" t="str"><v>Drone</v></cell></row><row r="1526"><cell r="B1526" t="str"><v>Anti-drone</v></cell></row><row r="1527"><cell r="B1527" t="str"><v>Small Arms and Light Weapons (SALW)</v></cell></row><row r="1528"><cell r="B1528" t="str"><v>Military equipment</v></cell></row><row r="1529"><cell r="B1529" t="str"><v>Military equipment</v></cell></row><row r="1530"><cell r="B1530" t="str"><v>152mm howitzer ammunition</v></cell></row><row r="1531"><cell r="B1531" t="str"><v>155mm howitzer ammunition</v></cell></row><row r="1532"><cell r="B1532" t="str"><v>Light Anti-armor Weapon (LAW) ammunition</v></cell></row><row r="1533"><cell r="B1533" t="str"><v>122mm howitzer ammunition</v></cell></row><row r="1534"><cell r="B1534" t="str"><v>122mm howitzer ammunition</v></cell></row><row r="1535"><cell r="B1535" t="str"><v>howitzer ammunition</v></cell></row><row r="1536"><cell r="B1536" t="str"><v>Light Anti-armor Weapon (LAW)</v></cell></row><row r="1537"><cell r="B1537" t="str"><v>Light Anti-armor Weapon (LAW)</v></cell></row><row r="1538"><cell r="B1538" t="str"><v>Light Anti-armor Weapon (LAW)</v></cell></row><row r="1539"><cell r="B1539" t="str"><v>Light Anti-armor Weapon (LAW) ammunition</v></cell></row><row r="1540"><cell r="B1540" t="str"><v>Small Arms and Light Weapons (SALW)</v></cell></row><row r="1541"><cell r="B1541" t="str"><v>122mm MLRS ammunition</v></cell></row><row r="1542"><cell r="B1542" t="str"><v>Explosive</v></cell></row><row r="1543"><cell r="B1543" t="str"><v>Drone</v></cell></row><row r="1544"><cell r="B1544" t="str"><v>Military equipment</v></cell></row><row r="1545"><cell r="B1545" t="str"><v>Military equipment</v></cell></row><row r="1546"><cell r="B1546" t="str"><v>Military equipment</v></cell></row><row r="1547"><cell r="B1547" t="str"><v>Military equipment</v></cell></row><row r="1548"><cell r="B1548" t="str"><v>Military equipment</v></cell></row><row r="1549"><cell r="B1549" t="str"><v>Military equipment</v></cell></row><row r="1550"><cell r="B1550" t="str"><v>mine</v></cell></row><row r="1551"><cell r="B1551" t="str"><v>Military equipment</v></cell></row><row r="1552"><cell r="B1552" t="str"><v>Small Arms and Light Weapons (SALW) ammunition</v></cell></row><row r="1553"><cell r="B1553" t="str"><v>105mm howitzer</v></cell></row><row r="1554"><cell r="B1554" t="str"><v>105mm howitzer</v></cell></row><row r="1555"><cell r="B1555" t="str"><v>Light Anti-armor Weapon (LAW)</v></cell></row><row r="1556"><cell r="B1556" t="str"><v>Surface-to-air missile (SAM)</v></cell></row><row r="1557"><cell r="B1557" t="str"><v>anti-armor weapon</v></cell></row><row r="1558"><cell r="B1558" t="str"><v>missile</v></cell></row><row r="1559"><cell r="B1559" t="str"><v>Anti-aircraft surface-to-air missile (SAM) system (short-range)</v></cell></row><row r="1560"><cell r="B1560" t="str"><v>Mortar ammunition</v></cell></row><row r="1561"><cell r="B1561" t="str"><v>Military equipment</v></cell></row><row r="1562"><cell r="B1562" t="str"><v>Military equipment</v></cell></row><row r="1563"><cell r="B1563" t="str"><v>Military equipment</v></cell></row><row r="1564"><cell r="B1564" t="str"><v>Military equipment</v></cell></row><row r="1565"><cell r="B1565" t="str"><v>Military equipment</v></cell></row><row r="1566"><cell r="B1566" t="str"><v>Military equipment</v></cell></row><row r="1567"><cell r="B1567" t="str"><v>Small Arms and Light Weapons (SALW) ammunition</v></cell></row><row r="1568"><cell r="B1568" t="str"><v>Military equipment</v></cell></row><row r="1569"><cell r="B1569" t="str"><v>Military equipment</v></cell></row><row r="1570"><cell r="B1570" t="str"><v>Unknown drone</v></cell></row><row r="1571"><cell r="B1571" t="str"><v>Unknown drone</v></cell></row><row r="1572"><cell r="B1572" t="str"><v>Radar or imagery systems</v></cell></row><row r="1573"><cell r="B1573" t="str"><v>Small Arms and Light Weapons (SALW) ammunition</v></cell></row><row r="1574"><cell r="B1574" t="str"><v>MANPADS</v></cell></row><row r="1575"><cell r="B1575" t="str"><v>Military equipment</v></cell></row><row r="1576"><cell r="B1576" t="str"><v>Military equipment</v></cell></row><row r="1577"><cell r="B1577" t="str"><v>Military equipment</v></cell></row><row r="1578"><cell r="B1578" t="str"><v>Military equipment</v></cell></row><row r="1579"><cell r="B1579" t="str"><v>Military equipment</v></cell></row><row r="1580"><cell r="B1580" t="str"><v>Mortar</v></cell></row><row r="1581"><cell r="B1581" t="str"><v>Radar or imagery systems</v></cell></row><row r="1582"><cell r="B1582" t="str"><v>Anti-aircraft surface-to-air missile (SAM) system (short-range)</v></cell></row><row r="1583"><cell r="B1583" t="str"><v>Military equipment</v></cell></row><row r="1584"><cell r="B1584" t="str"><v>spare parts</v></cell></row><row r="1585"><cell r="B1585" t="str"><v>Military equipment</v></cell></row><row r="1586"><cell r="B1586" t="str"><v>Military equipment</v></cell></row><row r="1587"><cell r="B1587" t="str"><v>spare parts</v></cell></row><row r="1588"><cell r="B1588" t="str"><v>spare parts</v></cell></row><row r="1589"><cell r="B1589" t="str"><v>Mortar</v></cell></row><row r="1590"><cell r="B1590" t="str"><v>non combat military vehicle</v></cell></row><row r="1591"><cell r="B1591" t="str"><v>non combat military vehicle</v></cell></row><row r="1592"><cell r="B1592" t="str"><v>Armored Utility Vehicle (AUV)</v></cell></row><row r="1593"><cell r="B1593" t="str"><v>Anti-aircraft surface-to-air missile (SAM) system (long-range)</v></cell></row><row r="1594"><cell r="B1594" t="str"><v>Anti-aircraft surface-to-air missile (SAM) system (medium-range)</v></cell></row><row r="1595"><cell r="B1595" t="str"><v>Mine Vessels</v></cell></row><row r="1596"><cell r="B1596" t="str"><v>Radar or imagery systems</v></cell></row><row r="1597"><cell r="B1597" t="str"><v>Radar or imagery systems</v></cell></row><row r="1598"><cell r="B1598" t="str"><v>Radar or imagery systems</v></cell></row><row r="1599"><cell r="B1599" t="str"><v>Anti-aircraft surface-to-air missile (SAM) system (short-range)</v></cell></row><row r="1600"><cell r="B1600" t="str"><v>Patrol and coastal combatants</v></cell></row><row r="1601"><cell r="B1601" t="str"><v>Anti-ship missle system</v></cell></row><row r="1602"><cell r="B1602" t="str"><v>Combat aircraft</v></cell></row><row r="1603"><cell r="B1603" t="str"><v>155mm howitzer</v></cell></row><row r="1604"><cell r="B1604" t="str"><v>227mm MLRS</v></cell></row><row r="1605"><cell r="B1605" t="str"><v>Patrol and coastal combatants</v></cell></row><row r="1606"><cell r="B1606" t="str"><v>155mm howitzer</v></cell></row><row r="1607"><cell r="B1607" t="str"><v>Combat aircraft</v></cell></row><row r="1608"><cell r="B1608" t="str"><v>Military equipment</v></cell></row><row r="1609"><cell r="B1609" t="str"><v>155mm howitzer</v></cell></row><row r="1610"><cell r="B1610" t="str"><v>155mm howitzer</v></cell></row><row r="1611"><cell r="B1611" t="str"><v>Military equipment</v></cell></row><row r="1612"><cell r="B1612" t="str"><v>drone</v></cell></row><row r="1613"><cell r="B1613" t="str"><v>122mm MLRS</v></cell></row><row r="1614"><cell r="B1614" t="str"><v>Armored Personnel Carrier (APC)</v></cell></row><row r="1615"><cell r="B1615" t="str"><v>127mm MLRS</v></cell></row><row r="1616"><cell r="B1616" t="str"><v>Vehicle Launched Bridge (VLB)</v></cell></row><row r="1617"><cell r="B1617" t="str"><v>227mm MLRS</v></cell></row><row r="1618"><cell r="B1618" t="str"><v>227mm MLRS</v></cell></row><row r="1619"><cell r="B1619" t="str"><v>105mm howitzer</v></cell></row><row r="1620"><cell r="B1620" t="str"><v>155mm howitzer</v></cell></row><row r="1621"><cell r="B1621" t="str"><v>Armored Utility Vehicle (AUV)</v></cell></row><row r="1622"><cell r="B1622" t="str"><v>Armored Utility Vehicle (AUV)</v></cell></row><row r="1623"><cell r="B1623" t="str"><v>Main Battle Tank (MBT)</v></cell></row><row r="1624"><cell r="B1624" t="str"><v>152mm howitzer</v></cell></row><row r="1625"><cell r="B1625" t="str"><v>Self-propelled anti-aircraft weapon</v></cell></row><row r="1626"><cell r="B1626" t="str"><v>Armored Utility Vehicle (AUV)</v></cell></row><row r="1627"><cell r="B1627" t="str"><v>drone</v></cell></row><row r="1628"><cell r="B1628" t="str"><v>drone</v></cell></row><row r="1629"><cell r="B1629" t="str"><v>Armored Recovery Vehicle (ARV)</v></cell></row><row r="1630"><cell r="B1630" t="str"><v>155mm howitzer</v></cell></row><row r="1631"><cell r="B1631" t="str"><v>drone</v></cell></row><row r="1632"><cell r="B1632" t="str"><v>Protected Patrol Vehicle (PPV)</v></cell></row><row r="1633"><cell r="B1633" t="str"><v>Infantry fighting vehicle (IFV)</v></cell></row><row r="1634"><cell r="B1634" t="str"><v>155mm howitzer ammunition</v></cell></row><row r="1635"><cell r="B1635" t="str"><v>Light Anti-armor Weapon (LAW) ammunition</v></cell></row><row r="1636"><cell r="B1636" t="str"><v>Transport aircraft</v></cell></row><row r="1637"><cell r="B1637" t="str"><v>Infantry fighting vehicle (IFV)</v></cell></row><row r="1638"><cell r="B1638" t="str"><v>Armored Utility Vehicle (AUV)</v></cell></row><row r="1639"><cell r="B1639" t="str"><v>unknown howitzer</v></cell></row><row r="1640"><cell r="B1640" t="str"><v>155mm howitzer</v></cell></row><row r="1641"><cell r="B1641" t="str"><v>Armored Utility Vehicle (AUV)</v></cell></row><row r="1642"><cell r="B1642" t="str"><v>Light Anti-armor Weapon (LAW)</v></cell></row><row r="1643"><cell r="B1643" t="str"><v>Light Anti-armor Weapon (LAW)</v></cell></row><row r="1644"><cell r="B1644" t="str"><v>Military equipment</v></cell></row><row r="1645"><cell r="B1645" t="str"><v>Military equipment</v></cell></row><row r="1646"><cell r="B1646" t="str"><v>Armored Personnel Carrier (APC)</v></cell></row><row r="1647"><cell r="B1647" t="str"><v>Military equipment</v></cell></row><row r="1648"><cell r="B1648" t="str"><v>Military equipment</v></cell></row><row r="1649"><cell r="B1649" t="str"><v>Armored Personnel Carrier (APC)</v></cell></row><row r="1650"><cell r="B1650" t="str"><v>Armored Personnel Carrier (APC)</v></cell></row><row r="1651"><cell r="B1651" t="str"><v>Light Anti-armor Weapon (LAW)</v></cell></row><row r="1652"><cell r="B1652" t="str"><v>Infantry fighting vehicle (IFV)</v></cell></row><row r="1653"><cell r="B1653" t="str"><v>Light Anti-armor Weapon (LAW)</v></cell></row><row r="1654"><cell r="B1654" t="str"><v>drone</v></cell></row><row r="1655"><cell r="B1655" t="str"><v>Light Anti-armor Weapon (LAW)</v></cell></row><row r="1656"><cell r="B1656" t="str"><v>MANPADS </v></cell></row><row r="1657"><cell r="B1657" t="str"><v>Light Anti-armor Weapon (LAW)</v></cell></row><row r="1658"><cell r="B1658" t="str"><v>MANPADS</v></cell></row><row r="1659"><cell r="B1659" t="str"><v>Military equipment</v></cell></row><row r="1660"><cell r="B1660" t="str"><v>Small Arms and Light Weapons (SALW) ammunition</v></cell></row><row r="1661"><cell r="B1661" t="str"><v>Light Anti-armor Weapon (LAW)</v></cell></row><row r="1662"><cell r="B1662" t="str"><v>Light Anti-armor Weapon (LAW)</v></cell></row><row r="1663"><cell r="B1663" t="str"><v>Light Anti-armor Weapon (LAW) ammunition</v></cell></row><row r="1664"><cell r="B1664" t="str"><v>Light Anti-armor Weapon (LAW) ammunition</v></cell></row><row r="1665"><cell r="B1665" t="str"><v>drone</v></cell></row><row r="1666"><cell r="B1666" t="str"><v>Armored Utility Vehicle (AUV)</v></cell></row><row r="1667"><cell r="B1667" t="str"><v>Armored Utility Vehicle (AUV)</v></cell></row><row r="1668"><cell r="B1668" t="str"><v>Recoilless rifle (RR/RCL)</v></cell></row><row r="1669"><cell r="B1669" t="str"><v>MANPADS ammunition</v></cell></row><row r="1670"><cell r="B1670" t="str"><v>Light Anti-armor Weapon (LAW)</v></cell></row><row r="1671"><cell r="B1671" t="str"><v>Light Anti-armor Weapon (LAW)</v></cell></row><row r="1672"><cell r="B1672" t="str"><v>Light Anti-armor Weapon (LAW)</v></cell></row><row r="1673"><cell r="B1673" t="str"><v>Light Anti-armor Weapon (LAW) ammunition</v></cell></row><row r="1674"><cell r="B1674" t="str"><v>Grenade launcher</v></cell></row><row r="1675"><cell r="B1675" t="str"><v>Mortar</v></cell></row><row r="1676"><cell r="B1676" t="str"><v>Light Anti-armor Weapon (LAW)</v></cell></row><row r="1677"><cell r="B1677" t="str"><v>Small Arms and Light Weapons (SALW)</v></cell></row><row r="1678"><cell r="B1678" t="str"><v>Military equipment</v></cell></row><row r="1679"><cell r="B1679" t="str"><v>Military equipment</v></cell></row><row r="1680"><cell r="B1680" t="str"><v>drone</v></cell></row><row r="1681"><cell r="B1681" t="str"><v>drone</v></cell></row><row r="1682"><cell r="B1682" t="str"><v>Light Anti-armor Weapon (LAW)</v></cell></row><row r="1683"><cell r="B1683" t="str"><v>Small Arms and Light Weapons (SALW)</v></cell></row><row r="1684"><cell r="B1684" t="str"><v>Small Arms and Light Weapons (SALW)</v></cell></row><row r="1685"><cell r="B1685" t="str"><v>Small Arms and Light Weapons (SALW)</v></cell></row><row r="1686"><cell r="B1686" t="str"><v>155mm howitzer ammunition</v></cell></row><row r="1687"><cell r="B1687" t="str"><v>155mm howitzer ammunition</v></cell></row><row r="1688"><cell r="B1688" t="str"><v>Small Arms and Light Weapons (SALW)</v></cell></row><row r="1689"><cell r="B1689" t="str"><v>Military equipment</v></cell></row><row r="1690"><cell r="B1690" t="str"><v>Recoilless rifle (RR/RCL) ammunition</v></cell></row><row r="1691"><cell r="B1691" t="str"><v>Light Anti-armor Weapon (LAW)</v></cell></row><row r="1692"><cell r="B1692" t="str"><v>MANPADS ammunition</v></cell></row><row r="1693"><cell r="B1693" t="str"><v>Under-barrel grenade launcher</v></cell></row><row r="1694"><cell r="B1694" t="str"><v>152mm howitzer ammunition</v></cell></row><row r="1695"><cell r="B1695" t="str"><v>Howitzer ammunition</v></cell></row><row r="1696"><cell r="B1696" t="str"><v>Light Anti-armor Weapon (LAW)</v></cell></row><row r="1697"><cell r="B1697" t="str"><v>Light Anti-armor Weapon (LAW)</v></cell></row><row r="1698"><cell r="B1698" t="str"><v>Light Anti-armor Weapon (LAW)</v></cell></row><row r="1699"><cell r="B1699" t="str"><v>Military equipment</v></cell></row><row r="1700"><cell r="B1700" t="str"><v>Small Arms and Light Weapons (SALW)</v></cell></row><row r="1701"><cell r="B1701" t="str"><v>MANPADS</v></cell></row><row r="1702"><cell r="B1702" t="str"><v>Military equipment</v></cell></row><row r="1703"><cell r="B1703" t="str"><v>Military equipment</v></cell></row><row r="1704"><cell r="B1704" t="str"><v>Small Arms and Light Weapons (SALW)</v></cell></row><row r="1705"><cell r="B1705" t="str"><v>Small Arms and Light Weapons (SALW) ammunition</v></cell></row><row r="1706"><cell r="B1706" t="str"><v>122mm MLRS ammunition</v></cell></row><row r="1707"><cell r="B1707" t="str"><v>Small Arms and Light Weapons (SALW)</v></cell></row><row r="1708"><cell r="B1708" t="str"><v>Small Arms and Light Weapons (SALW)</v></cell></row><row r="1709"><cell r="B1709" t="str"><v>Small Arms and Light Weapons (SALW)</v></cell></row><row r="1710"><cell r="B1710" t="str"><v>Military equipment</v></cell></row><row r="1711"><cell r="B1711" t="str"><v>105mm howitzer ammunition</v></cell></row><row r="1712"><cell r="B1712" t="str"><v>Military equipment</v></cell></row><row r="1713"><cell r="B1713" t="str"><v>122mm MLRS ammunition</v></cell></row><row r="1714"><cell r="B1714" t="str"><v>Anti-aircraft guns ammunition</v></cell></row><row r="1715"><cell r="B1715" t="str"><v>Anti-aircraft guns ammunition</v></cell></row><row r="1716"><cell r="B1716" t="str"><v>Explosive</v></cell></row><row r="1717"><cell r="B1717" t="str"><v>Military equipment</v></cell></row><row r="1718"><cell r="B1718" t="str"><v>Military equipment</v></cell></row><row r="1719"><cell r="B1719" t="str"><v>Military equipment</v></cell></row><row r="1720"><cell r="B1720" t="str"><v>Military equipment</v></cell></row><row r="1721"><cell r="B1721" t="str"><v>Military equipment</v></cell></row><row r="1722"><cell r="B1722" t="str"><v>Military equipment</v></cell></row><row r="1723"><cell r="B1723" t="str"><v>Military equipment</v></cell></row><row r="1724"><cell r="B1724" t="str"><v>Small Arms and Light Weapons (SALW) ammunition</v></cell></row><row r="1725"><cell r="B1725" t="str"><v>Small Arms and Light Weapons (SALW) ammunition</v></cell></row><row r="1726"><cell r="B1726" t="str"><v>Small Arms and Light Weapons (SALW) ammunition</v></cell></row><row r="1727"><cell r="B1727" t="str"><v>Small Arms and Light Weapons (SALW) ammunition</v></cell></row><row r="1728"><cell r="B1728" t="str"><v>Small Arms and Light Weapons (SALW) ammunition</v></cell></row><row r="1729"><cell r="B1729" t="str"><v>Anti-aircraft guns ammunition</v></cell></row><row r="1730"><cell r="B1730" t="str"><v>Small Arms and Light Weapons (SALW) ammunition</v></cell></row><row r="1731"><cell r="B1731" t="str"><v>Armored Utility Vehicle (AUV)</v></cell></row><row r="1732"><cell r="B1732" t="str"><v>non combat military vehicle</v></cell></row><row r="1733"><cell r="B1733" t="str"><v>MANPADS ammunition</v></cell></row><row r="1734"><cell r="B1734" t="str"><v>Military equipment</v></cell></row><row r="1735"><cell r="B1735" t="str"><v>Armored Utility Vehicle (AUV)</v></cell></row><row r="1736"><cell r="B1736" t="str"><v>105mm howitzer</v></cell></row><row r="1737"><cell r="B1737" t="str"><v>Drone</v></cell></row><row r="1738"><cell r="B1738" t="str"><v>Armored Utility Vehicle (AUV)</v></cell></row><row r="1739"><cell r="B1739" t="str"><v>Light Anti-armor Weapon (LAW)</v></cell></row><row r="1740"><cell r="B1740" t="str"><v>Light Anti-armor Weapon (LAW) ammunition</v></cell></row><row r="1741"><cell r="B1741" t="str"><v>non combat military vehicle</v></cell></row><row r="1742"><cell r="B1742" t="str"><v>non combat military vehicle</v></cell></row><row r="1743"><cell r="B1743" t="str"><v>non combat military vehicle</v></cell></row><row r="1744"><cell r="B1744" t="str"><v>Radar or imagery systems</v></cell></row><row r="1745"><cell r="B1745" t="str"><v>Radar or imagery systems</v></cell></row><row r="1746"><cell r="B1746" t="str"><v>artillery round</v></cell></row><row r="1747"><cell r="B1747" t="str"><v>Main Battle Tank (MBT)</v></cell></row><row r="1748"><cell r="B1748" t="str"><v>Main Battle Tank (MBT)</v></cell></row><row r="1749"><cell r="B1749" t="str"><v>Anti-aircraft surface-to-air missile (SAM) system (short-range)</v></cell></row><row r="1750"><cell r="B1750" t="str"><v>Main battle tank (MBT)</v></cell></row><row r="1751"><cell r="B1751" t="str"><v>Anti-aircraft surface-to-air missile (SAM) system (medium-range)</v></cell></row><row r="1752"><cell r="B1752" t="str"><v>105mm howitzer</v></cell></row><row r="1753"><cell r="B1753" t="str"><v>Armored Personnel Carrier (APC)</v></cell></row><row r="1754"><cell r="B1754" t="str"><v>Military equipment</v></cell></row><row r="1755"><cell r="B1755" t="str"><v>Anti-aircraft surface-to-air missile (SAM) system (point-defense)</v></cell></row><row r="1756"><cell r="B1756" t="str"><v>155mm howitzer ammunition</v></cell></row><row r="1757"><cell r="B1757" t="str"><v>Mine</v></cell></row><row r="1758"><cell r="B1758" t="str"><v>Patrol and coastal combatants</v></cell></row><row r="1759"><cell r="B1759" t="str"><v>Military equipment</v></cell></row><row r="1760"><cell r="B1760" t="str"><v>Armored Utility Vehicle (AUV)</v></cell></row><row r="1761"><cell r="B1761" t="str"><v>Armored Recovery Vehicle (ARV)</v></cell></row><row r="1762"><cell r="B1762" t="str"><v>Armored Recovery Vehicle (ARV)</v></cell></row><row r="1763"><cell r="B1763" t="str"><v>Armored Personnel Carrier (APC)</v></cell></row><row r="1764"><cell r="B1764" t="str"><v>Military equipment</v></cell></row><row r="1765"><cell r="B1765" t="str"><v>Protected Patrol Vehicle (PPV)</v></cell></row><row r="1766"><cell r="B1766" t="str"><v>Light Anti-armor Weapon (LAW)</v></cell></row><row r="1767"><cell r="B1767" t="str"><v>Light Anti-armor Weapon (LAW)</v></cell></row><row r="1768"><cell r="B1768" t="str"><v>Drone</v></cell></row><row r="1769"><cell r="B1769" t="str"><v>Small Arms and Light Weapons (SALW)</v></cell></row><row r="1770"><cell r="B1770" t="str"><v>Mortar ammunition</v></cell></row><row r="1771"><cell r="B1771" t="str"><v>Small Arms and Light Weapons (SALW) ammunition</v></cell></row><row r="1772"><cell r="B1772" t="str"><v>Small Arms and Light Weapons (SALW) ammunition</v></cell></row><row r="1773"><cell r="B1773" t="str"><v>non combat military vehicle</v></cell></row><row r="1774"><cell r="B1774" t="str"><v>Armored Utility Vehicle (AUV)</v></cell></row><row r="1775"><cell r="B1775" t="str"><v>non combat military vehicle</v></cell></row><row r="1776"><cell r="B1776" t="str"><v>Military equipment</v></cell></row><row r="1777"><cell r="B1777" t="str"><v>Military equipment</v></cell></row><row r="1778"><cell r="B1778" t="str"><v>Anti-aircraft surface-to-air missile (SAM) system (point-defense)</v></cell></row><row r="1779"><cell r="B1779" t="str"><v>Anti-drone</v></cell></row><row r="1780"><cell r="B1780" t="str"><v>Small Arms and Light Weapons (SALW)</v></cell></row><row r="1781"><cell r="B1781" t="str"><v>Anti-materiel rifle</v></cell></row><row r="1782"><cell r="B1782" t="str"><v>Drone</v></cell></row><row r="1783"><cell r="B1783" t="str"><v>Military equipment</v></cell></row><row r="1784"><cell r="B1784" t="str"><v>Small Arms and Light Weapons (SALW)</v></cell></row><row r="1785"><cell r="B1785" t="str"><v>Small Arms and Light Weapons (SALW)</v></cell></row><row r="1786"><cell r="B1786" t="str"><v>Small Arms and Light Weapons (SALW)</v></cell></row><row r="1787"><cell r="B1787" t="str"><v>Small Arms and Light Weapons (SALW)</v></cell></row><row r="1788"><cell r="B1788" t="str"><v>Military equipment</v></cell></row><row r="1789"><cell r="B1789" t="str"><v>Military equipment</v></cell></row><row r="1790"><cell r="B1790" t="str"><v>Military equipment</v></cell></row><row r="1791"><cell r="B1791" t="str"><v>Light Anti-armor Weapon (LAW) ammunition</v></cell></row><row r="1792"><cell r="B1792" t="str"><v>Military equipment</v></cell></row><row r="1793"><cell r="B1793" t="str"><v>Small Arms and Light Weapons (SALW)</v></cell></row><row r="1794"><cell r="B1794" t="str"><v>Light Anti-armor Weapon (LAW) ammunition</v></cell></row><row r="1795"><cell r="B1795" t="str"><v>Military equipment</v></cell></row><row r="1796"><cell r="B1796" t="str"><v>Light Anti-armor Weapon (LAW)</v></cell></row><row r="1797"><cell r="B1797" t="str"><v>Military equipment</v></cell></row><row r="1798"><cell r="B1798" t="str"><v>Military equipment</v></cell></row><row r="1799"><cell r="B1799" t="str"><v>Military equipment</v></cell></row><row r="1800"><cell r="B1800" t="str"><v>Military equipment</v></cell></row><row r="1801"><cell r="B1801" t="str"><v>Military equipment</v></cell></row><row r="1802"><cell r="B1802" t="str"><v>Military equipment</v></cell></row><row r="1803"><cell r="B1803" t="str"><v>Military equipment</v></cell></row><row r="1804"><cell r="B1804" t="str"><v>Military equipment</v></cell></row><row r="1805"><cell r="B1805" t="str"><v>Military equipment</v></cell></row><row r="1806"><cell r="B1806" t="str"><v>Explosive</v></cell></row><row r="1807"><cell r="B1807" t="str"><v>Military equipment</v></cell></row><row r="1808"><cell r="B1808" t="str"><v>Military equipment</v></cell></row><row r="1809"><cell r="B1809" t="str"><v>Military equipment</v></cell></row><row r="1810"><cell r="B1810" t="str"><v>Small Arms and Light Weapons (SALW) ammunition</v></cell></row><row r="1811"><cell r="B1811" t="str"><v>Military equipment</v></cell></row><row r="1812"><cell r="B1812" t="str"><v>Military equipment</v></cell></row><row r="1813"><cell r="B1813" t="str"><v>Small Arms and Light Weapons (SALW) ammunition</v></cell></row><row r="1814"><cell r="B1814" t="str"><v>Small Arms and Light Weapons (SALW) ammunition</v></cell></row><row r="1815"><cell r="B1815" t="str"><v>Military equipment</v></cell></row><row r="1816"><cell r="B1816" t="str"><v>Small Arms and Light Weapons (SALW) ammunition</v></cell></row><row r="1817"><cell r="B1817" t="str"><v>Light Anti-armor Weapon (LAW) ammunition</v></cell></row><row r="1818"><cell r="B1818" t="str"><v>Small Arms and Light Weapons (SALW) ammunition</v></cell></row><row r="1819"><cell r="B1819" t="str"><v>non combat military vehicle</v></cell></row><row r="1820"><cell r="B1820" t="str"><v>Military equipment</v></cell></row><row r="1821"><cell r="B1821" t="str"><v>non combat military vehicle</v></cell></row><row r="1822"><cell r="B1822" t="str"><v>Armored Recovery Vehicle (ARV)</v></cell></row><row r="1823"><cell r="B1823" t="str"><v>Humanitarian</v></cell></row><row r="1824"><cell r="B1824" t="str"><v>Humanitarian</v></cell></row><row r="1825"><cell r="B1825" t="str"><v>Radar or imagery systems</v></cell></row><row r="1826"><cell r="B1826" t="str"><v>Military equipment</v></cell></row><row r="1827"><cell r="B1827" t="str"><v>Military equipment</v></cell></row><row r="1828"><cell r="B1828" t="str"><v>Military equipment</v></cell></row><row r="1829"><cell r="B1829" t="str"><v>Military equipment</v></cell></row><row r="1830"><cell r="B1830" t="str"><v>Military equipment</v></cell></row><row r="1831"><cell r="B1831" t="str"><v>Military equipment</v></cell></row><row r="1832"><cell r="B1832" t="str"><v>Military equipment</v></cell></row><row r="1833"><cell r="B1833" t="str"><v>Humanitarian</v></cell></row><row r="1834"><cell r="B1834" t="str"><v>non combat military vehicle</v></cell></row><row r="1835"><cell r="B1835" t="str"><v>Humanitarian</v></cell></row><row r="1836"><cell r="B1836" t="str"><v>Humanitarian</v></cell></row><row r="1837"><cell r="B1837" t="str"><v>Humanitarian</v></cell></row><row r="1838"><cell r="B1838" t="str"><v>Military equipment</v></cell></row><row r="1839"><cell r="B1839" t="str"><v>Anti-ship missle system</v></cell></row><row r="1840"><cell r="B1840" t="str"><v>Humanitarian</v></cell></row><row r="1841"><cell r="B1841" t="str"><v>Humanitarian</v></cell></row><row r="1842"><cell r="B1842" t="str"><v>Humanitarian</v></cell></row><row r="1843"><cell r="B1843" t="str"><v>Military equipment</v></cell></row><row r="1844"><cell r="B1844" t="str"><v>non combat military vehicle</v></cell></row><row r="1845"><cell r="B1845" t="str"><v>non combat military vehicle</v></cell></row><row r="1846"><cell r="B1846" t="str"><v>non combat military vehicle</v></cell></row><row r="1847"><cell r="B1847" t="str"><v>Humanitarian</v></cell></row><row r="1848"><cell r="B1848" t="str"><v>Humanitarian</v></cell></row><row r="1849"><cell r="B1849" t="str"><v>Humanitarian</v></cell></row><row r="1850"><cell r="B1850" t="str"><v>Humanitarian</v></cell></row><row r="1851"><cell r="B1851" t="str"><v>Humanitarian</v></cell></row><row r="1852"><cell r="B1852" t="str"><v>Humanitarian</v></cell></row><row r="1853"><cell r="B1853" t="str"><v>Humanitarian</v></cell></row><row r="1854"><cell r="B1854" t="str"><v>Humanitarian</v></cell></row><row r="1855"><cell r="B1855" t="str"><v>Humanitarian</v></cell></row><row r="1856"><cell r="B1856" t="str"><v>Humanitarian</v></cell></row><row r="1857"><cell r="B1857" t="str"><v>Humanitarian</v></cell></row><row r="1858"><cell r="B1858" t="str"><v>Humanitarian</v></cell></row><row r="1859"><cell r="B1859" t="str"><v>Humanitarian</v></cell></row><row r="1860"><cell r="B1860" t="str"><v>Humanitarian</v></cell></row><row r="1861"><cell r="B1861" t="str"><v>Humanitarian</v></cell></row><row r="1862"><cell r="B1862" t="str"><v>Humanitarian</v></cell></row><row r="1863"><cell r="B1863" t="str"><v>Humanitarian</v></cell></row><row r="1864"><cell r="B1864" t="str"><v>Humanitarian</v></cell></row><row r="1865"><cell r="B1865" t="str"><v>Humanitarian</v></cell></row><row r="1866"><cell r="B1866" t="str"><v>Humanitarian</v></cell></row><row r="1867"><cell r="B1867" t="str"><v>Humanitarian</v></cell></row><row r="1868"><cell r="B1868" t="str"><v>Humanitarian</v></cell></row><row r="1869"><cell r="B1869" t="str"><v>Military equipment</v></cell></row><row r="1870"><cell r="B1870" t="str"><v>Humanitarian</v></cell></row><row r="1871"><cell r="B1871" t="str"><v>Humanitarian</v></cell></row><row r="1872"><cell r="B1872" t="str"><v>Humanitarian</v></cell></row><row r="1873"><cell r="B1873" t="str"><v>Humanitarian</v></cell></row><row r="1874"><cell r="B1874" t="str"><v>Humanitarian</v></cell></row><row r="1875"><cell r="B1875" t="str"><v>Humanitarian</v></cell></row><row r="1876"><cell r="B1876" t="str"><v>Humanitarian</v></cell></row><row r="1877"><cell r="B1877" t="str"><v>Humanitarian</v></cell></row><row r="1878"><cell r="B1878" t="str"><v>Humanitarian</v></cell></row><row r="1879"><cell r="B1879" t="str"><v>Humanitarian</v></cell></row><row r="1880"><cell r="B1880" t="str"><v>Humanitarian</v></cell></row><row r="1881"><cell r="B1881" t="str"><v>Humanitarian</v></cell></row><row r="1882"><cell r="B1882" t="str"><v>Humanitarian</v></cell></row><row r="1883"><cell r="B1883" t="str"><v>Humanitarian</v></cell></row><row r="1884"><cell r="B1884" t="str"><v>Humanitarian</v></cell></row><row r="1885"><cell r="B1885" t="str"><v>Humanitarian</v></cell></row><row r="1886"><cell r="B1886" t="str"><v>Humanitarian</v></cell></row><row r="1887"><cell r="B1887" t="str"><v>Humanitarian</v></cell></row><row r="1888"><cell r="B1888" t="str"><v>Humanitarian</v></cell></row><row r="1889"><cell r="B1889" t="str"><v>Humanitarian</v></cell></row><row r="1890"><cell r="B1890" t="str"><v>Humanitarian</v></cell></row><row r="1891"><cell r="B1891" t="str"><v>Humanitarian</v></cell></row><row r="1892"><cell r="B1892" t="str"><v>Humanitarian</v></cell></row><row r="1893"><cell r="B1893" t="str"><v>Humanitarian</v></cell></row><row r="1894"><cell r="B1894" t="str"><v>Humanitarian</v></cell></row><row r="1895"><cell r="B1895" t="str"><v>Humanitarian</v></cell></row><row r="1896"><cell r="B1896" t="str"><v>Humanitarian</v></cell></row><row r="1897"><cell r="B1897" t="str"><v>Humanitarian</v></cell></row><row r="1898"><cell r="B1898" t="str"><v>Humanitarian</v></cell></row><row r="1899"><cell r="B1899" t="str"><v>Humanitarian</v></cell></row><row r="1900"><cell r="B1900" t="str"><v>Humanitarian</v></cell></row><row r="1901"><cell r="B1901" t="str"><v>Humanitarian</v></cell></row><row r="1902"><cell r="B1902" t="str"><v>Humanitarian</v></cell></row><row r="1903"><cell r="B1903" t="str"><v>Humanitarian</v></cell></row><row r="1904"><cell r="B1904" t="str"><v>Humanitarian</v></cell></row><row r="1905"><cell r="B1905" t="str"><v>Humanitarian</v></cell></row><row r="1906"><cell r="B1906" t="str"><v>Humanitarian</v></cell></row><row r="1907"><cell r="B1907" t="str"><v>Military equipment</v></cell></row><row r="1908"><cell r="B1908" t="str"><v>Military equipment</v></cell></row><row r="1909"><cell r="B1909" t="str"><v>Military equipment</v></cell></row><row r="1910"><cell r="B1910" t="str"><v>Humanitarian</v></cell></row><row r="1911"><cell r="B1911" t="str"><v>Humanitarian</v></cell></row><row r="1912"><cell r="B1912" t="str"><v>Drone</v></cell></row><row r="1913"><cell r="B1913" t="str"><v>Drone</v></cell></row><row r="1914"><cell r="B1914" t="str"><v>Humanitarian</v></cell></row><row r="1915"><cell r="B1915" t="str"><v>Humanitarian</v></cell></row><row r="1916"><cell r="B1916" t="str"><v>Humanitarian</v></cell></row><row r="1917"><cell r="B1917" t="str"><v>Humanitarian</v></cell></row><row r="1918"><cell r="B1918" t="str"><v>Humanitarian</v></cell></row><row r="1919"><cell r="B1919" t="str"><v>Humanitarian</v></cell></row><row r="1920"><cell r="B1920" t="str"><v>Humanitarian</v></cell></row><row r="1921"><cell r="B1921" t="str"><v>Humanitarian</v></cell></row><row r="1922"><cell r="B1922" t="str"><v>Humanitarian</v></cell></row><row r="1923"><cell r="B1923" t="str"><v>Mortar</v></cell></row><row r="1924"><cell r="B1924" t="str"><v>Mortar ammunition</v></cell></row><row r="1925"><cell r="B1925" t="str"><v>Armored Utility Vehicle (AUV)</v></cell></row><row r="1926"><cell r="B1926" t="str"><v>Small Arms and Light Weapons (SALW) ammunition</v></cell></row><row r="1927"><cell r="B1927" t="str"><v>155mm howitzer ammunition</v></cell></row><row r="1928"><cell r="B1928" t="str"><v>Small Arms and Light Weapons (SALW) ammunition</v></cell></row><row r="1929"><cell r="B1929" t="str"><v>Artillery round</v></cell></row><row r="1930"><cell r="B1930" t="str"><v>Military equipment</v></cell></row><row r="1931"><cell r="B1931" t="str"><v>Humanitarian</v></cell></row><row r="1932"><cell r="B1932" t="str"><v>Humanitarian</v></cell></row><row r="1933"><cell r="B1933" t="str"><v>Humanitarian</v></cell></row><row r="1934"><cell r="B1934" t="str"><v>Humanitarian</v></cell></row><row r="1935"><cell r="B1935" t="str"><v>Humanitarian</v></cell></row><row r="1936"><cell r="B1936" t="str"><v>Humanitarian</v></cell></row><row r="1937"><cell r="B1937" t="str"><v>Humanitarian</v></cell></row><row r="1938"><cell r="B1938" t="str"><v>Humanitarian</v></cell></row><row r="1939"><cell r="B1939" t="str"><v>Humanitarian</v></cell></row><row r="1940"><cell r="B1940" t="str"><v>Humanitarian</v></cell></row><row r="1941"><cell r="B1941" t="str"><v>Humanitarian</v></cell></row><row r="1942"><cell r="B1942" t="str"><v>Humanitarian</v></cell></row><row r="1943"><cell r="B1943" t="str"><v>Humanitarian</v></cell></row><row r="1944"><cell r="B1944" t="str"><v>non combat military helicopter</v></cell></row><row r="1945"><cell r="B1945" t="str"><v>Surface-to-air missile (SAM)</v></cell></row><row r="1946"><cell r="B1946" t="str"><v>Surface-to-air missile (SAM)</v></cell></row><row r="1947"><cell r="B1947" t="str"><v>Self-propelled anti-aircraft weapon</v></cell></row><row r="1948"><cell r="B1948" t="str"><v>Military equipment</v></cell></row><row r="1949"><cell r="B1949" t="str"><v>Humanitarian</v></cell></row><row r="1950"><cell r="B1950" t="str"><v>Humanitarian</v></cell></row><row r="1951"><cell r="B1951" t="str"><v>Humanitarian</v></cell></row><row r="1952"><cell r="B1952" t="str"><v>Humanitarian</v></cell></row><row r="1953"><cell r="B1953" t="str"><v>Humanitarian</v></cell></row><row r="1954"><cell r="B1954" t="str"><v>Military equipment</v></cell></row><row r="1955"><cell r="B1955" t="str"><v>Humanitarian</v></cell></row><row r="1956"><cell r="B1956" t="str"><v>Humanitarian</v></cell></row><row r="1957"><cell r="B1957" t="str"><v>Humanitarian</v></cell></row><row r="1958"><cell r="B1958" t="str"><v>Humanitarian</v></cell></row><row r="1959"><cell r="B1959" t="str"><v>Humanitarian</v></cell></row><row r="1960"><cell r="B1960" t="str"><v>Humanitarian</v></cell></row><row r="1961"><cell r="B1961" t="str"><v>Humanitarian</v></cell></row><row r="1962"><cell r="B1962" t="str"><v>Humanitarian</v></cell></row><row r="1963"><cell r="B1963" t="str"><v>non combat military vehicle</v></cell></row><row r="1964"><cell r="B1964" t="str"><v>Light Anti-armor Weapon (LAW)</v></cell></row><row r="1965"><cell r="B1965" t="str"><v>Armored Recovery Vehicle (ARV)</v></cell></row><row r="1966"><cell r="B1966" t="str"><v>Military equipment</v></cell></row><row r="1967"><cell r="B1967" t="str"><v>Wheeled Assault Gun (ASLT)</v></cell></row><row r="1968"><cell r="B1968" t="str"><v>Anti-aircraft surface-to-air missile (SAM) system (long-range)</v></cell></row><row r="1969"><cell r="B1969" t="str"><v>Humanitarian</v></cell></row><row r="1970"><cell r="B1970" t="str"><v>Armored Utility Vehicle (AUV)</v></cell></row><row r="1971"><cell r="B1971" t="str"><v>Fighter jet ammunition </v></cell></row><row r="1972"><cell r="B1972" t="str"><v>Humanitarian</v></cell></row><row r="1973"><cell r="B1973" t="str"><v>Military equipment</v></cell></row><row r="1974"><cell r="B1974" t="str"><v>non combat military vehicle</v></cell></row><row r="1975"><cell r="B1975" t="str"><v>Light Anti-armor Weapon (LAW)</v></cell></row><row r="1976"><cell r="B1976" t="str"><v>Drone</v></cell></row><row r="1977"><cell r="B1977" t="str"><v>Military equipment</v></cell></row><row r="1978"><cell r="B1978" t="str"><v>Military equipment</v></cell></row><row r="1979"><cell r="B1979" t="str"><v>non combat military helicopter</v></cell></row><row r="1980"><cell r="B1980" t="str"><v>Anti-aircraft surface-to-air missile (SAM) system (long-range)</v></cell></row><row r="1981"><cell r="B1981" t="str"><v>Surface-to-air missile (SAM)</v></cell></row><row r="1982"><cell r="B1982" t="str"><v>Mortar</v></cell></row><row r="1983"><cell r="B1983" t="str"><v>Mortar</v></cell></row><row r="1984"><cell r="B1984" t="str"><v>Light Anti-armor Weapon (LAW)</v></cell></row><row r="1985"><cell r="B1985" t="str"><v>Military equipment</v></cell></row><row r="1986"><cell r="B1986" t="str"><v>spare parts</v></cell></row><row r="1987"><cell r="B1987" t="str"><v>Ammunition for heavy weapon</v></cell></row><row r="1988"><cell r="B1988" t="str"><v>155mm howitzer</v></cell></row><row r="1989"><cell r="B1989" t="str"><v>Military equipment</v></cell></row><row r="1990"><cell r="B1990" t="str"><v>non combat military vehicle</v></cell></row><row r="1991"><cell r="B1991" t="str"><v>Military equipment</v></cell></row><row r="1992"><cell r="B1992" t="str"><v>Military equipment</v></cell></row><row r="1993"><cell r="B1993" t="str"><v>non combat military vehicle</v></cell></row><row r="1994"><cell r="B1994" t="str"><v>Armored Utility Vehicle (AUV)</v></cell></row><row r="1995"><cell r="B1995" t="str"><v>Infantry fighting vehicle (IFV)</v></cell></row><row r="1996"><cell r="B1996" t="str"><v>Military equipment</v></cell></row><row r="1997"><cell r="B1997" t="str"><v>Main Battle Tank (MBT)</v></cell></row><row r="1998"><cell r="B1998" t="str"><v>155mm howitzer</v></cell></row><row r="1999"><cell r="B1999" t="str"><v>unspecified Armored vehicle</v></cell></row><row r="2000"><cell r="B2000" t="str"><v>Military equipment</v></cell></row><row r="2001"><cell r="B2001" t="str"><v>Military equipment</v></cell></row><row r="2002"><cell r="B2002" t="str"><v>Military equipment</v></cell></row><row r="2003"><cell r="B2003" t="str"><v>155mm howitzer</v></cell></row><row r="2004"><cell r="B2004" t="str"><v>Infantry fighting vehicle (IFV)</v></cell></row><row r="2005"><cell r="B2005" t="str"><v>missile</v></cell></row><row r="2006"><cell r="B2006" t="str"><v>ammunition</v></cell></row><row r="2007"><cell r="B2007" t="str"><v>missile</v></cell></row><row r="2008"><cell r="B2008" t="str"><v>missile</v></cell></row><row r="2009"><cell r="B2009" t="str"><v>non combat military vehicle</v></cell></row><row r="2010"><cell r="B2010" t="str"><v>Combat aircraft</v></cell></row><row r="2011"><cell r="B2011" t="str"><v>Self-propelled anti-aircraft weapon</v></cell></row><row r="2012"><cell r="B2012" t="str"><v>Transport aircraft</v></cell></row><row r="2013"><cell r="B2013" t="str"><v>Self-propelled anti-aircraft weapon</v></cell></row><row r="2014"><cell r="B2014" t="str"><v>Main Battle Tank (MBT)</v></cell></row><row r="2015"><cell r="B2015" t="str"><v>Armored Recovery Vehicle (ARV)</v></cell></row><row r="2016"><cell r="B2016" t="str"><v>Infantry fighting vehicle (IFV)</v></cell></row><row r="2017"><cell r="B2017" t="str"><v>Light Anti-armor Weapon (LAW)</v></cell></row><row r="2018"><cell r="B2018" t="str"><v>Combat aircraft</v></cell></row><row r="2019"><cell r="B2019" t="str"><v>Radar or imagery systems</v></cell></row><row r="2020"><cell r="B2020" t="str"><v>Radar or imagery systems</v></cell></row><row r="2021"><cell r="B2021" t="str"><v>Military equipment</v></cell></row><row r="2022"><cell r="B2022" t="str"><v>Armored Utility Vehicle (AUV)</v></cell></row><row r="2023"><cell r="B2023" t="str"><v>Main Battle Tank (MBT)</v></cell></row><row r="2024"><cell r="B2024" t="str"><v>120mm tank ammunition</v></cell></row><row r="2025"><cell r="B2025" t="str"><v>Military equipment</v></cell></row><row r="2026"><cell r="B2026" t="str"><v>Main Battle Tank (MBT)</v></cell></row><row r="2027"><cell r="B2027" t="str"><v>Anti-aircraft surface-to-air missile (SAM) system (long-range)</v></cell></row><row r="2028"><cell r="B2028" t="str"><v>Anti-aircraft surface-to-air missile (SAM) system (long-range)</v></cell></row><row r="2029"><cell r="B2029" t="str"><v>Military equipment</v></cell></row><row r="2030"><cell r="B2030" t="str"><v>Armored Recovery Vehicle (ARV)</v></cell></row><row r="2031"><cell r="B2031" t="str"><v>missile</v></cell></row><row r="2032"><cell r="B2032" t="str"><v>Military equipment</v></cell></row><row r="2033"><cell r="B2033" t="str"><v>Military equipment</v></cell></row><row r="2034"><cell r="B2034" t="str"><v>Military equipment</v></cell></row><row r="2035"><cell r="B2035" t="str"><v>Military equipment</v></cell></row><row r="2036"><cell r="B2036" t="str"><v>missile</v></cell></row><row r="2037"><cell r="B2037" t="str"><v>Armored Recovery Vehicle (ARV)</v></cell></row><row r="2038"><cell r="B2038" t="str"><v>Armored Utility Vehicle (AUV)</v></cell></row><row r="2039"><cell r="B2039" t="str"><v>Armored Personnel Carrier (APC)</v></cell></row><row r="2040"><cell r="B2040" t="str"><v>Military equipment</v></cell></row><row r="2041"><cell r="B2041" t="str"><v>Self-propelled anti-aircraft weapon</v></cell></row><row r="2042"><cell r="B2042" t="str"><v>Anti-aircraft system ammunition</v></cell></row><row r="2043"><cell r="B2043" t="str"><v>120mm tank ammunition</v></cell></row><row r="2044"><cell r="B2044" t="str"><v>Main Battle Tank (MBT)</v></cell></row><row r="2045"><cell r="B2045" t="str"><v>Armored Recovery Vehicle (ARV)</v></cell></row><row r="2046"><cell r="B2046" t="str"><v>Armored Personnel Carrier (APC)</v></cell></row><row r="2047"><cell r="B2047" t="str"><v>missile</v></cell></row><row r="2048"><cell r="B2048" t="str"><v>Humanitarian</v></cell></row><row r="2049"><cell r="B2049" t="str"><v>Combat aircraft</v></cell></row><row r="2050"><cell r="B2050" t="str"><v>Anti-aircraft surface-to-air missile (SAM) system (short-range)</v></cell></row><row r="2051"><cell r="B2051" t="str"><v>Small Arms and Light Weapons (SALW)</v></cell></row><row r="2052"><cell r="B2052" t="str"><v>Military equipment</v></cell></row><row r="2053"><cell r="B2053" t="str"><v>Military equipment</v></cell></row><row r="2054"><cell r="B2054" t="str"><v>Military equipment</v></cell></row><row r="2055"><cell r="B2055" t="str"><v>Anti-aircraft surface-to-air missile (SAM) system (short-range)</v></cell></row><row r="2056"><cell r="B2056" t="str"><v>Anti-aircraft system ammunition</v></cell></row><row r="2057"><cell r="B2057" t="str"><v>Military equipment</v></cell></row><row r="2058"><cell r="B2058" t="str"><v>Military equipment</v></cell></row><row r="2059"><cell r="B2059" t="str"><v>Military equipment</v></cell></row><row r="2060"><cell r="B2060" t="str"><v>Military equipment</v></cell></row><row r="2061"><cell r="B2061" t="str"><v>Armored Personnel Carrier (APC)</v></cell></row><row r="2062"><cell r="B2062" t="str"><v>non combat military vehicle</v></cell></row><row r="2063"><cell r="B2063" t="str"><v>Military equipment</v></cell></row><row r="2064"><cell r="B2064" t="str"><v>Grenade launcher</v></cell></row><row r="2065"><cell r="B2065" t="str"><v>Military equipment</v></cell></row><row r="2066"><cell r="B2066" t="str"><v>Humanitarian</v></cell></row><row r="2067"><cell r="B2067" t="str"><v>Armored Utility Vehicle (AUV)</v></cell></row><row r="2068"><cell r="B2068" t="str"><v>105mm tank ammunition</v></cell></row><row r="2069"><cell r="B2069" t="str"><v>Mortar ammunition</v></cell></row><row r="2070"><cell r="B2070" t="str"><v>Drone Ammunition</v></cell></row><row r="2071"><cell r="B2071" t="str"><v>Aircraft missile ammunition</v></cell></row><row r="2072"><cell r="B2072" t="str"><v>Aircraft missile ammunition</v></cell></row><row r="2073"><cell r="B2073" t="str"><v>anti-armor ammunition</v></cell></row><row r="2074"><cell r="B2074" t="str"><v>Self-propelled anti-aircraft weapon</v></cell></row><row r="2075"><cell r="B2075" t="str"><v>Self-propelled anti-aircraft weapon</v></cell></row><row r="2076"><cell r="B2076" t="str"><v>Aircraft ammunition</v></cell></row><row r="2077"><cell r="B2077" t="str"><v>130mm howitzer ammunition</v></cell></row><row r="2078"><cell r="B2078" t="str"><v>122mm howitzer ammunition</v></cell></row><row r="2079"><cell r="B2079" t="str"><v>Drone ammunition</v></cell></row><row r="2080"><cell r="B2080" t="str"><v>Humanitarian</v></cell></row><row r="2081"><cell r="B2081" t="str"><v>Humanitarian</v></cell></row><row r="2082"><cell r="B2082" t="str"><v>Military equipment</v></cell></row><row r="2083"><cell r="B2083" t="str"><v>non combat military vehicle</v></cell></row><row r="2084"><cell r="B2084" t="str"><v>Armored Utility Vehicle (AUV)</v></cell></row><row r="2085"><cell r="B2085" t="str"><v>Armored Utility Vehicle (AUV)</v></cell></row><row r="2086"><cell r="B2086" t="str"><v>Armored Reconnaissance</v></cell></row><row r="2087"><cell r="B2087" t="str"><v>Armored Personnel Carrier (APC)</v></cell></row><row r="2088"><cell r="B2088" t="str"><v>Military equipment</v></cell></row><row r="2089"><cell r="B2089" t="str"><v>Military equipment</v></cell></row><row r="2090"><cell r="B2090" t="str"><v>non combat military vehicle</v></cell></row><row r="2091"><cell r="B2091" t="str"><v>Military equipment</v></cell></row><row r="2092"><cell r="B2092" t="str"><v>Military equipment</v></cell></row><row r="2093"><cell r="B2093" t="str"><v>Military equipment</v></cell></row><row r="2094"><cell r="B2094" t="str"><v>Humanitarian</v></cell></row><row r="2095"><cell r="B2095" t="str"><v>Funding</v></cell></row><row r="2096"><cell r="B2096" t="str"><v>Combat aircraft</v></cell></row><row r="2097"><cell r="B2097" t="str"><v>Humanitarian</v></cell></row><row r="2098"><cell r="B2098" t="str"><v>Small Arms and Light Weapons (SALW)</v></cell></row><row r="2099"><cell r="B2099" t="str"><v>Small Arms and Light Weapons (SALW)</v></cell></row><row r="2100"><cell r="B2100" t="str"><v>Small Arms and Light Weapons (SALW)</v></cell></row><row r="2101"><cell r="B2101" t="str"><v>Humanitarian</v></cell></row><row r="2102"><cell r="B2102" t="str"><v>Missile</v></cell></row><row r="2103"><cell r="B2103" t="str"><v>Small Arms and Light Weapons (SALW)</v></cell></row><row r="2104"><cell r="B2104" t="str"><v>Small Arms and Light Weapons (SALW)</v></cell></row><row r="2105"><cell r="B2105" t="str"><v>122mm MLRS</v></cell></row><row r="2106"><cell r="B2106" t="str"><v>Infantry fighting vehicle (IFV)</v></cell></row><row r="2107"><cell r="B2107" t="str"><v>Humanitarian</v></cell></row><row r="2108"><cell r="B2108" t="str"><v>Humanitarian</v></cell></row><row r="2109"><cell r="B2109" t="str"><v>Missile</v></cell></row><row r="2110"><cell r="B2110" t="str"><v>Drone</v></cell></row><row r="2111"><cell r="B2111" t="str"><v>Drone</v></cell></row><row r="2112"><cell r="B2112" t="str"><v>Drone</v></cell></row><row r="2113"><cell r="B2113" t="str"><v>Missile</v></cell></row><row r="2114"><cell r="B2114" t="str"><v>155mm howitzer ammunition</v></cell></row><row r="2115"><cell r="B2115" t="str"><v>spare parts</v></cell></row><row r="2116"><cell r="B2116" t="str"><v>155mm howitzer</v></cell></row><row r="2117"><cell r="B2117" t="str"><v>Military equipment</v></cell></row><row r="2118"><cell r="B2118" t="str"><v>Training</v></cell></row><row r="2119"><cell r="B2119" t="str"><v>Humanitarian</v></cell></row><row r="2120"><cell r="B2120" t="str"><v>Humanitarian</v></cell></row><row r="2121"><cell r="B2121" t="str"><v>Humanitarian</v></cell></row><row r="2122"><cell r="B2122" t="str"><v>Humanitarian</v></cell></row><row r="2123"><cell r="B2123" t="str"><v>Humanitarian</v></cell></row><row r="2124"><cell r="B2124" t="str"><v>Humanitarian</v></cell></row><row r="2125"><cell r="B2125" t="str"><v>Humanitarian</v></cell></row><row r="2126"><cell r="B2126" t="str"><v>Humanitarian</v></cell></row><row r="2127"><cell r="B2127" t="str"><v>Anti-aircraft surface-to-air missile (SAM) system, spare parts</v></cell></row><row r="2128"><cell r="B2128" t="str"><v>Light Anti-armor Weapon (LAW) ammunition</v></cell></row><row r="2129"><cell r="B2129" t="str"><v>Humanitarian</v></cell></row><row r="2130"><cell r="B2130" t="str"><v>Humanitarian</v></cell></row><row r="2131"><cell r="B2131" t="str"><v>Humanitarian</v></cell></row><row r="2132"><cell r="B2132" t="str"><v>Humanitarian</v></cell></row><row r="2133"><cell r="B2133" t="str"><v>Humanitarian</v></cell></row><row r="2134"><cell r="B2134" t="str"><v>Military equipment</v></cell></row><row r="2135"><cell r="B2135" t="str"><v>155mm howitzer ammunition</v></cell></row><row r="2136"><cell r="B2136" t="str"><v>203mm howitzer ammunition</v></cell></row><row r="2137"><cell r="B2137" t="str"><v>Vehicle Launched Bridge (VLB)</v></cell></row><row r="2138"><cell r="B2138" t="str"><v>Mortar</v></cell></row><row r="2139"><cell r="B2139" t="str"><v>Military equipment</v></cell></row><row r="2140"><cell r="B2140" t="str"><v>Military equipment</v></cell></row><row r="2141"><cell r="B2141" t="str"><v>Small Arms and Light Weapons (SALW)</v></cell></row><row r="2142"><cell r="B2142" t="str"><v>Small Arms and Light Weapons (SALW)</v></cell></row><row r="2143"><cell r="B2143" t="str"><v>MANPADS ammunition</v></cell></row><row r="2144"><cell r="B2144" t="str"><v>Small Arms and Light Weapons (SALW)</v></cell></row><row r="2145"><cell r="B2145" t="str"><v>Small Arms and Light Weapons (SALW)</v></cell></row><row r="2146"><cell r="B2146" t="str"><v>Small Arms and Light Weapons (SALW)</v></cell></row><row r="2147"><cell r="B2147" t="str"><v>Small Arms and Light Weapons (SALW)</v></cell></row><row r="2148"><cell r="B2148" t="str"><v>Small Arms and Light Weapons (SALW)</v></cell></row><row r="2149"><cell r="B2149" t="str"><v>Small Arms and Light Weapons (SALW)</v></cell></row><row r="2150"><cell r="B2150" t="str"><v>Small Arms and Light Weapons (SALW)</v></cell></row><row r="2151"><cell r="B2151" t="str"><v>Small Arms and Light Weapons (SALW)</v></cell></row><row r="2152"><cell r="B2152" t="str"><v>Small Arms and Light Weapons (SALW)</v></cell></row><row r="2153"><cell r="B2153" t="str"><v>Military equipment</v></cell></row><row r="2154"><cell r="B2154" t="str"><v>Infantry fighting vehicle (IFV)</v></cell></row><row r="2155"><cell r="B2155" t="str"><v>Radar or imagery systems</v></cell></row><row r="2156"><cell r="B2156" t="str"><v>Radar or imagery systems</v></cell></row><row r="2157"><cell r="B2157" t="str"><v>Armored Personnel Carrier (APC)</v></cell></row><row r="2158"><cell r="B2158" t="str"><v>Mortar</v></cell></row><row r="2169"><cell r="B2169" t="str"><v>Soviet Origin (1)</v></cell></row><row r="2170"><cell r="B2170"><v>0</v></cell></row><row r="2171"><cell r="B2171"><v>0</v></cell></row><row r="2172"><cell r="B2172"><v>0</v></cell></row><row r="2173"><cell r="B2173"><v>0</v></cell></row><row r="2174"><cell r="B2174"><v>0</v></cell></row><row r="2175"><cell r="B2175"><v>0</v></cell></row><row r="2176"><cell r="B2176"><v>0</v></cell></row><row r="2177"><cell r="B2177"><v>0</v></cell></row><row r="2178"><cell r="B2178"><v>0</v></cell></row><row r="2179"><cell r="B2179"><v>0</v></cell></row><row r="2180"><cell r="B2180"><v>0</v></cell></row><row r="2181"><cell r="B2181"><v>0</v></cell></row><row r="2182"><cell r="B2182"><v>0</v></cell></row><row r="2183"><cell r="B2183"><v>0</v></cell></row><row r="2184"><cell r="B2184"><v>0</v></cell></row><row r="2185"><cell r="B2185"><v>0</v></cell></row><row r="2186"><cell r="B2186"><v>0</v></cell></row><row r="2187"><cell r="B2187"><v>1</v></cell></row><row r="2188"><cell r="B2188"><v>0</v></cell></row><row r="2189"><cell r="B2189"><v>0</v></cell></row><row r="2190"><cell r="B2190"><v>0</v></cell></row><row r="2191"><cell r="B2191"><v>0</v></cell></row><row r="2192"><cell r="B2192"><v>0</v></cell></row><row r="2193"><cell r="B2193"><v>0</v></cell></row><row r="2194"><cell r="B2194"><v>0</v></cell></row><row r="2195"><cell r="B2195"><v>0</v></cell></row><row r="2196"><cell r="B2196"><v>0</v></cell></row><row r="2197"><cell r="B2197"><v>0</v></cell></row><row r="2198"><cell r="B2198"><v>0</v></cell></row><row r="2199"><cell r="B2199"><v>0</v></cell></row><row r="2200"><cell r="B2200"><v>0</v></cell></row><row r="2201"><cell r="B2201"><v>0</v></cell></row><row r="2202"><cell r="B2202"><v>0</v></cell></row><row r="2203"><cell r="B2203"><v>0</v></cell></row><row r="2204"><cell r="B2204"><v>0</v></cell></row><row r="2205"><cell r="B2205"><v>1</v></cell></row><row r="2206"><cell r="B2206"><v>0</v></cell></row><row r="2207"><cell r="B2207"><v>0</v></cell></row><row r="2208"><cell r="B2208"><v>0</v></cell></row><row r="2209"><cell r="B2209"><v>0</v></cell></row><row r="2210"><cell r="B2210"><v>0</v></cell></row><row r="2211"><cell r="B2211"><v>0</v></cell></row><row r="2212"><cell r="B2212"><v>0</v></cell></row><row r="2213"><cell r="B2213"><v>0</v></cell></row><row r="2214"><cell r="B2214"><v>0</v></cell></row><row r="2215"><cell r="B2215"><v>0</v></cell></row><row r="2216"><cell r="B2216"><v>0</v></cell></row><row r="2217"><cell r="B2217"><v>0</v></cell></row><row r="2218"><cell r="B2218"><v>0</v></cell></row><row r="2219"><cell r="B2219"><v>0</v></cell></row><row r="2220"><cell r="B2220"><v>0</v></cell></row><row r="2221"><cell r="B2221"><v>0</v></cell></row><row r="2222"><cell r="B2222"><v>0</v></cell></row><row r="2223"><cell r="B2223"><v>0</v></cell></row><row r="2224"><cell r="B2224"><v>0</v></cell></row><row r="2225"><cell r="B2225"><v>0</v></cell></row><row r="2226"><cell r="B2226"><v>0</v></cell></row><row r="2227"><cell r="B2227"><v>0</v></cell></row><row r="2228"><cell r="B2228"><v>0</v></cell></row><row r="2229"><cell r="B2229"><v>0</v></cell></row><row r="2230"><cell r="B2230"><v>0</v></cell></row><row r="2231"><cell r="B2231"><v>0</v></cell></row><row r="2232"><cell r="B2232"><v>0</v></cell></row><row r="2233"><cell r="B2233"><v>0</v></cell></row><row r="2234"><cell r="B2234"><v>1</v></cell></row><row r="2235"><cell r="B2235"><v>1</v></cell></row><row r="2236"><cell r="B2236"><v>0</v></cell></row><row r="2237"><cell r="B2237"><v>0</v></cell></row><row r="2238"><cell r="B2238"><v>0</v></cell></row><row r="2239"><cell r="B2239"><v>0</v></cell></row><row r="2240"><cell r="B2240"><v>0</v></cell></row><row r="2241"><cell r="B2241"><v>0</v></cell></row><row r="2242"><cell r="B2242"><v>0</v></cell></row><row r="2243"><cell r="B2243"><v>0</v></cell></row><row r="2244"><cell r="B2244"><v>0</v></cell></row><row r="2245"><cell r="B2245"><v>0</v></cell></row><row r="2246"><cell r="B2246"><v>0</v></cell></row><row r="2247"><cell r="B2247"><v>0</v></cell></row><row r="2248"><cell r="B2248"><v>0</v></cell></row><row r="2249"><cell r="B2249"><v>0</v></cell></row><row r="2250"><cell r="B2250"><v>0</v></cell></row><row r="2251"><cell r="B2251"><v>0</v></cell></row><row r="2252"><cell r="B2252"><v>0</v></cell></row><row r="2253"><cell r="B2253"><v>1</v></cell></row><row r="2254"><cell r="B2254"><v>0</v></cell></row><row r="2255"><cell r="B2255"><v>0</v></cell></row><row r="2256"><cell r="B2256"><v>0</v></cell></row><row r="2257"><cell r="B2257"><v>0</v></cell></row><row r="2258"><cell r="B2258"><v>0</v></cell></row><row r="2259"><cell r="B2259"><v>0</v></cell></row><row r="2260"><cell r="B2260"><v>1</v></cell></row><row r="2261"><cell r="B2261"><v>0</v></cell></row><row r="2262"><cell r="B2262"><v>0</v></cell></row><row r="2263"><cell r="B2263"><v>0</v></cell></row><row r="2264"><cell r="B2264"><v>0</v></cell></row><row r="2265"><cell r="B2265"><v>0</v></cell></row><row r="2266"><cell r="B2266"><v>0</v></cell></row><row r="2267"><cell r="B2267"><v>0</v></cell></row><row r="2268"><cell r="B2268"><v>0</v></cell></row><row r="2269"><cell r="B2269"><v>0</v></cell></row><row r="2270"><cell r="B2270"><v>0</v></cell></row><row r="2271"><cell r="B2271"><v>0</v></cell></row><row r="2272"><cell r="B2272"><v>0</v></cell></row><row r="2273"><cell r="B2273"><v>0</v></cell></row><row r="2274"><cell r="B2274"><v>0</v></cell></row><row r="2275"><cell r="B2275"><v>0</v></cell></row><row r="2276"><cell r="B2276"><v>0</v></cell></row><row r="2277"><cell r="B2277"><v>0</v></cell></row><row r="2278"><cell r="B2278"><v>0</v></cell></row><row r="2279"><cell r="B2279"><v>0</v></cell></row><row r="2280"><cell r="B2280"><v>0</v></cell></row><row r="2281"><cell r="B2281"><v>0</v></cell></row><row r="2282"><cell r="B2282"><v>0</v></cell></row><row r="2283"><cell r="B2283"><v>0</v></cell></row><row r="2284"><cell r="B2284"><v>0</v></cell></row><row r="2285"><cell r="B2285"><v>0</v></cell></row><row r="2286"><cell r="B2286"><v>0</v></cell></row><row r="2287"><cell r="B2287"><v>0</v></cell></row><row r="2288"><cell r="B2288"><v>0</v></cell></row><row r="2289"><cell r="B2289"><v>0</v></cell></row><row r="2290"><cell r="B2290"><v>0</v></cell></row><row r="2291"><cell r="B2291"><v>0</v></cell></row><row r="2292"><cell r="B2292"><v>0</v></cell></row><row r="2293"><cell r="B2293"><v>0</v></cell></row><row r="2294"><cell r="B2294"><v>0</v></cell></row><row r="2295"><cell r="B2295"><v>0</v></cell></row><row r="2296"><cell r="B2296"><v>0</v></cell></row><row r="2297"><cell r="B2297"><v>0</v></cell></row><row r="2298"><cell r="B2298"><v>0</v></cell></row><row r="2299"><cell r="B2299"><v>0</v></cell></row><row r="2300"><cell r="B2300"><v>0</v></cell></row><row r="2301"><cell r="B2301"><v>0</v></cell></row><row r="2302"><cell r="B2302"><v>0</v></cell></row><row r="2303"><cell r="B2303"><v>0</v></cell></row><row r="2304"><cell r="B2304"><v>0</v></cell></row><row r="2305"><cell r="B2305"><v>0</v></cell></row><row r="2306"><cell r="B2306"><v>0</v></cell></row><row r="2307"><cell r="B2307"><v>0</v></cell></row><row r="2308"><cell r="B2308"><v>0</v></cell></row><row r="2309"><cell r="B2309"><v>0</v></cell></row><row r="2310"><cell r="B2310"><v>0</v></cell></row><row r="2311"><cell r="B2311"><v>0</v></cell></row><row r="2312"><cell r="B2312"><v>1</v></cell></row><row r="2313"><cell r="B2313"><v>0</v></cell></row><row r="2314"><cell r="B2314"><v>0</v></cell></row><row r="2315"><cell r="B2315"><v>0</v></cell></row><row r="2316"><cell r="B2316"><v>0</v></cell></row><row r="2317"><cell r="B2317"><v>0</v></cell></row><row r="2318"><cell r="B2318"><v>0</v></cell></row><row r="2319"><cell r="B2319"><v>0</v></cell></row><row r="2320"><cell r="B2320"><v>0</v></cell></row><row r="2321"><cell r="B2321"><v>1</v></cell></row><row r="2322"><cell r="B2322"><v>0</v></cell></row><row r="2323"><cell r="B2323"><v>0</v></cell></row><row r="2324"><cell r="B2324"><v>0</v></cell></row><row r="2325"><cell r="B2325"><v>0</v></cell></row><row r="2326"><cell r="B2326"><v>1</v></cell></row><row r="2327"><cell r="B2327"><v>0</v></cell></row><row r="2328"><cell r="B2328"><v>0</v></cell></row><row r="2329"><cell r="B2329"><v>1</v></cell></row><row r="2330"><cell r="B2330"><v>0</v></cell></row><row r="2331"><cell r="B2331"><v>0</v></cell></row><row r="2332"><cell r="B2332"><v>1</v></cell></row><row r="2333"><cell r="B2333"><v>0</v></cell></row><row r="2334"><cell r="B2334"><v>0</v></cell></row><row r="2335"><cell r="B2335"><v>0</v></cell></row><row r="2336"><cell r="B2336"><v>0</v></cell></row><row r="2337"><cell r="B2337"><v>0</v></cell></row><row r="2338"><cell r="B2338"><v>0</v></cell></row><row r="2339"><cell r="B2339"><v>0</v></cell></row><row r="2340"><cell r="B2340"><v>0</v></cell></row><row r="2341"><cell r="B2341"><v>0</v></cell></row><row r="2342"><cell r="B2342"><v>1</v></cell></row><row r="2343"><cell r="B2343"><v>1</v></cell></row><row r="2344"><cell r="B2344"><v>0</v></cell></row><row r="2345"><cell r="B2345"><v>0</v></cell></row><row r="2346"><cell r="B2346"><v>0</v></cell></row><row r="2347"><cell r="B2347"><v>0</v></cell></row><row r="2348"><cell r="B2348"><v>0</v></cell></row><row r="2349"><cell r="B2349"><v>0</v></cell></row><row r="2350"><cell r="B2350"><v>0</v></cell></row><row r="2351"><cell r="B2351"><v>0</v></cell></row><row r="2352"><cell r="B2352"><v>1</v></cell></row><row r="2353"><cell r="B2353"><v>0</v></cell></row><row r="2354"><cell r="B2354"><v>0</v></cell></row><row r="2355"><cell r="B2355"><v>1</v></cell></row><row r="2356"><cell r="B2356"><v>1</v></cell></row><row r="2357"><cell r="B2357"><v>0</v></cell></row><row r="2358"><cell r="B2358"><v>0</v></cell></row><row r="2359"><cell r="B2359"><v>0</v></cell></row><row r="2360"><cell r="B2360"><v>0</v></cell></row><row r="2361"><cell r="B2361"><v>0</v></cell></row><row r="2362"><cell r="B2362"><v>0</v></cell></row><row r="2363"><cell r="B2363"><v>0</v></cell></row><row r="2364"><cell r="B2364"><v>0</v></cell></row><row r="2365"><cell r="B2365"><v>0</v></cell></row><row r="2366"><cell r="B2366"><v>0</v></cell></row><row r="2367"><cell r="B2367"><v>0</v></cell></row><row r="2368"><cell r="B2368"><v>0</v></cell></row><row r="2369"><cell r="B2369"><v>0</v></cell></row><row r="2370"><cell r="B2370"><v>0</v></cell></row><row r="2371"><cell r="B2371"><v>1</v></cell></row><row r="2372"><cell r="B2372"><v>0</v></cell></row><row r="2373"><cell r="B2373"><v>0</v></cell></row><row r="2374"><cell r="B2374"><v>0</v></cell></row><row r="2375"><cell r="B2375"><v>0</v></cell></row><row r="2376"><cell r="B2376"><v>0</v></cell></row><row r="2377"><cell r="B2377"><v>0</v></cell></row><row r="2378"><cell r="B2378"><v>0</v></cell></row><row r="2379"><cell r="B2379"><v>0</v></cell></row><row r="2380"><cell r="B2380"><v>0</v></cell></row><row r="2381"><cell r="B2381"><v>0</v></cell></row><row r="2382"><cell r="B2382"><v>0</v></cell></row><row r="2383"><cell r="B2383"><v>0</v></cell></row><row r="2384"><cell r="B2384"><v>0</v></cell></row><row r="2385"><cell r="B2385"><v>0</v></cell></row><row r="2386"><cell r="B2386"><v>0</v></cell></row><row r="2387"><cell r="B2387"><v>0</v></cell></row><row r="2388"><cell r="B2388"><v>0</v></cell></row><row r="2389"><cell r="B2389"><v>0</v></cell></row><row r="2390"><cell r="B2390"><v>0</v></cell></row><row r="2391"><cell r="B2391"><v>0</v></cell></row><row r="2392"><cell r="B2392"><v>0</v></cell></row><row r="2393"><cell r="B2393"><v>0</v></cell></row><row r="2394"><cell r="B2394"><v>0</v></cell></row><row r="2395"><cell r="B2395"><v>0</v></cell></row><row r="2396"><cell r="B2396"><v>0</v></cell></row><row r="2397"><cell r="B2397"><v>0</v></cell></row><row r="2398"><cell r="B2398"><v>0</v></cell></row><row r="2399"><cell r="B2399"><v>0</v></cell></row><row r="2400"><cell r="B2400"><v>0</v></cell></row><row r="2401"><cell r="B2401"><v>0</v></cell></row><row r="2402"><cell r="B2402"><v>0</v></cell></row><row r="2403"><cell r="B2403"><v>0</v></cell></row><row r="2404"><cell r="B2404"><v>0</v></cell></row><row r="2405"><cell r="B2405"><v>0</v></cell></row><row r="2406"><cell r="B2406"><v>0</v></cell></row><row r="2407"><cell r="B2407"><v>0</v></cell></row><row r="2408"><cell r="B2408"><v>0</v></cell></row><row r="2409"><cell r="B2409"><v>0</v></cell></row><row r="2410"><cell r="B2410"><v>0</v></cell></row><row r="2411"><cell r="B2411"><v>0</v></cell></row><row r="2412"><cell r="B2412"><v>0</v></cell></row><row r="2413"><cell r="B2413"><v>0</v></cell></row><row r="2414"><cell r="B2414"><v>0</v></cell></row><row r="2415"><cell r="B2415"><v>0</v></cell></row><row r="2416"><cell r="B2416"><v>0</v></cell></row><row r="2417"><cell r="B2417"><v>0</v></cell></row><row r="2418"><cell r="B2418"><v>0</v></cell></row><row r="2419"><cell r="B2419"><v>0</v></cell></row><row r="2420"><cell r="B2420"><v>0</v></cell></row><row r="2421"><cell r="B2421"><v>0</v></cell></row><row r="2422"><cell r="B2422"><v>0</v></cell></row><row r="2423"><cell r="B2423"><v>1</v></cell></row><row r="2424"><cell r="B2424"><v>1</v></cell></row><row r="2425"><cell r="B2425"><v>0</v></cell></row><row r="2426"><cell r="B2426"><v>0</v></cell></row><row r="2427"><cell r="B2427"><v>1</v></cell></row><row r="2428"><cell r="B2428"><v>0</v></cell></row><row r="2429"><cell r="B2429"><v>0</v></cell></row><row r="2430"><cell r="B2430"><v>0</v></cell></row><row r="2431"><cell r="B2431"><v>0</v></cell></row><row r="2432"><cell r="B2432"><v>1</v></cell></row><row r="2433"><cell r="B2433"><v>0</v></cell></row><row r="2434"><cell r="B2434"><v>1</v></cell></row><row r="2435"><cell r="B2435"><v>0</v></cell></row><row r="2436"><cell r="B2436"><v>0</v></cell></row><row r="2437"><cell r="B2437"><v>0</v></cell></row><row r="2438"><cell r="B2438"><v>0</v></cell></row><row r="2439"><cell r="B2439"><v>0</v></cell></row><row r="2440"><cell r="B2440"><v>0</v></cell></row><row r="2441"><cell r="B2441"><v>0</v></cell></row><row r="2442"><cell r="B2442"><v>0</v></cell></row><row r="2443"><cell r="B2443"><v>0</v></cell></row><row r="2444"><cell r="B2444"><v>0</v></cell></row><row r="2445"><cell r="B2445"><v>1</v></cell></row><row r="2446"><cell r="B2446"><v>0</v></cell></row><row r="2447"><cell r="B2447"><v>0</v></cell></row><row r="2448"><cell r="B2448"><v>0</v></cell></row><row r="2449"><cell r="B2449"><v>0</v></cell></row><row r="2450"><cell r="B2450"><v>0</v></cell></row><row r="2451"><cell r="B2451"><v>0</v></cell></row><row r="2452"><cell r="B2452"><v>0</v></cell></row><row r="2453"><cell r="B2453"><v>0</v></cell></row><row r="2454"><cell r="B2454"><v>0</v></cell></row><row r="2455"><cell r="B2455"><v>0</v></cell></row><row r="2456"><cell r="B2456"><v>0</v></cell></row><row r="2457"><cell r="B2457"><v>0</v></cell></row><row r="2458"><cell r="B2458"><v>0</v></cell></row><row r="2459"><cell r="B2459"><v>0</v></cell></row><row r="2460"><cell r="B2460"><v>0</v></cell></row><row r="2461"><cell r="B2461"><v>0</v></cell></row><row r="2462"><cell r="B2462"><v>0</v></cell></row><row r="2463"><cell r="B2463"><v>0</v></cell></row><row r="2464"><cell r="B2464"><v>0</v></cell></row><row r="2465"><cell r="B2465"><v>0</v></cell></row><row r="2466"><cell r="B2466"><v>1</v></cell></row><row r="2467"><cell r="B2467"><v>1</v></cell></row><row r="2468"><cell r="B2468"><v>0</v></cell></row><row r="2469"><cell r="B2469"><v>0</v></cell></row><row r="2470"><cell r="B2470"><v>0</v></cell></row><row r="2471"><cell r="B2471"><v>0</v></cell></row><row r="2472"><cell r="B2472"><v>0</v></cell></row><row r="2473"><cell r="B2473"><v>0</v></cell></row><row r="2474"><cell r="B2474"><v>0</v></cell></row><row r="2475"><cell r="B2475"><v>0</v></cell></row><row r="2476"><cell r="B2476"><v>0</v></cell></row><row r="2477"><cell r="B2477"><v>0</v></cell></row><row r="2478"><cell r="B2478"><v>0</v></cell></row><row r="2479"><cell r="B2479"><v>0</v></cell></row><row r="2480"><cell r="B2480"><v>0</v></cell></row><row r="2481"><cell r="B2481"><v>0</v></cell></row><row r="2482"><cell r="B2482"><v>0</v></cell></row><row r="2483"><cell r="B2483"><v>0</v></cell></row><row r="2484"><cell r="B2484"><v>0</v></cell></row><row r="2485"><cell r="B2485"><v>0</v></cell></row><row r="2486"><cell r="B2486"><v>0</v></cell></row><row r="2487"><cell r="B2487"><v>0</v></cell></row><row r="2488"><cell r="B2488"><v>0</v></cell></row><row r="2489"><cell r="B2489"><v>0</v></cell></row><row r="2490"><cell r="B2490"><v>0</v></cell></row><row r="2491"><cell r="B2491"><v>0</v></cell></row><row r="2492"><cell r="B2492"><v>0</v></cell></row><row r="2493"><cell r="B2493"><v>0</v></cell></row><row r="2494"><cell r="B2494"><v>0</v></cell></row><row r="2495"><cell r="B2495"><v>0</v></cell></row><row r="2496"><cell r="B2496"><v>0</v></cell></row><row r="2497"><cell r="B2497"><v>0</v></cell></row><row r="2498"><cell r="B2498"><v>0</v></cell></row><row r="2499"><cell r="B2499"><v>0</v></cell></row><row r="2500"><cell r="B2500"><v>1</v></cell></row><row r="2501"><cell r="B2501"><v>0</v></cell></row><row r="2502"><cell r="B2502"><v>0</v></cell></row><row r="2503"><cell r="B2503"><v>0</v></cell></row><row r="2504"><cell r="B2504"><v>0</v></cell></row><row r="2505"><cell r="B2505"><v>1</v></cell></row><row r="2506"><cell r="B2506"><v>0</v></cell></row><row r="2507"><cell r="B2507"><v>0</v></cell></row><row r="2508"><cell r="B2508"><v>0</v></cell></row><row r="2509"><cell r="B2509"><v>0</v></cell></row><row r="2510"><cell r="B2510"><v>0</v></cell></row><row r="2511"><cell r="B2511"><v>0</v></cell></row><row r="2512"><cell r="B2512"><v>0</v></cell></row><row r="2513"><cell r="B2513"><v>0</v></cell></row><row r="2514"><cell r="B2514"><v>0</v></cell></row><row r="2515"><cell r="B2515"><v>1</v></cell></row><row r="2516"><cell r="B2516"><v>0</v></cell></row><row r="2517"><cell r="B2517"><v>0</v></cell></row><row r="2518"><cell r="B2518"><v>0</v></cell></row><row r="2519"><cell r="B2519"><v>0</v></cell></row><row r="2520"><cell r="B2520"><v>0</v></cell></row><row r="2521"><cell r="B2521"><v>0</v></cell></row><row r="2522"><cell r="B2522"><v>0</v></cell></row><row r="2523"><cell r="B2523"><v>0</v></cell></row><row r="2524"><cell r="B2524"><v>0</v></cell></row><row r="2525"><cell r="B2525"><v>0</v></cell></row><row r="2526"><cell r="B2526"><v>0</v></cell></row><row r="2527"><cell r="B2527"><v>0</v></cell></row><row r="2528"><cell r="B2528"><v>0</v></cell></row><row r="2529"><cell r="B2529"><v>1</v></cell></row><row r="2530"><cell r="B2530"><v>0</v></cell></row><row r="2531"><cell r="B2531"><v>0</v></cell></row><row r="2532"><cell r="B2532"><v>0</v></cell></row><row r="2533"><cell r="B2533"><v>0</v></cell></row><row r="2534"><cell r="B2534"><v>0</v></cell></row><row r="2535"><cell r="B2535"><v>0</v></cell></row><row r="2536"><cell r="B2536"><v>0</v></cell></row><row r="2537"><cell r="B2537"><v>1</v></cell></row><row r="2538"><cell r="B2538"><v>0</v></cell></row><row r="2539"><cell r="B2539"><v>0</v></cell></row><row r="2540"><cell r="B2540"><v>0</v></cell></row><row r="2541"><cell r="B2541"><v>0</v></cell></row><row r="2542"><cell r="B2542"><v>0</v></cell></row><row r="2543"><cell r="B2543"><v>0</v></cell></row><row r="2544"><cell r="B2544"><v>0</v></cell></row><row r="2545"><cell r="B2545"><v>0</v></cell></row><row r="2546"><cell r="B2546"><v>0</v></cell></row><row r="2547"><cell r="B2547"><v>0</v></cell></row><row r="2548"><cell r="B2548"><v>0</v></cell></row><row r="2549"><cell r="B2549"><v>0</v></cell></row><row r="2550"><cell r="B2550"><v>0</v></cell></row><row r="2551"><cell r="B2551"><v>0</v></cell></row><row r="2552"><cell r="B2552"><v>0</v></cell></row><row r="2553"><cell r="B2553"><v>0</v></cell></row><row r="2554"><cell r="B2554"><v>0</v></cell></row><row r="2555"><cell r="B2555"><v>0</v></cell></row><row r="2556"><cell r="B2556"><v>0</v></cell></row><row r="2557"><cell r="B2557"><v>0</v></cell></row><row r="2558"><cell r="B2558"><v>0</v></cell></row><row r="2559"><cell r="B2559"><v>0</v></cell></row><row r="2560"><cell r="B2560"><v>0</v></cell></row><row r="2561"><cell r="B2561"><v>0</v></cell></row><row r="2562"><cell r="B2562"><v>0</v></cell></row><row r="2563"><cell r="B2563"><v>0</v></cell></row><row r="2564"><cell r="B2564"><v>0</v></cell></row><row r="2565"><cell r="B2565"><v>0</v></cell></row><row r="2566"><cell r="B2566"><v>0</v></cell></row><row r="2567"><cell r="B2567"><v>0</v></cell></row><row r="2568"><cell r="B2568"><v>0</v></cell></row><row r="2569"><cell r="B2569"><v>0</v></cell></row><row r="2570"><cell r="B2570"><v>0</v></cell></row><row r="2571"><cell r="B2571"><v>0</v></cell></row><row r="2572"><cell r="B2572"><v>0</v></cell></row><row r="2573"><cell r="B2573"><v>0</v></cell></row><row r="2574"><cell r="B2574"><v>0</v></cell></row><row r="2575"><cell r="B2575"><v>0</v></cell></row><row r="2576"><cell r="B2576"><v>0</v></cell></row><row r="2577"><cell r="B2577"><v>0</v></cell></row><row r="2578"><cell r="B2578"><v>0</v></cell></row><row r="2579"><cell r="B2579"><v>0</v></cell></row><row r="2580"><cell r="B2580"><v>0</v></cell></row><row r="2581"><cell r="B2581"><v>0</v></cell></row><row r="2582"><cell r="B2582"><v>0</v></cell></row><row r="2583"><cell r="B2583"><v>0</v></cell></row><row r="2584"><cell r="B2584"><v>0</v></cell></row><row r="2585"><cell r="B2585"><v>0</v></cell></row><row r="2586"><cell r="B2586"><v>0</v></cell></row><row r="2587"><cell r="B2587"><v>0</v></cell></row><row r="2588"><cell r="B2588"><v>0</v></cell></row><row r="2589"><cell r="B2589"><v>0</v></cell></row><row r="2590"><cell r="B2590"><v>0</v></cell></row><row r="2591"><cell r="B2591"><v>0</v></cell></row><row r="2592"><cell r="B2592"><v>0</v></cell></row><row r="2593"><cell r="B2593"><v>0</v></cell></row><row r="2594"><cell r="B2594"><v>0</v></cell></row><row r="2595"><cell r="B2595"><v>0</v></cell></row><row r="2596"><cell r="B2596"><v>0</v></cell></row><row r="2597"><cell r="B2597"><v>0</v></cell></row><row r="2598"><cell r="B2598"><v>0</v></cell></row><row r="2599"><cell r="B2599"><v>0</v></cell></row><row r="2600"><cell r="B2600"><v>0</v></cell></row><row r="2601"><cell r="B2601"><v>0</v></cell></row><row r="2602"><cell r="B2602"><v>0</v></cell></row><row r="2603"><cell r="B2603"><v>0</v></cell></row><row r="2604"><cell r="B2604"><v>0</v></cell></row><row r="2605"><cell r="B2605"><v>0</v></cell></row><row r="2606"><cell r="B2606"><v>0</v></cell></row><row r="2607"><cell r="B2607"><v>0</v></cell></row><row r="2608"><cell r="B2608"><v>0</v></cell></row><row r="2609"><cell r="B2609"><v>0</v></cell></row><row r="2610"><cell r="B2610"><v>0</v></cell></row><row r="2611"><cell r="B2611"><v>0</v></cell></row><row r="2612"><cell r="B2612"><v>0</v></cell></row><row r="2613"><cell r="B2613"><v>0</v></cell></row><row r="2614"><cell r="B2614"><v>0</v></cell></row><row r="2615"><cell r="B2615"><v>0</v></cell></row><row r="2616"><cell r="B2616"><v>0</v></cell></row><row r="2617"><cell r="B2617"><v>0</v></cell></row><row r="2618"><cell r="B2618"><v>0</v></cell></row><row r="2619"><cell r="B2619"><v>0</v></cell></row><row r="2620"><cell r="B2620"><v>0</v></cell></row><row r="2621"><cell r="B2621"><v>0</v></cell></row><row r="2622"><cell r="B2622"><v>0</v></cell></row><row r="2623"><cell r="B2623"><v>0</v></cell></row><row r="2624"><cell r="B2624"><v>0</v></cell></row><row r="2625"><cell r="B2625"><v>0</v></cell></row><row r="2626"><cell r="B2626"><v>0</v></cell></row><row r="2627"><cell r="B2627"><v>0</v></cell></row><row r="2628"><cell r="B2628"><v>0</v></cell></row><row r="2629"><cell r="B2629"><v>0</v></cell></row><row r="2630"><cell r="B2630"><v>0</v></cell></row><row r="2631"><cell r="B2631"><v>0</v></cell></row><row r="2632"><cell r="B2632"><v>0</v></cell></row><row r="2633"><cell r="B2633"><v>0</v></cell></row><row r="2634"><cell r="B2634"><v>0</v></cell></row><row r="2635"><cell r="B2635"><v>0</v></cell></row><row r="2636"><cell r="B2636"><v>0</v></cell></row><row r="2637"><cell r="B2637"><v>0</v></cell></row><row r="2638"><cell r="B2638"><v>0</v></cell></row><row r="2639"><cell r="B2639"><v>0</v></cell></row><row r="2640"><cell r="B2640"><v>0</v></cell></row><row r="2641"><cell r="B2641"><v>0</v></cell></row><row r="2642"><cell r="B2642"><v>0</v></cell></row><row r="2643"><cell r="B2643"><v>0</v></cell></row><row r="2644"><cell r="B2644"><v>0</v></cell></row><row r="2645"><cell r="B2645"><v>0</v></cell></row><row r="2646"><cell r="B2646"><v>0</v></cell></row><row r="2647"><cell r="B2647"><v>0</v></cell></row><row r="2648"><cell r="B2648"><v>0</v></cell></row><row r="2649"><cell r="B2649"><v>0</v></cell></row><row r="2650"><cell r="B2650"><v>0</v></cell></row><row r="2651"><cell r="B2651"><v>0</v></cell></row><row r="2652"><cell r="B2652"><v>0</v></cell></row><row r="2653"><cell r="B2653"><v>0</v></cell></row><row r="2654"><cell r="B2654"><v>0</v></cell></row><row r="2655"><cell r="B2655"><v>0</v></cell></row><row r="2656"><cell r="B2656"><v>0</v></cell></row><row r="2657"><cell r="B2657"><v>0</v></cell></row><row r="2658"><cell r="B2658"><v>0</v></cell></row><row r="2659"><cell r="B2659"><v>0</v></cell></row><row r="2660"><cell r="B2660"><v>0</v></cell></row><row r="2661"><cell r="B2661"><v>0</v></cell></row><row r="2662"><cell r="B2662"><v>0</v></cell></row><row r="2663"><cell r="B2663"><v>1</v></cell></row><row r="2664"><cell r="B2664"><v>0</v></cell></row><row r="2665"><cell r="B2665"><v>0</v></cell></row><row r="2666"><cell r="B2666"><v>0</v></cell></row><row r="2667"><cell r="B2667"><v>0</v></cell></row><row r="2668"><cell r="B2668"><v>0</v></cell></row><row r="2669"><cell r="B2669"><v>0</v></cell></row><row r="2670"><cell r="B2670"><v>0</v></cell></row><row r="2671"><cell r="B2671"><v>0</v></cell></row><row r="2672"><cell r="B2672"><v>0</v></cell></row><row r="2673"><cell r="B2673"><v>0</v></cell></row><row r="2674"><cell r="B2674"><v>0</v></cell></row><row r="2675"><cell r="B2675"><v>0</v></cell></row><row r="2676"><cell r="B2676"><v>0</v></cell></row><row r="2677"><cell r="B2677"><v>0</v></cell></row><row r="2678"><cell r="B2678"><v>0</v></cell></row><row r="2679"><cell r="B2679"><v>0</v></cell></row><row r="2680"><cell r="B2680"><v>0</v></cell></row><row r="2681"><cell r="B2681"><v>0</v></cell></row><row r="2682"><cell r="B2682"><v>0</v></cell></row><row r="2683"><cell r="B2683"><v>0</v></cell></row><row r="2684"><cell r="B2684"><v>0</v></cell></row><row r="2685"><cell r="B2685"><v>0</v></cell></row><row r="2686"><cell r="B2686"><v>0</v></cell></row><row r="2687"><cell r="B2687"><v>0</v></cell></row><row r="2688"><cell r="B2688"><v>0</v></cell></row><row r="2689"><cell r="B2689"><v>0</v></cell></row><row r="2690"><cell r="B2690"><v>0</v></cell></row><row r="2691"><cell r="B2691"><v>0</v></cell></row><row r="2692"><cell r="B2692"><v>0</v></cell></row><row r="2693"><cell r="B2693"><v>0</v></cell></row><row r="2694"><cell r="B2694"><v>1</v></cell></row><row r="2695"><cell r="B2695"><v>0</v></cell></row><row r="2696"><cell r="B2696"><v>0</v></cell></row><row r="2697"><cell r="B2697"><v>0</v></cell></row><row r="2698"><cell r="B2698"><v>0</v></cell></row><row r="2699"><cell r="B2699"><v>0</v></cell></row><row r="2700"><cell r="B2700"><v>0</v></cell></row><row r="2701"><cell r="B2701"><v>0</v></cell></row><row r="2702"><cell r="B2702"><v>0</v></cell></row><row r="2703"><cell r="B2703"><v>0</v></cell></row><row r="2704"><cell r="B2704"><v>0</v></cell></row><row r="2705"><cell r="B2705"><v>0</v></cell></row><row r="2706"><cell r="B2706"><v>0</v></cell></row><row r="2707"><cell r="B2707"><v>0</v></cell></row><row r="2708"><cell r="B2708"><v>0</v></cell></row><row r="2709"><cell r="B2709"><v>0</v></cell></row><row r="2710"><cell r="B2710"><v>0</v></cell></row><row r="2711"><cell r="B2711"><v>0</v></cell></row><row r="2712"><cell r="B2712"><v>0</v></cell></row><row r="2713"><cell r="B2713"><v>0</v></cell></row><row r="2714"><cell r="B2714"><v>0</v></cell></row><row r="2715"><cell r="B2715"><v>0</v></cell></row><row r="2716"><cell r="B2716"><v>0</v></cell></row><row r="2717"><cell r="B2717"><v>0</v></cell></row><row r="2718"><cell r="B2718"><v>0</v></cell></row><row r="2719"><cell r="B2719"><v>0</v></cell></row><row r="2720"><cell r="B2720"><v>0</v></cell></row><row r="2721"><cell r="B2721"><v>0</v></cell></row><row r="2722"><cell r="B2722"><v>0</v></cell></row><row r="2723"><cell r="B2723"><v>0</v></cell></row><row r="2724"><cell r="B2724"><v>0</v></cell></row><row r="2725"><cell r="B2725"><v>0</v></cell></row><row r="2726"><cell r="B2726"><v>0</v></cell></row><row r="2727"><cell r="B2727"><v>0</v></cell></row><row r="2728"><cell r="B2728"><v>0</v></cell></row><row r="2729"><cell r="B2729"><v>0</v></cell></row><row r="2730"><cell r="B2730"><v>0</v></cell></row><row r="2731"><cell r="B2731"><v>1</v></cell></row><row r="2732"><cell r="B2732"><v>0</v></cell></row><row r="2733"><cell r="B2733"><v>0</v></cell></row><row r="2734"><cell r="B2734"><v>0</v></cell></row><row r="2735"><cell r="B2735"><v>0</v></cell></row><row r="2736"><cell r="B2736"><v>0</v></cell></row><row r="2737"><cell r="B2737"><v>1</v></cell></row><row r="2738"><cell r="B2738"><v>0</v></cell></row><row r="2739"><cell r="B2739"><v>0</v></cell></row><row r="2740"><cell r="B2740"><v>0</v></cell></row><row r="2741"><cell r="B2741"><v>0</v></cell></row><row r="2742"><cell r="B2742"><v>0</v></cell></row><row r="2743"><cell r="B2743"><v>0</v></cell></row><row r="2744"><cell r="B2744"><v>0</v></cell></row><row r="2745"><cell r="B2745"><v>0</v></cell></row><row r="2746"><cell r="B2746"><v>0</v></cell></row><row r="2747"><cell r="B2747"><v>0</v></cell></row><row r="2748"><cell r="B2748"><v>0</v></cell></row><row r="2749"><cell r="B2749"><v>0</v></cell></row><row r="2750"><cell r="B2750"><v>0</v></cell></row><row r="2751"><cell r="B2751"><v>0</v></cell></row><row r="2752"><cell r="B2752"><v>0</v></cell></row><row r="2753"><cell r="B2753"><v>0</v></cell></row><row r="2754"><cell r="B2754"><v>0</v></cell></row><row r="2755"><cell r="B2755"><v>0</v></cell></row><row r="2756"><cell r="B2756"><v>0</v></cell></row><row r="2757"><cell r="B2757"><v>1</v></cell></row><row r="2758"><cell r="B2758"><v>2</v></cell></row><row r="2759"><cell r="B2759"><v>0</v></cell></row><row r="2760"><cell r="B2760"><v>1</v></cell></row><row r="2761"><cell r="B2761"><v>1</v></cell></row><row r="2762"><cell r="B2762"><v>0</v></cell></row><row r="2763"><cell r="B2763"><v>0</v></cell></row><row r="2764"><cell r="B2764"><v>0</v></cell></row><row r="2765"><cell r="B2765"><v>0</v></cell></row><row r="2766"><cell r="B2766"><v>0</v></cell></row><row r="2767"><cell r="B2767"><v>0</v></cell></row><row r="2768"><cell r="B2768"><v>1</v></cell></row><row r="2769"><cell r="B2769"><v>1</v></cell></row><row r="2770"><cell r="B2770"><v>0</v></cell></row><row r="2771"><cell r="B2771"><v>0</v></cell></row><row r="2772"><cell r="B2772"><v>0</v></cell></row><row r="2773"><cell r="B2773"><v>0</v></cell></row><row r="2774"><cell r="B2774"><v>0</v></cell></row><row r="2775"><cell r="B2775"><v>0</v></cell></row><row r="2776"><cell r="B2776"><v>0</v></cell></row><row r="2777"><cell r="B2777"><v>0</v></cell></row><row r="2778"><cell r="B2778"><v>0</v></cell></row><row r="2779"><cell r="B2779"><v>0</v></cell></row><row r="2780"><cell r="B2780"><v>0</v></cell></row><row r="2781"><cell r="B2781"><v>0</v></cell></row><row r="2782"><cell r="B2782"><v>0</v></cell></row><row r="2783"><cell r="B2783"><v>0</v></cell></row><row r="2784"><cell r="B2784"><v>0</v></cell></row><row r="2785"><cell r="B2785"><v>0</v></cell></row><row r="2786"><cell r="B2786"><v>0</v></cell></row><row r="2787"><cell r="B2787"><v>0</v></cell></row><row r="2788"><cell r="B2788"><v>0</v></cell></row><row r="2789"><cell r="B2789"><v>0</v></cell></row><row r="2790"><cell r="B2790"><v>0</v></cell></row><row r="2791"><cell r="B2791"><v>0</v></cell></row><row r="2792"><cell r="B2792"><v>0</v></cell></row><row r="2793"><cell r="B2793"><v>0</v></cell></row><row r="2794"><cell r="B2794"><v>0</v></cell></row><row r="2795"><cell r="B2795"><v>0</v></cell></row><row r="2796"><cell r="B2796"><v>0</v></cell></row><row r="2797"><cell r="B2797"><v>0</v></cell></row><row r="2798"><cell r="B2798"><v>0</v></cell></row><row r="2799"><cell r="B2799"><v>0</v></cell></row><row r="2800"><cell r="B2800"><v>0</v></cell></row><row r="2801"><cell r="B2801"><v>0</v></cell></row><row r="2802"><cell r="B2802"><v>0</v></cell></row><row r="2803"><cell r="B2803"><v>0</v></cell></row><row r="2804"><cell r="B2804"><v>0</v></cell></row><row r="2805"><cell r="B2805"><v>0</v></cell></row><row r="2806"><cell r="B2806"><v>0</v></cell></row><row r="2807"><cell r="B2807"><v>0</v></cell></row><row r="2808"><cell r="B2808"><v>0</v></cell></row><row r="2809"><cell r="B2809"><v>0</v></cell></row><row r="2810"><cell r="B2810"><v>0</v></cell></row><row r="2811"><cell r="B2811"><v>0</v></cell></row><row r="2812"><cell r="B2812"><v>0</v></cell></row><row r="2813"><cell r="B2813"><v>0</v></cell></row><row r="2814"><cell r="B2814"><v>0</v></cell></row><row r="2815"><cell r="B2815"><v>1</v></cell></row><row r="2816"><cell r="B2816"><v>0</v></cell></row><row r="2817"><cell r="B2817"><v>0</v></cell></row><row r="2818"><cell r="B2818"><v>0</v></cell></row><row r="2819"><cell r="B2819"><v>0</v></cell></row><row r="2820"><cell r="B2820"><v>0</v></cell></row><row r="2821"><cell r="B2821"><v>0</v></cell></row><row r="2822"><cell r="B2822"><v>0</v></cell></row><row r="2823"><cell r="B2823"><v>0</v></cell></row><row r="2824"><cell r="B2824"><v>1</v></cell></row><row r="2825"><cell r="B2825"><v>0</v></cell></row><row r="2826"><cell r="B2826"><v>0</v></cell></row><row r="2827"><cell r="B2827"><v>0</v></cell></row><row r="2828"><cell r="B2828"><v>0</v></cell></row><row r="2829"><cell r="B2829"><v>0</v></cell></row><row r="2830"><cell r="B2830"><v>0</v></cell></row><row r="2831"><cell r="B2831"><v>0</v></cell></row><row r="2832"><cell r="B2832"><v>0</v></cell></row><row r="2833"><cell r="B2833"><v>0</v></cell></row><row r="2834"><cell r="B2834"><v>0</v></cell></row><row r="2835"><cell r="B2835"><v>0</v></cell></row><row r="2836"><cell r="B2836"><v>0</v></cell></row><row r="2837"><cell r="B2837"><v>0</v></cell></row><row r="2838"><cell r="B2838"><v>0</v></cell></row><row r="2839"><cell r="B2839"><v>0</v></cell></row><row r="2840"><cell r="B2840"><v>0</v></cell></row><row r="2841"><cell r="B2841"><v>0</v></cell></row><row r="2842"><cell r="B2842"><v>0</v></cell></row><row r="2843"><cell r="B2843"><v>0</v></cell></row><row r="2844"><cell r="B2844"><v>0</v></cell></row><row r="2845"><cell r="B2845"><v>0</v></cell></row><row r="2846"><cell r="B2846"><v>0</v></cell></row><row r="2847"><cell r="B2847"><v>0</v></cell></row><row r="2848"><cell r="B2848"><v>0</v></cell></row><row r="2849"><cell r="B2849"><v>0</v></cell></row><row r="2850"><cell r="B2850"><v>0</v></cell></row><row r="2851"><cell r="B2851"><v>0</v></cell></row><row r="2852"><cell r="B2852"><v>0</v></cell></row><row r="2853"><cell r="B2853"><v>0</v></cell></row><row r="2854"><cell r="B2854"><v>0</v></cell></row><row r="2855"><cell r="B2855"><v>0</v></cell></row><row r="2856"><cell r="B2856"><v>0</v></cell></row><row r="2857"><cell r="B2857"><v>0</v></cell></row><row r="2858"><cell r="B2858"><v>0</v></cell></row><row r="2859"><cell r="B2859"><v>0</v></cell></row><row r="2860"><cell r="B2860"><v>0</v></cell></row><row r="2861"><cell r="B2861"><v>0</v></cell></row><row r="2862"><cell r="B2862"><v>0</v></cell></row><row r="2863"><cell r="B2863"><v>0</v></cell></row><row r="2864"><cell r="B2864"><v>0</v></cell></row><row r="2865"><cell r="B2865"><v>0</v></cell></row><row r="2866"><cell r="B2866"><v>0</v></cell></row><row r="2867"><cell r="B2867"><v>0</v></cell></row><row r="2868"><cell r="B2868"><v>0</v></cell></row><row r="2869"><cell r="B2869"><v>0</v></cell></row><row r="2870"><cell r="B2870"><v>0</v></cell></row><row r="2871"><cell r="B2871"><v>0</v></cell></row><row r="2872"><cell r="B2872"><v>0</v></cell></row><row r="2873"><cell r="B2873"><v>0</v></cell></row><row r="2874"><cell r="B2874"><v>0</v></cell></row><row r="2875"><cell r="B2875"><v>0</v></cell></row><row r="2876"><cell r="B2876"><v>1</v></cell></row><row r="2877"><cell r="B2877"><v>0</v></cell></row><row r="2888"><cell r="B2888" t="str"><v>Ukraine Asked for it dummy (=1)</v></cell></row><row r="2889"><cell r="B2889"><v>0</v></cell></row><row r="2890"><cell r="B2890"><v>0</v></cell></row><row r="2891"><cell r="B2891"><v>0</v></cell></row><row r="2892"><cell r="B2892"><v>0</v></cell></row><row r="2893"><cell r="B2893"><v>0</v></cell></row><row r="2894"><cell r="B2894"><v>0</v></cell></row><row r="2895"><cell r="B2895"><v>0</v></cell></row><row r="2896"><cell r="B2896"><v>0</v></cell></row><row r="2897"><cell r="B2897"><v>0</v></cell></row><row r="2898"><cell r="B2898"><v>0</v></cell></row><row r="2899"><cell r="B2899"><v>0</v></cell></row><row r="2900"><cell r="B2900"><v>0</v></cell></row><row r="2901"><cell r="B2901"><v>0</v></cell></row><row r="2902"><cell r="B2902"><v>0</v></cell></row><row r="2903"><cell r="B2903"><v>0</v></cell></row><row r="2904"><cell r="B2904"><v>0</v></cell></row><row r="2905"><cell r="B2905"><v>1</v></cell></row><row r="2906"><cell r="B2906"><v>1</v></cell></row><row r="2907"><cell r="B2907"><v>0</v></cell></row><row r="2908"><cell r="B2908"><v>0</v></cell></row><row r="2909"><cell r="B2909"><v>0</v></cell></row><row r="2910"><cell r="B2910"><v>0</v></cell></row><row r="2911"><cell r="B2911"><v>0</v></cell></row><row r="2912"><cell r="B2912"><v>0</v></cell></row><row r="2913"><cell r="B2913"><v>0</v></cell></row><row r="2914"><cell r="B2914"><v>0</v></cell></row><row r="2915"><cell r="B2915"><v>0</v></cell></row><row r="2916"><cell r="B2916"><v>0</v></cell></row><row r="2917"><cell r="B2917"><v>1</v></cell></row><row r="2918"><cell r="B2918"><v>0</v></cell></row><row r="2919"><cell r="B2919"><v>0</v></cell></row><row r="2920"><cell r="B2920"><v>0</v></cell></row><row r="2921"><cell r="B2921"><v>0</v></cell></row><row r="2922"><cell r="B2922"><v>0</v></cell></row><row r="2923"><cell r="B2923"><v>0</v></cell></row><row r="2924"><cell r="B2924"><v>1</v></cell></row><row r="2925"><cell r="B2925"><v>0</v></cell></row><row r="2926"><cell r="B2926"><v>0</v></cell></row><row r="2927"><cell r="B2927"><v>0</v></cell></row><row r="2928"><cell r="B2928"><v>0</v></cell></row><row r="2929"><cell r="B2929"><v>0</v></cell></row><row r="2930"><cell r="B2930"><v>1</v></cell></row><row r="2931"><cell r="B2931"><v>0</v></cell></row><row r="2932"><cell r="B2932"><v>1</v></cell></row><row r="2933"><cell r="B2933"><v>0</v></cell></row><row r="2934"><cell r="B2934"><v>0</v></cell></row><row r="2935"><cell r="B2935"><v>0</v></cell></row><row r="2936"><cell r="B2936"><v>0</v></cell></row><row r="2937"><cell r="B2937"><v>0</v></cell></row><row r="2938"><cell r="B2938"><v>0</v></cell></row><row r="2939"><cell r="B2939"><v>0</v></cell></row><row r="2940"><cell r="B2940"><v>1</v></cell></row><row r="2941"><cell r="B2941"><v>1</v></cell></row><row r="2942"><cell r="B2942"><v>1</v></cell></row><row r="2943"><cell r="B2943"><v>1</v></cell></row><row r="2944"><cell r="B2944"><v>1</v></cell></row><row r="2945"><cell r="B2945"><v>1</v></cell></row><row r="2946"><cell r="B2946"><v>0</v></cell></row><row r="2947"><cell r="B2947"><v>0</v></cell></row><row r="2948"><cell r="B2948"><v>0</v></cell></row><row r="2949"><cell r="B2949"><v>1</v></cell></row><row r="2950"><cell r="B2950"><v>0</v></cell></row><row r="2951"><cell r="B2951"><v>0</v></cell></row><row r="2952"><cell r="B2952"><v>0</v></cell></row><row r="2953"><cell r="B2953"><v>0</v></cell></row><row r="2954"><cell r="B2954"><v>0</v></cell></row><row r="2955"><cell r="B2955"><v>0</v></cell></row><row r="2956"><cell r="B2956"><v>1</v></cell></row><row r="2957"><cell r="B2957"><v>0</v></cell></row><row r="2958"><cell r="B2958"><v>0</v></cell></row><row r="2959"><cell r="B2959"><v>0</v></cell></row><row r="2960"><cell r="B2960"><v>0</v></cell></row><row r="2961"><cell r="B2961"><v>0</v></cell></row><row r="2962"><cell r="B2962"><v>0</v></cell></row><row r="2963"><cell r="B2963"><v>0</v></cell></row><row r="2964"><cell r="B2964"><v>0</v></cell></row><row r="2965"><cell r="B2965"><v>0</v></cell></row><row r="2966"><cell r="B2966"><v>0</v></cell></row><row r="2967"><cell r="B2967"><v>0</v></cell></row><row r="2968"><cell r="B2968"><v>1</v></cell></row><row r="2969"><cell r="B2969"><v>1</v></cell></row><row r="2970"><cell r="B2970"><v>0</v></cell></row><row r="2971"><cell r="B2971"><v>0</v></cell></row><row r="2972"><cell r="B2972"><v>0</v></cell></row><row r="2973"><cell r="B2973"><v>0</v></cell></row><row r="2974"><cell r="B2974"><v>0</v></cell></row><row r="2975"><cell r="B2975"><v>0</v></cell></row><row r="2976"><cell r="B2976"><v>0</v></cell></row><row r="2977"><cell r="B2977"><v>0</v></cell></row><row r="2978"><cell r="B2978"><v>0</v></cell></row><row r="2979"><cell r="B2979"><v>1</v></cell></row><row r="2980"><cell r="B2980"><v>0</v></cell></row><row r="2981"><cell r="B2981"><v>0</v></cell></row><row r="2982"><cell r="B2982"><v>0</v></cell></row><row r="2983"><cell r="B2983"><v>0</v></cell></row><row r="2984"><cell r="B2984"><v>0</v></cell></row><row r="2985"><cell r="B2985"><v>0</v></cell></row><row r="2986"><cell r="B2986"><v>0</v></cell></row><row r="2987"><cell r="B2987"><v>0</v></cell></row><row r="2988"><cell r="B2988"><v>0</v></cell></row><row r="2989"><cell r="B2989"><v>0</v></cell></row><row r="2990"><cell r="B2990"><v>0</v></cell></row><row r="2991"><cell r="B2991"><v>0</v></cell></row><row r="2992"><cell r="B2992"><v>0</v></cell></row><row r="2993"><cell r="B2993"><v>0</v></cell></row><row r="2994"><cell r="B2994"><v>0</v></cell></row><row r="2995"><cell r="B2995"><v>0</v></cell></row><row r="2996"><cell r="B2996"><v>0</v></cell></row><row r="2997"><cell r="B2997"><v>0</v></cell></row><row r="2998"><cell r="B2998"><v>0</v></cell></row><row r="2999"><cell r="B2999"><v>0</v></cell></row><row r="3000"><cell r="B3000"><v>0</v></cell></row><row r="3001"><cell r="B3001"><v>0</v></cell></row><row r="3002"><cell r="B3002"><v>0</v></cell></row><row r="3003"><cell r="B3003"><v>0</v></cell></row><row r="3004"><cell r="B3004"><v>0</v></cell></row><row r="3005"><cell r="B3005"><v>0</v></cell></row><row r="3006"><cell r="B3006"><v>0</v></cell></row><row r="3007"><cell r="B3007"><v>0</v></cell></row><row r="3008"><cell r="B3008"><v>0</v></cell></row><row r="3009"><cell r="B3009"><v>0</v></cell></row><row r="3010"><cell r="B3010"><v>0</v></cell></row><row r="3011"><cell r="B3011"><v>0</v></cell></row><row r="3012"><cell r="B3012"><v>0</v></cell></row><row r="3013"><cell r="B3013"><v>0</v></cell></row><row r="3014"><cell r="B3014"><v>0</v></cell></row><row r="3015"><cell r="B3015"><v>0</v></cell></row><row r="3016"><cell r="B3016"><v>0</v></cell></row><row r="3017"><cell r="B3017"><v>0</v></cell></row><row r="3018"><cell r="B3018"><v>0</v></cell></row><row r="3019"><cell r="B3019"><v>0</v></cell></row><row r="3020"><cell r="B3020"><v>0</v></cell></row><row r="3021"><cell r="B3021"><v>0</v></cell></row><row r="3022"><cell r="B3022"><v>0</v></cell></row><row r="3023"><cell r="B3023"><v>0</v></cell></row><row r="3024"><cell r="B3024"><v>0</v></cell></row><row r="3025"><cell r="B3025"><v>0</v></cell></row><row r="3026"><cell r="B3026"><v>0</v></cell></row><row r="3027"><cell r="B3027"><v>0</v></cell></row><row r="3028"><cell r="B3028"><v>0</v></cell></row><row r="3029"><cell r="B3029"><v>0</v></cell></row><row r="3030"><cell r="B3030"><v>1</v></cell></row><row r="3031"><cell r="B3031"><v>0</v></cell></row><row r="3032"><cell r="B3032"><v>0</v></cell></row><row r="3033"><cell r="B3033"><v>0</v></cell></row><row r="3034"><cell r="B3034"><v>0</v></cell></row><row r="3035"><cell r="B3035"><v>0</v></cell></row><row r="3036"><cell r="B3036"><v>0</v></cell></row><row r="3037"><cell r="B3037"><v>0</v></cell></row><row r="3038"><cell r="B3038"><v>0</v></cell></row><row r="3039"><cell r="B3039"><v>0</v></cell></row><row r="3040"><cell r="B3040"><v>0</v></cell></row><row r="3041"><cell r="B3041"><v>1</v></cell></row><row r="3042"><cell r="B3042"><v>1</v></cell></row><row r="3043"><cell r="B3043"><v>0</v></cell></row><row r="3044"><cell r="B3044"><v>1</v></cell></row><row r="3045"><cell r="B3045"><v>0</v></cell></row><row r="3046"><cell r="B3046"><v>0</v></cell></row><row r="3047"><cell r="B3047"><v>1</v></cell></row><row r="3048"><cell r="B3048"><v>1</v></cell></row><row r="3049"><cell r="B3049"><v>0</v></cell></row><row r="3050"><cell r="B3050"><v>0</v></cell></row><row r="3051"><cell r="B3051"><v>1</v></cell></row><row r="3052"><cell r="B3052"><v>1</v></cell></row><row r="3053"><cell r="B3053"><v>1</v></cell></row><row r="3054"><cell r="B3054"><v>0</v></cell></row><row r="3055"><cell r="B3055"><v>1</v></cell></row><row r="3056"><cell r="B3056"><v>1</v></cell></row><row r="3057"><cell r="B3057"><v>0</v></cell></row><row r="3058"><cell r="B3058"><v>1</v></cell></row><row r="3059"><cell r="B3059"><v>1</v></cell></row><row r="3060"><cell r="B3060"><v>1</v></cell></row><row r="3061"><cell r="B3061"><v>1</v></cell></row><row r="3062"><cell r="B3062"><v>1</v></cell></row><row r="3063"><cell r="B3063"><v>0</v></cell></row><row r="3064"><cell r="B3064"><v>1</v></cell></row><row r="3065"><cell r="B3065"><v>0</v></cell></row><row r="3066"><cell r="B3066"><v>0</v></cell></row><row r="3067"><cell r="B3067"><v>1</v></cell></row><row r="3068"><cell r="B3068"><v>1</v></cell></row><row r="3069"><cell r="B3069"><v>0</v></cell></row><row r="3070"><cell r="B3070"><v>1</v></cell></row><row r="3071"><cell r="B3071"><v>1</v></cell></row><row r="3072"><cell r="B3072"><v>1</v></cell></row><row r="3073"><cell r="B3073"><v>0</v></cell></row><row r="3074"><cell r="B3074"><v>0</v></cell></row><row r="3075"><cell r="B3075"><v>1</v></cell></row><row r="3076"><cell r="B3076"><v>1</v></cell></row><row r="3077"><cell r="B3077"><v>0</v></cell></row><row r="3078"><cell r="B3078"><v>1</v></cell></row><row r="3079"><cell r="B3079"><v>1</v></cell></row><row r="3080"><cell r="B3080"><v>0</v></cell></row><row r="3081"><cell r="B3081"><v>0</v></cell></row><row r="3082"><cell r="B3082"><v>0</v></cell></row><row r="3083"><cell r="B3083"><v>0</v></cell></row><row r="3084"><cell r="B3084"><v>1</v></cell></row><row r="3085"><cell r="B3085"><v>0</v></cell></row><row r="3086"><cell r="B3086"><v>0</v></cell></row><row r="3087"><cell r="B3087"><v>1</v></cell></row><row r="3088"><cell r="B3088"><v>1</v></cell></row><row r="3089"><cell r="B3089"><v>0</v></cell></row><row r="3090"><cell r="B3090"><v>1</v></cell></row><row r="3091"><cell r="B3091"><v>0</v></cell></row><row r="3092"><cell r="B3092"><v>0</v></cell></row><row r="3093"><cell r="B3093"><v>0</v></cell></row><row r="3094"><cell r="B3094"><v>0</v></cell></row><row r="3095"><cell r="B3095"><v>0</v></cell></row><row r="3096"><cell r="B3096"><v>0</v></cell></row><row r="3097"><cell r="B3097"><v>0</v></cell></row><row r="3098"><cell r="B3098"><v>0</v></cell></row><row r="3099"><cell r="B3099"><v>0</v></cell></row><row r="3100"><cell r="B3100"><v>0</v></cell></row><row r="3101"><cell r="B3101"><v>0</v></cell></row><row r="3102"><cell r="B3102"><v>0</v></cell></row><row r="3103"><cell r="B3103"><v>0</v></cell></row><row r="3104"><cell r="B3104"><v>1</v></cell></row><row r="3105"><cell r="B3105"><v>1</v></cell></row><row r="3106"><cell r="B3106"><v>0</v></cell></row><row r="3107"><cell r="B3107"><v>0</v></cell></row><row r="3108"><cell r="B3108"><v>0</v></cell></row><row r="3109"><cell r="B3109"><v>0</v></cell></row><row r="3110"><cell r="B3110"><v>1</v></cell></row><row r="3111"><cell r="B3111"><v>0</v></cell></row><row r="3112"><cell r="B3112"><v>0</v></cell></row><row r="3113"><cell r="B3113"><v>0</v></cell></row><row r="3114"><cell r="B3114"><v>0</v></cell></row><row r="3115"><cell r="B3115"><v>0</v></cell></row><row r="3116"><cell r="B3116"><v>0</v></cell></row><row r="3117"><cell r="B3117"><v>0</v></cell></row><row r="3118"><cell r="B3118"><v>0</v></cell></row><row r="3119"><cell r="B3119"><v>0</v></cell></row><row r="3120"><cell r="B3120"><v>0</v></cell></row><row r="3121"><cell r="B3121"><v>0</v></cell></row><row r="3122"><cell r="B3122"><v>0</v></cell></row><row r="3123"><cell r="B3123"><v>0</v></cell></row><row r="3124"><cell r="B3124"><v>1</v></cell></row><row r="3125"><cell r="B3125"><v>1</v></cell></row><row r="3126"><cell r="B3126"><v>0</v></cell></row><row r="3127"><cell r="B3127"><v>0</v></cell></row><row r="3128"><cell r="B3128"><v>0</v></cell></row><row r="3129"><cell r="B3129"><v>0</v></cell></row><row r="3130"><cell r="B3130"><v>0</v></cell></row><row r="3131"><cell r="B3131"><v>0</v></cell></row><row r="3132"><cell r="B3132"><v>1</v></cell></row><row r="3133"><cell r="B3133"><v>0</v></cell></row><row r="3134"><cell r="B3134"><v>0</v></cell></row><row r="3135"><cell r="B3135"><v>0</v></cell></row><row r="3136"><cell r="B3136"><v>0</v></cell></row><row r="3137"><cell r="B3137"><v>0</v></cell></row><row r="3138"><cell r="B3138"><v>0</v></cell></row><row r="3139"><cell r="B3139"><v>0</v></cell></row><row r="3140"><cell r="B3140"><v>0</v></cell></row><row r="3141"><cell r="B3141"><v>0</v></cell></row><row r="3142"><cell r="B3142"><v>0</v></cell></row><row r="3143"><cell r="B3143"><v>0</v></cell></row><row r="3144"><cell r="B3144"><v>1</v></cell></row><row r="3145"><cell r="B3145"><v>0</v></cell></row><row r="3146"><cell r="B3146"><v>0</v></cell></row><row r="3147"><cell r="B3147"><v>0</v></cell></row><row r="3148"><cell r="B3148"><v>0</v></cell></row><row r="3149"><cell r="B3149"><v>0</v></cell></row><row r="3150"><cell r="B3150"><v>0</v></cell></row><row r="3151"><cell r="B3151"><v>1</v></cell></row><row r="3152"><cell r="B3152"><v>0</v></cell></row><row r="3153"><cell r="B3153"><v>0</v></cell></row><row r="3154"><cell r="B3154"><v>0</v></cell></row><row r="3155"><cell r="B3155"><v>0</v></cell></row><row r="3156"><cell r="B3156"><v>0</v></cell></row><row r="3157"><cell r="B3157"><v>0</v></cell></row><row r="3158"><cell r="B3158"><v>0</v></cell></row><row r="3159"><cell r="B3159"><v>0</v></cell></row><row r="3160"><cell r="B3160"><v>0</v></cell></row><row r="3161"><cell r="B3161"><v>0</v></cell></row><row r="3162"><cell r="B3162"><v>0</v></cell></row><row r="3163"><cell r="B3163"><v>0</v></cell></row><row r="3164"><cell r="B3164"><v>0</v></cell></row><row r="3165"><cell r="B3165"><v>0</v></cell></row><row r="3166"><cell r="B3166"><v>0</v></cell></row><row r="3167"><cell r="B3167"><v>0</v></cell></row><row r="3168"><cell r="B3168"><v>0</v></cell></row><row r="3169"><cell r="B3169"><v>1</v></cell></row><row r="3170"><cell r="B3170"><v>0</v></cell></row><row r="3171"><cell r="B3171"><v>0</v></cell></row><row r="3172"><cell r="B3172"><v>0</v></cell></row><row r="3173"><cell r="B3173"><v>1</v></cell></row><row r="3174"><cell r="B3174"><v>0</v></cell></row><row r="3175"><cell r="B3175"><v>0</v></cell></row><row r="3176"><cell r="B3176"><v>1</v></cell></row><row r="3177"><cell r="B3177"><v>0</v></cell></row><row r="3178"><cell r="B3178"><v>0</v></cell></row><row r="3179"><cell r="B3179"><v>0</v></cell></row><row r="3180"><cell r="B3180"><v>0</v></cell></row><row r="3181"><cell r="B3181"><v>0</v></cell></row><row r="3182"><cell r="B3182"><v>0</v></cell></row><row r="3183"><cell r="B3183"><v>0</v></cell></row><row r="3184"><cell r="B3184"><v>0</v></cell></row><row r="3185"><cell r="B3185"><v>1</v></cell></row><row r="3186"><cell r="B3186"><v>1</v></cell></row><row r="3187"><cell r="B3187"><v>0</v></cell></row><row r="3188"><cell r="B3188"><v>1</v></cell></row><row r="3189"><cell r="B3189"><v>0</v></cell></row><row r="3190"><cell r="B3190"><v>0</v></cell></row><row r="3191"><cell r="B3191"><v>1</v></cell></row><row r="3192"><cell r="B3192"><v>0</v></cell></row><row r="3193"><cell r="B3193"><v>0</v></cell></row><row r="3194"><cell r="B3194"><v>1</v></cell></row><row r="3195"><cell r="B3195"><v>0</v></cell></row><row r="3196"><cell r="B3196"><v>0</v></cell></row><row r="3197"><cell r="B3197"><v>0</v></cell></row><row r="3198"><cell r="B3198"><v>1</v></cell></row><row r="3199"><cell r="B3199"><v>1</v></cell></row><row r="3200"><cell r="B3200"><v>1</v></cell></row><row r="3201"><cell r="B3201"><v>1</v></cell></row><row r="3202"><cell r="B3202"><v>0</v></cell></row><row r="3203"><cell r="B3203"><v>1</v></cell></row><row r="3204"><cell r="B3204"><v>0</v></cell></row><row r="3205"><cell r="B3205"><v>0</v></cell></row><row r="3206"><cell r="B3206"><v>0</v></cell></row><row r="3207"><cell r="B3207"><v>0</v></cell></row><row r="3208"><cell r="B3208"><v>0</v></cell></row><row r="3209"><cell r="B3209"><v>0</v></cell></row><row r="3210"><cell r="B3210"><v>0</v></cell></row><row r="3211"><cell r="B3211"><v>0</v></cell></row><row r="3212"><cell r="B3212"><v>1</v></cell></row><row r="3213"><cell r="B3213"><v>0</v></cell></row><row r="3214"><cell r="B3214"><v>0</v></cell></row><row r="3215"><cell r="B3215"><v>0</v></cell></row><row r="3216"><cell r="B3216"><v>0</v></cell></row><row r="3217"><cell r="B3217"><v>0</v></cell></row><row r="3218"><cell r="B3218"><v>0</v></cell></row><row r="3219"><cell r="B3219"><v>0</v></cell></row><row r="3220"><cell r="B3220"><v>0</v></cell></row><row r="3221"><cell r="B3221"><v>0</v></cell></row><row r="3222"><cell r="B3222"><v>0</v></cell></row><row r="3223"><cell r="B3223"><v>0</v></cell></row><row r="3224"><cell r="B3224"><v>0</v></cell></row><row r="3225"><cell r="B3225"><v>0</v></cell></row><row r="3226"><cell r="B3226"><v>0</v></cell></row><row r="3227"><cell r="B3227"><v>0</v></cell></row><row r="3228"><cell r="B3228"><v>0</v></cell></row><row r="3229"><cell r="B3229"><v>0</v></cell></row><row r="3230"><cell r="B3230"><v>0</v></cell></row><row r="3231"><cell r="B3231"><v>0</v></cell></row><row r="3232"><cell r="B3232"><v>0</v></cell></row><row r="3233"><cell r="B3233"><v>0</v></cell></row><row r="3234"><cell r="B3234"><v>0</v></cell></row><row r="3235"><cell r="B3235"><v>0</v></cell></row><row r="3236"><cell r="B3236"><v>0</v></cell></row><row r="3237"><cell r="B3237"><v>0</v></cell></row><row r="3238"><cell r="B3238"><v>0</v></cell></row><row r="3239"><cell r="B3239"><v>0</v></cell></row><row r="3240"><cell r="B3240"><v>0</v></cell></row><row r="3241"><cell r="B3241"><v>0</v></cell></row><row r="3242"><cell r="B3242"><v>0</v></cell></row><row r="3243"><cell r="B3243"><v>0</v></cell></row><row r="3244"><cell r="B3244"><v>0</v></cell></row><row r="3245"><cell r="B3245"><v>0</v></cell></row><row r="3246"><cell r="B3246"><v>0</v></cell></row><row r="3247"><cell r="B3247"><v>0</v></cell></row><row r="3248"><cell r="B3248"><v>0</v></cell></row><row r="3249"><cell r="B3249"><v>0</v></cell></row><row r="3250"><cell r="B3250"><v>0</v></cell></row><row r="3251"><cell r="B3251"><v>0</v></cell></row><row r="3252"><cell r="B3252"><v>0</v></cell></row><row r="3253"><cell r="B3253"><v>0</v></cell></row><row r="3254"><cell r="B3254"><v>0</v></cell></row><row r="3255"><cell r="B3255"><v>0</v></cell></row><row r="3256"><cell r="B3256"><v>0</v></cell></row><row r="3257"><cell r="B3257"><v>0</v></cell></row><row r="3258"><cell r="B3258"><v>0</v></cell></row><row r="3259"><cell r="B3259"><v>0</v></cell></row><row r="3260"><cell r="B3260"><v>1</v></cell></row><row r="3261"><cell r="B3261"><v>0</v></cell></row><row r="3262"><cell r="B3262"><v>0</v></cell></row><row r="3263"><cell r="B3263"><v>0</v></cell></row><row r="3264"><cell r="B3264"><v>0</v></cell></row><row r="3265"><cell r="B3265"><v>0</v></cell></row><row r="3266"><cell r="B3266"><v>0</v></cell></row><row r="3267"><cell r="B3267"><v>0</v></cell></row><row r="3268"><cell r="B3268"><v>0</v></cell></row><row r="3269"><cell r="B3269"><v>0</v></cell></row><row r="3270"><cell r="B3270"><v>0</v></cell></row><row r="3271"><cell r="B3271"><v>0</v></cell></row><row r="3272"><cell r="B3272"><v>0</v></cell></row><row r="3273"><cell r="B3273"><v>0</v></cell></row><row r="3274"><cell r="B3274"><v>0</v></cell></row><row r="3275"><cell r="B3275"><v>0</v></cell></row><row r="3276"><cell r="B3276"><v>0</v></cell></row><row r="3277"><cell r="B3277"><v>0</v></cell></row><row r="3278"><cell r="B3278"><v>0</v></cell></row><row r="3279"><cell r="B3279"><v>0</v></cell></row><row r="3280"><cell r="B3280"><v>0</v></cell></row><row r="3281"><cell r="B3281"><v>0</v></cell></row><row r="3282"><cell r="B3282"><v>0</v></cell></row><row r="3283"><cell r="B3283"><v>0</v></cell></row><row r="3284"><cell r="B3284"><v>0</v></cell></row><row r="3285"><cell r="B3285"><v>0</v></cell></row><row r="3286"><cell r="B3286"><v>0</v></cell></row><row r="3287"><cell r="B3287"><v>0</v></cell></row><row r="3288"><cell r="B3288"><v>0</v></cell></row><row r="3289"><cell r="B3289"><v>0</v></cell></row><row r="3290"><cell r="B3290"><v>0</v></cell></row><row r="3291"><cell r="B3291"><v>0</v></cell></row><row r="3292"><cell r="B3292"><v>0</v></cell></row><row r="3293"><cell r="B3293"><v>0</v></cell></row><row r="3294"><cell r="B3294"><v>0</v></cell></row><row r="3295"><cell r="B3295"><v>0</v></cell></row><row r="3296"><cell r="B3296"><v>0</v></cell></row><row r="3297"><cell r="B3297"><v>0</v></cell></row><row r="3298"><cell r="B3298"><v>0</v></cell></row><row r="3299"><cell r="B3299"><v>0</v></cell></row><row r="3300"><cell r="B3300"><v>0</v></cell></row><row r="3301"><cell r="B3301"><v>0</v></cell></row><row r="3302"><cell r="B3302"><v>0</v></cell></row><row r="3303"><cell r="B3303"><v>0</v></cell></row><row r="3304"><cell r="B3304"><v>0</v></cell></row><row r="3305"><cell r="B3305"><v>0</v></cell></row><row r="3306"><cell r="B3306"><v>0</v></cell></row><row r="3307"><cell r="B3307"><v>0</v></cell></row><row r="3308"><cell r="B3308"><v>0</v></cell></row><row r="3309"><cell r="B3309"><v>0</v></cell></row><row r="3310"><cell r="B3310"><v>0</v></cell></row><row r="3311"><cell r="B3311"><v>0</v></cell></row><row r="3312"><cell r="B3312"><v>0</v></cell></row><row r="3313"><cell r="B3313"><v>0</v></cell></row><row r="3314"><cell r="B3314"><v>0</v></cell></row><row r="3315"><cell r="B3315"><v>0</v></cell></row><row r="3316"><cell r="B3316"><v>0</v></cell></row><row r="3317"><cell r="B3317"><v>0</v></cell></row><row r="3318"><cell r="B3318"><v>0</v></cell></row><row r="3319"><cell r="B3319"><v>0</v></cell></row><row r="3320"><cell r="B3320"><v>0</v></cell></row><row r="3321"><cell r="B3321"><v>0</v></cell></row><row r="3322"><cell r="B3322"><v>0</v></cell></row><row r="3323"><cell r="B3323"><v>0</v></cell></row><row r="3324"><cell r="B3324"><v>0</v></cell></row><row r="3325"><cell r="B3325"><v>0</v></cell></row><row r="3326"><cell r="B3326"><v>0</v></cell></row><row r="3327"><cell r="B3327"><v>0</v></cell></row><row r="3328"><cell r="B3328"><v>0</v></cell></row><row r="3329"><cell r="B3329"><v>0</v></cell></row><row r="3330"><cell r="B3330"><v>0</v></cell></row><row r="3331"><cell r="B3331"><v>0</v></cell></row><row r="3332"><cell r="B3332"><v>0</v></cell></row><row r="3333"><cell r="B3333"><v>0</v></cell></row><row r="3334"><cell r="B3334"><v>0</v></cell></row><row r="3335"><cell r="B3335"><v>0</v></cell></row><row r="3336"><cell r="B3336"><v>0</v></cell></row><row r="3337"><cell r="B3337"><v>0</v></cell></row><row r="3338"><cell r="B3338"><v>0</v></cell></row><row r="3339"><cell r="B3339"><v>0</v></cell></row><row r="3340"><cell r="B3340"><v>0</v></cell></row><row r="3341"><cell r="B3341"><v>0</v></cell></row><row r="3342"><cell r="B3342"><v>0</v></cell></row><row r="3343"><cell r="B3343"><v>0</v></cell></row><row r="3344"><cell r="B3344"><v>0</v></cell></row><row r="3345"><cell r="B3345"><v>0</v></cell></row><row r="3346"><cell r="B3346"><v>0</v></cell></row><row r="3347"><cell r="B3347"><v>0</v></cell></row><row r="3348"><cell r="B3348"><v>0</v></cell></row><row r="3349"><cell r="B3349"><v>0</v></cell></row><row r="3350"><cell r="B3350"><v>0</v></cell></row><row r="3351"><cell r="B3351"><v>0</v></cell></row><row r="3352"><cell r="B3352"><v>0</v></cell></row><row r="3353"><cell r="B3353"><v>0</v></cell></row><row r="3354"><cell r="B3354"><v>0</v></cell></row><row r="3355"><cell r="B3355"><v>0</v></cell></row><row r="3356"><cell r="B3356"><v>0</v></cell></row><row r="3357"><cell r="B3357"><v>0</v></cell></row><row r="3358"><cell r="B3358"><v>0</v></cell></row><row r="3359"><cell r="B3359"><v>0</v></cell></row><row r="3360"><cell r="B3360"><v>0</v></cell></row><row r="3361"><cell r="B3361"><v>0</v></cell></row><row r="3362"><cell r="B3362"><v>0</v></cell></row><row r="3363"><cell r="B3363"><v>1</v></cell></row><row r="3364"><cell r="B3364"><v>0</v></cell></row><row r="3365"><cell r="B3365"><v>1</v></cell></row><row r="3366"><cell r="B3366"><v>0</v></cell></row><row r="3367"><cell r="B3367"><v>0</v></cell></row><row r="3368"><cell r="B3368"><v>0</v></cell></row><row r="3369"><cell r="B3369"><v>0</v></cell></row><row r="3370"><cell r="B3370"><v>0</v></cell></row><row r="3371"><cell r="B3371"><v>0</v></cell></row><row r="3372"><cell r="B3372"><v>0</v></cell></row><row r="3373"><cell r="B3373"><v>0</v></cell></row><row r="3374"><cell r="B3374"><v>0</v></cell></row><row r="3375"><cell r="B3375"><v>0</v></cell></row><row r="3376"><cell r="B3376"><v>0</v></cell></row><row r="3377"><cell r="B3377"><v>0</v></cell></row><row r="3378"><cell r="B3378"><v>0</v></cell></row><row r="3379"><cell r="B3379"><v>0</v></cell></row><row r="3380"><cell r="B3380"><v>0</v></cell></row><row r="3381"><cell r="B3381"><v>0</v></cell></row><row r="3382"><cell r="B3382"><v>0</v></cell></row><row r="3383"><cell r="B3383"><v>0</v></cell></row><row r="3384"><cell r="B3384"><v>0</v></cell></row><row r="3385"><cell r="B3385"><v>0</v></cell></row><row r="3386"><cell r="B3386"><v>0</v></cell></row><row r="3387"><cell r="B3387"><v>0</v></cell></row><row r="3388"><cell r="B3388"><v>0</v></cell></row><row r="3389"><cell r="B3389"><v>0</v></cell></row><row r="3390"><cell r="B3390"><v>0</v></cell></row><row r="3391"><cell r="B3391"><v>0</v></cell></row><row r="3392"><cell r="B3392"><v>0</v></cell></row><row r="3393"><cell r="B3393"><v>0</v></cell></row><row r="3394"><cell r="B3394"><v>0</v></cell></row><row r="3395"><cell r="B3395"><v>0</v></cell></row><row r="3396"><cell r="B3396"><v>0</v></cell></row><row r="3397"><cell r="B3397"><v>0</v></cell></row><row r="3398"><cell r="B3398"><v>0</v></cell></row><row r="3399"><cell r="B3399"><v>0</v></cell></row><row r="3400"><cell r="B3400"><v>0</v></cell></row><row r="3401"><cell r="B3401"><v>0</v></cell></row><row r="3402"><cell r="B3402"><v>0</v></cell></row><row r="3403"><cell r="B3403"><v>1</v></cell></row><row r="3404"><cell r="B3404"><v>0</v></cell></row><row r="3405"><cell r="B3405"><v>0</v></cell></row><row r="3406"><cell r="B3406"><v>0</v></cell></row><row r="3407"><cell r="B3407"><v>0</v></cell></row><row r="3408"><cell r="B3408"><v>1</v></cell></row><row r="3409"><cell r="B3409"><v>0</v></cell></row><row r="3410"><cell r="B3410"><v>0</v></cell></row><row r="3411"><cell r="B3411"><v>0</v></cell></row><row r="3412"><cell r="B3412"><v>0</v></cell></row><row r="3413"><cell r="B3413"><v>0</v></cell></row><row r="3414"><cell r="B3414"><v>0</v></cell></row><row r="3415"><cell r="B3415"><v>0</v></cell></row><row r="3416"><cell r="B3416"><v>0</v></cell></row><row r="3417"><cell r="B3417"><v>0</v></cell></row><row r="3418"><cell r="B3418"><v>0</v></cell></row><row r="3419"><cell r="B3419"><v>0</v></cell></row><row r="3420"><cell r="B3420"><v>0</v></cell></row><row r="3421"><cell r="B3421"><v>0</v></cell></row><row r="3422"><cell r="B3422"><v>0</v></cell></row><row r="3423"><cell r="B3423"><v>0</v></cell></row><row r="3424"><cell r="B3424"><v>0</v></cell></row><row r="3425"><cell r="B3425"><v>0</v></cell></row><row r="3426"><cell r="B3426"><v>1</v></cell></row><row r="3427"><cell r="B3427"><v>0</v></cell></row><row r="3428"><cell r="B3428"><v>0</v></cell></row><row r="3429"><cell r="B3429"><v>0</v></cell></row><row r="3430"><cell r="B3430"><v>0</v></cell></row><row r="3431"><cell r="B3431"><v>0</v></cell></row><row r="3432"><cell r="B3432"><v>1</v></cell></row><row r="3433"><cell r="B3433"><v>1</v></cell></row><row r="3434"><cell r="B3434"><v>0</v></cell></row><row r="3435"><cell r="B3435"><v>1</v></cell></row><row r="3436"><cell r="B3436"><v>1</v></cell></row><row r="3437"><cell r="B3437"><v>0</v></cell></row><row r="3438"><cell r="B3438"><v>0</v></cell></row><row r="3439"><cell r="B3439"><v>0</v></cell></row><row r="3440"><cell r="B3440"><v>0</v></cell></row><row r="3441"><cell r="B3441"><v>1</v></cell></row><row r="3442"><cell r="B3442"><v>1</v></cell></row><row r="3443"><cell r="B3443"><v>0</v></cell></row><row r="3444"><cell r="B3444"><v>0</v></cell></row><row r="3445"><cell r="B3445"><v>0</v></cell></row><row r="3446"><cell r="B3446"><v>0</v></cell></row><row r="3447"><cell r="B3447"><v>0</v></cell></row><row r="3448"><cell r="B3448"><v>0</v></cell></row><row r="3449"><cell r="B3449"><v>0</v></cell></row><row r="3450"><cell r="B3450"><v>0</v></cell></row><row r="3451"><cell r="B3451"><v>0</v></cell></row><row r="3452"><cell r="B3452"><v>1</v></cell></row><row r="3453"><cell r="B3453"><v>1</v></cell></row><row r="3454"><cell r="B3454"><v>1</v></cell></row><row r="3455"><cell r="B3455"><v>0</v></cell></row><row r="3456"><cell r="B3456"><v>0</v></cell></row><row r="3457"><cell r="B3457"><v>0</v></cell></row><row r="3458"><cell r="B3458"><v>0</v></cell></row><row r="3459"><cell r="B3459"><v>0</v></cell></row><row r="3460"><cell r="B3460"><v>1</v></cell></row><row r="3461"><cell r="B3461"><v>1</v></cell></row><row r="3462"><cell r="B3462"><v>0</v></cell></row><row r="3463"><cell r="B3463"><v>0</v></cell></row><row r="3464"><cell r="B3464"><v>1</v></cell></row><row r="3465"><cell r="B3465"><v>0</v></cell></row><row r="3466"><cell r="B3466"><v>0</v></cell></row><row r="3467"><cell r="B3467"><v>0</v></cell></row><row r="3468"><cell r="B3468"><v>1</v></cell></row><row r="3469"><cell r="B3469"><v>0</v></cell></row><row r="3470"><cell r="B3470"><v>0</v></cell></row><row r="3471"><cell r="B3471"><v>0</v></cell></row><row r="3472"><cell r="B3472"><v>0</v></cell></row><row r="3473"><cell r="B3473"><v>0</v></cell></row><row r="3474"><cell r="B3474"><v>0</v></cell></row><row r="3475"><cell r="B3475"><v>1</v></cell></row><row r="3476"><cell r="B3476"><v>1</v></cell></row><row r="3477"><cell r="B3477"><v>1</v></cell></row><row r="3478"><cell r="B3478"><v>0</v></cell></row><row r="3479"><cell r="B3479"><v>0</v></cell></row><row r="3480"><cell r="B3480"><v>0</v></cell></row><row r="3481"><cell r="B3481"><v>0</v></cell></row><row r="3482"><cell r="B3482"><v>1</v></cell></row><row r="3483"><cell r="B3483"><v>1</v></cell></row><row r="3484"><cell r="B3484"><v>1</v></cell></row><row r="3485"><cell r="B3485"><v>0</v></cell></row><row r="3486"><cell r="B3486"><v>0</v></cell></row><row r="3487"><cell r="B3487"><v>0</v></cell></row><row r="3488"><cell r="B3488"><v>0</v></cell></row><row r="3489"><cell r="B3489"><v>0</v></cell></row><row r="3490"><cell r="B3490"><v>0</v></cell></row><row r="3491"><cell r="B3491"><v>0</v></cell></row><row r="3492"><cell r="B3492"><v>0</v></cell></row><row r="3493"><cell r="B3493"><v>0</v></cell></row><row r="3494"><cell r="B3494"><v>0</v></cell></row><row r="3495"><cell r="B3495"><v>0</v></cell></row><row r="3496"><cell r="B3496"><v>0</v></cell></row><row r="3497"><cell r="B3497"><v>0</v></cell></row><row r="3498"><cell r="B3498"><v>0</v></cell></row><row r="3499"><cell r="B3499"><v>1</v></cell></row><row r="3500"><cell r="B3500"><v>0</v></cell></row><row r="3501"><cell r="B3501"><v>0</v></cell></row><row r="3502"><cell r="B3502"><v>0</v></cell></row><row r="3503"><cell r="B3503"><v>0</v></cell></row><row r="3504"><cell r="B3504"><v>0</v></cell></row><row r="3505"><cell r="B3505"><v>0</v></cell></row><row r="3506"><cell r="B3506"><v>0</v></cell></row><row r="3507"><cell r="B3507"><v>0</v></cell></row><row r="3508"><cell r="B3508"><v>0</v></cell></row><row r="3509"><cell r="B3509"><v>0</v></cell></row><row r="3510"><cell r="B3510"><v>0</v></cell></row><row r="3511"><cell r="B3511"><v>0</v></cell></row><row r="3512"><cell r="B3512"><v>0</v></cell></row><row r="3513"><cell r="B3513"><v>0</v></cell></row><row r="3514"><cell r="B3514"><v>0</v></cell></row><row r="3515"><cell r="B3515"><v>0</v></cell></row><row r="3516"><cell r="B3516"><v>0</v></cell></row><row r="3517"><cell r="B3517"><v>0</v></cell></row><row r="3518"><cell r="B3518"><v>0</v></cell></row><row r="3519"><cell r="B3519"><v>0</v></cell></row><row r="3520"><cell r="B3520"><v>0</v></cell></row><row r="3521"><cell r="B3521"><v>0</v></cell></row><row r="3522"><cell r="B3522"><v>1</v></cell></row><row r="3523"><cell r="B3523"><v>1</v></cell></row><row r="3524"><cell r="B3524"><v>0</v></cell></row><row r="3525"><cell r="B3525"><v>1</v></cell></row><row r="3526"><cell r="B3526"><v>0</v></cell></row><row r="3527"><cell r="B3527"><v>0</v></cell></row><row r="3528"><cell r="B3528"><v>0</v></cell></row><row r="3529"><cell r="B3529"><v>0</v></cell></row><row r="3530"><cell r="B3530"><v>0</v></cell></row><row r="3531"><cell r="B3531"><v>0</v></cell></row><row r="3532"><cell r="B3532"><v>0</v></cell></row><row r="3533"><cell r="B3533"><v>0</v></cell></row><row r="3534"><cell r="B3534"><v>0</v></cell></row><row r="3535"><cell r="B3535"><v>0</v></cell></row><row r="3536"><cell r="B3536"><v>0</v></cell></row><row r="3537"><cell r="B3537"><v>0</v></cell></row><row r="3538"><cell r="B3538"><v>0</v></cell></row><row r="3539"><cell r="B3539"><v>0</v></cell></row><row r="3540"><cell r="B3540"><v>0</v></cell></row><row r="3541"><cell r="B3541"><v>0</v></cell></row><row r="3542"><cell r="B3542"><v>0</v></cell></row><row r="3543"><cell r="B3543"><v>1</v></cell></row><row r="3544"><cell r="B3544"><v>1</v></cell></row><row r="3545"><cell r="B3545"><v>0</v></cell></row><row r="3546"><cell r="B3546"><v>0</v></cell></row><row r="3547"><cell r="B3547"><v>0</v></cell></row><row r="3548"><cell r="B3548"><v>0</v></cell></row><row r="3549"><cell r="B3549"><v>0</v></cell></row><row r="3550"><cell r="B3550"><v>0</v></cell></row><row r="3551"><cell r="B3551"><v>0</v></cell></row><row r="3552"><cell r="B3552"><v>1</v></cell></row><row r="3553"><cell r="B3553"><v>0</v></cell></row><row r="3554"><cell r="B3554"><v>1</v></cell></row><row r="3555"><cell r="B3555"><v>0</v></cell></row><row r="3556"><cell r="B3556"><v>0</v></cell></row><row r="3557"><cell r="B3557"><v>0</v></cell></row><row r="3558"><cell r="B3558"><v>0</v></cell></row><row r="3559"><cell r="B3559"><v>0</v></cell></row><row r="3560"><cell r="B3560"><v>0</v></cell></row><row r="3561"><cell r="B3561"><v>0</v></cell></row><row r="3562"><cell r="B3562"><v>0</v></cell></row><row r="3563"><cell r="B3563"><v>0</v></cell></row><row r="3564"><cell r="B3564"><v>0</v></cell></row><row r="3565"><cell r="B3565"><v>0</v></cell></row><row r="3566"><cell r="B3566"><v>0</v></cell></row><row r="3567"><cell r="B3567"><v>0</v></cell></row><row r="3568"><cell r="B3568"><v>0</v></cell></row><row r="3569"><cell r="B3569"><v>0</v></cell></row><row r="3570"><cell r="B3570"><v>0</v></cell></row><row r="3571"><cell r="B3571"><v>0</v></cell></row><row r="3572"><cell r="B3572"><v>0</v></cell></row><row r="3573"><cell r="B3573"><v>1</v></cell></row><row r="3574"><cell r="B3574"><v>0</v></cell></row><row r="3575"><cell r="B3575"><v>0</v></cell></row><row r="3576"><cell r="B3576"><v>0</v></cell></row><row r="3577"><cell r="B3577"><v>0</v></cell></row><row r="3578"><cell r="B3578"><v>0</v></cell></row><row r="3579"><cell r="B3579"><v>0</v></cell></row><row r="3580"><cell r="B3580"><v>0</v></cell></row><row r="3581"><cell r="B3581"><v>0</v></cell></row><row r="3582"><cell r="B3582"><v>0</v></cell></row><row r="3583"><cell r="B3583"><v>0</v></cell></row><row r="3584"><cell r="B3584"><v>0</v></cell></row><row r="3585"><cell r="B3585"><v>0</v></cell></row><row r="3586"><cell r="B3586"><v>0</v></cell></row><row r="3587"><cell r="B3587"><v>0</v></cell></row><row r="3588"><cell r="B3588"><v>0</v></cell></row><row r="3589"><cell r="B3589"><v>0</v></cell></row><row r="3590"><cell r="B3590"><v>0</v></cell></row><row r="3591"><cell r="B3591"><v>0</v></cell></row><row r="3592"><cell r="B3592"><v>1</v></cell></row><row r="3593"><cell r="B3593"><v>0</v></cell></row><row r="3594"><cell r="B3594"><v>0</v></cell></row><row r="3595"><cell r="B3595"><v>1</v></cell></row><row r="3596"><cell r="B3596"><v>0</v></cell></row><row r="3607"><cell r="B3607" t="str"><v>Unit Price in USD</v></cell></row><row r="3608"><cell r="B3608" t="str"><v>.</v></cell></row><row r="3609"><cell r="B3609" t="str"><v>.</v></cell></row><row r="3610"><cell r="B3610" t="str"><v>.</v></cell></row><row r="3611"><cell r="B3611" t="str"><v>.</v></cell></row><row r="3612"><cell r="B3612" t="str"><v>.</v></cell></row><row r="3613"><cell r="B3613"><v>11346969.4896703</v></cell></row><row r="3614"><cell r="B3614" t="str"><v>.</v></cell></row><row r="3615"><cell r="B3615" t="str"><v>.</v></cell></row><row r="3616"><cell r="B3616" t="str"><v>.</v></cell></row><row r="3617"><cell r="B3617" t="str"><v>.</v></cell></row><row r="3618"><cell r="B3618" t="str"><v>.</v></cell></row><row r="3619"><cell r="B3619" t="str"><v>.</v></cell></row><row r="3620"><cell r="B3620" t="str"><v>.</v></cell></row><row r="3621"><cell r="B3621" t="str"><v>.</v></cell></row><row r="3622"><cell r="B3622" t="str"><v>.</v></cell></row><row r="3623"><cell r="B3623"><v>58067769.6</v></cell></row><row r="3624"><cell r="B3624"><v>743989.180812922</v></cell></row><row r="3625"><cell r="B3625"><v>593000</v></cell></row><row r="3626"><cell r="B3626"><v>170000</v></cell></row><row r="3627"><cell r="B3627"><v>11.99</v></cell></row><row r="3628"><cell r="B3628"><v>5300</v></cell></row><row r="3629"><cell r="B3629" t="str"><v>.</v></cell></row><row r="3630"><cell r="B3630" t="str"><v>.</v></cell></row><row r="3631"><cell r="B3631"><v>223.15</v></cell></row><row r="3632"><cell r="B3632"><v>90</v></cell></row><row r="3633"><cell r="B3633" t="str"><v>.</v></cell></row><row r="3634"><cell r="B3634" t="str"><v>.</v></cell></row><row r="3635"><cell r="B3635" t="str"><v>.</v></cell></row><row r="3636"><cell r="B3636"><v>5170000</v></cell></row><row r="3637"><cell r="B3637" t="str"><v>.</v></cell></row><row r="3638"><cell r="B3638"><v>135491462.4</v></cell></row><row r="3639"><cell r="B3639"><v>86940000</v></cell></row><row r="3640"><cell r="B3640"><v>31453375.2</v></cell></row><row r="3641"><cell r="B3641"><v>15000000</v></cell></row><row r="3642"><cell r="B3642"><v>12097452</v></cell></row><row r="3643"><cell r="B3643"><v>3318330.61</v></cell></row><row r="3644"><cell r="B3644"><v>3960000</v></cell></row><row r="3645"><cell r="B3645"><v>2600000</v></cell></row><row r="3646"><cell r="B3646"><v>2548204.579</v></cell></row><row r="3647"><cell r="B3647"><v>1750000</v></cell></row><row r="3648"><cell r="B3648"><v>1406812</v></cell></row><row r="3649"><cell r="B3649"><v>895040.34</v></cell></row><row r="3650"><cell r="B3650"><v>625000</v></cell></row><row r="3651"><cell r="B3651"><v>150000</v></cell></row><row r="3652"><cell r="B3652"><v>2497000</v></cell></row><row r="3653"><cell r="B3653"><v>1090000</v></cell></row><row r="3654"><cell r="B3654"><v>557000</v></cell></row><row r="3655"><cell r="B3655"><v>15000000</v></cell></row><row r="3656"><cell r="B3656"><v>1392389.09308902</v></cell></row><row r="3657"><cell r="B3657"><v>19354990.84</v></cell></row><row r="3658"><cell r="B3658"><v>616680.63641107</v></cell></row><row r="3659"><cell r="B3659"><v>625000</v></cell></row><row r="3660"><cell r="B3660"><v>533100</v></cell></row><row r="3661"><cell r="B3661"><v>334029</v></cell></row><row r="3662"><cell r="B3662"><v>326778</v></cell></row><row r="3663"><cell r="B3663"><v>300000</v></cell></row><row r="3664"><cell r="B3664"><v>625000</v></cell></row><row r="3665"><cell r="B3665"><v>250000</v></cell></row><row r="3666"><cell r="B3666"><v>220000</v></cell></row><row r="3667"><cell r="B3667"><v>10658</v></cell></row><row r="3668"><cell r="B3668"><v>168000</v></cell></row><row r="3669"><cell r="B3669"><v>155476</v></cell></row><row r="3670"><cell r="B3670"><v>194000</v></cell></row><row r="3671"><cell r="B3671"><v>100000</v></cell></row><row r="3672"><cell r="B3672"><v>80503.62</v></cell></row><row r="3673"><cell r="B3673"><v>71120.78</v></cell></row><row r="3674"><cell r="B3674"><v>5300</v></cell></row><row r="3675"><cell r="B3675"><v>35000</v></cell></row><row r="3676"><cell r="B3676"><v>33000</v></cell></row><row r="3677"><cell r="B3677"><v>5300</v></cell></row><row r="3678"><cell r="B3678"><v>22000</v></cell></row><row r="3679"><cell r="B3679"><v>20000</v></cell></row><row r="3680"><cell r="B3680"><v>12000</v></cell></row><row r="3681"><cell r="B3681"><v>12807.38</v></cell></row><row r="3682"><cell r="B3682"><v>64000</v></cell></row><row r="3683"><cell r="B3683"><v>12000</v></cell></row><row r="3684"><cell r="B3684"><v>5300</v></cell></row><row r="3685"><cell r="B3685"><v>5000</v></cell></row><row r="3686"><cell r="B3686"><v>5000</v></cell></row><row r="3687"><cell r="B3687"><v>3800</v></cell></row><row r="3688"><cell r="B3688"><v>3800</v></cell></row><row r="3689"><cell r="B3689"><v>3661.76</v></cell></row><row r="3690"><cell r="B3690"><v>2000</v></cell></row><row r="3691"><cell r="B3691"><v>2000</v></cell></row><row r="3692"><cell r="B3692"><v>2000</v></cell></row><row r="3693"><cell r="B3693"><v>1475</v></cell></row><row r="3694"><cell r="B3694"><v>2462.43</v></cell></row><row r="3695"><cell r="B3695"><v>1100</v></cell></row><row r="3696"><cell r="B3696"><v>1082</v></cell></row><row r="3697"><cell r="B3697"><v>800</v></cell></row><row r="3698"><cell r="B3698"><v>1000</v></cell></row><row r="3699"><cell r="B3699"><v>223.15</v></cell></row><row r="3700"><cell r="B3700"><v>150</v></cell></row><row r="3701"><cell r="B3701"><v>99.18</v></cell></row><row r="3702"><cell r="B3702"><v>90</v></cell></row><row r="3703"><cell r="B3703"><v>90</v></cell></row><row r="3704"><cell r="B3704"><v>62</v></cell></row><row r="3705"><cell r="B3705"><v>40</v></cell></row><row r="3706"><cell r="B3706"><v>35</v></cell></row><row r="3707"><cell r="B3707"><v>16.5</v></cell></row><row r="3708"><cell r="B3708"><v>1.29</v></cell></row><row r="3709"><cell r="B3709"><v>0.418</v></cell></row><row r="3710"><cell r="B3710"><v>291771.329725278</v></cell></row><row r="3711"><cell r="B3711"><v>291771.329725278</v></cell></row><row r="3712"><cell r="B3712"><v>2099</v></cell></row><row r="3713"><cell r="B3713"><v>97800</v></cell></row><row r="3714"><cell r="B3714"><v>22000</v></cell></row><row r="3715"><cell r="B3715"><v>2799</v></cell></row><row r="3716"><cell r="B3716"><v>325604.28</v></cell></row><row r="3717"><cell r="B3717" t="str"><v>.</v></cell></row><row r="3718"><cell r="B3718" t="str"><v>.</v></cell></row><row r="3719"><cell r="B3719" t="str"><v>.</v></cell></row><row r="3720"><cell r="B3720" t="str"><v>.</v></cell></row><row r="3721"><cell r="B3721" t="str"><v>.</v></cell></row><row r="3722"><cell r="B3722" t="str"><v>.</v></cell></row><row r="3723"><cell r="B3723" t="str"><v>.</v></cell></row><row r="3724"><cell r="B3724" t="str"><v>.</v></cell></row><row r="3725"><cell r="B3725" t="str"><v>.</v></cell></row><row r="3726"><cell r="B3726" t="str"><v>.</v></cell></row><row r="3727"><cell r="B3727" t="str"><v>.</v></cell></row><row r="3728"><cell r="B3728" t="str"><v>.</v></cell></row><row r="3729"><cell r="B3729" t="str"><v>.</v></cell></row><row r="3730"><cell r="B3730" t="str"><v>.</v></cell></row><row r="3731"><cell r="B3731" t="str"><v>.</v></cell></row><row r="3732"><cell r="B3732" t="str"><v>.</v></cell></row><row r="3733"><cell r="B3733" t="str"><v>.</v></cell></row><row r="3734"><cell r="B3734" t="str"><v>.</v></cell></row><row r="3735"><cell r="B3735" t="str"><v>.</v></cell></row><row r="3736"><cell r="B3736" t="str"><v>.</v></cell></row><row r="3737"><cell r="B3737"><v>463188.2</v></cell></row><row r="3738"><cell r="B3738" t="str"><v>.</v></cell></row><row r="3739"><cell r="B3739"><v>69216943.77</v></cell></row><row r="3740"><cell r="B3740" t="str"><v>.</v></cell></row><row r="3741"><cell r="B3741" t="str"><v>.</v></cell></row><row r="3742"><cell r="B3742" t="str"><v>.</v></cell></row><row r="3743"><cell r="B3743" t="str"><v>.</v></cell></row><row r="3744"><cell r="B3744" t="str"><v>.</v></cell></row><row r="3745"><cell r="B3745" t="str"><v>.</v></cell></row><row r="3746"><cell r="B3746"><v>463188.2</v></cell></row><row r="3747"><cell r="B3747"><v>350000</v></cell></row><row r="3748"><cell r="B3748"><v>25000</v></cell></row><row r="3749"><cell r="B3749"><v>120000</v></cell></row><row r="3750"><cell r="B3750"><v>208817599.13</v></cell></row><row r="3751"><cell r="B3751"><v>154812000</v></cell></row><row r="3752"><cell r="B3752"><v>87000000</v></cell></row><row r="3753"><cell r="B3753"><v>70000000</v></cell></row><row r="3754"><cell r="B3754"><v>70000000</v></cell></row><row r="3755"><cell r="B3755"><v>19354990.8437131</v></cell></row><row r="3756"><cell r="B3756"><v>50000000</v></cell></row><row r="3757"><cell r="B3757"><v>39916727.9</v></cell></row><row r="3758"><cell r="B3758"><v>35411360.63</v></cell></row><row r="3759"><cell r="B3759"><v>18400000</v></cell></row><row r="3760"><cell r="B3760"><v>13778907.1885011</v></cell></row><row r="3761"><cell r="B3761"><v>15076313.03</v></cell></row><row r="3762"><cell r="B3762"><v>15000000</v></cell></row><row r="3763"><cell r="B3763"><v>12781188.5</v></cell></row><row r="3764"><cell r="B3764"><v>12000000</v></cell></row><row r="3765"><cell r="B3765"><v>8888888</v></cell></row><row r="3766"><cell r="B3766"><v>6345668.52292017</v></cell></row><row r="3767"><cell r="B3767"><v>8661378.45118233</v></cell></row><row r="3768"><cell r="B3768"><v>6060550</v></cell></row><row r="3769"><cell r="B3769"><v>9530000</v></cell></row><row r="3770"><cell r="B3770"><v>1637933.87161078</v></cell></row><row r="3771"><cell r="B3771"><v>4346586.337</v></cell></row><row r="3772"><cell r="B3772"><v>20783363.95</v></cell></row><row r="3773"><cell r="B3773"><v>2528458.11</v></cell></row><row r="3774"><cell r="B3774"><v>13615659.1288813</v></cell></row><row r="3775"><cell r="B3775"><v>3193503.68</v></cell></row><row r="3776"><cell r="B3776"><v>1272482.27600255</v></cell></row><row r="3777"><cell r="B3777"><v>1734787.30789614</v></cell></row><row r="3778"><cell r="B3778"><v>1650000</v></cell></row><row r="3779"><cell r="B3779"><v>1650000</v></cell></row><row r="3780"><cell r="B3780"><v>1616065.95627824</v></cell></row><row r="3781"><cell r="B3781"><v>1550000</v></cell></row><row r="3782"><cell r="B3782"><v>1190651.93</v></cell></row><row r="3783"><cell r="B3783"><v>1187362.38</v></cell></row><row r="3784"><cell r="B3784"><v>1035567.45</v></cell></row><row r="3785"><cell r="B3785"><v>1035567.45</v></cell></row><row r="3786"><cell r="B3786"><v>934237.75</v></cell></row><row r="3787"><cell r="B3787"><v>865844.756238382</v></cell></row><row r="3788"><cell r="B3788"><v>850000</v></cell></row><row r="3789"><cell r="B3789"><v>743989.180812922</v></cell></row><row r="3790"><cell r="B3790"><v>709034.8872</v></cell></row><row r="3791"><cell r="B3791"><v>704613.12</v></cell></row><row r="3792"><cell r="B3792"><v>692355.45178617</v></cell></row><row r="3793"><cell r="B3793"><v>650000</v></cell></row><row r="3794"><cell r="B3794"><v>561542.53</v></cell></row><row r="3795"><cell r="B3795"><v>605700</v></cell></row><row r="3796"><cell r="B3796"><v>5170000</v></cell></row><row r="3797"><cell r="B3797"><v>5170000</v></cell></row><row r="3798"><cell r="B3798"><v>461730</v></cell></row><row r="3799"><cell r="B3799"><v>390000</v></cell></row><row r="3800"><cell r="B3800"><v>390000</v></cell></row><row r="3801"><cell r="B3801"><v>365200</v></cell></row><row r="3802"><cell r="B3802"><v>350000</v></cell></row><row r="3803"><cell r="B3803"><v>350000</v></cell></row><row r="3804"><cell r="B3804"><v>350000</v></cell></row><row r="3805"><cell r="B3805"><v>350000</v></cell></row><row r="3806"><cell r="B3806"><v>326778</v></cell></row><row r="3807"><cell r="B3807"><v>300000</v></cell></row><row r="3808"><cell r="B3808"><v>256000</v></cell></row><row r="3809"><cell r="B3809"><v>250000</v></cell></row><row r="3810"><cell r="B3810"><v>178000</v></cell></row><row r="3811"><cell r="B3811"><v>163793</v></cell></row><row r="3812"><cell r="B3812"><v>122527.7</v></cell></row><row r="3813"><cell r="B3813"><v>119000</v></cell></row><row r="3814"><cell r="B3814"><v>119000</v></cell></row><row r="3815"><cell r="B3815"><v>119000</v></cell></row><row r="3816"><cell r="B3816"><v>97500</v></cell></row><row r="3817"><cell r="B3817"><v>85000</v></cell></row><row r="3818"><cell r="B3818"><v>78000</v></cell></row><row r="3819"><cell r="B3819"><v>78000</v></cell></row><row r="3820"><cell r="B3820"><v>78000</v></cell></row><row r="3821"><cell r="B3821"><v>78000</v></cell></row><row r="3822"><cell r="B3822"><v>75265.9111439688</v></cell></row><row r="3823"><cell r="B3823"><v>254717</v></cell></row><row r="3824"><cell r="B3824"><v>254717</v></cell></row><row r="3825"><cell r="B3825"><v>38334.5318271827</v></cell></row><row r="3826"><cell r="B3826"><v>480000</v></cell></row><row r="3827"><cell r="B3827"><v>40000</v></cell></row><row r="3828"><cell r="B3828"><v>40000</v></cell></row><row r="3829"><cell r="B3829"><v>120000</v></cell></row><row r="3830"><cell r="B3830"><v>20000</v></cell></row><row r="3831"><cell r="B3831"><v>20000</v></cell></row><row r="3832"><cell r="B3832"><v>10658</v></cell></row><row r="3833"><cell r="B3833"><v>11108</v></cell></row><row r="3834"><cell r="B3834"><v>8374.57</v></cell></row><row r="3835"><cell r="B3835"><v>2320</v></cell></row><row r="3836"><cell r="B3836"><v>51404</v></cell></row><row r="3837"><cell r="B3837"><v>6000</v></cell></row><row r="3838"><cell r="B3838"><v>6000</v></cell></row><row r="3839"><cell r="B3839"><v>5372.54901960784</v></cell></row><row r="3840"><cell r="B3840"><v>5300</v></cell></row><row r="3841"><cell r="B3841"><v>5175</v></cell></row><row r="3842"><cell r="B3842"><v>11369.1242046636</v></cell></row><row r="3843"><cell r="B3843"><v>3800</v></cell></row><row r="3844"><cell r="B3844"><v>3800</v></cell></row><row r="3845"><cell r="B3845"><v>3000</v></cell></row><row r="3846"><cell r="B3846"><v>19500</v></cell></row><row r="3847"><cell r="B3847"><v>1750</v></cell></row><row r="3848"><cell r="B3848"><v>3873.65</v></cell></row><row r="3849"><cell r="B3849"><v>2500</v></cell></row><row r="3850"><cell r="B3850"><v>2291</v></cell></row><row r="3851"><cell r="B3851"><v>2000</v></cell></row><row r="3852"><cell r="B3852"><v>2000</v></cell></row><row r="3853"><cell r="B3853"><v>1475</v></cell></row><row r="3854"><cell r="B3854"><v>1475</v></cell></row><row r="3855"><cell r="B3855"><v>1475</v></cell></row><row r="3856"><cell r="B3856"><v>1612.5</v></cell></row><row r="3857"><cell r="B3857"><v>1500</v></cell></row><row r="3858"><cell r="B3858"><v>1480.64</v></cell></row><row r="3859"><cell r="B3859"><v>1400</v></cell></row><row r="3860"><cell r="B3860"><v>1400</v></cell></row><row r="3861"><cell r="B3861"><v>1266</v></cell></row><row r="3862"><cell r="B3862"><v>705</v></cell></row><row r="3863"><cell r="B3863"><v>1000</v></cell></row><row r="3864"><cell r="B3864"><v>1071.64</v></cell></row><row r="3865"><cell r="B3865"><v>850</v></cell></row><row r="3866"><cell r="B3866"><v>800</v></cell></row><row r="3867"><cell r="B3867"><v>500</v></cell></row><row r="3868"><cell r="B3868"><v>400</v></cell></row><row r="3869"><cell r="B3869"><v>316.68</v></cell></row><row r="3870"><cell r="B3870"><v>1000</v></cell></row><row r="3871"><cell r="B3871"><v>266.94</v></cell></row><row r="3872"><cell r="B3872"><v>100</v></cell></row><row r="3873"><cell r="B3873"><v>45</v></cell></row><row r="3874"><cell r="B3874"><v>37.82</v></cell></row><row r="3875"><cell r="B3875"><v>22</v></cell></row><row r="3876"><cell r="B3876"><v>22</v></cell></row><row r="3877"><cell r="B3877"><v>22</v></cell></row><row r="3878"><cell r="B3878"><v>22</v></cell></row><row r="3879"><cell r="B3879"><v>22</v></cell></row><row r="3880"><cell r="B3880"><v>8.76</v></cell></row><row r="3881"><cell r="B3881"><v>5</v></cell></row><row r="3882"><cell r="B3882"><v>5</v></cell></row><row r="3883"><cell r="B3883"><v>0.95</v></cell></row><row r="3884"><cell r="B3884"><v>0.95</v></cell></row><row r="3885"><cell r="B3885"><v>0.58</v></cell></row><row r="3886"><cell r="B3886"><v>266.94</v></cell></row><row r="3887"><cell r="B3887"><v>55</v></cell></row><row r="3888"><cell r="B3888"><v>500000</v></cell></row><row r="3889"><cell r="B3889"><v>94550</v></cell></row><row r="3890"><cell r="B3890"><v>93090</v></cell></row><row r="3891"><cell r="B3891"><v>2320</v></cell></row><row r="3892"><cell r="B3892"><v>335470</v></cell></row><row r="3893"><cell r="B3893"><v>1272482.27600255</v></cell></row><row r="3894"><cell r="B3894"><v>3200000</v></cell></row><row r="3895"><cell r="B3895"><v>405530</v></cell></row><row r="3896"><cell r="B3896"><v>246216</v></cell></row><row r="3897"><cell r="B3897"><v>78000</v></cell></row><row r="3898"><cell r="B3898"><v>350000</v></cell></row><row r="3899"><cell r="B3899"><v>350000</v></cell></row><row r="3900"><cell r="B3900"><v>350000</v></cell></row><row r="3901"><cell r="B3901"><v>55290000</v></cell></row><row r="3902"><cell r="B3902"><v>15625000</v></cell></row><row r="3903"><cell r="B3903"><v>112800</v></cell></row><row r="3904"><cell r="B3904"><v>968420</v></cell></row><row r="3905"><cell r="B3905"><v>500000</v></cell></row><row r="3906"><cell r="B3906"><v>10335642.57</v></cell></row><row r="3907"><cell r="B3907"><v>1000000</v></cell></row><row r="3908"><cell r="B3908"><v>325604.282933703</v></cell></row><row r="3909"><cell r="B3909"><v>1380129.02601431</v></cell></row><row r="3910"><cell r="B3910"><v>110000</v></cell></row><row r="3911"><cell r="B3911"><v>29.0697674418605</v></cell></row><row r="3912"><cell r="B3912"><v>1866185.2217929</v></cell></row><row r="3913"><cell r="B3913"><v>98000</v></cell></row><row r="3914"><cell r="B3914"><v>1300</v></cell></row><row r="3915"><cell r="B3915"><v>2548204.579</v></cell></row><row r="3916"><cell r="B3916"><v>2268127</v></cell></row><row r="3917"><cell r="B3917"><v>1240159</v></cell></row><row r="3918"><cell r="B3918"><v>405530</v></cell></row><row r="3919"><cell r="B3919"><v>405530</v></cell></row><row r="3920"><cell r="B3920"><v>1206834.11</v></cell></row><row r="3921"><cell r="B3921"><v>59.235</v></cell></row><row r="3922"><cell r="B3922"><v>94462</v></cell></row><row r="3923"><cell r="B3923"><v>40000</v></cell></row><row r="3924"><cell r="B3924"><v>11108</v></cell></row><row r="3925"><cell r="B3925"><v>6000</v></cell></row><row r="3926"><cell r="B3926"><v>1100</v></cell></row><row r="3927"><cell r="B3927"><v>329</v></cell></row><row r="3928"><cell r="B3928"><v>0.85</v></cell></row><row r="3929"><cell r="B3929"><v>0.5</v></cell></row><row r="3930"><cell r="B3930"><v>60000</v></cell></row><row r="3931"><cell r="B3931"><v>32540</v></cell></row><row r="3932"><cell r="B3932"><v>32540</v></cell></row><row r="3933"><cell r="B3933"><v>25000</v></cell></row><row r="3934"><cell r="B3934"><v>25000</v></cell></row><row r="3935"><cell r="B3935"><v>16000</v></cell></row><row r="3936"><cell r="B3936"><v>10794.5</v></cell></row><row r="3937"><cell r="B3937"><v>12807.38</v></cell></row><row r="3938"><cell r="B3938"><v>8625</v></cell></row><row r="3939"><cell r="B3939"><v>6000</v></cell></row><row r="3940"><cell r="B3940"><v>12000</v></cell></row><row r="3941"><cell r="B3941"><v>3000</v></cell></row><row r="3942"><cell r="B3942"><v>3000</v></cell></row><row r="3943"><cell r="B3943"><v>3832.65</v></cell></row><row r="3944"><cell r="B3944"><v>1818.28</v></cell></row><row r="3945"><cell r="B3945"><v>1486.91</v></cell></row><row r="3946"><cell r="B3946"><v>1200</v></cell></row><row r="3947"><cell r="B3947"><v>1334</v></cell></row><row r="3948"><cell r="B3948"><v>992.4</v></cell></row><row r="3949"><cell r="B3949"><v>2000</v></cell></row><row r="3950"><cell r="B3950"><v>368.75</v></cell></row><row r="3951"><cell r="B3951"><v>297</v></cell></row><row r="3952"><cell r="B3952"><v>219</v></cell></row><row r="3953"><cell r="B3953"><v>207.68</v></cell></row><row r="3954"><cell r="B3954"><v>126.69</v></cell></row><row r="3955"><cell r="B3955"><v>50</v></cell></row><row r="3956"><cell r="B3956"><v>70</v></cell></row><row r="3957"><cell r="B3957"><v>60</v></cell></row><row r="3958"><cell r="B3958"><v>69</v></cell></row><row r="3959"><cell r="B3959"><v>45</v></cell></row><row r="3960"><cell r="B3960"><v>36.95</v></cell></row><row r="3961"><cell r="B3961"><v>34.99</v></cell></row><row r="3962"><cell r="B3962"><v>50</v></cell></row><row r="3963"><cell r="B3963"><v>15</v></cell></row><row r="3964"><cell r="B3964"><v>11.99</v></cell></row><row r="3965"><cell r="B3965"><v>9.93</v></cell></row><row r="3966"><cell r="B3966"><v>2.5</v></cell></row><row r="3967"><cell r="B3967"><v>1.625</v></cell></row><row r="3968"><cell r="B3968"><v>0.4</v></cell></row><row r="3969"><cell r="B3969"><v>1.35</v></cell></row><row r="3970"><cell r="B3970"><v>0.95</v></cell></row><row r="3971"><cell r="B3971"><v>0.9</v></cell></row><row r="3972"><cell r="B3972"><v>0.38</v></cell></row><row r="3973"><cell r="B3973"><v>0.418</v></cell></row><row r="3974"><cell r="B3974"><v>0.4</v></cell></row><row r="3975"><cell r="B3975"><v>0.4</v></cell></row><row r="3976"><cell r="B3976"><v>32500</v></cell></row><row r="3977"><cell r="B3977"><v>45</v></cell></row><row r="3978"><cell r="B3978"><v>60000</v></cell></row><row r="3979"><cell r="B3979"><v>405530</v></cell></row><row r="3980"><cell r="B3980" t="str"><v>.</v></cell></row><row r="3981"><cell r="B3981" t="str"><v>.</v></cell></row><row r="3982"><cell r="B3982"><v>19354990.8</v></cell></row><row r="3983"><cell r="B3983"><v>22216</v></cell></row><row r="3984"><cell r="B3984" t="str"><v>.</v></cell></row><row r="3985"><cell r="B3985" t="str"><v>.</v></cell></row><row r="3986"><cell r="B3986" t="str"><v>.</v></cell></row><row r="3987"><cell r="B3987" t="str"><v>.</v></cell></row><row r="3988"><cell r="B3988" t="str"><v>.</v></cell></row><row r="3989"><cell r="B3989" t="str"><v>.</v></cell></row><row r="3990"><cell r="B3990"><v>1247.4</v></cell></row><row r="3991"><cell r="B3991"><v>150000</v></cell></row><row r="3992"><cell r="B3992" t="str"><v>.</v></cell></row><row r="3993"><cell r="B3993"><v>78</v></cell></row><row r="3994"><cell r="B3994"><v>20085.71875</v></cell></row><row r="3995"><cell r="B3995" t="str"><v>.</v></cell></row><row r="3996"><cell r="B3996"><v>93090</v></cell></row><row r="3997"><cell r="B3997" t="str"><v>.</v></cell></row><row r="3998"><cell r="B3998" t="str"><v>.</v></cell></row><row r="3999"><cell r="B3999" t="str"><v>.</v></cell></row><row r="4000"><cell r="B4000" t="str"><v>.</v></cell></row><row r="4001"><cell r="B4001" t="str"><v>.</v></cell></row><row r="4002"><cell r="B4002" t="str"><v>.</v></cell></row><row r="4003"><cell r="B4003"><v>50000</v></cell></row><row r="4004"><cell r="B4004" t="str"><v>.</v></cell></row><row r="4005"><cell r="B4005"><v>125000000</v></cell></row><row r="4006"><cell r="B4006"><v>33960000</v></cell></row><row r="4007"><cell r="B4007"><v>644000</v></cell></row><row r="4008"><cell r="B4008"><v>400000</v></cell></row><row r="4009"><cell r="B4009"><v>400000</v></cell></row><row r="4010"><cell r="B4010"><v>317500</v></cell></row><row r="4011"><cell r="B4011"><v>400000</v></cell></row><row r="4012"><cell r="B4012"><v>88347.31</v></cell></row><row r="4013"><cell r="B4013"><v>76400</v></cell></row><row r="4014"><cell r="B4014"><v>27500</v></cell></row><row r="4015"><cell r="B4015"><v>10000</v></cell></row><row r="4016"><cell r="B4016"><v>10000</v></cell></row><row r="4017"><cell r="B4017"><v>10000</v></cell></row><row r="4018"><cell r="B4018"><v>4995</v></cell></row><row r="4019"><cell r="B4019"><v>4173</v></cell></row><row r="4020"><cell r="B4020"><v>6000</v></cell></row><row r="4021"><cell r="B4021"><v>2430</v></cell></row><row r="4022"><cell r="B4022"><v>1500</v></cell></row><row r="4023"><cell r="B4023"><v>675</v></cell></row><row r="4024"><cell r="B4024"><v>632</v></cell></row><row r="4025"><cell r="B4025"><v>329</v></cell></row><row r="4026"><cell r="B4026"><v>310</v></cell></row><row r="4027"><cell r="B4027"><v>183</v></cell></row><row r="4028"><cell r="B4028"><v>250</v></cell></row><row r="4029"><cell r="B4029"><v>200</v></cell></row><row r="4030"><cell r="B4030"><v>200</v></cell></row><row r="4031"><cell r="B4031"><v>200</v></cell></row><row r="4032"><cell r="B4032"><v>150</v></cell></row><row r="4033"><cell r="B4033"><v>300</v></cell></row><row r="4034"><cell r="B4034"><v>95</v></cell></row><row r="4035"><cell r="B4035"><v>150</v></cell></row><row r="4036"><cell r="B4036"><v>50</v></cell></row><row r="4037"><cell r="B4037"><v>43</v></cell></row><row r="4038"><cell r="B4038"><v>40</v></cell></row><row r="4039"><cell r="B4039"><v>31.54</v></cell></row><row r="4040"><cell r="B4040"><v>37609.264</v></cell></row><row r="4041"><cell r="B4041"><v>27.35</v></cell></row><row r="4042"><cell r="B4042"><v>3000</v></cell></row><row r="4043"><cell r="B4043"><v>22</v></cell></row><row r="4044"><cell r="B4044"><v>22</v></cell></row><row r="4045"><cell r="B4045"><v>20</v></cell></row><row r="4046"><cell r="B4046"><v>0.32</v></cell></row><row r="4047"><cell r="B4047"><v>0.26</v></cell></row><row r="4048"><cell r="B4048"><v>13.5</v></cell></row><row r="4049"><cell r="B4049"><v>10</v></cell></row><row r="4050"><cell r="B4050"><v>10</v></cell></row><row r="4051"><cell r="B4051"><v>6.2</v></cell></row><row r="4052"><cell r="B4052"><v>12</v></cell></row><row r="4053"><cell r="B4053"><v>6.231</v></cell></row><row r="4054"><cell r="B4054"><v>1.5</v></cell></row><row r="4055"><cell r="B4055"><v>1.5</v></cell></row><row r="4056"><cell r="B4056"><v>1.29</v></cell></row><row r="4057"><cell r="B4057"><v>1.35</v></cell></row><row r="4058"><cell r="B4058"><v>0.24</v></cell></row><row r="4059"><cell r="B4059"><v>0.24</v></cell></row><row r="4060"><cell r="B4060"><v>0.24</v></cell></row><row r="4061"><cell r="B4061"><v>0.13</v></cell></row><row r="4062"><cell r="B4062"><v>0.13</v></cell></row><row r="4063"><cell r="B4063"><v>0.045</v></cell></row><row r="4064"><cell r="B4064"><v>102216.33</v></cell></row><row r="4065"><cell r="B4065" t="str"><v>.</v></cell></row><row r="4066"><cell r="B4066" t="str"><v>.</v></cell></row><row r="4067"><cell r="B4067"><v>19.5</v></cell></row><row r="4068"><cell r="B4068"><v>2260.8066558148</v></cell></row><row r="4069"><cell r="B4069" t="str"><v>.</v></cell></row><row r="4070"><cell r="B4070" t="str"><v>.</v></cell></row><row r="4071"><cell r="B4071"><v>89.4</v></cell></row><row r="4072"><cell r="B4072" t="str"><v>.</v></cell></row><row r="4073"><cell r="B4073" t="str"><v>.</v></cell></row><row r="4074"><cell r="B4074" t="str"><v>.</v></cell></row><row r="4075"><cell r="B4075" t="str"><v>.</v></cell></row><row r="4076"><cell r="B4076" t="str"><v>.</v></cell></row><row r="4077"><cell r="B4077"><v>11168</v></cell></row><row r="4078"><cell r="B4078"><v>325</v></cell></row><row r="4079"><cell r="B4079" t="str"><v>.</v></cell></row><row r="4080"><cell r="B4080"><v>388500</v></cell></row><row r="4081"><cell r="B4081"><v>109.89</v></cell></row><row r="4082"><cell r="B4082"><v>274051.66</v></cell></row><row r="4083"><cell r="B4083"><v>0.47</v></cell></row><row r="4084"><cell r="B4084" t="str"><v>.</v></cell></row><row r="4085"><cell r="B4085"><v>0.47</v></cell></row><row r="4086"><cell r="B4086" t="str"><v>.</v></cell></row><row r="4087"><cell r="B4087" t="str"><v>.</v></cell></row><row r="4088"><cell r="B4088"><v>300000</v></cell></row><row r="4089"><cell r="B4089"><v>220000</v></cell></row><row r="4090"><cell r="B4090" t="str"><v>.</v></cell></row><row r="4091"><cell r="B4091" t="str"><v>.</v></cell></row><row r="4092"><cell r="B4092" t="str"><v>.</v></cell></row><row r="4093"><cell r="B4093"><v>25</v></cell></row><row r="4094"><cell r="B4094"><v>83142</v></cell></row><row r="4095"><cell r="B4095" t="str"><v>.</v></cell></row><row r="4096"><cell r="B4096" t="str"><v>.</v></cell></row><row r="4097"><cell r="B4097" t="str"><v>.</v></cell></row><row r="4098"><cell r="B4098"><v>317500</v></cell></row><row r="4099"><cell r="B4099"><v>1407.625</v></cell></row><row r="4100"><cell r="B4100"><v>10.1349</v></cell></row><row r="4101"><cell r="B4101"><v>5850000</v></cell></row><row r="4102"><cell r="B4102" t="str"><v>.</v></cell></row><row r="4103"><cell r="B4103" t="str"><v>.</v></cell></row><row r="4104"><cell r="B4104" t="str"><v>.</v></cell></row><row r="4105"><cell r="B4105" t="str"><v>.</v></cell></row><row r="4106"><cell r="B4106" t="str"><v>.</v></cell></row><row r="4107"><cell r="B4107" t="str"><v>.</v></cell></row><row r="4108"><cell r="B4108" t="str"><v>.</v></cell></row><row r="4109"><cell r="B4109" t="str"><v>.</v></cell></row><row r="4110"><cell r="B4110" t="str"><v>.</v></cell></row><row r="4111"><cell r="B4111"><v>12000</v></cell></row><row r="4112"><cell r="B4112" t="str"><v>.</v></cell></row><row r="4113"><cell r="B4113"><v>300</v></cell></row><row r="4114"><cell r="B4114" t="str"><v>.</v></cell></row><row r="4115"><cell r="B4115" t="str"><v>.</v></cell></row><row r="4116"><cell r="B4116"><v>55</v></cell></row><row r="4117"><cell r="B4117"><v>600000</v></cell></row><row r="4118"><cell r="B4118"><v>1500</v></cell></row><row r="4119"><cell r="B4119"><v>600000</v></cell></row><row r="4120"><cell r="B4120"><v>31500</v></cell></row><row r="4121"><cell r="B4121"><v>17867.83</v></cell></row><row r="4122"><cell r="B4122"><v>425733</v></cell></row><row r="4123"><cell r="B4123" t="str"><v>.</v></cell></row><row r="4124"><cell r="B4124"><v>4857353.48</v></cell></row><row r="4125"><cell r="B4125"><v>341770000</v></cell></row><row r="4126"><cell r="B4126"><v>3.5</v></cell></row><row r="4127"><cell r="B4127" t="str"><v>.</v></cell></row><row r="4128"><cell r="B4128" t="str"><v>.</v></cell></row><row r="4129"><cell r="B4129" t="str"><v>.</v></cell></row><row r="4130"><cell r="B4130"><v>40000</v></cell></row><row r="4131"><cell r="B4131" t="str"><v>.</v></cell></row><row r="4132"><cell r="B4132"><v>207.68</v></cell></row><row r="4133"><cell r="B4133"><v>875000</v></cell></row><row r="4134"><cell r="B4134" t="str"><v> . </v></cell></row><row r="4135"><cell r="B4135" t="str"><v> . </v></cell></row><row r="4136"><cell r="B4136"><v>4078192.55</v></cell></row><row r="4137"><cell r="B4137"><v>400000000</v></cell></row><row r="4138"><cell r="B4138"><v>3000000</v></cell></row><row r="4139"><cell r="B4139"><v>10658</v></cell></row><row r="4140"><cell r="B4140"><v>24717</v></cell></row><row r="4141"><cell r="B4141" t="str"><v>.</v></cell></row><row r="4142"><cell r="B4142" t="str"><v>.</v></cell></row><row r="4143"><cell r="B4143" t="str"><v>.</v></cell></row><row r="4144"><cell r="B4144" t="str"><v>.</v></cell></row><row r="4145"><cell r="B4145"><v>12000000</v></cell></row><row r="4146"><cell r="B4146" t="str"><v>.</v></cell></row><row r="4147"><cell r="B4147"><v>350000</v></cell></row><row r="4148"><cell r="B4148"><v>85</v></cell></row><row r="4149"><cell r="B4149" t="str"><v>.</v></cell></row><row r="4150"><cell r="B4150"><v>350000</v></cell></row><row r="4151"><cell r="B4151" t="str"><v>.</v></cell></row><row r="4152"><cell r="B4152"><v>1530000</v></cell></row><row r="4153"><cell r="B4153" t="str"><v>.</v></cell></row><row r="4154"><cell r="B4154"><v>13644373.3659676</v></cell></row><row r="4155"><cell r="B4155"><v>13280047.8442506</v></cell></row><row r="4156"><cell r="B4156" t="str"><v>.</v></cell></row><row r="4157"><cell r="B4157"><v>34613600</v></cell></row><row r="4158"><cell r="B4158"><v>24724000</v></cell></row><row r="4159"><cell r="B4159" t="str"><v>.</v></cell></row><row r="4160"><cell r="B4160"><v>4000000</v></cell></row><row r="4161"><cell r="B4161"><v>1900000</v></cell></row><row r="4162"><cell r="B4162"><v>9000</v></cell></row><row r="4163"><cell r="B4163"><v>140.58</v></cell></row><row r="4164"><cell r="B4164"><v>165900</v></cell></row><row r="4165"><cell r="B4165"><v>400</v></cell></row><row r="4166"><cell r="B4166"><v>22668.9</v></cell></row><row r="4167"><cell r="B4167" t="str"><v>.</v></cell></row><row r="4168"><cell r="B4168"><v>164939.430832446</v></cell></row><row r="4169"><cell r="B4169"><v>4541936.97335913</v></cell></row><row r="4170"><cell r="B4170"><v>252000</v></cell></row><row r="4171"><cell r="B4171"><v>2138073.43154926</v></cell></row><row r="4172"><cell r="B4172"><v>5349979.18056313</v></cell></row><row r="4173"><cell r="B4173"><v>6822368</v></cell></row><row r="4174"><cell r="B4174"><v>31500</v></cell></row><row r="4175"><cell r="B4175"><v>18400000</v></cell></row><row r="4176"><cell r="B4176"><v>20091706.47</v></cell></row><row r="4177"><cell r="B4177" t="str"><v>.</v></cell></row><row r="4178"><cell r="B4178" t="str"><v>.</v></cell></row><row r="4179"><cell r="B4179"><v>160890.5</v></cell></row><row r="4180"><cell r="B4180"><v>10000000</v></cell></row><row r="4181"><cell r="B4181"><v>20001.25</v></cell></row><row r="4182"><cell r="B4182"><v>8000</v></cell></row><row r="4183"><cell r="B4183"><v>582304.68</v></cell></row><row r="4184"><cell r="B4184"><v>415000000</v></cell></row><row r="4185"><cell r="B4185"><v>4150000</v></cell></row><row r="4186"><cell r="B4186" t="str"><v>.</v></cell></row><row r="4187"><cell r="B4187" t="str"><v>.</v></cell></row><row r="4188"><cell r="B4188"><v>3085714.28</v></cell></row><row r="4189"><cell r="B4189" t="str"><v>.</v></cell></row><row r="4190"><cell r="B4190" t="str"><v>.</v></cell></row><row r="4191"><cell r="B4191"><v>40171.4375</v></cell></row><row r="4192"><cell r="B4192"><v>5332000</v></cell></row><row r="4193"><cell r="B4193"><v>1664700</v></cell></row><row r="4194"><cell r="B4194"><v>6654468.87154607</v></cell></row><row r="4195"><cell r="B4195"><v>2289116.94</v></cell></row><row r="4196"><cell r="B4196"><v>2445376.76</v></cell></row><row r="4197"><cell r="B4197"><v>20085.71875</v></cell></row><row r="4198"><cell r="B4198" t="str"><v>.</v></cell></row><row r="4199"><cell r="B4199" t="str"><v>.</v></cell></row><row r="4200"><cell r="B4200"><v>20001.25</v></cell></row><row r="4201"><cell r="B4201"><v>19000000</v></cell></row><row r="4202"><cell r="B4202"><v>2138073.43154926</v></cell></row><row r="4203"><cell r="B4203"><v>833000</v></cell></row><row r="4204"><cell r="B4204"><v>2857000</v></cell></row><row r="4205"><cell r="B4205"><v>190000</v></cell></row><row r="4206"><cell r="B4206"><v>12000000</v></cell></row><row r="4207"><cell r="B4207"><v>25000000</v></cell></row><row r="4208"><cell r="B4208"><v>963.06</v></cell></row><row r="4209"><cell r="B4209" t="str"><v>.</v></cell></row><row r="4210"><cell r="B4210"><v>30.99</v></cell></row><row r="4211"><cell r="B4211" t="str"><v>.</v></cell></row><row r="4212"><cell r="B4212"><v>154812000</v></cell></row><row r="4213"><cell r="B4213"><v>616680.63641107</v></cell></row><row r="4214"><cell r="B4214" t="str"><v>.</v></cell></row><row r="4215"><cell r="B4215"><v>50000</v></cell></row><row r="4216"><cell r="B4216" t="str"><v>.</v></cell></row><row r="4217"><cell r="B4217"><v>16941.24</v></cell></row><row r="4218"><cell r="B4218"><v>232000</v></cell></row><row r="4219"><cell r="B4219"><v>21400</v></cell></row><row r="4220"><cell r="B4220"><v>350000</v></cell></row><row r="4221"><cell r="B4221"><v>20000</v></cell></row><row r="4222"><cell r="B4222"><v>1487.81</v></cell></row><row r="4223"><cell r="B4223"><v>1000000</v></cell></row><row r="4224"><cell r="B4224"><v>135000</v></cell></row><row r="4225"><cell r="B4225"><v>2344.2</v></cell></row><row r="4226"><cell r="B4226"><v>329</v></cell></row><row r="4227"><cell r="B4227" t="str"><v>.</v></cell></row><row r="4228"><cell r="B4228"><v>1000</v></cell></row><row r="4229"><cell r="B4229"><v>125000</v></cell></row><row r="4230"><cell r="B4230"><v>87.32</v></cell></row><row r="4231"><cell r="B4231"><v>1190651.93</v></cell></row><row r="4232"><cell r="B4232"><v>22025</v></cell></row><row r="4233"><cell r="B4233" t="str"><v>.</v></cell></row><row r="4234"><cell r="B4234"><v>3800</v></cell></row><row r="4235"><cell r="B4235"><v>3800</v></cell></row><row r="4236"><cell r="B4236" t="str"><v>.</v></cell></row><row r="4237"><cell r="B4237"><v>2557.1625</v></cell></row><row r="4238"><cell r="B4238"><v>3001</v></cell></row><row r="4239"><cell r="B4239"><v>243.276</v></cell></row><row r="4240"><cell r="B4240"><v>23855.464358832</v></cell></row><row r="4241"><cell r="B4241"><v>942718.450811065</v></cell></row><row r="4242"><cell r="B4242"><v>942718.450811065</v></cell></row><row r="4243"><cell r="B4243"><v>1769280</v></cell></row><row r="4244"><cell r="B4244"><v>2440543.01</v></cell></row><row r="4245"><cell r="B4245"><v>30905</v></cell></row><row r="4246"><cell r="B4246"><v>4181818.18181818</v></cell></row><row r="4247"><cell r="B4247"><v>238862.154</v></cell></row><row r="4248"><cell r="B4248"><v>1935150</v></cell></row><row r="4249"><cell r="B4249"><v>1935150</v></cell></row><row r="4250"><cell r="B4250" t="str"><v>.</v></cell></row><row r="4251"><cell r="B4251"><v>0</v></cell></row><row r="4252"><cell r="B4252"><v>287508000</v></cell></row><row r="4253"><cell r="B4253"><v>19056370.8688579</v></cell></row><row r="4254"><cell r="B4254"><v>139330.8</v></cell></row><row r="4255"><cell r="B4255"><v>1739.86865508277</v></cell></row><row r="4256"><cell r="B4256"><v>7900</v></cell></row><row r="4257"><cell r="B4257"><v>47279.0395402928</v></cell></row><row r="4258"><cell r="B4258"><v>94558.0790805856</v></cell></row><row r="4259"><cell r="B4259"><v>454689.66</v></cell></row><row r="4260"><cell r="B4260"><v>4089.42</v></cell></row><row r="4261"><cell r="B4261"><v>6500</v></cell></row><row r="4262"><cell r="B4262"><v>1637933.87161078</v></cell></row><row r="4263"><cell r="B4263"><v>1450000</v></cell></row><row r="4264"><cell r="B4264"><v>93.37</v></cell></row><row r="4265"><cell r="B4265"><v>32</v></cell></row><row r="4266"><cell r="B4266" t="str"><v>.</v></cell></row><row r="4267"><cell r="B4267"><v>11000</v></cell></row><row r="4268"><cell r="B4268"><v>100000</v></cell></row><row r="4269"><cell r="B4269"><v>8000000</v></cell></row><row r="4270"><cell r="B4270"><v>952000</v></cell></row><row r="4271"><cell r="B4271"><v>3800</v></cell></row><row r="4272"><cell r="B4272" t="str"><v>.</v></cell></row><row r="4273"><cell r="B4273"><v>5170000</v></cell></row><row r="4274"><cell r="B4274"><v>5998</v></cell></row><row r="4275"><cell r="B4275" t="str"><v>.</v></cell></row><row r="4276"><cell r="B4276"><v>133.99</v></cell></row><row r="4277"><cell r="B4277"><v>113350.4</v></cell></row><row r="4278"><cell r="B4278"><v>2600</v></cell></row><row r="4279"><cell r="B4279"><v>508.69</v></cell></row><row r="4280"><cell r="B4280"><v>187</v></cell></row><row r="4281"><cell r="B4281"><v>20</v></cell></row><row r="4282"><cell r="B4282"><v>1.7</v></cell></row><row r="4283"><cell r="B4283"><v>195.53</v></cell></row><row r="4284"><cell r="B4284"><v>5418420</v></cell></row><row r="4285"><cell r="B4285" t="str"><v>.</v></cell></row><row r="4286"><cell r="B4286"><v>36276</v></cell></row><row r="4287"><cell r="B4287"><v>64136.4</v></cell></row><row r="4288"><cell r="B4288" t="str"><v>.</v></cell></row><row r="4289"><cell r="B4289" t="str"><v>.</v></cell></row><row r="4290"><cell r="B4290"><v>8050</v></cell></row><row r="4291"><cell r="B4291" t="str"><v>.</v></cell></row><row r="4292"><cell r="B4292"><v>60359.2</v></cell></row><row r="4293"><cell r="B4293"><v>13300</v></cell></row><row r="4294"><cell r="B4294"><v>2528458.11</v></cell></row><row r="4295"><cell r="B4295"><v>24717</v></cell></row><row r="4296"><cell r="B4296" t="str"><v>.</v></cell></row><row r="4297"><cell r="B4297" t="str"><v>.</v></cell></row><row r="4298"><cell r="B4298"><v>13460</v></cell></row><row r="4299"><cell r="B4299"><v>500</v></cell></row><row r="4300"><cell r="B4300" t="str"><v>.</v></cell></row><row r="4301"><cell r="B4301" t="str"><v>.</v></cell></row><row r="4302"><cell r="B4302" t="str"><v>.</v></cell></row><row r="4303"><cell r="B4303"><v>7500</v></cell></row><row r="4304"><cell r="B4304"><v>6981.67</v></cell></row><row r="4305"><cell r="B4305"><v>18780.4878048781</v></cell></row><row r="4306"><cell r="B4306"><v>761.4039286</v></cell></row><row r="4307"><cell r="B4307"><v>1099.396429</v></cell></row><row r="4308"><cell r="B4308"><v>1203.411071</v></cell></row><row r="4309"><cell r="B4309"><v>530.361</v></cell></row><row r="4310"><cell r="B4310"><v>973650.2</v></cell></row><row r="4311"><cell r="B4311"><v>1900000</v></cell></row><row r="4312"><cell r="B4312"><v>40900950</v></cell></row><row r="4313"><cell r="B4313"><v>32000000</v></cell></row><row r="4314"><cell r="B4314"><v>168710.08</v></cell></row><row r="4315"><cell r="B4315"><v>2968503.03</v></cell></row><row r="4326"><cell r="B4326" t="str"><v>Currency</v></cell></row><row r="4327"><cell r="B4327" t="str"><v>.</v></cell></row><row r="4328"><cell r="B4328" t="str"><v>.</v></cell></row><row r="4329"><cell r="B4329" t="str"><v>.</v></cell></row><row r="4330"><cell r="B4330" t="str"><v>.</v></cell></row><row r="4331"><cell r="B4331" t="str"><v>.</v></cell></row><row r="4332"><cell r="B4332" t="str"><v>USD</v></cell></row><row r="4333"><cell r="B4333" t="str"><v>.</v></cell></row><row r="4334"><cell r="B4334" t="str"><v>.</v></cell></row><row r="4335"><cell r="B4335" t="str"><v>.</v></cell></row><row r="4336"><cell r="B4336" t="str"><v>.</v></cell></row><row r="4337"><cell r="B4337" t="str"><v>.</v></cell></row><row r="4338"><cell r="B4338" t="str"><v>.</v></cell></row><row r="4339"><cell r="B4339" t="str"><v>.</v></cell></row><row r="4340"><cell r="B4340" t="str"><v>.</v></cell></row><row r="4341"><cell r="B4341" t="str"><v>.</v></cell></row><row r="4342"><cell r="B4342" t="str"><v>USD</v></cell></row><row r="4343"><cell r="B4343" t="str"><v>USD</v></cell></row><row r="4344"><cell r="B4344" t="str"><v>USD</v></cell></row><row r="4345"><cell r="B4345" t="str"><v>USD</v></cell></row><row r="4346"><cell r="B4346" t="str"><v>USD</v></cell></row><row r="4347"><cell r="B4347" t="str"><v>USD</v></cell></row><row r="4348"><cell r="B4348" t="str"><v>.</v></cell></row><row r="4349"><cell r="B4349" t="str"><v>.</v></cell></row><row r="4350"><cell r="B4350" t="str"><v>USD</v></cell></row><row r="4351"><cell r="B4351" t="str"><v>USD</v></cell></row><row r="4352"><cell r="B4352" t="str"><v>.</v></cell></row><row r="4353"><cell r="B4353" t="str"><v>.</v></cell></row><row r="4354"><cell r="B4354" t="str"><v>.</v></cell></row><row r="4355"><cell r="B4355" t="str"><v>USD</v></cell></row><row r="4356"><cell r="B4356" t="str"><v>.</v></cell></row><row r="4357"><cell r="B4357" t="str"><v>USD</v></cell></row><row r="4358"><cell r="B4358" t="str"><v>USD</v></cell></row><row r="4359"><cell r="B4359" t="str"><v>USD</v></cell></row><row r="4360"><cell r="B4360" t="str"><v>USD</v></cell></row><row r="4361"><cell r="B4361" t="str"><v>USD</v></cell></row><row r="4362"><cell r="B4362" t="str"><v>USD</v></cell></row><row r="4363"><cell r="B4363" t="str"><v>USD</v></cell></row><row r="4364"><cell r="B4364" t="str"><v>USD</v></cell></row><row r="4365"><cell r="B4365" t="str"><v>USD</v></cell></row><row r="4366"><cell r="B4366" t="str"><v>USD</v></cell></row><row r="4367"><cell r="B4367" t="str"><v>USD</v></cell></row><row r="4368"><cell r="B4368" t="str"><v>USD</v></cell></row><row r="4369"><cell r="B4369" t="str"><v>USD</v></cell></row><row r="4370"><cell r="B4370" t="str"><v>USD</v></cell></row><row r="4371"><cell r="B4371" t="str"><v>USD</v></cell></row><row r="4372"><cell r="B4372" t="str"><v>USD</v></cell></row><row r="4373"><cell r="B4373" t="str"><v>USD</v></cell></row><row r="4374"><cell r="B4374" t="str"><v>USD</v></cell></row><row r="4375"><cell r="B4375" t="str"><v>USD</v></cell></row><row r="4376"><cell r="B4376" t="str"><v>USD</v></cell></row><row r="4377"><cell r="B4377" t="str"><v>USD</v></cell></row><row r="4378"><cell r="B4378" t="str"><v>USD</v></cell></row><row r="4379"><cell r="B4379" t="str"><v>USD</v></cell></row><row r="4380"><cell r="B4380" t="str"><v>USD</v></cell></row><row r="4381"><cell r="B4381" t="str"><v>USD</v></cell></row><row r="4382"><cell r="B4382" t="str"><v>USD</v></cell></row><row r="4383"><cell r="B4383" t="str"><v>USD</v></cell></row><row r="4384"><cell r="B4384" t="str"><v>USD</v></cell></row><row r="4385"><cell r="B4385" t="str"><v>USD</v></cell></row><row r="4386"><cell r="B4386" t="str"><v>USD</v></cell></row><row r="4387"><cell r="B4387" t="str"><v>USD</v></cell></row><row r="4388"><cell r="B4388" t="str"><v>USD</v></cell></row><row r="4389"><cell r="B4389" t="str"><v>USD</v></cell></row><row r="4390"><cell r="B4390" t="str"><v>USD</v></cell></row><row r="4391"><cell r="B4391" t="str"><v>USD</v></cell></row><row r="4392"><cell r="B4392" t="str"><v>USD</v></cell></row><row r="4393"><cell r="B4393" t="str"><v>USD</v></cell></row><row r="4394"><cell r="B4394" t="str"><v>USD</v></cell></row><row r="4395"><cell r="B4395" t="str"><v>USD</v></cell></row><row r="4396"><cell r="B4396" t="str"><v>USD</v></cell></row><row r="4397"><cell r="B4397" t="str"><v>USD</v></cell></row><row r="4398"><cell r="B4398" t="str"><v>USD</v></cell></row><row r="4399"><cell r="B4399" t="str"><v>USD</v></cell></row><row r="4400"><cell r="B4400" t="str"><v>USD</v></cell></row><row r="4401"><cell r="B4401" t="str"><v>USD</v></cell></row><row r="4402"><cell r="B4402" t="str"><v>USD</v></cell></row><row r="4403"><cell r="B4403" t="str"><v>USD</v></cell></row><row r="4404"><cell r="B4404" t="str"><v>USD</v></cell></row><row r="4405"><cell r="B4405" t="str"><v>USD</v></cell></row><row r="4406"><cell r="B4406" t="str"><v>USD</v></cell></row><row r="4407"><cell r="B4407" t="str"><v>USD</v></cell></row><row r="4408"><cell r="B4408" t="str"><v>USD</v></cell></row><row r="4409"><cell r="B4409" t="str"><v>USD</v></cell></row><row r="4410"><cell r="B4410" t="str"><v>USD</v></cell></row><row r="4411"><cell r="B4411" t="str"><v>USD</v></cell></row><row r="4412"><cell r="B4412" t="str"><v>USD</v></cell></row><row r="4413"><cell r="B4413" t="str"><v>USD</v></cell></row><row r="4414"><cell r="B4414" t="str"><v>USD</v></cell></row><row r="4415"><cell r="B4415" t="str"><v>USD</v></cell></row><row r="4416"><cell r="B4416" t="str"><v>USD</v></cell></row><row r="4417"><cell r="B4417" t="str"><v>USD</v></cell></row><row r="4418"><cell r="B4418" t="str"><v>USD</v></cell></row><row r="4419"><cell r="B4419" t="str"><v>USD</v></cell></row><row r="4420"><cell r="B4420" t="str"><v>USD</v></cell></row><row r="4421"><cell r="B4421" t="str"><v>USD</v></cell></row><row r="4422"><cell r="B4422" t="str"><v>USD</v></cell></row><row r="4423"><cell r="B4423" t="str"><v>USD</v></cell></row><row r="4424"><cell r="B4424" t="str"><v>USD</v></cell></row><row r="4425"><cell r="B4425" t="str"><v>USD</v></cell></row><row r="4426"><cell r="B4426" t="str"><v>USD</v></cell></row><row r="4427"><cell r="B4427" t="str"><v>USD</v></cell></row><row r="4428"><cell r="B4428" t="str"><v>USD</v></cell></row><row r="4429"><cell r="B4429" t="str"><v>USD</v></cell></row><row r="4430"><cell r="B4430" t="str"><v>USD</v></cell></row><row r="4431"><cell r="B4431" t="str"><v>USD</v></cell></row><row r="4432"><cell r="B4432" t="str"><v>USD</v></cell></row><row r="4433"><cell r="B4433" t="str"><v>USD</v></cell></row><row r="4434"><cell r="B4434" t="str"><v>USD</v></cell></row><row r="4435"><cell r="B4435" t="str"><v>USD</v></cell></row><row r="4436"><cell r="B4436" t="str"><v>.</v></cell></row><row r="4437"><cell r="B4437" t="str"><v>.</v></cell></row><row r="4438"><cell r="B4438" t="str"><v>.</v></cell></row><row r="4439"><cell r="B4439" t="str"><v>.</v></cell></row><row r="4440"><cell r="B4440" t="str"><v>.</v></cell></row><row r="4441"><cell r="B4441" t="str"><v>.</v></cell></row><row r="4442"><cell r="B4442" t="str"><v>.</v></cell></row><row r="4443"><cell r="B4443" t="str"><v>.</v></cell></row><row r="4444"><cell r="B4444" t="str"><v>.</v></cell></row><row r="4445"><cell r="B4445" t="str"><v>.</v></cell></row><row r="4446"><cell r="B4446" t="str"><v>.</v></cell></row><row r="4447"><cell r="B4447" t="str"><v>.</v></cell></row><row r="4448"><cell r="B4448" t="str"><v>.</v></cell></row><row r="4449"><cell r="B4449" t="str"><v>.</v></cell></row><row r="4450"><cell r="B4450" t="str"><v>USD</v></cell></row><row r="4451"><cell r="B4451" t="str"><v>.</v></cell></row><row r="4452"><cell r="B4452" t="str"><v>.</v></cell></row><row r="4453"><cell r="B4453" t="str"><v>.</v></cell></row><row r="4454"><cell r="B4454" t="str"><v>.</v></cell></row><row r="4455"><cell r="B4455" t="str"><v>.</v></cell></row><row r="4456"><cell r="B4456" t="str"><v>USD</v></cell></row><row r="4457"><cell r="B4457" t="str"><v>.</v></cell></row><row r="4458"><cell r="B4458" t="str"><v>USD</v></cell></row><row r="4459"><cell r="B4459" t="str"><v>.</v></cell></row><row r="4460"><cell r="B4460" t="str"><v>.</v></cell></row><row r="4461"><cell r="B4461" t="str"><v>.</v></cell></row><row r="4462"><cell r="B4462" t="str"><v>.</v></cell></row><row r="4463"><cell r="B4463" t="str"><v>.</v></cell></row><row r="4464"><cell r="B4464" t="str"><v>.</v></cell></row><row r="4465"><cell r="B4465" t="str"><v>USD</v></cell></row><row r="4466"><cell r="B4466" t="str"><v>USD</v></cell></row><row r="4467"><cell r="B4467" t="str"><v>USD</v></cell></row><row r="4468"><cell r="B4468" t="str"><v>USD</v></cell></row><row r="4469"><cell r="B4469" t="str"><v>USD</v></cell></row><row r="4470"><cell r="B4470" t="str"><v>USD</v></cell></row><row r="4471"><cell r="B4471" t="str"><v>USD</v></cell></row><row r="4472"><cell r="B4472" t="str"><v>USD</v></cell></row><row r="4473"><cell r="B4473" t="str"><v>USD</v></cell></row><row r="4474"><cell r="B4474" t="str"><v>USD</v></cell></row><row r="4475"><cell r="B4475" t="str"><v>USD</v></cell></row><row r="4476"><cell r="B4476" t="str"><v>USD</v></cell></row><row r="4477"><cell r="B4477" t="str"><v>USD</v></cell></row><row r="4478"><cell r="B4478" t="str"><v>USD</v></cell></row><row r="4479"><cell r="B4479" t="str"><v>USD</v></cell></row><row r="4480"><cell r="B4480" t="str"><v>USD</v></cell></row><row r="4481"><cell r="B4481" t="str"><v>USD</v></cell></row><row r="4482"><cell r="B4482" t="str"><v>USD</v></cell></row><row r="4483"><cell r="B4483" t="str"><v>USD</v></cell></row><row r="4484"><cell r="B4484" t="str"><v>USD</v></cell></row><row r="4485"><cell r="B4485" t="str"><v>USD</v></cell></row><row r="4486"><cell r="B4486" t="str"><v>USD</v></cell></row><row r="4487"><cell r="B4487" t="str"><v>USD</v></cell></row><row r="4488"><cell r="B4488" t="str"><v>USD</v></cell></row><row r="4489"><cell r="B4489" t="str"><v>USD</v></cell></row><row r="4490"><cell r="B4490" t="str"><v>USD</v></cell></row><row r="4491"><cell r="B4491" t="str"><v>USD</v></cell></row><row r="4492"><cell r="B4492" t="str"><v>USD</v></cell></row><row r="4493"><cell r="B4493" t="str"><v>USD</v></cell></row><row r="4494"><cell r="B4494" t="str"><v>USD</v></cell></row><row r="4495"><cell r="B4495" t="str"><v>USD</v></cell></row><row r="4496"><cell r="B4496" t="str"><v>USD</v></cell></row><row r="4497"><cell r="B4497" t="str"><v>USD</v></cell></row><row r="4498"><cell r="B4498" t="str"><v>USD</v></cell></row><row r="4499"><cell r="B4499" t="str"><v>USD</v></cell></row><row r="4500"><cell r="B4500" t="str"><v>USD</v></cell></row><row r="4501"><cell r="B4501" t="str"><v>USD</v></cell></row><row r="4502"><cell r="B4502" t="str"><v>USD</v></cell></row><row r="4503"><cell r="B4503" t="str"><v>USD</v></cell></row><row r="4504"><cell r="B4504" t="str"><v>USD</v></cell></row><row r="4505"><cell r="B4505" t="str"><v>USD</v></cell></row><row r="4506"><cell r="B4506" t="str"><v>USD</v></cell></row><row r="4507"><cell r="B4507" t="str"><v>USD</v></cell></row><row r="4508"><cell r="B4508" t="str"><v>USD</v></cell></row><row r="4509"><cell r="B4509" t="str"><v>USD</v></cell></row><row r="4510"><cell r="B4510" t="str"><v>USD</v></cell></row><row r="4511"><cell r="B4511" t="str"><v>USD</v></cell></row><row r="4512"><cell r="B4512" t="str"><v>USD</v></cell></row><row r="4513"><cell r="B4513" t="str"><v>USD</v></cell></row><row r="4514"><cell r="B4514" t="str"><v>USD</v></cell></row><row r="4515"><cell r="B4515" t="str"><v>USD</v></cell></row><row r="4516"><cell r="B4516" t="str"><v>USD</v></cell></row><row r="4517"><cell r="B4517" t="str"><v>USD</v></cell></row><row r="4518"><cell r="B4518" t="str"><v>USD</v></cell></row><row r="4519"><cell r="B4519" t="str"><v>USD</v></cell></row><row r="4520"><cell r="B4520" t="str"><v>USD</v></cell></row><row r="4521"><cell r="B4521" t="str"><v>USD</v></cell></row><row r="4522"><cell r="B4522" t="str"><v>USD</v></cell></row><row r="4523"><cell r="B4523" t="str"><v>USD</v></cell></row><row r="4524"><cell r="B4524" t="str"><v>USD</v></cell></row><row r="4525"><cell r="B4525" t="str"><v>USD</v></cell></row><row r="4526"><cell r="B4526" t="str"><v>USD</v></cell></row><row r="4527"><cell r="B4527" t="str"><v>USD</v></cell></row><row r="4528"><cell r="B4528" t="str"><v>USD</v></cell></row><row r="4529"><cell r="B4529" t="str"><v>USD</v></cell></row><row r="4530"><cell r="B4530" t="str"><v>USD</v></cell></row><row r="4531"><cell r="B4531" t="str"><v>USD</v></cell></row><row r="4532"><cell r="B4532" t="str"><v>USD</v></cell></row><row r="4533"><cell r="B4533" t="str"><v>USD</v></cell></row><row r="4534"><cell r="B4534" t="str"><v>USD</v></cell></row><row r="4535"><cell r="B4535" t="str"><v>USD</v></cell></row><row r="4536"><cell r="B4536" t="str"><v>USD</v></cell></row><row r="4537"><cell r="B4537" t="str"><v>USD</v></cell></row><row r="4538"><cell r="B4538" t="str"><v>USD</v></cell></row><row r="4539"><cell r="B4539" t="str"><v>USD</v></cell></row><row r="4540"><cell r="B4540" t="str"><v>USD</v></cell></row><row r="4541"><cell r="B4541" t="str"><v>USD</v></cell></row><row r="4542"><cell r="B4542" t="str"><v>USD</v></cell></row><row r="4543"><cell r="B4543" t="str"><v>USD</v></cell></row><row r="4544"><cell r="B4544" t="str"><v>USD</v></cell></row><row r="4545"><cell r="B4545" t="str"><v>USD</v></cell></row><row r="4546"><cell r="B4546" t="str"><v>USD</v></cell></row><row r="4547"><cell r="B4547" t="str"><v>USD</v></cell></row><row r="4548"><cell r="B4548" t="str"><v>USD</v></cell></row><row r="4549"><cell r="B4549" t="str"><v>USD</v></cell></row><row r="4550"><cell r="B4550" t="str"><v>USD</v></cell></row><row r="4551"><cell r="B4551" t="str"><v>USD</v></cell></row><row r="4552"><cell r="B4552" t="str"><v>USD</v></cell></row><row r="4553"><cell r="B4553" t="str"><v>USD</v></cell></row><row r="4554"><cell r="B4554" t="str"><v>USD</v></cell></row><row r="4555"><cell r="B4555" t="str"><v>USD</v></cell></row><row r="4556"><cell r="B4556" t="str"><v>USD</v></cell></row><row r="4557"><cell r="B4557" t="str"><v>USD</v></cell></row><row r="4558"><cell r="B4558" t="str"><v>USD</v></cell></row><row r="4559"><cell r="B4559" t="str"><v>USD</v></cell></row><row r="4560"><cell r="B4560" t="str"><v>USD</v></cell></row><row r="4561"><cell r="B4561" t="str"><v>USD</v></cell></row><row r="4562"><cell r="B4562" t="str"><v>USD</v></cell></row><row r="4563"><cell r="B4563" t="str"><v>USD</v></cell></row><row r="4564"><cell r="B4564" t="str"><v>USD</v></cell></row><row r="4565"><cell r="B4565" t="str"><v>USD</v></cell></row><row r="4566"><cell r="B4566" t="str"><v>USD</v></cell></row><row r="4567"><cell r="B4567" t="str"><v>USD</v></cell></row><row r="4568"><cell r="B4568" t="str"><v>USD</v></cell></row><row r="4569"><cell r="B4569" t="str"><v>USD</v></cell></row><row r="4570"><cell r="B4570" t="str"><v>USD</v></cell></row><row r="4571"><cell r="B4571" t="str"><v>USD</v></cell></row><row r="4572"><cell r="B4572" t="str"><v>USD</v></cell></row><row r="4573"><cell r="B4573" t="str"><v>USD</v></cell></row><row r="4574"><cell r="B4574" t="str"><v>USD</v></cell></row><row r="4575"><cell r="B4575" t="str"><v>USD</v></cell></row><row r="4576"><cell r="B4576" t="str"><v>USD</v></cell></row><row r="4577"><cell r="B4577" t="str"><v>USD</v></cell></row><row r="4578"><cell r="B4578" t="str"><v>USD</v></cell></row><row r="4579"><cell r="B4579" t="str"><v>USD</v></cell></row><row r="4580"><cell r="B4580" t="str"><v>USD</v></cell></row><row r="4581"><cell r="B4581" t="str"><v>USD</v></cell></row><row r="4582"><cell r="B4582" t="str"><v>USD</v></cell></row><row r="4583"><cell r="B4583" t="str"><v>USD</v></cell></row><row r="4584"><cell r="B4584" t="str"><v>USD</v></cell></row><row r="4585"><cell r="B4585" t="str"><v>USD</v></cell></row><row r="4586"><cell r="B4586" t="str"><v>USD</v></cell></row><row r="4587"><cell r="B4587" t="str"><v>USD</v></cell></row><row r="4588"><cell r="B4588" t="str"><v>USD</v></cell></row><row r="4589"><cell r="B4589" t="str"><v>USD</v></cell></row><row r="4590"><cell r="B4590" t="str"><v>USD</v></cell></row><row r="4591"><cell r="B4591" t="str"><v>USD</v></cell></row><row r="4592"><cell r="B4592" t="str"><v>USD</v></cell></row><row r="4593"><cell r="B4593" t="str"><v>USD</v></cell></row><row r="4594"><cell r="B4594" t="str"><v>USD</v></cell></row><row r="4595"><cell r="B4595" t="str"><v>USD</v></cell></row><row r="4596"><cell r="B4596" t="str"><v>USD</v></cell></row><row r="4597"><cell r="B4597" t="str"><v>USD</v></cell></row><row r="4598"><cell r="B4598" t="str"><v>USD</v></cell></row><row r="4599"><cell r="B4599" t="str"><v>USD</v></cell></row><row r="4600"><cell r="B4600" t="str"><v>USD</v></cell></row><row r="4601"><cell r="B4601" t="str"><v>USD</v></cell></row><row r="4602"><cell r="B4602" t="str"><v>USD</v></cell></row><row r="4603"><cell r="B4603" t="str"><v>USD</v></cell></row><row r="4604"><cell r="B4604" t="str"><v>USD</v></cell></row><row r="4605"><cell r="B4605" t="str"><v>USD</v></cell></row><row r="4606"><cell r="B4606" t="str"><v>USD</v></cell></row><row r="4607"><cell r="B4607" t="str"><v>USD</v></cell></row><row r="4608"><cell r="B4608" t="str"><v>USD</v></cell></row><row r="4609"><cell r="B4609" t="str"><v>USD</v></cell></row><row r="4610"><cell r="B4610" t="str"><v>USD</v></cell></row><row r="4611"><cell r="B4611" t="str"><v>USD</v></cell></row><row r="4612"><cell r="B4612" t="str"><v>USD</v></cell></row><row r="4613"><cell r="B4613" t="str"><v>USD</v></cell></row><row r="4614"><cell r="B4614" t="str"><v>USD</v></cell></row><row r="4615"><cell r="B4615" t="str"><v>USD</v></cell></row><row r="4616"><cell r="B4616" t="str"><v>USD</v></cell></row><row r="4617"><cell r="B4617" t="str"><v>USD</v></cell></row><row r="4618"><cell r="B4618" t="str"><v>USD</v></cell></row><row r="4619"><cell r="B4619" t="str"><v>USD</v></cell></row><row r="4620"><cell r="B4620" t="str"><v>USD</v></cell></row><row r="4621"><cell r="B4621" t="str"><v>USD</v></cell></row><row r="4622"><cell r="B4622" t="str"><v>USD</v></cell></row><row r="4623"><cell r="B4623" t="str"><v>USD</v></cell></row><row r="4624"><cell r="B4624" t="str"><v>USD</v></cell></row><row r="4625"><cell r="B4625" t="str"><v>USD</v></cell></row><row r="4626"><cell r="B4626" t="str"><v>USD</v></cell></row><row r="4627"><cell r="B4627" t="str"><v>USD</v></cell></row><row r="4628"><cell r="B4628" t="str"><v>USD</v></cell></row><row r="4629"><cell r="B4629" t="str"><v>USD</v></cell></row><row r="4630"><cell r="B4630" t="str"><v>USD</v></cell></row><row r="4631"><cell r="B4631" t="str"><v>USD</v></cell></row><row r="4632"><cell r="B4632" t="str"><v>USD</v></cell></row><row r="4633"><cell r="B4633" t="str"><v>USD</v></cell></row><row r="4634"><cell r="B4634" t="str"><v>USD</v></cell></row><row r="4635"><cell r="B4635" t="str"><v>USD</v></cell></row><row r="4636"><cell r="B4636" t="str"><v>USD</v></cell></row><row r="4637"><cell r="B4637" t="str"><v>USD</v></cell></row><row r="4638"><cell r="B4638" t="str"><v>USD</v></cell></row><row r="4639"><cell r="B4639" t="str"><v>USD</v></cell></row><row r="4640"><cell r="B4640" t="str"><v>USD</v></cell></row><row r="4641"><cell r="B4641" t="str"><v>USD</v></cell></row><row r="4642"><cell r="B4642" t="str"><v>USD</v></cell></row><row r="4643"><cell r="B4643" t="str"><v>USD</v></cell></row><row r="4644"><cell r="B4644" t="str"><v>USD</v></cell></row><row r="4645"><cell r="B4645" t="str"><v>USD</v></cell></row><row r="4646"><cell r="B4646" t="str"><v>USD</v></cell></row><row r="4647"><cell r="B4647" t="str"><v>USD</v></cell></row><row r="4648"><cell r="B4648" t="str"><v>USD</v></cell></row><row r="4649"><cell r="B4649" t="str"><v>USD</v></cell></row><row r="4650"><cell r="B4650" t="str"><v>USD</v></cell></row><row r="4651"><cell r="B4651" t="str"><v>USD</v></cell></row><row r="4652"><cell r="B4652" t="str"><v>USD</v></cell></row><row r="4653"><cell r="B4653" t="str"><v>USD</v></cell></row><row r="4654"><cell r="B4654" t="str"><v>USD</v></cell></row><row r="4655"><cell r="B4655" t="str"><v>USD</v></cell></row><row r="4656"><cell r="B4656" t="str"><v>USD</v></cell></row><row r="4657"><cell r="B4657" t="str"><v>USD</v></cell></row><row r="4658"><cell r="B4658" t="str"><v>USD</v></cell></row><row r="4659"><cell r="B4659" t="str"><v>USD</v></cell></row><row r="4660"><cell r="B4660" t="str"><v>USD</v></cell></row><row r="4661"><cell r="B4661" t="str"><v>USD</v></cell></row><row r="4662"><cell r="B4662" t="str"><v>USD</v></cell></row><row r="4663"><cell r="B4663" t="str"><v>USD</v></cell></row><row r="4664"><cell r="B4664" t="str"><v>USD</v></cell></row><row r="4665"><cell r="B4665" t="str"><v>USD</v></cell></row><row r="4666"><cell r="B4666" t="str"><v>USD</v></cell></row><row r="4667"><cell r="B4667" t="str"><v>USD</v></cell></row><row r="4668"><cell r="B4668" t="str"><v>USD</v></cell></row><row r="4669"><cell r="B4669" t="str"><v>USD</v></cell></row><row r="4670"><cell r="B4670" t="str"><v>USD</v></cell></row><row r="4671"><cell r="B4671" t="str"><v>USD</v></cell></row><row r="4672"><cell r="B4672" t="str"><v>USD</v></cell></row><row r="4673"><cell r="B4673" t="str"><v>USD</v></cell></row><row r="4674"><cell r="B4674" t="str"><v>USD</v></cell></row><row r="4675"><cell r="B4675" t="str"><v>USD</v></cell></row><row r="4676"><cell r="B4676" t="str"><v>USD</v></cell></row><row r="4677"><cell r="B4677" t="str"><v>USD</v></cell></row><row r="4678"><cell r="B4678" t="str"><v>USD</v></cell></row><row r="4679"><cell r="B4679" t="str"><v>USD</v></cell></row><row r="4680"><cell r="B4680" t="str"><v>USD</v></cell></row><row r="4681"><cell r="B4681" t="str"><v>USD</v></cell></row><row r="4682"><cell r="B4682" t="str"><v>USD</v></cell></row><row r="4683"><cell r="B4683" t="str"><v>USD</v></cell></row><row r="4684"><cell r="B4684" t="str"><v>USD</v></cell></row><row r="4685"><cell r="B4685" t="str"><v>USD</v></cell></row><row r="4686"><cell r="B4686" t="str"><v>USD</v></cell></row><row r="4687"><cell r="B4687" t="str"><v>USD</v></cell></row><row r="4688"><cell r="B4688" t="str"><v>USD</v></cell></row><row r="4689"><cell r="B4689" t="str"><v>USD</v></cell></row><row r="4690"><cell r="B4690" t="str"><v>USD</v></cell></row><row r="4691"><cell r="B4691" t="str"><v>USD</v></cell></row><row r="4692"><cell r="B4692" t="str"><v>USD</v></cell></row><row r="4693"><cell r="B4693" t="str"><v>USD</v></cell></row><row r="4694"><cell r="B4694" t="str"><v>USD</v></cell></row><row r="4695"><cell r="B4695" t="str"><v>USD</v></cell></row><row r="4696"><cell r="B4696" t="str"><v>USD</v></cell></row><row r="4697"><cell r="B4697" t="str"><v>USD</v></cell></row><row r="4698"><cell r="B4698" t="str"><v>USD</v></cell></row><row r="4699"><cell r="B4699" t="str"><v>.</v></cell></row><row r="4700"><cell r="B4700" t="str"><v>.</v></cell></row><row r="4701"><cell r="B4701" t="str"><v>USD</v></cell></row><row r="4702"><cell r="B4702" t="str"><v>USD</v></cell></row><row r="4703"><cell r="B4703" t="str"><v>.</v></cell></row><row r="4704"><cell r="B4704" t="str"><v>.</v></cell></row><row r="4705"><cell r="B4705" t="str"><v>.</v></cell></row><row r="4706"><cell r="B4706" t="str"><v>.</v></cell></row><row r="4707"><cell r="B4707" t="str"><v>.</v></cell></row><row r="4708"><cell r="B4708" t="str"><v>.</v></cell></row><row r="4709"><cell r="B4709" t="str"><v>USD</v></cell></row><row r="4710"><cell r="B4710" t="str"><v>USD</v></cell></row><row r="4711"><cell r="B4711" t="str"><v>.</v></cell></row><row r="4712"><cell r="B4712" t="str"><v>USD</v></cell></row><row r="4713"><cell r="B4713" t="str"><v>USD</v></cell></row><row r="4714"><cell r="B4714" t="str"><v>.</v></cell></row><row r="4715"><cell r="B4715" t="str"><v>USD</v></cell></row><row r="4716"><cell r="B4716" t="str"><v>.</v></cell></row><row r="4717"><cell r="B4717" t="str"><v>.</v></cell></row><row r="4718"><cell r="B4718" t="str"><v>.</v></cell></row><row r="4719"><cell r="B4719" t="str"><v>.</v></cell></row><row r="4720"><cell r="B4720" t="str"><v>.</v></cell></row><row r="4721"><cell r="B4721" t="str"><v>.</v></cell></row><row r="4722"><cell r="B4722" t="str"><v>USD</v></cell></row><row r="4723"><cell r="B4723" t="str"><v>.</v></cell></row><row r="4724"><cell r="B4724" t="str"><v>USD</v></cell></row><row r="4725"><cell r="B4725" t="str"><v>USD</v></cell></row><row r="4726"><cell r="B4726" t="str"><v>USD</v></cell></row><row r="4727"><cell r="B4727" t="str"><v>USD</v></cell></row><row r="4728"><cell r="B4728" t="str"><v>USD</v></cell></row><row r="4729"><cell r="B4729" t="str"><v>USD</v></cell></row><row r="4730"><cell r="B4730" t="str"><v>USD</v></cell></row><row r="4731"><cell r="B4731" t="str"><v>USD</v></cell></row><row r="4732"><cell r="B4732" t="str"><v>USD</v></cell></row><row r="4733"><cell r="B4733" t="str"><v>USD</v></cell></row><row r="4734"><cell r="B4734" t="str"><v>USD</v></cell></row><row r="4735"><cell r="B4735" t="str"><v>USD</v></cell></row><row r="4736"><cell r="B4736" t="str"><v>USD</v></cell></row><row r="4737"><cell r="B4737" t="str"><v>USD</v></cell></row><row r="4738"><cell r="B4738" t="str"><v>USD</v></cell></row><row r="4739"><cell r="B4739" t="str"><v>USD</v></cell></row><row r="4740"><cell r="B4740" t="str"><v>USD</v></cell></row><row r="4741"><cell r="B4741" t="str"><v>USD</v></cell></row><row r="4742"><cell r="B4742" t="str"><v>USD</v></cell></row><row r="4743"><cell r="B4743" t="str"><v>USD</v></cell></row><row r="4744"><cell r="B4744" t="str"><v>USD</v></cell></row><row r="4745"><cell r="B4745" t="str"><v>USD</v></cell></row><row r="4746"><cell r="B4746" t="str"><v>USD</v></cell></row><row r="4747"><cell r="B4747" t="str"><v>USD</v></cell></row><row r="4748"><cell r="B4748" t="str"><v>USD</v></cell></row><row r="4749"><cell r="B4749" t="str"><v>USD</v></cell></row><row r="4750"><cell r="B4750" t="str"><v>USD</v></cell></row><row r="4751"><cell r="B4751" t="str"><v>USD</v></cell></row><row r="4752"><cell r="B4752" t="str"><v>USD</v></cell></row><row r="4753"><cell r="B4753" t="str"><v>USD</v></cell></row><row r="4754"><cell r="B4754" t="str"><v>USD</v></cell></row><row r="4755"><cell r="B4755" t="str"><v>USD</v></cell></row><row r="4756"><cell r="B4756" t="str"><v>USD</v></cell></row><row r="4757"><cell r="B4757" t="str"><v>USD</v></cell></row><row r="4758"><cell r="B4758" t="str"><v>USD</v></cell></row><row r="4759"><cell r="B4759" t="str"><v>USD</v></cell></row><row r="4760"><cell r="B4760" t="str"><v>USD</v></cell></row><row r="4761"><cell r="B4761" t="str"><v>USD</v></cell></row><row r="4762"><cell r="B4762" t="str"><v>USD</v></cell></row><row r="4763"><cell r="B4763" t="str"><v>USD</v></cell></row><row r="4764"><cell r="B4764" t="str"><v>USD</v></cell></row><row r="4765"><cell r="B4765" t="str"><v>USD</v></cell></row><row r="4766"><cell r="B4766" t="str"><v>USD</v></cell></row><row r="4767"><cell r="B4767" t="str"><v>USD</v></cell></row><row r="4768"><cell r="B4768" t="str"><v>USD</v></cell></row><row r="4769"><cell r="B4769" t="str"><v>USD</v></cell></row><row r="4770"><cell r="B4770" t="str"><v>USD</v></cell></row><row r="4771"><cell r="B4771" t="str"><v>USD</v></cell></row><row r="4772"><cell r="B4772" t="str"><v>USD</v></cell></row><row r="4773"><cell r="B4773" t="str"><v>USD</v></cell></row><row r="4774"><cell r="B4774" t="str"><v>USD</v></cell></row><row r="4775"><cell r="B4775" t="str"><v>USD</v></cell></row><row r="4776"><cell r="B4776" t="str"><v>USD</v></cell></row><row r="4777"><cell r="B4777" t="str"><v>USD</v></cell></row><row r="4778"><cell r="B4778" t="str"><v>USD</v></cell></row><row r="4779"><cell r="B4779" t="str"><v>USD</v></cell></row><row r="4780"><cell r="B4780" t="str"><v>USD</v></cell></row><row r="4781"><cell r="B4781" t="str"><v>USD</v></cell></row><row r="4782"><cell r="B4782" t="str"><v>USD</v></cell></row><row r="4783"><cell r="B4783" t="str"><v>USD</v></cell></row><row r="4784"><cell r="B4784" t="str"><v>.</v></cell></row><row r="4785"><cell r="B4785" t="str"><v>.</v></cell></row><row r="4786"><cell r="B4786" t="str"><v>USD</v></cell></row><row r="4787"><cell r="B4787" t="str"><v>USD</v></cell></row><row r="4788"><cell r="B4788" t="str"><v>USD</v></cell></row><row r="4789"><cell r="B4789" t="str"><v>USD</v></cell></row><row r="4790"><cell r="B4790" t="str"><v>USD</v></cell></row><row r="4791"><cell r="B4791" t="str"><v>.</v></cell></row><row r="4792"><cell r="B4792" t="str"><v>.</v></cell></row><row r="4793"><cell r="B4793" t="str"><v>.</v></cell></row><row r="4794"><cell r="B4794" t="str"><v>.</v></cell></row><row r="4795"><cell r="B4795" t="str"><v>.</v></cell></row><row r="4796"><cell r="B4796" t="str"><v>USD</v></cell></row><row r="4797"><cell r="B4797" t="str"><v>USD</v></cell></row><row r="4798"><cell r="B4798" t="str"><v>.</v></cell></row><row r="4799"><cell r="B4799" t="str"><v>USD</v></cell></row><row r="4800"><cell r="B4800" t="str"><v>USD</v></cell></row><row r="4801"><cell r="B4801" t="str"><v>USD</v></cell></row><row r="4802"><cell r="B4802" t="str"><v>USD</v></cell></row><row r="4803"><cell r="B4803" t="str"><v>.</v></cell></row><row r="4804"><cell r="B4804" t="str"><v>USD</v></cell></row><row r="4805"><cell r="B4805" t="str"><v>.</v></cell></row><row r="4806"><cell r="B4806" t="str"><v>.</v></cell></row><row r="4807"><cell r="B4807" t="str"><v>USD</v></cell></row><row r="4808"><cell r="B4808" t="str"><v>USD</v></cell></row><row r="4809"><cell r="B4809" t="str"><v>.</v></cell></row><row r="4810"><cell r="B4810" t="str"><v>.</v></cell></row><row r="4811"><cell r="B4811" t="str"><v>.</v></cell></row><row r="4812"><cell r="B4812" t="str"><v>USD</v></cell></row><row r="4813"><cell r="B4813" t="str"><v>USD</v></cell></row><row r="4814"><cell r="B4814" t="str"><v>.</v></cell></row><row r="4815"><cell r="B4815" t="str"><v>.</v></cell></row><row r="4816"><cell r="B4816" t="str"><v>USD</v></cell></row><row r="4817"><cell r="B4817" t="str"><v>USD</v></cell></row><row r="4818"><cell r="B4818" t="str"><v>USD</v></cell></row><row r="4819"><cell r="B4819" t="str"><v>USD</v></cell></row><row r="4820"><cell r="B4820" t="str"><v>USD</v></cell></row><row r="4821"><cell r="B4821" t="str"><v>USD</v></cell></row><row r="4822"><cell r="B4822" t="str"><v>.</v></cell></row><row r="4823"><cell r="B4823" t="str"><v>.</v></cell></row><row r="4824"><cell r="B4824" t="str"><v>USD</v></cell></row><row r="4825"><cell r="B4825" t="str"><v>USD</v></cell></row><row r="4826"><cell r="B4826" t="str"><v>USD</v></cell></row><row r="4827"><cell r="B4827" t="str"><v>USD</v></cell></row><row r="4828"><cell r="B4828" t="str"><v>.</v></cell></row><row r="4829"><cell r="B4829" t="str"><v>.</v></cell></row><row r="4830"><cell r="B4830" t="str"><v>USD</v></cell></row><row r="4831"><cell r="B4831" t="str"><v>.</v></cell></row><row r="4832"><cell r="B4832" t="str"><v>USD</v></cell></row><row r="4833"><cell r="B4833" t="str"><v>.</v></cell></row><row r="4834"><cell r="B4834" t="str"><v>.</v></cell></row><row r="4835"><cell r="B4835" t="str"><v>USD</v></cell></row><row r="4836"><cell r="B4836" t="str"><v>USD</v></cell></row><row r="4837"><cell r="B4837" t="str"><v>USD</v></cell></row><row r="4838"><cell r="B4838" t="str"><v>USD</v></cell></row><row r="4839"><cell r="B4839" t="str"><v>USD</v></cell></row><row r="4840"><cell r="B4840" t="str"><v>USD</v></cell></row><row r="4841"><cell r="B4841" t="str"><v>USD</v></cell></row><row r="4842"><cell r="B4842" t="str"><v>.</v></cell></row><row r="4843"><cell r="B4843" t="str"><v>USD</v></cell></row><row r="4844"><cell r="B4844" t="str"><v>USD</v></cell></row><row r="4845"><cell r="B4845" t="str"><v>USD</v></cell></row><row r="4846"><cell r="B4846" t="str"><v>.</v></cell></row><row r="4847"><cell r="B4847" t="str"><v>.</v></cell></row><row r="4848"><cell r="B4848" t="str"><v>.</v></cell></row><row r="4849"><cell r="B4849" t="str"><v>USD</v></cell></row><row r="4850"><cell r="B4850" t="str"><v>USD</v></cell></row><row r="4851"><cell r="B4851" t="str"><v>USD</v></cell></row><row r="4852"><cell r="B4852" t="str"><v>USD</v></cell></row><row r="4853"><cell r="B4853" t="str"><v>USD</v></cell></row><row r="4854"><cell r="B4854" t="str"><v>USD</v></cell></row><row r="4855"><cell r="B4855" t="str"><v>USD</v></cell></row><row r="4856"><cell r="B4856" t="str"><v>USD</v></cell></row><row r="4857"><cell r="B4857" t="str"><v>USD</v></cell></row><row r="4858"><cell r="B4858" t="str"><v>USD</v></cell></row><row r="4859"><cell r="B4859" t="str"><v>USD</v></cell></row><row r="4860"><cell r="B4860" t="str"><v>.</v></cell></row><row r="4861"><cell r="B4861" t="str"><v>.</v></cell></row><row r="4862"><cell r="B4862" t="str"><v>.</v></cell></row><row r="4863"><cell r="B4863" t="str"><v>.</v></cell></row><row r="4864"><cell r="B4864" t="str"><v>USD</v></cell></row><row r="4865"><cell r="B4865" t="str"><v>.</v></cell></row><row r="4866"><cell r="B4866" t="str"><v>USD</v></cell></row><row r="4867"><cell r="B4867" t="str"><v>USD</v></cell></row><row r="4868"><cell r="B4868" t="str"><v>.</v></cell></row><row r="4869"><cell r="B4869" t="str"><v>USD</v></cell></row><row r="4870"><cell r="B4870" t="str"><v>.</v></cell></row><row r="4871"><cell r="B4871" t="str"><v>USD</v></cell></row><row r="4872"><cell r="B4872" t="str"><v>.</v></cell></row><row r="4873"><cell r="B4873" t="str"><v>USD</v></cell></row><row r="4874"><cell r="B4874" t="str"><v>USD</v></cell></row><row r="4875"><cell r="B4875" t="str"><v>USD</v></cell></row><row r="4876"><cell r="B4876" t="str"><v>USD</v></cell></row><row r="4877"><cell r="B4877" t="str"><v>USD</v></cell></row><row r="4878"><cell r="B4878" t="str"><v>USD</v></cell></row><row r="4879"><cell r="B4879" t="str"><v>USD</v></cell></row><row r="4880"><cell r="B4880" t="str"><v>USD</v></cell></row><row r="4881"><cell r="B4881" t="str"><v>USD</v></cell></row><row r="4882"><cell r="B4882" t="str"><v>USD</v></cell></row><row r="4883"><cell r="B4883" t="str"><v>USD</v></cell></row><row r="4884"><cell r="B4884" t="str"><v>USD</v></cell></row><row r="4885"><cell r="B4885" t="str"><v>USD</v></cell></row><row r="4886"><cell r="B4886" t="str"><v>USD</v></cell></row><row r="4887"><cell r="B4887" t="str"><v>USD</v></cell></row><row r="4888"><cell r="B4888" t="str"><v>USD</v></cell></row><row r="4889"><cell r="B4889" t="str"><v>USD</v></cell></row><row r="4890"><cell r="B4890" t="str"><v>USD</v></cell></row><row r="4891"><cell r="B4891" t="str"><v>USD</v></cell></row><row r="4892"><cell r="B4892" t="str"><v>USD</v></cell></row><row r="4893"><cell r="B4893" t="str"><v>USD</v></cell></row><row r="4894"><cell r="B4894" t="str"><v>USD</v></cell></row><row r="4895"><cell r="B4895" t="str"><v>USD</v></cell></row><row r="4896"><cell r="B4896" t="str"><v>.</v></cell></row><row r="4897"><cell r="B4897" t="str"><v>.</v></cell></row><row r="4898"><cell r="B4898" t="str"><v>USD</v></cell></row><row r="4899"><cell r="B4899" t="str"><v>USD</v></cell></row><row r="4900"><cell r="B4900" t="str"><v>USD</v></cell></row><row r="4901"><cell r="B4901" t="str"><v>USD</v></cell></row><row r="4902"><cell r="B4902" t="str"><v>USD</v></cell></row><row r="4903"><cell r="B4903" t="str"><v>USD</v></cell></row><row r="4904"><cell r="B4904" t="str"><v>USD</v></cell></row><row r="4905"><cell r="B4905" t="str"><v>.</v></cell></row><row r="4906"><cell r="B4906" t="str"><v>.</v></cell></row><row r="4907"><cell r="B4907" t="str"><v>USD</v></cell></row><row r="4908"><cell r="B4908" t="str"><v>USD</v></cell></row><row r="4909"><cell r="B4909" t="str"><v>USD</v></cell></row><row r="4910"><cell r="B4910" t="str"><v>USD</v></cell></row><row r="4911"><cell r="B4911" t="str"><v>USD</v></cell></row><row r="4912"><cell r="B4912" t="str"><v>USD</v></cell></row><row r="4913"><cell r="B4913" t="str"><v>USD</v></cell></row><row r="4914"><cell r="B4914" t="str"><v>USD</v></cell></row><row r="4915"><cell r="B4915" t="str"><v>USD</v></cell></row><row r="4916"><cell r="B4916" t="str"><v>USD</v></cell></row><row r="4917"><cell r="B4917" t="str"><v>USD</v></cell></row><row r="4918"><cell r="B4918" t="str"><v>USD</v></cell></row><row r="4919"><cell r="B4919" t="str"><v>USD</v></cell></row><row r="4920"><cell r="B4920" t="str"><v>USD</v></cell></row><row r="4921"><cell r="B4921" t="str"><v>USD</v></cell></row><row r="4922"><cell r="B4922" t="str"><v>USD</v></cell></row><row r="4923"><cell r="B4923" t="str"><v>USD</v></cell></row><row r="4924"><cell r="B4924" t="str"><v>USD</v></cell></row><row r="4925"><cell r="B4925" t="str"><v>USD</v></cell></row><row r="4926"><cell r="B4926" t="str"><v>USD</v></cell></row><row r="4927"><cell r="B4927" t="str"><v>USD</v></cell></row><row r="4928"><cell r="B4928" t="str"><v>USD</v></cell></row><row r="4929"><cell r="B4929" t="str"><v>USD</v></cell></row><row r="4930"><cell r="B4930" t="str"><v>USD</v></cell></row><row r="4931"><cell r="B4931" t="str"><v>USD</v></cell></row><row r="4932"><cell r="B4932" t="str"><v>USD</v></cell></row><row r="4933"><cell r="B4933" t="str"><v>USD</v></cell></row><row r="4934"><cell r="B4934" t="str"><v>USD</v></cell></row><row r="4935"><cell r="B4935" t="str"><v>USD</v></cell></row><row r="4936"><cell r="B4936" t="str"><v>USD</v></cell></row><row r="4937"><cell r="B4937" t="str"><v>USD</v></cell></row><row r="4938"><cell r="B4938" t="str"><v>USD</v></cell></row><row r="4939"><cell r="B4939" t="str"><v>USD</v></cell></row><row r="4940"><cell r="B4940" t="str"><v>USD</v></cell></row><row r="4941"><cell r="B4941" t="str"><v>USD</v></cell></row><row r="4942"><cell r="B4942" t="str"><v>USD</v></cell></row><row r="4943"><cell r="B4943" t="str"><v>USD</v></cell></row><row r="4944"><cell r="B4944" t="str"><v>USD</v></cell></row><row r="4945"><cell r="B4945" t="str"><v>USD</v></cell></row><row r="4946"><cell r="B4946" t="str"><v>USD</v></cell></row><row r="4947"><cell r="B4947" t="str"><v>USD</v></cell></row><row r="4948"><cell r="B4948" t="str"><v>USD</v></cell></row><row r="4949"><cell r="B4949" t="str"><v>USD</v></cell></row><row r="4950"><cell r="B4950" t="str"><v>USD</v></cell></row><row r="4951"><cell r="B4951" t="str"><v>USD</v></cell></row><row r="4952"><cell r="B4952" t="str"><v>USD</v></cell></row><row r="4953"><cell r="B4953" t="str"><v>USD</v></cell></row><row r="4954"><cell r="B4954" t="str"><v>USD</v></cell></row><row r="4955"><cell r="B4955" t="str"><v>USD</v></cell></row><row r="4956"><cell r="B4956" t="str"><v>USD</v></cell></row><row r="4957"><cell r="B4957" t="str"><v>USD</v></cell></row><row r="4958"><cell r="B4958" t="str"><v>USD</v></cell></row><row r="4959"><cell r="B4959" t="str"><v>USD</v></cell></row><row r="4960"><cell r="B4960" t="str"><v>USD</v></cell></row><row r="4961"><cell r="B4961" t="str"><v>USD</v></cell></row><row r="4962"><cell r="B4962" t="str"><v>USD</v></cell></row><row r="4963"><cell r="B4963" t="str"><v>USD</v></cell></row><row r="4964"><cell r="B4964" t="str"><v>USD</v></cell></row><row r="4965"><cell r="B4965" t="str"><v>USD</v></cell></row><row r="4966"><cell r="B4966" t="str"><v>USD</v></cell></row><row r="4967"><cell r="B4967" t="str"><v>USD</v></cell></row><row r="4968"><cell r="B4968" t="str"><v>USD</v></cell></row><row r="4969"><cell r="B4969" t="str"><v>.</v></cell></row><row r="4970"><cell r="B4970" t="str"><v>USD</v></cell></row><row r="4971"><cell r="B4971" t="str"><v>USD</v></cell></row><row r="4972"><cell r="B4972" t="str"><v>USD</v></cell></row><row r="4973"><cell r="B4973" t="str"><v>USD</v></cell></row><row r="4974"><cell r="B4974" t="str"><v>USD</v></cell></row><row r="4975"><cell r="B4975" t="str"><v>USD</v></cell></row><row r="4976"><cell r="B4976" t="str"><v>USD</v></cell></row><row r="4977"><cell r="B4977" t="str"><v>USD</v></cell></row><row r="4978"><cell r="B4978" t="str"><v>USD</v></cell></row><row r="4979"><cell r="B4979" t="str"><v>USD</v></cell></row><row r="4980"><cell r="B4980" t="str"><v>USD</v></cell></row><row r="4981"><cell r="B4981" t="str"><v>USD</v></cell></row><row r="4982"><cell r="B4982" t="str"><v>USD</v></cell></row><row r="4983"><cell r="B4983" t="str"><v>USD</v></cell></row><row r="4984"><cell r="B4984" t="str"><v>USD</v></cell></row><row r="4985"><cell r="B4985" t="str"><v>USD</v></cell></row><row r="4986"><cell r="B4986" t="str"><v>USD</v></cell></row><row r="4987"><cell r="B4987" t="str"><v>USD</v></cell></row><row r="4988"><cell r="B4988" t="str"><v>USD</v></cell></row><row r="4989"><cell r="B4989" t="str"><v>USD</v></cell></row><row r="4990"><cell r="B4990" t="str"><v>USD</v></cell></row><row r="4991"><cell r="B4991" t="str"><v>.</v></cell></row><row r="4992"><cell r="B4992" t="str"><v>USD</v></cell></row><row r="4993"><cell r="B4993" t="str"><v>USD</v></cell></row><row r="4994"><cell r="B4994" t="str"><v>USD</v></cell></row><row r="4995"><cell r="B4995" t="str"><v>USD</v></cell></row><row r="4996"><cell r="B4996" t="str"><v>USD</v></cell></row><row r="4997"><cell r="B4997" t="str"><v>USD</v></cell></row><row r="4998"><cell r="B4998" t="str"><v>USD</v></cell></row><row r="4999"><cell r="B4999" t="str"><v>USD</v></cell></row><row r="5000"><cell r="B5000" t="str"><v>USD</v></cell></row><row r="5001"><cell r="B5001" t="str"><v>USD</v></cell></row><row r="5002"><cell r="B5002" t="str"><v>USD</v></cell></row><row r="5003"><cell r="B5003" t="str"><v>USD</v></cell></row><row r="5004"><cell r="B5004" t="str"><v>USD</v></cell></row><row r="5005"><cell r="B5005" t="str"><v>USD</v></cell></row><row r="5006"><cell r="B5006" t="str"><v>USD</v></cell></row><row r="5007"><cell r="B5007" t="str"><v>USD</v></cell></row><row r="5008"><cell r="B5008" t="str"><v>USD</v></cell></row><row r="5009"><cell r="B5009" t="str"><v>USD</v></cell></row><row r="5010"><cell r="B5010" t="str"><v>USD</v></cell></row><row r="5011"><cell r="B5011" t="str"><v>USD</v></cell></row><row r="5012"><cell r="B5012" t="str"><v>USD</v></cell></row><row r="5013"><cell r="B5013" t="str"><v>USD</v></cell></row><row r="5014"><cell r="B5014" t="str"><v>USD</v></cell></row><row r="5015"><cell r="B5015" t="str"><v>USD</v></cell></row><row r="5016"><cell r="B5016" t="str"><v>USD</v></cell></row><row r="5017"><cell r="B5017" t="str"><v>USD</v></cell></row><row r="5018"><cell r="B5018" t="str"><v>USD</v></cell></row><row r="5019"><cell r="B5019" t="str"><v>USD</v></cell></row><row r="5020"><cell r="B5020" t="str"><v>USD</v></cell></row><row r="5021"><cell r="B5021" t="str"><v>USD</v></cell></row><row r="5022"><cell r="B5022" t="str"><v>USD</v></cell></row><row r="5023"><cell r="B5023" t="str"><v>USD</v></cell></row><row r="5024"><cell r="B5024" t="str"><v>USD</v></cell></row><row r="5025"><cell r="B5025" t="str"><v>USD</v></cell></row><row r="5026"><cell r="B5026" t="str"><v>USD</v></cell></row><row r="5027"><cell r="B5027" t="str"><v>USD</v></cell></row><row r="5028"><cell r="B5028" t="str"><v>USD</v></cell></row><row r="5029"><cell r="B5029" t="str"><v>USD</v></cell></row><row r="5030"><cell r="B5030" t="str"><v>USD</v></cell></row><row r="5031"><cell r="B5031" t="str"><v>USD</v></cell></row><row r="5032"><cell r="B5032" t="str"><v>USD</v></cell></row><row r="5033"><cell r="B5033" t="str"><v>USD</v></cell></row><row r="5034"><cell r="B5034" t="str"><v>USD</v></cell></row><row r="5045"><cell r="B5045" t="str"><v>Source</v></cell></row><row r="5046"><cell r="B5046" t="str"><v>.</v></cell></row><row r="5047"><cell r="B5047" t="str"><v>.</v></cell></row><row r="5048"><cell r="B5048" t="str"><v>.</v></cell></row><row r="5049"><cell r="B5049" t="str"><v>.</v></cell></row><row r="5050"><cell r="B5050" t="str"><v>.</v></cell></row><row r="5051"><cell r="B5051" t="str"><v>https://www.pm.gc.ca/en/news/news-releases/2022/05/08/prime-minister-visits-kyiv-ukraine</v></cell></row><row r="5052"><cell r="B5052" t="str"><v>.</v></cell></row><row r="5053"><cell r="B5053" t="str"><v>.</v></cell></row><row r="5054"><cell r="B5054" t="str"><v>.</v></cell></row><row r="5055"><cell r="B5055" t="str"><v>.</v></cell></row><row r="5056"><cell r="B5056" t="str"><v>.</v></cell></row><row r="5057"><cell r="B5057" t="str"><v>.</v></cell></row><row r="5058"><cell r="B5058" t="str"><v>.</v></cell></row><row r="5059"><cell r="B5059" t="str"><v>.</v></cell></row><row r="5060"><cell r="B5060" t="str"><v>.</v></cell></row><row r="5061"><cell r="B5061" t="str"><v>.</v></cell></row><row r="5062"><cell r="B5062" t="str"><v>https://armstrade.sipri.org/armstrade/page/trade_register.php</v></cell></row><row r="5063"><cell r="B5063" t="str"><v>https://www.reuters.com/article/ozatp-ethiopia-tanks-ukraine-20110610-idAFJOE7590IR20110610</v></cell></row><row r="5064"><cell r="B5064" t="str"><v>https://mil.in.ua/en/news/the-czech-company-will-hand-over-two-reconnaissance-bivoj-uavs-to-ukraine/</v></cell></row><row r="5065"><cell r="B5065" t="str"><v>https://www.amazon.com/-/de/dp/B07SMXN8PR/ref=zg_bs_3413661_2/139-2167500-7694641?pd_rd_i=B09VBX2J8P&th=1</v></cell></row><row r="5066"><cell r="B5066" t="str"><v>Source for the M240: https://en.wikipedia.org/wiki/M240_machine_gun and Source for the M249: https://en.wikipedia.org/wiki/M249_light_machine_gun</v></cell></row><row r="5067"><cell r="B5067" t="str"><v>.</v></cell></row><row r="5068"><cell r="B5068" t="str"><v>.</v></cell></row><row r="5069"><cell r="B5069" t="str"><v>https://en.wikipedia.org/wiki/Claymore_mine</v></cell></row><row r="5070"><cell r="B5070" t="str"><v>https://foreignpolicy.com/2009/12/31/observation-of-the-day-on-brewing-coffee-with-c4/</v></cell></row><row r="5071"><cell r="B5071" t="str"><v>.</v></cell></row><row r="5072"><cell r="B5072" t="str"><v>.</v></cell></row><row r="5073"><cell r="B5073" t="str"><v>.</v></cell></row><row r="5074"><cell r="B5074" t="str"><v>M777 155 mm Lightweight Towed Howitzer | Military-Today.com</v></cell></row><row r="5075"><cell r="B5075" t="str"><v>.</v></cell></row><row r="5076"><cell r="B5076" t="str"><v>.</v></cell></row><row r="5077"><cell r="B5077" t="str"><v>https://stocktonhistoricalmaritimemuseum.org/about/uss-lucid/stats/ </v></cell></row><row r="5078"><cell r="B5078" t="str"><v>.</v></cell></row><row r="5079"><cell r="B5079" t="str"><v>https://www.airuniversity.af.edu/Portals/10/ASPJ/journals/Chronicles/ucav.pdf</v></cell></row><row r="5080"><cell r="B5080" t="str"><v>.</v></cell></row><row r="5081"><cell r="B5081" t="str"><v>https://armstrade.sipri.org/armstrade/page/trade_register.php</v></cell></row><row r="5082"><cell r="B5082" t="str"><v>https://www.thedrive.com/the-war-zone/32277/here-is-what-each-of-the-pentagons-air-launched-missiles-and-bombs-actually-cost </v></cell></row><row r="5083"><cell r="B5083" t="str"><v>https://www.army-technology.com/projects/mistral-missile/ </v></cell></row><row r="5084"><cell r="B5084" t="str"><v>https://www.dsca.mil/sites/default/files/mas/jordan_15-02.pdf</v></cell></row><row r="5085"><cell r="B5085" t="str"><v>https://armstrade.sipri.org/armstrade/page/trade_register.php</v></cell></row><row r="5086"><cell r="B5086" t="str"><v>https://www.defense.gov/News/Contracts/Contract/Article/2185990/</v></cell></row><row r="5087"><cell r="B5087" t="str"><v>http://www.military-today.com/artillery/fh_70.htm#:~:text=According%20to%20Forecast%20International%2C%20the,in%202002%20was%20US%24594%2C000.</v></cell></row><row r="5088"><cell r="B5088" t="str"><v>https://www.dsca.mil/press-media/major-arms-sales/finland-guided-multiple-launch-rocket-system-gmlrs-m31a1-unitary-and</v></cell></row><row r="5089"><cell r="B5089" t="str"><v>https://gagadget.com/en/war/145017-ukrainian-military-launch-of-one-himars-missile-costs-150000-and-a-full-launch-costs-1000000/</v></cell></row><row r="5090"><cell r="B5090" t="str"><v>https://www.asafm.army.mil/Portals/72/Documents/BudgetMaterial/2021/Base%20Budget/Procurement/MSLS_FY_2021_PB_Missile_Procurement_Army.pdf</v></cell></row><row r="5091"><cell r="B5091" t="str"><v>https://en.wikipedia.org/wiki/AIM-120_AMRAAM</v></cell></row><row r="5092"><cell r="B5092" t="str"><v>https://en.wikipedia.org/wiki/AGM-88_HARM</v></cell></row><row r="5093"><cell r="B5093" t="str"><v>https://www.airuniversity.af.edu/Portals/10/ASPJ/journals/Chronicles/ucav.pdf</v></cell></row><row r="5094"><cell r="B5094" t="str"><v>https://armstrade.sipri.org/armstrade/page/trade_register.php</v></cell></row><row r="5095"><cell r="B5095" t="str"><v>https://armstrade.sipri.org/armstrade/page/trade_register.php</v></cell></row><row r="5096"><cell r="B5096" t="str"><v>https://armstrade.sipri.org/armstrade/page/trade_register.php</v></cell></row><row r="5097"><cell r="B5097" t="str"><v>https://www.dsca.mil/press-media/major-arms-sales/finland-guided-multiple-launch-rocket-system-gmlrs-m31a1-unitary-and</v></cell></row><row r="5098"><cell r="B5098" t="str"><v>https://www.armyrecognition.com/defense_news_january_2021_global_security_army_industry/first_iveco_lmv_2_nec_armored_vehicles_enter_service_with_italian_army.html</v></cell></row><row r="5099"><cell r="B5099" t="str"><v>http://www.army-guide.com/eng/product1033.html</v></cell></row><row r="5100"><cell r="B5100" t="str"><v>http://www.army-guide.com/eng/product3249.html</v></cell></row><row r="5101"><cell r="B5101" t="str"><v>https://www.globalsecurity.org/military/world/taiwan/cm21-variants.htm</v></cell></row><row r="5102"><cell r="B5102" t="str"><v>https://www.dsca.mil/press-media/major-arms-sales/finland-guided-multiple-launch-rocket-system-gmlrs-m31a1-unitary-and</v></cell></row><row r="5103"><cell r="B5103" t="str"><v>https://mezha.media/en/2022/04/02/together-with-switchblades-drones-the-u-s-will-provide-ukraine-with-the-rq-20-puma-unmanned-aerial-vehicles/#:~:text=The%20cost%20of%20one%20RQ,NATO%20countries%20and%20their%20partners.</v></cell></row><row r="5104"><cell r="B5104" t="str"><v>https://publications.parliament.uk/pa/cm201011/cmhansrd/cm110517/text/110517w0001.htm#11051744000014</v></cell></row><row r="5105"><cell r="B5105" t="str"><v>https://man.fas.org/dod-101/sys/land/m224.htm</v></cell></row><row r="5106"><cell r="B5106" t="str"><v>https://www.thedrive.com/the-war-zone/ukraine-to-get-guided-rockets-but-not-ones-able-to-reach-far-into-russia</v></cell></row><row r="5107"><cell r="B5107" t="str"><v>https://www.defensenews.com/land/2016/12/21/poland-awards-220m-short-range-air-defense-deal/#:~:text=WARSAW%2C%20Poland%20%E2%80%94%20The%20Polish%20Ministry,systems%20for%20the%20country%27s%20military.</v></cell></row><row r="5108"><cell r="B5108" t="str"><v>https://armstrade.sipri.org/armstrade/page/trade_register.php</v></cell></row><row r="5109"><cell r="B5109" t="str"><v>https://www.globalsecurity.org/military/world/europe/aspide.htm</v></cell></row><row r="5110"><cell r="B5110" t="str"><v>https://armstrade.sipri.org/armstrade/page/trade_register.php</v></cell></row><row r="5111"><cell r="B5111" t="str"><v>https://books.google.de/books?id=QYrfAAAAMAAJ&pg=RA1-SA1-PA44&lpg=RA1-SA1-PA44&dq=price+125mm+HE+round&source=bl&ots=fdolBJFyKm&sig=ACfU3U01l_fXbBfPdno46XHbd5W7HMx4Hg&hl=en&sa=X&ved=2ahUKEwibv-ulyrz5AhWVVfEDHQQSC4IQ6AF6BAgbEAM#v=onepage&q&f=false</v></cell></row><row r="5112"><cell r="B5112" t="str"><v>Source for the M240: Source for the M240: https://en.wikipedia.org/wiki/M240_machine_gun and Source for the M249: https://en.wikipedia.org/wiki/M249_light_machine_gun</v></cell></row><row r="5113"><cell r="B5113" t="str"><v>https://www.jeep.com/wrangler.html</v></cell></row><row r="5114"><cell r="B5114" t="str"><v>https://www.todayonline.com/singapore/us-approves-s926-million-sale-precision-guided-mortar-rounds-singapore</v></cell></row><row r="5115"><cell r="B5115" t="str"><v>Source for the M240: Source for the M240: https://en.wikipedia.org/wiki/M240_machine_gun and Source for the M249: https://en.wikipedia.org/wiki/M249_light_machine_gun</v></cell></row><row r="5116"><cell r="B5116" t="str"><v>https://www.defense.gov/News/Contracts/Contract/Article/1561988/</v></cell></row><row r="5117"><cell r="B5117" t="str"><v>https://www.strategypage.com/htmw/htweap/20141105.aspx</v></cell></row><row r="5118"><cell r="B5118" t="str"><v>https://tvpworld.com/37474331/polish-army-to-receive-100-drones-in-2018</v></cell></row><row r="5119"><cell r="B5119" t="str"><v>https://weaponsystems.net/system/475-Barrett+M82</v></cell></row><row r="5120"><cell r="B5120" t="str"><v>https://www.jouav.com/blog/heavy-lift-drone.html</v></cell></row><row r="5121"><cell r="B5121" t="str"><v>https://www.rferl.org/a/ukraine-anti-drone-gun-russia-war/31912255.html</v></cell></row><row r="5122"><cell r="B5122" t="str"><v>Source for the M240: Source for the M240: https://en.wikipedia.org/wiki/M240_machine_gun and Source for the M249: https://en.wikipedia.org/wiki/M249_light_machine_gun</v></cell></row><row r="5123"><cell r="B5123" t="str"><v>https://getnightride.com/blogs/nightride-blog/best-thermal-imaging-camera-value</v></cell></row><row r="5124"><cell r="B5124" t="str"><v>https://getnightride.com/blogs/nightride-blog/best-thermal-imaging-camera-value</v></cell></row><row r="5125"><cell r="B5125" t="str"><v>https://www.ukrinform.net/rubric-ato/3491327-canada-to-give-ukraine-over-20000-155-mm-shells.html</v></cell></row><row r="5126"><cell r="B5126" t="str"><v>https://www.canada.ca/en/department-national-defence/news/2022/05/defence-minister-anita-anand-announces-additional-military-aid-for-ukraine.html</v></cell></row><row r="5127"><cell r="B5127" t="str"><v>https://books.google.de/books?id=yLwfAAAAMAAJ&pg=PA1058&lpg=PA1058&dq=66mm+rocket+cost&source=bl&ots=6R5N48jaub&sig=ACfU3U0WpoNaDz-vvRYJb9J-bD1_tUAxXQ&hl=en&sa=X&ved=2ahUKEwiRzq7f0c_4AhWPRPEDHTv_CPEQ6AF6BAgNEAM#v=onepage&q=66mm%20rocket%20cost&f=false</v></cell></row><row r="5128"><cell r="B5128" t="str"><v>https://nationalpost.com/news/canada/canadian-army-restricts-use-of-artillery-rounds-after-cracks-found-in-high-tech-shells-costing-150000-each#:~:text=Regular%20artillery%20shells%20are%20estimated,up%20to%2040%20kilometres%20away.</v></cell></row><row r="5129"><cell r="B5129" t="str"><v>https://nationalpost.com/news/canada/canadian-army-restricts-use-of-artillery-rounds-after-cracks-found-in-high-tech-shells-costing-150000-each#:~:text=Regular%20artillery%20shells%20are%20estimated,up%20to%2040%20kilometres%20away.</v></cell></row><row r="5130"><cell r="B5130" t="str"><v>https://nationalpost.com/news/canada/canadian-army-restricts-use-of-artillery-rounds-after-cracks-found-in-high-tech-shells-costing-150000-each#:~:text=Regular%20artillery%20shells%20are%20estimated,up%20to%2040%20kilometres%20away.</v></cell></row><row r="5131"><cell r="B5131" t="str"><v>http://www.military-today.com/firearms/m72_law.htm#:~:text=The%20M72%20LAW%20is%20still,200%2C%20depending%20on%20the%20model.</v></cell></row><row r="5132"><cell r="B5132" t="str"><v>https://truegunvalue.com/rifle/heckler-koch/g3/price-historical-value-645</v></cell></row><row r="5133"><cell r="B5133" t="str"><v>https://twitter.com/armorybazaar/status/1076159928287473665</v></cell></row><row r="5134"><cell r="B5134" t="str"><v>https://web.archive.org/web/20110723004716/http://www.airtronic.net/documents/Delivery_Order.pdf</v></cell></row><row r="5135"><cell r="B5135" t="str"><v>https://www.militarytimes.com/off-duty/gearscout/2012/04/21/u-s-army-places-order-for-24000-m4a1-carbines-with-remington/</v></cell></row><row r="5136"><cell r="B5136" t="str"><v>https://www.jpost.com/opinion/op-ed-contributors/bankrupting-terrorism-one-interception-at-a-time</v></cell></row><row r="5137"><cell r="B5137" t="str"><v>https://en.wikipedia.org/wiki/Claymore_mine</v></cell></row><row r="5138"><cell r="B5138" t="str"><v>https://dronelife.com/2016/08/17/xtreem-affordable-hd-video-drones/#:~:text=Fly%20Eye%20%E2%80%93%20%24149.99&text=Trim%2Fstabilization%20adjustment.,-Camera%20%E2%80%93%20Wi%2DFi</v></cell></row><row r="5139"><cell r="B5139" t="str"><v>https://sprengtechnik.de/zerstoerung-von-festplatten-durch-sprengung/#:~:text=Der%20Einsatz%20von%20Linearladungen%20%28Sprengschnur%29%20stellt%20hier%20eine,Kosten%20von%2018%20Cent%20f%C3%BCr%20jeden%20vernichteten%20Datentr%C3%A4ger.</v></cell></row><row r="5140"><cell r="B5140" t="str"><v>https://foreignpolicy.com/2009/12/31/observation-of-the-day-on-brewing-coffee-with-c4/</v></cell></row><row r="5141"><cell r="B5141" t="str"><v>https://foreignpolicy.com/2009/12/31/observation-of-the-day-on-brewing-coffee-with-c4/</v></cell></row><row r="5142"><cell r="B5142" t="str"><v>https://www.ebay.com/b/Military-Gas-Mask/158440/bn_55190958</v></cell></row><row r="5143"><cell r="B5143" t="str"><v>https://www.amazon.com/Radios-Portable-Audio-Video/b?ie=UTF8&node=172681</v></cell></row><row r="5144"><cell r="B5144" t="str"><v>https://www.amazon.de/-/en/gp/bestsellers/sports/243115011</v></cell></row><row r="5145"><cell r="B5145" t="str"><v>https://landminefree.org/facts-about-landmines/#:~:text=It%20is%20estimated%20that%20there,them%20is%20%24300%20to%20%241000.</v></cell></row><row r="5146"><cell r="B5146" t="str"><v>https://www.globalpetrolprices.com/gasoline_prices/</v></cell></row><row r="5147"><cell r="B5147" t="str"><v>https://www.frankonia.de/p/sellier-bellot/9-mm-luger-vollmantel-8-0g-124grs/65187 </v></cell></row><row r="5148"><cell r="B5148" t="str"><v>https://armstrade.sipri.org/armstrade/page/trade_register.php</v></cell></row><row r="5149"><cell r="B5149" t="str"><v>https://armstrade.sipri.org/armstrade/page/trade_register.php</v></cell></row><row r="5150"><cell r="B5150" t="str"><v>https://www.elindependiente.com/espana/2022/03/03/estas-son-las-armas-que-mandara-espana-a-la-resistencia-ucraniana-en-el-primer-envio/#:~:text=La%20Junta%20de%20Contrataci%C3%B3n%20del,unitario%20de%202.099%2C35%20euros.</v></cell></row><row r="5151"><cell r="B5151" t="str"><v>https://www.asafm.army.mil/Portals/72/Documents/BudgetMaterial/2023/Base%20Budget/Procurement/MSLS_ARMY.pdf</v></cell></row><row r="5152"><cell r="B5152" t="str"><v>https://en.wikipedia.org/wiki/Advanced_Precision_Kill_Weapon_System</v></cell></row><row r="5153"><cell r="B5153" t="str"><v>https://www.economist.com/science-and-technology/2012/09/29/rockets-galore</v></cell></row><row r="5154"><cell r="B5154" t="str"><v>https://armstrade.sipri.org/armstrade/page/trade_register.php</v></cell></row><row r="5155"><cell r="B5155" t="str"><v>.</v></cell></row><row r="5156"><cell r="B5156" t="str"><v>.</v></cell></row><row r="5157"><cell r="B5157" t="str"><v>.</v></cell></row><row r="5158"><cell r="B5158" t="str"><v>.</v></cell></row><row r="5159"><cell r="B5159" t="str"><v>.</v></cell></row><row r="5160"><cell r="B5160" t="str"><v>.</v></cell></row><row r="5161"><cell r="B5161" t="str"><v>.</v></cell></row><row r="5162"><cell r="B5162" t="str"><v>.</v></cell></row><row r="5163"><cell r="B5163" t="str"><v>.</v></cell></row><row r="5164"><cell r="B5164" t="str"><v>.</v></cell></row><row r="5165"><cell r="B5165" t="str"><v>.</v></cell></row><row r="5166"><cell r="B5166" t="str"><v>.</v></cell></row><row r="5167"><cell r="B5167" t="str"><v>.</v></cell></row><row r="5168"><cell r="B5168" t="str"><v>.</v></cell></row><row r="5169"><cell r="B5169" t="str"><v>.</v></cell></row><row r="5170"><cell r="B5170" t="str"><v>.</v></cell></row><row r="5171"><cell r="B5171" t="str"><v>.</v></cell></row><row r="5172"><cell r="B5172" t="str"><v>.</v></cell></row><row r="5173"><cell r="B5173" t="str"><v>.</v></cell></row><row r="5174"><cell r="B5174" t="str"><v>.</v></cell></row><row r="5175"><cell r="B5175" t="str"><v>https://uklandpower.com/2018/01/11/a-guide-to-modern-mortar-systems/</v></cell></row><row r="5176"><cell r="B5176" t="str"><v>.</v></cell></row><row r="5177"><cell r="B5177" t="str"><v>https://armstrade.sipri.org/armstrade/page/trade_register.php</v></cell></row><row r="5178"><cell r="B5178" t="str"><v>.</v></cell></row><row r="5179"><cell r="B5179" t="str"><v>.</v></cell></row><row r="5180"><cell r="B5180" t="str"><v>.</v></cell></row><row r="5181"><cell r="B5181" t="str"><v>.</v></cell></row><row r="5182"><cell r="B5182" t="str"><v>.</v></cell></row><row r="5183"><cell r="B5183" t="str"><v>.</v></cell></row><row r="5184"><cell r="B5184" t="str"><v>https://uklandpower.com/2018/01/11/a-guide-to-modern-mortar-systems/</v></cell></row><row r="5185"><cell r="B5185" t="str"><v>https://www.marketwatch.com/story/new-army-trucks-may-cost-350000-each-gao-2011-10-27</v></cell></row><row r="5186"><cell r="B5186" t="str"><v>https://www.classic.com/m/toyota/pickup-hilux/year-1990/</v></cell></row><row r="5187"><cell r="B5187" t="str"><v>https://www.truckscout24.de/sattelzugmaschinen/neu</v></cell></row><row r="5188"><cell r="B5188" t="str"><v>https://armstrade.sipri.org/armstrade/page/trade_register.php</v></cell></row><row r="5189"><cell r="B5189" t="str"><v>https://www.wiwo.de/politik/deutschland/140-millionen-euro-teures-luftabwehrsystem-ukraine-erwartet-im-oktober-erste-iris-t-lieferung/28393480.html. https://mil.in.ua/en/news/iris-t-slm-medium-range-air-defense-system-germany-released-an-updated-list-of-weapons-for-ukraine/ </v></cell></row><row r="5190"><cell r="B5190" t="str"><v>https://armstrade.sipri.org/armstrade/page/trade_register.php</v></cell></row><row r="5191"><cell r="B5191" t="str"><v>https://sofrep.com/news/an-introduction-to-the-an-mpq-64-sentinel-aerial-surveillance-radar-ukraine-is-getting-from-the-us/</v></cell></row><row r="5192"><cell r="B5192" t="str"><v>https://sofrep.com/news/an-introduction-to-the-an-mpq-64-sentinel-aerial-surveillance-radar-ukraine-is-getting-from-the-us/</v></cell></row><row r="5193"><cell r="B5193" t="str"><v>https://armstrade.sipri.org/armstrade/page/trade_register.php</v></cell></row><row r="5194"><cell r="B5194" t="str"><v>https://www.deagel.com/Artillery%20Systems/NASAMS/a000380</v></cell></row><row r="5195"><cell r="B5195" t="str"><v>https://www.navalnews.com/naval-news/2021/01/u-s-navy-will-not-replace-the-patrol-coastals-with-a-new-boat-of-similar-size-and-type/#:~:text=A%20Patrol%20Coastal%20boat%20has,cost%20around%20%2415%20million%20each.</v></cell></row><row r="5196"><cell r="B5196" t="str"><v>https://www.dsca.mil/press-media/major-arms-sales/egypt-harpoon-block-ii-anti-ship-cruise-missiles</v></cell></row><row r="5197"><cell r="B5197" t="str"><v>https://www.outlookindia.com/website/story/india-news-iafs-mi-17v5-all-about-helicopter-that-crashed-carrying-india-first-cds-bipin-rawat/404303</v></cell></row><row r="5198"><cell r="B5198" t="str"><v>https://mil.in.ua/en/news/germany-agreed-to-sell-100-panzerhaubitze-2000-to-ukraine/</v></cell></row><row r="5199"><cell r="B5199" t="str"><v>https://armstrade.sipri.org/armstrade/page/trade_register.php</v></cell></row><row r="5200"><cell r="B5200" t="str"><v>https://www.navalnews.com/naval-news/2021/01/u-s-navy-will-not-replace-the-patrol-coastals-with-a-new-boat-of-similar-size-and-type/#:~:text=A%20Patrol%20Coastal%20boat%20has,cost%20around%20%2415%20million%20each.</v></cell></row><row r="5201"><cell r="B5201" t="str"><v>https://www.defensenews.com/land/2016/12/15/poland-orders-howitzers-in-1-1b-artillery-deal/</v></cell></row><row r="5202"><cell r="B5202" t="str"><v>Mi-24 (deagel.com)</v></cell></row><row r="5203"><cell r="B5203" t="str"><v>https://www.deagel.com/Tactical%20Vehicles/ANTPQ-36/a000601</v></cell></row><row r="5204"><cell r="B5204" t="str"><v>https://armstrade.sipri.org/armstrade/page/trade_register.php</v></cell></row><row r="5205"><cell r="B5205" t="str"><v>https://www.crz.gov.sk/3819680/ </v></cell></row><row r="5206"><cell r="B5206" t="str"><v>https://kyiv.mfa.ee/en/2022/02/estonia-and-germany-to-donate-military-field-hospital-to-ukraine/</v></cell></row><row r="5207"><cell r="B5207" t="str"><v>https://armstrade.sipri.org/armstrade/page/trade_register.php</v></cell></row><row r="5208"><cell r="B5208" t="str"><v>https://armstrade.sipri.org/armstrade/page/trade_register.php</v></cell></row><row r="5209"><cell r="B5209" t="str"><v>https://www.tpsgc-pwgsc.gc.ca/app-acq/amd-dp/vbsc-acsv-eng.html</v></cell></row><row r="5210"><cell r="B5210" t="str"><v>https://armstrade.sipri.org/armstrade/page/trade_register.php</v></cell></row><row r="5211"><cell r="B5211" t="str"><v>https://armstrade.sipri.org/armstrade/page/trade_register.php</v></cell></row><row r="5212"><cell r="B5212" t="str"><v>https://armstrade.sipri.org/armstrade/page/trade_register.php</v></cell></row><row r="5213"><cell r="B5213" t="str"><v>https://armstrade.sipri.org/armstrade/page/trade_register.php</v></cell></row><row r="5214"><cell r="B5214" t="str"><v>https://armstrade.sipri.org/armstrade/page/trade_register.php</v></cell></row><row r="5215"><cell r="B5215" t="str"><v>https://armstrade.sipri.org/armstrade/page/trade_register.php</v></cell></row><row r="5216"><cell r="B5216" t="str"><v>https://www.peterdutton.com.au/australia-to-provide-Armored-personnel-carriers-and-more-bushmasters-to-ukraine/ </v></cell></row><row r="5217"><cell r="B5217" t="str"><v>https://www.peterdutton.com.au/australia-to-provide-Armored-personnel-carriers-and-more-bushmasters-to-ukraine/ </v></cell></row><row r="5218"><cell r="B5218" t="str"><v>https://armstrade.sipri.org/armstrade/page/trade_register.php</v></cell></row><row r="5219"><cell r="B5219" t="str"><v>https://military-today.com/artillery/dana.htm</v></cell></row><row r="5220"><cell r="B5220" t="str"><v>https://www.globalsecurity.org/military/world/europe/gepard.htm</v></cell></row><row r="5221"><cell r="B5221" t="str"><v>https://armstrade.sipri.org/armstrade/page/trade_register.php</v></cell></row><row r="5222"><cell r="B5222" t="str"><v>https://www.augsburger-allgemeine.de/politik/bewaffnete-drohnen-bundeswehr-deutschland-heron-tp-flugkoerper-id62284321.html#:~:text=Bewaffnete%20Drohnen%20f%C3%BCr%20Bundeswehr%3A%20Heron,Munition%20%22Special%20Payload%22%20zu.</v></cell></row><row r="5223"><cell r="B5223" t="str"><v>https://www.augsburger-allgemeine.de/politik/bewaffnete-drohnen-bundeswehr-deutschland-heron-tp-flugkoerper-id62284321.html#:~:text=Bewaffnete%20Drohnen%20f%C3%BCr%20Bundeswehr%3A%20Heron,Munition%20%22Special%20Payload%22%20zu.</v></cell></row><row r="5224"><cell r="B5224" t="str"><v>https://armstrade.sipri.org/armstrade/page/trade_register.php</v></cell></row><row r="5225"><cell r="B5225" t="str"><v>https://armstrade.sipri.org/armstrade/page/trade_register.php</v></cell></row><row r="5226"><cell r="B5226" t="str"><v>https://survivalfreedom.com/how-much-do-military-drones-cost-a-detailed-look/</v></cell></row><row r="5227"><cell r="B5227" t="str"><v>https://armstrade.sipri.org/armstrade/page/trade_register.php</v></cell></row><row r="5228"><cell r="B5228" t="str"><v>https://armstrade.sipri.org/armstrade/page/trade_register.php</v></cell></row><row r="5229"><cell r="B5229" t="str"><v>https://www.canada.ca/en/department-national-defence/news/2022/06/minister-anand-announces-further-military-aid-for-ukraine.html </v></cell></row><row r="5230"><cell r="B5230" t="str"><v>https://armstrade.sipri.org/armstrade/page/trade_register.php</v></cell></row><row r="5231"><cell r="B5231" t="str"><v>https://www.globalplanesearch.com/europe/helicopters/mil/mi_2.htm</v></cell></row><row r="5232"><cell r="B5232" t="str"><v>https://armstrade.sipri.org/armstrade/page/trade_register.php</v></cell></row><row r="5233"><cell r="B5233" t="str"><v>https://www.armyrecognition.com/defense_news_january_2021_global_security_army_industry/first_iveco_lmv_2_nec_armored_vehicles_enter_service_with_italian_army.html</v></cell></row><row r="5234"><cell r="B5234" t="str"><v>https://www.military-today.com/artillery/m777.htm</v></cell></row><row r="5235"><cell r="B5235" t="str"><v>M777 155 mm Lightweight Towed Howitzer | Military-Today.com</v></cell></row><row r="5236"><cell r="B5236" t="str"><v>https://www.newdelhitimes.com/portuguese-army-acquires-vamtac/</v></cell></row><row r="5237"><cell r="B5237" t="str"><v>https://www.defensenews.com/global/2017/10/02/taiwan-acquires-orbital-atk-cannons-for-local-vehicle-program/</v></cell></row><row r="5238"><cell r="B5238" t="str"><v>https://www.seaforces.org/wpnsys/SURFACE/DS30M-30mm-gun-UK.htm</v></cell></row><row r="5239"><cell r="B5239" t="str"><v>https://spectator.sme.sk/c/22842829/slovakia-will-send-mine-clearance-systems-and-healthcare-material-to-ukraine.html</v></cell></row><row r="5240"><cell r="B5240" t="str"><v>New Army trucks may cost $350,000 each: GAO - MarketWatch</v></cell></row><row r="5241"><cell r="B5241" t="str"><v>https://www.businessinsider.com/armored-car-inkas-sentry-civilian-bulletproof-suv-military-price-2020-9</v></cell></row><row r="5242"><cell r="B5242" t="str"><v>New Army trucks may cost $350,000 each: GAO - MarketWatch</v></cell></row><row r="5243"><cell r="B5243" t="str"><v>New Army trucks may cost $350,000 each: GAO - MarketWatch</v></cell></row><row r="5244"><cell r="B5244" t="str"><v>http://www.army-guide.com/eng/product3249.html</v></cell></row><row r="5245"><cell r="B5245" t="str"><v>http://www.military-today.com/apc/m113a3.htm#:~:text=The%20unit%20cost%20of%20a,to%20A3%20costs%20%24160%20000.</v></cell></row><row r="5246"><cell r="B5246" t="str"><v>https://www.asafm.army.mil/Portals/72/Documents/BudgetMaterial/2021/Base%20Budget/Procurement/MSLS_FY_2021_PB_Missile_Procurement_Army.pdf</v></cell></row><row r="5247"><cell r="B5247" t="str"><v>http://www.army-guide.com/eng/product4461.html</v></cell></row><row r="5248"><cell r="B5248" t="str"><v>https://www.asafm.army.mil/Portals/72/Documents/BudgetMaterial/2021/Base%20Budget/Procurement/MSLS_FY_2021_PB_Missile_Procurement_Army.pdf</v></cell></row><row r="5249"><cell r="B5249" t="str"><v>https://www.defense.gov/News/Releases/Release/Article/3102984/270-million-in-additional-security-assistance-for-ukraine/</v></cell></row><row r="5250"><cell r="B5250" t="str"><v>https://armstrade.sipri.org/armstrade/page/trade_register.php</v></cell></row><row r="5251"><cell r="B5251" t="str"><v>https://en.wikipedia.org/wiki/FIM-92_Stinger</v></cell></row><row r="5252"><cell r="B5252" t="str"><v>https://en.wikipedia.org/wiki/FIM-92_Stinger</v></cell></row><row r="5253"><cell r="B5253" t="str"><v>https://en.wikipedia.org/wiki/FIM-92_Stinger</v></cell></row><row r="5254"><cell r="B5254" t="str"><v>https://www.rferl.org/a/explainer-lrad-sound-cannon/24927845.html</v></cell></row><row r="5255"><cell r="B5255" t="str"><v>https://www.luckygunner.com/rifle/5.56x45-ammo</v></cell></row><row r="5256"><cell r="B5256" t="str"><v>https://www.thedefensepost.com/2022/05/03/lockheed-ramp-up-javelin-production/</v></cell></row><row r="5257"><cell r="B5257" t="str"><v>https://www.thedefensepost.com/2022/05/03/lockheed-ramp-up-javelin-production/</v></cell></row><row r="5258"><cell r="B5258" t="str"><v>https://www.thedefensepost.com/2022/05/03/lockheed-ramp-up-javelin-production/</v></cell></row><row r="5259"><cell r="B5259" t="str"><v>https://www.thedefensepost.com/2022/05/03/lockheed-ramp-up-javelin-production/</v></cell></row><row r="5260"><cell r="B5260" t="str"><v>https://www.thetimes.co.uk/article/15m-army-drones-grounded-by-rain-rnbfsnq23 </v></cell></row><row r="5261"><cell r="B5261" t="str"><v>https://www.thesoldiersproject.org/how-much-does-a-military-humvee-cost/</v></cell></row><row r="5262"><cell r="B5262" t="str"><v>https://www.thesoldiersproject.org/how-much-does-a-military-humvee-cost/</v></cell></row><row r="5263"><cell r="B5263" t="str"><v>https://www.army.mil/article/193339/army_to_rapidly_procure_reusable_shoulder_fired_weapon_system</v></cell></row><row r="5264"><cell r="B5264" t="str"><v>https://www.axios.com/2022/05/28/us-awards-replenish-stinger-stock-ukraine</v></cell></row><row r="5265"><cell r="B5265" t="str"><v>https://www.jpost.com/international/article-699010</v></cell></row><row r="5266"><cell r="B5266" t="str"><v>https://www.jpost.com/international/article-699010</v></cell></row><row r="5267"><cell r="B5267" t="str"><v>https://en.wikipedia.org/wiki/9K32_Strela-2</v></cell></row><row r="5268"><cell r="B5268" t="str"><v>https://www.theguardian.com/world/2022/mar/23/uk-doubles-number-of-missiles-sent-to-ukraine-ahead-of-nato-summit</v></cell></row><row r="5269"><cell r="B5269" t="str"><v>https://www.strategypage.com/htmw/htweap/articles/20110330.aspx</v></cell></row><row r="5270"><cell r="B5270" t="str"><v>https://www.militaryfactory.com/smallarms/detail.php?smallarms_id=18</v></cell></row><row r="5271"><cell r="B5271" t="str"><v>https://www.militarytimes.com/off-duty/gearscout/2022/05/12/panzerfaust-3-the-cold-war-weapon-wrecking-russian-tanks-in-ukraine/</v></cell></row><row r="5272"><cell r="B5272" t="str"><v>https://www.defensie.nl/onderwerpen/materieel/bewapening/accuracy-antipersoneel-snipergeweer-7.62mm , https://www.guncritic.com/product/accuracy-international-ax308/ , https://www.guncritic.com/product/accuracy-international-ax338/</v></cell></row><row r="5273"><cell r="B5273" t="str"><v>https://www.kyivpost.com/ukraine-politics/u-s-donates-2500-night-vision-devices-ukraines-armed-forces-video.html</v></cell></row><row r="5274"><cell r="B5274" t="str"><v>https://www.defenceweb.co.za/land/land-land/morocco-to-receive-laser-rangefinders/</v></cell></row><row r="5275"><cell r="B5275" t="str"><v>https://engineerine.com/switchblade-will-turn-the-tide-in-ukraine/</v></cell></row><row r="5276"><cell r="B5276" t="str"><v>https://engineerine.com/switchblade-will-turn-the-tide-in-ukraine/</v></cell></row><row r="5277"><cell r="B5277" t="str"><v>https://www.dw.com/en/ukraine-warns-russia-is-trying-to-split-country-in-two-as-it-happened/a-61271087</v></cell></row><row r="5278"><cell r="B5278" t="str"><v>Source for the M240: Source for the M240: https://en.wikipedia.org/wiki/M240_machine_gun and Source for the M249: https://en.wikipedia.org/wiki/M249_light_machine_gun</v></cell></row><row r="5279"><cell r="B5279" t="str"><v>https://www.rockislandauction.com/detail/1039/2976/czech-uk-vz-59-semiautomatic-rifle</v></cell></row><row r="5280"><cell r="B5280" t="str"><v>https://fnherstal.com/en/the-norwegian-armed-forces-new-machine-gun/</v></cell></row><row r="5281"><cell r="B5281" t="str"><v>https://www.canada.ca/en/department-national-defence/news/2022/05/defence-minister-anita-anand-announces-additional-military-aid-for-ukraine.html</v></cell></row><row r="5282"><cell r="B5282" t="str"><v>https://www.canada.ca/en/department-national-defence/news/2022/05/defence-minister-anita-anand-announces-additional-military-aid-for-ukraine.html</v></cell></row><row r="5283"><cell r="B5283" t="str"><v>https://www.thefirearmblog.com/blog/2013/01/08/the-fn-fnc-affordable-select-fire-5-56/#:~:text=Anyways%2C%20you%20can%20buy%20a,on%20a%20great%20little%20rifle</v></cell></row><row r="5284"><cell r="B5284" t="str"><v>https://www.ncbi.nlm.nih.gov/pmc/articles/PMC7305019/</v></cell></row><row r="5285"><cell r="B5285" t="str"><v>https://www.strategypage.com/htmw/htweap/20141105.aspx</v></cell></row><row r="5286"><cell r="B5286" t="str"><v>https://inetres.com/gp/military/infantry/antiarmor/AT4.html#:~:text=The%20AT4-CS%20will%20continue%20to%20be%20the%20U.S.,Classification%20Date%3A%203rd%20Quarter%20FY04.%20Unit%20cost%3A%20%242%2C700</v></cell></row><row r="5287"><cell r="B5287" t="str"><v>https://en.wikipedia.org/wiki/RPG-7</v></cell></row><row r="5288"><cell r="B5288" t="str"><v>https://www.thefirearmblog.com/blog/2008/12/05/40mm-m320-grenade-launcher-will-be-replace-m203-next-year/ ; https://web.archive.org/web/20110723004716/http://www.airtronic.net/documents/Delivery_Order.pdf</v></cell></row><row r="5289"><cell r="B5289" t="str"><v>https://nationalpost.com/news/canada/canadian-army-restricts-use-of-artillery-rounds-after-cracks-found-in-high-tech-shells-costing-150000-each#:~:text=Regular%20artillery%20shells%20are%20estimated,up%20to%2040%20kilometres%20away.</v></cell></row><row r="5290"><cell r="B5290" t="str"><v>https://nationalpost.com/news/canada/canadian-army-restricts-use-of-artillery-rounds-after-cracks-found-in-high-tech-shells-costing-150000-each#:~:text=Regular%20artillery%20shells%20are%20estimated,up%20to%2040%20kilometres%20away.</v></cell></row><row r="5291"><cell r="B5291" t="str"><v>http://www.military-today.com/firearms/m72_law.htm#:~:text=The%20M72%20LAW%20is%20still,200%2C%20depending%20on%20the%20model.</v></cell></row><row r="5292"><cell r="B5292" t="str"><v>http://www.military-today.com/firearms/m72_law.htm#:~:text=The%20M72%20LAW%20is%20still,200%2C%20depending%20on%20the%20model.</v></cell></row><row r="5293"><cell r="B5293" t="str"><v>http://www.military-today.com/firearms/m72_law.htm#:~:text=The%20M72%20LAW%20is%20still,200%2C%20depending%20on%20the%20model.</v></cell></row><row r="5294"><cell r="B5294" t="str"><v>https://www.globalpetrolprices.com/gasoline_prices/ ; https://aviationbenefits.org/environmental-efficiency/climate-action/sustainable-aviation-fuel/conversions-for-saf/</v></cell></row><row r="5295"><cell r="B5295" t="str"><v>https://en.wikipedia.org/wiki/RK_62#Export_(Military/LE)</v></cell></row><row r="5296"><cell r="B5296" t="str"><v>https://man.fas.org/dod-101/sys/land/at4.htm</v></cell></row><row r="5297"><cell r="B5297" t="str"><v>https://www.armytimes.com/news/your-army/2019/04/16/heres-the-new-helmet-that-socom-operators-will-take-into-battle/</v></cell></row><row r="5298"><cell r="B5298" t="str"><v>https://www.armytimes.com/news/your-army/2019/04/16/heres-the-new-helmet-that-socom-operators-will-take-into-battle/</v></cell></row><row r="5299"><cell r="B5299" t="str"><v>https://www.waffenschumacher.com/wp-content/uploads/2017/10/VISIER_CSA_Czech-Small-Arms-Sa-vz.58-11-2013.pdf</v></cell></row><row r="5300"><cell r="B5300" t="str"><v>https://www.guncritic.com/product/cz-vz-61-scorpion-32acp-blue/</v></cell></row><row r="5301"><cell r="B5301" t="str"><v>https://www.jpost.com/opinion/op-ed-contributors/bankrupting-terrorism-one-interception-at-a-time</v></cell></row><row r="5302"><cell r="B5302" t="str"><v>https://truegunvalue.com/pistol/sig-p228/price-historical-value/new/2</v></cell></row><row r="5303"><cell r="B5303" t="str"><v>https://truegunvalue.com/rifle/ak-47/price-historical-value</v></cell></row><row r="5304"><cell r="B5304" t="str"><v>https://www.militarytimes.com/off-duty/gearscout/2012/04/21/u-s-army-places-order-for-24000-m4a1-carbines-with-remington/</v></cell></row><row r="5305"><cell r="B5305" t="str"><v>https://www.221btactical.com/blogs/news/how-much-does-a-bulletproof-vest-cost</v></cell></row><row r="5306"><cell r="B5306" t="str"><v>https://taskandpurpose.com/news/ac-130-gunship-105mm-cannon/</v></cell></row><row r="5307"><cell r="B5307" t="str"><v>http://army-warehouse.com/10-servicecard-artikel/226-osterr-bundesheer-splitter-schutzweste-kampfweste-obh.html?msclkid=6fe95c5ecf7111ecbc7bf25f9bd8a5b5</v></cell></row><row r="5308"><cell r="B5308" t="str"><v>https://www.jpost.com/opinion/op-ed-contributors/bankrupting-terrorism-one-interception-at-a-time</v></cell></row><row r="5309"><cell r="B5309" t="str"><v>https://books.google.de/books?id=8J43AAAAIAAJ&pg=PA4558&lpg=PA4558&dq=oerlikon+35+mm+ammunition+cost&source=bl&ots=AckNN2-QzT&sig=ACfU3U3R0hGRH6Ksb8A4zR7RyTB_hML2MA&hl=en&sa=X&ved=2ahUKEwjhucjeza35AhXvMuwKHbDKC1YQ6AF6BAg_EAM#v=onepage&q=oerlikon%2035%20mm%20ammunition%20cost&f=false</v></cell></row><row r="5310"><cell r="B5310" t="str"><v>https://survivalfreedom.com/how-much-does-ammo-cost-detailed-price-analysis/</v></cell></row><row r="5311"><cell r="B5311" t="str"><v>https://en.wikipedia.org/wiki/M67_grenade</v></cell></row><row r="5312"><cell r="B5312" t="str"><v>https://www.amazon.de/First-Boxes-Contents-according-13157/dp/B09JZKG84C/ref=sr_1_1_sspa?adgrpid=83827895404&gclid=Cj0KCQjwntCVBhDdARIsAMEwACk2bt6E62FjoUVnx4hAM8fNlU9uHMkdNXGNk_yIBwENVDc98WeI9vkaAl0OEALw_wcB&hvadid=394830971024&hvdev=c&hvlocphy=9061132&hvnetw=g&hvqmt=b&hvrand=15040397051256604446&hvtargid=kwd-14883146&hydadcr=4261_1714685&keywords=verbandskasten&qid=1655989411&sr=8-1-spons&psc=1&spLa=ZW5jcnlwdGVkUXVhbGlmaWVyPUFaVkYyNjI0RE1FT1QmZW5jcnlwdGVkSWQ9QTA0MTU0ODcxVkk2RjdJUTRWWVNJJmVuY3J5cHRlZEFkSWQ9QTA0NzgxOTQyMFYwMUw3R1M0QjBTJndpZGdldE5hbWU9c3BfYXRmJmFjdGlvbj1jbGlja1JlZGlyZWN0JmRvTm90TG9nQ2xpY2s9dHJ1ZQ==</v></cell></row><row r="5313"><cell r="B5313" t="str"><v>https://www.bw-online-shop.com/outdoor/outdoorkueche/verpflegung/epa-einmannpackung-typ-2.html</v></cell></row><row r="5314"><cell r="B5314" t="str"><v>https://www.bw-online-shop.com/outdoor/outdoorkueche/verpflegung/epa-einmannpackung-typ-2.html</v></cell></row><row r="5315"><cell r="B5315" t="str"><v>https://www.bw-online-shop.com/outdoor/outdoorkueche/verpflegung/epa-einmannpackung-typ-2.html</v></cell></row><row r="5316"><cell r="B5316" t="str"><v>https://www.bw-online-shop.com/outdoor/outdoorkueche/verpflegung/epa-einmannpackung-typ-2.html</v></cell></row><row r="5317"><cell r="B5317" t="str"><v>https://www.bw-online-shop.com/outdoor/outdoorkueche/verpflegung/epa-einmannpackung-typ-2.html</v></cell></row><row r="5318"><cell r="B5318" t="str"><v>Outdoor Zündstein Fire Steel - Feuerstarter Anzünder Feuerstein Bundeswehr | eBay</v></cell></row><row r="5319"><cell r="B5319" t="str"><v>Price over multiple different ammunition types. </v></cell></row><row r="5320"><cell r="B5320" t="str"><v>Price over multiple different ammunition types. </v></cell></row><row r="5321"><cell r="B5321" t="str"><v>https://www.ammograb.com/762x51mm-nato/</v></cell></row><row r="5322"><cell r="B5322" t="str"><v>https://www.ammograb.com/762x51mm-nato/</v></cell></row><row r="5323"><cell r="B5323" t="str"><v>https://www.ammunitiondepot.com/304-762x39mm</v></cell></row><row r="5324"><cell r="B5324" t="str"><v>https://books.google.de/books?id=8J43AAAAIAAJ&pg=PA4558&lpg=PA4558&dq=oerlikon+35+mm+ammunition+cost&source=bl&ots=AckNN2-QzT&sig=ACfU3U3R0hGRH6Ksb8A4zR7RyTB_hML2MA&hl=en&sa=X&ved=2ahUKEwjhucjeza35AhXvMuwKHbDKC1YQ6AF6BAg_EAM#v=onepage&q=oerlikon%2035%20mm%20ammunition%20cost&f=false</v></cell></row><row r="5325"><cell r="B5325" t="str"><v>https://www.army.mil/article/194221/new_40_mm_grenades_to_enhance_training_readiness#:~:text=The%20tactical%20rounds%20cost%20%2450,which%20will%20cost%20around%20%247.</v></cell></row><row r="5326"><cell r="B5326" t="str"><v>https://web.archive.org/web/20150518063830/http://defense-update.com/products/d/dingo-kmw.htm</v></cell></row><row r="5327"><cell r="B5327" t="str"><v>https://www.truckpaper.com/listings/trucks/for-sale/list/manufacturer/oshkosh/model/m1070</v></cell></row><row r="5328"><cell r="B5328" t="str"><v>https://www.asafm.army.mil/Portals/72/Documents/BudgetMaterial/2021/Base%20Budget/Procurement/MSLS_FY_2021_PB_Missile_Procurement_Army.pdf</v></cell></row><row r="5329"><cell r="B5329" t="str"><v>https://www.kyivpost.com/ukraine-politics/u-s-donates-2500-night-vision-devices-ukraines-armed-forces-video.html</v></cell></row><row r="5330"><cell r="B5330" t="str"><v>http://www.military-today.com/apc/kirpi.htm</v></cell></row><row r="5331"><cell r="B5331" t="str"><v>https://armstrade.sipri.org/armstrade/page/trade_register.php</v></cell></row><row r="5332"><cell r="B5332" t="str"><v>https://en.wikipedia.org/wiki/Boeing_Insitu_ScanEagle</v></cell></row><row r="5333"><cell r="B5333" t="str"><v>http://www.army-guide.com/eng/product4033.html</v></cell></row><row r="5334"><cell r="B5334" t="str"><v>https://www.asafm.army.mil/Portals/72/Documents/BudgetMaterial/2021/Base%20Budget/Procurement/MSLS_FY_2021_PB_Missile_Procurement_Army.pdf</v></cell></row><row r="5335"><cell r="B5335" t="str"><v>https://www.thedefensepost.com/2022/05/03/lockheed-ramp-up-javelin-production/</v></cell></row><row r="5336"><cell r="B5336" t="str"><v>New Army trucks may cost $350,000 each: GAO - MarketWatch</v></cell></row><row r="5337"><cell r="B5337" t="str"><v>New Army trucks may cost $350,000 each: GAO - MarketWatch</v></cell></row><row r="5338"><cell r="B5338" t="str"><v>New Army trucks may cost $350,000 each: GAO - MarketWatch</v></cell></row><row r="5339"><cell r="B5339" t="str"><v>Germany plans to supply Ukraine with COBRA counter-battery radars - Militarnyi</v></cell></row><row r="5340"><cell r="B5340" t="str"><v>https://www.airforce-technology.com/news/czech-republic-to-buy-iron-dome-from-israel/#:~:text=The%20Czech%20Republic%20yesterday%20signed,a%20cost%20of%20%24125m.&text=The%20%24125m%20contract%20covers%20eight%20multi%2Dmission%20radars.</v></cell></row><row r="5341"><cell r="B5341" t="str"><v>https://en.wikipedia.org/wiki/M982_Excalibur</v></cell></row><row r="5342"><cell r="B5342" t="str"><v>https://www.rtvslo.si/news-in-english/the-ministry-of-defense-s-auction-of-old-m-55s-results-in-a-single-sale/453024</v></cell></row><row r="5343"><cell r="B5343" t="str"><v>See explanation of CZM21 in MAIN DATA</v></cell></row><row r="5344"><cell r="B5344" t="str"><v>https://armstrade.sipri.org/armstrade/page/trade_register.php</v></cell></row><row r="5345"><cell r="B5345" t="str"><v>https://media.defense.gov/2022/Nov/04/2003108893/-1/-1/0/USAI-7-CZE-TANKS-US-NLD-CZE-PRESS-STATEMENT.PDF</v></cell></row><row r="5346"><cell r="B5346" t="str"><v>https://armstrade.sipri.org/armstrade/page/trade_register.php</v></cell></row><row r="5347"><cell r="B5347" t="str"><v>.</v></cell></row><row r="5348"><cell r="B5348" t="str"><v>https://www.theguardian.com/world/2022/nov/03/a-joke-that-went-out-of-control-crowdfunding-weapons-for-ukraines-war</v></cell></row><row r="5349"><cell r="B5349" t="str"><v>https://www.canada.ca/en/department-national-defence/campaigns/canadian-military-support-to-ukraine.html</v></cell></row><row r="5350"><cell r="B5350" t="str"><v>https://armstrade.sipri.org/armstrade/page/trade_register.php</v></cell></row><row r="5351"><cell r="B5351" t="str"><v>https://www.asafm.army.mil/Portals/72/Documents/BudgetMaterial/2023/Base%20Budget/Procurement/MSLS_ARMY.pdf</v></cell></row><row r="5352"><cell r="B5352" t="str"><v>http://www.cgri.gr/435833_69-0/MITOS2.HTM</v></cell></row><row r="5353"><cell r="B5353" t="str"><v>https://www.dsca.mil/sites/default/files/mas/jordan_15-02.pdf</v></cell></row><row r="5354"><cell r="B5354" t="str"><v>https://www.military.africa/2022/10/nigerian-army-acquires-medium-girder-bridge-from-uk-to-boost-logistics/</v></cell></row><row r="5355"><cell r="B5355" t="str"><v>https://www.gao.gov/assets/psad-76-153.pdf</v></cell></row><row r="5356"><cell r="B5356" t="str"><v>http://www.army-guide.com/eng/product4033.html</v></cell></row><row r="5357"><cell r="B5357" t="str"><v>http://www.army-guide.com/eng/product4033.html</v></cell></row><row r="5358"><cell r="B5358" t="str"><v>https://armstrade.sipri.org/armstrade/page/trade_register.php</v></cell></row><row r="5359"><cell r="B5359" t="str"><v>.</v></cell></row><row r="5360"><cell r="B5360" t="str"><v>https://tanks-encyclopedia.com/modern/south_africa/mamba_apc#:~:text=The%20Mamba%204%C3%974,had%20developed%20at%20the%20time.</v></cell></row><row r="5361"><cell r="B5361" t="str"><v>https://www.jpost.com/international/article-699010</v></cell></row><row r="5362"><cell r="B5362" t="str"><v>https://www.militarytimes.com/off-duty/gearscout/2022/05/12/panzerfaust-3-the-cold-war-weapon-wrecking-russian-tanks-in-ukraine/</v></cell></row><row r="5363"><cell r="B5363" t="str"><v>https://engineerine.com/switchblade-will-turn-the-tide-in-ukraine/</v></cell></row><row r="5364"><cell r="B5364" t="str"><v>https://truegunvalue.com/shotgun/mossberg/500/price-historical-value-1217 | https://truegunvalue.com/shotgun/benelli-m4/price-historical-value</v></cell></row><row r="5365"><cell r="B5365" t="str"><v>60mm Mortar Ammunition And Fuzes (inetres.com)</v></cell></row><row r="5366"><cell r="B5366" t="str"><v>https://www.luckygunner.com/rifle/5.56x45-ammo</v></cell></row><row r="5367"><cell r="B5367" t="str"><v>https://classic.ammoseek.com/ammo/32acp</v></cell></row><row r="5368"><cell r="B5368" t="str"><v>https://www.armormax.com/blog/how-much-does-a-bulletproof-car-cost/#:~:text=Buying%20an%20armored%20car%20is,while%20others%20need%20special%20work.</v></cell></row><row r="5369"><cell r="B5369" t="str"><v>.</v></cell></row><row r="5370"><cell r="B5370" t="str"><v>https://www.caranddriver.com/jeep/wrangler </v></cell></row><row r="5371"><cell r="B5371" t="str"><v>https://a5250379796602ad.en.made-in-china.com/product/oSpQOGHuhFYR/China-Portable-Ground-Surveillance-Radar-for-Border-Surveillance.html</v></cell></row><row r="5372"><cell r="B5372" t="str"><v>https://a5250379796602ad.en.made-in-china.com/product/oSpQOGHuhFYR/China-Portable-Ground-Surveillance-Radar-for-Border-Surveillance.html</v></cell></row><row r="5373"><cell r="B5373" t="str"><v>https://bid.mod-sales.com/past-auctions/witham10068/lot-details/6d39eb58-c1df-41ce-8aa4-a9430101ac64</v></cell></row><row r="5374"><cell r="B5374" t="str"><v>https://www.made-in-china.com/products-search/hot-china-products/Uav_Drone_Jammer.html</v></cell></row><row r="5375"><cell r="B5375" t="str"><v>https://weaponsystems.net/system/475-Barrett+M82</v></cell></row><row r="5376"><cell r="B5376" t="str"><v>http://www.zvi.cz/en/products/sniper-rifle-falcon.html</v></cell></row><row r="5377"><cell r="B5377" t="str"><v>https://engineerine.com/switchblade-will-turn-the-tide-in-ukraine/</v></cell></row><row r="5378"><cell r="B5378" t="str"><v>https://www.rferl.org/a/ukraine-anti-drone-gun-russia-war/31912255.html</v></cell></row><row r="5379"><cell r="B5379" t="str"><v>http://www.military-today.com/firearms/mg3.htm</v></cell></row><row r="5380"><cell r="B5380" t="str"><v>http://www.military-today.com/firearms/mg3.htm</v></cell></row><row r="5381"><cell r="B5381" t="str"><v>https://truegunvalue.com/rifle/dragunov/price-historical-value</v></cell></row><row r="5382"><cell r="B5382" t="str"><v>https://truegunvalue.com/pistol/805-bren/price-historical-value</v></cell></row><row r="5383"><cell r="B5383" t="str"><v>https://www.praxisdienst.de/Einrichtung/Ablegen+und+lagern/Medikamentenkuehlschraenke/Liebherr+MKUv+1610+Medikamentenkuehlschrank+mit+Fachboeden.html?speed=1&gclid=Cj0KCQjwntCVBhDdARIsAMEwACmOKJaqbtWlmkE3PwceLhHIP9m3qGdulBKn1kImSy42c3gxKcXCRD4aAhIXEALw_wcB</v></cell></row><row r="5384"><cell r="B5384" t="str"><v>https://www.howmuchisit.org/metal-detector-cost/</v></cell></row><row r="5385"><cell r="B5385" t="str"><v>https://www.blautanken.de/adblue-1000-liter-ibc-container-oem/?gclid=Cj0KCQjwntCVBhDdARIsAMEwACk5CvzjsjtbIjYyd1fpO0rAogqNfK3hzDAmmqo_rS87d6nKm3Th7ZsaAhrLEALw_wcB</v></cell></row><row r="5386"><cell r="B5386" t="str"><v>https://truegunvalue.com/pistol/cz-evo-3/price-historical-value</v></cell></row><row r="5387"><cell r="B5387" t="str"><v>https://www.dronerush.com/drone-price-how-much-do-drones-cost-21540/</v></cell></row><row r="5388"><cell r="B5388" t="str"><v>https://truegunvalue.com/pistol/cz-82/price-historical-value</v></cell></row><row r="5389"><cell r="B5389" t="str"><v>https://military-history.fandom.com/wiki/Panzerfaust_3</v></cell></row><row r="5390"><cell r="B5390" t="str"><v>https://www.sparks-military.com/en/body-armor/154-m-69-fragmentation-vest-flak-jacket.html</v></cell></row><row r="5391"><cell r="B5391" t="str"><v>https://www.wikiwand.com/en/RPG-22 </v></cell></row><row r="5392"><cell r="B5392" t="str"><v>https://www.indiamart.com/proddetail/radio-frequency-system-8336728762.html</v></cell></row><row r="5393"><cell r="B5393" t="str"><v>https://www.militarysurplus.eu/product-eng-43337-Medical-Stretcher-Romanian-Army-Litter-Military-Surplus.html</v></cell></row><row r="5394"><cell r="B5394" t="str"><v>https://www.ebay.com/itm/252996466305?hash=item3ae7c3b681:g:DGIAAOSwDrNZU34G </v></cell></row><row r="5395"><cell r="B5395" t="str"><v>10 Best Tactical Gloves For 2022 (Military-Grade Gear) (operationmilitarykids.org)</v></cell></row><row r="5396"><cell r="B5396" t="str"><v>https://www.alibaba.com/product-detail/Dust-and-Water-Proof-Military-Radio_62087839225.html?spm=a2700.7724857.normal_offer.d_title.6a042a44heUWWl</v></cell></row><row r="5397"><cell r="B5397" t="str"><v>https://www.amazon.com/s?k=military+binoculars&crid=3T1LN1ST9UR4L&sprefix=military+binoculars%2Caps%2C161&ref=nb_sb_noss_1</v></cell></row><row r="5398"><cell r="B5398" t="str"><v>https://www.wienerzeitung.at/nachrichten/politik/oesterreich/2146418-Oesterreich-schickte-Ukraine-Armeeausruestung.html</v></cell></row><row r="5399"><cell r="B5399" t="str"><v>https://www.varusteleka.com/en/product/field-phone-cable-100-m-300-surplus/70446</v></cell></row><row r="5400"><cell r="B5400" t="str"><v>https://www.armynavyshop.com/SRCH.html</v></cell></row><row r="5401"><cell r="B5401" t="str"><v>https://www.globalsecurity.org/military/systems/munitions/m112-c4.htm</v></cell></row><row r="5402"><cell r="B5402" t="str"><v>https://www.amazon.com/-/de/dp/B07SMXN8PR/ref=zg_bs_3413661_2/139-2167500-7694641?pd_rd_i=B09VBX2J8P&th=1</v></cell></row><row r="5403"><cell r="B5403" t="str"><v>https://www.docmorris.de/fastjekt-300-g-autoinjektor-injlsgim/09738902</v></cell></row><row r="5404"><cell r="B5404" t="str"><v>https://www.amazon.com/-/de/dp/B08FXVMBX2/ref=sr_1_7?keywords=hygiene+kit&qid=1654184235&sr=8-7</v></cell></row><row r="5405"><cell r="B5405" t="str"><v>https://www.theakforum.net/threads/for-sale-sv43-czech-incendiary-tracer-rounds-7-62x39.325660/</v></cell></row><row r="5406"><cell r="B5406" t="str"><v>https://www.amazon.com/s?k=kn95+face+masks&sprefix=k%2Caps%2C169&ref=nb_sb_ss_pltr-ranker-10hours_1_1</v></cell></row><row r="5407"><cell r="B5407" t="str"><v>https://www.globalpetrolprices.com/diesel_prices/</v></cell></row><row r="5408"><cell r="B5408" t="str"><v>https://www.ammograb.com/762x51mm-nato/</v></cell></row><row r="5409"><cell r="B5409" t="str"><v>https://www.ammograb.com/762x51mm-nato/</v></cell></row><row r="5410"><cell r="B5410" t="str"><v>https://www.amazon.com/Band-Aid-First-Adhesive-Bandages-Large/dp/B000GCPW8C/ref=sr_1_7?crid=1PZ72906ULX4A&keywords=wound+bandage&qid=1667515401&qu=eyJxc2MiOiI1Ljc2IiwicXNhIjoiNS4yNyIsInFzcCI6IjUuMTAifQ%3D%3D&sprefix=wound+bandag%2Caps%2C155&sr=8-7</v></cell></row><row r="5411"><cell r="B5411" t="str"><v>https://www.frankonia.de/p/sellier-bellot/9-mm-luger-vollmantel-8-0g-124grs/65187</v></cell></row><row r="5412"><cell r="B5412" t="str"><v>https://www.bulkammo.com/rifle/bulk-7.62x39mm-ammo</v></cell></row><row r="5413"><cell r="B5413" t="str"><v>https://www.ammunitiondepot.com/304-762x39mm</v></cell></row><row r="5414"><cell r="B5414" t="str"><v>https://www.sip.net/2022-new-forklift-price-how-much-you-can-expect-to-pay/</v></cell></row><row r="5415"><cell r="B5415" t="str"><v>https://www.amazon.com/s?k=military+binoculars&crid=3T1LN1ST9UR4L&sprefix=military+binoculars%2Caps%2C161&ref=nb_sb_noss_1</v></cell></row><row r="5416"><cell r="B5416" t="str"><v>https://www.armormax.com/blog/how-much-does-a-bulletproof-car-cost/#:~:text=Buying%20an%20armored%20car%20is,while%20others%20need%20special%20work.</v></cell></row><row r="5417"><cell r="B5417" t="str"><v>http://www.army-guide.com/eng/product4033.html</v></cell></row><row r="5418"><cell r="B5418" t="str"><v>.</v></cell></row><row r="5419"><cell r="B5419" t="str"><v>.</v></cell></row><row r="5420"><cell r="B5420" t="str"><v>https://armstrade.sipri.org/armstrade/page/trade_register.php</v></cell></row><row r="5421"><cell r="B5421" t="str"><v>https://comptroller.defense.gov/Portals/45/Documents/defbudget/fy2021/fy2021_p1.pdf</v></cell></row><row r="5422"><cell r="B5422" t="str"><v>.</v></cell></row><row r="5423"><cell r="B5423" t="str"><v>.</v></cell></row><row r="5424"><cell r="B5424" t="str"><v>.</v></cell></row><row r="5425"><cell r="B5425" t="str"><v>https://www.militaryaerospace.com/sensors/article/14196524/electrooptical-targeting-attack-helicopters</v></cell></row><row r="5426"><cell r="B5426" t="str"><v>.</v></cell></row><row r="5427"><cell r="B5427" t="str"><v>https://www.defensenews.com/global/asia-pacific/2018/09/24/south-korean-military-to-upgrade-friend-or-foe-id-capability/</v></cell></row><row r="5428"><cell r="B5428" t="str"><v>https://www.biomedixmedical.com/product-category/infusion-pumps/</v></cell></row><row r="5429"><cell r="B5429" t="str"><v>https://www.durabakcompany.com/blogs/durabak/how-much-does-a-semi-truck-cost</v></cell></row><row r="5430"><cell r="B5430" t="str"><v>.</v></cell></row><row r="5431"><cell r="B5431" t="str"><v>https://greenprogram.com/products/anti-inflammatory-pack?variant=43624529133793</v></cell></row><row r="5432"><cell r="B5432" t="str"><v>https://minagro.gov.ua/en/napryamki/state-support/information-about-needs-diesel-generators-agro-industrial-complex-ukraine</v></cell></row><row r="5433"><cell r="B5433" t="str"><v>https://arstechnica.com/information-technology/2018/03/the-armys-costly-quest-for-the-perfect-radio-continues/</v></cell></row><row r="5434"><cell r="B5434" t="str"><v>https://www.asafm.army.mil/Portals/72/Documents/BudgetMaterial/2021/Base%20Budget/Procurement/MSLS_FY_2021_PB_Missile_Procurement_Army.pdf</v></cell></row><row r="5435"><cell r="B5435" t="str"><v>.</v></cell></row><row r="5436"><cell r="B5436" t="str"><v>.</v></cell></row><row r="5437"><cell r="B5437" t="str"><v>.</v></cell></row><row r="5438"><cell r="B5438" t="str"><v>.</v></cell></row><row r="5439"><cell r="B5439" t="str"><v>.</v></cell></row><row r="5440"><cell r="B5440" t="str"><v>.</v></cell></row><row r="5441"><cell r="B5441" t="str"><v>https://truckandtrailerleads.com/military-lowboy-trailer-a-comprehensive-guide-to-buying-and-using-a-truck-with-a-lowboy-trailer/</v></cell></row><row r="5442"><cell r="B5442" t="str"><v>.</v></cell></row><row r="5443"><cell r="B5443" t="str"><v>https://www.freshbooks.com/hub/estimates/how-much-does-it-cost-to-build-a-hospital#:~:text=The%20average%20construction%20costs%20for,built%20in%20a%20larger%20city.</v></cell></row><row r="5444"><cell r="B5444" t="str"><v>https://www.newcivilengineer.com/latest/hammersmith-bridge-tfl-took-six-months-to-provide-info-on-temporary-crossing-09-09-2020/</v></cell></row><row r="5445"><cell r="B5445" t="str"><v>https://es.wikipedia.org/wiki/RG-31_Nyala </v></cell></row><row r="5446"><cell r="B5446" t="str"><v>https://firefighterinsider.com/fire-truck-engine-apparatus-cost/</v></cell></row><row r="5447"><cell r="B5447" t="str"><v>https://firefighterinsider.com/fire-truck-engine-apparatus-cost/</v></cell></row><row r="5448"><cell r="B5448" t="str"><v>https://www.worldsdailynews.com/how-much-does-an-ambulance-vehicle-cost/</v></cell></row><row r="5449"><cell r="B5449" t="str"><v>https://firefighterinsider.com/fire-truck-engine-apparatus-cost/</v></cell></row><row r="5450"><cell r="B5450" t="str"><v>https://tapportals.mk.gov.lv/legal_acts/4cc2e5ed-8d7f-4052-8aaa-9a3a1d472b7d </v></cell></row><row r="5451"><cell r="B5451" t="str"><v>https://realestate.usnews.com/real-estate/articles/how-much-does-it-cost-to-buy-a-mobile-home#:~:text=Single%2DWide%20or%20Single%2DSection%20Home,-As%20the%20smaller&text=The%20Census%20Bureau%20reports%20that,was%20%2476%2C400%20in%20November%202021.</v></cell></row><row r="5452"><cell r="B5452" t="str"><v>https://hcpresources.medtronic.com/blog/high-acuity-ventilator-cost-guide</v></cell></row><row r="5453"><cell r="B5453" t="str"><v>https://www.aerzte-ohne-grenzen.de/sites/default/files/mediathek/entity/document/1998-01-bosnia-report-donation-practices.pdf</v></cell></row><row r="5454"><cell r="B5454" t="str"><v>https://www.aerzte-ohne-grenzen.de/sites/default/files/mediathek/entity/document/1998-01-bosnia-report-donation-practices.pdf</v></cell></row><row r="5455"><cell r="B5455" t="str"><v>Source for food: https://www.ers.usda.gov/publications/pub-details/?pubid=43836 and source for medical supplies: https://economictimes.indiatimes.com/news/politics-and-nation/india-provided-15-tonnes-of-medical-supplies-worth-rs-2-11-crore-to-coronavirus-hit-china-government/articleshow/74693578.cms?from=mdr</v></cell></row><row r="5456"><cell r="B5456" t="str"><v>https://colemans.com/u-s-g-i-modular-field-kitchen</v></cell></row><row r="5457"><cell r="B5457" t="str"><v>https://www.medicalpriceonline.com/medical-equipment/patient-monitor/ </v></cell></row><row r="5458"><cell r="B5458" t="str"><v>https://www.excel-medical.com/why-are-hospital-beds-so-expensive/</v></cell></row><row r="5459"><cell r="B5459" t="str"><v>https://www.ers.usda.gov/publications/pub-details/?pubid=43836 </v></cell></row><row r="5460"><cell r="B5460" t="str"><v>https://www.forbes.com/home-improvement/electrical/generator-cost-guide/</v></cell></row><row r="5461"><cell r="B5461" t="str"><v>https://leaguefeed.net/how-much-should-you-spend-on-laptop/#:~:text=The%20Average%20Cost%20of%20a%20Laptop,-Let%27s%20leave%20the&text=For%20example%2C%20on%20average%2C%20the,Ultrabooks%20that%20satisfy%20your%20needs.</v></cell></row><row r="5462"><cell r="B5462" t="str"><v>https://www.statista.com/statistics/722992/worldwide-personal-computers-average-selling-price/#:~:text=The%20average%20selling%20price%20of,U.S.%20dollars%20in%20constant%20currency.</v></cell></row><row r="5463"><cell r="B5463" t="str"><v>https://www.abc.net.au/news/rural/2022-03-22/cost-sending-70000-tonnes-of-coal-to-ukraine/100929070 </v></cell></row><row r="5464"><cell r="B5464" t="str"><v>https://www.angi.com/articles/how-much-does-tv-antenna-installation-cost.htm</v></cell></row><row r="5465"><cell r="B5465" t="str"><v>https://www.mymat.de/preise-und-formate-fussmatten</v></cell></row><row r="5466"><cell r="B5466" t="str"><v>https://www.gadgetreview.com/computer-monitor-cost#:~:text=How%20much%20does%20a%20monitor,price%20is%20around%20%24200%20%2D%20%24300.</v></cell></row><row r="5467"><cell r="B5467" t="str"><v>https://www.amazon.de/Betten-Schlafzimmer-Wohnen-Lifestyle/b?ie=UTF8&node=343465011 </v></cell></row><row r="5468"><cell r="B5468" t="str"><v>https://www.newsy.com/stories/how-much-money-should-you-actually-be-investing-in-a-winter-coat/</v></cell></row><row r="5469"><cell r="B5469" t="str"><v>10 Best Family Tents (2022 Update) Buyer’s Guide – Best Survival</v></cell></row><row r="5470"><cell r="B5470" t="str"><v>https://www.vabusinesssystems.com/how-much-does-a-voip-phone-system-cost</v></cell></row><row r="5471"><cell r="B5471" t="str"><v>https://www.alibaba.com/product-detail/Medical-Children-Clinic-Bed-Manual-Children_62180451022.html?spm=a2700.7724857.normal_offer.d_title.30c23ac4FuVEM5 </v></cell></row><row r="5472"><cell r="B5472" t="str"><v>https://www.amazon.com/camping-shower-tent-Sports-Outdoors/s?k=camping+shower+tent&rh=n%3A3375251</v></cell></row><row r="5473"><cell r="B5473" t="str"><v>https://priceonomics.com/sleeping-bag-price-guide/ </v></cell></row><row r="5474"><cell r="B5474" t="str"><v>https://www.amazon.com/Rubber-Boots/s?k=Rubber+Boots</v></cell></row><row r="5475"><cell r="B5475" t="str"><v>https://thecostguys.com/home/average-cost-of-a-weighted-blanket</v></cell></row><row r="5476"><cell r="B5476" t="str"><v>https://www.amazon.de/s?k=Sleeping+mat&crid=AP6F6KPMMYLL&sprefix=sleeping+mat%2Caps%2C112&ref=nb_sb_noss_1 </v></cell></row><row r="5477"><cell r="B5477" t="str"><v>https://tapportals.mk.gov.lv/legal_acts/4cc2e5ed-8d7f-4052-8aaa-9a3a1d472b7d </v></cell></row><row r="5478"><cell r="B5478" t="str"><v>https://www.extension.iastate.edu/agdm/crops/pdf/a1-20.pdf</v></cell></row><row r="5479"><cell r="B5479" t="str"><v>https://www.amazon.de/-/en/Viablue-X-25-SILVER-POWER-CABLE/dp/B07ZYQWPZ9</v></cell></row><row r="5480"><cell r="B5480" t="str"><v>https://www.usmilitarytents.com/Military-Tents.aspx</v></cell></row><row r="5481"><cell r="B5481" t="str"><v>https://www.bw-online-shop.com/outdoor/outdoorkueche/verpflegung/epa-einmannpackung-typ-2.html</v></cell></row><row r="5482"><cell r="B5482" t="str"><v>https://www.drugs.com/price-guide/azithromycin-dose-pack</v></cell></row><row r="5483"><cell r="B5483" t="str"><v>https://www.alibaba.com/showroom/basics-shoes-online.html  </v></cell></row><row r="5484"><cell r="B5484" t="str"><v>https://www.amazon.com/Disposable-Latex-Gloves-Powder-gloves/dp/B000XRY2FE</v></cell></row><row r="5485"><cell r="B5485" t="str"><v>https://www.amazon.com/s?k=surgical+gloves&crid=339VHKCNRBO5O&sprefix=surgical+glove%2Caps%2C200&ref=nb_sb_noss_1</v></cell></row><row r="5486"><cell r="B5486" t="str"><v>https://www.amazon.com/dp/B0B1GXZXPX/ref=sspa_dk_detail_0?psc=1&pd_rd_i=B0B1GXZXPX&pd_rd_w=8Luot&content-id=amzn1.sym.46bad5f6-1f0a-4167-9a8b-c8a82fa48a54&pf_rd_p=46bad5f6-1f0a-4167-9a8b-c8a82fa48a54&pf_rd_r=KPTZZRY2RHA3S7A9N81M&pd_rd_wg=0rtva&pd_rd_r=2e01c8ed-97c3-43c5-85ac-23e35fef55bb&s=hi&sp_csd=d2lkZ2V0TmFtZT1zcF9kZXRhaWw</v></cell></row><row r="5487"><cell r="B5487" t="str"><v>https://www.amazon.com/s?k=bio+protective+suit&__mk_de_DE=%C3%85M%C3%85%C5%BD%C3%95%C3%91&crid=2MJA43R80NRVA&sprefix=bio+protective+suit%2Caps%2C215&ref=nb_sb_noss_1</v></cell></row><row r="5488"><cell r="B5488" t="str"><v>https://www.amazon.com/Best-Sellers-Medical-Safety-Goggles/zgbs/industrial/11312320011</v></cell></row><row r="5489"><cell r="B5489" t="str"><v>https://www.amazon.de/-/en/Paracetamol-ratiopharm-500-Tablets-Pack-20/dp/B00DIW2WMQ</v></cell></row><row r="5490"><cell r="B5490" t="str"><v>https://www.amazon.de/disinfectant-spray/s?k=disinfectant+spray</v></cell></row><row r="5491"><cell r="B5491" t="str"><v>https://www.amazon.de/-/en/ADLER-Disinfectant-Litres-according-Formula/dp/B088FXV6XT?th=1 </v></cell></row><row r="5492"><cell r="B5492" t="str"><v>https://www.amazon.de/s?k=liter+of+water&crid=FSFX4B7W5MIB&sprefix=liter+of+wate%2Caps%2C76&ref=nb_sb_noss_2</v></cell></row><row r="5493"><cell r="B5493" t="str"><v>https://www.amazon.de/s?k=liter+of+water&crid=FSFX4B7W5MIB&sprefix=liter+of+wate%2Caps%2C76&ref=nb_sb_noss_2</v></cell></row><row r="5494"><cell r="B5494" t="str"><v>https://www.globalpetrolprices.com/gasoline_prices/</v></cell></row><row r="5495"><cell r="B5495" t="str"><v>https://www.globalpetrolprices.com/diesel_prices/</v></cell></row><row r="5496"><cell r="B5496" t="str"><v>https://www.amazon.com/s?k=surgical+mask&crid=1ROTDHJDQISW0&sprefix=surgical+mas%2Caps%2C175&ref=nb_sb_noss_2</v></cell></row><row r="5497"><cell r="B5497" t="str"><v>https://www.amazon.com/s?k=surgical+mask&crid=1ROTDHJDQISW0&sprefix=surgical+mas%2Caps%2C175&ref=nb_sb_noss_2</v></cell></row><row r="5498"><cell r="B5498" t="str"><v>https://www.amazon.com/s?k=surgical+mask&crid=1ROTDHJDQISW0&sprefix=surgical+mas%2Caps%2C175&ref=nb_sb_noss_2</v></cell></row><row r="5499"><cell r="B5499" t="str"><v>https://www.amazon.com/s?k=surgical+gloves&crid=339VHKCNRBO5O&sprefix=surgical+glove%2Caps%2C200&ref=nb_sb_noss_1</v></cell></row><row r="5500"><cell r="B5500" t="str"><v>https://www.amazon.com/s?k=surgical+gloves&crid=339VHKCNRBO5O&sprefix=surgical+glove%2Caps%2C200&ref=nb_sb_noss_1</v></cell></row><row r="5501"><cell r="B5501" t="str"><v>https://www.paho.org/sites/default/files/RF-SyringePrices-2016-2017-e.pdf</v></cell></row><row r="5502"><cell r="B5502" t="str"><v>https://comptroller.defense.gov/Portals/45/Documents/defbudget/fy2009/budget_justification/pdfs/02_Procurement/Vol_2_SOCOM_CBDP/SOCOM%20PDW%20PB09.pdf</v></cell></row><row r="5503"><cell r="B5503" t="str"><v>.</v></cell></row><row r="5504"><cell r="B5504" t="str"><v>.</v></cell></row><row r="5505"><cell r="B5505" t="str"><v>https://www.fiercepharma.com/pharma/pfizer-eyes-higher-covid-19-vaccine-prices-after-pandemic-exec-analyst</v></cell></row><row r="5506"><cell r="B5506" t="str"><v>https://edition.cnn.com/europe/live-news/russia-ukraine-war-news-08-25-22/index.html</v></cell></row><row r="5507"><cell r="B5507" t="str"><v>.</v></cell></row><row r="5508"><cell r="B5508" t="str"><v>.</v></cell></row><row r="5509"><cell r="B5509" t="str"><v>https://twitter.com/a_anusauskas/status/1575131983499362304</v></cell></row><row r="5510"><cell r="B5510" t="str"><v>.</v></cell></row><row r="5511"><cell r="B5511" t="str"><v>.</v></cell></row><row r="5512"><cell r="B5512" t="str"><v>.</v></cell></row><row r="5513"><cell r="B5513" t="str"><v>.</v></cell></row><row r="5514"><cell r="B5514" t="str"><v>.</v></cell></row><row r="5515"><cell r="B5515" t="str"><v>https://www.aerzte-ohne-grenzen.de/sites/default/files/mediathek/entity/document/1998-01-bosnia-report-donation-practices.pdf</v></cell></row><row r="5516"><cell r="B5516" t="str"><v>https://www.best-osmosis-systems.com/water-filtration-system-cost/</v></cell></row><row r="5517"><cell r="B5517" t="str"><v>.</v></cell></row><row r="5518"><cell r="B5518" t="str"><v>https://uklandpower.com/2018/01/11/a-guide-to-modern-mortar-systems/</v></cell></row><row r="5519"><cell r="B5519" t="str"><v>https://www.asafm.army.mil/Portals/72/Documents/BudgetMaterial/2023/Base%20Budget/Procurement/OPA_BA3_4_Other_Support_Equipment.pdf</v></cell></row><row r="5520"><cell r="B5520" t="str"><v>http://www.army-guide.com/eng/product3249.html</v></cell></row><row r="5521"><cell r="B5521" t="str"><v>https://ammopricesnow.com/556-nato/</v></cell></row><row r="5522"><cell r="B5522" t="str"><v>.</v></cell></row><row r="5523"><cell r="B5523" t="str"><v>https://ammopricesnow.com/556-nato/</v></cell></row><row r="5524"><cell r="B5524" t="str"><v>.</v></cell></row><row r="5525"><cell r="B5525" t="str"><v>.</v></cell></row><row r="5526"><cell r="B5526" t="str"><v>https://bigtruckrental.com/rear-loader-garbage-truck-rental-service/how-much-does-a-new-rear-loader-garbage-truck-cost/</v></cell></row><row r="5527"><cell r="B5527" t="str"><v>https://www.frazerbilt.com/blog-ambulance-cost/</v></cell></row><row r="5528"><cell r="B5528" t="str"><v>.</v></cell></row><row r="5529"><cell r="B5529" t="str"><v>.</v></cell></row><row r="5530"><cell r="B5530" t="str"><v>.</v></cell></row><row r="5531"><cell r="B5531" t="str"><v>https://www.amazon.com/GUARD-SHIELD-Medium-Purpose-Waterproof/dp/B0974LGBDM/ref=sxin_15_pa_sp_search_thematic_sspa?content-id=amzn1.sym.b5b80b36-fed9-4412-8be2-fe5bba09d25a%3Aamzn1.sym.b5b80b36-fed9-4412-8be2-fe5bba09d25a&crid=1Y6ZMUK89WH8A&cv_ct_cx=tarpaulin&keywords=tarpaulin&pd_rd_i=B0974LGBDM&pd_rd_r=4ee90763-05e6-409c-bb1c-9075d3062221&pd_rd_w=85ApN&pd_rd_wg=UtiJn&pf_rd_p=b5b80b36-fed9-4412-8be2-fe5bba09d25a&pf_rd_r=3QEFJPT5JX03S1GD04F7&qid=1667485169&qu=eyJxc2MiOiI1LjM2IiwicXNhIjoiNS40NyIsInFzcCI6IjQuOTcifQ%3D%3D&sprefix=tarpaulin%2Caps%2C198&sr=1-1-a73d1c8c-2fd2-4f19-aa41-2df022bcb241-spons&th=1</v></cell></row><row r="5532"><cell r="B5532" t="str"><v>https://autoline.info/-/buses/IVECO/Crossway--c65tm2616m1238</v></cell></row><row r="5533"><cell r="B5533" t="str"><v>.</v></cell></row><row r="5534"><cell r="B5534" t="str"><v>.</v></cell></row><row r="5535"><cell r="B5535" t="str"><v>.</v></cell></row><row r="5536"><cell r="B5536" t="str"><v>https://www.worldsdailynews.com/how-much-does-an-ambulance-vehicle-cost/</v></cell></row><row r="5537"><cell r="B5537" t="str"><v>https://www.amazon.de/Bauschlauch-Feuerwehrschlauch-C-Storz-Schlauch-Industrieschlauch/dp/B07VS3J1FD/ref=asc_df_B07VS3J1FD/?tag=googshopde-21&linkCode=df0&hvadid=427668035407&hvpos=&hvnetw=g&hvrand=1020688947190500949&hvpone=&hvptwo=&hvqmt=&hvdev=c&hvdvcmdl=&hvlocint=&hvlocphy=1004113&hvtargid=pla-1106289525352&psc=1&th=1&psc=1&tag=&ref=&adgrpid=99764524455&hvpone=&hvptwo=&hvadid=427668035407&hvpos=&hvnetw=g&hvrand=1020688947190500949&hvqmt=&hvdev=c&hvdvcmdl=&hvlocint=&hvlocphy=1004113&hvtargid=pla-1106289525352</v></cell></row><row r="5538"><cell r="B5538" t="str"><v>https://www.ltt-versand.de/licht/spezialeffektgeraete/zubehoer-fuer-spezialeffekte/fluide/8540/eurolite-foam-konzentrat-5l?gclid=CjwKCAiApvebBhAvEiwAe7mHSJfGcV_-VQ6pAf5Cn7KZF-l9eRLIAy5NPA0_p3Rrtqdch1Lg5jjLghoCu1UQAvD_BwE</v></cell></row><row r="5539"><cell r="B5539" t="str"><v>https://aerocorner.com/aircraft/kamov-ka-32a/</v></cell></row><row r="5540"><cell r="B5540" t="str"><v>.</v></cell></row><row r="5541"><cell r="B5541" t="str"><v>.</v></cell></row><row r="5542"><cell r="B5542" t="str"><v>.</v></cell></row><row r="5543"><cell r="B5543" t="str"><v>.</v></cell></row><row r="5544"><cell r="B5544" t="str"><v>.</v></cell></row><row r="5545"><cell r="B5545" t="str"><v>.</v></cell></row><row r="5546"><cell r="B5546" t="str"><v>.</v></cell></row><row r="5547"><cell r="B5547" t="str"><v>.</v></cell></row><row r="5548"><cell r="B5548" t="str"><v>.</v></cell></row><row r="5549"><cell r="B5549" t="str"><v>https://www.rferl.org/a/ukraine-anti-drone-gun-russia-war/31912255.html</v></cell></row><row r="5550"><cell r="B5550" t="str"><v>.</v></cell></row><row r="5551"><cell r="B5551" t="str"><v>https://www.cnet.com/home/energy-and-utilities/ready-to-pull-out-your-space-heater-heres-how-much-itll-cost-you/</v></cell></row><row r="5552"><cell r="B5552" t="str"><v>.</v></cell></row><row r="5553"><cell r="B5553" t="str"><v>.</v></cell></row><row r="5554"><cell r="B5554" t="str"><v>https://www.amazon.de/Celox-Haemostatische-Mullwindel-Z-Falz-52/dp/B07RWLK5VK/ref=asc_df_B07RWLK5VK/?tag=googshopde-21&linkCode=df0&hvadid=427748981932&hvpos=&hvnetw=g&hvrand=10208160552108135736&hvpone=&hvptwo=&hvqmt=&hvdev=c&hvdvcmdl=&hvlocint=&hvlocphy=9043596&hvtargid=pla-815670292745&psc=1&th=1&psc=1&tag=&ref=&adgrpid=106322596704&hvpone=&hvptwo=&hvadid=427748981932&hvpos=&hvnetw=g&hvrand=10208160552108135736&hvqmt=&hvdev=c&hvdvcmdl=&hvlocint=&hvlocphy=9043596&hvtargid=pla-815670292745</v></cell></row><row r="5555"><cell r="B5555" t="str"><v>https://www.ojp.gov/pdffiles1/nij/189725.pdf</v></cell></row><row r="5556"><cell r="B5556" t="str"><v>https://www.washingtonpost.com/politics/2022/04/08/us-quietly-paying-millions-send-starlink-terminals-ukraine-contrary-spacexs-claims/</v></cell></row><row r="5557"><cell r="B5557" t="str"><v>https://www.ojp.gov/pdffiles1/nij/189725.pdf</v></cell></row><row r="5558"><cell r="B5558" t="str"><v>See the note</v></cell></row><row r="5559"><cell r="B5559" t="str"><v>http://www.military-today.com/firearms/m141_bdm.htm</v></cell></row><row r="5560"><cell r="B5560" t="str"><v>https://www.ceskenoviny.cz/zpravy/2329188#:~:text=Kontrakt%20za%2077%20milion%C5%AF%20eur,pro%20vojensk%C3%A9%20i%20civiln%C3%AD%20%C3%BA%C4%8Dely.</v></cell></row><row r="5561"><cell r="B5561" t="str"><v>.</v></cell></row><row r="5562"><cell r="B5562" t="str"><v>https://armstrade.sipri.org/armstrade/page/trade_register.php</v></cell></row><row r="5563"><cell r="B5563" t="str"><v>https://armstrade.sipri.org/armstrade/page/trade_register.php</v></cell></row><row r="5564"><cell r="B5564" t="str"><v>https://ledask.com/led-light-cost/</v></cell></row><row r="5565"><cell r="B5565" t="str"><v>.</v></cell></row><row r="5566"><cell r="B5566" t="str"><v>.</v></cell></row><row r="5567"><cell r="B5567" t="str"><v>.</v></cell></row><row r="5568"><cell r="B5568" t="str"><v>https://www.deeptrekker.com/shop/products/revolution-x-rov</v></cell></row><row r="5569"><cell r="B5569" t="str"><v>https://www.worldsdailynews.com/how-much-does-an-ambulance-vehicle-cost/</v></cell></row><row r="5570"><cell r="B5570" t="str"><v>https://www.wikiwand.com/en/RPG-22 </v></cell></row><row r="5571"><cell r="B5571" t="str"><v>https://www.autoevolution.com/news/primoco-lands-7-million-order-for-its-one-150-unmanned-aerial-vehicle-203800.html</v></cell></row><row r="5572"><cell r="B5572" t="str"><v>.</v></cell></row><row r="5573"><cell r="B5573" t="str"><v>.</v></cell></row><row r="5574"><cell r="B5574" t="str"><v>https://armstrade.sipri.org/armstrade/page/trade_register.php</v></cell></row><row r="5575"><cell r="B5575" t="str"><v>https://www.csis.org/analysis/patriot-ukraine-what-does-it-mean</v></cell></row><row r="5576"><cell r="B5576" t="str"><v>https://mezha.media/en/2022/11/24/mim-104-patriot-air-defense-poland/</v></cell></row><row r="5577"><cell r="B5577" t="str"><v>https://man.fas.org/dod-101/sys/land/m224.htm</v></cell></row><row r="5578"><cell r="B5578" t="str"><v>https://www.globalsecurity.org/military/systems/ground/m252-specs.htm</v></cell></row><row r="5579"><cell r="B5579" t="str"><v>.</v></cell></row><row r="5580"><cell r="B5580" t="str"><v>.</v></cell></row><row r="5581"><cell r="B5581" t="str"><v>.</v></cell></row><row r="5582"><cell r="B5582" t="str"><v>.</v></cell></row><row r="5583"><cell r="B5583" t="str"><v>https://www.welt.de/politik/ausland/article241106455/Waffenhilfe-Deutschland-liefert-weitere-Geschuetze-an-die-Ukraine.html?cid=socialmedia.twitter.shared.web&wtrid=socialmedia.socialflow....socialflow_twitter</v></cell></row><row r="5584"><cell r="B5584" t="str"><v>.</v></cell></row><row r="5585"><cell r="B5585" t="str"><v>New Army trucks may cost $350,000 each: GAO - MarketWatch</v></cell></row><row r="5586"><cell r="B5586" t="str"><v>https://www.armyandoutdoors.com/products/swiss-army-wool-blanket?_pos=1&_sid=827b90bd2&_ss=r</v></cell></row><row r="5587"><cell r="B5587" t="str"><v>.</v></cell></row><row r="5588"><cell r="B5588" t="str"><v>New Army trucks may cost $350,000 each: GAO - MarketWatch</v></cell></row><row r="5589"><cell r="B5589" t="str"><v>.</v></cell></row><row r="5590"><cell r="B5590" t="str"><v>https://www.focus.de/politik/macht-rheinmetall-ordentlich-kasse-bericht-ukraine-soll-fuer-marder-panzer-70-prozent-aufpreis-zahlen_id_98142080.html</v></cell></row><row r="5591"><cell r="B5591" t="str"><v>.</v></cell></row><row r="5592"><cell r="B5592" t="str"><v>https://armstrade.sipri.org/armstrade/page/trade_register.php</v></cell></row><row r="5593"><cell r="B5593" t="str"><v>.</v></cell></row><row r="5594"><cell r="B5594" t="str"><v>.</v></cell></row><row r="5595"><cell r="B5595" t="str"><v>https://www.gov.uk/government/speeches/defence-secretary-oral-statement-on-war-in-ukraine--2</v></cell></row><row r="5596"><cell r="B5596" t="str"><v>https://www.gov.uk/government/speeches/defence-secretary-oral-statement-on-war-in-ukraine--2</v></cell></row><row r="5597"><cell r="B5597" t="str"><v>.</v></cell></row><row r="5598"><cell r="B5598" t="str"><v>https://en.wikipedia.org/wiki/Archer_Artillery_System</v></cell></row><row r="5599"><cell r="B5599" t="str"><v>https://armstrade.sipri.org/armstrade/page/trade_register.php</v></cell></row><row r="5600"><cell r="B5600" t="str"><v>https://en.wikipedia.org/wiki/BGM-71_TOW</v></cell></row><row r="5601"><cell r="B5601" t="str"><v>http://www.inetres.com/gp/military/cv/weapon/M242.html</v></cell></row><row r="5602"><cell r="B5602" t="str"><v>https://en.wikipedia.org/wiki/RIM-7_Sea_Sparrow</v></cell></row><row r="5603"><cell r="B5603" t="str"><v>https://airandspace.si.edu/collection-objects/zuni-missile/nasm_A19660160000#:~:text=The%20Zuni%20was%20very%20inexpensive,1966%20by%20the%20U.S.%20Navy.</v></cell></row><row r="5604"><cell r="B5604" t="str"><v>https://www.truck1.eu/trucks/box-trucks/volvo-n10-ex-army-a3882736.html</v></cell></row><row r="5605"><cell r="B5605" t="str"><v>.</v></cell></row><row r="5606"><cell r="B5606" t="str"><v>https://www.ibiblio.org/hyperwar/USN/Admin-Hist/075-Ordnance/075-Ord6R.html</v></cell></row><row r="5607"><cell r="B5607" t="str"><v>https://armstrade.sipri.org/armstrade/page/trade_register.php</v></cell></row><row r="5608"><cell r="B5608" t="str"><v>https://www.weaponstoukraine.com/kampane/viktor-mobile-air-defense-for-ukraine</v></cell></row><row r="5609"><cell r="B5609" t="str"><v>https://armstrade.sipri.org/armstrade/page/trade_register.php</v></cell></row><row r="5610"><cell r="B5610" t="str"><v>https://www.pressebox.de/pressemitteilung/rheinmetall-ag/Rheinmetall-erhaelt-bedeutenden-Auftrag-aus-Kanada/boxid/472090</v></cell></row><row r="5611"><cell r="B5611" t="str"><v>https://www.aa.com.tr/en/europe/slovakia-signs-deal-to-purchase-152-armored-combat-vehicles/2762233</v></cell></row><row r="5612"><cell r="B5612" t="str"><v>https://armstrade.sipri.org/armstrade/page/trade_register.php</v></cell></row><row r="5613"><cell r="B5613" t="str"><v>https://www.outlookindia.com/website/story/india-news-iafs-mi-17v5-all-about-helicopter-that-crashed-carrying-india-first-cds-bipin-rawat/404303</v></cell></row><row r="5614"><cell r="B5614" t="str"><v>https://www.airforce-technology.com/news/newsuae-orders-gm200-anti-aircraft-radar-systems-from-thales/</v></cell></row><row r="5615"><cell r="B5615" t="str"><v>.</v></cell></row><row r="5616"><cell r="B5616" t="str"><v>.</v></cell></row><row r="5617"><cell r="B5617" t="str"><v>https://outbacktravelaustralia.com.au/buyers-guide-heavy-duty/mercedes-benz-zetros/</v></cell></row><row r="5618"><cell r="B5618" t="str"><v>https://armstrade.sipri.org/armstrade/page/trade_register.php</v></cell></row><row r="5619"><cell r="B5619" t="str"><v>https://www.asafm.army.mil/Portals/72/Documents/BudgetMaterial/2023/Base%20Budget/Procurement/AMMO_ARMY.pdf</v></cell></row><row r="5620"><cell r="B5620" t="str"><v>https://www.safeandsanitaryhomes.org/roll-off-dumpster-cost/</v></cell></row><row r="5621"><cell r="B5621" t="str"><v>https://armstrade.sipri.org/armstrade/page/trade_register.php</v></cell></row><row r="5622"><cell r="B5622" t="str"><v>https://armstrade.sipri.org/armstrade/page/trade_register.php</v></cell></row><row r="5623"><cell r="B5623" t="str"><v>https://armstrade.sipri.org/armstrade/page/trade_register.php</v></cell></row><row r="5626"><cell r="B5626" t="str"><v>https://www.lopinion.fr/international/ukraine-la-france-et-litalie-passe-une-commande-geante-de-missiles-sol-air</v></cell></row><row r="5627"><cell r="B5627" t="str"><v>.</v></cell></row><row r="5628"><cell r="B5628" t="str"><v>.</v></cell></row><row r="5629"><cell r="B5629" t="str"><v>https://pdf.directindustry.com/pdf/jenoptik-i-defense-civil-systems/power-supply-solutions-power-generation-systems-air-defense/65823-774066-_5.html</v></cell></row><row r="5630"><cell r="B5630" t="str"><v>https://comptroller.defense.gov/Portals/45/Documents/defbudget/fy2021/fy2021_p1.pdf</v></cell></row><row r="5631"><cell r="B5631" t="str"><v>https://comptroller.defense.gov/Portals/45/Documents/defbudget/fy2021/fy2021_p1.pdf</v></cell></row><row r="5632"><cell r="B5632" t="str"><v>https://armstrade.sipri.org/armstrade/page/trade_register.php</v></cell></row><row r="5633"><cell r="B5633" t="str"><v>https://armstrade.sipri.org/armstrade/page/trade_register.php</v></cell></row><row r="5634"><cell r="B5634" t="str"><v>https://armstrade.sipri.org/armstrade/page/trade_register.php</v></cell></row><row r="5635"><cell r="B5635" t="str"><v>https://minagro.gov.ua/en/napryamki/state-support/information-about-needs-diesel-generators-agro-industrial-complex-ukraine</v></cell></row><row r="5638"><cell r="B5638" t="str"><v>https://www.asafm.army.mil/Portals/72/Documents/BudgetMaterial/2023/Base%20Budget/Procurement/AMMO_ARMY.pdf</v></cell></row><row r="5639"><cell r="B5639" t="str"><v>https://www.defensenews.com/global/europe/2022/04/05/poland-signs-475-billion-abrams-tank-deal-as-russias-war-speeds-procurements/</v></cell></row><row r="5640"><cell r="B5640" t="str"><v>https://armstrade.sipri.org/armstrade/page/trade_register.php</v></cell></row><row r="5641"><cell r="B5641" t="str"><v>https://armstrade.sipri.org/armstrade/page/trade_register.php</v></cell></row><row r="5642"><cell r="B5642" t="str"><v>https://www.thedefensepost.com/2023/02/02/france-italy-aster-missiles/</v></cell></row><row r="5643"><cell r="B5643" t="str"><v>https://www.gregorypoole.com/school-bus-costs/</v></cell></row><row r="5644"><cell r="B5644" t="str"><v>https://armstrade.sipri.org/armstrade/page/trade_register.php</v></cell></row><row r="5645"><cell r="B5645" t="str"><v>https://bangladeshdefence.blogspot.com/2010/11/missile-price-list.html</v></cell></row><row r="5646"><cell r="B5646" t="str"><v>https://www.frankonia.de/p/heckler-koch/pistole-sfp9-sf/185332</v></cell></row><row r="5647"><cell r="B5647" t="str"><v>.</v></cell></row><row r="5648"><cell r="B5648" t="str"><v>https://www.redcross.org/store/american-red-cross-tactical-tourniquet-by-tactical-medical-solutions/SOFTT-W-RC.html#:~:text=The%20American%20Red%20Cross%20SOF,use%20tourniquet%20for%20all%20environments.&text=50%20%2D%20100%20units%20%2D%20%2428.99%20ea,%2D%201%2C000%20units%20%2D%20%2426.99%20ea.</v></cell></row><row r="5649"><cell r="B5649" t="str"><v>.</v></cell></row><row r="5650"><cell r="B5650" t="str"><v>https://www.wiwo.de/politik/deutschland/140-millionen-euro-teures-luftabwehrsystem-ukraine-erwartet-im-oktober-erste-iris-t-lieferung/28393480.html. https://mil.in.ua/en/news/iris-t-slm-medium-range-air-defense-system-germany-released-an-updated-list-of-weapons-for-ukraine/ </v></cell></row><row r="5651"><cell r="B5651" t="str"><v>https://armstrade.sipri.org/armstrade/page/trade_register.php</v></cell></row><row r="5652"><cell r="B5652" t="str"><v>.</v></cell></row><row r="5653"><cell r="B5653" t="str"><v>https://www.made-in-china.com/products-search/hot-china-products/Ground_Surveillance_Radar.html</v></cell></row><row r="5654"><cell r="B5654" t="str"><v>.</v></cell></row><row r="5655"><cell r="B5655" t="str"><v>https://en.wikipedia.org/wiki/Heckler_%26_Koch_MG5</v></cell></row><row r="5656"><cell r="B5656" t="str"><v>https://gagadget.com/en/136574-the-armored-group-has-received-a-23200000-order-to-supply-batt-umg-armored-vehicles-to-the-military-of-an-unnamed-eastern/#:~:text=By%20information%20Military%2C%20most%20likely,to%20be%20delivered%20in%20July. </v></cell></row><row r="5657"><cell r="B5657" t="str"><v>https://mortarinvestments.eu/de/catalog/item/bv-206-hagglunds </v></cell></row><row r="5658"><cell r="B5658" t="str"><v>New Army trucks may cost $350,000 each: GAO - MarketWatch</v></cell></row><row r="5659"><cell r="B5659" t="str"><v>https://www.strategypage.com/htmw/htweap/articles/20110330.aspx</v></cell></row><row r="5660"><cell r="B5660" t="str"><v>https://de.ileq.shop/peli-094900-0000-110e-9490-remote-area-lighting-system-black.html</v></cell></row><row r="5662"><cell r="B5662" t="str"><v>https://military-history.fandom.com/wiki/Heavy_Expanded_Mobility_Tactical_Truck#:~:text=The%20cost%20of%20a%20%27plain,technology%20demonstrator%20with%20hybrid%20powerplant.</v></cell></row><row r="5663"><cell r="B5663" t="str"><v>https://www.asafm.army.mil/Portals/72/Documents/BudgetMaterial/2023/Base%20Budget/Procurement/AMMO_ARMY.pdf</v></cell></row><row r="5664"><cell r="B5664" t="str"><v>60mm Mortar Ammunition And Fuzes (inetres.com)</v></cell></row><row r="5665"><cell r="B5665" t="str"><v>.</v></cell></row><row r="5666"><cell r="B5666" t="str"><v>https://www.asafm.army.mil/Portals/72/Documents/BudgetMaterial/2023/Base%20Budget/Procurement/AMMO_ARMY.pdf</v></cell></row><row r="5667"><cell r="B5667" t="str"><v>https://en.wikipedia.org/wiki/AIM-7_Sparrow</v></cell></row><row r="5668"><cell r="B5668" t="str"><v>https://www.asafm.army.mil/Portals/72/Documents/BudgetMaterial/2023/Base%20Budget/Procurement/AMMO_ARMY.pdf</v></cell></row><row r="5669"><cell r="B5669" t="str"><v>https://www.globalsecurity.org/military/world/europe/gepard.htm</v></cell></row><row r="5670"><cell r="B5670" t="str"><v>https://www.defense.gov/News/Contracts/Contract/Article/1561988/</v></cell></row><row r="5672"><cell r="B5672" t="str"><v>https://www.canada.ca/en/department-national-defence/news/2022/05/defence-minister-anita-anand-announces-additional-military-aid-for-ukraine.html</v></cell></row><row r="5673"><cell r="B5673" t="str"><v>https://www.canada.ca/en/department-national-defence/news/2022/05/defence-minister-anita-anand-announces-additional-military-aid-for-ukraine.html</v></cell></row><row r="5674"><cell r="B5674" t="str"><v>.</v></cell></row><row r="5675"><cell r="B5675" t="str"><v>https://www.bbc.com/news/world-europe-64903201</v></cell></row><row r="5676"><cell r="B5676" t="str"><v>http://web.archive.org/web/20230208141207/https://minagro.gov.ua/en/napryamki/state-support/information-about-needs-diesel-generators-agro-industrial-complex-ukraine</v></cell></row><row r="5677"><cell r="B5677" t="str"><v>https://www.polizeibedarf-dagdas.de/alle-kategorien/polizeibekleidung/polizei-einsatzkombis-overalls/12285/etzel-polizei-einsatzoverall?c=1543</v></cell></row><row r="5678"><cell r="B5678" t="str"><v>http://web.archive.org/web/20210106193535mp_/https://www.theparking.eu/used-cars/land-rover-wolf.html</v></cell></row><row r="5679"><cell r="B5679" t="str"><v>https://armstrade.sipri.org/armstrade/page/trade_register.php</v></cell></row><row r="5680"><cell r="B5680" t="str"><v>https://armstrade.sipri.org/armstrade/page/trade_register.php</v></cell></row><row r="5681"><cell r="B5681" t="str"><v>https://weaponsystems.net/system/404-Fennek</v></cell></row><row r="5682"><cell r="B5682" t="str"><v>https://armstrade.sipri.org/armstrade/page/trade_register.php</v></cell></row><row r="5683"><cell r="B5683" t="str"><v>http://web.archive.org/web/20220401000000*/https://www.bridgesforsale.co.uk/node/59</v></cell></row><row r="5684"><cell r="B5684" t="str"><v>https://militaryleak.com/2021/01/28/hanwha-defense-awarded-454-million-to-supply-m3-amphibious-rig-to-republic-of-korea-army/</v></cell></row><row r="5685"><cell r="B5685" t="str"><v>https://www.autoscout24.de/auto/vw/vw-amarok/</v></cell></row><row r="5686"><cell r="B5686" t="str"><v>http://scanjack.com/en/?page_id=297#:~:text=At%20present%20we%20can%20sell,control%20%E2%82%AC%20100k%20is%20added.</v></cell></row><row r="5687"><cell r="B5687" t="str"><v>http://scanjack.com/en/?page_id=297#:~:text=At%20present%20we%20can%20sell,control%20%E2%82%AC%20100k%20is%20added.</v></cell></row><row r="5688"><cell r="B5688" t="str"><v>.</v></cell></row><row r="5689"><cell r="B5689" t="str"><v>https://kyiv.mfa.ee/en/2023/03/field-hospital-donated-in-cooperation-between-estonia-norway-and-the-netherlands-arrived-in-ukraine/ </v></cell></row><row r="5690"><cell r="B5690" t="str"><v>https://www.defensie.nl/actueel/nieuws/2023/05/23/eu-raad-defensieministers-munitie-voor-oekraine-opschaling-productie-en-nieuwe-defensieprojecten</v></cell></row><row r="5691"><cell r="B5691" t="str"><v>https://armstrade.sipri.org/armstrade/page/trade_register.php</v></cell></row><row r="5692"><cell r="B5692" t="str"><v>https://www.man.eu/topused/de/de/fahrzeugsuche/vehicledetail.html?id=17199851</v></cell></row><row r="5693"><cell r="B5693" t="str"><v>http://web.archive.org/web/20200217161123/http://www.nordicmarksman.com:80/Colt-Canada-SA20-C7A2-LE-20-Barrel-556-NATO-ORIGINAL.html</v></cell></row><row r="5694"><cell r="B5694" t="str"><v>http://jgmjgm516.blogspot.com/2017/08/just-couple-of-questions-about-those.html</v></cell></row><row r="5695"><cell r="B5695" t="str"><v>https://www.canada.ca/en/department-national-defence/news/2023/04/defence-minister-anita-anand-announces-approximately-39-million-military-aid-package-for-ukraine.html</v></cell></row><row r="5696"><cell r="B5696" t="str"><v>https://www.canada.ca/en/department-national-defence/news/2023/04/defence-minister-anita-anand-announces-approximately-39-million-military-aid-package-for-ukraine.html</v></cell></row><row r="5697"><cell r="B5697" t="str"><v>https://www.secnav.navy.mil/fmc/fmb/Documents/21pres/WPN_Book.pdf</v></cell></row><row r="5698"><cell r="B5698" t="str"><v>https://defence.az/en/news/152185/estonian-defence-forces-to-receive-18,000-lmt-defense-r20-rahe-assault-rifles-in-2021</v></cell></row><row r="5699"><cell r="B5699" t="str"><v>https://www.eurooptic.com/sako-trg-42-rifles.aspx</v></cell></row><row r="5700"><cell r="B5700" t="str"><v>https://armstrade.sipri.org/armstrade/page/trade_register.php</v></cell></row><row r="5701"><cell r="B5701" t="str"><v>https://www.deagel.com/Armies/Valuk%206x6/a000608</v></cell></row><row r="5702"><cell r="B5702" t="str"><v>https://www.canadiansafetysupplies.com/2-Person-72-Hour-Emergency-Survival-Kit-p/pr668.htm</v></cell></row><row r="5703"><cell r="B5703" t="str"><v>https://www.lodgingsupply.com/product/emergency-bed-in-a-bag-linen-kit/</v></cell></row><row r="5704"><cell r="B5704" t="str"><v>.</v></cell></row><row r="5705"><cell r="B5705" t="str"><v>https://eng.obozrevatel.com/section-war/news-cyberlux-k8-altius-600-and-jump-20-what-kind-of-combat-drones-are-in-the-new-us-aid-package-for-ukraine-06-03-2023.html</v></cell></row><row r="5706"><cell r="B5706" t="str"><v>https://www.culturalistpress.com/altius-600/</v></cell></row><row r="5707"><cell r="B5707" t="str"><v>https://www.defensenews.com/land/2022/08/19/army-taps-aerovironments-jump-20-to-replace-shadow-uas/</v></cell></row><row r="5708"><cell r="B5708" t="str"><v>https://www.france24.com/en/europe/20230713-a-strong-gesture-french-delivery-of-scalp-missiles-to-ukraine-marks-shift-in-western-strategy</v></cell></row><row r="5709"><cell r="B5709" t="str"><v>https://www.canada.ca/en/department-national-defence/news/2022/05/defence-minister-anita-anand-announces-additional-military-aid-for-ukraine.html</v></cell></row><row r="5710"><cell r="B5710" t="str"><v>.</v></cell></row><row r="5711"><cell r="B5711" t="str"><v>M777 155 mm Lightweight Towed Howitzer | Military-Today.com</v></cell></row><row r="5712"><cell r="B5712" t="str"><v>https://www.duraprohealth.com/shop/sta-ster06-scican-bravo-21v-sterilizer-371506?category=15253#attr=</v></cell></row><row r="5713"><cell r="B5713" t="str"><v>https://www.frasca.com/how-much-does-a-frasca-simulator-cost/
https://news.lockheedmartin.com/2016-09-27-Lockheed-Martin-to-Deliver-New-Simulation-Based-F-16-Training-Environment-to-Royal-Jordanian-Air-Force</v></cell></row><row r="5714"><cell r="B5714" t="str"><v>https://www.westmarine.com/crew-overboard-products/</v></cell></row><row r="5715"><cell r="B5715" t="str"><v>https://rnli.org/footer/faqs/lifeboat-faqs</v></cell></row><row r="5716"><cell r="B5716" t="str"><v> https://sunpace-pump.en.made-in-china.com/product/bvUmMEiKYoYp/China-8-Inch-Self-Priming-Diesel-Engine-Centrifugal-Pump-Flood-Control-Pump-Trash-Pump-Drainage-Pump-Fire-Fighting-Pump-Irrigation-Pump-Diesel-Water-Pump-.html</v></cell></row><row r="5717"><cell r="B5717" t="str"><v>https://www.adh-fishing.com/clothing/wading-sets?p=2&o=3&n=30</v></cell></row><row r="5718"><cell r="B5718" t="str"><v>https://www.amazon.de/-/en/REKUBIK-1000-Water-Pallet-Rinsed/dp/B075F7VT6Q/ref=sr_1_10?keywords=large+water+tank&qid=1691589338&sr=8-10</v></cell></row><row r="5719"><cell r="B5719" t="str"><v>https://www.amazon.de/s?k=plastic+water+container&crid=24N873B2KWWJ1&sprefix=plastic+water+containe%2Caps%2C95&ref=nb_sb_noss_2</v></cell></row><row r="5720"><cell r="B5720" t="str"><v>https://www.amazon.de/-/en/Bolatus-strength-carabiner-emergency-survival/dp/B08PCKJ549/ref=sr_1_5?crid=BZVIGB0W78NM&keywords=safety+rope&qid=1691589503&sprefix=safety+rope%2Caps%2C100&sr=8-5</v></cell></row><row r="5721"><cell r="B5721" t="str"><v>https://www.denios.de/densorb-universalbindemittel-aufsaug-schlangen-zum-eindaemmen-von-leckagen-laenge-1-8-m-12-stueck-123139/123139?exclude_vat=0&gclid=CjwKCAjwrranBhAEEiwAzbhNtdeIVNqC59eP58MBGh3RlOJOfUoKqaeYZEtogKiv4qw31jenuDgqwRoCQTQQAvD_BwE</v></cell></row><row r="5722"><cell r="B5722" t="str"><v>https://www.lrt.lt/naujienos/lietuvoje/2/2023200/anusauskas-ukrainai-perkamu-nasams-paleidimo-sistemu-verte-apie-10-mln-euru</v></cell></row><row r="5723"><cell r="B5723" t="str"><v>.</v></cell></row><row r="5724"><cell r="B5724" t="str"><v>https://www.truck1.sg/trucks/tank-trucks/scania-p480-v8-cysterna-18000l-tdt-a1672939.html</v></cell></row><row r="5725"><cell r="B5725" t="str"><v>https://www.fnshop.de/artikel.php?artnr=4812050210&sortiment=Atlas_Copco&utm_source=google&utm_medium=cpc&utm_campaign=shopping&gclid=Cj0KCQjwldKmBhCCARIsAP-0rfxJ1CdHvu3EYju_w2n9Whh8hkgz4FsNikpdSPKZys3gdU24DTlXONgaArofEALw_wcB</v></cell></row><row r="5726"><cell r="B5726" t="str"><v>.</v></cell></row><row r="5727"><cell r="B5727" t="str"><v>.</v></cell></row><row r="5728"><cell r="B5728" t="str"><v>https://www.forbes.com/home-improvement/solar/tesla-powerwall-solar-battery-review/</v></cell></row><row r="5729"><cell r="B5729" t="str"><v>.</v></cell></row><row r="5730"><cell r="B5730" t="str"><v>https://www.dacis.com/budget/budget_pdf/FY18/PROC/A/E89500_14.pdf</v></cell></row><row r="5731"><cell r="B5731" t="str"><v>https://www.dacis.com/budget/budget_pdf/FY18/PROC/A/E89500_14.pdf</v></cell></row><row r="5732"><cell r="B5732" t="str"><v>https://armstrade.sipri.org/armstrade/page/trade_register.php</v></cell></row><row r="5733"><cell r="B5733" t="str"><v>https://www.globalsecurity.org/military/systems/ground/m252-specs.htm</v></cell></row><row r="5736"><cell r="B5736" t="str"><v>https://www.brahmand.com/news/French-Army-to-receive-762-mm-machine-guns-from-FN-Herstal/6136/1/24.html</v></cell></row><row r="5737"><cell r="B5737" t="str"><v>https://www.glockstore.com/Glock-17-9mm?quantity=1&custcol8=3&custcol9=93</v></cell></row><row r="5741"><cell r="B5741" t="str"><v>https://roninsports.com/products/cadex-defence-kraken-multi-cal-rifle-338-lapua-27-00-barrel-dx2-trigger-mx1-brake-black</v></cell></row><row r="5742"><cell r="B5742" t="str"><v>http://web.archive.org/web/20230326000835/https://www.guncritic.com/product/cdx-50-tremor/</v></cell></row><row r="5743"><cell r="B5743" t="str"><v>https://defence-blog.com/canadian-company-confirms-delivery-new-lrt-3-sniper-rifles-ukraine/</v></cell></row><row r="5744"><cell r="B5744" t="str"><v>https://www.guncritic.com/product/sig-sauer-p239/sig-sauer-239357bssca-p239-ca-approved-357-sig-sauer-3-6/</v></cell></row><row r="5745"><cell r="B5745" t="str"><v>https://www.guncritic.com/product/sig-sauer-p229-standard-9mm-luger-pistol/</v></cell></row><row r="5746"><cell r="B5746" t="str"><v>https://www.guncritic.com/product/sig-sauer-model-p226-9mm-luger-pistol/</v></cell></row><row r="5747"><cell r="B5747" t="str"><v>http://web.archive.org/web/20230530084025/https://www.guncritic.com/product/smith-wesson-mp-bodyguard-380/</v></cell></row><row r="5748"><cell r="B5748" t="str"><v>http://web.archive.org/web/20230223203721/https://www.canada.ca/en/department-national-defence/campaigns/canadian-military-support-to-ukraine.html</v></cell></row><row r="5749"><cell r="B5749" t="str"><v>https://armstrade.sipri.org/armstrade/page/trade_register.php</v></cell></row><row r="5750"><cell r="B5750" t="str"><v>https://www.defensie.nl/onderwerpen/oostflank-navo-gebied/nieuws/2023/06/14/training-van-oekraiense-f-16-vliegers-start-in-de-komende-maanden</v></cell></row><row r="5751"><cell r="B5751" t="str"><v>https://armstrade.sipri.org/armstrade/page/trade_register.php</v></cell></row><row r="5752"><cell r="B5752" t="str"><v>https://armstrade.sipri.org/armstrade/page/trade_register.php</v></cell></row><row r="5753"><cell r="B5753" t="str"><v>https://armstrade.sipri.org/armstrade/page/trade_register.php</v></cell></row><row r="5764"><cell r="B5764" t="str"><v>Source Category</v></cell></row><row r="5765"><cell r="B5765" t="str"><v>.</v></cell></row><row r="5766"><cell r="B5766" t="str"><v>.</v></cell></row><row r="5767"><cell r="B5767" t="str"><v>.</v></cell></row><row r="5768"><cell r="B5768" t="str"><v>.</v></cell></row><row r="5769"><cell r="B5769" t="str"><v>.</v></cell></row><row r="5770"><cell r="B5770" t="str"><v>Government information</v></cell></row><row r="5771"><cell r="B5771" t="str"><v>.</v></cell></row><row r="5772"><cell r="B5772" t="str"><v>.</v></cell></row><row r="5773"><cell r="B5773" t="str"><v>.</v></cell></row><row r="5774"><cell r="B5774" t="str"><v>.</v></cell></row><row r="5775"><cell r="B5775" t="str"><v>.</v></cell></row><row r="5776"><cell r="B5776" t="str"><v>.</v></cell></row><row r="5777"><cell r="B5777" t="str"><v>.</v></cell></row><row r="5778"><cell r="B5778" t="str"><v>.</v></cell></row><row r="5779"><cell r="B5779" t="str"><v>.</v></cell></row><row r="5780"><cell r="B5780" t="str"><v>.</v></cell></row><row r="5781"><cell r="B5781" t="str"><v>Contracts</v></cell></row><row r="5782"><cell r="B5782" t="str"><v>Media reports (incl. social media)</v></cell></row><row r="5783"><cell r="B5783" t="str"><v>Military media (incl. websites)</v></cell></row><row r="5784"><cell r="B5784" t="str"><v>Online marketplaces and stores</v></cell></row><row r="5785"><cell r="B5785" t="str"><v>Miscellaneous</v></cell></row><row r="5786"><cell r="B5786" t="str"><v>.</v></cell></row><row r="5787"><cell r="B5787" t="str"><v>.</v></cell></row><row r="5788"><cell r="B5788" t="str"><v>Miscellaneous</v></cell></row><row r="5789"><cell r="B5789" t="str"><v>Media reports (incl. social media)</v></cell></row><row r="5790"><cell r="B5790" t="str"><v>.</v></cell></row><row r="5791"><cell r="B5791" t="str"><v>.</v></cell></row><row r="5792"><cell r="B5792" t="str"><v>.</v></cell></row><row r="5793"><cell r="B5793" t="str"><v>Military media (incl. websites)</v></cell></row><row r="5794"><cell r="B5794" t="str"><v>.</v></cell></row><row r="5795"><cell r="B5795" t="str"><v>.</v></cell></row><row r="5796"><cell r="B5796" t="str"><v>Miscellaneous</v></cell></row><row r="5797"><cell r="B5797" t="str"><v>Calculated according with the E-Mail from the Ministry of Defence of the Republic of Latvia, since 13% of 220 million EUR went on armament</v></cell></row><row r="5798"><cell r="B5798" t="str"><v>Miscellaneous</v></cell></row><row r="5799"><cell r="B5799" t="str"><v>.</v></cell></row><row r="5800"><cell r="B5800" t="str"><v>Contracts</v></cell></row><row r="5801"><cell r="B5801" t="str"><v>Military media (incl. websites)</v></cell></row><row r="5802"><cell r="B5802" t="str"><v>Military media (incl. websites)</v></cell></row><row r="5803"><cell r="B5803" t="str"><v>Government information</v></cell></row><row r="5804"><cell r="B5804" t="str"><v>Contracts</v></cell></row><row r="5805"><cell r="B5805" t="str"><v>Miscellaneous</v></cell></row><row r="5806"><cell r="B5806" t="str"><v>Military media (incl. websites)</v></cell></row><row r="5807"><cell r="B5807" t="str"><v>Government information</v></cell></row><row r="5808"><cell r="B5808" t="str"><v>Media reports (incl. social media)</v></cell></row><row r="5809"><cell r="B5809" t="str"><v>Government information</v></cell></row><row r="5810"><cell r="B5810" t="str"><v>Miscellaneous</v></cell></row><row r="5811"><cell r="B5811" t="str"><v>Miscellaneous</v></cell></row><row r="5812"><cell r="B5812" t="str"><v>Miscellaneous</v></cell></row><row r="5813"><cell r="B5813" t="str"><v>Contracts</v></cell></row><row r="5814"><cell r="B5814" t="str"><v>Contracts</v></cell></row><row r="5815"><cell r="B5815" t="str"><v>Contracts</v></cell></row><row r="5816"><cell r="B5816" t="str"><v>Government information</v></cell></row><row r="5817"><cell r="B5817" t="str"><v>Contracts</v></cell></row><row r="5818"><cell r="B5818" t="str"><v>Contracts</v></cell></row><row r="5819"><cell r="B5819" t="str"><v>Contracts</v></cell></row><row r="5820"><cell r="B5820" t="str"><v>Miscellaneous</v></cell></row><row r="5821"><cell r="B5821" t="str"><v>Government information</v></cell></row><row r="5822"><cell r="B5822" t="str"><v>Media reports (incl. social media)</v></cell></row><row r="5823"><cell r="B5823" t="str"><v>Government information</v></cell></row><row r="5824"><cell r="B5824" t="str"><v>Military media (incl. websites)</v></cell></row><row r="5825"><cell r="B5825" t="str"><v>Military media (incl. websites)</v></cell></row><row r="5826"><cell r="B5826" t="str"><v>Military media (incl. websites)</v></cell></row><row r="5827"><cell r="B5827" t="str"><v>Contracts</v></cell></row><row r="5828"><cell r="B5828" t="str"><v>Military media (incl. websites)</v></cell></row><row r="5829"><cell r="B5829" t="str"><v>Contracts</v></cell></row><row r="5830"><cell r="B5830" t="str"><v>Miscellaneous</v></cell></row><row r="5831"><cell r="B5831" t="str"><v>Miscellaneous</v></cell></row><row r="5832"><cell r="B5832" t="str"><v>Manufacturer price</v></cell></row><row r="5833"><cell r="B5833" t="str"><v>Media reports (incl. social media)</v></cell></row><row r="5834"><cell r="B5834" t="str"><v>Miscellaneous</v></cell></row><row r="5835"><cell r="B5835" t="str"><v>Contracts</v></cell></row><row r="5836"><cell r="B5836" t="str"><v>Miscellaneous</v></cell></row><row r="5837"><cell r="B5837" t="str"><v>Media reports (incl. social media)</v></cell></row><row r="5838"><cell r="B5838" t="str"><v>Military media (incl. websites)</v></cell></row><row r="5839"><cell r="B5839" t="str"><v>Miscellaneous</v></cell></row><row r="5840"><cell r="B5840" t="str"><v>Media reports (incl. social media)</v></cell></row><row r="5841"><cell r="B5841" t="str"><v>Miscellaneous</v></cell></row><row r="5842"><cell r="B5842" t="str"><v>Miscellaneous</v></cell></row><row r="5843"><cell r="B5843" t="str"><v>Miscellaneous</v></cell></row><row r="5844"><cell r="B5844" t="str"><v>Contracts</v></cell></row><row r="5845"><cell r="B5845" t="str"><v>Government information</v></cell></row><row r="5846"><cell r="B5846" t="str"><v>Miscellaneous</v></cell></row><row r="5847"><cell r="B5847" t="str"><v>Media reports (incl. social media)</v></cell></row><row r="5848"><cell r="B5848" t="str"><v>Media reports (incl. social media)</v></cell></row><row r="5849"><cell r="B5849" t="str"><v>Media reports (incl. social media)</v></cell></row><row r="5850"><cell r="B5850" t="str"><v>Military media (incl. websites)</v></cell></row><row r="5851"><cell r="B5851" t="str"><v>Online marketplaces and stores</v></cell></row><row r="5852"><cell r="B5852" t="str"><v>Media reports (incl. social media)</v></cell></row><row r="5853"><cell r="B5853" t="str"><v>Miscellaneous</v></cell></row><row r="5854"><cell r="B5854" t="str"><v>Military media (incl. websites)</v></cell></row><row r="5855"><cell r="B5855" t="str"><v>Media reports (incl. social media)</v></cell></row><row r="5856"><cell r="B5856" t="str"><v>Miscellaneous</v></cell></row><row r="5857"><cell r="B5857" t="str"><v>Miscellaneous</v></cell></row><row r="5858"><cell r="B5858" t="str"><v>Manufacturer price</v></cell></row><row r="5859"><cell r="B5859" t="str"><v>Media reports (incl. social media)</v></cell></row><row r="5860"><cell r="B5860" t="str"><v>Media reports (incl. social media)</v></cell></row><row r="5861"><cell r="B5861" t="str"><v>Online marketplaces and stores</v></cell></row><row r="5862"><cell r="B5862" t="str"><v>Online marketplaces and stores</v></cell></row><row r="5863"><cell r="B5863" t="str"><v>Online marketplaces and stores</v></cell></row><row r="5864"><cell r="B5864" t="str"><v>Miscellaneous</v></cell></row><row r="5865"><cell r="B5865" t="str"><v>Miscellaneous</v></cell></row><row r="5866"><cell r="B5866" t="str"><v>Online marketplaces and stores</v></cell></row><row r="5867"><cell r="B5867" t="str"><v>Contracts</v></cell></row><row r="5868"><cell r="B5868" t="str"><v>Contracts</v></cell></row><row r="5869"><cell r="B5869" t="str"><v>Media reports (incl. social media)</v></cell></row><row r="5870"><cell r="B5870" t="str"><v>Government information</v></cell></row><row r="5871"><cell r="B5871" t="str"><v>Media reports (incl. social media)</v></cell></row><row r="5872"><cell r="B5872" t="str"><v>Media reports (incl. social media)</v></cell></row><row r="5873"><cell r="B5873" t="str"><v>Contracts</v></cell></row><row r="5874"><cell r="B5874" t="str"><v>.</v></cell></row><row r="5875"><cell r="B5875" t="str"><v>.</v></cell></row><row r="5876"><cell r="B5876" t="str"><v>.</v></cell></row><row r="5877"><cell r="B5877" t="str"><v>.</v></cell></row><row r="5878"><cell r="B5878" t="str"><v>.</v></cell></row><row r="5879"><cell r="B5879" t="str"><v>.</v></cell></row><row r="5880"><cell r="B5880" t="str"><v>.</v></cell></row><row r="5881"><cell r="B5881" t="str"><v>.</v></cell></row><row r="5882"><cell r="B5882" t="str"><v>.</v></cell></row><row r="5883"><cell r="B5883" t="str"><v>.</v></cell></row><row r="5884"><cell r="B5884" t="str"><v>.</v></cell></row><row r="5885"><cell r="B5885" t="str"><v>.</v></cell></row><row r="5886"><cell r="B5886" t="str"><v>.</v></cell></row><row r="5887"><cell r="B5887" t="str"><v>.</v></cell></row><row r="5888"><cell r="B5888" t="str"><v>.</v></cell></row><row r="5889"><cell r="B5889" t="str"><v>.</v></cell></row><row r="5890"><cell r="B5890" t="str"><v>.</v></cell></row><row r="5891"><cell r="B5891" t="str"><v>.</v></cell></row><row r="5892"><cell r="B5892" t="str"><v>.</v></cell></row><row r="5893"><cell r="B5893" t="str"><v>.</v></cell></row><row r="5894"><cell r="B5894" t="str"><v>Military media (incl. websites)</v></cell></row><row r="5895"><cell r="B5895" t="str"><v>.</v></cell></row><row r="5896"><cell r="B5896" t="str"><v>Contracts</v></cell></row><row r="5897"><cell r="B5897" t="str"><v>.</v></cell></row><row r="5898"><cell r="B5898" t="str"><v>.</v></cell></row><row r="5899"><cell r="B5899" t="str"><v>.</v></cell></row><row r="5900"><cell r="B5900" t="str"><v>.</v></cell></row><row r="5901"><cell r="B5901" t="str"><v>.</v></cell></row><row r="5902"><cell r="B5902" t="str"><v>.</v></cell></row><row r="5903"><cell r="B5903" t="str"><v>Military media (incl. websites)</v></cell></row><row r="5904"><cell r="B5904" t="str"><v>Media reports (incl. social media)</v></cell></row><row r="5905"><cell r="B5905" t="str"><v>Online marketplaces and stores</v></cell></row><row r="5906"><cell r="B5906" t="str"><v>Online marketplaces and stores</v></cell></row><row r="5907"><cell r="B5907" t="str"><v>Contracts</v></cell></row><row r="5908"><cell r="B5908" t="str"><v>Media reports (incl. social media)</v></cell></row><row r="5909"><cell r="B5909" t="str"><v>Contracts</v></cell></row><row r="5910"><cell r="B5910" t="str"><v>Military media (incl. websites)</v></cell></row><row r="5911"><cell r="B5911" t="str"><v>Military media (incl. websites)</v></cell></row><row r="5912"><cell r="B5912" t="str"><v>Military media (incl. websites)</v></cell></row><row r="5913"><cell r="B5913" t="str"><v>Military media (incl. websites)</v></cell></row><row r="5914"><cell r="B5914" t="str"><v>Military media (incl. websites)</v></cell></row><row r="5915"><cell r="B5915" t="str"><v>Government information</v></cell></row><row r="5916"><cell r="B5916" t="str"><v>Media reports (incl. social media)</v></cell></row><row r="5917"><cell r="B5917" t="str"><v>Contracts</v></cell></row><row r="5918"><cell r="B5918" t="str"><v>Contracts</v></cell></row><row r="5919"><cell r="B5919" t="str"><v>Military media (incl. websites)</v></cell></row><row r="5920"><cell r="B5920" t="str"><v>Government information</v></cell></row><row r="5921"><cell r="B5921" t="str"><v>Military media (incl. websites)</v></cell></row><row r="5922"><cell r="B5922" t="str"><v>Military media (incl. websites)</v></cell></row><row r="5923"><cell r="B5923" t="str"><v>Contracts</v></cell></row><row r="5924"><cell r="B5924" t="str"><v>Government information</v></cell></row><row r="5925"><cell r="B5925" t="str"><v>Media reports (incl. social media)</v></cell></row><row r="5926"><cell r="B5926" t="str"><v>Contracts</v></cell></row><row r="5927"><cell r="B5927" t="str"><v>Contracts</v></cell></row><row r="5928"><cell r="B5928" t="str"><v>Government information</v></cell></row><row r="5929"><cell r="B5929" t="str"><v>Contracts</v></cell></row><row r="5930"><cell r="B5930" t="str"><v>Contracts</v></cell></row><row r="5931"><cell r="B5931" t="str"><v>Contracts</v></cell></row><row r="5932"><cell r="B5932" t="str"><v>Contracts</v></cell></row><row r="5933"><cell r="B5933" t="str"><v>Contracts</v></cell></row><row r="5934"><cell r="B5934" t="str"><v>Contracts</v></cell></row><row r="5935"><cell r="B5935" t="str"><v>Miscellaneous</v></cell></row><row r="5936"><cell r="B5936" t="str"><v>Miscellaneous</v></cell></row><row r="5937"><cell r="B5937" t="str"><v>Contracts</v></cell></row><row r="5938"><cell r="B5938" t="str"><v>Military media (incl. websites)</v></cell></row><row r="5939"><cell r="B5939" t="str"><v>Military media (incl. websites)</v></cell></row><row r="5940"><cell r="B5940" t="str"><v>Contracts</v></cell></row><row r="5941"><cell r="B5941" t="str"><v>Miscellaneous</v></cell></row><row r="5942"><cell r="B5942" t="str"><v>Miscellaneous</v></cell></row><row r="5943"><cell r="B5943" t="str"><v>Contracts</v></cell></row><row r="5944"><cell r="B5944" t="str"><v>Contracts</v></cell></row><row r="5945"><cell r="B5945" t="str"><v>Military media (incl. websites)</v></cell></row><row r="5946"><cell r="B5946" t="str"><v>Contracts</v></cell></row><row r="5947"><cell r="B5947" t="str"><v>Contracts</v></cell></row><row r="5948"><cell r="B5948" t="str"><v>Government information</v></cell></row><row r="5949"><cell r="B5949" t="str"><v>Contracts</v></cell></row><row r="5950"><cell r="B5950" t="str"><v>Online marketplaces and stores</v></cell></row><row r="5951"><cell r="B5951" t="str"><v>Contracts</v></cell></row><row r="5952"><cell r="B5952" t="str"><v>Military media (incl. websites)</v></cell></row><row r="5953"><cell r="B5953" t="str"><v>Military media (incl. websites)</v></cell></row><row r="5954"><cell r="B5954" t="str"><v>Military media (incl. websites)</v></cell></row><row r="5955"><cell r="B5955" t="str"><v>Media reports (incl. social media)</v></cell></row><row r="5956"><cell r="B5956" t="str"><v>Military media (incl. websites)</v></cell></row><row r="5957"><cell r="B5957" t="str"><v>Military media (incl. websites)</v></cell></row><row r="5958"><cell r="B5958" t="str"><v>Media reports (incl. social media)</v></cell></row><row r="5959"><cell r="B5959" t="str"><v>Media reports (incl. social media)</v></cell></row><row r="5960"><cell r="B5960" t="str"><v>Media reports (incl. social media)</v></cell></row><row r="5961"><cell r="B5961" t="str"><v>Media reports (incl. social media)</v></cell></row><row r="5962"><cell r="B5962" t="str"><v>Media reports (incl. social media)</v></cell></row><row r="5963"><cell r="B5963" t="str"><v>Contracts</v></cell></row><row r="5964"><cell r="B5964" t="str"><v>Military media (incl. websites)</v></cell></row><row r="5965"><cell r="B5965" t="str"><v>Government information</v></cell></row><row r="5966"><cell r="B5966" t="str"><v>Military media (incl. websites)</v></cell></row><row r="5967"><cell r="B5967" t="str"><v>Government information</v></cell></row><row r="5968"><cell r="B5968" t="str"><v>Government information</v></cell></row><row r="5969"><cell r="B5969" t="str"><v>Contracts</v></cell></row><row r="5970"><cell r="B5970" t="str"><v>Miscellaneous</v></cell></row><row r="5971"><cell r="B5971" t="str"><v>Miscellaneous</v></cell></row><row r="5972"><cell r="B5972" t="str"><v>Miscellaneous</v></cell></row><row r="5973"><cell r="B5973" t="str"><v>Media reports (incl. social media)</v></cell></row><row r="5974"><cell r="B5974" t="str"><v>Online marketplaces and stores</v></cell></row><row r="5975"><cell r="B5975" t="str"><v>Military media (incl. websites)</v></cell></row><row r="5976"><cell r="B5976" t="str"><v>Military media (incl. websites)</v></cell></row><row r="5977"><cell r="B5977" t="str"><v>Military media (incl. websites)</v></cell></row><row r="5978"><cell r="B5978" t="str"><v>Military media (incl. websites)</v></cell></row><row r="5979"><cell r="B5979" t="str"><v>Media reports (incl. social media)</v></cell></row><row r="5980"><cell r="B5980" t="str"><v>Military media (incl. websites)</v></cell></row><row r="5981"><cell r="B5981" t="str"><v>Military media (incl. websites)</v></cell></row><row r="5982"><cell r="B5982" t="str"><v>Military media (incl. websites)</v></cell></row><row r="5983"><cell r="B5983" t="str"><v>Media reports (incl. social media)</v></cell></row><row r="5984"><cell r="B5984" t="str"><v>Media reports (incl. social media)</v></cell></row><row r="5985"><cell r="B5985" t="str"><v>Media reports (incl. social media)</v></cell></row><row r="5986"><cell r="B5986" t="str"><v>.</v></cell></row><row r="5987"><cell r="B5987" t="str"><v>Media reports (incl. social media)</v></cell></row><row r="5988"><cell r="B5988" t="str"><v>Miscellaneous</v></cell></row><row r="5989"><cell r="B5989" t="str"><v>Military media (incl. websites)</v></cell></row><row r="5990"><cell r="B5990" t="str"><v>Military media (incl. websites)</v></cell></row><row r="5991"><cell r="B5991" t="str"><v>Online marketplaces and stores</v></cell></row><row r="5992"><cell r="B5992" t="str"><v>Media reports (incl. social media)</v></cell></row><row r="5993"><cell r="B5993" t="str"><v>Contracts</v></cell></row><row r="5994"><cell r="B5994" t="str"><v>Miscellaneous</v></cell></row><row r="5995"><cell r="B5995" t="str"><v>Miscellaneous</v></cell></row><row r="5996"><cell r="B5996" t="str"><v>Media reports (incl. social media)</v></cell></row><row r="5997"><cell r="B5997" t="str"><v>Miscellaneous</v></cell></row><row r="5998"><cell r="B5998" t="str"><v>Online marketplaces and stores</v></cell></row><row r="5999"><cell r="B5999" t="str"><v>Contracts</v></cell></row><row r="6000"><cell r="B6000" t="str"><v>Government information</v></cell></row><row r="6001"><cell r="B6001" t="str"><v>Government information</v></cell></row><row r="6002"><cell r="B6002" t="str"><v>Military media (incl. websites)</v></cell></row><row r="6003"><cell r="B6003" t="str"><v>Government information</v></cell></row><row r="6004"><cell r="B6004" t="str"><v>Military media (incl. websites)</v></cell></row><row r="6005"><cell r="B6005" t="str"><v>Military media (incl. websites)</v></cell></row><row r="6006"><cell r="B6006" t="str"><v>Miscellaneous</v></cell></row><row r="6007"><cell r="B6007" t="str"><v>Miscellaneous</v></cell></row><row r="6008"><cell r="B6008" t="str"><v>Media reports (incl. social media)</v></cell></row><row r="6009"><cell r="B6009" t="str"><v>Media reports (incl. social media)</v></cell></row><row r="6010"><cell r="B6010" t="str"><v>Military media (incl. websites)</v></cell></row><row r="6011"><cell r="B6011" t="str"><v>Military media (incl. websites)</v></cell></row><row r="6012"><cell r="B6012" t="str"><v>Military media (incl. websites)</v></cell></row><row r="6013"><cell r="B6013" t="str"><v>Miscellaneous</v></cell></row><row r="6014"><cell r="B6014" t="str"><v>Miscellaneous</v></cell></row><row r="6015"><cell r="B6015" t="str"><v>Military media (incl. websites)</v></cell></row><row r="6016"><cell r="B6016" t="str"><v>Military media (incl. websites)</v></cell></row><row r="6017"><cell r="B6017" t="str"><v>Military media (incl. websites)</v></cell></row><row r="6018"><cell r="B6018" t="str"><v>Miscellaneous</v></cell></row><row r="6019"><cell r="B6019" t="str"><v>Online marketplaces and stores</v></cell></row><row r="6020"><cell r="B6020" t="str"><v>Media reports (incl. social media)</v></cell></row><row r="6021"><cell r="B6021" t="str"><v>Online marketplaces and stores</v></cell></row><row r="6022"><cell r="B6022" t="str"><v>Miscellaneous</v></cell></row><row r="6023"><cell r="B6023" t="str"><v>Military media (incl. websites)</v></cell></row><row r="6024"><cell r="B6024" t="str"><v>Military media (incl. websites)</v></cell></row><row r="6025"><cell r="B6025" t="str"><v>Military media (incl. websites)</v></cell></row><row r="6026"><cell r="B6026" t="str"><v>Online marketplaces and stores</v></cell></row><row r="6027"><cell r="B6027" t="str"><v>Media reports (incl. social media)</v></cell></row><row r="6028"><cell r="B6028" t="str"><v>Miscellaneous</v></cell></row><row r="6029"><cell r="B6029" t="str"><v>Media reports (incl. social media)</v></cell></row><row r="6030"><cell r="B6030" t="str"><v>Miscellaneous</v></cell></row><row r="6031"><cell r="B6031" t="str"><v>Online marketplaces and stores</v></cell></row><row r="6032"><cell r="B6032" t="str"><v>Online marketplaces and stores</v></cell></row><row r="6033"><cell r="B6033" t="str"><v>Online marketplaces and stores</v></cell></row><row r="6034"><cell r="B6034" t="str"><v>Online marketplaces and stores</v></cell></row><row r="6035"><cell r="B6035" t="str"><v>Online marketplaces and stores</v></cell></row><row r="6036"><cell r="B6036" t="str"><v>Online marketplaces and stores</v></cell></row><row r="6037"><cell r="B6037" t="str"><v>Online marketplaces and stores</v></cell></row><row r="6038"><cell r="B6038" t="str"><v>Miscellaneous</v></cell></row><row r="6039"><cell r="B6039" t="str"><v>Miscellaneous</v></cell></row><row r="6040"><cell r="B6040" t="str"><v>Online marketplaces and stores</v></cell></row><row r="6041"><cell r="B6041" t="str"><v>Online marketplaces and stores</v></cell></row><row r="6042"><cell r="B6042" t="str"><v>Online marketplaces and stores</v></cell></row><row r="6043"><cell r="B6043" t="str"><v>Miscellaneous</v></cell></row><row r="6044"><cell r="B6044" t="str"><v>Military media (incl. websites)</v></cell></row><row r="6045"><cell r="B6045" t="str"><v>Military media (incl. websites)</v></cell></row><row r="6046"><cell r="B6046" t="str"><v>Online marketplaces and stores</v></cell></row><row r="6047"><cell r="B6047" t="str"><v>Government information</v></cell></row><row r="6048"><cell r="B6048" t="str"><v>Media reports (incl. social media)</v></cell></row><row r="6049"><cell r="B6049" t="str"><v>Contract</v></cell></row><row r="6050"><cell r="B6050" t="str"><v>Contracts</v></cell></row><row r="6051"><cell r="B6051" t="str"><v>.</v></cell></row><row r="6052"><cell r="B6052" t="str"><v>Contract</v></cell></row><row r="6053"><cell r="B6053" t="str"><v>Government information</v></cell></row><row r="6054"><cell r="B6054" t="str"><v>Military media (incl. websites)</v></cell></row><row r="6055"><cell r="B6055" t="str"><v>Media reports (incl. social media)</v></cell></row><row r="6056"><cell r="B6056" t="str"><v>Media reports (incl. social media)</v></cell></row><row r="6057"><cell r="B6057" t="str"><v>Media reports (incl. social media)</v></cell></row><row r="6058"><cell r="B6058" t="str"><v>Military media (incl. websites)</v></cell></row><row r="6059"><cell r="B6059" t="str"><v>Contract</v></cell></row><row r="6060"><cell r="B6060" t="str"><v>Miscellaneous</v></cell></row><row r="6061"><cell r="B6061" t="str"><v>Media reports (incl. social media)</v></cell></row><row r="6062"><cell r="B6062" t="str"><v>.</v></cell></row><row r="6063"><cell r="B6063" t="str"><v>.</v></cell></row><row r="6064"><cell r="B6064" t="str"><v>Government information</v></cell></row><row r="6065"><cell r="B6065" t="str"><v>Contracts</v></cell></row><row r="6066"><cell r="B6066" t="str"><v>.</v></cell></row><row r="6067"><cell r="B6067" t="str"><v>Contracts</v></cell></row><row r="6068"><cell r="B6068" t="str"><v>Government information</v></cell></row><row r="6069"><cell r="B6069" t="str"><v>Contracts</v></cell></row><row r="6070"><cell r="B6070" t="str"><v>Government information</v></cell></row><row r="6071"><cell r="B6071" t="str"><v>Source mentions price between 1200 and 1400 USD per piece, we average at 1300.</v></cell></row><row r="6072"><cell r="B6072" t="str"><v>Government information</v></cell></row><row r="6073"><cell r="B6073" t="str"><v>Media reports (incl. social media)</v></cell></row><row r="6074"><cell r="B6074" t="str"><v>Government information</v></cell></row><row r="6075"><cell r="B6075" t="str"><v>Contract</v></cell></row><row r="6076"><cell r="B6076" t="str"><v>Contract</v></cell></row><row r="6077"><cell r="B6077" t="str"><v>Contracts</v></cell></row><row r="6078"><cell r="B6078" t="str"><v>Government information</v></cell></row><row r="6079"><cell r="B6079" t="str"><v>Military media (incl. websites)</v></cell></row><row r="6080"><cell r="B6080" t="str"><v>Media reports (incl. social media)</v></cell></row><row r="6081"><cell r="B6081" t="str"><v>Military media (incl. websites)</v></cell></row><row r="6082"><cell r="B6082" t="str"><v>Miscellaneous</v></cell></row><row r="6083"><cell r="B6083" t="str"><v>Online marketplaces and stores</v></cell></row><row r="6084"><cell r="B6084" t="str"><v>Military media (incl. websites)</v></cell></row><row r="6085"><cell r="B6085" t="str"><v>Online marketplaces and stores</v></cell></row><row r="6086"><cell r="B6086" t="str"><v>Online marketplaces and stores</v></cell></row><row r="6087"><cell r="B6087" t="str"><v>Media reports (incl. social media)</v></cell></row><row r="6088"><cell r="B6088" t="str"><v>.</v></cell></row><row r="6089"><cell r="B6089" t="str"><v>Miscellaneous</v></cell></row><row r="6090"><cell r="B6090" t="str"><v>Online marketplaces and stores</v></cell></row><row r="6091"><cell r="B6091" t="str"><v>Online marketplaces and stores</v></cell></row><row r="6092"><cell r="B6092" t="str"><v>Online marketplaces and stores</v></cell></row><row r="6093"><cell r="B6093" t="str"><v>Online marketplaces and stores</v></cell></row><row r="6094"><cell r="B6094" t="str"><v>Military media (incl. websites)</v></cell></row><row r="6095"><cell r="B6095" t="str"><v>Manufacturer price</v></cell></row><row r="6096"><cell r="B6096" t="str"><v>Miscellaneous</v></cell></row><row r="6097"><cell r="B6097" t="str"><v>Media reports (incl. social media)</v></cell></row><row r="6098"><cell r="B6098" t="str"><v>Military media (incl. websites)</v></cell></row><row r="6099"><cell r="B6099" t="str"><v>Military media (incl. websites)</v></cell></row><row r="6100"><cell r="B6100" t="str"><v>Online marketplaces and stores</v></cell></row><row r="6101"><cell r="B6101" t="str"><v>Online marketplaces and stores</v></cell></row><row r="6102"><cell r="B6102" t="str"><v>Online marketplaces and stores</v></cell></row><row r="6103"><cell r="B6103" t="str"><v>Miscellaneous</v></cell></row><row r="6104"><cell r="B6104" t="str"><v>Online marketplaces and stores</v></cell></row><row r="6105"><cell r="B6105" t="str"><v>Online marketplaces and stores</v></cell></row><row r="6106"><cell r="B6106" t="str"><v>Online marketplaces and stores</v></cell></row><row r="6107"><cell r="B6107" t="str"><v>Online marketplaces and stores</v></cell></row><row r="6108"><cell r="B6108" t="str"><v>Miscellaneous</v></cell></row><row r="6109"><cell r="B6109" t="str"><v>Online marketplaces and stores</v></cell></row><row r="6110"><cell r="B6110" t="str"><v>Online marketplaces and stores</v></cell></row><row r="6111"><cell r="B6111" t="str"><v>Online marketplaces and stores</v></cell></row><row r="6112"><cell r="B6112" t="str"><v>Online marketplaces and stores</v></cell></row><row r="6113"><cell r="B6113" t="str"><v>Online marketplaces and stores</v></cell></row><row r="6114"><cell r="B6114" t="str"><v>Miscellaneous</v></cell></row><row r="6115"><cell r="B6115" t="str"><v>Online marketplaces and stores</v></cell></row><row r="6116"><cell r="B6116" t="str"><v>Online marketplaces and stores</v></cell></row><row r="6117"><cell r="B6117" t="str"><v>Government information</v></cell></row><row r="6118"><cell r="B6118" t="str"><v>Online marketplaces and stores</v></cell></row><row r="6119"><cell r="B6119" t="str"><v>Online marketplaces and stores</v></cell></row><row r="6120"><cell r="B6120" t="str"><v>Military media (incl. websites)</v></cell></row><row r="6121"><cell r="B6121" t="str"><v>Online marketplaces and stores</v></cell></row><row r="6122"><cell r="B6122" t="str"><v>Online marketplaces and stores</v></cell></row><row r="6123"><cell r="B6123" t="str"><v>Online marketplaces and stores</v></cell></row><row r="6124"><cell r="B6124" t="str"><v>Online marketplaces and stores</v></cell></row><row r="6125"><cell r="B6125" t="str"><v>Online marketplaces and stores</v></cell></row><row r="6126"><cell r="B6126" t="str"><v>Miscellaneous</v></cell></row><row r="6127"><cell r="B6127" t="str"><v>Online marketplaces and stores</v></cell></row><row r="6128"><cell r="B6128" t="str"><v>Online marketplaces and stores</v></cell></row><row r="6129"><cell r="B6129" t="str"><v>Online marketplaces and stores</v></cell></row><row r="6130"><cell r="B6130" t="str"><v>Online marketplaces and stores</v></cell></row><row r="6131"><cell r="B6131" t="str"><v>Online marketplaces and stores</v></cell></row><row r="6132"><cell r="B6132" t="str"><v>Online marketplaces and stores</v></cell></row><row r="6133"><cell r="B6133" t="str"><v>Online marketplaces and stores</v></cell></row><row r="6134"><cell r="B6134" t="str"><v>Online marketplaces and stores</v></cell></row><row r="6135"><cell r="B6135" t="str"><v>Media reports (incl. social media)</v></cell></row><row r="6136"><cell r="B6136" t="str"><v>Contract</v></cell></row><row r="6137"><cell r="B6137" t="str"><v>.</v></cell></row><row r="6138"><cell r="B6138" t="str"><v>.</v></cell></row><row r="6139"><cell r="B6139" t="str"><v>Contracts</v></cell></row><row r="6140"><cell r="B6140" t="str"><v>Government information</v></cell></row><row r="6141"><cell r="B6141" t="str"><v>.</v></cell></row><row r="6142"><cell r="B6142" t="str"><v>.</v></cell></row><row r="6143"><cell r="B6143" t="str"><v>.</v></cell></row><row r="6144"><cell r="B6144" t="str"><v>Contracts</v></cell></row><row r="6145"><cell r="B6145" t="str"><v>.</v></cell></row><row r="6146"><cell r="B6146" t="str"><v>Contracts</v></cell></row><row r="6147"><cell r="B6147" t="str"><v>Online marketplaces and stores</v></cell></row><row r="6148"><cell r="B6148" t="str"><v>Online marketplaces and stores</v></cell></row><row r="6149"><cell r="B6149" t="str"><v>.</v></cell></row><row r="6150"><cell r="B6150" t="str"><v>Online marketplaces and stores</v></cell></row><row r="6151"><cell r="B6151" t="str"><v>Government information</v></cell></row><row r="6152"><cell r="B6152" t="str"><v>Contracts</v></cell></row><row r="6153"><cell r="B6153" t="str"><v>Government information</v></cell></row><row r="6154"><cell r="B6154" t="str"><v>.</v></cell></row><row r="6155"><cell r="B6155" t="str"><v>.</v></cell></row><row r="6156"><cell r="B6156" t="str"><v>.</v></cell></row><row r="6157"><cell r="B6157" t="str"><v>.</v></cell></row><row r="6158"><cell r="B6158" t="str"><v>.</v></cell></row><row r="6159"><cell r="B6159" t="str"><v>.</v></cell></row><row r="6160"><cell r="B6160" t="str"><v>Miscellaneous</v></cell></row><row r="6161"><cell r="B6161" t="str"><v>.</v></cell></row><row r="6162"><cell r="B6162" t="str"><v>Media reports (incl. social media)</v></cell></row><row r="6163"><cell r="B6163" t="str"><v>Media reports (incl. social media)</v></cell></row><row r="6164"><cell r="B6164" t="str"><v>Miscellaneous</v></cell></row><row r="6165"><cell r="B6165" t="str"><v>Media reports (incl. social media)</v></cell></row><row r="6166"><cell r="B6166" t="str"><v>Miscellaneous</v></cell></row><row r="6167"><cell r="B6167" t="str"><v>Media reports (incl. social media)</v></cell></row><row r="6168"><cell r="B6168" t="str"><v>Media reports (incl. social media)</v></cell></row><row r="6169"><cell r="B6169" t="str"><v>Government information</v></cell></row><row r="6170"><cell r="B6170" t="str"><v>Media reports (incl. social media)</v></cell></row><row r="6171"><cell r="B6171" t="str"><v>Miscellaneous</v></cell></row><row r="6172"><cell r="B6172" t="str"><v>Miscellaneous</v></cell></row><row r="6173"><cell r="B6173" t="str"><v>Miscellaneous</v></cell></row><row r="6174"><cell r="B6174" t="str"><v>Miscellaneous</v></cell></row><row r="6175"><cell r="B6175" t="str"><v>Online marketplaces and stores</v></cell></row><row r="6176"><cell r="B6176" t="str"><v>Miscellaneous</v></cell></row><row r="6177"><cell r="B6177" t="str"><v>Miscellaneous</v></cell></row><row r="6178"><cell r="B6178" t="str"><v>Government information</v></cell></row><row r="6179"><cell r="B6179" t="str"><v>Miscellaneous</v></cell></row><row r="6180"><cell r="B6180" t="str"><v>Miscellaneous</v></cell></row><row r="6181"><cell r="B6181" t="str"><v>Miscellaneous</v></cell></row><row r="6182"><cell r="B6182" t="str"><v>Media reports (incl. social media)</v></cell></row><row r="6183"><cell r="B6183" t="str"><v>Media reports (incl. social media)</v></cell></row><row r="6184"><cell r="B6184" t="str"><v>Miscellaneous</v></cell></row><row r="6185"><cell r="B6185" t="str"><v>Miscellaneous</v></cell></row><row r="6186"><cell r="B6186" t="str"><v>Online marketplaces and stores</v></cell></row><row r="6187"><cell r="B6187" t="str"><v>Media reports (incl. social media)</v></cell></row><row r="6188"><cell r="B6188" t="str"><v>Media reports (incl. social media)</v></cell></row><row r="6189"><cell r="B6189" t="str"><v>Miscellaneous</v></cell></row><row r="6190"><cell r="B6190" t="str"><v>Online marketplaces and stores</v></cell></row><row r="6191"><cell r="B6191" t="str"><v>Online marketplaces and stores</v></cell></row><row r="6192"><cell r="B6192" t="str"><v>Miscellaneous</v></cell></row><row r="6193"><cell r="B6193" t="str"><v>Online marketplaces and stores</v></cell></row><row r="6194"><cell r="B6194" t="str"><v>Media reports (incl. social media)</v></cell></row><row r="6195"><cell r="B6195" t="str"><v>Online marketplaces and stores</v></cell></row><row r="6196"><cell r="B6196" t="str"><v>Government information</v></cell></row><row r="6197"><cell r="B6197" t="str"><v>Miscellaneous</v></cell></row><row r="6198"><cell r="B6198" t="str"><v>Online marketplaces and stores</v></cell></row><row r="6199"><cell r="B6199" t="str"><v>Online marketplaces and stores</v></cell></row><row r="6200"><cell r="B6200" t="str"><v>Online marketplaces and stores</v></cell></row><row r="6201"><cell r="B6201" t="str"><v>Miscellaneous</v></cell></row><row r="6202"><cell r="B6202" t="str"><v>Online marketplaces and stores</v></cell></row><row r="6203"><cell r="B6203" t="str"><v>Online marketplaces and stores</v></cell></row><row r="6204"><cell r="B6204" t="str"><v>Online marketplaces and stores</v></cell></row><row r="6205"><cell r="B6205" t="str"><v>Online marketplaces and stores</v></cell></row><row r="6206"><cell r="B6206" t="str"><v>Online marketplaces and stores</v></cell></row><row r="6207"><cell r="B6207" t="str"><v>Online marketplaces and stores</v></cell></row><row r="6208"><cell r="B6208" t="str"><v>Online marketplaces and stores</v></cell></row><row r="6209"><cell r="B6209" t="str"><v>Online marketplaces and stores</v></cell></row><row r="6210"><cell r="B6210" t="str"><v>Online marketplaces and stores</v></cell></row><row r="6211"><cell r="B6211" t="str"><v>Online marketplaces and stores</v></cell></row><row r="6212"><cell r="B6212" t="str"><v>Online marketplaces and stores</v></cell></row><row r="6213"><cell r="B6213" t="str"><v>Miscellaneous</v></cell></row><row r="6214"><cell r="B6214" t="str"><v>Miscellaneous</v></cell></row><row r="6215"><cell r="B6215" t="str"><v>Online marketplaces and stores</v></cell></row><row r="6216"><cell r="B6216" t="str"><v>Online marketplaces and stores</v></cell></row><row r="6217"><cell r="B6217" t="str"><v>Online marketplaces and stores</v></cell></row><row r="6218"><cell r="B6218" t="str"><v>Online marketplaces and stores</v></cell></row><row r="6219"><cell r="B6219" t="str"><v>Online marketplaces and stores</v></cell></row><row r="6220"><cell r="B6220" t="str"><v>Miscellaneous</v></cell></row><row r="6221"><cell r="B6221" t="str"><v>Government information</v></cell></row><row r="6222"><cell r="B6222" t="str"><v>.</v></cell></row><row r="6223"><cell r="B6223" t="str"><v>.</v></cell></row><row r="6224"><cell r="B6224" t="str"><v>Media reports (incl. social media)</v></cell></row><row r="6225"><cell r="B6225" t="str"><v>Media reports (incl. social media)</v></cell></row><row r="6226"><cell r="B6226" t="str"><v>.</v></cell></row><row r="6227"><cell r="B6227" t="str"><v>.</v></cell></row><row r="6228"><cell r="B6228" t="str"><v>Government information</v></cell></row><row r="6229"><cell r="B6229" t="str"><v>.</v></cell></row><row r="6230"><cell r="B6230" t="str"><v>.</v></cell></row><row r="6231"><cell r="B6231" t="str"><v>.</v></cell></row><row r="6232"><cell r="B6232" t="str"><v>.</v></cell></row><row r="6233"><cell r="B6233" t="str"><v>.</v></cell></row><row r="6234"><cell r="B6234" t="str"><v>Miscellaneous</v></cell></row><row r="6235"><cell r="B6235" t="str"><v>Online marketplace and stores</v></cell></row><row r="6236"><cell r="B6236" t="str"><v>.</v></cell></row><row r="6237"><cell r="B6237" t="str"><v>Military media (incl. websites)</v></cell></row><row r="6238"><cell r="B6238" t="str"><v>Government information</v></cell></row><row r="6239"><cell r="B6239" t="str"><v>Military media (incl. websites)</v></cell></row><row r="6240"><cell r="B6240" t="str"><v>Miscellaneous</v></cell></row><row r="6241"><cell r="B6241" t="str"><v>.</v></cell></row><row r="6242"><cell r="B6242" t="str"><v>Miscellaneous</v></cell></row><row r="6243"><cell r="B6243" t="str"><v>.</v></cell></row><row r="6244"><cell r="B6244" t="str"><v>.</v></cell></row><row r="6245"><cell r="B6245" t="str"><v>Online marketplaces and stores</v></cell></row><row r="6246"><cell r="B6246" t="str"><v>Miscellaneous</v></cell></row><row r="6247"><cell r="B6247" t="str"><v>.</v></cell></row><row r="6248"><cell r="B6248" t="str"><v>.</v></cell></row><row r="6249"><cell r="B6249" t="str"><v>.</v></cell></row><row r="6250"><cell r="B6250" t="str"><v>Online marketplace and stores</v></cell></row><row r="6251"><cell r="B6251" t="str"><v>Online marketplace and stores</v></cell></row><row r="6252"><cell r="B6252" t="str"><v>.</v></cell></row><row r="6253"><cell r="B6253" t="str"><v>.</v></cell></row><row r="6254"><cell r="B6254" t="str"><v>.</v></cell></row><row r="6255"><cell r="B6255" t="str"><v>Media reports (incl. social media)</v></cell></row><row r="6256"><cell r="B6256" t="str"><v>Online marketplaces and stores</v></cell></row><row r="6257"><cell r="B6257" t="str"><v>Online marketplaces and stores</v></cell></row><row r="6258"><cell r="B6258" t="str"><v>Media reports (incl. social media)</v></cell></row><row r="6259"><cell r="B6259" t="str"><v>.</v></cell></row><row r="6260"><cell r="B6260" t="str"><v>.</v></cell></row><row r="6261"><cell r="B6261" t="str"><v>.</v></cell></row><row r="6262"><cell r="B6262" t="str"><v>.</v></cell></row><row r="6263"><cell r="B6263" t="str"><v>.</v></cell></row><row r="6264"><cell r="B6264" t="str"><v>.</v></cell></row><row r="6265"><cell r="B6265" t="str"><v>.</v></cell></row><row r="6266"><cell r="B6266" t="str"><v>.</v></cell></row><row r="6267"><cell r="B6267" t="str"><v>.</v></cell></row><row r="6268"><cell r="B6268" t="str"><v>Media reports (incl. social media)</v></cell></row><row r="6269"><cell r="B6269" t="str"><v>.</v></cell></row><row r="6270"><cell r="B6270" t="str"><v>Miscellaneous</v></cell></row><row r="6271"><cell r="B6271" t="str"><v>.</v></cell></row><row r="6272"><cell r="B6272" t="str"><v>.</v></cell></row><row r="6273"><cell r="B6273" t="str"><v>Online marketplace and stores</v></cell></row><row r="6274"><cell r="B6274" t="str"><v>Government information</v></cell></row><row r="6275"><cell r="B6275" t="str"><v>Contracts</v></cell></row><row r="6276"><cell r="B6276" t="str"><v>Government information</v></cell></row><row r="6277"><cell r="B6277" t="str"><v>Online marketplaces and stores</v></cell></row><row r="6278"><cell r="B6278" t="str"><v>Military media (incl. websites)</v></cell></row><row r="6279"><cell r="B6279" t="str"><v>Contracts</v></cell></row><row r="6280"><cell r="B6280" t="str"><v>.</v></cell></row><row r="6281"><cell r="B6281" t="str"><v>Contracts</v></cell></row><row r="6282"><cell r="B6282" t="str"><v>Contracts</v></cell></row><row r="6283"><cell r="B6283" t="str"><v>Miscellaneous</v></cell></row><row r="6284"><cell r="B6284" t="str"><v>.</v></cell></row><row r="6285"><cell r="B6285" t="str"><v>.</v></cell></row><row r="6286"><cell r="B6286" t="str"><v>.</v></cell></row><row r="6287"><cell r="B6287" t="str"><v>Manufacturer price</v></cell></row><row r="6288"><cell r="B6288" t="str"><v> </v></cell></row><row r="6289"><cell r="B6289" t="str"><v>Online marketplaces and stores</v></cell></row><row r="6290"><cell r="B6290" t="str"><v>Contracts</v></cell></row><row r="6291"><cell r="B6291" t="str"><v>.</v></cell></row><row r="6292"><cell r="B6292" t="str"><v>.</v></cell></row><row r="6293"><cell r="B6293" t="str"><v>Contracts</v></cell></row><row r="6294"><cell r="B6294" t="str"><v>Military media (incl. websites)</v></cell></row><row r="6295"><cell r="B6295" t="str"><v>Media reports (incl. social media)</v></cell></row><row r="6296"><cell r="B6296" t="str"><v>Military media (incl. websites)</v></cell></row><row r="6297"><cell r="B6297" t="str"><v>Military media (incl. websites)</v></cell></row><row r="6298"><cell r="B6298" t="str"><v>.</v></cell></row><row r="6299"><cell r="B6299" t="str"><v>.</v></cell></row><row r="6300"><cell r="B6300" t="str"><v>.</v></cell></row><row r="6301"><cell r="B6301" t="str"><v>.</v></cell></row><row r="6302"><cell r="B6302" t="str"><v>Media reports (incl. social media)</v></cell></row><row r="6303"><cell r="B6303" t="str"><v>.</v></cell></row><row r="6304"><cell r="B6304" t="str"><v>Media reports (incl. social media)</v></cell></row><row r="6305"><cell r="B6305" t="str"><v>Online marketplaces and stores</v></cell></row><row r="6306"><cell r="B6306" t="str"><v>.</v></cell></row><row r="6307"><cell r="B6307" t="str"><v>Media reports (incl. social media)</v></cell></row><row r="6308"><cell r="B6308" t="str"><v>.</v></cell></row><row r="6309"><cell r="B6309" t="str"><v>Media reports (incl. social media)</v></cell></row><row r="6310"><cell r="B6310" t="str"><v>.</v></cell></row><row r="6311"><cell r="B6311" t="str"><v>Contracts</v></cell></row><row r="6312"><cell r="B6312" t="str"><v>Contracts</v></cell></row><row r="6313"><cell r="B6313" t="str"><v>.</v></cell></row><row r="6314"><cell r="B6314" t="str"><v>Government information</v></cell></row><row r="6315"><cell r="B6315" t="str"><v>Government information</v></cell></row><row r="6316"><cell r="B6316" t="str"><v>.</v></cell></row><row r="6317"><cell r="B6317" t="str"><v>Media reports (incl. social media)</v></cell></row><row r="6318"><cell r="B6318" t="str"><v>Contracts</v></cell></row><row r="6319"><cell r="B6319" t="str"><v>Media reports (incl. social media)</v></cell></row><row r="6320"><cell r="B6320" t="str"><v>Military media (incl. websites)</v></cell></row><row r="6321"><cell r="B6321" t="str"><v>Media reports (incl. social media)</v></cell></row><row r="6322"><cell r="B6322" t="str"><v>Media reports (incl. social media)</v></cell></row><row r="6323"><cell r="B6323" t="str"><v>Online marketplaces and stores</v></cell></row><row r="6324"><cell r="B6324" t="str"><v>.</v></cell></row><row r="6325"><cell r="B6325" t="str"><v>Government information</v></cell></row><row r="6326"><cell r="B6326" t="str"><v>Contracts</v></cell></row><row r="6327"><cell r="B6327" t="str"><v>Manufacturer price</v></cell></row><row r="6328"><cell r="B6328" t="str"><v>Contracts</v></cell></row><row r="6329"><cell r="B6329" t="str"><v>Manufacturer price</v></cell></row><row r="6330"><cell r="B6330" t="str"><v>Media reports (incl. Social media)</v></cell></row><row r="6331"><cell r="B6331" t="str"><v>Contracts</v></cell></row><row r="6332"><cell r="B6332" t="str"><v>Media reports (incl. social media)</v></cell></row><row r="6333"><cell r="B6333" t="str"><v>Contracts</v></cell></row><row r="6334"><cell r="B6334" t="str"><v>.</v></cell></row><row r="6335"><cell r="B6335" t="str"><v>.</v></cell></row><row r="6336"><cell r="B6336" t="str"><v>Media reports (incl. social media)</v></cell></row><row r="6337"><cell r="B6337" t="str"><v>Contracts</v></cell></row><row r="6338"><cell r="B6338" t="str"><v>Government information</v></cell></row><row r="6339"><cell r="B6339" t="str"><v>Media reports (incl. social media)</v></cell></row><row r="6340"><cell r="B6340" t="str"><v>Contracts</v></cell></row><row r="6341"><cell r="B6341" t="str"><v>Contracts</v></cell></row><row r="6342"><cell r="B6342" t="str"><v>Contracts</v></cell></row><row r="6345"><cell r="B6345" t="str"><v>Contracts</v></cell></row><row r="6346"><cell r="B6346" t="str"><v>.</v></cell></row><row r="6347"><cell r="B6347" t="str"><v>.</v></cell></row><row r="6348"><cell r="B6348" t="str"><v>Government information</v></cell></row><row r="6349"><cell r="B6349" t="str"><v>Government information</v></cell></row><row r="6350"><cell r="B6350" t="str"><v>Government information</v></cell></row><row r="6351"><cell r="B6351" t="str"><v>Contracts</v></cell></row><row r="6352"><cell r="B6352" t="str"><v>Contracts</v></cell></row><row r="6353"><cell r="B6353" t="str"><v>Contracts</v></cell></row><row r="6354"><cell r="B6354" t="str"><v>Government information</v></cell></row><row r="6357"><cell r="B6357" t="str"><v>Government information</v></cell></row><row r="6358"><cell r="B6358" t="str"><v>Media reports (incl. social media)</v></cell></row><row r="6359"><cell r="B6359" t="str"><v>Contracts</v></cell></row><row r="6360"><cell r="B6360" t="str"><v>Contracts</v></cell></row><row r="6361"><cell r="B6361" t="str"><v>Military media (incl. websites)</v></cell></row><row r="6362"><cell r="B6362" t="str"><v>Miscellaneous</v></cell></row><row r="6363"><cell r="B6363" t="str"><v>Contracts</v></cell></row><row r="6364"><cell r="B6364" t="str"><v>Military media (incl. websites)</v></cell></row><row r="6365"><cell r="B6365" t="str"><v>Online marketplaces and stores</v></cell></row><row r="6366"><cell r="B6366" t="str"><v>.</v></cell></row><row r="6367"><cell r="B6367" t="str"><v>Online marketplaces and stores</v></cell></row><row r="6368"><cell r="B6368" t="str"><v>.</v></cell></row><row r="6369"><cell r="B6369" t="str"><v>Media reports (incl. social media)</v></cell></row><row r="6370"><cell r="B6370" t="str"><v>Contracts</v></cell></row><row r="6371"><cell r="B6371" t="str"><v>.</v></cell></row><row r="6372"><cell r="B6372" t="str"><v>Online marketplaces and stores</v></cell></row><row r="6373"><cell r="B6373" t="str"><v>.</v></cell></row><row r="6374"><cell r="B6374" t="str"><v>Contracts</v></cell></row><row r="6375"><cell r="B6375" t="str"><v>Contracts</v></cell></row><row r="6376"><cell r="B6376" t="str"><v>Online marketplaces and stores</v></cell></row><row r="6377"><cell r="B6377" t="str"><v>Media reports (incl. social media)</v></cell></row><row r="6378"><cell r="B6378" t="str"><v>Miscellaneous</v></cell></row><row r="6379"><cell r="B6379" t="str"><v>Online marketplaces and stores</v></cell></row><row r="6381"><cell r="B6381" t="str"><v>Military media (incl. websites)</v></cell></row><row r="6382"><cell r="B6382" t="str"><v>Government information</v></cell></row><row r="6383"><cell r="B6383" t="str"><v>Military media (incl. websites)</v></cell></row><row r="6384"><cell r="B6384" t="str"><v>.</v></cell></row><row r="6385"><cell r="B6385" t="str"><v>Government information</v></cell></row><row r="6386"><cell r="B6386" t="str"><v>Military media (incl. websites)</v></cell></row><row r="6387"><cell r="B6387" t="str"><v>Government information</v></cell></row><row r="6388"><cell r="B6388" t="str"><v>Military media (incl. websites)</v></cell></row><row r="6389"><cell r="B6389" t="str"><v>Government information</v></cell></row><row r="6391"><cell r="B6391" t="str"><v>Government information</v></cell></row><row r="6392"><cell r="B6392" t="str"><v>Government information</v></cell></row><row r="6393"><cell r="B6393" t="str"><v>.</v></cell></row><row r="6394"><cell r="B6394" t="str"><v>Government information</v></cell></row><row r="6395"><cell r="B6395" t="str"><v>Government information</v></cell></row><row r="6396"><cell r="B6396" t="str"><v>Online marketplaces and stores</v></cell></row><row r="6397"><cell r="B6397" t="str"><v>Online marketplaces and stores</v></cell></row><row r="6398"><cell r="B6398" t="str"><v>Contracts</v></cell></row><row r="6399"><cell r="B6399" t="str"><v>Contracts</v></cell></row><row r="6400"><cell r="B6400" t="str"><v>Military media (incl. websites)</v></cell></row><row r="6401"><cell r="B6401" t="str"><v>Contracts</v></cell></row><row r="6402"><cell r="B6402" t="str"><v>Online marketplaces and stores</v></cell></row><row r="6403"><cell r="B6403" t="str"><v>Manufacturer price</v></cell></row><row r="6404"><cell r="B6404" t="str"><v>Online marketplaces and stores</v></cell></row><row r="6405"><cell r="B6405" t="str"><v>Manufacturer price</v></cell></row><row r="6406"><cell r="B6406" t="str"><v>Manufacturer price</v></cell></row><row r="6407"><cell r="B6407" t="str"><v>.</v></cell></row><row r="6408"><cell r="B6408" t="str"><v>Government information</v></cell></row><row r="6409"><cell r="B6409" t="str"><v>Government information</v></cell></row><row r="6410"><cell r="B6410" t="str"><v>Contracts</v></cell></row><row r="6411"><cell r="B6411" t="str"><v>Manufacturer price</v></cell></row><row r="6412"><cell r="B6412" t="str"><v>Online marketplaces and stores</v></cell></row><row r="6413"><cell r="B6413" t="str"><v>Military media (incl. websites)</v></cell></row><row r="6414"><cell r="B6414" t="str"><v>Government information</v></cell></row><row r="6415"><cell r="B6415" t="str"><v>Government information</v></cell></row><row r="6416"><cell r="B6416" t="str"><v>Government information</v></cell></row><row r="6417"><cell r="B6417" t="str"><v>Military media (incl. websites)</v></cell></row><row r="6418"><cell r="B6418" t="str"><v>Online marketplaces and stores</v></cell></row><row r="6419"><cell r="B6419" t="str"><v>Contracts</v></cell></row><row r="6420"><cell r="B6420" t="str"><v>Military media (incl. websites)</v></cell></row><row r="6421"><cell r="B6421" t="str"><v>Online marketplaces and stores</v></cell></row><row r="6422"><cell r="B6422" t="str"><v>Online marketplaces and stores</v></cell></row><row r="6423"><cell r="B6423" t="str"><v>.</v></cell></row><row r="6424"><cell r="B6424" t="str"><v>Media reports (incl. social media)</v></cell></row><row r="6425"><cell r="B6425" t="str"><v>Media reports (incl. social media)</v></cell></row><row r="6426"><cell r="B6426" t="str"><v>Military media (incl. websites)</v></cell></row><row r="6427"><cell r="B6427" t="str"><v>Military media (incl. websites)</v></cell></row><row r="6428"><cell r="B6428" t="str"><v>Government information</v></cell></row><row r="6429"><cell r="B6429" t="str"><v>.</v></cell></row><row r="6430"><cell r="B6430" t="str"><v>Military media (incl. websites)</v></cell></row><row r="6431"><cell r="B6431" t="str"><v>Online marketplaces and stores</v></cell></row><row r="6432"><cell r="B6432" t="str"><v>Manufacturer price</v></cell></row><row r="6433"><cell r="B6433" t="str"><v>Manufacturer price</v></cell></row><row r="6434"><cell r="B6434" t="str"><v>Miscellaneous</v></cell></row><row r="6435"><cell r="B6435" t="str"><v>Online marketplaces and stores</v></cell></row><row r="6437"><cell r="B6437" t="str"><v>Online marketplaces and stores</v></cell></row><row r="6438"><cell r="B6438" t="str"><v>Online marketplaces and stores</v></cell></row><row r="6439"><cell r="B6439" t="str"><v>Online marketplaces and stores</v></cell></row><row r="6440"><cell r="B6440" t="str"><v>Online marketplaces and stores</v></cell></row><row r="6441"><cell r="B6441" t="str"><v>Contracts</v></cell></row><row r="6442"><cell r="B6442" t="str"><v>.</v></cell></row><row r="6443"><cell r="B6443" t="str"><v>Online marketplaces and stores</v></cell></row><row r="6444"><cell r="B6444" t="str"><v>Online marketplaces and stores</v></cell></row><row r="6445"><cell r="B6445" t="str"><v>.</v></cell></row><row r="6446"><cell r="B6446" t="str"><v>.</v></cell></row><row r="6447"><cell r="B6447" t="str"><v>Media reports (incl. social media)</v></cell></row><row r="6448"><cell r="B6448" t="str"><v>.</v></cell></row><row r="6449"><cell r="B6449" t="str"><v>Government information</v></cell></row><row r="6450"><cell r="B6450" t="str"><v>Government information</v></cell></row><row r="6451"><cell r="B6451" t="str"><v>Contracts</v></cell></row><row r="6452"><cell r="B6452" t="str"><v>Military media (incl. websites)</v></cell></row><row r="6455"><cell r="B6455" t="str"><v>Contracts</v></cell></row><row r="6456"><cell r="B6456" t="str"><v>Online marketplaces and stores</v></cell></row><row r="6460"><cell r="B6460" t="str"><v>Online marketplaces and stores</v></cell></row><row r="6461"><cell r="B6461" t="str"><v>Online marketplaces and stores</v></cell></row><row r="6462"><cell r="B6462" t="str"><v>Contracts</v></cell></row><row r="6463"><cell r="B6463" t="str"><v>Online marketplaces and stores</v></cell></row><row r="6464"><cell r="B6464" t="str"><v>Online marketplaces and stores</v></cell></row><row r="6465"><cell r="B6465" t="str"><v>Online marketplaces and stores</v></cell></row><row r="6466"><cell r="B6466" t="str"><v>Online marketplaces and stores</v></cell></row><row r="6467"><cell r="B6467" t="str"><v>Government information</v></cell></row><row r="6468"><cell r="B6468" t="str"><v>Contracts</v></cell></row><row r="6469"><cell r="B6469" t="str"><v>Government information</v></cell></row><row r="6470"><cell r="B6470" t="str"><v>Contracts</v></cell></row><row r="6471"><cell r="B6471" t="str"><v>Contracts</v></cell></row><row r="6472"><cell r="B6472" t="str"><v>Contracts</v></cell></row><row r="6483"><cell r="B6483" t="str"><v>Notes</v></cell></row><row r="6484"><cell r="B6484" t="str"><v>.</v></cell></row><row r="6485"><cell r="B6485" t="str"><v>Since the price depends heavily on the type of armament, no reliable source can be found.</v></cell></row><row r="6486"><cell r="B6486" t="str"><v>.</v></cell></row><row r="6487"><cell r="B6487" t="str"><v>.</v></cell></row><row r="6488"><cell r="B6488" t="str"><v>.</v></cell></row><row r="6489"><cell r="B6489" t="str"><v>The delivery source provides the price.</v></cell></row><row r="6490"><cell r="B6490" t="str"><v>.</v></cell></row><row r="6491"><cell r="B6491" t="str"><v>.</v></cell></row><row r="6492"><cell r="B6492" t="str"><v>.</v></cell></row><row r="6493"><cell r="B6493" t="str"><v>.</v></cell></row><row r="6494"><cell r="B6494" t="str"><v>.</v></cell></row><row r="6495"><cell r="B6495" t="str"><v>.</v></cell></row><row r="6496"><cell r="B6496" t="str"><v>.</v></cell></row><row r="6497"><cell r="B6497" t="str"><v>.</v></cell></row><row r="6498"><cell r="B6498" t="str"><v>.</v></cell></row><row r="6499"><cell r="B6499" t="str"><v>Calculated according with the E-Mail from the Ministry of Defence of the Republic of Latvia, since 24% of 220 million EUR went on helicopters and spare parts</v></cell></row><row r="6500"><cell r="B6500" t="str"><v>Average unit cost based on different contracts from SIPRI database and the source and adjusted to 2021$</v></cell></row><row r="6501"><cell r="B6501" t="str"><v>We report the retail market price of the T72 tank as proxy. In 2011, Ethopia signed a deal for 200 T-72 Tanks for 100 million USD, bringing the Unit price to 500000 UST in 2011. We convert this price to 2021 values to account for inflation. </v></cell></row><row r="6502"><cell r="B6502" t="str"><v>Source reports a contract over 30 million Estonian Kroons (roughly 2 million USD) for 12 units (2 reconnaissanse, 10 combat). We divide 2 million USD by 12 for an approximate Unit price of 170000 USD. </v></cell></row><row r="6503"><cell r="B6503" t="str"><v>Average retail price is given with 11.99 USD</v></cell></row><row r="6504"><cell r="B6504" t="str"><v>The most common types of machine guns are M249 and M240. The average price over both M249 and M240 Machine gun is 5,300 per piece. The range is between 4,000 (M249) and 6,600 (M240)USD.</v></cell></row><row r="6505"><cell r="B6505" t="str"><v>.</v></cell></row><row r="6506"><cell r="B6506" t="str"><v>.</v></cell></row><row r="6507"><cell r="B6507" t="str"><v>Price for a M19A1 Claymore mine as of 1993 is 119 USD. This corresponds to 223.15 USD in 2021 (according to https://www.in2013dollars.com/us/inflation/1993?amount=1#:~:text=Value%20of%20%241%20from%201993,cumulative%20price%20increase%20of%20102.28%25.).</v></cell></row><row r="6508"><cell r="B6508" t="str"><v>Source lists a price of 90 USD per Block (Unit) of C-4.</v></cell></row><row r="6509"><cell r="B6509" t="str"><v>.</v></cell></row><row r="6510"><cell r="B6510" t="str"><v>.</v></cell></row><row r="6511"><cell r="B6511" t="str"><v>.</v></cell></row><row r="6512"><cell r="B6512" t="str"><v>We use the price of M777 howitzer which is used by USA. Source lists a unit price of 5170000 USD. </v></cell></row><row r="6513"><cell r="B6513" t="str"><v>.</v></cell></row><row r="6514"><cell r="B6514" t="str"><v>Calculated according with the E-Mail from the Ministry of Defence of the Republic of Latvia, since 56% of 220 million EUR went on Stingers</v></cell></row><row r="6515"><cell r="B6515" t="str"><v>The source provides the information that a minesweeper cost 9 million USD in 1955. This corresponds to 86.94 million USD today (see https://www.in2013dollars.com/us/inflation/1955?endYear=2020&amount=1).</v></cell></row><row r="6517"><cell r="B6517" t="str"><v>According to the source, the most popular version of an Unmanned Combat Aerial Vehicle costs 15 million USD at the most. We report 15 million USD to stay consistent with our Upper bound rule. </v></cell></row><row r="6518"><cell r="B6518" t="str"><v>Calculated according with the E-Mail from the Ministry of Defence of the Republic of Latvia, since 5% of 220 million EUR went on unmanned systems</v></cell></row><row r="6519"><cell r="B6519" t="str"><v>Average unit cost based on different contracts from SIPRI database and the source and adjusted to 2021$</v></cell></row><row r="6520"><cell r="B6520" t="str"><v>According to the source, this is the unit cost for a AGM-158C LRASM (Long Range Anti Ship Missile).</v></cell></row><row r="6521"><cell r="B6521" t="str"><v>Price deducted from a contract Estonia made in 2007 for €60 million (USD 65 million) for 25 Launchers.</v></cell></row><row r="6522"><cell r="B6522" t="str"><v>The US sent 35 coastal patrol boats to Jordan, worth 80 million USD. This allows an approximation for the unit cost. We also convert this value to $2021.</v></cell></row><row r="6523"><cell r="B6523" t="str"><v>Average unit cost based on different contracts from SIPRI database and adjusted to 2021 value. </v></cell></row><row r="6524"><cell r="B6524" t="str"><v>The source lists a unit cost of one Harpoon Block II missile of 1,406,812 USD.</v></cell></row><row r="6525"><cell r="B6525" t="str"><v>According to the source, the price of one unit in 2002 was 594,000 USD, which corresponds to 895,040 USD in 2021 using deflator for national defence  (according to https://apps.bea.gov/iTable/iTable.cfm?reqid=19&step=3&isuri=1&1921=survey&1903=13#reqid=19&step=3&isuri=1&1921=survey&1903=13)</v></cell></row><row r="6526"><cell r="B6526" t="str"><v>The source provides information about a contract with a volume of 150 million USD. This includes the purchase of 90 M31A1 missiles and 150 M30A1 missiles, but also training services as well as engineering and further technical support. To approach the cost of an M31A1 missile, we divide the total amount by the number of missiles (assuming that they roughly cost the same), leading to a cost of 625,000 USD per missile.</v></cell></row><row r="6527"><cell r="B6527" t="str"><v>Source lists a price of 150000 USD per missile for the HIMARS  (High mobility artillery rocket) system. </v></cell></row><row r="6528"><cell r="B6528" t="str"><v>As a proxy we take the Javelin command launch unit, with Price deducted from the 2021 annual Pentagon Budget. Page 66, Javelin Lightweight Command Launch Unit (CLU), FY 2021 Total. Total cost: $190,325,000, Units: 773</v></cell></row><row r="6529"><cell r="B6529" t="str"><v>AIM-120 AMRAAM missiles cost US$1,090,000 in 2019. </v></cell></row><row r="6530"><cell r="B6530" t="str"><v>Source lists a price in  the range of USD 284,000 and USD 870,000. We take the average price of this range, which is USD 557,000.</v></cell></row><row r="6531"><cell r="B6531" t="str"><v>According to the source, the most popular version of a UCAV costs 15 million USD at the most. We report 15 million USD to stay consistent with our Upper bound rule. </v></cell></row><row r="6532"><cell r="B6532" t="str"><v>Average unit costs based on different contracts from SIPRI database and the source and adjusted to $2021</v></cell></row><row r="6533"><cell r="B6533" t="str"><v>We use the price of ARTHUR artillery radar, a variant that was developed simultaneously with COBRA, as a proxy. Average unit costs based on different contracts from SIPRI database and the source and adjusted to $2021</v></cell></row><row r="6534"><cell r="B6534" t="str"><v>Average unit costs based on different contracts from SIPRI database and the source and adjusted to $2021</v></cell></row><row r="6535"><cell r="B6535" t="str"><v>The Mars II System uses M30 and M31 guided rockets as Ammunition. We report the price of a source that provides information about a contract with a volume of 150 million USD. This includes the purchase of 90 M31A1 missiles and 150 M30A1 missiles, but also training services as well as engineering and further technical support. To approach the cost of an M31A1 missile, we divide the total amount by the number of missiles (assuming that they roughly cost the same), leading to a cost of 625,000 USD per missile.</v></cell></row><row r="6536"><cell r="B6536" t="str"><v>Since the Lince ("Lynx") is the italian designation of an armored scout car and the predecessor of the Iveco LMV, we report the Iveco LMV (Iveco M 40.12) price here. </v></cell></row><row r="6537"><cell r="B6537" t="str"><v>The source provides the average unit costs based on a number of different contracts.</v></cell></row><row r="6538"><cell r="B6538" t="str"><v>Average unit costs based on five different contracts (Lithunia has been omitted as they bought M577 second hand from Germany).</v></cell></row><row r="6539"><cell r="B6539" t="str"><v>According to Source Italian M130 is a variant of M113, so we report price of M113 from the dataset, which is based on Military media and amounts to 300000 USD per Unit. </v></cell></row><row r="6540"><cell r="B6540" t="str"><v>The source provides information about a contract over M31A1 ammunition, a 298mm guided rocket, which we use as a proxy for the 300mm guided rocket, with a volume of 150 million USD. This includes the purchase of 90 M31A1 missiles and 150 M30A1 missiles, but also training services as well as engineering and further technical support. To approach the cost of an M31A1 missile, we divide the total amount by the number of missiles (assuming that they roughly cost the same), leading to a cost of 625,000 USD per missile.</v></cell></row><row r="6541"><cell r="B6541" t="str"><v>Unit cost of one RQ-20 Puma system.</v></cell></row><row r="6542"><cell r="B6542" t="str"><v>Source lists a unit price of 175000 GBP, which we convert to 2021 values of 220000 USD per piece. </v></cell></row><row r="6543"><cell r="B6543" t="str"><v>Source reports a price for the M224 60 mm Lightweight Company Mortar System, which is also 60mm Mortar, so we use it as proxy.</v></cell></row><row r="6544"><cell r="B6544" t="str"><v>Source lists the unit price as 168000 USD per piece, deducted from a Budget of 770 million USD for 4596 rockets.</v></cell></row><row r="6545"><cell r="B6545" t="str"><v>The source says that 220 million USD correspons to the cost of 1300 Piorun missiles and 420 missile launchers (so air-defense systems). To disentangle the sum and to deduct the price for a Piorun air-defense system, we use as approximation for the MANPAD Piorun missile, another MANPAD missile, namely Stinger which amounts to 119000 USD. Hence, 1300*119000 is 154,7 million USD so that 65.3 million USD remains (220-154,7) leading to unit costs of 155,476 USD.</v></cell></row><row r="6546"><cell r="B6546" t="str"><v>Based on a contract over 96 missiles for 13 million EUR, giving a unit price of 135000 USD in 2003, amounting to 194000 USD in 2021. </v></cell></row><row r="6547"><cell r="B6547" t="str"><v>The source mentions that the target price for an Italian Aspide Mk1/Mk2 missile is 100000 USD. We use this as price estimator.</v></cell></row><row r="6548"><cell r="B6548" t="str"><v>Average unit costs based on different contracts from SIPRI database and the source and adjusted to $2021</v></cell></row><row r="6549"><cell r="B6549" t="str"><v>Source reports a base price of 40000 USD for 125mm rounds for the T-55 and T-62 tanks (page II-27). Book is from 1995, so we assume the price is. We convert the price to $2021, which is 71,120.78 USD (according to https://www.in2013dollars.com/us/inflation/1995?endYear=2021&amount=40000) </v></cell></row><row r="6550"><cell r="B6550" t="str"><v>Assume that a non-standard machine gun is similar to a standard one. The most common types of machine guns are M249 and M240. The average price over both M249 and M240 Machine gun is 5,300 per piece. The range is between 4,000 (M249) and 6,600 (M240)USD.</v></cell></row><row r="6551"><cell r="B6551" t="str"><v>Source lists a starting price of 31195 USD for a basic unit. We add a mark up of around 3000 USD to account for costumization. </v></cell></row><row r="6552"><cell r="B6552" t="str"><v>Source reports a contract over 2000 120mm guided mortar rounds, as are used by the M10 mortar, between the US and Singapoore for 66 million USD. This brings the unit cost to 33000 USD per round. </v></cell></row><row r="6553"><cell r="B6553" t="str"><v>Assume that automatic firearm is the same as a machine gun. The most common types of machine guns are M249 and M240. The average price over both M249 and M240 Machine gun is 5,300 per piece. The range is between 4,000 (M249) and 6,600 (M240)USD.</v></cell></row><row r="6554"><cell r="B6554" t="str"><v>Contract between US DoD and BAE Systems for 10,185 Advanced Precision Kill Weapon Systems II worth $224,331,310. Unit price is approximately 22,000 USD. </v></cell></row><row r="6555"><cell r="B6555" t="str"><v>Unit cost of a Carl-Gustaf Recoiless launcher.</v></cell></row><row r="6556"><cell r="B6556" t="str"><v>Unit cost for a Warmate drone.</v></cell></row><row r="6557"><cell r="B6557" t="str"><v>The source provides the price for a Barrett M82, which is equivalent to the AG90 rifle used in Sweden (AG90 being the Swedish designation for the M82 Barrett). The source quantifies the price to be 9,800 USD in 2007, which is equivlanent to 12,807.38 USD in 2021 (according to https://www.in2013dollars.com/us/inflation/2007?endYear=2021&amount=9800)</v></cell></row><row r="6558"><cell r="B6558" t="str"><v>The prices range from 48,000 USD to 80,000 USD. Hence, we apply the average of 64,000 USD.</v></cell></row><row r="6559"><cell r="B6559" t="str"><v>Source says Ukrainian company produces anti-drone rifles which are priced at 12,000 USD</v></cell></row><row r="6560"><cell r="B6560" t="str"><v>The most common types of machine guns are M249 and M240. The average price over both M249 and M240 Machine gun is 5,300 per piece. The range is between 4,000 (M249) and 6,600 (M240)USD.</v></cell></row><row r="6561"><cell r="B6561" t="str"><v>The source mentions a rough estimate that most thermal imaging systems would cost thousands of dollars, and some even up to 5,000 USD. Hence, we use as price estimate this mentioned upper bound.</v></cell></row><row r="6562"><cell r="B6562" t="str"><v>The source mentions a rough estimate that most thermal imaging systems would cost thousands of dollars, and some even up to 5,000 USD. Hence, we use as price estimate this mentioned upper bound.</v></cell></row><row r="6563"><cell r="B6563" t="str"><v>We report the cost of a round of ammunition of a 155mm howtitzer, given through  the source (98 million CAD for 20000 rounds, equals 3800 USD per round of 155mm shell), as a proxy for 152mm howitzer rounds. </v></cell></row><row r="6564"><cell r="B6564" t="str"><v>The M777 howitzer is a 155mm howitzer. We report the cost of a round of ammunition of a 155mm howtitzer, which is 4900 CAD (98 million CAD for 20,000 shells), so 3,800 USD per shell</v></cell></row><row r="6565"><cell r="B6565" t="str"><v>A typical light anti-armor weapon is the M72 LAW. This weapon is reloaded with a M72 HEAT rocket, 66mm. The source informs about a US government request to the Congress in 1973 asking for 2,500 new 66mm rocket launchers with a total cost of 1.5 million USD. Hence, one rocket can be quantified with 600 USD in 1973. This corresponds to 3661.76 USD in 2021 (according to https://www.in2013dollars.com/us/inflation/1973?endYear=2021&amount=600)</v></cell></row><row r="6566"><cell r="B6566" t="str"><v>Source lists the price of Ordinary high-explosive artillery rounds at 2000 USD, which we use as a proxy.</v></cell></row><row r="6567"><cell r="B6567" t="str"><v>Source lists the price of Ordinary high-explosive artillery rounds at 2000 USD, which we use as a proxy.</v></cell></row><row r="6568"><cell r="B6568" t="str"><v>Source lists the price of Ordinary high-explosive artillery rounds at 2000 USD. </v></cell></row><row r="6569"><cell r="B6569" t="str"><v>Main used single shot anti-tank weapon is the M72 LAW. Source lists a range between 750 and 2200 USD for a new unit of M72 LAW. We take the average. </v></cell></row><row r="6570"><cell r="B6570" t="str"><v>The price reflects an average price for a used HECKLER KOCH G3 of 2462.43 USD.</v></cell></row><row r="6571"><cell r="B6571" t="str"><v>A twitter source reports a private sale in Syria of the AGS-17 for 1100 USD. </v></cell></row><row r="6572"><cell r="B6572" t="str"><v>Since no price is available and the GP-25 is a Russian designation of a similar underbarrel grenade launcher, the American M203, we report the price of the M203 as proxy. </v></cell></row><row r="6573"><cell r="B6573" t="str"><v>The most used Rifle in the U.S. Army is the M4 Carbine. We therefore took this model's unit price, which was $673.10 in 2012. This corresponds to approximately 800 USD in 2021 (according to https://www.in2013dollars.com/us/inflation/2012?endYear=2021&amount=673.10)</v></cell></row><row r="6574"><cell r="B6574" t="str"><v>Source lists the price of one GRAD rocket at 1000 USD.</v></cell></row><row r="6575"><cell r="B6575" t="str"><v>Price for a M19A1 Claymore mine as of 1993 is 119 USD. This corresponds to 223.15 USD in 2021 (according to https://www.in2013dollars.com/us/inflation/1993?amount=1#:~:text=Value%20of%20%241%20from%201993,cumulative%20price%20increase%20of%20102.28%25.).</v></cell></row><row r="6576"><cell r="B6576" t="str"><v>Source lists a new price for the FlyEye drone of 149.99 USD, we approx. to 150 USD per Unit. </v></cell></row><row r="6577"><cell r="B6577" t="str"><v>100 meter 12-g/m-detonating cord costs 90 EUR, hence 99.18 USD.</v></cell></row><row r="6578"><cell r="B6578" t="str"><v>Source lists a price of 90 USD per Block (Unit) of C-4.</v></cell></row><row r="6579"><cell r="B6579" t="str"><v>We are using the same price as C-4 explosives as listed above.</v></cell></row><row r="6580"><cell r="B6580" t="str"><v>The source provides two prices for a new gas mask (bestselling): 49 USD and 75 USD. We apply the average of 62 USD.</v></cell></row><row r="6581"><cell r="B6581" t="str"><v>The prices vary from 20 USD up to 60 USD (one exemption up to 500 USD). So we report the median of 40 USD.</v></cell></row><row r="6582"><cell r="B6582" t="str"><v>Taking an average over available retail prices in bestseller list</v></cell></row><row r="6583"><cell r="B6583" t="str"><v>According to the Source, a mine costs between $3 and $30, so we take the average of $16.5.</v></cell></row><row r="6584"><cell r="B6584" t="str"><v>Usage of global average current fuel price. (31 October 2022)</v></cell></row><row r="6585"><cell r="B6585" t="str"><v>Price for a standard 9mm small-calibre ammunition is 20,9 EUR for 50 bullets. Hence, 0.418 EUR for one bullet.</v></cell></row><row r="6586"><cell r="B6586" t="str"><v>We use the price of M101 105mm howitzer as a proxy as no price is available for M50 105mm howitzer light field guns or similarly designated weapons. Average unit costs of M101 105mm based on different contracts from SIPRI database and the source and adjusted to $2021</v></cell></row><row r="6587"><cell r="B6587" t="str"><v>Average unit costs based on different contracts from SIPRI database and the source and adjusted to $2021</v></cell></row><row r="6588"><cell r="B6588" t="str"><v>The source lists a price in 2022 of 2099 USD per Unit of anti-tank grenede launcher </v></cell></row><row r="6589"><cell r="B6589" t="str"><v>Price deducted from the US Department of Defense 2023 Budget Estimates. </v></cell></row><row r="6590"><cell r="B6590" t="str"><v>Source lists a price of 22000 USD per launcher.</v></cell></row><row r="6591"><cell r="B6591" t="str"><v>Source lists a price of 2799 USD per Hydra rocket, a type of precision guided 70mm rocket.</v></cell></row><row r="6592"><cell r="B6592" t="str"><v>We have no information regarding the type of this missile, but to appoximate it's price we assume it was HAWK, since Spain also sent them later.  Average unit costs based on different contracts from SIPRI database and the source and adjusted to $2021  </v></cell></row><row r="6593"><cell r="B6593" t="str"><v>.</v></cell></row><row r="6594"><cell r="B6594" t="str"><v>.</v></cell></row><row r="6595"><cell r="B6595" t="str"><v>.</v></cell></row><row r="6596"><cell r="B6596" t="str"><v>.</v></cell></row><row r="6597"><cell r="B6597" t="str"><v>.</v></cell></row><row r="6598"><cell r="B6598" t="str"><v>.</v></cell></row><row r="6599"><cell r="B6599" t="str"><v>.</v></cell></row><row r="6600"><cell r="B6600" t="str"><v>.</v></cell></row><row r="6601"><cell r="B6601" t="str"><v>.</v></cell></row><row r="6602"><cell r="B6602" t="str"><v>.</v></cell></row><row r="6603"><cell r="B6603" t="str"><v>.</v></cell></row><row r="6604"><cell r="B6604" t="str"><v>.</v></cell></row><row r="6605"><cell r="B6605" t="str"><v>.</v></cell></row><row r="6606"><cell r="B6606" t="str"><v>.</v></cell></row><row r="6607"><cell r="B6607" t="str"><v>.</v></cell></row><row r="6608"><cell r="B6608" t="str"><v>.</v></cell></row><row r="6609"><cell r="B6609" t="str"><v>.</v></cell></row><row r="6610"><cell r="B6610" t="str"><v>.</v></cell></row><row r="6611"><cell r="B6611" t="str"><v>.</v></cell></row><row r="6612"><cell r="B6612" t="str"><v>.</v></cell></row><row r="6613"><cell r="B6613" t="str"><v>Since the source did not specify the exact model, we take the general price for 120mm mortar, which was 370000 EUR in 2018, according to the source. We convert it to current dollars and then to $2021. </v></cell></row><row r="6614"><cell r="B6614" t="str"><v>Since the type of item is undisclosed we cannot estimate it's price</v></cell></row><row r="6615"><cell r="B6615" t="str"><v>We take the price for the spada 2000 air defense battery. Average unit cost based on different contracts from the SIPRI database and the source and adjusted to 2021$</v></cell></row><row r="6616"><cell r="B6616" t="str"><v>.</v></cell></row><row r="6617"><cell r="B6617" t="str"><v>.</v></cell></row><row r="6618"><cell r="B6618" t="str"><v>.</v></cell></row><row r="6619"><cell r="B6619" t="str"><v>.</v></cell></row><row r="6620"><cell r="B6620" t="str"><v>.</v></cell></row><row r="6621"><cell r="B6621" t="str"><v>.</v></cell></row><row r="6622"><cell r="B6622" t="str"><v>Since the source did not specify the exact model, we take the two most popular used by the Lithuanian army. Still, the prices for these mortars are unavailable, so we take the general price for 120mm mortar, which was 370000 EUR in 2018, according to the source. We convert it to current dollars and then to $2021. </v></cell></row><row r="6623"><cell r="B6623" t="str"><v>We take the price of an Army truck as approximation. Source reports a price of 350000 USD for new Army Trucks, which we take as proxy for Military Trucks</v></cell></row><row r="6624"><cell r="B6624" t="str"><v>According to the German embassy in Ukraine (https://twitter.com/GermanyinUA/status/1547876518327554054), there are a lot of different pickups among those delivered to Ukraine. Among all the cars, one can definitely identify the 1990 Toyota Pickup / Hilux and Mitsubishi L200. We base our estimates on the average price of those two cars, which is 15000 USD for Toyota and 35000 USD for Mitsubishi (https://suchen.mobile.de/auto/mitsubishi-l200.html). </v></cell></row><row r="6625"><cell r="B6625" t="str"><v>Source lists prices for 6 different "Sattelschlepper". We report the average to arrive at 120000 USD per piece. </v></cell></row><row r="6626"><cell r="B6626" t="str"><v>Average unit costs based on different contracts from SIPRI database and the source and adjusted to $2021</v></cell></row><row r="6627"><cell r="B6627" t="str"><v>Source 1 reports a unit price from the Russo-Ukrainian war of 140 million EUR per piece. </v></cell></row><row r="6628"><cell r="B6628" t="str"><v>Unit cost based on a contract for a Spanish Sandown class frigate, which is the Spanish designation for the British Hunt-class frigate. Contract in 2001 for 117 million USD for 2 Units, which brings the average unit price in 2021 to 87 million USD</v></cell></row><row r="6629"><cell r="B6629" t="str"><v>The US did not disclosed the type of air-surveillance radar that they have sent in USM5, therefore, assuming that this is a AN/MPQ-64 Sentinel air surveillance radar, we set the same price.</v></cell></row><row r="6630"><cell r="B6630" t="str"><v>The source reports the estimated unit cost of 70 million USD.</v></cell></row><row r="6631"><cell r="B6631" t="str"><v>Germany committed COBRA artillery radar. Still, we could not find a robust source for this type of radar price. Thus, we use the cost of ARTHUR artillery radar developed simultaneously by Norway and Sweden. Average unit costs based on different contracts from SIPRI database and the source and adjusted to $2021.</v></cell></row><row r="6632"><cell r="B6632" t="str"><v>Source 1 reports a price of USD 50 Million.</v></cell></row><row r="6633"><cell r="B6633" t="str"><v>Source 1 reports a price of 20 million USD in 1990. We convert it to $2021.</v></cell></row><row r="6634"><cell r="B6634" t="str"><v>The source provides information about a contract between the US and Egypt for 20 Harpoon missiles, 4 Command Launcher Control Systems (representing the accompanying system) and further posts like logistic support with a total volume of 145 million USD. Since we have a price for the missiles (1,406,612 USD per missile), we can calculate the value for the 20 missiles and hence, derive by substracting it from the total value of 145 million USD an upper bound price for the Harpoon missile system, amounting to 29,215,940 USD per system. We also convert it to $2021.</v></cell></row><row r="6635"><cell r="B6635" t="str"><v>Source reports a price for the Mi-17 helicopter. </v></cell></row><row r="6636"><cell r="B6636" t="str"><v>Average unit cost based on a contract signed in July 2022, between Ukraine and a private german company (Krauss-Maffei Wegmann), over 100 Pzh2000 for a total of 1.7 billion EUR (1.717 billion USD), and on different contracts from SIPRI database adjusted to $2021</v></cell></row><row r="6637"><cell r="B6637" t="str"><v>Average unit costs based on four different contracts from SIPRI database and the source adjusted to $2021</v></cell></row><row r="6638"><cell r="B6638" t="str"><v>Source lists a unit price of 1.5 million USD. </v></cell></row><row r="6639"><cell r="B6639" t="str"><v>According to the source, the Polish government bought 96 AHS Krab self propelled howitzers for 1,1 billion USD from a local manufacturer. We divided the total price by the number of items to compute the price per unit. We also convert it to $2021.</v></cell></row><row r="6640"><cell r="B6640" t="str"><v>Source reports a price for the Mi-24 helicopter. </v></cell></row><row r="6641"><cell r="B6641" t="str"><v>We find the price for an enhanced AN/TPQ-53 system as it was reported that the US ordered 180 items to a total price of 1.6 billion USD, which allows to calculate the unit cost. </v></cell></row><row r="6642"><cell r="B6642" t="str"><v>Average unit costs based on  different contracts from SIPRI database and the source adjusted to $2021</v></cell></row><row r="6643"><cell r="B6643" t="str"><v>Official government contract listing a purchase of 25 howitzers for roughly 172 million EUR. We convert the price to dollars and then adjust it to a constant $2021.</v></cell></row><row r="6644"><cell r="B6644" t="str"><v>Source lists a donation value of 5.3 million EUR to construct a field hospital. We therefore list the 5.3 million EUR as unit price. We convert it to USD.</v></cell></row><row r="6645"><cell r="B6645" t="str"><v>Average Unit cost based on 3 contracts listed in the SIPRI arms trade database. </v></cell></row><row r="6646"><cell r="B6646" t="str"><v>We use the price of the closest variant with the available price. In this case, it is a Chinese Type-90BM 122mm MLRS. Average unit costs of Type-90BM are based on different contracts from the SIPRI database and adjusted to $2021.</v></cell></row><row r="6647"><cell r="B6647" t="str"><v>Based on the contract for 360 ACSV issued by the Canadian government</v></cell></row><row r="6648"><cell r="B6648" t="str"><v>As a proxy for the price of the Mars II, we report the average price of the closest variants, the M270 Multiple Rocket Launcher and HIMARS.</v></cell></row><row r="6649"><cell r="B6649" t="str"><v>Average unit costs based on four different contracts for analogues(M-60 and M-48 AVLB) from SIPRI database and the source adjusted to $2021</v></cell></row><row r="6650"><cell r="B6650" t="str"><v>Price given by source as Average Unit Cost</v></cell></row><row r="6651"><cell r="B6651" t="str"><v>We estimate the price based on the contract between Netherlands and Finland to buy stored second-hand M270. The price is taken form the SIPRI database and adjusted to $2021.</v></cell></row><row r="6652"><cell r="B6652" t="str"><v>We use the price of 105mm LG1 MK-2 howitzers as a proxy as no price is available for M119 105mm light field guns or similarly designated weapons. Average unit costs of 105mm LG1 MK-2 based on different contracts from SIPRI database and the source and adjusted to $2021</v></cell></row><row r="6653"><cell r="B6653" t="str"><v>Average unit costs based on different contracts from SIPRI database and the source and adjusted to $2021.</v></cell></row><row r="6654"><cell r="B6654" t="str"><v>We report the Unit price of a Bushmaster protected mobility vehicle. According to the Australian Source, 20 Bushmaster Protected Mobility Vehicles amounts to 48 million AUD, brining the unit price to 1.65 million USD. </v></cell></row><row r="6655"><cell r="B6655" t="str"><v>According to the Australian Source, 20 Bushmaster Protected Mobility Vehicles amounts to 48 million AUD, brining the unit price to 1.65 million USD. </v></cell></row><row r="6656"><cell r="B6656" t="str"><v>We used the average unit price of modified T-72 tanks (T-72A/T-72M1/M1R) to estimate this item since, according to the IISS Military Balance study (2022), both Poland and the Czech Republic had those models in abundance. The source of unit cost is different contracts, mainly from the SIPRI database. We report unit costs in 2021$ using a correspondent national defence deflator for years when contracts were established.</v></cell></row><row r="6657"><cell r="B6657" t="str"><v>The source lists a unit price from a contract from 2020 of 1.55 million USD. </v></cell></row><row r="6658"><cell r="B6658" t="str"><v>The source states 37 Gepard Units being sold by Germany to Brazil in 2013 for a total of 37 million EUR. This indicates a EUR value of 1 million EUR per Gepard, translating to roughly 1.05 million USD. We also convert it to $2021.</v></cell></row><row r="6659"><cell r="B6659" t="str"><v>Average unit costs based on four different contracts from SIPRI database and the source adjusted to $2021</v></cell></row><row r="6660"><cell r="B6660" t="str"><v>We report the price of a reconnaisance drone. Price per unit given by total price/ amount (152,61 million/140). Value is converted in USD.</v></cell></row><row r="6661"><cell r="B6661" t="str"><v>Price per unit given by total price/ amount (152,61 million/140). Value is converted in USD.</v></cell></row><row r="6662"><cell r="B6662" t="str"><v>Average unit costs based on four different contracts from SIPRI database and the source adjusted to $2021</v></cell></row><row r="6663"><cell r="B6663" t="str"><v>Since we cannot find a price for the M114, we approximate it by taking the average cost of the closest analogues, which are FH70 and M198, for this we use SIPRI database.</v></cell></row><row r="6664"><cell r="B6664" t="str"><v>Source reports a price range between 700000 USD and 1 Million USD for less technical advanced drones. Since Skywatch drones are observation devices and have no payload or other weaponry, we take the average between the two values given, to arrive at 850000 USD per Skywatch Drone. </v></cell></row><row r="6665"><cell r="B6665" t="str"><v>Average unit cost based on different contracts from SIPRI database and the source and adjusted to 2021$</v></cell></row><row r="6666"><cell r="B6666" t="str"><v>Average unit costs based on different contracts from SIPRI database and the source and adjusted to $2021</v></cell></row><row r="6667"><cell r="B6667" t="str"><v>Source lists 9 replacement barrels being worth 10 million AUD, we convert the unit price based on the average conversion rate over the last month (May 9 until June 9, 2022)</v></cell></row><row r="6668"><cell r="B6668" t="str"><v>Price deducted from different contracts taken from the SIPRI database</v></cell></row><row r="6669"><cell r="B6669" t="str"><v>The source reports prices between 70000 USD, 80000 USD and 1.8 million USD. We therefore report the average price. </v></cell></row><row r="6670"><cell r="B6670" t="str"><v>Average unit costs based on four different contracts from SIPRI database and the source adjusted to $2021.</v></cell></row><row r="6671"><cell r="B6671" t="str"><v>It is reported that the unit cost for an Iveco LMV 2 is to be estimated to be 500,000 EUR. We use this as a proxy for the Iveco M 40.12 WM/P 4x4. We convert it to dollars.</v></cell></row><row r="6672"><cell r="B6672" t="str"><v>We use the M777 155mm howitzer as a proxy, as it is the primary towed artillery of the US armed forces. The source states a unit cost of 5.17 million USD. </v></cell></row><row r="6673"><cell r="B6673" t="str"><v>Source lists a unit price of 5.17 million USD. </v></cell></row><row r="6674"><cell r="B6674" t="str"><v>According to the source, 139 VAMTACs cost 60.8 million EUR, hence one VAMTAC cost 437,410 EUR, or converted in USD: 461,730</v></cell></row><row r="6675"><cell r="B6675" t="str"><v>The source lists a taiwan contract fro 285 cannons for a total of 112 million USD, bringing the unit cost to 390000 USD. </v></cell></row><row r="6676"><cell r="B6676" t="str"><v>The source states the similarity between the MSI DSI 30 mm gun system and the MK44 30mm Bushmaster II cannon. We therefore report the price of the MK44 cannon here as a proxy, since no other price was available. </v></cell></row><row r="6677"><cell r="B6677" t="str"><v>According to SKM1, Slovakia has pledged 1,7 million EUR in the shipment of 5 demining sets and medical equipment. Since we could not find the price of the demining sets, we assumed that the sets costs 1,7 million EUR and divided them by 5. Also, we then converted in USD (2.06.2022, 18,33). </v></cell></row><row r="6678"><cell r="B6678" t="str"><v>Source reports a price of 350000 USD for new Army Trucks, which we take as proxy for Military Trucks</v></cell></row><row r="6679"><cell r="B6679" t="str"><v>Since Roshel does not provide detailed information regarding its individually designed and produced armored vehicles we relied on the price for an INKA Sentry Civilian, which is normally used by SWAT units from the police. INKA is also a Canadian-based armored vehicle company such as Roshel. We are using this price as an estimator for the Roshel Senator APC.</v></cell></row><row r="6680"><cell r="B6680" t="str"><v>Since these are "Tactical Vehicles to tow weapons" use the price for an Army Truck. Source reports a price of 350000 USD for new Army Trucks</v></cell></row><row r="6681"><cell r="B6681" t="str"><v>Source reports a price of 350000 USD for new Army Trucks, which we use as a proxy for Towing Vehicles. </v></cell></row><row r="6682"><cell r="B6682" t="str"><v>We report the unit price of an M577 Command post carrier as a proxy. Average unit costs based on five different contracts (Lithunia has been omitted as they bought M577 second hand from Germany).</v></cell></row><row r="6683"><cell r="B6683" t="str"><v>Unit cost of a new M113A3.</v></cell></row><row r="6684"><cell r="B6684" t="str"><v>Price extracted from the 2021 Pentagon Budget for a Launcher plus a missile.</v></cell></row><row r="6685"><cell r="B6685" t="str"><v>Source lists one contract from 2006 and 2007 over 20 BVP-1 amounting to 5 million USD. This brings the unit cost to 250000 USD. </v></cell></row><row r="6686"><cell r="B6686" t="str"><v>Price deducted from the 2021 annual Pentagon Budget. </v></cell></row><row r="6687"><cell r="B6687" t="str"><v>Since the source reports a donation of up to 580 Phoenix Ghost unmanned aerial systems , amounting to 95 million USD, we compute the average cost per unit by diving the overall price by 580. </v></cell></row><row r="6688"><cell r="B6688" t="str"><v>Average unit costs based on different contracts from SIPRI database and the source and adjusted to $2021</v></cell></row><row r="6689"><cell r="B6689" t="str"><v>We report the price for an FIM-92 Stinger, a popular type of MANPAD, as an approximation. </v></cell></row><row r="6690"><cell r="B6690" t="str"><v>We report the price of a FIM-92 Stinger, as it is a popular type of MANPAD.</v></cell></row><row r="6691"><cell r="B6691" t="str"><v>The source lists a price from 2020 just for the launcher. </v></cell></row><row r="6692"><cell r="B6692" t="str"><v>Source lists a price range between 5000 and 190000 USD. We take the average between those values. </v></cell></row><row r="6693"><cell r="B6693" t="str"><v>We estimate 100 rounds of MG ammunition per kg, which brings the total number of bullets per tonne to 100000. Using an average price of 0.85 USD per round from source 1, we arrive at a value estimate of 85000 USD per tonne of ammo. </v></cell></row><row r="6694"><cell r="B6694" t="str"><v>According to Source 1 the price for a Javelin, the most used Anti armor weapon system in this conflict, is reported to be 78000 USD per missile, extracted from the 2021 Pentagon budget.</v></cell></row><row r="6695"><cell r="B6695" t="str"><v>As approximation, we apply the unit cost of one Javeline missile, extracted from the 2021 Pentagon Budget. </v></cell></row><row r="6696"><cell r="B6696" t="str"><v>Source lists a price of 78000 USD for a Javelin missile, extracted from the 2021 Pentagon budget.</v></cell></row><row r="6697"><cell r="B6697" t="str"><v>Source lists a price of 78000 USD for a Javelin missile, extracted from the 2021 Pentagon budget, which we use as a proxy for missiles here. </v></cell></row><row r="6698"><cell r="B6698" t="str"><v>According to the official website of the British army (https://www.army.mod.uk/equipment/artillery-and-air-defence/) Desert hawk is the primary drone used right now, so we assume it was sent to Ukraine. Based on the information provided by the financial times, the UK Ministry of Defence spent £11.8m buying 221 Desert Hawks. Using the yearly average exchange rate for 2017 by the Bank of England and deflators from BAE, we calculate the price at $2021.</v></cell></row><row r="6699"><cell r="B6699" t="str"><v>The source lists the 2020 price for military humvees as 254717 USD</v></cell></row><row r="6700"><cell r="B6700" t="str"><v>The source lists the 2020 price for military humvees as 254717 USD</v></cell></row><row r="6701"><cell r="B6701" t="str"><v>To approximate the price of the M2 Carl Gustaf rifle, we take the price of newer version, which is M3E1, since the price for M2 is unavailable. According to the Source, the US army bought 1111 M4 rifles for 40 million USD in 2017, which means that each rifle cost 36,000 USD in 2017. This corresponds to 39,796.53 USD in 2021. (according to https://www.in2013dollars.com/us/inflation/2017?endYear=2021&amount=36000)  </v></cell></row><row r="6702"><cell r="B6702" t="str"><v>Contract between US Army and Raytheon Technologies a to produce 1300 Stinger anti-aircraft missiles for 624 million USD. This amounts to 480,000 USD per missile</v></cell></row><row r="6703"><cell r="B6703" t="str"><v>The price for an NLAW, a popular type of anti-tank weapon. Source reports that each single-shot NLAW unit is over 40,000 USD</v></cell></row><row r="6704"><cell r="B6704" t="str"><v>Source reports that each single-shot NLAW unit is over 40,000 USD</v></cell></row><row r="6705"><cell r="B6705" t="str"><v>.</v></cell></row><row r="6706"><cell r="B6706" t="str"><v>Deducted price by dividing the total amount given by donor (GBP 120 million) by the number of units donated (6000) (Donation ID UKM4, UKF1).</v></cell></row><row r="6707"><cell r="B6707" t="str"><v>We use the price of a variant of this SB-40 LAG, which is Mk 19. Source records the price of Mk19 as 20,000 USD</v></cell></row><row r="6708"><cell r="B6708" t="str"><v>Standard price for M224 60mm mortar is 10,658 USD. We use M224 as a proxy   </v></cell></row><row r="6709"><cell r="B6709" t="str"><v>Source lists a price for the IT-600 version Panzerfaust 3 "Bunkerfaust" with 11108 USD per unit. </v></cell></row><row r="6710"><cell r="B6710" t="str"><v>According to the official defence ministry website Netherlands uses AX308 and AX338 rifles, so we average over the retail price for both AX308 (5699.99 USD) and AX338 (11,049.15 USD) to arrive at the item price of 8374.57 USD</v></cell></row><row r="6711"><cell r="B6711" t="str"><v>Media reports 2500 devices being donated for a total sum of 5,800,000 USD. This brings the unit price to 2320 USD. </v></cell></row><row r="6712"><cell r="B6712" t="str"><v>Source reports the price of 172 laser rangefinders as 8,841,488 USD, which equals 51,404 USD per unit</v></cell></row><row r="6713"><cell r="B6713" t="str"><v>The Price is listed as 6000 USD in our source for Switchblade 300 Drones, one of the most commonly used types of drones in this conflict. </v></cell></row><row r="6714"><cell r="B6714" t="str"><v>The Price is listed as 6000 USD in our source for Switchblade 300 Drones, one of the most commonly used types of drones in this conflict. </v></cell></row><row r="6715"><cell r="B6715" t="str"><v>Ukraine bought 5,100 Matadors from the manufacturer for $27.4 million, so we calculate the price of one unit using this information.</v></cell></row><row r="6716"><cell r="B6716" t="str"><v>The most common types of machine guns are M249 and M240. The average price over both M249 and M240 Machine gun is 5,300 per piece. The range is between 4,000 (M249) and 6,600 (M240)USD.</v></cell></row><row r="6717"><cell r="B6717" t="str"><v>The website reports a realized price of 5175 USD which we prefer against the estimated price range that is also reported.</v></cell></row><row r="6718"><cell r="B6718" t="str"><v>We take the unit price from the contract to provide Norway with 3000 units of  Minimi Mk3 7.62mm for 350 NOK million.</v></cell></row><row r="6719"><cell r="B6719" t="str"><v>The source states Canada has given Ukraine over 20000 units worth 98 million CAD, which is 4900 CAD per unit. We convert this to USD to arrive at the unit cost of approximately 3800 USD per round of 155mm NATO shells</v></cell></row><row r="6720"><cell r="B6720" t="str"><v>The source states Canada has given Ukraine over 20000 units worth 98 million CAD, which is 4900 CAD per unit. We convert this to USD to arrive at the unit cost of approximately 3800 USD per round of 155mm NATO shells</v></cell></row><row r="6721"><cell r="B6721" t="str"><v>The source lists a unit price of 3000 USD for a semi automatic FNC</v></cell></row><row r="6722"><cell r="B6722" t="str"><v>Source lists a range between 2000 USD and 37,000 USD for a new incandescent light system. We take the average. </v></cell></row><row r="6723"><cell r="B6723" t="str"><v>Source gives a range between 500 USD and 3000 USD for 84mm anti-tank rounds. We take the average, which is 1750 USD</v></cell></row><row r="6724"><cell r="B6724" t="str"><v>We assume the US sent the same anti-armour weapon as before. The price for a M136 AT4-CS Anti-armor Weapon is 2700 USD in 2004. This corresponds to approximately 3873.05 USD in 2021 (according to https://www.in2013dollars.com/us/inflation/2004?endYear=2021&amount=2700)</v></cell></row><row r="6725"><cell r="B6725" t="str"><v>Unit cost for a related RPG-7 85 mm missile serves as an estimation.</v></cell></row><row r="6726"><cell r="B6726" t="str"><v>Since we cannot determine which grenade launcher they sent, we take the average price of the two most commonly used in the US army. Average price of M320 is 3500 USD and average price of M203 is 1082 USD. The average of these is 2291 USD</v></cell></row><row r="6727"><cell r="B6727" t="str"><v>As the item comprises several different artillery ammunitions, we use "the regular artillery shell" cost (see the Source of Unit Price) of about 2,000 USD as estimation.</v></cell></row><row r="6728"><cell r="B6728" t="str"><v>As the item comprises several different artillery ammunitions, we use "the regular artillery shell" cost (see the Source of Unit Price) of about 2,000 USD as estimation.</v></cell></row><row r="6729"><cell r="B6729" t="str"><v>Source lists a range between 750 and 2200 USD for a new unit of M72 LAW (light anti-armor weapon). We take the average. </v></cell></row><row r="6730"><cell r="B6730" t="str"><v>Source lists a range between 750 and 2200 USD for a new unit of M72 LAW. We take the average. </v></cell></row><row r="6731"><cell r="B6731" t="str"><v>Main used single shot anti-tank weapon is the M72 LAW. Source lists a range between 750 and 2200 USD for a new unit of M72 LAW. We take the average. </v></cell></row><row r="6732"><cell r="B6732" t="str"><v>On October 31st 2022, the average price of 1 liter of fuel was 1.29 USD around the world. One ton of fuel corresponds to 1,250 liters. Hence, 1 ton of fuel has an average price of 1,612.5 USD.</v></cell></row><row r="6733"><cell r="B6733" t="str"><v>As the source shows, the Finish main used Rifle is RK 62, an upgraded AK47. AK47 costs around 1,250 USD, so we estimated the value of the RK 62 to 1,500 USD</v></cell></row><row r="6734"><cell r="B6734" t="str"><v>Source reports a unit replacement cost of 1480 USD per M136 AT4 anti tank weapon. </v></cell></row><row r="6735"><cell r="B6735" t="str"><v>Standard price for individual modern combat helmet without optional accessories</v></cell></row><row r="6736"><cell r="B6736" t="str"><v>Standard price for individual modern combat helmet without optional accessories</v></cell></row><row r="6737"><cell r="B6737" t="str"><v>This report lists five different prices in Euro, depending on the model, so that we take the average (1163 EUR) and report the converted value in USD.</v></cell></row><row r="6738"><cell r="B6738" t="str"><v>The website reports this price for a new weapon,  705 USD MSRP</v></cell></row><row r="6739"><cell r="B6739" t="str"><v>Source lists the price of one GRAD rocket at 1000 USD.</v></cell></row><row r="6740"><cell r="B6740" t="str"><v>The average retail price for a SIG P228 is 1071.64 USD. </v></cell></row><row r="6741"><cell r="B6741" t="str"><v>According to the source, an AK 47 rifle is currently worth an average price of approximately 850 USD new</v></cell></row><row r="6742"><cell r="B6742" t="str"><v>The most used Rifle in the U.S. Army is the M4 Carbine. We therefore took this model's unit price, which was $673.10 in 2012. This corresponds to approximately 800 USD in 2021 (according to https://www.in2013dollars.com/us/inflation/2012?endYear=2021&amount=673.10)</v></cell></row><row r="6743"><cell r="B6743" t="str"><v>400 to 600 USD for an external (overrt) soft body armor vest. Hence, the average price is 500 USD.</v></cell></row><row r="6744"><cell r="B6744" t="str"><v>The Source lists a price of 400 USD per high explosive (HE) round of 105mm guns, which we use here as a proxy. </v></cell></row><row r="6745"><cell r="B6745" t="str"><v>The source gives the price for an Austrian ballistic vest to 300 EUR, which is 316.68 USD.</v></cell></row><row r="6746"><cell r="B6746" t="str"><v>Source lists the price of one GRAD rocket at 1000 USD. Czech RM-70 uses 122mm GRAD rockets (see https://www.armyrecognition.com/czech_army_artillery_vehicle_weapon_systems_uk/rm-70_m1972_122mm_mlrs_multiple_launch_rocket_system_technical_data_sheet_specifications_pictures.html)</v></cell></row><row r="6747"><cell r="B6747" t="str"><v>Since GEPARD has Oerlikon 35 mm cannons, we report ammunition prices for this cannon type. The price of 35 mm round costed $53 in 1975. This corresponds to $266.94 in 2021 (according to https://www.in2013dollars.com/us/inflation/1975?endYear=2021&amount=53)</v></cell></row><row r="6748"><cell r="B6748" t="str"><v>Since no price is available for 23x152mm rounds or caliber 23 in general, we use the price for caliber 30mm, a more modern variant of anti-air ammunition, which the source reports a cost of around 100 USD. </v></cell></row><row r="6749"><cell r="B6749" t="str"><v>Average cost in 2021 is 45 USD.</v></cell></row><row r="6750"><cell r="B6750" t="str"><v>The price of 2 first aid boxes is 75.63 USD, hence the price is 37.82 per unit</v></cell></row><row r="6751"><cell r="B6751" t="str"><v>According to the Bundeswehr, they use the "Einmannpackung" (Epa) as a standard good. The price is, according to the bundeswehr shop, 20 EUR for different types of this Epa. This corresponds to 22 USD.</v></cell></row><row r="6752"><cell r="B6752" t="str"><v>According to the Bundeswehr, they use the "Einmannpackung" (Epa) as a standard good. The price is, according to the bundeswehr shop, 20 EUR for different types of this Epa. This corresponds to 22 USD.</v></cell></row><row r="6753"><cell r="B6753" t="str"><v>According to the Bundeswehr, they use the "Einmannpackung" (Epa) as a standard good. The price is, according to the bundeswehr shop, 20 EUR for different types of this Epa. This corresponds to 22 USD.</v></cell></row><row r="6754"><cell r="B6754" t="str"><v>According to the Bundeswehr, they use the "Einmannpackung" (Epa) as a standard good. The price is, according to the bundeswehr shop, 20 EUR for different types of this Epa. This corresponds to 22 USD.</v></cell></row><row r="6755"><cell r="B6755" t="str"><v>According to the Bundeswehr, they use the "Einmannpackung" (Epa) as a standard good. The price is, according to the bundeswehr shop, 20 EUR for different types of this Epa. This corresponds to 22 USD.</v></cell></row><row r="6756"><cell r="B6756" t="str"><v>Item is representative of Bundeswehr lighers. Price is originally in EUR (8.99 EUR). Since we convert only the total sum in USD in the end, we report this single price, by converting. </v></cell></row><row r="6757"><cell r="B6757" t="str"><v>The price is an average over the various rounds of ammuntion sent, including small arms rounds, grenades and mortar rounds (Donation ID USM1)</v></cell></row><row r="6758"><cell r="B6758" t="str"><v>The price is an average over the various rounds of ammuntion sent, including small arms rounds, grenades and mortar rounds (Donation ID USM1)</v></cell></row><row r="6759"><cell r="B6759" t="str"><v>The price for 20 rounds of 7.62x51mm NATO ammunition which is used for the UK vz. 59 machine gun, is 19 USD. Hence, one round costs 0.95 USD.</v></cell></row><row r="6760"><cell r="B6760" t="str"><v>The price for 20 rounds of 7.62x51mm NATO ammunition which is used for the UK vz. 59 machine gun, is 19 USD. Hence, one round costs 0.95 USD.</v></cell></row><row r="6761"><cell r="B6761" t="str"><v>A variety of prices, ranging from 0.45 USD per round up to 0.71 USD per round, so we take the median of 0.58 USD per round as approximation.</v></cell></row><row r="6762"><cell r="B6762" t="str"><v>Since GEPARD has Oerlikon 35 mm cannons, we report ammunition prices for this cannon type. The price of 35 mm round costed $53 in 1975. This corresponds to $266.94 in 2021 (according to https://www.in2013dollars.com/us/inflation/1975?endYear=2021&amount=53)</v></cell></row><row r="6763"><cell r="B6763" t="str"><v>Tactical 40mm rounds cost $50 or $60. We take the average. </v></cell></row><row r="6764"><cell r="B6764" t="str"><v>Source reports a prices of USD 500000. </v></cell></row><row r="6765"><cell r="B6765" t="str"><v>Source reports 8 different prices for the M1070, we take the average to arrive at a unit price of 94550 USD. </v></cell></row><row r="6766"><cell r="B6766" t="str"><v>Price deducted from the 2021 annual Pentagon Budget. Page 43, Gross/Weapon System Unit Cost, FY 2021 Total</v></cell></row><row r="6767"><cell r="B6767" t="str"><v>Media reports 2500 devices being donated for 5800000 USD total. This brings the unit cost to 2320 USD. </v></cell></row><row r="6768"><cell r="B6768" t="str"><v>Based on a contract between 2008 and 2018 valued at USD 157 million for 468 Kirpis. This brings the unit cost to USD 335,470</v></cell></row><row r="6769"><cell r="B6769" t="str"><v>We use the price of 105mm LG1 MK-2 howitzers as a proxy as no price is available for M119 105mm light field guns or similarly designated weapons. Average unit costs of 105mm LG1 MK-2 based on different contracts from SIPRI database and the source and adjusted to $2021</v></cell></row><row r="6770"><cell r="B6770" t="str"><v>ScanEagle system costs US$3.2 million in 2006</v></cell></row><row r="6771"><cell r="B6771" t="str"><v>Based on a contract between 2017 and 2019 valued at USD 440 million for 1085 Vehicles. This brings the unit cost to USD 405,530</v></cell></row><row r="6772"><cell r="B6772" t="str"><v>Price extracted from the 2021 Pentagon Budget for a Launcher plus a missile. Page 65, Gross/Weapon System Unit Cost, FY 2021 Total  </v></cell></row><row r="6773"><cell r="B6773" t="str"><v>Assumed to be a Javelin missile as the donation included Javelins. Source lists a price of 78000 USD for a Javelin missile, extracted from the 2021 Pentagon budget.</v></cell></row><row r="6774"><cell r="B6774" t="str"><v>Source reports a price of 350000 USD for new Army Trucks, which we take as proxy for Military Trucks</v></cell></row><row r="6775"><cell r="B6775" t="str"><v>Source reports a price of 350000 USD for new Army Trucks, which we take as proxy for Military Trucks</v></cell></row><row r="6776"><cell r="B6776" t="str"><v>Source reports a price of 350000 USD for new Army Trucks, which we take as proxy for Military Trucks</v></cell></row><row r="6777"><cell r="B6777" t="str"><v>Price of a German manufactured artillery radar (COBRA). We converted the price in USD dollar first</v></cell></row><row r="6778"><cell r="B6778" t="str"><v>Based on a contract between Czech Republic and Israel valued at USD 125 million for 8 MMR. This brings per unit cost to USD 15,625,000. Since the exact type of MMR is not given, we use ELM-2084 'Iron Dome' Multi-Mission Radars as proxy.</v></cell></row><row r="6779"><cell r="B6779" t="str"><v>We use the price of M982 Excalibur which is a 155 mm extended-range guided artillery shell developed by the US</v></cell></row><row r="6780"><cell r="B6780" t="str"><v>The source reports an auction price of 820000 EUR that the Slovenian Ministry of Defence agreed upon in 2018. Since the tank is a heavily upgraded version of a soviet T-55 tank and the upgrades reportedly having been very expensive, we report this price instead of a unit price with singular upgrade costs added. </v></cell></row><row r="6781"><cell r="B6781" t="str"><v>.</v></cell></row><row r="6782"><cell r="B6782" t="str"><v>We take a price of a Cortale NG. Average unit costs based on different contracts from SIPRI database and the source and adjusted to $2021</v></cell></row><row r="6783"><cell r="B6783" t="str"><v>According to official statements of the US and Netherlands total price to overhaul 90 T-72 tanks provided by the Czech republic is 90 USD million, meaning that on average, the overhaul of each unit costs 1 USD million. </v></cell></row><row r="6784"><cell r="B6784" t="str"><v>Average unit costs based on different contracts from SIPRI database and the source and adjusted to $2021</v></cell></row><row r="6785"><cell r="B6785" t="str"><v>We take a price of a Chinese variant of Model 56 produced by NORINCO. Average unit costs based on different contracts from SIPRI database and the source and adjusted to $2021</v></cell></row><row r="6786"><cell r="B6786" t="str"><v>In November 2022 50 Spartans were purchased for 5.5 USD million </v></cell></row><row r="6787"><cell r="B6787" t="str"><v>The source report the price for canadian winter military uniform, we convert it to current USD. We convert it to USD using the average exchange rate for 2022 (until 25 November).</v></cell></row><row r="6788"><cell r="B6788" t="str"><v>Average unit costs based on different contracts from SIPRI database and the source and adjusted to $2021</v></cell></row><row r="6789"><cell r="B6789" t="str"><v>Price deducted from the US Department of Defense 2023 Budget Estimates. </v></cell></row><row r="6790"><cell r="B6790" t="str"><v>.</v></cell></row><row r="6791"><cell r="B6791" t="str"><v>We use prices for a US naval drone boat. The US sent 35 coastal patrol boats to Jordan, worth 80 million USD. This allows an approximation for the unit cost. We also convert this value to $2021.</v></cell></row><row r="6792"><cell r="B6792" t="str"><v>Source lists a contract between Nigeria and the UK for 2.268 million USD for 1 unit of a medium bridge system.</v></cell></row><row r="6793"><cell r="B6793" t="str"><v>Source lists a price of 297900 USD in 1979 for Armored engineering vehicle, which translated to 2020 prices amounts to 1240159 USD per piece.</v></cell></row><row r="6794"><cell r="B6794" t="str"><v>As a proxy we use the price for a MaxxPro mine clearing vehicle. Based on a contract between 2017 and 2019 valued at USD 440 million for 1085 Vehicles. This brings the unit cost to USD 405,530</v></cell></row><row r="6795"><cell r="B6795" t="str"><v>As a proxy we use the price for a MaxxPro mine clearing vehicle. Based on a contract between 2017 and 2019 valued at USD 440 million for 1085 Vehicles. This brings the unit cost to USD 405,530</v></cell></row><row r="6796"><cell r="B6796" t="str"><v> Average unit costs based on different contracts from SIPRI database and the source and adjusted to $2021</v></cell></row><row r="6797"><cell r="B6797" t="str"><v>We take the average price of winter uniforms pledged by Canada and Lithuania from our dataset</v></cell></row><row r="6798"><cell r="B6798" t="str"><v>The source mentions the price of a Mamba 4x4 of 94462 USD in 2020, transferred from a corresponding value in 1993.</v></cell></row><row r="6799"><cell r="B6799" t="str"><v>The price for an NLAW, a popular type of anti-tank weapon. Source reports that each single-shot NLAW unit is over 40,000 USD</v></cell></row><row r="6800"><cell r="B6800" t="str"><v>Source lists a price for the IT-600 version Panzerfaust 3 "Bunkerfaust" with 11108 USD per unit. </v></cell></row><row r="6801"><cell r="B6801" t="str"><v>The Price is listed as 6000 USD in our source for Switchblade 300 Drones, one of the most commonly used types of drones in this conflict. </v></cell></row><row r="6802"><cell r="B6802" t="str"><v>The average retail price over all used Shotguns by the U.S. Military (Mossberg approximately 500 USD; Benelli M4 approximately 1,800 USD) is 1,100 USD.</v></cell></row><row r="6803"><cell r="B6803" t="str"><v>See under M722 WP of the source</v></cell></row><row r="6804"><cell r="B6804" t="str"><v>The Spanish Army uses almost exlusively 5.56 mm rounds for Rifles and MGs. The price for 20 rounds of 5.56 mm rounds is 17 USD. Hence, one round costs 0.85 USD. </v></cell></row><row r="6805"><cell r="B6805" t="str"><v>Source reports single cartridge price of 0.50 USD. </v></cell></row><row r="6806"><cell r="B6806" t="str"><v>Price range for armored vehicle is reported from 30,000 to 90,000 USD, therefore we take the average price.</v></cell></row><row r="6807"><cell r="B6807" t="str"><v>We take the price of Spartan as a proxy, since it is a variant</v></cell></row><row r="6808"><cell r="B6808" t="str"><v>As a proxy, we use the price of a 2023 Jeep Wrangler 4x4.</v></cell></row><row r="6809"><cell r="B6809" t="str"><v>The source quantifies typical costs of a portable ground surveillance radar to 20,000 to 30,000 USD. Hence, we use the average of 25,000 USD as estimate.</v></cell></row><row r="6810"><cell r="B6810" t="str"><v>The source quantifies typical costs of a portable ground surveillance radar to 20,000 to 30,000 USD. Hence, we use the average of 25,000 USD as estimate.</v></cell></row><row r="6811"><cell r="B6811" t="str"><v>Source 1 resports an Alvis Stormer Tracked Armored Recon Vehicle being auctioned off from the UK Ministry of Defence for 13700 GBP, roughly 16000 USD. </v></cell></row><row r="6812"><cell r="B6812" t="str"><v>Source says that the price range for each Uav drone jammer is between 1589 USD and 20,000 USD. We take the average, which is 10,794.50 USD </v></cell></row><row r="6813"><cell r="B6813" t="str"><v>The source quantifies the price of a Barrett M82 to be 9,800 USD in 2007, which is equivlanent to 12,807.38 USD in 2021 (according to https://www.in2013dollars.com/us/inflation/2007?endYear=2021&amount=9800)</v></cell></row><row r="6814"><cell r="B6814" t="str"><v>Price for a OVP Falcon 12.7mm Russian sniper rifle (Anti-Material Rifle)</v></cell></row><row r="6815"><cell r="B6815" t="str"><v>The Price is listed as 6000 USD in our source for Switchblade 300 Drones, one of the most commonly used types of drones in this conflict. </v></cell></row><row r="6816"><cell r="B6816" t="str"><v>Source says Ukrainian company produces anti-drone rifles which are priced at 12,000 USD</v></cell></row><row r="6817"><cell r="B6817" t="str"><v>Source lists a price for a new MG3 of around 3000 USD.</v></cell></row><row r="6818"><cell r="B6818" t="str"><v>Source lists a price for a new MG3 of around 3000 USD.</v></cell></row><row r="6819"><cell r="B6819" t="str"><v>The website reports the value of a new Dragunov rifle as 3832.65 USD. </v></cell></row><row r="6820"><cell r="B6820" t="str"><v>The price reflects an average price for a new 805 BREN pistol is 1818.28 USD.</v></cell></row><row r="6821"><cell r="B6821" t="str"><v>Source values a medicine refrigerator with shelves to be 1486.91 USD. </v></cell></row><row r="6822"><cell r="B6822" t="str"><v>According to the source, an advanced metal detector costs between 900 USD and 1,500 USD. We use the average of 1,200 USD.</v></cell></row><row r="6823"><cell r="B6823" t="str"><v>1000 liter = 1335 EUR (assume that 1000 liter = 1 ton). Value converted in USD.</v></cell></row><row r="6824"><cell r="B6824" t="str"><v>Source lists average price of a new CZ EVO 3 as 992.40 EUR</v></cell></row><row r="6825"><cell r="B6825" t="str"><v>We report the minimum price for commercial-level camera drones, which start at 2000 USD</v></cell></row><row r="6826"><cell r="B6826" t="str"><v>The source reports the average price for a CZ 82 pistol.</v></cell></row><row r="6827"><cell r="B6827" t="str"><v>Average price for HE ammuntion for a Panzerfaust 3.</v></cell></row><row r="6828"><cell r="B6828" t="str"><v>Price of a M-69 standard fragmentation vest.</v></cell></row><row r="6829"><cell r="B6829" t="str"><v>Price range from 150 to 220 GBP for an advanced model, which is 185 GBP on average. We convert this to USD. </v></cell></row><row r="6830"><cell r="B6830" t="str"><v>Initial price of 10.000 INR is converted in USD according to our Currency Converter Sheet.</v></cell></row><row r="6831"><cell r="B6831" t="str"><v>Source lists a price of 51 EUR for a Romanian army medical stretcher. We convert this to USD.</v></cell></row><row r="6832"><cell r="B6832" t="str"><v>Source lists a price of 70 USD for a Standard Two Man Military Tactical Double Shelter</v></cell></row><row r="6833"><cell r="B6833" t="str"><v>We report the price of the Tactical's Hard Times 2 glove.</v></cell></row><row r="6834"><cell r="B6834" t="str"><v>Source reports 69 USD per phone, designed and manufactured according to US Military Specifications</v></cell></row><row r="6835"><cell r="B6835" t="str"><v>Average retail price for military binoculars is $45 per piece</v></cell></row><row r="6836"><cell r="B6836" t="str"><v>The Ministry of Defence says that the value of one helmet is 35 EUR, hence 36.95 USD.</v></cell></row><row r="6837"><cell r="B6837" t="str"><v> Price reported in EUR (34.99 EUR). Since we convert only the total sum in USD in the end, we report this single price, by converting.</v></cell></row><row r="6838"><cell r="B6838" t="str"><v>Approximate Retail price over all available camouflage Ranger or Hunter vests</v></cell></row><row r="6839"><cell r="B6839" t="str"><v>Price for a M-112 C4 Demolition Block, "standard plastic explosive block in the US and several of its allies."</v></cell></row><row r="6840"><cell r="B6840" t="str"><v>We have chosen the price of the "best seller" article in Amazon.</v></cell></row><row r="6841"><cell r="B6841" t="str"><v>Since we convert the total sum from USD to EUR in the main dataset, we report this single price  by converting it  (Conversion on the 1.07.2022)</v></cell></row><row r="6842"><cell r="B6842" t="str"><v>Standard hygiene kit, 48 kits costs $120, hence 1 kit costs $2.50</v></cell></row><row r="6843"><cell r="B6843" t="str"><v>Source reports a price of 650 USD for 400 units, bringing the Unit price to 1.625 USD. </v></cell></row><row r="6844"><cell r="B6844" t="str"><v>Average over retail prices available. Proxy KN95 masks for protective mask with filter</v></cell></row><row r="6845"><cell r="B6845" t="str"><v>Usage of global average current diesel price. (31 October 2022)</v></cell></row><row r="6846"><cell r="B6846" t="str"><v>The price for 20 rounds of 7.62x51mm NATO ammunition which is used for the UK vz. 59 machine gun, is 19 USD. Hence, one round costs 0.95 USD.</v></cell></row><row r="6847"><cell r="B6847" t="str"><v>As the 7.62x51mm NATO caliber is one of the most popular calibers of sniper rifles (see https://en.wikipedia.org/wiki/Sniper_rifle), we apply the approximate price for one round of this caliber here.</v></cell></row><row r="6848"><cell r="B6848" t="str"><v>A package of 10 sterile wound bandages cost $3.78, so one bandage costs 0.38 USD. </v></cell></row><row r="6849"><cell r="B6849" t="str"><v>Price for a standard 9mm handgun ammunition is 20,9 EUR for 50 bullets. Hence, 0.418 EUR for one bullet.</v></cell></row><row r="6850"><cell r="B6850" t="str"><v>RK 62 uses 7.62×39mm, 1,000 rounds cost around 400 USD</v></cell></row><row r="6851"><cell r="B6851" t="str"><v>We report the single unit price of a 7.62x39 cartridge (0.30 USD) with a small mark up of 0.10 USD. </v></cell></row><row r="6852"><cell r="B6852" t="str"><v>Source reports a price for a new Forklift between 20000 and 45000 USD. We report the average of 32500 USD per piece.</v></cell></row><row r="6853"><cell r="B6853" t="str"><v>Average retail price for military binoculars is $45 per piece</v></cell></row><row r="6854"><cell r="B6854" t="str"><v>Price range for armored vehicle is reported from 30,000 to 90,000 USD, therefore we take the average price.</v></cell></row><row r="6855"><cell r="B6855" t="str"><v>As a proxy we use the price for a MaxxPro mine clearing vehicle. Based on a contract between 2017 and 2019 valued at USD 440 million for 1085 Vehicles. This brings the unit cost to USD 405,530</v></cell></row><row r="6856"><cell r="B6856" t="str"><v>Since the price depends heavily on the type of blood and the donor country, no reliable source can be found.</v></cell></row><row r="6857"><cell r="B6857" t="str"><v>.</v></cell></row><row r="6858"><cell r="B6858" t="str"><v>We use the price of ARTHUR artillery radar as a proxy. Average unit costs based on different contracts from SIPRI database and the source and adjusted to $2021</v></cell></row><row r="6859"><cell r="B6859" t="str"><v>Since these generators are sent from BW stocks, we assume these are tactical military generators. We take the price from the US budget document. </v></cell></row><row r="6860"><cell r="B6860" t="str"><v>.</v></cell></row><row r="6861"><cell r="B6861" t="str"><v>.</v></cell></row><row r="6862"><cell r="B6862" t="str"><v>Due to a lack of information, it is impossible to estimate this price. Please note that the absence of price will not significantly affect the results due to the number of items committed and their potential value.</v></cell></row><row r="6863"><cell r="B6863" t="str"><v>Lockheed Martin contract worth $49.7 million to build 19 multi-sensor elecro-optical and infrared (EO/IR) fire control systems for AH-1Z Viper attack helicopters. The each system is worth an average of 2,615,789.47 USD.</v></cell></row><row r="6864"><cell r="B6864" t="str"><v>The range of prices for gun sights is too high. If assumed that the gun sight is for the 105mm light field gun, there is no available price. </v></cell></row><row r="6865"><cell r="B6865" t="str"><v>Deal worth 2.2 billion USD to upgrade 2000 pieces of equipment related to South Korean weapons systems from the decades-old Mode-4 to the latest Mode-5, the new NATO standard. Average price of one IFF system upgrade per piece of equipment is 1.1 million USD. However the possible item range is too large, so we retract the price to avoid misestimation.</v></cell></row><row r="6866"><cell r="B6866" t="str"><v>Source reports prices for several infusion pumps. We report the average of 1247.4 USD per piece.</v></cell></row><row r="6867"><cell r="B6867" t="str"><v>Source reports a price of 150000 USD for an avergae lorry/semi-truck.</v></cell></row><row r="6868"><cell r="B6868" t="str"><v>.</v></cell></row><row r="6869"><cell r="B6869" t="str"><v>Source reports a price of 78 USD for an anti-inflammatory pack.</v></cell></row><row r="6870"><cell r="B6870" t="str"><v>Based on the estimations on needs for power generators and their costs made by Ukrainian Ministry of Afgarian policy and food.</v></cell></row><row r="6871"><cell r="B6871" t="str"><v>US Army contract with Thales and Harris worth 3.9 billion USD to deliver 193,276 Rifleman radios. This leads to an average price of 20,178.40 USD. However the possible item range is too large, so we retract the price to avoid misestimation.</v></cell></row><row r="6872"><cell r="B6872" t="str"><v>Since the system mostly consists of the missile and the RBS missile is a variant of a hellfire missile, we use the price for hellfire as a proxy. Price deducted from the 2021 annual Pentagon Budget. Page 43, Gross/Weapon System Unit Cost, FY 2021 Total</v></cell></row><row r="6873"><cell r="B6873" t="str"><v>.</v></cell></row><row r="6874"><cell r="B6874" t="str"><v>.</v></cell></row><row r="6875"><cell r="B6875" t="str"><v>.</v></cell></row><row r="6876"><cell r="B6876" t="str"><v>.</v></cell></row><row r="6877"><cell r="B6877" t="str"><v>.</v></cell></row><row r="6878"><cell r="B6878" t="str"><v>.</v></cell></row><row r="6879"><cell r="B6879" t="str"><v>Source states that the price range for new military lowboy trailers can range from $10,000 to over $50,000. In accordance with the upper bound rule, we take the price of 50,000 USD. </v></cell></row><row r="6880"><cell r="B6880" t="str"><v>.</v></cell></row><row r="6881"><cell r="B6881" t="str"><v>Since the cost is estimated to be between 60 and 190 million USD, we took the average price equal to 125 million USD. </v></cell></row><row r="6882"><cell r="B6882" t="str"><v>Estimated cost of a temporary bridge in the UK (27 million GBP), converted to USD on June 1 using: https://sdw.ecb.europa.eu/curConverter.do?sourceAmount=27.0&sourceCurrency=GBP&targetCurrency=USD&inputDate=01-06-2022&submitConvert.x=39&submitConvert.y=5</v></cell></row><row r="6883"><cell r="B6883" t="str"><v>Source provides a unit price of 644000 USD. </v></cell></row><row r="6884"><cell r="B6884" t="str"><v>Can cost between 250,000 and 550,000 USD, average is 400,000 USD</v></cell></row><row r="6885"><cell r="B6885" t="str"><v>We took the same unit cost as for a fire-engine since they are often the same.</v></cell></row><row r="6886"><cell r="B6886" t="str"><v>An ambulance can cost between 35000 USD and 600000 USD, average is 317,500 USD. </v></cell></row><row r="6887"><cell r="B6887" t="str"><v>Can cost between 250,000 and 550,000 USD, average is 400,000 USD</v></cell></row><row r="6888"><cell r="B6888" t="str"><v>According to the official source, the price for one ambulance from Latvia is 83693.93 EUR.</v></cell></row><row r="6889"><cell r="B6889" t="str"><v>The average price of a new single-wide manufactured home is given with 76,400 USD according to the source.</v></cell></row><row r="6890"><cell r="B6890" t="str"><v>The price can range from 5,000 USD to 50,000 USD. Hence, the mean price is 27,500 USD.</v></cell></row><row r="6891"><cell r="B6891" t="str"><v>Source 1, Annex 5B Value Estimation cites WHO, IDA, ICRC, World Vision estimates as comparison. Approximate average per ton of drugs and medical supplies donations is 10,000 USD</v></cell></row><row r="6892"><cell r="B6892" t="str"><v>Source 1, Annex 5B Value Estimation cites WHO, IDA, ICRC, World Vision estimates as comparison. Approximate average per ton of drugs and medical supplies donations is 10,000 USD</v></cell></row><row r="6893"><cell r="B6893" t="str"><v>Assume that 'necessity items' consists in food and medical supplies. Source 1 says 133 billion pounds of food is worth 161.6 billion USD, which equals 2430.08 USD per ton. Source 2 says 15 tons of medical equipment is worth 21,100,000 Indian rupees, which equals 17,264.62 USD per ton. We take the average of these two values, which is approximately 10,000 USD. </v></cell></row><row r="6894"><cell r="B6894" t="str"><v>Price of a US GI MODULAR FIELD KITCHEN from a US military surpus supplier</v></cell></row><row r="6895"><cell r="B6895" t="str"><v>Source lists the average cost of Patient Monitor medical devices as currently 4173 USD</v></cell></row><row r="6896"><cell r="B6896" t="str"><v>Source lists a range between 4500 USD and 7500 USD for a standard hospital bed frame. We take the average of 6000 USD</v></cell></row><row r="6897"><cell r="B6897" t="str"><v>Source says that the estimated waste of 133 billion pounds of food was worth $161.6 billion, based on retail prices. This equals approximately $1.21 per pound, or $2430 per ton (2000 pounds in a ton).</v></cell></row><row r="6898"><cell r="B6898" t="str"><v>Typical retail prices for a gas-powered generator range between 500 USD and 2500 USD. We take the median value of 1500 USD as approximation.</v></cell></row><row r="6899"><cell r="B6899" t="str"><v>The average selling price of a laptop is given within 600 and 750 USD, hence the average here would be 675 USD.</v></cell></row><row r="6900"><cell r="B6900" t="str"><v>The average selling price of a desktop PC was 632 USD in 2019.</v></cell></row><row r="6901"><cell r="B6901" t="str"><v>Source gives USD price of 329 for one ton of coal leaving Newcastle Australia</v></cell></row><row r="6902"><cell r="B6902" t="str"><v>According to the source, the average cost to purchase and install a TV antenna is 310 USD.</v></cell></row><row r="6903"><cell r="B6903" t="str"><v>The source lists average prices in EUR for twelve floor mats of different sizes. The average price is 187.57 EUR. We convert this to USD. </v></cell></row><row r="6904"><cell r="B6904" t="str"><v>The average price of a computer monitor is given with 200 to 300 USD, hence we apply an estimate of 250 USD.</v></cell></row><row r="6905"><cell r="B6905" t="str"><v>Average retail price over available models</v></cell></row><row r="6906"><cell r="B6906" t="str"><v>Average price for winter coat is between 100 USD and 300 USD, so the average is 200 USD.</v></cell></row><row r="6907"><cell r="B6907" t="str"><v>Source reports 200 USD for a fine family tent</v></cell></row><row r="6908"><cell r="B6908" t="str"><v>According to the source, the typical cost for a VoIP phone ranges between 100 and 200 USD, so we take the average of 150 USD.</v></cell></row><row r="6909"><cell r="B6909" t="str"><v>Source gives a range of prices from 100 USD to 500 USD. We take the average.  </v></cell></row><row r="6910"><cell r="B6910" t="str"><v>Prices range from 40 USD to 150 USD, so we take the average of 95 USD.</v></cell></row><row r="6911"><cell r="B6911" t="str"><v>We report the price of a 3-season sleeping bag</v></cell></row><row r="6912"><cell r="B6912" t="str"><v>The source provides a variety of prices, ranging from 20 USD up to 150 USD. We take the median value of round about 50 USD.</v></cell></row><row r="6913"><cell r="B6913" t="str"><v>Average retail price of a five pound weighted blanket.</v></cell></row><row r="6914"><cell r="B6914" t="str"><v>Approximate average over retail prices available. </v></cell></row><row r="6915"><cell r="B6915" t="str"><v>According to the official source (Informatīvais ziņojums...), the price for 200 stretchers from Latvia is 29.88 EUR. We convert this to USD.</v></cell></row><row r="6916"><cell r="B6916" t="str"><v>We consider corn as a proxy for field crops. According to the source (page 2), the price of 1000 kernels is $3.56, so 0.00356 per kernel. According to (https://www.measuringknowhow.com/how-many-bushels-of-corn-are-in-a-ton/) there are 10,564,400 kernels in a ton, hence each ton costs 37,609.26 USD </v></cell></row><row r="6917"><cell r="B6917" t="str"><v>Price for one meter of a Viablue X-25 silver power cable.</v></cell></row><row r="6918"><cell r="B6918" t="str"><v>General range of prices for general purpose military tents is $600 to $6000. Approximate average retail price is 3000 USD. </v></cell></row><row r="6919"><cell r="B6919" t="str"><v>According to the Bundeswehr, they use the "Einmannpackung" (Epa) as a standard good. The price is, according to the bundeswehr shop, 20 EUR for different types of this Epa. This corresponds to 22 USD.</v></cell></row><row r="6920"><cell r="B6920" t="str"><v>Given price for a dose pack of oral tablets of Azithromycin.</v></cell></row><row r="6921"><cell r="B6921" t="str"><v>Approx. 20 USD/pair of basic shoes</v></cell></row><row r="6922"><cell r="B6922" t="str"><v>The retail price for a 100 unit pack of latex gloves is 16 USD, so the price per pair is 0.32 USD</v></cell></row><row r="6923"><cell r="B6923" t="str"><v>Average retail price for a single glove is around 0.13 per piece, hence 0.26 per pair</v></cell></row><row r="6924"><cell r="B6924" t="str"><v>Bestseller according to amazon.com</v></cell></row><row r="6925"><cell r="B6925" t="str"><v>The average retail price is 10.00 USD.</v></cell></row><row r="6926"><cell r="B6926" t="str"><v>10,00 USD is the average price for medical safety glasses on Amazon.com</v></cell></row><row r="6927"><cell r="B6927" t="str"><v>Price for a package of a typical analgesics, paracetamol.</v></cell></row><row r="6928"><cell r="B6928" t="str"><v>The average retail price for commonly used surface disinfectants, per liter</v></cell></row><row r="6929"><cell r="B6929" t="str"><v>Disinfectant, according to WHO Formula. 10 liter bottle costs $62.31, hence 1 liter costs $6.231</v></cell></row><row r="6930"><cell r="B6930" t="str"><v>Approximate average retail price is $1.50 per liter</v></cell></row><row r="6931"><cell r="B6931" t="str"><v>In this case, we used the price of bottled water, since we could not find anything regarding water in containers (refer to identifier ATH1). Approximate average retail price is $1.50 per liter</v></cell></row><row r="6932"><cell r="B6932" t="str"><v>Usage of global average current fuel price. (31 October, 2022)</v></cell></row><row r="6933"><cell r="B6933" t="str"><v>Usage of global average current diesel price. (31 October 2022)</v></cell></row><row r="6934"><cell r="B6934" t="str"><v>The average retail price is around 0.24 USD per piece.</v></cell></row><row r="6935"><cell r="B6935" t="str"><v>The average retail price is around 0.24 USD per piece.</v></cell></row><row r="6936"><cell r="B6936" t="str"><v>Average retail prices is around 0.24 USD per piece</v></cell></row><row r="6937"><cell r="B6937" t="str"><v>Average retail price is around 0.13 USD per piece.</v></cell></row><row r="6938"><cell r="B6938" t="str"><v>Average retail price is around 0.13 per piece</v></cell></row><row r="6939"><cell r="B6939" t="str"><v>The source gives a price range for syringes in between 0.02 USD and 0.07 USD. We take the median of 0.045 USD as price estimator.</v></cell></row><row r="6940"><cell r="B6940" t="str"><v>We use the price acquired from the US budget documents for FY 2009. It lists the price of 72 AN/PEQ-1C Laser Designators for 6 USD million. We, therefore, calculate the price of a singe item and convert it to 2021$.</v></cell></row><row r="6941"><cell r="B6941" t="str"><v>Unspecified type of equipment</v></cell></row><row r="6942"><cell r="B6942" t="str"><v>The price cannot be determined from the information given. Please note that the absence of price will not significantly affect the results due to the number of items committed and their potential value.</v></cell></row><row r="6943"><cell r="B6943" t="str"><v>The source reports that recent price of Pfizer vaccine dose is 19.50</v></cell></row><row r="6944"><cell r="B6944" t="str"><v>The source reports that Spain sent 1000 tons of diesel to Ukraine and that Spain approximated it to be 2.5 EUR million.</v></cell></row><row r="6945"><cell r="B6945" t="str"><v>.</v></cell></row><row r="6946"><cell r="B6946" t="str"><v>.</v></cell></row><row r="6947"><cell r="B6947" t="str"><v>Based on the information from the Lithuanian Minister of Defense, 25000 winter suits are worth around 2 EUR million. It makes 80 EUR per unit. We also convert it to USD using the average exchange rate for 2022 (until 25 November)</v></cell></row><row r="6948"><cell r="B6948" t="str"><v>.</v></cell></row><row r="6949"><cell r="B6949" t="str"><v>.</v></cell></row><row r="6950"><cell r="B6950" t="str"><v>.</v></cell></row><row r="6951"><cell r="B6951" t="str"><v>.</v></cell></row><row r="6952"><cell r="B6952" t="str"><v>.</v></cell></row><row r="6953"><cell r="B6953" t="str"><v>Source 1, Annex 5B Value Estimation cites WHO, PSF, ICRC, World Vision estimates as comparision for tons of medical equipment which we take as a proxy for tons of medicine. We take the average of these four estimates. </v></cell></row><row r="6954"><cell r="B6954" t="str"><v>Price range for a reverse osmosis system is between 150 USD and 500 USD. We take the average</v></cell></row><row r="6955"><cell r="B6955" t="str"><v>.</v></cell></row><row r="6956"><cell r="B6956" t="str"><v>According to the source, the typical price for a 120mm towed smoothbore mortar system is around 370,000 EUR. We convert this to USD with the Exchange Rate we use in Release 9 (1.05), which equals 388,500 USD. </v></cell></row><row r="6957"><cell r="B6957" t="str"><v>Source lists a price of 109.89 USD per round of 120mm HE mortar round from the 2023 Pentagon Ammo procurement budget plan.</v></cell></row><row r="6958"><cell r="B6958" t="str"><v>Source provides information on six contracts for the sale of M577 vehicles, the type of vehicle that is commonly used as an amored medical treatment vehicle. We take the average value of these contracts. </v></cell></row><row r="6959"><cell r="B6959" t="str"><v>We take 5.56 NATO rounds as a proxy for small arms ammunition, as it is the most common round used by the US Army. The source provides an average price over time of 0.47 USD. </v></cell></row><row r="6960"><cell r="B6960" t="str"><v>.</v></cell></row><row r="6961"><cell r="B6961" t="str"><v>We take 5.56 NATO rounds as a proxy for small arms ammunition, as it is the most common round used by the US Army. The source provides an average price over time of 0.47 USD. </v></cell></row><row r="6962"><cell r="B6962" t="str"><v>.</v></cell></row><row r="6963"><cell r="B6963" t="str"><v>.</v></cell></row><row r="6964"><cell r="B6964" t="str"><v>According to the source, a new Garbage Truck will cost between 200000 and 400000 USD. We take the average to arrive at 300000 USD per new unit. </v></cell></row><row r="6965"><cell r="B6965" t="str"><v>An ambulance can cost between 120,000 and 325,000 USD, average is close to 220,000 USD. </v></cell></row><row r="6966"><cell r="B6966" t="str"><v>.</v></cell></row><row r="6967"><cell r="B6967" t="str"><v>.</v></cell></row><row r="6968"><cell r="B6968" t="str"><v>.</v></cell></row><row r="6969"><cell r="B6969" t="str"><v>Average retail price is about 25 USD</v></cell></row><row r="6970"><cell r="B6970" t="str"><v>According to the source, an used Iveco bus Euro-6 version) can cost between 13900 and 134900 EUR, depending on the condition of the bus. We take the average to arrive at 74400 EUR per new unit. We also convert it to USD using the average exchange rate for 2022 (until 25 November)</v></cell></row><row r="6971"><cell r="B6971" t="str"><v>.</v></cell></row><row r="6972"><cell r="B6972" t="str"><v>.</v></cell></row><row r="6973"><cell r="B6973" t="str"><v>Since the item price can vary very much and it is not used for any calculations, we do not set any price here.</v></cell></row><row r="6974"><cell r="B6974" t="str"><v>We use a price of an ambulance as a proxy. An ambulance can cost between 35000 USD and 600000 USD, average is 317,500 USD. </v></cell></row><row r="6975"><cell r="B6975" t="str"><v>The price of 20m is approx. 25 EUR, so the price of 1km is 1250 EUR, which we then convert to USD using the average exchange rate for 2022 (until 25 November)</v></cell></row><row r="6976"><cell r="B6976" t="str"><v>The reported litre price is 9 EUR. We convert it to USD using the average exchange rate for 2022 (until 25 November)</v></cell></row><row r="6977"><cell r="B6977" t="str"><v>Source lists the price between 5.2 and 6.5 USD million.</v></cell></row><row r="6978"><cell r="B6978" t="str"><v>.</v></cell></row><row r="6979"><cell r="B6979" t="str"><v>.</v></cell></row><row r="6980"><cell r="B6980" t="str"><v>.</v></cell></row><row r="6981"><cell r="B6981" t="str"><v>Item designation too vague to deduct price.</v></cell></row><row r="6982"><cell r="B6982" t="str"><v>.</v></cell></row><row r="6983"><cell r="B6983" t="str"><v>.</v></cell></row><row r="6984"><cell r="B6984" t="str"><v>.</v></cell></row><row r="6985"><cell r="B6985" t="str"><v>.</v></cell></row><row r="6986"><cell r="B6986" t="str"><v>.</v></cell></row><row r="6987"><cell r="B6987" t="str"><v>Due to the lack of information, we use the price of anti-drone cannon from our price list as a proxy.</v></cell></row><row r="6988"><cell r="B6988" t="str"><v>.</v></cell></row><row r="6989"><cell r="B6989" t="str"><v>Source lists the price between 20 and 300 USD for a space heater. In accordance with the upper-bound rule, we take the price of 300 USD </v></cell></row><row r="6990"><cell r="B6990" t="str"><v>.</v></cell></row><row r="6991"><cell r="B6991" t="str"><v>.</v></cell></row><row r="6992"><cell r="B6992" t="str"><v>Price for a military grade medical gauze. </v></cell></row><row r="6993"><cell r="B6993" t="str"><v>The German Army uses the Kärcher Decocontain 3000, a mobile decontamination vehicle. The source lists the unit cost as 600000 USD. </v></cell></row><row r="6994"><cell r="B6994" t="str"><v>Based on the type of terminals USAID recently sent to Ukraine, we assume Poland also committed and delivered them. The price for each terminal is 1500 USD. </v></cell></row><row r="6995"><cell r="B6995" t="str"><v>Even thought, Germany sent HEP-70 to Ukraine, we cannot estimate it's price due to lack of information. Still, the German Army also uses the Kärcher Decocontain 3000, a mobile decontamination vehicle. The source lists the unit cost as 600000 USD. </v></cell></row><row r="6996"><cell r="B6996" t="str"><v>Since these vehicles are donated from the stocks of the Federal Armed Forces of Germany, we assume they've sent moderate models, which are: VW Transporter T5 (minibus), Iveco Eurocargo ML 140E (truck), and MAN KAT1 (all-terrain vehicle). For each category, we try to estimate a price of a second-hand vehicle. The cost of VW Transporter T5 and MAN KAT1 is taken from one retail store (https://suchen.mobile.de/) and averages around 25000 EUR and 35000 EUR, respectively. The cost of Iveco Eurocargo ML 140E is taken from the different retail stores (https://www.alle-lkw.de/lkw/iveco/eurocargo-140e?sortby=price) and averaged around 35000 EUR. We also assume that all vehicles are equally distributed, so the average price per item is about 31.666 EUR, which is about 31500 current USD.    </v></cell></row><row r="6997"><cell r="B6997" t="str"><v>According to the source, in 2012 one unit cost 17867.83 USD. </v></cell></row><row r="6998"><cell r="B6998" t="str"><v>The price of the recovery vehicle is unknown. However, we use the contract for 200 vehicles based on the same Tatra chassis since chassis can account for a significant vehicle price. The agreement also included TREVA-30 vehicles and works as a proxy for its price. The total value of the contract is 77 EUR million.</v></cell></row><row r="6999"><cell r="B6999" t="str"><v>.</v></cell></row><row r="7000"><cell r="B7000" t="str"><v>Source lists a contract over 2 SEMP/T for a total of 651 million EUR, bringing the unit price to 341,77 million USD.</v></cell></row><row r="7001"><cell r="B7001" t="str"><v>Source lists a contract over 2 SEMP/T for a total of 651 million EUR, bringing the unit price to 341,77 million USD.</v></cell></row><row r="7002"><cell r="B7002" t="str"><v>According to the source, the average cost of a LED light bulb is 3.50 USD. </v></cell></row><row r="7003"><cell r="B7003" t="str"><v>.</v></cell></row><row r="7004"><cell r="B7004" t="str"><v>.</v></cell></row><row r="7005"><cell r="B7005" t="str"><v>.</v></cell></row><row r="7006"><cell r="B7006" t="str"><v>Since we could not find the price of the original ROV R7, we reported the price of the Canadian variant with similar functions.</v></cell></row><row r="7007"><cell r="B7007" t="str"><v>It is impossible to estimate the price of this item due to the lack of information.</v></cell></row><row r="7008"><cell r="B7008" t="str"><v>Price range from 150 to 220 GBP for an advanced model, which is 185 GBP on average. We convert this to USD. </v></cell></row><row r="7009"><cell r="B7009" t="str"><v>We take the price for a contract conducted in November 2022. </v></cell></row><row r="7010"><cell r="B7010" t="str"><v>It is impossible to estimate the price of this item due to the lack of information.</v></cell></row><row r="7011"><cell r="B7011" t="str"><v>It is impossible to estimate the item and, therefor, the price due to the lack of information.</v></cell></row><row r="7012"><cell r="B7012" t="str"><v>Average unit cost based on different contracts from SIPRI database and the source and adjusted to 2021$</v></cell></row><row r="7013"><cell r="B7013" t="str"><v>CSIS suggests that the price of one patriot battery is about 400 million USD without missiles.</v></cell></row><row r="7014"><cell r="B7014" t="str"><v>Source states a price of 3 million USD for one missile.</v></cell></row><row r="7015"><cell r="B7015" t="str"><v>Source reports a price for the M224 60 mm Lightweight Company Mortar System, which is also 60mm Mortar, so we use it as proxy.</v></cell></row><row r="7016"><cell r="B7016" t="str"><v>Source lists a replacement cost of 24717 USD for a british 81mm mortar system which we use as a proxy.</v></cell></row><row r="7017"><cell r="B7017" t="str"><v>.</v></cell></row><row r="7018"><cell r="B7018" t="str"><v>.</v></cell></row><row r="7019"><cell r="B7019" t="str"><v>.</v></cell></row><row r="7020"><cell r="B7020" t="str"><v>.</v></cell></row><row r="7021"><cell r="B7021" t="str"><v>Souce lists a contract between Germany and Ukraine from 2022 for 18 units for a total price of 216 million EUR, bringing the unit cost to 12 million EUR. Due to exchange rate parity in September 2022 we take the EUR value as USD value. </v></cell></row><row r="7022"><cell r="B7022" t="str"><v>.</v></cell></row><row r="7023"><cell r="B7023" t="str"><v>Source reports a price of 350000 USD for new Army Trucks, which we take as proxy for Military Trucks</v></cell></row><row r="7024"><cell r="B7024" t="str"><v>Source reports a price of 85 USD for a Swiss Army wool blanket, which we take as representative of military wool blankets </v></cell></row><row r="7025"><cell r="B7025" t="str"><v>.</v></cell></row><row r="7026"><cell r="B7026" t="str"><v>Source reports a price of 350000 USD for new Army Trucks, which we take as proxy for Military Trucks</v></cell></row><row r="7027"><cell r="B7027" t="str"><v>.</v></cell></row><row r="7028"><cell r="B7028" t="str"><v>Source reports a contract value between Germany and Ukraine over 100 Marder for a total of 153 million EUR, bringing the unit price to 1.53 million USD.</v></cell></row><row r="7029"><cell r="B7029" t="str"><v>.</v></cell></row><row r="7030"><cell r="B7030" t="str"><v>Average unit cost based on different contracts from SIPRI database and the source and adjusted to 2021$</v></cell></row><row r="7031"><cell r="B7031" t="str"><v>We could not find a robust source for this item, so we took the average price of its two close variants, Pzh2000 and Krab howitzer, as a proxy.</v></cell></row><row r="7032"><cell r="B7032" t="str"><v>It is impossible to estimate the item and, therefor, the price due to the lack of information.</v></cell></row><row r="7033"><cell r="B7033" t="str"><v>Based on the information from the package and converted to US dollars.</v></cell></row><row r="7034"><cell r="B7034" t="str"><v>Based on the information from the package and converted to US dollars.</v></cell></row><row r="7035"><cell r="B7035" t="str"><v>It is impossible to estimate the price of this item due to the lack of information.</v></cell></row><row r="7036"><cell r="B7036" t="str"><v>Source reports a unit price of 4 million USD.</v></cell></row><row r="7037"><cell r="B7037" t="str"><v>Average unit cost based on different contracts from SIPRI database and the source and adjusted to 2021$</v></cell></row><row r="7038"><cell r="B7038" t="str"><v>Source reports a unit cost of 8500 GBP in 2021, which we translate to 9000 USD in 2022.</v></cell></row><row r="7039"><cell r="B7039" t="str"><v>As a proxy, we use the 25mm M919 Armor-Piercing, Fin-Stabilized Discarding Sabot with Tracer (APFSDS-T) round, which is one of the basic rounds the US uses with 25mm guns. One round was was worth 98 USD in 2004. Converted to 2021$ it is worth 141.58 USD.  </v></cell></row><row r="7040"><cell r="B7040" t="str"><v>Source lists a unit cost of 165900 USD.</v></cell></row><row r="7041"><cell r="B7041" t="str"><v>Source reports a unit cost of 400 USD.</v></cell></row><row r="7042"><cell r="B7042" t="str"><v>Source reports a unit cost of 21500 EUR. Another source (https://www.truck1.sg/trucks/volvo-n10-280-6x4-box-a2549375.html) reports lower price, so we take an average. We also convert it to USD.</v></cell></row><row r="7043"><cell r="B7043" t="str"><v>.</v></cell></row><row r="7044"><cell r="B7044" t="str"><v>Due to a lack of information (even the study dedicated to the book did not reveal the price, see Gander 2013), we use the price of a new single L70 Bosfor gun from US arms procurement documents from 1945. We convert it to 2021 dollars.</v></cell></row><row r="7045"><cell r="B7045" t="str"><v>Average unit cost based on different contracts from SIPRI database and the source and adjusted to 2021$</v></cell></row><row r="7046"><cell r="B7046" t="str"><v>We take the price from the crowdfunding project that collected 3.8 USD million for the manufucturing of 15 similar vehicles. </v></cell></row><row r="7047"><cell r="B7047" t="str"><v>Average unit cost based on different contracts from SIPRI database and the source and adjusted to 2021$</v></cell></row><row r="7048"><cell r="B7048" t="str"><v>According to the source Canada placed an order for unkown amount of BzP3 in 2011. IISS (2019,2020,2021,2022) report that Canada possesses 12 of them. Therefore, we assume that in 2011 Canada ordered this amount of ARV and therefore calculated an average unit cost based on that. We also convert it to $2021. </v></cell></row><row r="7049"><cell r="B7049" t="str"><v>Article mentions Slovak contract over 152 units with a total value of 1.37 billion USD.</v></cell></row><row r="7050"><cell r="B7050" t="str"><v>Average over multiple contracts of the RB-57</v></cell></row><row r="7051"><cell r="B7051" t="str"><v>Source reports a price for the Mi-17 helicopter. Mi-17V5 is a variant of the Mi-17 (http://www.military-today.com/helicopters/mi_17.htm)</v></cell></row><row r="7052"><cell r="B7052" t="str"><v>Source reports the sale of 17 GM200 for 300 million EUR in 2013. This corresponds to €325,294,295.2 in 2021, which is equal to 341,559,009.96 USD (using a 1.05 exchange rate). Thus, the price of one system is 20,091,706.47 USD. </v></cell></row><row r="7053"><cell r="B7053" t="str"><v>.</v></cell></row><row r="7054"><cell r="B7054" t="str"><v>.</v></cell></row><row r="7055"><cell r="B7055" t="str"><v>Source reports that a 6x6 2733 Zetro truck costs 240,000 AUD. This corresponds to 160,890.50 USD (3/20/2023)</v></cell></row><row r="7056"><cell r="B7056" t="str"><v>Source reports multiple contracts, with the average unit price coming to 10 million USD.</v></cell></row><row r="7057"><cell r="B7057" t="str"><v>The source reports a unit price of 20,001.25 USD per complete round of 120mm tank APFSDS-T shell for the 2023 procurement plan of the US Army. The caliber is the same as the Leopard-2A6 uses for its primary armament. The shell type is a variant of a standard Armor piercing round.</v></cell></row><row r="7058"><cell r="B7058" t="str"><v>Source reports that a 40-yard roll-off container can cost up to 8000 USD or more. </v></cell></row><row r="7059"><cell r="B7059" t="str"><v>Average unit cost based on different contracts from SIPRI database and the source and adjusted to 2021$</v></cell></row><row r="7060"><cell r="B7060" t="str"><v>Source reports multiple contracts, with the average unit price coming to 41.5 million USD.</v></cell></row><row r="7061"><cell r="B7061" t="str"><v>Source reports multiple contracts, with the average unit price coming to 4.15 million USD.</v></cell></row><row r="7064"><cell r="B7064" t="str"><v>Source reports that 700 Aster-30 anti-aircraft missiles costs 2 billion EUR. Converted into USD, using 1.08 exchange rate, this is 2.16 billion USD for 700, or 3.01 billion USD for 1 missile.</v></cell></row><row r="7065"><cell r="B7065" t="str"><v>.</v></cell></row><row r="7066"><cell r="B7066" t="str"><v>.</v></cell></row><row r="7067"><cell r="B7067" t="str"><v>According to the source generator for the PATRIOT air defense system consists of two 150kw generators. Since the US is to send PATRIOTs to Ukraine, we report the price of two 150kw here.</v></cell></row><row r="7068"><cell r="B7068" t="str"><v>We use the Lightweight Counter Mortar Radar price from the US army procurement documents for FY2021. </v></cell></row><row r="7069"><cell r="B7069" t="str"><v>We use the PRECISION STRIKE MISSILE (PRSM) price from the US army procurement documents for FY2021. </v></cell></row><row r="7070"><cell r="B7070" t="str"><v>We assume the recovery vehicle is M-88A2 HERCULES. Average unit cost based on different contracts from SIPRI database and the source and adjusted to 2021$</v></cell></row><row r="7071"><cell r="B7071" t="str"><v>We assume the ammunition support vehicle is M-992 FAASV. Average unit cost based on different contracts from SIPRI database and the source and adjusted to 2021$</v></cell></row><row r="7072"><cell r="B7072" t="str"><v>Average unit cost based on different contracts from SIPRI database and the source and adjusted to 2021$</v></cell></row><row r="7073"><cell r="B7073" t="str"><v>Based on the estimations on needs for power generators and their costs made by Ukrainian Ministry of Afgarian policy and food.</v></cell></row><row r="7076"><cell r="B7076" t="str"><v>The source reports a unit price of 20,001.25 USD per complete round of 120mm tank APFSDS-T shell for the 2023 procurement plan of the US Army. The shell type is a variant of a standard Armor piercing round.</v></cell></row><row r="7077"><cell r="B7077" t="str"><v>The source reports a contract between Poland and the US over 250 units for a total of USD 4.75 billion in 2022. This amounts to a unit cost of 19 million USD.</v></cell></row><row r="7078"><cell r="B7078" t="str"><v>Since the Leopard-2R, a Finnish variant of the Leopard-2A4 build to clear mine fields, is based on the Leopard-2A4 and no specific price is available due to the special regional modification, we take the price of the Leopard-2A4 as proxy. Average unit cost based on different contracts from SIPRI database and the source and adjusted to 2021$</v></cell></row><row r="7079"><cell r="B7079" t="str"><v>Price from one contract over $30 million over 36 units from 2018, which amounts to a unit cost of $833,000. </v></cell></row><row r="7080"><cell r="B7080" t="str"><v>Source lists a contract over 700 units for a total of $2 billion, which brings the unit cost to approx. $2.857 billion. </v></cell></row><row r="7081"><cell r="B7081" t="str"><v>Source reports price range from USD 90,000 to 290,000. We use the arithmetic mean.</v></cell></row><row r="7082"><cell r="B7082" t="str"><v>Average unit cost based on different contracts from SIPRI database and the source and adjusted to 2021$</v></cell></row><row r="7083"><cell r="B7083" t="str"><v>Price lists for missiles. Since the prices are very high for missile prices, we assume that the price is for the whole KUB system.</v></cell></row><row r="7084"><cell r="B7084" t="str"><v>The online store lists a prive of EUR 893.99. Given an exchange rate of 1.08 USD/EUR, we assume that the price is USD 963.06.</v></cell></row><row r="7085"><cell r="B7085" t="str"><v>It is impossible to estimate the price of this item due to the lack of information.</v></cell></row><row r="7086"><cell r="B7086" t="str"><v>The online store of the Amercian Red Cross lists a prive of USD 30.99.</v></cell></row><row r="7087"><cell r="B7087" t="str"><v>.</v></cell></row><row r="7088"><cell r="B7088" t="str"><v>Source 1 reports a unit price from the Russo-Ukrainian war of 140 million EUR per piece for Iris-T SLM. We use this as a proxy for Iris-T SLS.</v></cell></row><row r="7089"><cell r="B7089" t="str"><v>Average unit costs based on different contracts from SIPRI database and the source and adjusted to $2021</v></cell></row><row r="7090"><cell r="B7090" t="str"><v>It is impossible to estimate the price of this item due to the lack of information.</v></cell></row><row r="7091"><cell r="B7091" t="str"><v>The source quantifies typical costs of a portable ground surveillance radar to 40,000 to 60,000 USD. Hence, we use the average of 50,000 USD as estimate.</v></cell></row><row r="7092"><cell r="B7092" t="str"><v>It is impossible to estimate the price of this item due to the lack of information.</v></cell></row><row r="7093"><cell r="B7093" t="str"><v>The source reports German purchases of MG5s. We calculate the weighted average per MG5 which is EUR 15,832.93. We use an exchange rate of 1.07 USD/EUR and get the price USD 16,941.24.</v></cell></row><row r="7094"><cell r="B7094" t="str"><v>Contract worth $23,200,000 for 100 vehicles.</v></cell></row><row r="7095"><cell r="B7095" t="str"><v>The source reports a price of EUR 20,000.  We use an exchange rate of 1.07 USD/EUR and get the price USD 21,400.</v></cell></row><row r="7096"><cell r="B7096" t="str"><v>Source reports a price of 350000 USD for new army trucks, which we take as proxy for tank trucks.</v></cell></row><row r="7097"><cell r="B7097" t="str"><v>We use the price of a variant of SB-40 LAG, which is Mk 19, as a proxy.</v></cell></row><row r="7098"><cell r="B7098" t="str"><v>The source reports a price of EUR 1,390.57.  We use an exchange rate of 1.07 USD/EUR and get the price USD 1,487.91.</v></cell></row><row r="7100"><cell r="B7100" t="str"><v>Source lists a price of 135000 USD depending on the version.</v></cell></row><row r="7101"><cell r="B7101" t="str"><v>Source lists a unit price for a 105mm T PDS-T round of 2344.20 USD per round in the procurement plans for 2023.</v></cell></row><row r="7102"><cell r="B7102" t="str"><v>See under M722 WP of the source</v></cell></row><row r="7103"><cell r="B7103" t="str"><v>.</v></cell></row><row r="7104"><cell r="B7104" t="str"><v>Source lists a price between 1093 and 890 USD per complete round of unguided Hydra 70 missile. We take an approximate average of 1000 USD per piece.</v></cell></row><row r="7105"><cell r="B7105" t="str"><v>Source lists a unit price of 125000 USD.</v></cell></row><row r="7106"><cell r="B7106" t="str"><v>Source lists a price of 87.32 USD per round.</v></cell></row><row r="7107"><cell r="B7107" t="str"><v>We use the Gepard as a proxy for this weapon. The source states 37 Gepard Units being sold by Germany to Brazil in 2013 for a total of 37 million EUR. This indicates a EUR value of 1 million EUR per Gepard, translating to roughly 1.05 million USD. We also convert it to $2021.</v></cell></row><row r="7108"><cell r="B7108" t="str"><v>Source lists a contract for a Advanced Precision Kill Weapon System, a precourser of the C-UAS weapon.</v></cell></row><row r="7110"><cell r="B7110" t="str"><v>We use as a proxy the price and source of a 155mm artillery round. The source states Canada has given Ukraine over 20000 units worth 98 million CAD, which is 4900 CAD per unit. We convert this to USD to arrive at the unit cost of approximately 3800 USD per round of 155mm NATO shells</v></cell></row><row r="7111"><cell r="B7111" t="str"><v>We use as a proxy the price and source of a 155mm artillery round. The source states Canada has given Ukraine over 20000 units worth 98 million CAD, which is 4900 CAD per unit. We convert this to USD to arrive at the unit cost of approximately 3800 USD per round of 155mm NATO shells</v></cell></row><row r="7112"><cell r="B7112" t="str"><v>.</v></cell></row><row r="7113"><cell r="B7113" t="str"><v>The price is reported in the official publication.</v></cell></row><row r="7114"><cell r="B7114" t="str"><v>We take the price of 9kW generator provided by Ukrainian Ministry Of Agrarian Policy And Food.</v></cell></row><row r="7115"><cell r="B7115" t="str"><v>We take the price of German police uniforms from an online retail store as a proxy. </v></cell></row><row r="7116"><cell r="B7116" t="str"><v>We use the price of a second-hand vehicle tanking from the online aggregator. We also use an archived website version to keep the composition of the offers stable.</v></cell></row><row r="7117"><cell r="B7117" t="str"><v>We take the price of the Pinzgauer 6x6 armored ambulance as a proxy since the price for Mercedes is unavailable. Average unit cost based on different contracts from SIPRI database and the source and adjusted to 2021$</v></cell></row><row r="7118"><cell r="B7118" t="str"><v>Average unit cost based on different contracts from SIPRI database and the source and adjusted to 2021$</v></cell></row><row r="7119"><cell r="B7119" t="str"><v>Since the version is unknown, we report the most neutral price for Fennek available.</v></cell></row><row r="7120"><cell r="B7120" t="str"><v>Average unit cost based on different contracts from SIPRI database and the source and adjusted to 2021$</v></cell></row><row r="7121"><cell r="B7121" t="str"><v>We take the price of the bridge on sale in 2022 in GBP and convert it to USD. </v></cell></row><row r="7122"><cell r="B7122" t="str"><v>Average unit price is based on the contract for production of 110 M3 vehicles for South Korea.</v></cell></row><row r="7123"><cell r="B7123" t="str"><v>Since we do not know the amount of each vehicle provided, we assume they were provided equally. We, therefore, take the price for military trucks and ambulances form our price list, the price for Amarok from the source, and calculate an average.</v></cell></row><row r="7124"><cell r="B7124" t="str"><v>We take the price of the base version with any additional features.</v></cell></row><row r="7125"><cell r="B7125" t="str"><v>Since the price is unavailable, we take the price of the closest variant, Scanjack 3500</v></cell></row><row r="7126"><cell r="B7126" t="str"><v>.</v></cell></row><row r="7127"><cell r="B7127" t="str"><v>Source confirms donation of the hospital, but no price due to non marketability.</v></cell></row><row r="7128"><cell r="B7128" t="str"><v>Source confirms donation of funding. Value of item is variable.</v></cell></row><row r="7129"><cell r="B7129" t="str"><v>Average unit cost based on different contracts from SIPRI database and the source and adjusted to 2021$. Please note that we take the contracts for MiG-29, excluding S and SMT versions.</v></cell></row><row r="7130"><cell r="B7130" t="str"><v>We take the price for MAN LION'S CITY A21 CNG E6 as a proxy.</v></cell></row><row r="7131"><cell r="B7131" t="str"><v>We take the retail price from Canadian weapon shop and convert it to dollars.</v></cell></row><row r="7132"><cell r="B7132" t="str"><v>We take the average price of the equivalent US weapon, the M240, which is between 6600 US dollars and 9200 US dollars.</v></cell></row><row r="7133"><cell r="B7133" t="str"><v>The price is reported in the official publication.</v></cell></row><row r="7134"><cell r="B7134" t="str"><v>The price is reported in the official publication.</v></cell></row><row r="7135"><cell r="B7135" t="str"><v>We use the US ammunition procurement documents and take the most recent price for AIM-9 Block II (p. 109).</v></cell></row><row r="7136"><cell r="B7136" t="str"><v>Source lists a 2021 contract for 18,340 R20 Rahe assault rifles worth €75 million, which brings the per unit cost to €4089.42, or $4416.57 (using exchange rate of 1.08) </v></cell></row><row r="7137"><cell r="B7137" t="str"><v>Most common price for one unit is $6500 </v></cell></row><row r="7138"><cell r="B7138" t="str"><v>We use the price of the closest variant with the available price. In this case, it is a Chinese Type-90BM 122mm MLRS. Average unit costs of Type-90BM are based on different contracts from the SIPRI database and adjusted to $2021.</v></cell></row><row r="7139"><cell r="B7139" t="str"><v>Source lists a 2003 contract for the Slovenian Ministry of Defense to buy 36 Valuk IFVs for 34.5 million EUR. This equals $1.45 million in 2021 USD.</v></cell></row><row r="7140"><cell r="B7140" t="str"><v>We take the retail price from Canadian safety supplies shop and convert it to USD.</v></cell></row><row r="7141"><cell r="B7141" t="str"><v>We take the retail price from LodgingSupply online marketplace.</v></cell></row><row r="7142"><cell r="B7142" t="str"><v>.</v></cell></row><row r="7143"><cell r="B7143" t="str"><v>Source lists a price of 11000 USD per piece. </v></cell></row><row r="7144"><cell r="B7144" t="str"><v>Source lists a price of around 100000 USD per unit.</v></cell></row><row r="7145"><cell r="B7145" t="str"><v>Source lists a contract value of 8 million USD for one system, which is comprised of 6 drones and some ground parts. </v></cell></row><row r="7146"><cell r="B7146" t="str"><v>According to the source, the unit price is €850,000, according to the French Institute of International Relations (IFRI). We convert this into USD using an exchnage rate of 1.12 USD/EUR.</v></cell></row><row r="7147"><cell r="B7147" t="str"><v>We use the price of 155mm ammunition rounds as proxy for 155mm smoke ammunition.</v></cell></row><row r="7148"><cell r="B7148" t="str"><v>.</v></cell></row><row r="7149"><cell r="B7149" t="str"><v>We use the price of M777 howitzer as a proxy. Source lists a unit price of 5170000 USD. </v></cell></row><row r="7150"><cell r="B7150" t="str"><v>We take the retail price from DuroaProHealth online marketplace.</v></cell></row><row r="7151"><cell r="B7151" t="str"><v>Price range too wide and information about delivery (CZM28) too sparse. Therefore, no price given. However, the source line includes two sources that give prices of at least USD 700.000. Frasca has no simulators for the F-16, but publishes price ranges from USD 5 - USD 15 million for Full Flight Simulators and USD 700.000 for jet aircraft FLight Training Devices. Lockheed Martin only quotes a $40 million deal with Jordan for an F-16 training environment, which is most likely not what the Czech Republic supplied to Ukraine.</v></cell></row><row r="7152"><cell r="B7152" t="str"><v>According to the source, lifebuoys cost between USD 92,99 and USD 174,99. We take the average as the price.</v></cell></row><row r="7153"><cell r="B7153" t="str"><v>According to the Royal National Lifeboat Institution, their smaller lifeboats cost GBP 89.000, which are USD 113.350,40 on the 8th of August 2023.</v></cell></row><row r="7154"><cell r="B7154" t="str"><v>The Source lists a price range for flood pumps between USD 1200 to USD 4000. We thus take the average of USD 2600.</v></cell></row><row r="7155"><cell r="B7155" t="str"><v>According to the source, wading suits cost between EUR 129 and EUR 800. We take the average as the price which is USD 508,70 as of today, 8th of August.</v></cell></row><row r="7156"><cell r="B7156" t="str"><v>Price of a standard 1000l large water tank.</v></cell></row><row r="7157"><cell r="B7157" t="str"><v>Average price of a standard small plastic water container.</v></cell></row><row r="7158"><cell r="B7158" t="str"><v>Price for 10 meters of safety rope divided by 10.</v></cell></row><row r="7159"><cell r="B7159" t="str"><v>The price for a roll of absorbent material at Denios store is EUR 180.88. We calculate the USD price using the exchange rate 1.08 USD/EUR which is USD 195.5.</v></cell></row><row r="7160"><cell r="B7160" t="str"><v>We use the price of one unit provided by Lithuania, which purchased only 2 launchers for Ukraine, without radars, fire control center, etc.</v></cell></row><row r="7161"><cell r="B7161" t="str"><v>.</v></cell></row><row r="7162"><cell r="B7162" t="str"><v>Since the exact model is unknown, we use the average price for 18000L trucks from the online marketplace.</v></cell></row><row r="7163"><cell r="B7163" t="str"><v>We could not find the price for the pump of the same power, so we estimated it using the price for a sligtly more powerful one.</v></cell></row><row r="7164"><cell r="B7164" t="str"><v>.</v></cell></row><row r="7165"><cell r="B7165" t="str"><v>.</v></cell></row><row r="7166"><cell r="B7166" t="str"><v>We use bundle unit price since the quantity provided is high.</v></cell></row><row r="7167"><cell r="B7167" t="str"><v>.</v></cell></row><row r="7168"><cell r="B7168" t="str"><v>Price for one unit of M864 155mm DPICM Basebled ammunition.</v></cell></row><row r="7169"><cell r="B7169" t="str"><v>Price for one unit of M1066 155mm HE ammunition, which we use as a proxy for the 203mm ammunition, since it was intended for the same type of howitzer.</v></cell></row><row r="7170"><cell r="B7170" t="str"><v>Average unit costs based on four different contracts for analogues (M-60 and M-48 AVLB) from SIPRI database and the source adjusted to $2021</v></cell></row><row r="7171"><cell r="B7171" t="str"><v>Source lists a replacement cost of 24717 USD for a british 81mm mortar system which we use as a proxy.</v></cell></row><row r="7174"><cell r="B7174" t="str"><v>We use the contract's price to supply the French army with 10000 FN MAG machine guns, worth about 134.6 USD million.</v></cell></row><row r="7175"><cell r="B7175" t="str"><v>We take the retail price for Glock 17.</v></cell></row><row r="7179"><cell r="B7179" t="str"><v>We take the retail price.</v></cell></row><row r="7180"><cell r="B7180" t="str"><v>We take the average retail price from the price aggregator.</v></cell></row><row r="7181"><cell r="B7181" t="str"><v>We take the price of the contract to supply Ukranian armed forces with LRT-3. The contract did not reveal the quantity; however, according to UNROCA, Ukraine received 41 unspecified rifles in 2019. Since UNROCA does not record any rifles to be delivered neither before or after, we assume this was the delivery of LRT-3. Therefore, we use this number to calculate the unit price.</v></cell></row><row r="7182"><cell r="B7182" t="str"><v>We take the average retail price from the price aggregator.</v></cell></row><row r="7183"><cell r="B7183" t="str"><v>We take the average retail price from the price aggregator.</v></cell></row><row r="7184"><cell r="B7184" t="str"><v>We take the average retail price from the price aggregator.</v></cell></row><row r="7185"><cell r="B7185" t="str"><v>We take the average retail price from the price aggregator.</v></cell></row><row r="7186"><cell r="B7186" t="str"><v>The source of donation reports the price</v></cell></row><row r="7187"><cell r="B7187" t="str"><v>Average unit cost based on different contracts from SIPRI database and the source and adjusted to 2021$</v></cell></row><row r="7188"><cell r="B7188" t="str"><v>The source names a price of EUR 150 million for four systems. Divided by 4 and changed to USD it ends up beeing 40.900.950 USD.</v></cell></row><row r="7189"><cell r="B7189" t="str"><v>Average unit cost based on different contracts from SIPRI database and the source and adjusted to 2021$</v></cell></row><row r="7190"><cell r="B7190" t="str"><v>According to IISS Military balance, in 1990-1991 Bulgaria had only BTR-60 and MT-LB APC in its stocks. This was also the case for 2022. Therefore, we approximate this entry with price for BTR-60. We take the average price between BTR-50 and BTR-80, since these are the only prices.available. </v></cell></row><row r="7191"><cell r="B7191" t="str"><v>We take the price for 2R2M 120mm as a proxy since it was derived from MO-120-RT mortar. Average unit cost based on different contracts from SIPRI database and the source and adjusted to 2021$</v></cell></row><row r="7202"><cell r="B7202" t="str"><v>Relative importance(2=very imporant, 1=important, 0=less important)</v></cell></row><row r="7203"><cell r="B7203"><v>0</v></cell></row><row r="7204"><cell r="B7204" t="str"><v>no price, 0 count</v></cell></row><row r="7205"><cell r="B7205" t="str"><v>no price, 0 count</v></cell></row><row r="7206"><cell r="B7206" t="str"><v>no price, 0 count</v></cell></row><row r="7207"><cell r="B7207" t="str"><v>no price, 0 count</v></cell></row><row r="7208"><cell r="B7208"><v>0</v></cell></row><row r="7209"><cell r="B7209"><v>0</v></cell></row><row r="7210"><cell r="B7210" t="str"><v>no price, 0 count</v></cell></row><row r="7211"><cell r="B7211" t="str"><v>no price, 0 count</v></cell></row><row r="7212"><cell r="B7212" t="str"><v>no price, 0 count</v></cell></row><row r="7213"><cell r="B7213" t="str"><v>no price, 0 count</v></cell></row><row r="7214"><cell r="B7214" t="str"><v>no price, 0 count</v></cell></row><row r="7215"><cell r="B7215" t="str"><v>no price, 0 count</v></cell></row><row r="7216"><cell r="B7216" t="str"><v>no price, 0 count</v></cell></row><row r="7217"><cell r="B7217" t="str"><v>no price, 0 count</v></cell></row><row r="7218"><cell r="B7218"><v>0</v></cell></row><row r="7219"><cell r="B7219" t="str"><v>no price, 0 count</v></cell></row><row r="7220"><cell r="B7220" t="str"><v>no price, 0 count</v></cell></row><row r="7221"><cell r="B7221" t="str"><v>no price, 0 count</v></cell></row><row r="7222"><cell r="B7222" t="str"><v>no price, 0 count</v></cell></row><row r="7223"><cell r="B7223"><v>0</v></cell></row><row r="7224"><cell r="B7224"><v>0</v></cell></row><row r="7225"><cell r="B7225"><v>0</v></cell></row><row r="7226"><cell r="B7226" t="str"><v>no price, 0 count</v></cell></row><row r="7227"><cell r="B7227" t="str"><v>no price, 0 count</v></cell></row><row r="7228"><cell r="B7228" t="str"><v>no price, 0 count</v></cell></row><row r="7229"><cell r="B7229" t="str"><v>no price, 0 count</v></cell></row><row r="7230"><cell r="B7230" t="str"><v>no price, 0 count</v></cell></row><row r="7231"><cell r="B7231"><v>0</v></cell></row><row r="7232"><cell r="B7232" t="str"><v>no price, 0 count</v></cell></row><row r="7233"><cell r="B7233"><v>0</v></cell></row><row r="7234"><cell r="B7234" t="str"><v>no price, 0 count</v></cell></row><row r="7235"><cell r="B7235"><v>0</v></cell></row><row r="7236"><cell r="B7236" t="str"><v>no price, 0 count</v></cell></row><row r="7237"><cell r="B7237"><v>0</v></cell></row><row r="7238"><cell r="B7238"><v>0</v></cell></row><row r="7239"><cell r="B7239" t="str"><v>no price, 0 count</v></cell></row><row r="7240"><cell r="B7240"><v>0</v></cell></row><row r="7241"><cell r="B7241" t="str"><v>no price, 0 count</v></cell></row><row r="7242"><cell r="B7242" t="str"><v>no price, 0 count</v></cell></row><row r="7243"><cell r="B7243" t="str"><v>no price, 0 count</v></cell></row><row r="7244"><cell r="B7244"><v>0</v></cell></row><row r="7245"><cell r="B7245" t="str"><v>no price, 0 count</v></cell></row><row r="7246"><cell r="B7246" t="str"><v>no price, 0 count</v></cell></row><row r="7247"><cell r="B7247" t="str"><v>no price, 0 count</v></cell></row><row r="7248"><cell r="B7248" t="str"><v>no price, 0 count</v></cell></row><row r="7249"><cell r="B7249" t="str"><v>no price, 0 count</v></cell></row><row r="7250"><cell r="B7250" t="str"><v>no price, 0 count</v></cell></row><row r="7251"><cell r="B7251"><v>0</v></cell></row><row r="7252"><cell r="B7252"><v>0</v></cell></row><row r="7253"><cell r="B7253" t="str"><v>no price, 0 count</v></cell></row><row r="7254"><cell r="B7254"><v>0</v></cell></row><row r="7255"><cell r="B7255"><v>0</v></cell></row><row r="7256"><cell r="B7256"><v>0</v></cell></row><row r="7257"><cell r="B7257"><v>0</v></cell></row><row r="7258"><cell r="B7258" t="str"><v>no price, 0 count</v></cell></row><row r="7259"><cell r="B7259" t="str"><v>no price, 0 count</v></cell></row><row r="7260"><cell r="B7260" t="str"><v>no price, 0 count</v></cell></row><row r="7261"><cell r="B7261"><v>0</v></cell></row><row r="7262"><cell r="B7262" t="str"><v>no price, 0 count</v></cell></row><row r="7263"><cell r="B7263" t="str"><v>no price, 0 count</v></cell></row><row r="7264"><cell r="B7264" t="str"><v>no price, 0 count</v></cell></row><row r="7265"><cell r="B7265" t="str"><v>no price, 0 count</v></cell></row><row r="7266"><cell r="B7266" t="str"><v>no price, 0 count</v></cell></row><row r="7267"><cell r="B7267"><v>0</v></cell></row><row r="7268"><cell r="B7268" t="str"><v>no price, 0 count</v></cell></row><row r="7269"><cell r="B7269" t="str"><v>no price, 0 count</v></cell></row><row r="7270"><cell r="B7270"><v>0</v></cell></row><row r="7271"><cell r="B7271" t="str"><v>no price, 0 count</v></cell></row><row r="7272"><cell r="B7272" t="str"><v>no price, 0 count</v></cell></row><row r="7273"><cell r="B7273" t="str"><v>no price, 0 count</v></cell></row><row r="7274"><cell r="B7274" t="str"><v>no price, 0 count</v></cell></row><row r="7275"><cell r="B7275" t="str"><v>no price, 0 count</v></cell></row><row r="7276"><cell r="B7276" t="str"><v>no price, 0 count</v></cell></row><row r="7277"><cell r="B7277" t="str"><v>no price, 0 count</v></cell></row><row r="7278"><cell r="B7278" t="str"><v>no price, 0 count</v></cell></row><row r="7279"><cell r="B7279" t="str"><v>no price, 0 count</v></cell></row><row r="7280"><cell r="B7280"><v>0</v></cell></row><row r="7281"><cell r="B7281" t="str"><v>no price, 0 count</v></cell></row><row r="7282"><cell r="B7282"><v>0</v></cell></row><row r="7283"><cell r="B7283"><v>0</v></cell></row><row r="7284"><cell r="B7284" t="str"><v>no price, 0 count</v></cell></row><row r="7285"><cell r="B7285" t="str"><v>no price, 0 count</v></cell></row><row r="7286"><cell r="B7286" t="str"><v>no price, 0 count</v></cell></row><row r="7287"><cell r="B7287"><v>0</v></cell></row><row r="7288"><cell r="B7288" t="str"><v>no price, 0 count</v></cell></row><row r="7289"><cell r="B7289"><v>0</v></cell></row><row r="7290"><cell r="B7290" t="str"><v>no price, 0 count</v></cell></row><row r="7291"><cell r="B7291" t="str"><v>no price, 0 count</v></cell></row><row r="7292"><cell r="B7292" t="str"><v>no price, 0 count</v></cell></row><row r="7293"><cell r="B7293"><v>0</v></cell></row><row r="7294"><cell r="B7294" t="str"><v>no price, 0 count</v></cell></row><row r="7295"><cell r="B7295" t="str"><v>no price, 0 count</v></cell></row><row r="7296"><cell r="B7296" t="str"><v>no price, 0 count</v></cell></row><row r="7297"><cell r="B7297" t="str"><v>no price, 0 count</v></cell></row><row r="7298"><cell r="B7298" t="str"><v>no price, 0 count</v></cell></row><row r="7299"><cell r="B7299"><v>0</v></cell></row><row r="7300"><cell r="B7300" t="str"><v>no price, 0 count</v></cell></row><row r="7301"><cell r="B7301"><v>0</v></cell></row><row r="7302"><cell r="B7302" t="str"><v>no price, 0 count</v></cell></row><row r="7303"><cell r="B7303" t="str"><v>no price, 0 count</v></cell></row><row r="7304"><cell r="B7304" t="str"><v>no price, 0 count</v></cell></row><row r="7305"><cell r="B7305" t="str"><v>no price, 0 count</v></cell></row><row r="7306"><cell r="B7306"><v>0</v></cell></row><row r="7307"><cell r="B7307"><v>0</v></cell></row><row r="7308"><cell r="B7308" t="str"><v>no price, 0 count</v></cell></row><row r="7309"><cell r="B7309"><v>0</v></cell></row><row r="7310"><cell r="B7310" t="str"><v>no price, 0 count</v></cell></row><row r="7311"><cell r="B7311" t="str"><v>no price, 0 count</v></cell></row><row r="7312"><cell r="B7312" t="str"><v>no price, 0 count</v></cell></row><row r="7313"><cell r="B7313" t="str"><v>no price, 0 count</v></cell></row><row r="7314"><cell r="B7314" t="str"><v>no price, 0 count</v></cell></row><row r="7315"><cell r="B7315" t="str"><v>no price, 0 count</v></cell></row><row r="7316"><cell r="B7316" t="str"><v>no price, 0 count</v></cell></row><row r="7317"><cell r="B7317" t="str"><v>no price, 0 count</v></cell></row><row r="7318"><cell r="B7318" t="str"><v>no price, 0 count</v></cell></row><row r="7319"><cell r="B7319" t="str"><v>no price, 0 count</v></cell></row><row r="7320"><cell r="B7320" t="str"><v>no price, 0 count</v></cell></row><row r="7321"><cell r="B7321"><v>0</v></cell></row><row r="7322"><cell r="B7322" t="str"><v>no price, 0 count</v></cell></row><row r="7323"><cell r="B7323" t="str"><v>no price, 0 count</v></cell></row><row r="7324"><cell r="B7324" t="str"><v>no price, 0 count</v></cell></row><row r="7325"><cell r="B7325" t="str"><v>no price, 0 count</v></cell></row><row r="7326"><cell r="B7326" t="str"><v>no price, 0 count</v></cell></row><row r="7327"><cell r="B7327" t="str"><v>no price, 0 count</v></cell></row><row r="7328"><cell r="B7328" t="str"><v>no price, 0 count</v></cell></row><row r="7329"><cell r="B7329" t="str"><v>no price, 0 count</v></cell></row><row r="7330"><cell r="B7330"><v>0</v></cell></row><row r="7331"><cell r="B7331" t="str"><v>no price, 0 count</v></cell></row><row r="7332"><cell r="B7332" t="str"><v>no price, 0 count</v></cell></row><row r="7333"><cell r="B7333" t="str"><v>no price, 0 count</v></cell></row><row r="7334"><cell r="B7334"><v>0</v></cell></row><row r="7335"><cell r="B7335" t="str"><v>no price, 0 count</v></cell></row><row r="7336"><cell r="B7336" t="str"><v>no price, 0 count</v></cell></row><row r="7337"><cell r="B7337"><v>0</v></cell></row><row r="7338"><cell r="B7338"><v>0</v></cell></row><row r="7339"><cell r="B7339"><v>0</v></cell></row><row r="7340"><cell r="B7340" t="str"><v>no price, 0 count</v></cell></row><row r="7341"><cell r="B7341" t="str"><v>no price, 0 count</v></cell></row><row r="7342"><cell r="B7342"><v>0</v></cell></row><row r="7343"><cell r="B7343"><v>0</v></cell></row><row r="7344"><cell r="B7344"><v>0</v></cell></row><row r="7345"><cell r="B7345"><v>0</v></cell></row><row r="7346"><cell r="B7346"><v>0</v></cell></row><row r="7347"><cell r="B7347" t="str"><v>no price, 0 count</v></cell></row><row r="7348"><cell r="B7348"><v>0</v></cell></row><row r="7349"><cell r="B7349"><v>0</v></cell></row><row r="7350"><cell r="B7350"><v>0</v></cell></row><row r="7351"><cell r="B7351"><v>0</v></cell></row><row r="7352"><cell r="B7352"><v>0</v></cell></row><row r="7353"><cell r="B7353"><v>0</v></cell></row><row r="7354"><cell r="B7354"><v>0</v></cell></row><row r="7355"><cell r="B7355"><v>0</v></cell></row><row r="7356"><cell r="B7356"><v>0</v></cell></row><row r="7357"><cell r="B7357"><v>0</v></cell></row><row r="7358"><cell r="B7358"><v>0</v></cell></row><row r="7359"><cell r="B7359"><v>0</v></cell></row><row r="7360"><cell r="B7360"><v>0</v></cell></row><row r="7361"><cell r="B7361"><v>0</v></cell></row><row r="7362"><cell r="B7362"><v>0</v></cell></row><row r="7363"><cell r="B7363"><v>0</v></cell></row><row r="7364"><cell r="B7364" t="str"><v>no price, 0 count</v></cell></row><row r="7365"><cell r="B7365"><v>0</v></cell></row><row r="7366"><cell r="B7366"><v>0</v></cell></row><row r="7367"><cell r="B7367"><v>0</v></cell></row><row r="7368"><cell r="B7368"><v>0</v></cell></row><row r="7369"><cell r="B7369"><v>0</v></cell></row><row r="7370"><cell r="B7370"><v>0</v></cell></row><row r="7371"><cell r="B7371"><v>0</v></cell></row><row r="7372"><cell r="B7372"><v>0</v></cell></row><row r="7373"><cell r="B7373"><v>0</v></cell></row><row r="7374"><cell r="B7374"><v>0</v></cell></row><row r="7375"><cell r="B7375"><v>0</v></cell></row><row r="7376"><cell r="B7376"><v>0</v></cell></row><row r="7377"><cell r="B7377"><v>0</v></cell></row><row r="7378"><cell r="B7378"><v>0</v></cell></row><row r="7379"><cell r="B7379"><v>0</v></cell></row><row r="7380"><cell r="B7380"><v>0</v></cell></row><row r="7381"><cell r="B7381"><v>0</v></cell></row><row r="7382"><cell r="B7382"><v>0</v></cell></row><row r="7383"><cell r="B7383"><v>0</v></cell></row><row r="7384"><cell r="B7384"><v>0</v></cell></row><row r="7385"><cell r="B7385"><v>0</v></cell></row><row r="7386"><cell r="B7386"><v>0</v></cell></row><row r="7387"><cell r="B7387"><v>0</v></cell></row><row r="7388"><cell r="B7388"><v>0</v></cell></row><row r="7389"><cell r="B7389"><v>0</v></cell></row><row r="7390"><cell r="B7390"><v>0</v></cell></row><row r="7391"><cell r="B7391" t="str"><v>no price, 0 count</v></cell></row><row r="7392"><cell r="B7392"><v>0</v></cell></row><row r="7393"><cell r="B7393"><v>0</v></cell></row><row r="7394"><cell r="B7394"><v>0</v></cell></row><row r="7395"><cell r="B7395"><v>0</v></cell></row><row r="7396"><cell r="B7396"><v>0</v></cell></row><row r="7397"><cell r="B7397"><v>0</v></cell></row><row r="7398"><cell r="B7398"><v>0</v></cell></row><row r="7399"><cell r="B7399"><v>0</v></cell></row><row r="7400"><cell r="B7400"><v>0</v></cell></row><row r="7401"><cell r="B7401"><v>0</v></cell></row><row r="7402"><cell r="B7402"><v>0</v></cell></row><row r="7403"><cell r="B7403"><v>0</v></cell></row><row r="7404"><cell r="B7404"><v>0</v></cell></row><row r="7405"><cell r="B7405"><v>0</v></cell></row><row r="7406"><cell r="B7406"><v>0</v></cell></row><row r="7407"><cell r="B7407"><v>0</v></cell></row><row r="7408"><cell r="B7408"><v>0</v></cell></row><row r="7409"><cell r="B7409"><v>0</v></cell></row><row r="7410"><cell r="B7410"><v>0</v></cell></row><row r="7411"><cell r="B7411"><v>0</v></cell></row><row r="7412"><cell r="B7412"><v>0</v></cell></row><row r="7413"><cell r="B7413"><v>0</v></cell></row><row r="7414"><cell r="B7414"><v>0</v></cell></row><row r="7415"><cell r="B7415"><v>0</v></cell></row><row r="7416"><cell r="B7416"><v>0</v></cell></row><row r="7417"><cell r="B7417"><v>0</v></cell></row><row r="7418"><cell r="B7418"><v>0</v></cell></row><row r="7419"><cell r="B7419"><v>0</v></cell></row><row r="7420"><cell r="B7420"><v>0</v></cell></row><row r="7421"><cell r="B7421"><v>0</v></cell></row><row r="7422"><cell r="B7422"><v>0</v></cell></row><row r="7423"><cell r="B7423"><v>0</v></cell></row><row r="7424"><cell r="B7424"><v>0</v></cell></row><row r="7425"><cell r="B7425"><v>0</v></cell></row><row r="7426"><cell r="B7426"><v>0</v></cell></row><row r="7427"><cell r="B7427"><v>0</v></cell></row><row r="7428"><cell r="B7428"><v>0</v></cell></row><row r="7429"><cell r="B7429"><v>0</v></cell></row><row r="7430"><cell r="B7430"><v>0</v></cell></row><row r="7431"><cell r="B7431"><v>0</v></cell></row><row r="7432"><cell r="B7432"><v>0</v></cell></row><row r="7433"><cell r="B7433"><v>0</v></cell></row><row r="7434"><cell r="B7434"><v>0</v></cell></row><row r="7435"><cell r="B7435"><v>0</v></cell></row><row r="7436"><cell r="B7436"><v>0</v></cell></row><row r="7437"><cell r="B7437"><v>0</v></cell></row><row r="7438"><cell r="B7438"><v>0</v></cell></row><row r="7439"><cell r="B7439"><v>0</v></cell></row><row r="7440"><cell r="B7440"><v>0</v></cell></row><row r="7441"><cell r="B7441"><v>0</v></cell></row><row r="7442"><cell r="B7442"><v>0</v></cell></row><row r="7443"><cell r="B7443"><v>0</v></cell></row><row r="7444"><cell r="B7444"><v>0</v></cell></row><row r="7445"><cell r="B7445"><v>0</v></cell></row><row r="7446"><cell r="B7446"><v>0</v></cell></row><row r="7447"><cell r="B7447"><v>0</v></cell></row><row r="7448"><cell r="B7448"><v>0</v></cell></row><row r="7449"><cell r="B7449"><v>0</v></cell></row><row r="7450"><cell r="B7450"><v>0</v></cell></row><row r="7451"><cell r="B7451"><v>0</v></cell></row><row r="7452"><cell r="B7452"><v>0</v></cell></row><row r="7453"><cell r="B7453"><v>0</v></cell></row><row r="7454"><cell r="B7454"><v>0</v></cell></row><row r="7455"><cell r="B7455"><v>0</v></cell></row><row r="7456"><cell r="B7456"><v>0</v></cell></row><row r="7457"><cell r="B7457"><v>0</v></cell></row><row r="7458"><cell r="B7458"><v>0</v></cell></row><row r="7459"><cell r="B7459"><v>0</v></cell></row><row r="7460"><cell r="B7460"><v>0</v></cell></row><row r="7461"><cell r="B7461"><v>0</v></cell></row><row r="7462"><cell r="B7462"><v>0</v></cell></row><row r="7463"><cell r="B7463"><v>0</v></cell></row><row r="7464"><cell r="B7464"><v>0</v></cell></row><row r="7465"><cell r="B7465"><v>0</v></cell></row><row r="7466"><cell r="B7466"><v>0</v></cell></row><row r="7467"><cell r="B7467"><v>0</v></cell></row><row r="7468"><cell r="B7468"><v>0</v></cell></row><row r="7469"><cell r="B7469"><v>0</v></cell></row><row r="7470"><cell r="B7470"><v>0</v></cell></row><row r="7471"><cell r="B7471"><v>0</v></cell></row><row r="7472"><cell r="B7472"><v>0</v></cell></row><row r="7473"><cell r="B7473"><v>0</v></cell></row><row r="7474"><cell r="B7474"><v>0</v></cell></row><row r="7475"><cell r="B7475"><v>0</v></cell></row><row r="7476"><cell r="B7476"><v>0</v></cell></row><row r="7477"><cell r="B7477"><v>0</v></cell></row><row r="7478"><cell r="B7478"><v>0</v></cell></row><row r="7479"><cell r="B7479"><v>0</v></cell></row><row r="7480"><cell r="B7480"><v>0</v></cell></row><row r="7481"><cell r="B7481"><v>0</v></cell></row><row r="7482"><cell r="B7482"><v>0</v></cell></row><row r="7483"><cell r="B7483"><v>0</v></cell></row><row r="7484"><cell r="B7484"><v>0</v></cell></row><row r="7485"><cell r="B7485"><v>0</v></cell></row><row r="7486"><cell r="B7486"><v>0</v></cell></row><row r="7487"><cell r="B7487"><v>0</v></cell></row><row r="7488"><cell r="B7488"><v>0</v></cell></row><row r="7489"><cell r="B7489"><v>0</v></cell></row><row r="7490"><cell r="B7490"><v>0</v></cell></row><row r="7491"><cell r="B7491"><v>0</v></cell></row><row r="7492"><cell r="B7492"><v>0</v></cell></row><row r="7493"><cell r="B7493"><v>0</v></cell></row><row r="7494"><cell r="B7494"><v>0</v></cell></row><row r="7495"><cell r="B7495"><v>0</v></cell></row><row r="7496"><cell r="B7496"><v>0</v></cell></row><row r="7497"><cell r="B7497"><v>0</v></cell></row><row r="7498"><cell r="B7498"><v>0</v></cell></row><row r="7499"><cell r="B7499"><v>0</v></cell></row><row r="7500"><cell r="B7500" t="str"><v>no price, 0 count</v></cell></row><row r="7501"><cell r="B7501"><v>0</v></cell></row><row r="7502"><cell r="B7502"><v>0</v></cell></row><row r="7503"><cell r="B7503"><v>0</v></cell></row><row r="7504"><cell r="B7504"><v>0</v></cell></row><row r="7505"><cell r="B7505"><v>0</v></cell></row><row r="7506"><cell r="B7506"><v>0</v></cell></row><row r="7507"><cell r="B7507"><v>0</v></cell></row><row r="7508"><cell r="B7508"><v>0</v></cell></row><row r="7509"><cell r="B7509"><v>0</v></cell></row><row r="7510"><cell r="B7510"><v>0</v></cell></row><row r="7511"><cell r="B7511"><v>0</v></cell></row><row r="7512"><cell r="B7512"><v>0</v></cell></row><row r="7513"><cell r="B7513"><v>0</v></cell></row><row r="7514"><cell r="B7514"><v>0</v></cell></row><row r="7515"><cell r="B7515"><v>0</v></cell></row><row r="7516"><cell r="B7516"><v>0</v></cell></row><row r="7517"><cell r="B7517"><v>0</v></cell></row><row r="7518"><cell r="B7518"><v>0</v></cell></row><row r="7519"><cell r="B7519"><v>0</v></cell></row><row r="7520"><cell r="B7520"><v>0</v></cell></row><row r="7521"><cell r="B7521"><v>0</v></cell></row><row r="7522"><cell r="B7522"><v>0</v></cell></row><row r="7523"><cell r="B7523"><v>0</v></cell></row><row r="7524"><cell r="B7524"><v>0</v></cell></row><row r="7525"><cell r="B7525"><v>0</v></cell></row><row r="7526"><cell r="B7526"><v>0</v></cell></row><row r="7527"><cell r="B7527"><v>0</v></cell></row><row r="7528"><cell r="B7528"><v>0</v></cell></row><row r="7529"><cell r="B7529"><v>0</v></cell></row><row r="7530"><cell r="B7530"><v>0</v></cell></row><row r="7531"><cell r="B7531"><v>0</v></cell></row><row r="7532"><cell r="B7532"><v>0</v></cell></row><row r="7533"><cell r="B7533"><v>0</v></cell></row><row r="7534"><cell r="B7534"><v>0</v></cell></row><row r="7535"><cell r="B7535"><v>0</v></cell></row><row r="7536"><cell r="B7536"><v>0</v></cell></row><row r="7537"><cell r="B7537"><v>0</v></cell></row><row r="7538"><cell r="B7538"><v>0</v></cell></row><row r="7539"><cell r="B7539"><v>0</v></cell></row><row r="7540"><cell r="B7540"><v>0</v></cell></row><row r="7541"><cell r="B7541"><v>0</v></cell></row><row r="7542"><cell r="B7542"><v>0</v></cell></row><row r="7543"><cell r="B7543"><v>0</v></cell></row><row r="7544"><cell r="B7544" t="str"><v>no price, 0 count</v></cell></row><row r="7545"><cell r="B7545"><v>0</v></cell></row><row r="7546"><cell r="B7546"><v>0</v></cell></row><row r="7547"><cell r="B7547" t="str"><v>no price, 0 count</v></cell></row><row r="7548"><cell r="B7548"><v>0</v></cell></row><row r="7549"><cell r="B7549"><v>0</v></cell></row><row r="7550"><cell r="B7550"><v>0</v></cell></row><row r="7551"><cell r="B7551"><v>0</v></cell></row><row r="7552"><cell r="B7552"><v>0</v></cell></row><row r="7553"><cell r="B7553"><v>0</v></cell></row><row r="7554"><cell r="B7554"><v>0</v></cell></row><row r="7555"><cell r="B7555"><v>0</v></cell></row><row r="7556"><cell r="B7556"><v>0</v></cell></row><row r="7557"><cell r="B7557"><v>0</v></cell></row><row r="7558"><cell r="B7558"><v>0</v></cell></row><row r="7559"><cell r="B7559"><v>0</v></cell></row><row r="7560"><cell r="B7560"><v>0</v></cell></row><row r="7561"><cell r="B7561"><v>0</v></cell></row><row r="7562"><cell r="B7562"><v>0</v></cell></row><row r="7563"><cell r="B7563"><v>0</v></cell></row><row r="7564"><cell r="B7564"><v>0</v></cell></row><row r="7565"><cell r="B7565"><v>0</v></cell></row><row r="7566"><cell r="B7566"><v>0</v></cell></row><row r="7567"><cell r="B7567"><v>0</v></cell></row><row r="7568"><cell r="B7568"><v>0</v></cell></row><row r="7569"><cell r="B7569"><v>0</v></cell></row><row r="7570"><cell r="B7570"><v>0</v></cell></row><row r="7571"><cell r="B7571"><v>0</v></cell></row><row r="7572"><cell r="B7572"><v>0</v></cell></row><row r="7573"><cell r="B7573"><v>0</v></cell></row><row r="7574"><cell r="B7574"><v>0</v></cell></row><row r="7575"><cell r="B7575"><v>0</v></cell></row><row r="7576"><cell r="B7576"><v>0</v></cell></row><row r="7577"><cell r="B7577"><v>0</v></cell></row><row r="7578"><cell r="B7578"><v>0</v></cell></row><row r="7579"><cell r="B7579"><v>0</v></cell></row><row r="7580"><cell r="B7580"><v>0</v></cell></row><row r="7581"><cell r="B7581"><v>0</v></cell></row><row r="7582"><cell r="B7582"><v>0</v></cell></row><row r="7583"><cell r="B7583"><v>0</v></cell></row><row r="7584"><cell r="B7584"><v>0</v></cell></row><row r="7585"><cell r="B7585"><v>0</v></cell></row><row r="7586"><cell r="B7586"><v>0</v></cell></row><row r="7587"><cell r="B7587"><v>0</v></cell></row><row r="7588"><cell r="B7588"><v>0</v></cell></row><row r="7589"><cell r="B7589"><v>0</v></cell></row><row r="7590"><cell r="B7590"><v>0</v></cell></row><row r="7591"><cell r="B7591"><v>0</v></cell></row><row r="7592"><cell r="B7592"><v>0</v></cell></row><row r="7593"><cell r="B7593"><v>0</v></cell></row><row r="7594"><cell r="B7594"><v>0</v></cell></row><row r="7595"><cell r="B7595"><v>0</v></cell></row><row r="7596"><cell r="B7596"><v>0</v></cell></row><row r="7597"><cell r="B7597"><v>0</v></cell></row><row r="7598"><cell r="B7598"><v>0</v></cell></row><row r="7599"><cell r="B7599"><v>0</v></cell></row><row r="7600"><cell r="B7600"><v>0</v></cell></row><row r="7601"><cell r="B7601"><v>0</v></cell></row><row r="7602"><cell r="B7602"><v>0</v></cell></row><row r="7603"><cell r="B7603"><v>0</v></cell></row><row r="7604"><cell r="B7604"><v>0</v></cell></row><row r="7605"><cell r="B7605"><v>0</v></cell></row><row r="7606"><cell r="B7606"><v>0</v></cell></row><row r="7607"><cell r="B7607"><v>0</v></cell></row><row r="7608"><cell r="B7608"><v>0</v></cell></row><row r="7609"><cell r="B7609"><v>0</v></cell></row><row r="7610"><cell r="B7610"><v>0</v></cell></row><row r="7611"><cell r="B7611"><v>0</v></cell></row><row r="7612"><cell r="B7612"><v>0</v></cell></row><row r="7613"><cell r="B7613"><v>0</v></cell></row><row r="7614"><cell r="B7614"><v>0</v></cell></row><row r="7615"><cell r="B7615"><v>0</v></cell></row><row r="7616"><cell r="B7616"><v>0</v></cell></row><row r="7617"><cell r="B7617"><v>0</v></cell></row><row r="7618"><cell r="B7618"><v>0</v></cell></row><row r="7619"><cell r="B7619"><v>0</v></cell></row><row r="7620"><cell r="B7620"><v>0</v></cell></row><row r="7621"><cell r="B7621" t="str"><v>no price, 0 count</v></cell></row><row r="7622"><cell r="B7622"><v>0</v></cell></row><row r="7623"><cell r="B7623"><v>0</v></cell></row><row r="7624"><cell r="B7624"><v>0</v></cell></row><row r="7625"><cell r="B7625"><v>0</v></cell></row><row r="7626"><cell r="B7626"><v>0</v></cell></row><row r="7627"><cell r="B7627"><v>0</v></cell></row><row r="7628"><cell r="B7628"><v>0</v></cell></row><row r="7629"><cell r="B7629"><v>0</v></cell></row><row r="7630"><cell r="B7630"><v>0</v></cell></row><row r="7631"><cell r="B7631"><v>0</v></cell></row><row r="7632"><cell r="B7632"><v>0</v></cell></row><row r="7633"><cell r="B7633"><v>0</v></cell></row><row r="7634"><cell r="B7634"><v>0</v></cell></row><row r="7635"><cell r="B7635"><v>0</v></cell></row><row r="7636"><cell r="B7636"><v>0</v></cell></row><row r="7637"><cell r="B7637"><v>0</v></cell></row><row r="7638"><cell r="B7638"><v>0</v></cell></row><row r="7639"><cell r="B7639"><v>0</v></cell></row><row r="7640"><cell r="B7640"><v>0</v></cell></row><row r="7641"><cell r="B7641"><v>0</v></cell></row><row r="7642"><cell r="B7642"><v>0</v></cell></row><row r="7643"><cell r="B7643"><v>0</v></cell></row><row r="7644"><cell r="B7644"><v>0</v></cell></row><row r="7645"><cell r="B7645"><v>0</v></cell></row><row r="7646"><cell r="B7646"><v>0</v></cell></row><row r="7647"><cell r="B7647"><v>0</v></cell></row><row r="7648"><cell r="B7648"><v>0</v></cell></row><row r="7649"><cell r="B7649"><v>0</v></cell></row><row r="7650"><cell r="B7650"><v>0</v></cell></row><row r="7651"><cell r="B7651"><v>0</v></cell></row><row r="7652"><cell r="B7652"><v>0</v></cell></row><row r="7653"><cell r="B7653"><v>0</v></cell></row><row r="7654"><cell r="B7654"><v>0</v></cell></row><row r="7655"><cell r="B7655"><v>0</v></cell></row><row r="7656"><cell r="B7656"><v>0</v></cell></row><row r="7657"><cell r="B7657"><v>0</v></cell></row><row r="7658"><cell r="B7658"><v>0</v></cell></row><row r="7659"><cell r="B7659"><v>0</v></cell></row><row r="7660"><cell r="B7660"><v>0</v></cell></row><row r="7661"><cell r="B7661"><v>0</v></cell></row><row r="7662"><cell r="B7662"><v>0</v></cell></row><row r="7663"><cell r="B7663"><v>0</v></cell></row><row r="7664"><cell r="B7664"><v>0</v></cell></row><row r="7665"><cell r="B7665"><v>0</v></cell></row><row r="7666"><cell r="B7666"><v>0</v></cell></row><row r="7667"><cell r="B7667"><v>0</v></cell></row><row r="7668"><cell r="B7668"><v>0</v></cell></row><row r="7669"><cell r="B7669"><v>0</v></cell></row><row r="7670"><cell r="B7670"><v>0</v></cell></row><row r="7671"><cell r="B7671"><v>0</v></cell></row><row r="7672"><cell r="B7672"><v>0</v></cell></row><row r="7673"><cell r="B7673"><v>0</v></cell></row><row r="7674"><cell r="B7674"><v>0</v></cell></row><row r="7675"><cell r="B7675"><v>0</v></cell></row><row r="7676"><cell r="B7676"><v>0</v></cell></row><row r="7677"><cell r="B7677"><v>0</v></cell></row><row r="7678"><cell r="B7678"><v>0</v></cell></row><row r="7679"><cell r="B7679" t="str"><v>no price, 0 count</v></cell></row><row r="7680"><cell r="B7680"><v>0</v></cell></row><row r="7681"><cell r="B7681" t="str"><v>no price, 0 count</v></cell></row><row r="7682"><cell r="B7682"><v>0</v></cell></row><row r="7683"><cell r="B7683"><v>0</v></cell></row><row r="7684"><cell r="B7684"><v>0</v></cell></row><row r="7685"><cell r="B7685"><v>0</v></cell></row><row r="7686"><cell r="B7686"><v>0</v></cell></row><row r="7687"><cell r="B7687"><v>0</v></cell></row><row r="7688"><cell r="B7688"><v>0</v></cell></row><row r="7689"><cell r="B7689"><v>0</v></cell></row><row r="7690"><cell r="B7690"><v>0</v></cell></row><row r="7691"><cell r="B7691"><v>0</v></cell></row><row r="7692"><cell r="B7692"><v>0</v></cell></row><row r="7693"><cell r="B7693"><v>0</v></cell></row><row r="7694"><cell r="B7694"><v>0</v></cell></row><row r="7695"><cell r="B7695"><v>0</v></cell></row><row r="7696"><cell r="B7696"><v>0</v></cell></row><row r="7697"><cell r="B7697"><v>0</v></cell></row><row r="7698"><cell r="B7698"><v>0</v></cell></row><row r="7699"><cell r="B7699"><v>0</v></cell></row><row r="7700"><cell r="B7700"><v>0</v></cell></row><row r="7701"><cell r="B7701"><v>0</v></cell></row><row r="7702"><cell r="B7702"><v>0</v></cell></row><row r="7703"><cell r="B7703"><v>0</v></cell></row><row r="7704"><cell r="B7704"><v>0</v></cell></row><row r="7705"><cell r="B7705"><v>0</v></cell></row><row r="7706"><cell r="B7706"><v>0</v></cell></row><row r="7707"><cell r="B7707"><v>0</v></cell></row><row r="7708"><cell r="B7708"><v>0</v></cell></row><row r="7709"><cell r="B7709"><v>0</v></cell></row><row r="7710"><cell r="B7710"><v>0</v></cell></row><row r="7711"><cell r="B7711"><v>0</v></cell></row><row r="7712"><cell r="B7712"><v>0</v></cell></row><row r="7713"><cell r="B7713"><v>0</v></cell></row><row r="7714"><cell r="B7714"><v>0</v></cell></row><row r="7715"><cell r="B7715"><v>0</v></cell></row><row r="7716"><cell r="B7716" t="str"><v>no price, 0 count</v></cell></row><row r="7717"><cell r="B7717"><v>0</v></cell></row><row r="7718"><cell r="B7718" t="str"><v>no price, 0 count</v></cell></row><row r="7719"><cell r="B7719" t="str"><v>no price, 0 count</v></cell></row><row r="7720"><cell r="B7720"><v>0</v></cell></row><row r="7721"><cell r="B7721"><v>0</v></cell></row><row r="7722"><cell r="B7722" t="str"><v>no price, 0 count</v></cell></row><row r="7723"><cell r="B7723" t="str"><v>no price, 0 count</v></cell></row><row r="7724"><cell r="B7724"><v>0</v></cell></row><row r="7725"><cell r="B7725"><v>0</v></cell></row><row r="7726"><cell r="B7726"><v>0</v></cell></row><row r="7727"><cell r="B7727"><v>0</v></cell></row><row r="7728"><cell r="B7728"><v>0</v></cell></row><row r="7729"><cell r="B7729"><v>0</v></cell></row><row r="7730"><cell r="B7730"><v>0</v></cell></row><row r="7731"><cell r="B7731"><v>0</v></cell></row><row r="7732"><cell r="B7732"><v>0</v></cell></row><row r="7733"><cell r="B7733" t="str"><v>no price, 0 count</v></cell></row><row r="7734"><cell r="B7734"><v>0</v></cell></row><row r="7735"><cell r="B7735"><v>0</v></cell></row><row r="7736"><cell r="B7736"><v>0</v></cell></row><row r="7737"><cell r="B7737"><v>0</v></cell></row><row r="7738"><cell r="B7738" t="str"><v>no price, 0 count</v></cell></row><row r="7739"><cell r="B7739"><v>0</v></cell></row><row r="7740"><cell r="B7740"><v>0</v></cell></row><row r="7741"><cell r="B7741"><v>0</v></cell></row><row r="7742"><cell r="B7742"><v>0</v></cell></row><row r="7743"><cell r="B7743"><v>0</v></cell></row><row r="7744"><cell r="B7744"><v>0</v></cell></row><row r="7745"><cell r="B7745"><v>0</v></cell></row><row r="7746"><cell r="B7746" t="str"><v>no price, 0 count</v></cell></row><row r="7747"><cell r="B7747"><v>0</v></cell></row><row r="7748"><cell r="B7748" t="str"><v>no price, 0 count</v></cell></row><row r="7749"><cell r="B7749"><v>0</v></cell></row><row r="7750"><cell r="B7750"><v>0</v></cell></row><row r="7751"><cell r="B7751"><v>0</v></cell></row><row r="7752"><cell r="B7752" t="str"><v>no price, 0 count</v></cell></row><row r="7753"><cell r="B7753" t="str"><v>no price, 0 count</v></cell></row><row r="7754"><cell r="B7754"><v>0</v></cell></row><row r="7755"><cell r="B7755"><v>0</v></cell></row><row r="7756"><cell r="B7756"><v>0</v></cell></row><row r="7757"><cell r="B7757"><v>0</v></cell></row><row r="7758"><cell r="B7758"><v>0</v></cell></row><row r="7759"><cell r="B7759" t="str"><v>no price, 0 count</v></cell></row><row r="7760"><cell r="B7760"><v>0</v></cell></row><row r="7761"><cell r="B7761"><v>0</v></cell></row><row r="7762"><cell r="B7762"><v>0</v></cell></row><row r="7763"><cell r="B7763"><v>0</v></cell></row><row r="7764"><cell r="B7764"><v>0</v></cell></row><row r="7765"><cell r="B7765"><v>0</v></cell></row><row r="7766"><cell r="B7766"><v>0</v></cell></row><row r="7767"><cell r="B7767"><v>0</v></cell></row><row r="7770"><cell r="B7770" t="str"><v>no price, 0 count</v></cell></row><row r="7771"><cell r="B7771"><v>0</v></cell></row><row r="7772"><cell r="B7772"><v>0</v></cell></row><row r="7773"><cell r="B7773"><v>0</v></cell></row><row r="7774"><cell r="B7774"><v>0</v></cell></row><row r="7775"><cell r="B7775"><v>0</v></cell></row><row r="7776"><cell r="B7776" t="str"><v>no price, 0 count</v></cell></row><row r="7777"><cell r="B7777"><v>0</v></cell></row><row r="7778"><cell r="B7778"><v>0</v></cell></row><row r="7779"><cell r="B7779" t="str"><v>no price, 0 count</v></cell></row><row r="7780"><cell r="B7780" t="str"><v>no price, 0 count</v></cell></row><row r="7781"><cell r="B7781"><v>0</v></cell></row><row r="7782"><cell r="B7782"><v>0</v></cell></row><row r="7783"><cell r="B7783" t="str"><v>no price, 0 count</v></cell></row><row r="7784"><cell r="B7784" t="str"><v>no price, 0 count</v></cell></row><row r="7785"><cell r="B7785" t="str"><v>no price, 0 count</v></cell></row><row r="7786"><cell r="B7786" t="str"><v>no price, 0 count</v></cell></row><row r="7787"><cell r="B7787"><v>0</v></cell></row><row r="7788"><cell r="B7788" t="str"><v>no price, 0 count</v></cell></row><row r="7789"><cell r="B7789"><v>0</v></cell></row><row r="7790"><cell r="B7790"><v>0</v></cell></row><row r="7791"><cell r="B7791"><v>0</v></cell></row><row r="7792"><cell r="B7792" t="str"><v>no price, 0 count</v></cell></row><row r="7793"><cell r="B7793" t="str"><v>no price, 0 count</v></cell></row><row r="7794"><cell r="B7794"><v>0</v></cell></row><row r="7795"><cell r="B7795"><v>0</v></cell></row><row r="7796"><cell r="B7796"><v>0</v></cell></row><row r="7797"><cell r="B7797"><v>0</v></cell></row><row r="7798"><cell r="B7798" t="str"><v>no price, 0 count</v></cell></row><row r="7799"><cell r="B7799" t="str"><v>no price, 0 count</v></cell></row><row r="7800"><cell r="B7800"><v>0</v></cell></row><row r="7801"><cell r="B7801"><v>0</v></cell></row><row r="7802"><cell r="B7802"><v>0</v></cell></row><row r="7803"><cell r="B7803"><v>0</v></cell></row><row r="7804"><cell r="B7804" t="str"><v>no price, 0 count</v></cell></row><row r="7805"><cell r="B7805"><v>0</v></cell></row><row r="7806"><cell r="B7806"><v>0</v></cell></row><row r="7807"><cell r="B7807"><v>0</v></cell></row><row r="7808"><cell r="B7808" t="str"><v>no price, 0 count</v></cell></row><row r="7809"><cell r="B7809"><v>0</v></cell></row><row r="7810"><cell r="B7810"><v>0</v></cell></row><row r="7811"><cell r="B7811"><v>0</v></cell></row><row r="7812"><cell r="B7812"><v>0</v></cell></row><row r="7813"><cell r="B7813"><v>0</v></cell></row><row r="7814"><cell r="B7814"><v>0</v></cell></row><row r="7815"><cell r="B7815"><v>0</v></cell></row><row r="7816"><cell r="B7816"><v>0</v></cell></row><row r="7817"><cell r="B7817"><v>0</v></cell></row><row r="7818"><cell r="B7818"><v>0</v></cell></row><row r="7819"><cell r="B7819"><v>0</v></cell></row><row r="7820"><cell r="B7820" t="str"><v>no price, 0 count</v></cell></row><row r="7821"><cell r="B7821" t="str"><v>no price, 0 count</v></cell></row><row r="7822"><cell r="B7822" t="str"><v>no price, 0 count</v></cell></row><row r="7823"><cell r="B7823"><v>0</v></cell></row><row r="7824"><cell r="B7824" t="str"><v>no price, 0 count</v></cell></row><row r="7825"><cell r="B7825" t="str"><v>no price, 0 count</v></cell></row><row r="7826"><cell r="B7826"><v>0</v></cell></row><row r="7827"><cell r="B7827"><v>0</v></cell></row><row r="7828"><cell r="B7828" t="str"><v>no price, 0 count</v></cell></row><row r="7829"><cell r="B7829"><v>0</v></cell></row><row r="7830"><cell r="B7830"><v>0</v></cell></row><row r="7831"><cell r="B7831" t="str"><v>no price, 0 count</v></cell></row><row r="7832"><cell r="B7832"><v>0</v></cell></row><row r="7833"><cell r="B7833"><v>0</v></cell></row><row r="7834"><cell r="B7834"><v>0</v></cell></row><row r="7835"><cell r="B7835"><v>0</v></cell></row><row r="7836"><cell r="B7836"><v>0</v></cell></row><row r="7837"><cell r="B7837"><v>0</v></cell></row><row r="7838"><cell r="B7838" t="str"><v>no price, 0 count</v></cell></row><row r="7839"><cell r="B7839" t="str"><v>no price, 0 count</v></cell></row><row r="7840"><cell r="B7840"><v>0</v></cell></row><row r="7841"><cell r="B7841"><v>0</v></cell></row><row r="7842"><cell r="B7842"><v>0</v></cell></row><row r="7843"><cell r="B7843"><v>0</v></cell></row><row r="7844"><cell r="B7844"><v>0</v></cell></row><row r="7845"><cell r="B7845" t="str"><v>no price, 0 count</v></cell></row><row r="7846"><cell r="B7846"><v>0</v></cell></row><row r="7847"><cell r="B7847"><v>0</v></cell></row><row r="7848"><cell r="B7848"><v>0</v></cell></row><row r="7849"><cell r="B7849"><v>0</v></cell></row><row r="7850"><cell r="B7850"><v>0</v></cell></row><row r="7851"><cell r="B7851"><v>0</v></cell></row><row r="7852"><cell r="B7852"><v>0</v></cell></row><row r="7853"><cell r="B7853"><v>0</v></cell></row><row r="7854"><cell r="B7854"><v>0</v></cell></row><row r="7855"><cell r="B7855" t="str"><v>no price, 0 count</v></cell></row><row r="7856"><cell r="B7856" t="str"><v>no price, 0 count</v></cell></row><row r="7857"><cell r="B7857" t="str"><v>no price, 0 count</v></cell></row><row r="7858"><cell r="B7858" t="str"><v>no price, 0 count</v></cell></row><row r="7859"><cell r="B7859"><v>0</v></cell></row><row r="7860"><cell r="B7860"><v>0</v></cell></row><row r="7861"><cell r="B7861" t="str"><v>no price, 0 count</v></cell></row><row r="7862"><cell r="B7862" t="str"><v>no price, 0 count</v></cell></row><row r="7863"><cell r="B7863" t="str"><v>no price, 0 count</v></cell></row><row r="7864"><cell r="B7864" t="str"><v>no price, 0 count</v></cell></row><row r="7865"><cell r="B7865" t="str"><v>no price, 0 count</v></cell></row><row r="7866"><cell r="B7866"><v>0</v></cell></row><row r="7867"><cell r="B7867"><v>0</v></cell></row><row r="7868"><cell r="B7868"><v>0</v></cell></row><row r="7869"><cell r="B7869"><v>0</v></cell></row><row r="7870"><cell r="B7870" t="str"><v>no price, 0 count</v></cell></row><row r="7871"><cell r="B7871"><v>0</v></cell></row><row r="7872"><cell r="B7872"><v>0</v></cell></row><row r="7873"><cell r="B7873"><v>0</v></cell></row><row r="7874"><cell r="B7874"><v>0</v></cell></row><row r="7875"><cell r="B7875"><v>0</v></cell></row><row r="7876"><cell r="B7876"><v>0</v></cell></row><row r="7877"><cell r="B7877"><v>0</v></cell></row><row r="7878"><cell r="B7878"><v>0</v></cell></row><row r="7879"><cell r="B7879"><v>0</v></cell></row><row r="7880"><cell r="B7880"><v>0</v></cell></row><row r="7881"><cell r="B7881"><v>0</v></cell></row><row r="7882"><cell r="B7882"><v>0</v></cell></row><row r="7883"><cell r="B7883"><v>0</v></cell></row><row r="7884"><cell r="B7884"><v>0</v></cell></row><row r="7885"><cell r="B7885"><v>0</v></cell></row><row r="7886"><cell r="B7886"><v>0</v></cell></row><row r="7887"><cell r="B7887" t="str"><v>no price, 0 count</v></cell></row><row r="7888"><cell r="B7888"><v>0</v></cell></row><row r="7889"><cell r="B7889"><v>0</v></cell></row><row r="7890"><cell r="B7890"><v>0</v></cell></row><row r="7891"><cell r="B7891" t="str"><v>no price, 0 count</v></cell></row><row r="7892"><cell r="B7892" t="str"><v>no price, 0 count</v></cell></row><row r="7893"><cell r="B7893"><v>0</v></cell></row><row r="7894"><cell r="B7894"><v>0</v></cell></row><row r="7895"><cell r="B7895"><v>0</v></cell></row><row r="7896"><cell r="B7896"><v>0</v></cell></row><row r="7897"><cell r="B7897"><v>0</v></cell></row><row r="7898"><cell r="B7898"><v>0</v></cell></row><row r="7899"><cell r="B7899"><v>0</v></cell></row><row r="7900"><cell r="B7900"><v>0</v></cell></row><row r="7901"><cell r="B7901"><v>0</v></cell></row><row r="7902"><cell r="B7902"><v>0</v></cell></row><row r="7903"><cell r="B7903"><v>0</v></cell></row><row r="7904"><cell r="B7904"><v>0</v></cell></row><row r="7905"><cell r="B7905"><v>0</v></cell></row><row r="7906"><cell r="B7906"><v>0</v></cell></row><row r="7907"><cell r="B7907"><v>0</v></cell></row><row r="7908"><cell r="B7908"><v>0</v></cell></row><row r="7909"><cell r="B7909"><v>0</v></cell></row><row r="7910"><cell r="B7910"><v>0</v></cell></row></sheetData><sheetData sheetId="60"></sheetData><sheetData sheetId="61"></sheetData><sheetData sheetId="62"><row r="3"><cell r="B3" t="str"><v>Heavy Weapons, Share of Commitments and Deliveries</v></cell></row><row r="5"><cell r="B5" t="str"><v>This worksheet overlooks the share of delivered and committed heavy weapons among the stocks across different donors. We take the number of stocks from the IISS Military balance (2022) and considers only weapons ready to use. Percentage values are shown as decimals after zero. </v></cell></row><row r="12"><cell r="B12" t="str"><v>Country</v></cell></row><row r="13"><cell r="B13" t="str"><v>United States</v></cell></row><row r="14"><cell r="B14" t="str"><v>United Kingdom</v></cell></row><row r="15"><cell r="B15" t="str"><v>France</v></cell></row><row r="16"><cell r="B16" t="str"><v>Germany</v></cell></row><row r="17"><cell r="B17" t="str"><v>South Korea</v></cell></row><row r="18"><cell r="B18" t="str"><v>Australia</v></cell></row><row r="19"><cell r="B19" t="str"><v>Italy</v></cell></row><row r="20"><cell r="B20" t="str"><v>Canada</v></cell></row><row r="21"><cell r="B21" t="str"><v>Netherlands</v></cell></row><row r="22"><cell r="B22" t="str"><v>Spain</v></cell></row><row r="23"><cell r="B23" t="str"><v>Poland</v></cell></row><row r="24"><cell r="B24" t="str"><v>Turkey</v></cell></row><row r="25"><cell r="B25" t="str"><v>Sweden</v></cell></row><row r="26"><cell r="B26" t="str"><v>Greece</v></cell></row><row r="27"><cell r="B27" t="str"><v>Norway</v></cell></row><row r="28"><cell r="B28" t="str"><v>Belgium</v></cell></row><row r="29"><cell r="B29" t="str"><v>Finland</v></cell></row><row r="30"><cell r="B30" t="str"><v>Romania</v></cell></row><row r="31"><cell r="B31" t="str"><v>Denmark</v></cell></row><row r="32"><cell r="B32" t="str"><v>Czech Republic</v></cell></row><row r="33"><cell r="B33" t="str"><v>Austria</v></cell></row><row r="34"><cell r="B34" t="str"><v>New Zealand</v></cell></row><row r="35"><cell r="B35" t="str"><v>Portugal</v></cell></row><row r="36"><cell r="B36" t="str"><v>Hungary</v></cell></row><row r="37"><cell r="B37" t="str"><v>Slovakia</v></cell></row><row r="38"><cell r="B38" t="str"><v>Bulgaria</v></cell></row><row r="39"><cell r="B39" t="str"><v>Ireland</v></cell></row><row r="40"><cell r="B40" t="str"><v>Lithuania</v></cell></row><row r="41"><cell r="B41" t="str"><v>Croatia</v></cell></row><row r="42"><cell r="B42" t="str"><v>Latvia</v></cell></row><row r="43"><cell r="B43" t="str"><v>Estonia</v></cell></row><row r="44"><cell r="B44" t="str"><v>Slovenia</v></cell></row><row r="45"><cell r="B45" t="str"><v>Cyprus</v></cell></row><row r="46"><cell r="B46" t="str"><v>Luxembourg</v></cell></row><row r="47"><cell r="B47" t="str"><v>Albania</v></cell></row><row r="48"><cell r="B48" t="str"><v>Macedonia, North (not included)</v></cell></row><row r="49"><cell r="B49" t="str"><v>Bosnia-Herzegovina</v></cell></row><row r="52"><cell r="B52" t="str"><v>Average non-EU-NATO</v></cell></row><row r="63"><cell r="B63" t="str"><v>NATO (not EU)</v></cell></row><row r="64"><cell r="B64"><v>1</v></cell></row><row r="65"><cell r="B65"><v>1</v></cell></row><row r="66"><cell r="B66"><v>0</v></cell></row><row r="67"><cell r="B67"><v>0</v></cell></row><row r="68"><cell r="B68"><v>0</v></cell></row><row r="69"><cell r="B69"><v>0</v></cell></row><row r="70"><cell r="B70"><v>0</v></cell></row><row r="71"><cell r="B71"><v>1</v></cell></row><row r="72"><cell r="B72"><v>0</v></cell></row><row r="73"><cell r="B73"><v>0</v></cell></row><row r="74"><cell r="B74"><v>0</v></cell></row><row r="75"><cell r="B75"><v>1</v></cell></row><row r="76"><cell r="B76"><v>0</v></cell></row><row r="77"><cell r="B77"><v>0</v></cell></row><row r="78"><cell r="B78"><v>1</v></cell></row><row r="79"><cell r="B79"><v>0</v></cell></row><row r="80"><cell r="B80"><v>0</v></cell></row><row r="81"><cell r="B81"><v>0</v></cell></row><row r="82"><cell r="B82"><v>0</v></cell></row><row r="83"><cell r="B83"><v>0</v></cell></row><row r="84"><cell r="B84"><v>0</v></cell></row><row r="85"><cell r="B85"><v>0</v></cell></row><row r="86"><cell r="B86"><v>0</v></cell></row><row r="87"><cell r="B87"><v>0</v></cell></row><row r="88"><cell r="B88"><v>0</v></cell></row><row r="89"><cell r="B89"><v>0</v></cell></row><row r="90"><cell r="B90"><v>0</v></cell></row><row r="91"><cell r="B91"><v>0</v></cell></row><row r="92"><cell r="B92"><v>0</v></cell></row><row r="93"><cell r="B93"><v>0</v></cell></row><row r="94"><cell r="B94"><v>0</v></cell></row><row r="95"><cell r="B95"><v>0</v></cell></row><row r="96"><cell r="B96"><v>0</v></cell></row><row r="97"><cell r="B97"><v>0</v></cell></row><row r="98"><cell r="B98"><v>1</v></cell></row><row r="99"><cell r="B99"><v>1</v></cell></row><row r="100"><cell r="B100"><v>0</v></cell></row><row r="114"><cell r="B114" t="str"><v>EU</v></cell></row><row r="115"><cell r="B115"><v>0</v></cell></row><row r="116"><cell r="B116"><v>0</v></cell></row><row r="117"><cell r="B117"><v>1</v></cell></row><row r="118"><cell r="B118"><v>1</v></cell></row><row r="119"><cell r="B119"><v>0</v></cell></row><row r="120"><cell r="B120"><v>0</v></cell></row><row r="121"><cell r="B121"><v>1</v></cell></row><row r="122"><cell r="B122"><v>0</v></cell></row><row r="123"><cell r="B123"><v>1</v></cell></row><row r="124"><cell r="B124"><v>1</v></cell></row><row r="125"><cell r="B125"><v>1</v></cell></row><row r="126"><cell r="B126"><v>0</v></cell></row><row r="127"><cell r="B127"><v>1</v></cell></row><row r="128"><cell r="B128"><v>1</v></cell></row><row r="129"><cell r="B129"><v>0</v></cell></row><row r="130"><cell r="B130"><v>1</v></cell></row><row r="131"><cell r="B131"><v>1</v></cell></row><row r="132"><cell r="B132"><v>1</v></cell></row><row r="133"><cell r="B133"><v>1</v></cell></row><row r="134"><cell r="B134"><v>1</v></cell></row><row r="135"><cell r="B135"><v>1</v></cell></row><row r="136"><cell r="B136"><v>0</v></cell></row><row r="137"><cell r="B137"><v>1</v></cell></row><row r="138"><cell r="B138"><v>1</v></cell></row><row r="139"><cell r="B139"><v>1</v></cell></row><row r="140"><cell r="B140"><v>1</v></cell></row><row r="141"><cell r="B141"><v>1</v></cell></row><row r="142"><cell r="B142"><v>1</v></cell></row><row r="143"><cell r="B143"><v>1</v></cell></row><row r="144"><cell r="B144"><v>1</v></cell></row><row r="145"><cell r="B145"><v>1</v></cell></row><row r="146"><cell r="B146"><v>1</v></cell></row><row r="147"><cell r="B147"><v>1</v></cell></row><row r="148"><cell r="B148"><v>1</v></cell></row><row r="149"><cell r="B149"><v>0</v></cell></row><row r="150"><cell r="B150"><v>0</v></cell></row><row r="151"><cell r="B151"><v>0</v></cell></row><row r="165"><cell r="B165" t="str"><v>Acquired for Ukraine\Older stocks >>></v></cell></row><row r="216"><cell r="B216" t="str"><v>Main Battle Tank (MBT)</v></cell></row><row r="217"><cell r="B217"><v>45</v></cell></row><row r="218"><cell r="B218" t="str"><v>.</v></cell></row><row r="219"><cell r="B219" t="str"><v>.</v></cell></row><row r="220"><cell r="B220"><v>61.6666666666667</v></cell></row><row r="221"><cell r="B221" t="str"><v>.</v></cell></row><row r="222"><cell r="B222" t="str"><v>.</v></cell></row><row r="223"><cell r="B223" t="str"><v>.</v></cell></row><row r="224"><cell r="B224" t="str"><v>.</v></cell></row><row r="225"><cell r="B225"><v>88.6666666666667</v></cell></row><row r="226"><cell r="B226" t="str"><v>.</v></cell></row><row r="227"><cell r="B227" t="str"><v>.</v></cell></row><row r="228"><cell r="B228" t="str"><v>.</v></cell></row><row r="229"><cell r="B229" t="str"><v>.</v></cell></row><row r="230"><cell r="B230" t="str"><v>.</v></cell></row><row r="231"><cell r="B231" t="str"><v>.</v></cell></row><row r="232"><cell r="B232" t="str"><v>.</v></cell></row><row r="233"><cell r="B233" t="str"><v>.</v></cell></row><row r="234"><cell r="B234" t="str"><v>.</v></cell></row><row r="235"><cell r="B235"><v>43.6666666666667</v></cell></row><row r="236"><cell r="B236" t="str"><v>.</v></cell></row><row r="237"><cell r="B237" t="str"><v>.</v></cell></row><row r="238"><cell r="B238" t="str"><v>.</v></cell></row><row r="239"><cell r="B239" t="str"><v>.</v></cell></row><row r="240"><cell r="B240" t="str"><v>.</v></cell></row><row r="241"><cell r="B241" t="str"><v>.</v></cell></row><row r="242"><cell r="B242" t="str"><v>.</v></cell></row><row r="243"><cell r="B243" t="str"><v>.</v></cell></row><row r="244"><cell r="B244" t="str"><v>.</v></cell></row><row r="245"><cell r="B245" t="str"><v>.</v></cell></row><row r="246"><cell r="B246" t="str"><v>.</v></cell></row><row r="247"><cell r="B247" t="str"><v>.</v></cell></row><row r="248"><cell r="B248"><v>30</v></cell></row><row r="249"><cell r="B249" t="str"><v>.</v></cell></row><row r="250"><cell r="B250" t="str"><v>.</v></cell></row><row r="251"><cell r="B251" t="str"><v>.</v></cell></row><row r="252"><cell r="B252" t="str"><v>.</v></cell></row><row r="253"><cell r="B253" t="str"><v>.</v></cell></row><row r="267"><cell r="B267" t="str"><v>Infantry fighting vehicle (IFV)</v></cell></row><row r="268"><cell r="B268" t="str"><v>.</v></cell></row><row r="269"><cell r="B269" t="str"><v>.</v></cell></row><row r="270"><cell r="B270" t="str"><v>.</v></cell></row><row r="271"><cell r="B271"><v>100</v></cell></row><row r="272"><cell r="B272" t="str"><v>.</v></cell></row><row r="273"><cell r="B273" t="str"><v>.</v></cell></row><row r="274"><cell r="B274" t="str"><v>.</v></cell></row><row r="275"><cell r="B275" t="str"><v>.</v></cell></row><row r="276"><cell r="B276"><v>248</v></cell></row><row r="277"><cell r="B277" t="str"><v>.</v></cell></row><row r="278"><cell r="B278" t="str"><v>.</v></cell></row><row r="279"><cell r="B279" t="str"><v>.</v></cell></row><row r="280"><cell r="B280" t="str"><v>.</v></cell></row><row r="281"><cell r="B281" t="str"><v>.</v></cell></row><row r="282"><cell r="B282" t="str"><v>.</v></cell></row><row r="283"><cell r="B283" t="str"><v>.</v></cell></row><row r="284"><cell r="B284" t="str"><v>.</v></cell></row><row r="285"><cell r="B285" t="str"><v>.</v></cell></row><row r="286"><cell r="B286" t="str"><v>.</v></cell></row><row r="287"><cell r="B287"><v>70</v></cell></row><row r="288"><cell r="B288" t="str"><v>.</v></cell></row><row r="289"><cell r="B289" t="str"><v>.</v></cell></row><row r="290"><cell r="B290" t="str"><v>.</v></cell></row><row r="291"><cell r="B291" t="str"><v>.</v></cell></row><row r="292"><cell r="B292" t="str"><v>.</v></cell></row><row r="293"><cell r="B293" t="str"><v>.</v></cell></row><row r="294"><cell r="B294" t="str"><v>.</v></cell></row><row r="295"><cell r="B295" t="str"><v>.</v></cell></row><row r="296"><cell r="B296" t="str"><v>.</v></cell></row><row r="297"><cell r="B297" t="str"><v>.</v></cell></row><row r="298"><cell r="B298" t="str"><v>.</v></cell></row><row r="299"><cell r="B299"><v>52</v></cell></row><row r="300"><cell r="B300" t="str"><v>.</v></cell></row><row r="301"><cell r="B301" t="str"><v>.</v></cell></row><row r="302"><cell r="B302" t="str"><v>.</v></cell></row><row r="303"><cell r="B303" t="str"><v>.</v></cell></row><row r="304"><cell r="B304" t="str"><v>.</v></cell></row><row r="318"><cell r="B318" t="str"><v>155mm/152mm</v></cell></row><row r="319"><cell r="B319" t="str"><v>.</v></cell></row><row r="320"><cell r="B320"><v>28</v></cell></row><row r="321"><cell r="B321" t="str"><v>.</v></cell></row><row r="322"><cell r="B322"><v>23.3333333333333</v></cell></row><row r="323"><cell r="B323" t="str"><v>.</v></cell></row><row r="324"><cell r="B324" t="str"><v>.</v></cell></row><row r="325"><cell r="B325"><v>124</v></cell></row><row r="326"><cell r="B326" t="str"><v>.</v></cell></row><row r="327"><cell r="B327" t="str"><v>.</v></cell></row><row r="328"><cell r="B328" t="str"><v>.</v></cell></row><row r="329"><cell r="B329" t="str"><v>.</v></cell></row><row r="330"><cell r="B330" t="str"><v>.</v></cell></row><row r="331"><cell r="B331" t="str"><v>.</v></cell></row><row r="332"><cell r="B332" t="str"><v>.</v></cell></row><row r="333"><cell r="B333"><v>5.33333333333333</v></cell></row><row r="334"><cell r="B334" t="str"><v>.</v></cell></row><row r="335"><cell r="B335" t="str"><v>.</v></cell></row><row r="336"><cell r="B336" t="str"><v>.</v></cell></row><row r="337"><cell r="B337"><v>24.3333333333333</v></cell></row><row r="338"><cell r="B338" t="str"><v>.</v></cell></row><row r="339"><cell r="B339" t="str"><v>.</v></cell></row><row r="340"><cell r="B340" t="str"><v>.</v></cell></row><row r="341"><cell r="B341" t="str"><v>.</v></cell></row><row r="342"><cell r="B342" t="str"><v>.</v></cell></row><row r="343"><cell r="B343" t="str"><v>.</v></cell></row><row r="344"><cell r="B344" t="str"><v>.</v></cell></row><row r="345"><cell r="B345" t="str"><v>.</v></cell></row><row r="346"><cell r="B346" t="str"><v>.</v></cell></row><row r="347"><cell r="B347" t="str"><v>.</v></cell></row><row r="348"><cell r="B348" t="str"><v>.</v></cell></row><row r="349"><cell r="B349" t="str"><v>.</v></cell></row><row r="350"><cell r="B350" t="str"><v>.</v></cell></row><row r="351"><cell r="B351" t="str"><v>.</v></cell></row><row r="352"><cell r="B352" t="str"><v>.</v></cell></row><row r="353"><cell r="B353" t="str"><v>.</v></cell></row><row r="354"><cell r="B354" t="str"><v>.</v></cell></row><row r="355"><cell r="B355" t="str"><v>.</v></cell></row><row r="369"><cell r="B369" t="str"><v>MRLS</v></cell></row><row r="370"><cell r="B370" t="str"><v>.</v></cell></row><row r="371"><cell r="B371" t="str"><v>.</v></cell></row><row r="372"><cell r="B372" t="str"><v>.</v></cell></row><row r="373"><cell r="B373" t="str"><v>.</v></cell></row><row r="374"><cell r="B374" t="str"><v>.</v></cell></row><row r="375"><cell r="B375" t="str"><v>.</v></cell></row><row r="376"><cell r="B376" t="str"><v>.</v></cell></row><row r="377"><cell r="B377" t="str"><v>.</v></cell></row><row r="378"><cell r="B378" t="str"><v>.</v></cell></row><row r="379"><cell r="B379" t="str"><v>.</v></cell></row><row r="380"><cell r="B380" t="str"><v>.</v></cell></row><row r="381"><cell r="B381" t="str"><v>.</v></cell></row><row r="382"><cell r="B382" t="str"><v>.</v></cell></row><row r="383"><cell r="B383" t="str"><v>.</v></cell></row><row r="384"><cell r="B384"><v>12</v></cell></row><row r="385"><cell r="B385" t="str"><v>.</v></cell></row><row r="386"><cell r="B386" t="str"><v>.</v></cell></row><row r="387"><cell r="B387" t="str"><v>.</v></cell></row><row r="388"><cell r="B388" t="str"><v>.</v></cell></row><row r="389"><cell r="B389"><v>59</v></cell></row><row r="390"><cell r="B390" t="str"><v>.</v></cell></row><row r="391"><cell r="B391" t="str"><v>.</v></cell></row><row r="392"><cell r="B392" t="str"><v>.</v></cell></row><row r="393"><cell r="B393" t="str"><v>.</v></cell></row><row r="394"><cell r="B394" t="str"><v>.</v></cell></row><row r="395"><cell r="B395" t="str"><v>.</v></cell></row><row r="396"><cell r="B396" t="str"><v>.</v></cell></row><row r="397"><cell r="B397" t="str"><v>.</v></cell></row><row r="398"><cell r="B398" t="str"><v>.</v></cell></row><row r="399"><cell r="B399" t="str"><v>.</v></cell></row><row r="400"><cell r="B400" t="str"><v>.</v></cell></row><row r="401"><cell r="B401" t="str"><v>.</v></cell></row><row r="402"><cell r="B402" t="str"><v>.</v></cell></row><row r="403"><cell r="B403" t="str"><v>.</v></cell></row><row r="404"><cell r="B404" t="str"><v>.</v></cell></row><row r="405"><cell r="B405" t="str"><v>.</v></cell></row><row r="406"><cell r="B406" t="str"><v>.</v></cell></row><row r="420"><cell r="B420" t="str"><v>Explanation</v></cell></row><row r="421"><cell r="B421" t="str"><v>.</v></cell></row><row r="422"><cell r="B422" t="str"><v>.</v></cell></row><row r="423"><cell r="B423" t="str"><v>.</v></cell></row><row r="424"><cell r="B424" t="str"><v>.</v></cell></row><row r="425"><cell r="B425" t="str"><v>.</v></cell></row><row r="426"><cell r="B426" t="str"><v>.</v></cell></row><row r="427"><cell r="B427" t="str"><v>.</v></cell></row><row r="428"><cell r="B428" t="str"><v>.</v></cell></row><row r="429"><cell r="B429" t="str"><v>.</v></cell></row><row r="430"><cell r="B430" t="str"><v>.</v></cell></row><row r="431"><cell r="B431" t="str"><v>.</v></cell></row><row r="432"><cell r="B432" t="str"><v>.</v></cell></row><row r="433"><cell r="B433" t="str"><v>.</v></cell></row><row r="434"><cell r="B434" t="str"><v>.</v></cell></row><row r="435"><cell r="B435" t="str"><v>.</v></cell></row><row r="436"><cell r="B436" t="str"><v>.</v></cell></row><row r="437"><cell r="B437" t="str"><v>.</v></cell></row><row r="438"><cell r="B438" t="str"><v>.</v></cell></row><row r="439"><cell r="B439" t="str"><v>.</v></cell></row><row r="440"><cell r="B440" t="str"><v>.</v></cell></row><row r="441"><cell r="B441" t="str"><v>.</v></cell></row><row r="442"><cell r="B442" t="str"><v>.</v></cell></row><row r="443"><cell r="B443" t="str"><v>.</v></cell></row><row r="444"><cell r="B444" t="str"><v>.</v></cell></row><row r="445"><cell r="B445" t="str"><v>.</v></cell></row><row r="446"><cell r="B446" t="str"><v>.</v></cell></row><row r="447"><cell r="B447" t="str"><v>.</v></cell></row><row r="448"><cell r="B448" t="str"><v>.</v></cell></row><row r="449"><cell r="B449" t="str"><v>.</v></cell></row><row r="450"><cell r="B450" t="str"><v>.</v></cell></row><row r="451"><cell r="B451" t="str"><v>.</v></cell></row><row r="452"><cell r="B452" t="str"><v>.</v></cell></row><row r="453"><cell r="B453" t="str"><v>.</v></cell></row><row r="454"><cell r="B454" t="str"><v>.</v></cell></row><row r="455"><cell r="B455" t="str"><v>.</v></cell></row><row r="456"><cell r="B456" t="str"><v>.</v></cell></row><row r="457"><cell r="B457" t="str"><v>.</v></cell></row><row r="471"><cell r="B471" t="str"><v>Source</v></cell></row><row r="472"><cell r="B472" t="str"><v>.</v></cell></row><row r="473"><cell r="B473" t="str"><v>.</v></cell></row><row r="474"><cell r="B474" t="str"><v>.</v></cell></row><row r="475"><cell r="B475" t="str"><v>.</v></cell></row><row r="476"><cell r="B476" t="str"><v>.</v></cell></row><row r="477"><cell r="B477" t="str"><v>.</v></cell></row><row r="478"><cell r="B478" t="str"><v>.</v></cell></row><row r="479"><cell r="B479" t="str"><v>.</v></cell></row><row r="480"><cell r="B480" t="str"><v>.</v></cell></row><row r="481"><cell r="B481" t="str"><v>.</v></cell></row><row r="482"><cell r="B482" t="str"><v>.</v></cell></row><row r="483"><cell r="B483" t="str"><v>.</v></cell></row><row r="484"><cell r="B484" t="str"><v>.</v></cell></row><row r="485"><cell r="B485" t="str"><v>.</v></cell></row><row r="486"><cell r="B486" t="str"><v>.</v></cell></row><row r="487"><cell r="B487" t="str"><v>.</v></cell></row><row r="488"><cell r="B488" t="str"><v>.</v></cell></row><row r="489"><cell r="B489" t="str"><v>.</v></cell></row><row r="490"><cell r="B490" t="str"><v>.</v></cell></row><row r="491"><cell r="B491" t="str"><v>.</v></cell></row><row r="492"><cell r="B492" t="str"><v>.</v></cell></row><row r="493"><cell r="B493" t="str"><v>.</v></cell></row><row r="494"><cell r="B494" t="str"><v>.</v></cell></row><row r="495"><cell r="B495" t="str"><v>.</v></cell></row><row r="496"><cell r="B496" t="str"><v>.</v></cell></row><row r="497"><cell r="B497" t="str"><v>.</v></cell></row><row r="498"><cell r="B498" t="str"><v>.</v></cell></row><row r="499"><cell r="B499" t="str"><v>.</v></cell></row><row r="500"><cell r="B500" t="str"><v>.</v></cell></row><row r="501"><cell r="B501" t="str"><v>.</v></cell></row><row r="502"><cell r="B502" t="str"><v>.</v></cell></row><row r="503"><cell r="B503" t="str"><v>.</v></cell></row><row r="504"><cell r="B504" t="str"><v>.</v></cell></row><row r="505"><cell r="B505" t="str"><v>.</v></cell></row><row r="506"><cell r="B506" t="str"><v>.</v></cell></row><row r="507"><cell r="B507" t="str"><v>.</v></cell></row><row r="508"><cell r="B508" t="str"><v>.</v></cell></row><row r="522"><cell r="B522" t="str"><v>Self-propelled anti-aircraft weapon</v></cell></row><row r="523"><cell r="B523" t="str"><v>.</v></cell></row><row r="524"><cell r="B524" t="str"><v>.</v></cell></row><row r="525"><cell r="B525" t="str"><v>.</v></cell></row><row r="526"><cell r="B526"><v>86</v></cell></row><row r="527"><cell r="B527" t="str"><v>.</v></cell></row><row r="528"><cell r="B528" t="str"><v>.</v></cell></row><row r="529"><cell r="B529" t="str"><v>.</v></cell></row><row r="530"><cell r="B530" t="str"><v>.</v></cell></row><row r="531"><cell r="B531" t="str"><v>.</v></cell></row><row r="532"><cell r="B532" t="str"><v>.</v></cell></row><row r="533"><cell r="B533" t="str"><v>.</v></cell></row><row r="534"><cell r="B534" t="str"><v>.</v></cell></row><row r="535"><cell r="B535" t="str"><v>.</v></cell></row><row r="536"><cell r="B536" t="str"><v>.</v></cell></row><row r="537"><cell r="B537" t="str"><v>.</v></cell></row><row r="538"><cell r="B538" t="str"><v>.</v></cell></row><row r="539"><cell r="B539" t="str"><v>.</v></cell></row><row r="540"><cell r="B540" t="str"><v>.</v></cell></row><row r="541"><cell r="B541" t="str"><v>.</v></cell></row><row r="542"><cell r="B542" t="str"><v>.</v></cell></row><row r="543"><cell r="B543" t="str"><v>.</v></cell></row><row r="544"><cell r="B544" t="str"><v>.</v></cell></row><row r="545"><cell r="B545" t="str"><v>.</v></cell></row><row r="546"><cell r="B546" t="str"><v>.</v></cell></row><row r="547"><cell r="B547" t="str"><v>.</v></cell></row><row r="548"><cell r="B548" t="str"><v>.</v></cell></row><row r="549"><cell r="B549" t="str"><v>.</v></cell></row><row r="550"><cell r="B550" t="str"><v>.</v></cell></row><row r="551"><cell r="B551" t="str"><v>.</v></cell></row><row r="552"><cell r="B552" t="str"><v>.</v></cell></row><row r="553"><cell r="B553" t="str"><v>.</v></cell></row><row r="554"><cell r="B554" t="str"><v>.</v></cell></row><row r="555"><cell r="B555" t="str"><v>.</v></cell></row><row r="556"><cell r="B556" t="str"><v>.</v></cell></row><row r="557"><cell r="B557" t="str"><v>.</v></cell></row><row r="558"><cell r="B558" t="str"><v>.</v></cell></row><row r="559"><cell r="B559" t="str"><v>.</v></cell></row><row r="573"><cell r="B573" t="str"><v>Anti-aircraft surface-to-air missile (SAM) system (long-range)</v></cell></row><row r="574"><cell r="B574" t="str"><v>.</v></cell></row><row r="575"><cell r="B575" t="str"><v>.</v></cell></row><row r="576"><cell r="B576" t="str"><v>.</v></cell></row><row r="577"><cell r="B577" t="str"><v>.</v></cell></row><row r="578"><cell r="B578" t="str"><v>.</v></cell></row><row r="579"><cell r="B579" t="str"><v>.</v></cell></row><row r="580"><cell r="B580" t="str"><v>.</v></cell></row><row r="581"><cell r="B581" t="str"><v>.</v></cell></row><row r="582"><cell r="B582" t="str"><v>.</v></cell></row><row r="583"><cell r="B583" t="str"><v>.</v></cell></row><row r="584"><cell r="B584" t="str"><v>.</v></cell></row><row r="585"><cell r="B585" t="str"><v>.</v></cell></row><row r="586"><cell r="B586" t="str"><v>.</v></cell></row><row r="587"><cell r="B587" t="str"><v>.</v></cell></row><row r="588"><cell r="B588" t="str"><v>.</v></cell></row><row r="589"><cell r="B589" t="str"><v>.</v></cell></row><row r="590"><cell r="B590" t="str"><v>.</v></cell></row><row r="591"><cell r="B591" t="str"><v>.</v></cell></row><row r="592"><cell r="B592" t="str"><v>.</v></cell></row><row r="593"><cell r="B593" t="str"><v>.</v></cell></row><row r="594"><cell r="B594" t="str"><v>.</v></cell></row><row r="595"><cell r="B595" t="str"><v>.</v></cell></row><row r="596"><cell r="B596" t="str"><v>.</v></cell></row><row r="597"><cell r="B597" t="str"><v>.</v></cell></row><row r="598"><cell r="B598"><v>1</v></cell></row><row r="599"><cell r="B599" t="str"><v>.</v></cell></row><row r="600"><cell r="B600" t="str"><v>.</v></cell></row><row r="601"><cell r="B601" t="str"><v>.</v></cell></row><row r="602"><cell r="B602" t="str"><v>.</v></cell></row><row r="603"><cell r="B603" t="str"><v>.</v></cell></row><row r="604"><cell r="B604" t="str"><v>.</v></cell></row><row r="605"><cell r="B605" t="str"><v>.</v></cell></row><row r="606"><cell r="B606" t="str"><v>.</v></cell></row><row r="607"><cell r="B607" t="str"><v>.</v></cell></row><row r="608"><cell r="B608" t="str"><v>.</v></cell></row><row r="609"><cell r="B609" t="str"><v>.</v></cell></row><row r="610"><cell r="B610" t="str"><v>.</v></cell></row><row r="624"><cell r="B624" t="str"><v>Anti-aircraft surface-to-air missile (SAM) system (medium-range)</v></cell></row><row r="625"><cell r="B625"><v>419</v></cell></row><row r="626"><cell r="B626" t="str"><v>.</v></cell></row><row r="627"><cell r="B627" t="str"><v>.</v></cell></row><row r="628"><cell r="B628"><v>7</v></cell></row><row r="629"><cell r="B629" t="str"><v>.</v></cell></row><row r="630"><cell r="B630" t="str"><v>.</v></cell></row><row r="631"><cell r="B631" t="str"><v>.</v></cell></row><row r="632"><cell r="B632" t="str"><v>.</v></cell></row><row r="633"><cell r="B633" t="str"><v>.</v></cell></row><row r="634"><cell r="B634" t="str"><v>.</v></cell></row><row r="635"><cell r="B635" t="str"><v>.</v></cell></row><row r="636"><cell r="B636" t="str"><v>.</v></cell></row><row r="637"><cell r="B637" t="str"><v>.</v></cell></row><row r="638"><cell r="B638" t="str"><v>.</v></cell></row><row r="639"><cell r="B639" t="str"><v>.</v></cell></row><row r="640"><cell r="B640" t="str"><v>.</v></cell></row><row r="641"><cell r="B641" t="str"><v>.</v></cell></row><row r="642"><cell r="B642" t="str"><v>.</v></cell></row><row r="643"><cell r="B643" t="str"><v>.</v></cell></row><row r="644"><cell r="B644" t="str"><v>.</v></cell></row><row r="645"><cell r="B645" t="str"><v>.</v></cell></row><row r="646"><cell r="B646" t="str"><v>.</v></cell></row><row r="647"><cell r="B647" t="str"><v>.</v></cell></row><row r="648"><cell r="B648" t="str"><v>.</v></cell></row><row r="649"><cell r="B649" t="str"><v>.</v></cell></row><row r="650"><cell r="B650" t="str"><v>.</v></cell></row><row r="651"><cell r="B651" t="str"><v>.</v></cell></row><row r="652"><cell r="B652" t="str"><v>.</v></cell></row><row r="653"><cell r="B653" t="str"><v>.</v></cell></row><row r="654"><cell r="B654" t="str"><v>.</v></cell></row><row r="655"><cell r="B655" t="str"><v>.</v></cell></row><row r="656"><cell r="B656" t="str"><v>.</v></cell></row><row r="657"><cell r="B657" t="str"><v>.</v></cell></row><row r="658"><cell r="B658" t="str"><v>.</v></cell></row><row r="659"><cell r="B659" t="str"><v>.</v></cell></row><row r="660"><cell r="B660" t="str"><v>.</v></cell></row><row r="661"><cell r="B661" t="str"><v>.</v></cell></row><row r="675"><cell r="B675" t="str"><v>Anti-aircraft surface-to-air missile (SAM) system (short-range)</v></cell></row><row r="676"><cell r="B676" t="str"><v>.</v></cell></row><row r="677"><cell r="B677" t="str"><v>.</v></cell></row><row r="678"><cell r="B678" t="str"><v>.</v></cell></row><row r="679"><cell r="B679"><v>12</v></cell></row><row r="680"><cell r="B680" t="str"><v>.</v></cell></row><row r="681"><cell r="B681" t="str"><v>.</v></cell></row><row r="682"><cell r="B682" t="str"><v>.</v></cell></row><row r="683"><cell r="B683"><v>1</v></cell></row><row r="684"><cell r="B684" t="str"><v>.</v></cell></row><row r="685"><cell r="B685" t="str"><v>.</v></cell></row><row r="686"><cell r="B686" t="str"><v>.</v></cell></row><row r="687"><cell r="B687" t="str"><v>.</v></cell></row><row r="688"><cell r="B688" t="str"><v>.</v></cell></row><row r="689"><cell r="B689" t="str"><v>.</v></cell></row><row r="690"><cell r="B690" t="str"><v>.</v></cell></row><row r="691"><cell r="B691" t="str"><v>.</v></cell></row><row r="692"><cell r="B692" t="str"><v>.</v></cell></row><row r="693"><cell r="B693" t="str"><v>.</v></cell></row><row r="694"><cell r="B694" t="str"><v>.</v></cell></row><row r="695"><cell r="B695"><v>16</v></cell></row><row r="696"><cell r="B696" t="str"><v>.</v></cell></row><row r="697"><cell r="B697" t="str"><v>.</v></cell></row><row r="698"><cell r="B698" t="str"><v>.</v></cell></row><row r="699"><cell r="B699" t="str"><v>.</v></cell></row><row r="700"><cell r="B700"><v>2</v></cell></row><row r="701"><cell r="B701" t="str"><v>.</v></cell></row><row r="702"><cell r="B702" t="str"><v>.</v></cell></row><row r="703"><cell r="B703" t="str"><v>.</v></cell></row><row r="704"><cell r="B704" t="str"><v>.</v></cell></row><row r="705"><cell r="B705" t="str"><v>.</v></cell></row><row r="706"><cell r="B706" t="str"><v>.</v></cell></row><row r="707"><cell r="B707" t="str"><v>.</v></cell></row><row r="708"><cell r="B708" t="str"><v>.</v></cell></row><row r="709"><cell r="B709" t="str"><v>.</v></cell></row><row r="710"><cell r="B710" t="str"><v>.</v></cell></row><row r="711"><cell r="B711" t="str"><v>.</v></cell></row><row r="712"><cell r="B712" t="str"><v>.</v></cell></row><row r="726"><cell r="B726" t="str"><v>Anti-aircraft surface-to-air missile (SAM) system (point-defense)</v></cell></row><row r="727"><cell r="B727" t="str"><v>.</v></cell></row><row r="728"><cell r="B728" t="str"><v>.</v></cell></row><row r="729"><cell r="B729" t="str"><v>.</v></cell></row><row r="730"><cell r="B730" t="str"><v>.</v></cell></row><row r="731"><cell r="B731" t="str"><v>.</v></cell></row><row r="732"><cell r="B732" t="str"><v>.</v></cell></row><row r="733"><cell r="B733" t="str"><v>.</v></cell></row><row r="734"><cell r="B734" t="str"><v>.</v></cell></row><row r="735"><cell r="B735" t="str"><v>.</v></cell></row><row r="736"><cell r="B736" t="str"><v>.</v></cell></row><row r="737"><cell r="B737" t="str"><v>.</v></cell></row><row r="738"><cell r="B738" t="str"><v>.</v></cell></row><row r="739"><cell r="B739" t="str"><v>.</v></cell></row><row r="740"><cell r="B740" t="str"><v>.</v></cell></row><row r="741"><cell r="B741" t="str"><v>.</v></cell></row><row r="742"><cell r="B742" t="str"><v>.</v></cell></row><row r="743"><cell r="B743" t="str"><v>.</v></cell></row><row r="744"><cell r="B744" t="str"><v>.</v></cell></row><row r="745"><cell r="B745" t="str"><v>.</v></cell></row><row r="746"><cell r="B746" t="str"><v>.</v></cell></row><row r="747"><cell r="B747" t="str"><v>.</v></cell></row><row r="748"><cell r="B748" t="str"><v>.</v></cell></row><row r="749"><cell r="B749" t="str"><v>.</v></cell></row><row r="750"><cell r="B750" t="str"><v>.</v></cell></row><row r="751"><cell r="B751" t="str"><v>.</v></cell></row><row r="752"><cell r="B752" t="str"><v>.</v></cell></row><row r="753"><cell r="B753" t="str"><v>.</v></cell></row><row r="754"><cell r="B754" t="str"><v>.</v></cell></row><row r="755"><cell r="B755" t="str"><v>.</v></cell></row><row r="756"><cell r="B756" t="str"><v>.</v></cell></row><row r="757"><cell r="B757" t="str"><v>.</v></cell></row><row r="758"><cell r="B758" t="str"><v>.</v></cell></row><row r="759"><cell r="B759" t="str"><v>.</v></cell></row><row r="760"><cell r="B760" t="str"><v>.</v></cell></row><row r="761"><cell r="B761" t="str"><v>.</v></cell></row><row r="762"><cell r="B762" t="str"><v>.</v></cell></row><row r="763"><cell r="B763" t="str"><v>.</v></cell></row><row r="777"><cell r="B777" t="str"><v>Explanation</v></cell></row><row r="778"><cell r="B778" t="str"><v>Tanks: Joint purchase NL, US; Anti-aircraft surface-to-air missile (SAM) system (medium-range): To estimate the US capacity to send MIM-23 HAWK, we use the last available figure until it was completely phased out in 1999, which is data for 1995. We do not use SIPRI to account for arms transfers since the US had much more MIM-23 HAWK (for example, in 1980), which could have been stored and transferred later)  </v></cell></row><row r="779"><cell r="B779" t="str"><v>Howitzers: UK purchased howitzers from a Belgian arms company to send them to Ukraine (Source 1). Later UK government specified the quantity, which was 28 (Source 2).</v></cell></row><row r="780"><cell r="B780" t="str"><v>.</v></cell></row><row r="781"><cell r="B781" t="str"><v>Tanks: 110 Leopard-1A5 together with DK and NL are to be purchased from the industry and financed by the so-called "Ertüchtigungshilfe." Additional 25 Leopard-1A5 are also to be purchased from the industry(Source 1); IFV: 60 and 40 Marder IFV are to be purchased from the industry and financed by the so-called "Ertüchtigungshilfe." (Source 1); Howitzers: 16 Zusana howitzers were ordered for Ukraine by Germany, Norway, and Denmark. Since we did not know which part goes to which country, we divided it equally, 18 RCH howitzers were ordered for construction (Source 1). Self-propelled anti-aircraft weapon: Germany had 135 Gepards in stocks ready-to-use until 2009, according to IISS Military Balance 2009, 2010 (Source 3). According to SIPRI Arms and Transfer database (Source 2), Germany then agreed to sell 34 Gepards to Brazil in 2013 and 15 in 2020 to Qatar. Therefore, Germany's capacity to send Gepards was at least 86 units. Anti-aircraft surface-to-air missile (SAM) system (medium-range): Since Germany has no IRIS-T SLM in stock, to estimate Germany's capacity for delivery IRIS-T, we are considering a recent contract with Egypt to deliver 7 IRIS-T SLM in 2021 (Source 2); Anti-aircraft surface-to-air missile (SAM) system (short-range): Since Germany has no IRIS-T SLS in stock and it never shipped more than 6 SLS so far, we simply assign 12 promised IRIS-T SLS to its stock (Source 1).</v></cell></row><row r="782"><cell r="B782" t="str"><v>.</v></cell></row><row r="783"><cell r="B783" t="str"><v>.</v></cell></row><row r="784"><cell r="B784" t="str"><v>Howitzers:  According to Source 3, Italy had 124 M109 in stock until 2019. (Source 1)</v></cell></row><row r="785"><cell r="B785" t="str"><v>Anti-aircraft surface-to-air missile (SAM) system (short-range): 1 NASAMS was purchased from the US</v></cell></row><row r="786"><cell r="B786" t="str"><v>Tanks: 45 T-72 tanks, Joint purchase NL, US (Source 1); 7 Leopard-2A4 tanks joint purchase with Denmark (Source 2); 110 Leopard-1A5 together with DK and DE are to be purchased from the German industry; IFV: According to Source 3, the Netherlands had 248 YPR-765 in stock before replacing it with another IFV in 2010. The SIPRI database did not record any arms transfer, so we assume the Netherlands had at least the same available stored.</v></cell></row><row r="787"><cell r="B787" t="str"><v>.</v></cell></row><row r="788"><cell r="B788" t="str"><v>.</v></cell></row><row r="789"><cell r="B789" t="str"><v>.</v></cell></row><row r="790"><cell r="B790" t="str"><v>.</v></cell></row><row r="791"><cell r="B791" t="str"><v>.</v></cell></row><row r="792"><cell r="B792" t="str"><v>Howitzers: 16 Zusana howitzers were ordered for Ukraine by Germany, Norway, and Denmark. Since we do not know which part goes to which country, we divide it equally (Source 1). MLRS: Since Norway sent the old m270 it did not have it in stocks. According to Source 2, Norway had 12 M270 in store, and the SIPRI arms transfer register (Source 3) does not have any information on the transfer of these MLRS.</v></cell></row><row r="793"><cell r="B793" t="str"><v>.</v></cell></row><row r="794"><cell r="B794" t="str"><v>.</v></cell></row><row r="795"><cell r="B795" t="str"><v>.</v></cell></row><row r="796"><cell r="B796" t="str"><v>Tanks: 7 Leopard-2A4 tanks joint purchase with Denmark (Source 2); 110 Leopard-1A5 together with DE and NL are to be purchased from the German industry; Howitzers: 16 Zusana howitzers were ordered for Ukraine by Germany, Norway, and Denmark. Since we do not know which part goes to which country, we divide it equally (Source 1); Denmark also pledged 19 Caesar howitzers to Ukraine. Those howitzers were to be included in Danish stock later (Source 3).</v></cell></row><row r="797"><cell r="B797" t="str"><v>IFV: Source of aid 4 specified that in 2022, the CZ army provided 55 IFV to Ukraine. Since our dataset recorded 125, we assume 70 were purchased from the industry. Also, SIPRI Trade Register reports that at least 56 IFVs were purchased, making our assumption more valid. MLRS: To estimate the capability of the Czech Republic to send RM-70 to Ukraine, we used values for the last year (2011) when the Czech Republic had them in stock while using them, which is 59 units. Source 1 indicates that the Czech Republic stopped using RM-70 in 2010, and Source 2 provides the value used in 2010. We do not estimate the potential value of RM-70 left in the Czech Republic because the initial amount of RM-70 stored after the dissolution of Czechoslovakia is unknown. Anti-aircraft surface-to-air missile (SAM) system (short-range): We could not find the amount of 2K12 KUB in stock to estimate the capability of CZ to send them (the last available figures are for Czechoslovakia). Therefore we at least assign 16 units they donated to their stock.</v></cell></row><row r="798"><cell r="B798" t="str"><v>.</v></cell></row><row r="799"><cell r="B799" t="str"><v>.</v></cell></row><row r="800"><cell r="B800" t="str"><v>.</v></cell></row><row r="801"><cell r="B801" t="str"><v>.</v></cell></row><row r="802"><cell r="B802" t="str"><v>Anti-aircraft surface-to-air missile (SAM) system (long-range): According to Source 1, Czechoslovakia received one S-300 from the Soviet Union in 1990. Source 2 confirms that it was a single unit before sending it to Ukraine; Anti-aircraft surface-to-air missile (SAM) system (short-range): We could not find the amount of 2K12 KUB in stock to estimate the capability of SL to send them (the last available figures are for Czechoslovakia). Therefore we at least assign two units they donated to their stock.</v></cell></row><row r="803"><cell r="B803" t="str"><v>.</v></cell></row><row r="804"><cell r="B804" t="str"><v>.</v></cell></row><row r="805"><cell r="B805" t="str"><v>.</v></cell></row><row r="806"><cell r="B806" t="str"><v>.</v></cell></row><row r="807"><cell r="B807" t="str"><v>.</v></cell></row><row r="808"><cell r="B808" t="str"><v>.</v></cell></row><row r="809"><cell r="B809" t="str"><v>IFV: Until 2001, Slovenia had 52 M-80 in stock ready-to-use (Source 1). After that, the number decreased to 26 (Source 1), and then decommissioned entirely (Source 2). Since Slovenia donated more than 26 M-80, it means more M-80 were kept in store. Therefore, we consider estimating their capacity to send IFW with values from 2001. MBT: We added the number of T-55S Slovenia had in stock until 2010 (Source 3). </v></cell></row><row r="810"><cell r="B810" t="str"><v>.</v></cell></row><row r="811"><cell r="B811" t="str"><v>.</v></cell></row><row r="812"><cell r="B812" t="str"><v>.</v></cell></row><row r="813"><cell r="B813" t="str"><v>.</v></cell></row><row r="814"><cell r="B814" t="str"><v>.</v></cell></row><row r="828"><cell r="B828" t="str"><v>Source 1</v></cell></row><row r="829"><cell r="B829" t="str"><v>https://www.defensie.nl/actueel/nieuws/2022/11/04/nederlands-militair-steunpakket-voor-oekraine</v></cell></row><row r="830"><cell r="B830" t="str"><v>https://www.army-technology.com/news/uk-acquires-m109-howitzers-ukrainian/</v></cell></row><row r="831"><cell r="B831" t="str"><v>.</v></cell></row><row r="832"><cell r="B832" t="str"><v>https://www.bundesregierung.de/breg-de/themen/krieg-in-der-ukraine/lieferungen-ukraine-2054514</v></cell></row><row r="833"><cell r="B833" t="str"><v>.</v></cell></row><row r="834"><cell r="B834" t="str"><v>.</v></cell></row><row r="835"><cell r="B835" t="str"><v>IISS Military Balance (2019, 2020)</v></cell></row><row r="836"><cell r="B836" t="str"><v>https://www.canada.ca/en/department-national-defence/news/2023/01/defence-minister-anita-anand-announces-air-defence-system-donation-to-ukraine.html</v></cell></row><row r="837"><cell r="B837" t="str"><v>https://www.defensie.nl/actueel/nieuws/2022/11/04/nederlands-militair-steunpakket-voor-oekraine</v></cell></row><row r="838"><cell r="B838" t="str"><v>.</v></cell></row><row r="839"><cell r="B839" t="str"><v>.</v></cell></row><row r="840"><cell r="B840" t="str"><v>.</v></cell></row><row r="841"><cell r="B841" t="str"><v>.</v></cell></row><row r="842"><cell r="B842" t="str"><v>.</v></cell></row><row r="843"><cell r="B843" t="str"><v>https://www.bundesregierung.de/breg-de/themen/krieg-in-der-ukraine/lieferungen-ukraine-2054514</v></cell></row><row r="844"><cell r="B844" t="str"><v>.</v></cell></row><row r="845"><cell r="B845" t="str"><v>.</v></cell></row><row r="846"><cell r="B846" t="str"><v>.</v></cell></row><row r="847"><cell r="B847" t="str"><v>https://www.bundesregierung.de/breg-de/themen/krieg-in-der-ukraine/lieferungen-ukraine-2054514</v></cell></row><row r="848"><cell r="B848" t="str"><v>https://www.novinky.cz/clanek/domaci-raketomety-si-naposledy-vystrelily-po-40-letech-sluzby-konci-65931</v></cell></row><row r="849"><cell r="B849" t="str"><v>.</v></cell></row><row r="850"><cell r="B850" t="str"><v>.</v></cell></row><row r="851"><cell r="B851" t="str"><v>.</v></cell></row><row r="852"><cell r="B852" t="str"><v>.</v></cell></row><row r="853"><cell r="B853" t="str"><v>SIPRI</v></cell></row><row r="854"><cell r="B854" t="str"><v>.</v></cell></row><row r="855"><cell r="B855" t="str"><v>.</v></cell></row><row r="856"><cell r="B856" t="str"><v>.</v></cell></row><row r="857"><cell r="B857" t="str"><v>.</v></cell></row><row r="858"><cell r="B858" t="str"><v>.</v></cell></row><row r="859"><cell r="B859" t="str"><v>.</v></cell></row><row r="860"><cell r="B860" t="str"><v>IISS Military Balance (2003)</v></cell></row><row r="861"><cell r="B861" t="str"><v>.</v></cell></row><row r="862"><cell r="B862" t="str"><v>.</v></cell></row><row r="863"><cell r="B863" t="str"><v>.</v></cell></row><row r="864"><cell r="B864" t="str"><v>.</v></cell></row><row r="865"><cell r="B865" t="str"><v>.</v></cell></row><row r="879"><cell r="B879" t="str"><v>Source 2</v></cell></row><row r="880"><cell r="B880" t="str"><v>IISS Military Balance (1980, 1996)</v></cell></row><row r="881"><cell r="B881" t="str"><v>https://breakingdefense.com/2022/11/uk-delays-defense-spending-increase-raising-fears-3-gdp-target-will-be-axed/</v></cell></row><row r="882"><cell r="B882" t="str"><v>.</v></cell></row><row r="883"><cell r="B883" t="str"><v>SIPRI</v></cell></row><row r="884"><cell r="B884" t="str"><v>.</v></cell></row><row r="885"><cell r="B885" t="str"><v>.</v></cell></row><row r="886"><cell r="B886" t="str"><v>.</v></cell></row><row r="887"><cell r="B887" t="str"><v>.</v></cell></row><row r="888"><cell r="B888" t="str"><v>https://english.defensie.nl/latest/news/2023/04/20/netherlands-to-purchase-leopard-2-tanks-for-ukraine</v></cell></row><row r="889"><cell r="B889" t="str"><v>.</v></cell></row><row r="890"><cell r="B890" t="str"><v>.</v></cell></row><row r="891"><cell r="B891" t="str"><v>.</v></cell></row><row r="892"><cell r="B892" t="str"><v>.</v></cell></row><row r="893"><cell r="B893" t="str"><v>.</v></cell></row><row r="894"><cell r="B894" t="str"><v>https://www.nrk.no/dokumentar/feilinvesteringer-for-milliarder-1.12603537</v></cell></row><row r="895"><cell r="B895" t="str"><v>.</v></cell></row><row r="896"><cell r="B896" t="str"><v>.</v></cell></row><row r="897"><cell r="B897" t="str"><v>.</v></cell></row><row r="898"><cell r="B898" t="str"><v>https://english.defensie.nl/latest/news/2023/04/20/netherlands-to-purchase-leopard-2-tanks-for-ukraine</v></cell></row><row r="899"><cell r="B899" t="str"><v>IISS Military Balance (2011)</v></cell></row><row r="900"><cell r="B900" t="str"><v>.</v></cell></row><row r="901"><cell r="B901" t="str"><v>.</v></cell></row><row r="902"><cell r="B902" t="str"><v>.</v></cell></row><row r="903"><cell r="B903" t="str"><v>.</v></cell></row><row r="904"><cell r="B904" t="str"><v>https://www.forbes.com/sites/davidaxe/2022/04/08/ukraine-is-losing-several-s-300-anti-air-launchers-per-week-but-it-still-has-hundreds-left/?sh=7684b0e93ba8</v></cell></row><row r="905"><cell r="B905" t="str"><v>.</v></cell></row><row r="906"><cell r="B906" t="str"><v>.</v></cell></row><row r="907"><cell r="B907" t="str"><v>.</v></cell></row><row r="908"><cell r="B908" t="str"><v>.</v></cell></row><row r="909"><cell r="B909" t="str"><v>.</v></cell></row><row r="910"><cell r="B910" t="str"><v>.</v></cell></row><row r="911"><cell r="B911" t="str"><v>IISS Military Balance (2009)</v></cell></row><row r="912"><cell r="B912" t="str"><v>.</v></cell></row><row r="913"><cell r="B913" t="str"><v>.</v></cell></row><row r="914"><cell r="B914" t="str"><v>.</v></cell></row><row r="915"><cell r="B915" t="str"><v>.</v></cell></row><row r="916"><cell r="B916" t="str"><v>.</v></cell></row><row r="930"><cell r="B930" t="str"><v>Source 3</v></cell></row><row r="931"><cell r="B931" t="str"><v>.</v></cell></row><row r="932"><cell r="B932" t="str"><v>.</v></cell></row><row r="933"><cell r="B933" t="str"><v>.</v></cell></row><row r="934"><cell r="B934" t="str"><v>IISS Military Balance (2009, 2010)</v></cell></row><row r="935"><cell r="B935" t="str"><v>.</v></cell></row><row r="936"><cell r="B936" t="str"><v>.</v></cell></row><row r="937"><cell r="B937" t="str"><v>.</v></cell></row><row r="938"><cell r="B938" t="str"><v>.</v></cell></row><row r="939"><cell r="B939" t="str"><v>IISS Military Balance (2010, 2011)</v></cell></row><row r="940"><cell r="B940" t="str"><v>.</v></cell></row><row r="941"><cell r="B941" t="str"><v>.</v></cell></row><row r="942"><cell r="B942" t="str"><v>.</v></cell></row><row r="943"><cell r="B943" t="str"><v>.</v></cell></row><row r="944"><cell r="B944" t="str"><v>.</v></cell></row><row r="945"><cell r="B945" t="str"><v>SIPRI</v></cell></row><row r="946"><cell r="B946" t="str"><v>.</v></cell></row><row r="947"><cell r="B947" t="str"><v>.</v></cell></row><row r="948"><cell r="B948" t="str"><v>.</v></cell></row><row r="949"><cell r="B949" t="str"><v>SIPRI</v></cell></row><row r="950"><cell r="B950" t="str"><v>https://www.army.cz/en/ministry-of-defence/newsroom/news/successful-six-months-at-the-mod:-2-gdp--modernisation--cooperation-with-the-u-s---and-efficient-help-to-ukraine-245605/</v></cell></row><row r="951"><cell r="B951" t="str"><v>.</v></cell></row><row r="952"><cell r="B952" t="str"><v>.</v></cell></row><row r="953"><cell r="B953" t="str"><v>.</v></cell></row><row r="954"><cell r="B954" t="str"><v>.</v></cell></row><row r="955"><cell r="B955" t="str"><v>.</v></cell></row><row r="956"><cell r="B956" t="str"><v>.</v></cell></row><row r="957"><cell r="B957" t="str"><v>.</v></cell></row><row r="958"><cell r="B958" t="str"><v>.</v></cell></row><row r="959"><cell r="B959" t="str"><v>.</v></cell></row><row r="960"><cell r="B960" t="str"><v>.</v></cell></row><row r="961"><cell r="B961" t="str"><v>.</v></cell></row><row r="962"><cell r="B962" t="str"><v>IISS Military Balance (2010)</v></cell></row><row r="963"><cell r="B963" t="str"><v>.</v></cell></row><row r="964"><cell r="B964" t="str"><v>.</v></cell></row><row r="965"><cell r="B965" t="str"><v>.</v></cell></row><row r="966"><cell r="B966" t="str"><v>.</v></cell></row><row r="967"><cell r="B967" t="str"><v>.</v></cell></row><row r="981"><cell r="B981" t="str"><v>Source 4</v></cell></row><row r="982"><cell r="B982" t="str"><v>.</v></cell></row><row r="983"><cell r="B983" t="str"><v>.</v></cell></row><row r="984"><cell r="B984" t="str"><v>.</v></cell></row><row r="985"><cell r="B985" t="str"><v>.</v></cell></row><row r="986"><cell r="B986" t="str"><v>.</v></cell></row><row r="987"><cell r="B987" t="str"><v>.</v></cell></row><row r="988"><cell r="B988" t="str"><v>.</v></cell></row><row r="989"><cell r="B989" t="str"><v>.</v></cell></row><row r="990"><cell r="B990" t="str"><v>.</v></cell></row><row r="991"><cell r="B991" t="str"><v>.</v></cell></row><row r="992"><cell r="B992" t="str"><v>.</v></cell></row><row r="993"><cell r="B993" t="str"><v>.</v></cell></row><row r="994"><cell r="B994" t="str"><v>.</v></cell></row><row r="995"><cell r="B995" t="str"><v>.</v></cell></row><row r="996"><cell r="B996" t="str"><v>.</v></cell></row><row r="997"><cell r="B997" t="str"><v>.</v></cell></row><row r="998"><cell r="B998" t="str"><v>.</v></cell></row><row r="999"><cell r="B999" t="str"><v>.</v></cell></row><row r="1000"><cell r="B1000" t="str"><v>.</v></cell></row><row r="1001"><cell r="B1001" t="str"><v>.</v></cell></row><row r="1002"><cell r="B1002" t="str"><v>.</v></cell></row><row r="1003"><cell r="B1003" t="str"><v>.</v></cell></row><row r="1004"><cell r="B1004" t="str"><v>.</v></cell></row><row r="1005"><cell r="B1005" t="str"><v>.</v></cell></row><row r="1006"><cell r="B1006" t="str"><v>.</v></cell></row><row r="1007"><cell r="B1007" t="str"><v>.</v></cell></row><row r="1008"><cell r="B1008" t="str"><v>.</v></cell></row><row r="1009"><cell r="B1009" t="str"><v>.</v></cell></row><row r="1010"><cell r="B1010" t="str"><v>.</v></cell></row><row r="1011"><cell r="B1011" t="str"><v>.</v></cell></row><row r="1012"><cell r="B1012" t="str"><v>.</v></cell></row><row r="1013"><cell r="B1013" t="str"><v>.</v></cell></row><row r="1014"><cell r="B1014" t="str"><v>.</v></cell></row><row r="1015"><cell r="B1015" t="str"><v>.</v></cell></row><row r="1016"><cell r="B1016" t="str"><v>.</v></cell></row><row r="1017"><cell r="B1017" t="str"><v>.</v></cell></row><row r="1018"><cell r="B1018" t="str"><v>.</v></cell></row><row r="1032"><cell r="B1032" t="str"><v>Stocks >>></v></cell></row><row r="1083"><cell r="B1083" t="str"><v>Defence budget (2021) (bn)</v></cell></row><row r="1084"><cell r="B1084"><v>754</v></cell></row><row r="1085"><cell r="B1085"><v>71.6</v></cell></row><row r="1086"><cell r="B1086"><v>59.3</v></cell></row><row r="1087"><cell r="B1087"><v>56.1</v></cell></row><row r="1088"><cell r="B1088"><v>46.7</v></cell></row><row r="1089"><cell r="B1089"><v>34.3</v></cell></row><row r="1090"><cell r="B1090"><v>33.8</v></cell></row><row r="1091"><cell r="B1091"><v>23.2</v></cell></row><row r="1092"><cell r="B1092"><v>14.8</v></cell></row><row r="1093"><cell r="B1093"><v>13.8</v></cell></row><row r="1094"><cell r="B1094"><v>13.4</v></cell></row><row r="1095"><cell r="B1095"><v>10.2</v></cell></row><row r="1096"><cell r="B1096"><v>8.36</v></cell></row><row r="1097"><cell r="B1097"><v>7.73</v></cell></row><row r="1098"><cell r="B1098"><v>7.46</v></cell></row><row r="1099"><cell r="B1099"><v>6.4</v></cell></row><row r="1100"><cell r="B1100"><v>5.96</v></cell></row><row r="1101"><cell r="B1101"><v>5.61</v></cell></row><row r="1102"><cell r="B1102"><v>5.42</v></cell></row><row r="1103"><cell r="B1103"><v>3.97</v></cell></row><row r="1104"><cell r="B1104"><v>3.68</v></cell></row><row r="1105"><cell r="B1105"><v>3.27</v></cell></row><row r="1106"><cell r="B1106"><v>2.96</v></cell></row><row r="1107"><cell r="B1107"><v>2.63</v></cell></row><row r="1108"><cell r="B1108"><v>2.01</v></cell></row><row r="1109"><cell r="B1109"><v>1.28</v></cell></row><row r="1110"><cell r="B1110"><v>1.28</v></cell></row><row r="1111"><cell r="B1111"><v>1.25</v></cell></row><row r="1112"><cell r="B1112"><v>1.07</v></cell></row><row r="1113"><cell r="B1113"><v>0.835</v></cell></row><row r="1114"><cell r="B1114"><v>0.786</v></cell></row><row r="1115"><cell r="B1115"><v>0.67</v></cell></row><row r="1116"><cell r="B1116"><v>0.523</v></cell></row><row r="1117"><cell r="B1117"><v>0.416</v></cell></row><row r="1118"><cell r="B1118"><v>0.246</v></cell></row><row r="1119"><cell r="B1119"><v>0.209</v></cell></row><row r="1120"><cell r="B1120"><v>0.194</v></cell></row><row r="1134"><cell r="B1134" t="str"><v>Main Battle Tank (MBT)</v></cell></row><row r="1135"><cell r="B1135"><v>6140</v></cell></row><row r="1136"><cell r="B1136"><v>227</v></cell></row><row r="1137"><cell r="B1137"><v>222</v></cell></row><row r="1138"><cell r="B1138"><v>400.666666666667</v></cell></row><row r="1139"><cell r="B1139"><v>2174</v></cell></row><row r="1140"><cell r="B1140"><v>59</v></cell></row><row r="1141"><cell r="B1141"><v>150</v></cell></row><row r="1142"><cell r="B1142"><v>134</v></cell></row><row r="1143"><cell r="B1143"><v>88.6666666666667</v></cell></row><row r="1144"><cell r="B1144"><v>327</v></cell></row><row r="1145"><cell r="B1145"><v>797</v></cell></row><row r="1146"><cell r="B1146"><v>4378</v></cell></row><row r="1147"><cell r="B1147"><v>120</v></cell></row><row r="1148"><cell r="B1148"><v>1228</v></cell></row><row r="1149"><cell r="B1149"><v>52</v></cell></row><row r="1150"><cell r="B1150"><v>0</v></cell></row><row r="1151"><cell r="B1151"><v>200</v></cell></row><row r="1152"><cell r="B1152"><v>377</v></cell></row><row r="1153"><cell r="B1153"><v>87.6666666666667</v></cell></row><row r="1154"><cell r="B1154"><v>119</v></cell></row><row r="1155"><cell r="B1155"><v>56</v></cell></row><row r="1156"><cell r="B1156"><v>0</v></cell></row><row r="1157"><cell r="B1157"><v>37</v></cell></row><row r="1158"><cell r="B1158"><v>48</v></cell></row><row r="1159"><cell r="B1159"><v>30</v></cell></row><row r="1160"><cell r="B1160"><v>90</v></cell></row><row r="1161"><cell r="B1161"><v>0</v></cell></row><row r="1162"><cell r="B1162"><v>0</v></cell></row><row r="1163"><cell r="B1163"><v>75</v></cell></row><row r="1164"><cell r="B1164"><v>3</v></cell></row><row r="1165"><cell r="B1165"><v>0</v></cell></row><row r="1166"><cell r="B1166"><v>76</v></cell></row><row r="1167"><cell r="B1167"><v>134</v></cell></row><row r="1168"><cell r="B1168"><v>0</v></cell></row><row r="1169"><cell r="B1169"><v>0</v></cell></row><row r="1170"><cell r="B1170"><v>0</v></cell></row><row r="1171"><cell r="B1171"><v>45</v></cell></row><row r="1174"><cell r="B1174"><v>10931</v></cell></row><row r="1185"><cell r="B1185" t="str"><v>Armored Personnel Carrier (APC)</v></cell></row><row r="1186"><cell r="B1186"><v>15908</v></cell></row><row r="1187"><cell r="B1187"><v>409</v></cell></row><row r="1188"><cell r="B1188"><v>2596</v></cell></row><row r="1189"><cell r="B1189"><v>728</v></cell></row><row r="1190"><cell r="B1190"><v>2480</v></cell></row><row r="1191"><cell r="B1191"><v>431</v></cell></row><row r="1192"><cell r="B1192"><v>346</v></cell></row><row r="1193"><cell r="B1193"><v>443</v></cell></row><row r="1194"><cell r="B1194"><v>265</v></cell></row><row r="1195"><cell r="B1195"><v>793</v></cell></row><row r="1196"><cell r="B1196"><v>342</v></cell></row><row r="1197"><cell r="B1197"><v>3636</v></cell></row><row r="1198"><cell r="B1198"><v>704</v></cell></row><row r="1199"><cell r="B1199"><v>2130</v></cell></row><row r="1200"><cell r="B1200"><v>390</v></cell></row><row r="1201"><cell r="B1201"><v>88</v></cell></row><row r="1202"><cell r="B1202"><v>613</v></cell></row><row r="1203"><cell r="B1203"><v>689</v></cell></row><row r="1204"><cell r="B1204"><v>287</v></cell></row><row r="1205"><cell r="B1205"><v>0</v></cell></row><row r="1206"><cell r="B1206"><v>144</v></cell></row><row r="1207"><cell r="B1207"><v>0</v></cell></row><row r="1208"><cell r="B1208"><v>406</v></cell></row><row r="1209"><cell r="B1209"><v>260</v></cell></row><row r="1210"><cell r="B1210"><v>94</v></cell></row><row r="1211"><cell r="B1211"><v>120</v></cell></row><row r="1212"><cell r="B1212"><v>74</v></cell></row><row r="1213"><cell r="B1213"><v>306</v></cell></row><row r="1214"><cell r="B1214"><v>147</v></cell></row><row r="1215"><cell r="B1215"><v>4</v></cell></row><row r="1216"><cell r="B1216"><v>136</v></cell></row><row r="1217"><cell r="B1217"><v>139</v></cell></row><row r="1218"><cell r="B1218"><v>295</v></cell></row><row r="1219"><cell r="B1219"><v>0</v></cell></row><row r="1220"><cell r="B1220"><v>0</v></cell></row><row r="1221"><cell r="B1221"><v>0</v></cell></row><row r="1222"><cell r="B1222"><v>20</v></cell></row><row r="1225"><cell r="B1225"><v>20786</v></cell></row><row r="1236"><cell r="B1236" t="str"><v>Protected Patrol Vehicle (PPV)</v></cell></row><row r="1237"><cell r="B1237"><v>2934</v></cell></row><row r="1238"><cell r="B1238"><v>396</v></cell></row><row r="1239"><cell r="B1239"><v>20</v></cell></row><row r="1240"><cell r="B1240"><v>0</v></cell></row><row r="1241"><cell r="B1241"><v>10</v></cell></row><row r="1242"><cell r="B1242"><v>0</v></cell></row><row r="1243"><cell r="B1243"><v>33</v></cell></row><row r="1244"><cell r="B1244"><v>0</v></cell></row><row r="1245"><cell r="B1245"><v>0</v></cell></row><row r="1246"><cell r="B1246"><v>110</v></cell></row><row r="1247"><cell r="B1247"><v>30</v></cell></row><row r="1248"><cell r="B1248"><v>1630</v></cell></row><row r="1249"><cell r="B1249"><v>360</v></cell></row><row r="1250"><cell r="B1250"><v>0</v></cell></row><row r="1251"><cell r="B1251"><v>0</v></cell></row><row r="1252"><cell r="B1252"><v>0</v></cell></row><row r="1253"><cell r="B1253"><v>0</v></cell></row><row r="1254"><cell r="B1254"><v>60</v></cell></row><row r="1255"><cell r="B1255"><v>0</v></cell></row><row r="1256"><cell r="B1256"><v>1</v></cell></row><row r="1257"><cell r="B1257"><v>0</v></cell></row><row r="1258"><cell r="B1258"><v>0</v></cell></row><row r="1259"><cell r="B1259"><v>0</v></cell></row><row r="1260"><cell r="B1260"><v>49</v></cell></row><row r="1261"><cell r="B1261"><v>7</v></cell></row><row r="1262"><cell r="B1262"><v>0</v></cell></row><row r="1263"><cell r="B1263"><v>0</v></cell></row><row r="1264"><cell r="B1264"><v>0</v></cell></row><row r="1265"><cell r="B1265"><v>41</v></cell></row><row r="1266"><cell r="B1266"><v>0</v></cell></row><row r="1267"><cell r="B1267"><v>0</v></cell></row><row r="1268"><cell r="B1268"><v>0</v></cell></row><row r="1269"><cell r="B1269"><v>0</v></cell></row><row r="1270"><cell r="B1270"><v>0</v></cell></row><row r="1271"><cell r="B1271"><v>40</v></cell></row><row r="1272"><cell r="B1272"><v>0</v></cell></row><row r="1273"><cell r="B1273"><v>0</v></cell></row><row r="1276"><cell r="B1276"><v>5000</v></cell></row><row r="1287"><cell r="B1287" t="str"><v>Armored Utility Vehicle (AUV)</v></cell></row><row r="1288"><cell r="B1288"><v>26285</v></cell></row><row r="1289"><cell r="B1289"><v>1262</v></cell></row><row r="1290"><cell r="B1290"><v>0</v></cell></row><row r="1291"><cell r="B1291"><v>683</v></cell></row><row r="1292"><cell r="B1292"><v>0</v></cell></row><row r="1293"><cell r="B1293"><v>1120</v></cell></row><row r="1294"><cell r="B1294"><v>1884</v></cell></row><row r="1295"><cell r="B1295"><v>507</v></cell></row><row r="1296"><cell r="B1296"><v>248</v></cell></row><row r="1297"><cell r="B1297"><v>260</v></cell></row><row r="1298"><cell r="B1298"><v>85</v></cell></row><row r="1299"><cell r="B1299"><v>1200</v></cell></row><row r="1300"><cell r="B1300"><v>0</v></cell></row><row r="1301"><cell r="B1301"><v>0</v></cell></row><row r="1302"><cell r="B1302"><v>190</v></cell></row><row r="1303"><cell r="B1303"><v>665</v></cell></row><row r="1304"><cell r="B1304"><v>0</v></cell></row><row r="1305"><cell r="B1305"><v>480</v></cell></row><row r="1306"><cell r="B1306"><v>140</v></cell></row><row r="1307"><cell r="B1307"><v>141</v></cell></row><row r="1308"><cell r="B1308"><v>216</v></cell></row><row r="1309"><cell r="B1309"><v>0</v></cell></row><row r="1310"><cell r="B1310"><v>0</v></cell></row><row r="1311"><cell r="B1311"><v>0</v></cell></row><row r="1312"><cell r="B1312"><v>0</v></cell></row><row r="1313"><cell r="B1313"><v>44</v></cell></row><row r="1314"><cell r="B1314"><v>0</v></cell></row><row r="1315"><cell r="B1315"><v>0</v></cell></row><row r="1316"><cell r="B1316"><v>172</v></cell></row><row r="1317"><cell r="B1317"><v>0</v></cell></row><row r="1318"><cell r="B1318"><v>6</v></cell></row><row r="1319"><cell r="B1319"><v>0</v></cell></row><row r="1320"><cell r="B1320"><v>8</v></cell></row><row r="1321"><cell r="B1321"><v>48</v></cell></row><row r="1322"><cell r="B1322"><v>8</v></cell></row><row r="1323"><cell r="B1323"><v>0</v></cell></row><row r="1324"><cell r="B1324"><v>0</v></cell></row><row r="1327"><cell r="B1327"><v>29452</v></cell></row></sheetData><sheetData sheetId="63"></sheetData><sheetData sheetId="64"></sheetData><sheetData sheetId="65"></sheetData><sheetData sheetId="66"></sheetData></sheetDataSet></externalBook></externalLink>
</file>

<file path=xl/worksheets/_rels/sheet1.xml.rels><?xml version="1.0" encoding="UTF-8"?>
<Relationships xmlns="http://schemas.openxmlformats.org/package/2006/relationships"><Relationship Id="rId1" Type="http://schemas.openxmlformats.org/officeDocument/2006/relationships/hyperlink" Target="https://www.state.gov/the-united-states-announces-additional-humanitarian-assistance-for-the-people-of-ukraine/" TargetMode="External"/><Relationship Id="rId2" Type="http://schemas.openxmlformats.org/officeDocument/2006/relationships/hyperlink" Target="https://www.usaid.gov/news-information/press-releases/mar-10-2022-united-states-announces-additional-humanitarian-assistance?msclkid=fc0f8e8dae8611ecaad8dc70eab615cc" TargetMode="External"/><Relationship Id="rId3" Type="http://schemas.openxmlformats.org/officeDocument/2006/relationships/hyperlink" Target="https://appropriations.house.gov/sites/democrats.appropriations.house.gov/files/Ukraine%20Supplemental%20Summary.pdf" TargetMode="External"/><Relationship Id="rId4" Type="http://schemas.openxmlformats.org/officeDocument/2006/relationships/hyperlink" Target="https://www.nytimes.com/interactive/2022/03/18/upshot/ukraine-aid-details.html" TargetMode="External"/><Relationship Id="rId5" Type="http://schemas.openxmlformats.org/officeDocument/2006/relationships/hyperlink" Target="https://appropriations.house.gov/sites/democrats.appropriations.house.gov/files/Ukraine%20Supplemental%20Summary.pdf" TargetMode="External"/><Relationship Id="rId6" Type="http://schemas.openxmlformats.org/officeDocument/2006/relationships/hyperlink" Target="https://appropriations.house.gov/sites/democrats.appropriations.house.gov/files/Additional%20Ukraine%20Suplemental%20Appropriations%20Act%20Summary.pdf" TargetMode="External"/><Relationship Id="rId7" Type="http://schemas.openxmlformats.org/officeDocument/2006/relationships/hyperlink" Target="https://crsreports.congress.gov/product/pdf/IN/IN11882" TargetMode="External"/><Relationship Id="rId8" Type="http://schemas.openxmlformats.org/officeDocument/2006/relationships/hyperlink" Target="https://www.usaid.gov/sites/default/files/2022-05/2022-03-31_USG_Ukraine_Complex_Emergency_Fact_Sheet_9.pdf" TargetMode="External"/><Relationship Id="rId9" Type="http://schemas.openxmlformats.org/officeDocument/2006/relationships/hyperlink" Target="https://appropriations.house.gov/sites/democrats.appropriations.house.gov/files/Additional%20Ukraine%20Suplemental%20Appropriations%20Act%20Summary.pdf" TargetMode="External"/><Relationship Id="rId10" Type="http://schemas.openxmlformats.org/officeDocument/2006/relationships/hyperlink" Target="https://www.cbsnews.com/news/ukraine-aid-bill-house-vote-39-8-billion/" TargetMode="External"/><Relationship Id="rId11" Type="http://schemas.openxmlformats.org/officeDocument/2006/relationships/hyperlink" Target="https://appropriations.house.gov/sites/democrats.appropriations.house.gov/files/Ukraine%20Supplemental%20Summary.pdf" TargetMode="External"/><Relationship Id="rId12" Type="http://schemas.openxmlformats.org/officeDocument/2006/relationships/hyperlink" Target="https://appropriations.house.gov/sites/democrats.appropriations.house.gov/files/Additional%20Ukraine%20Suplemental%20Appropriations%20Act%20Summary.pdf" TargetMode="External"/><Relationship Id="rId13" Type="http://schemas.openxmlformats.org/officeDocument/2006/relationships/hyperlink" Target="https://crsreports.congress.gov/product/pdf/IN/IN11882" TargetMode="External"/><Relationship Id="rId14" Type="http://schemas.openxmlformats.org/officeDocument/2006/relationships/hyperlink" Target="https://www.usaid.gov/sites/default/files/2022-12/2022-05-27_USG_Ukraine_Complex_Emergency_Fact_Sheet_17.pdf" TargetMode="External"/><Relationship Id="rId15" Type="http://schemas.openxmlformats.org/officeDocument/2006/relationships/hyperlink" Target="https://appropriations.house.gov/sites/democrats.appropriations.house.gov/files/Ukraine%20Supplemental%20Summary.pdf" TargetMode="External"/><Relationship Id="rId16" Type="http://schemas.openxmlformats.org/officeDocument/2006/relationships/hyperlink" Target="https://appropriations.house.gov/sites/democrats.appropriations.house.gov/files/Additional%20Ukraine%20Suplemental%20Appropriations%20Act%20Summary.pdf" TargetMode="External"/><Relationship Id="rId17" Type="http://schemas.openxmlformats.org/officeDocument/2006/relationships/hyperlink" Target="https://crsreports.congress.gov/product/pdf/IN/IN11882" TargetMode="External"/><Relationship Id="rId18" Type="http://schemas.openxmlformats.org/officeDocument/2006/relationships/hyperlink" Target="https://www.usaid.gov/sites/default/files/2022-12/2022-06-24_USG_Ukraine_Complex_Emergency_Fact_Sheet_21.pdf" TargetMode="External"/><Relationship Id="rId19" Type="http://schemas.openxmlformats.org/officeDocument/2006/relationships/hyperlink" Target="https://appropriations.house.gov/sites/democrats.appropriations.house.gov/files/Ukraine%20Supplemental%20Summary.pdf" TargetMode="External"/><Relationship Id="rId20" Type="http://schemas.openxmlformats.org/officeDocument/2006/relationships/hyperlink" Target="https://appropriations.house.gov/sites/democrats.appropriations.house.gov/files/Additional%20Ukraine%20Suplemental%20Appropriations%20Act%20Summary.pdf" TargetMode="External"/><Relationship Id="rId21" Type="http://schemas.openxmlformats.org/officeDocument/2006/relationships/hyperlink" Target="https://crsreports.congress.gov/product/pdf/IN/IN11882" TargetMode="External"/><Relationship Id="rId22" Type="http://schemas.openxmlformats.org/officeDocument/2006/relationships/hyperlink" Target="https://www.usaid.gov/sites/default/files/2022-12/2022-07-27_USG_Ukraine_Complex_Emergency_Fact_Sheet_24.pdf" TargetMode="External"/><Relationship Id="rId23" Type="http://schemas.openxmlformats.org/officeDocument/2006/relationships/hyperlink" Target="https://appropriations.house.gov/sites/democrats.appropriations.house.gov/files/Ukraine%20Supplemental%20Summary.pdf" TargetMode="External"/><Relationship Id="rId24" Type="http://schemas.openxmlformats.org/officeDocument/2006/relationships/hyperlink" Target="https://appropriations.house.gov/sites/democrats.appropriations.house.gov/files/Additional%20Ukraine%20Suplemental%20Appropriations%20Act%20Summary.pdf" TargetMode="External"/><Relationship Id="rId25" Type="http://schemas.openxmlformats.org/officeDocument/2006/relationships/hyperlink" Target="https://crsreports.congress.gov/product/pdf/IN/IN11882" TargetMode="External"/><Relationship Id="rId26" Type="http://schemas.openxmlformats.org/officeDocument/2006/relationships/hyperlink" Target="https://www.usaid.gov/sites/default/files/2022-12/2022-08-29_USG_Ukraine_Complex_Emergency_Fact_Sheet_27.pdf" TargetMode="External"/><Relationship Id="rId27" Type="http://schemas.openxmlformats.org/officeDocument/2006/relationships/hyperlink" Target="https://appropriations.house.gov/sites/democrats.appropriations.house.gov/files/Ukraine%20Supplemental%20Summary.pdf" TargetMode="External"/><Relationship Id="rId28" Type="http://schemas.openxmlformats.org/officeDocument/2006/relationships/hyperlink" Target="https://appropriations.house.gov/sites/democrats.appropriations.house.gov/files/Additional%20Ukraine%20Suplemental%20Appropriations%20Act%20Summary.pdf" TargetMode="External"/><Relationship Id="rId29" Type="http://schemas.openxmlformats.org/officeDocument/2006/relationships/hyperlink" Target="https://crsreports.congress.gov/product/pdf/IN/IN11882" TargetMode="External"/><Relationship Id="rId30" Type="http://schemas.openxmlformats.org/officeDocument/2006/relationships/hyperlink" Target="https://www.usaid.gov/sites/default/files/2022-12/2022-09-30_USG_Ukraine_Complex_Emergency_Fact_Sheet_29.pdf" TargetMode="External"/><Relationship Id="rId31" Type="http://schemas.openxmlformats.org/officeDocument/2006/relationships/hyperlink" Target="https://appropriations.house.gov/sites/democrats.appropriations.house.gov/files/Summary%20Continuing%20Appropriations%20and%20Ukraine%20Supplemental%20Appropriations%20Act%202023.pdf" TargetMode="External"/><Relationship Id="rId32" Type="http://schemas.openxmlformats.org/officeDocument/2006/relationships/hyperlink" Target="https://www.defensenews.com/congress/2022/09/30/congress-passes-ukraine-nuclear-security-funding/" TargetMode="External"/><Relationship Id="rId33" Type="http://schemas.openxmlformats.org/officeDocument/2006/relationships/hyperlink" Target="https://appropriations.house.gov/sites/democrats.appropriations.house.gov/files/Ukraine%20Supplemental%20Summary%20FY23.pdf" TargetMode="External"/><Relationship Id="rId34" Type="http://schemas.openxmlformats.org/officeDocument/2006/relationships/hyperlink" Target="https://www.urdupoint.com/en/business/us-draft-budget-provides-126mln-for-response-1612875.html" TargetMode="External"/><Relationship Id="rId35" Type="http://schemas.openxmlformats.org/officeDocument/2006/relationships/hyperlink" Target="https://appropriations.house.gov/sites/democrats.appropriations.house.gov/files/Ukraine%20Supplemental%20Summary%20FY23.pdf" TargetMode="External"/><Relationship Id="rId36" Type="http://schemas.openxmlformats.org/officeDocument/2006/relationships/hyperlink" Target="https://interfax.com/newsroom/top-stories/86439/" TargetMode="External"/><Relationship Id="rId37" Type="http://schemas.openxmlformats.org/officeDocument/2006/relationships/hyperlink" Target="https://appropriations.house.gov/sites/democrats.appropriations.house.gov/files/Ukraine%20Supplemental%20Summary.pdf" TargetMode="External"/><Relationship Id="rId38" Type="http://schemas.openxmlformats.org/officeDocument/2006/relationships/hyperlink" Target="https://appropriations.house.gov/sites/democrats.appropriations.house.gov/files/Additional%20Ukraine%20Suplemental%20Appropriations%20Act%20Summary.pdf" TargetMode="External"/><Relationship Id="rId39" Type="http://schemas.openxmlformats.org/officeDocument/2006/relationships/hyperlink" Target="https://crsreports.congress.gov/product/pdf/IF/IF12040" TargetMode="External"/><Relationship Id="rId40" Type="http://schemas.openxmlformats.org/officeDocument/2006/relationships/hyperlink" Target="https://crsreports.congress.gov/product/pdf/IF/IF12040" TargetMode="External"/><Relationship Id="rId41" Type="http://schemas.openxmlformats.org/officeDocument/2006/relationships/hyperlink" Target="https://www.defense.gov/News/Releases/Release/Article/3007664/fact-sheet-on-us-security-assistance-for-ukraine-roll-up-as-of-april-21-2022/" TargetMode="External"/><Relationship Id="rId42" Type="http://schemas.openxmlformats.org/officeDocument/2006/relationships/hyperlink" Target="https://appropriations.house.gov/sites/democrats.appropriations.house.gov/files/Ukraine%20Supplemental%20Summary.pdf" TargetMode="External"/><Relationship Id="rId43" Type="http://schemas.openxmlformats.org/officeDocument/2006/relationships/hyperlink" Target="https://appropriations.house.gov/sites/democrats.appropriations.house.gov/files/Additional%20Ukraine%20Suplemental%20Appropriations%20Act%20Summary.pdf" TargetMode="External"/><Relationship Id="rId44" Type="http://schemas.openxmlformats.org/officeDocument/2006/relationships/hyperlink" Target="https://crsreports.congress.gov/product/pdf/IF/IF12040" TargetMode="External"/><Relationship Id="rId45" Type="http://schemas.openxmlformats.org/officeDocument/2006/relationships/hyperlink" Target="https://www.defense.gov/News/Releases/Release/Article/3007664/fact-sheet-on-us-security-assistance-for-ukraine-roll-up-as-of-april-21-2022/" TargetMode="External"/><Relationship Id="rId46" Type="http://schemas.openxmlformats.org/officeDocument/2006/relationships/hyperlink" Target="https://appropriations.house.gov/sites/democrats.appropriations.house.gov/files/Ukraine%20Supplemental%20Summary.pdf" TargetMode="External"/><Relationship Id="rId47" Type="http://schemas.openxmlformats.org/officeDocument/2006/relationships/hyperlink" Target="https://appropriations.house.gov/sites/democrats.appropriations.house.gov/files/Additional%20Ukraine%20Suplemental%20Appropriations%20Act%20Summary.pdf" TargetMode="External"/><Relationship Id="rId48" Type="http://schemas.openxmlformats.org/officeDocument/2006/relationships/hyperlink" Target="https://crsreports.congress.gov/product/pdf/IF/IF12040" TargetMode="External"/><Relationship Id="rId49" Type="http://schemas.openxmlformats.org/officeDocument/2006/relationships/hyperlink" Target="https://www.defense.gov/News/Releases/Release/Article/3007664/fact-sheet-on-us-security-assistance-for-ukraine-roll-up-as-of-april-21-2022/" TargetMode="External"/><Relationship Id="rId50" Type="http://schemas.openxmlformats.org/officeDocument/2006/relationships/hyperlink" Target="https://appropriations.house.gov/sites/democrats.appropriations.house.gov/files/Ukraine%20Supplemental%20Summary.pdf" TargetMode="External"/><Relationship Id="rId51" Type="http://schemas.openxmlformats.org/officeDocument/2006/relationships/hyperlink" Target="https://appropriations.house.gov/sites/democrats.appropriations.house.gov/files/Additional%20Ukraine%20Suplemental%20Appropriations%20Act%20Summary.pdf" TargetMode="External"/><Relationship Id="rId52" Type="http://schemas.openxmlformats.org/officeDocument/2006/relationships/hyperlink" Target="https://crsreports.congress.gov/product/pdf/IF/IF12040" TargetMode="External"/><Relationship Id="rId53" Type="http://schemas.openxmlformats.org/officeDocument/2006/relationships/hyperlink" Target="https://www.defense.gov/News/Releases/Release/Article/3007664/fact-sheet-on-us-security-assistance-for-ukraine-roll-up-as-of-april-21-2022/" TargetMode="External"/><Relationship Id="rId54" Type="http://schemas.openxmlformats.org/officeDocument/2006/relationships/hyperlink" Target="https://appropriations.house.gov/sites/democrats.appropriations.house.gov/files/Ukraine%20Supplemental%20Summary.pdf" TargetMode="External"/><Relationship Id="rId55" Type="http://schemas.openxmlformats.org/officeDocument/2006/relationships/hyperlink" Target="https://appropriations.house.gov/sites/democrats.appropriations.house.gov/files/Additional%20Ukraine%20Suplemental%20Appropriations%20Act%20Summary.pdf" TargetMode="External"/><Relationship Id="rId56" Type="http://schemas.openxmlformats.org/officeDocument/2006/relationships/hyperlink" Target="https://crsreports.congress.gov/product/pdf/IF/IF12040" TargetMode="External"/><Relationship Id="rId57" Type="http://schemas.openxmlformats.org/officeDocument/2006/relationships/hyperlink" Target="https://www.defense.gov/News/Releases/Release/Article/3007664/fact-sheet-on-us-security-assistance-for-ukraine-roll-up-as-of-april-21-2022/" TargetMode="External"/><Relationship Id="rId58" Type="http://schemas.openxmlformats.org/officeDocument/2006/relationships/hyperlink" Target="https://appropriations.house.gov/sites/democrats.appropriations.house.gov/files/Ukraine%20Supplemental%20Summary.pdf" TargetMode="External"/><Relationship Id="rId59" Type="http://schemas.openxmlformats.org/officeDocument/2006/relationships/hyperlink" Target="https://appropriations.house.gov/sites/democrats.appropriations.house.gov/files/Additional%20Ukraine%20Suplemental%20Appropriations%20Act%20Summary.pdf" TargetMode="External"/><Relationship Id="rId60" Type="http://schemas.openxmlformats.org/officeDocument/2006/relationships/hyperlink" Target="https://crsreports.congress.gov/product/pdf/IF/IF12040" TargetMode="External"/><Relationship Id="rId61" Type="http://schemas.openxmlformats.org/officeDocument/2006/relationships/hyperlink" Target="https://www.defense.gov/News/Releases/Release/Article/3007664/fact-sheet-on-us-security-assistance-for-ukraine-roll-up-as-of-april-21-2022/" TargetMode="External"/><Relationship Id="rId62" Type="http://schemas.openxmlformats.org/officeDocument/2006/relationships/hyperlink" Target="https://appropriations.house.gov/sites/democrats.appropriations.house.gov/files/Ukraine%20Supplemental%20Summary.pdf" TargetMode="External"/><Relationship Id="rId63" Type="http://schemas.openxmlformats.org/officeDocument/2006/relationships/hyperlink" Target="https://appropriations.house.gov/sites/democrats.appropriations.house.gov/files/Additional%20Ukraine%20Suplemental%20Appropriations%20Act%20Summary.pdf" TargetMode="External"/><Relationship Id="rId64" Type="http://schemas.openxmlformats.org/officeDocument/2006/relationships/hyperlink" Target="https://crsreports.congress.gov/product/pdf/IF/IF12040" TargetMode="External"/><Relationship Id="rId65" Type="http://schemas.openxmlformats.org/officeDocument/2006/relationships/hyperlink" Target="https://www.defense.gov/News/Releases/Release/Article/3007664/fact-sheet-on-us-security-assistance-for-ukraine-roll-up-as-of-april-21-2022/" TargetMode="External"/><Relationship Id="rId66" Type="http://schemas.openxmlformats.org/officeDocument/2006/relationships/hyperlink" Target="https://appropriations.house.gov/sites/democrats.appropriations.house.gov/files/Ukraine%20Supplemental%20Summary.pdf" TargetMode="External"/><Relationship Id="rId67" Type="http://schemas.openxmlformats.org/officeDocument/2006/relationships/hyperlink" Target="https://appropriations.house.gov/sites/democrats.appropriations.house.gov/files/Additional%20Ukraine%20Suplemental%20Appropriations%20Act%20Summary.pdf" TargetMode="External"/><Relationship Id="rId68" Type="http://schemas.openxmlformats.org/officeDocument/2006/relationships/hyperlink" Target="https://crsreports.congress.gov/product/pdf/IF/IF12040" TargetMode="External"/><Relationship Id="rId69" Type="http://schemas.openxmlformats.org/officeDocument/2006/relationships/hyperlink" Target="https://www.defense.gov/News/Releases/Release/Article/3007664/fact-sheet-on-us-security-assistance-for-ukraine-roll-up-as-of-april-21-2022/" TargetMode="External"/><Relationship Id="rId70" Type="http://schemas.openxmlformats.org/officeDocument/2006/relationships/hyperlink" Target="https://appropriations.house.gov/sites/democrats.appropriations.house.gov/files/Ukraine%20Supplemental%20Summary.pdf" TargetMode="External"/><Relationship Id="rId71" Type="http://schemas.openxmlformats.org/officeDocument/2006/relationships/hyperlink" Target="https://appropriations.house.gov/sites/democrats.appropriations.house.gov/files/Additional%20Ukraine%20Suplemental%20Appropriations%20Act%20Summary.pdf" TargetMode="External"/><Relationship Id="rId72" Type="http://schemas.openxmlformats.org/officeDocument/2006/relationships/hyperlink" Target="https://crsreports.congress.gov/product/pdf/IF/IF12040" TargetMode="External"/><Relationship Id="rId73" Type="http://schemas.openxmlformats.org/officeDocument/2006/relationships/hyperlink" Target="https://www.defense.gov/News/Releases/Release/Article/3007664/fact-sheet-on-us-security-assistance-for-ukraine-roll-up-as-of-april-21-2022/" TargetMode="External"/><Relationship Id="rId74" Type="http://schemas.openxmlformats.org/officeDocument/2006/relationships/hyperlink" Target="https://appropriations.house.gov/sites/democrats.appropriations.house.gov/files/Ukraine%20Supplemental%20Summary.pdf" TargetMode="External"/><Relationship Id="rId75" Type="http://schemas.openxmlformats.org/officeDocument/2006/relationships/hyperlink" Target="https://appropriations.house.gov/sites/democrats.appropriations.house.gov/files/Additional%20Ukraine%20Suplemental%20Appropriations%20Act%20Summary.pdf" TargetMode="External"/><Relationship Id="rId76" Type="http://schemas.openxmlformats.org/officeDocument/2006/relationships/hyperlink" Target="https://crsreports.congress.gov/product/pdf/IF/IF12040" TargetMode="External"/><Relationship Id="rId77" Type="http://schemas.openxmlformats.org/officeDocument/2006/relationships/hyperlink" Target="https://www.defense.gov/News/Releases/Release/Article/3007664/fact-sheet-on-us-security-assistance-for-ukraine-roll-up-as-of-april-21-2022/" TargetMode="External"/><Relationship Id="rId78" Type="http://schemas.openxmlformats.org/officeDocument/2006/relationships/hyperlink" Target="https://appropriations.house.gov/sites/democrats.appropriations.house.gov/files/Ukraine%20Supplemental%20Summary.pdf" TargetMode="External"/><Relationship Id="rId79" Type="http://schemas.openxmlformats.org/officeDocument/2006/relationships/hyperlink" Target="https://appropriations.house.gov/sites/democrats.appropriations.house.gov/files/Additional%20Ukraine%20Suplemental%20Appropriations%20Act%20Summary.pdf" TargetMode="External"/><Relationship Id="rId80" Type="http://schemas.openxmlformats.org/officeDocument/2006/relationships/hyperlink" Target="https://crsreports.congress.gov/product/pdf/IF/IF12040" TargetMode="External"/><Relationship Id="rId81" Type="http://schemas.openxmlformats.org/officeDocument/2006/relationships/hyperlink" Target="https://www.defense.gov/News/Releases/Release/Article/3007664/fact-sheet-on-us-security-assistance-for-ukraine-roll-up-as-of-april-21-2022/" TargetMode="External"/><Relationship Id="rId82" Type="http://schemas.openxmlformats.org/officeDocument/2006/relationships/hyperlink" Target="https://appropriations.house.gov/sites/democrats.appropriations.house.gov/files/Ukraine%20Supplemental%20Summary.pdf" TargetMode="External"/><Relationship Id="rId83" Type="http://schemas.openxmlformats.org/officeDocument/2006/relationships/hyperlink" Target="https://appropriations.house.gov/sites/democrats.appropriations.house.gov/files/Additional%20Ukraine%20Suplemental%20Appropriations%20Act%20Summary.pdf" TargetMode="External"/><Relationship Id="rId84" Type="http://schemas.openxmlformats.org/officeDocument/2006/relationships/hyperlink" Target="https://crsreports.congress.gov/product/pdf/IF/IF12040" TargetMode="External"/><Relationship Id="rId85" Type="http://schemas.openxmlformats.org/officeDocument/2006/relationships/hyperlink" Target="https://www.defense.gov/News/Releases/Release/Article/3007664/fact-sheet-on-us-security-assistance-for-ukraine-roll-up-as-of-april-21-2022/" TargetMode="External"/><Relationship Id="rId86" Type="http://schemas.openxmlformats.org/officeDocument/2006/relationships/hyperlink" Target="https://appropriations.house.gov/sites/democrats.appropriations.house.gov/files/Ukraine%20Supplemental%20Summary.pdf" TargetMode="External"/><Relationship Id="rId87" Type="http://schemas.openxmlformats.org/officeDocument/2006/relationships/hyperlink" Target="https://appropriations.house.gov/sites/democrats.appropriations.house.gov/files/Additional%20Ukraine%20Suplemental%20Appropriations%20Act%20Summary.pdf" TargetMode="External"/><Relationship Id="rId88" Type="http://schemas.openxmlformats.org/officeDocument/2006/relationships/hyperlink" Target="https://crsreports.congress.gov/product/pdf/IF/IF12040" TargetMode="External"/><Relationship Id="rId89" Type="http://schemas.openxmlformats.org/officeDocument/2006/relationships/hyperlink" Target="https://www.defense.gov/News/Releases/Release/Article/3007664/fact-sheet-on-us-security-assistance-for-ukraine-roll-up-as-of-april-21-2022/" TargetMode="External"/><Relationship Id="rId90" Type="http://schemas.openxmlformats.org/officeDocument/2006/relationships/hyperlink" Target="https://appropriations.house.gov/sites/democrats.appropriations.house.gov/files/Ukraine%20Supplemental%20Summary.pdf" TargetMode="External"/><Relationship Id="rId91" Type="http://schemas.openxmlformats.org/officeDocument/2006/relationships/hyperlink" Target="https://appropriations.house.gov/sites/democrats.appropriations.house.gov/files/Additional%20Ukraine%20Suplemental%20Appropriations%20Act%20Summary.pdf" TargetMode="External"/><Relationship Id="rId92" Type="http://schemas.openxmlformats.org/officeDocument/2006/relationships/hyperlink" Target="https://crsreports.congress.gov/product/pdf/IF/IF12040" TargetMode="External"/><Relationship Id="rId93" Type="http://schemas.openxmlformats.org/officeDocument/2006/relationships/hyperlink" Target="https://www.defense.gov/News/Releases/Release/Article/3007664/fact-sheet-on-us-security-assistance-for-ukraine-roll-up-as-of-april-21-2022/" TargetMode="External"/><Relationship Id="rId94" Type="http://schemas.openxmlformats.org/officeDocument/2006/relationships/hyperlink" Target="https://appropriations.house.gov/sites/democrats.appropriations.house.gov/files/Ukraine%20Supplemental%20Summary.pdf" TargetMode="External"/><Relationship Id="rId95" Type="http://schemas.openxmlformats.org/officeDocument/2006/relationships/hyperlink" Target="https://appropriations.house.gov/sites/democrats.appropriations.house.gov/files/Additional%20Ukraine%20Suplemental%20Appropriations%20Act%20Summary.pdf" TargetMode="External"/><Relationship Id="rId96" Type="http://schemas.openxmlformats.org/officeDocument/2006/relationships/hyperlink" Target="https://crsreports.congress.gov/product/pdf/IF/IF12040" TargetMode="External"/><Relationship Id="rId97" Type="http://schemas.openxmlformats.org/officeDocument/2006/relationships/hyperlink" Target="https://www.defense.gov/News/Releases/Release/Article/3007664/fact-sheet-on-us-security-assistance-for-ukraine-roll-up-as-of-april-21-2022/" TargetMode="External"/><Relationship Id="rId98" Type="http://schemas.openxmlformats.org/officeDocument/2006/relationships/hyperlink" Target="https://appropriations.house.gov/sites/democrats.appropriations.house.gov/files/Ukraine%20Supplemental%20Summary.pdf" TargetMode="External"/><Relationship Id="rId99" Type="http://schemas.openxmlformats.org/officeDocument/2006/relationships/hyperlink" Target="https://appropriations.house.gov/sites/democrats.appropriations.house.gov/files/Additional%20Ukraine%20Suplemental%20Appropriations%20Act%20Summary.pdf" TargetMode="External"/><Relationship Id="rId100" Type="http://schemas.openxmlformats.org/officeDocument/2006/relationships/hyperlink" Target="https://crsreports.congress.gov/product/pdf/IF/IF12040" TargetMode="External"/><Relationship Id="rId101" Type="http://schemas.openxmlformats.org/officeDocument/2006/relationships/hyperlink" Target="https://crsreports.congress.gov/product/pdf/IF/IF12040" TargetMode="External"/><Relationship Id="rId102" Type="http://schemas.openxmlformats.org/officeDocument/2006/relationships/hyperlink" Target="https://appropriations.house.gov/sites/democrats.appropriations.house.gov/files/Ukraine%20Supplemental%20Summary.pdf" TargetMode="External"/><Relationship Id="rId103" Type="http://schemas.openxmlformats.org/officeDocument/2006/relationships/hyperlink" Target="https://appropriations.house.gov/sites/democrats.appropriations.house.gov/files/Additional%20Ukraine%20Suplemental%20Appropriations%20Act%20Summary.pdf" TargetMode="External"/><Relationship Id="rId104" Type="http://schemas.openxmlformats.org/officeDocument/2006/relationships/hyperlink" Target="https://crsreports.congress.gov/product/pdf/IF/IF12040" TargetMode="External"/><Relationship Id="rId105" Type="http://schemas.openxmlformats.org/officeDocument/2006/relationships/hyperlink" Target="https://www.defense.gov/News/Releases/Release/Article/3007664/fact-sheet-on-us-security-assistance-for-ukraine-roll-up-as-of-april-21-2022/" TargetMode="External"/><Relationship Id="rId106" Type="http://schemas.openxmlformats.org/officeDocument/2006/relationships/hyperlink" Target="https://appropriations.house.gov/sites/democrats.appropriations.house.gov/files/Ukraine%20Supplemental%20Summary.pdf" TargetMode="External"/><Relationship Id="rId107" Type="http://schemas.openxmlformats.org/officeDocument/2006/relationships/hyperlink" Target="https://appropriations.house.gov/sites/democrats.appropriations.house.gov/files/Additional%20Ukraine%20Suplemental%20Appropriations%20Act%20Summary.pdf" TargetMode="External"/><Relationship Id="rId108" Type="http://schemas.openxmlformats.org/officeDocument/2006/relationships/hyperlink" Target="https://crsreports.congress.gov/product/pdf/IF/IF12040" TargetMode="External"/><Relationship Id="rId109" Type="http://schemas.openxmlformats.org/officeDocument/2006/relationships/hyperlink" Target="https://www.unroca.org/united-states/report/2022/" TargetMode="External"/><Relationship Id="rId110" Type="http://schemas.openxmlformats.org/officeDocument/2006/relationships/hyperlink" Target="https://www.defense.gov/News/Releases/Release/Article/3007664/fact-sheet-on-us-security-assistance-for-ukraine-roll-up-as-of-april-21-2022/" TargetMode="External"/><Relationship Id="rId111" Type="http://schemas.openxmlformats.org/officeDocument/2006/relationships/hyperlink" Target="https://appropriations.house.gov/sites/democrats.appropriations.house.gov/files/Ukraine%20Supplemental%20Summary.pdf" TargetMode="External"/><Relationship Id="rId112" Type="http://schemas.openxmlformats.org/officeDocument/2006/relationships/hyperlink" Target="https://appropriations.house.gov/sites/democrats.appropriations.house.gov/files/Additional%20Ukraine%20Suplemental%20Appropriations%20Act%20Summary.pdf" TargetMode="External"/><Relationship Id="rId113" Type="http://schemas.openxmlformats.org/officeDocument/2006/relationships/hyperlink" Target="https://crsreports.congress.gov/product/pdf/IF/IF12040" TargetMode="External"/><Relationship Id="rId114" Type="http://schemas.openxmlformats.org/officeDocument/2006/relationships/hyperlink" Target="https://www.defense.gov/News/Releases/Release/Article/3007664/fact-sheet-on-us-security-assistance-for-ukraine-roll-up-as-of-april-21-2022/" TargetMode="External"/><Relationship Id="rId115" Type="http://schemas.openxmlformats.org/officeDocument/2006/relationships/hyperlink" Target="https://appropriations.house.gov/sites/democrats.appropriations.house.gov/files/Ukraine%20Supplemental%20Summary.pdf" TargetMode="External"/><Relationship Id="rId116" Type="http://schemas.openxmlformats.org/officeDocument/2006/relationships/hyperlink" Target="https://appropriations.house.gov/sites/democrats.appropriations.house.gov/files/Additional%20Ukraine%20Suplemental%20Appropriations%20Act%20Summary.pdf" TargetMode="External"/><Relationship Id="rId117" Type="http://schemas.openxmlformats.org/officeDocument/2006/relationships/hyperlink" Target="https://crsreports.congress.gov/product/pdf/IF/IF12040" TargetMode="External"/><Relationship Id="rId118" Type="http://schemas.openxmlformats.org/officeDocument/2006/relationships/hyperlink" Target="https://www.defense.gov/News/Releases/Release/Article/3007664/fact-sheet-on-us-security-assistance-for-ukraine-roll-up-as-of-april-21-2022/" TargetMode="External"/><Relationship Id="rId119" Type="http://schemas.openxmlformats.org/officeDocument/2006/relationships/hyperlink" Target="https://appropriations.house.gov/sites/democrats.appropriations.house.gov/files/Ukraine%20Supplemental%20Summary.pdf" TargetMode="External"/><Relationship Id="rId120" Type="http://schemas.openxmlformats.org/officeDocument/2006/relationships/hyperlink" Target="https://appropriations.house.gov/sites/democrats.appropriations.house.gov/files/Additional%20Ukraine%20Suplemental%20Appropriations%20Act%20Summary.pdf" TargetMode="External"/><Relationship Id="rId121" Type="http://schemas.openxmlformats.org/officeDocument/2006/relationships/hyperlink" Target="https://crsreports.congress.gov/product/pdf/IF/IF12040" TargetMode="External"/><Relationship Id="rId122" Type="http://schemas.openxmlformats.org/officeDocument/2006/relationships/hyperlink" Target="https://www.defense.gov/News/Releases/Release/Article/3007664/fact-sheet-on-us-security-assistance-for-ukraine-roll-up-as-of-april-21-2022/" TargetMode="External"/><Relationship Id="rId123" Type="http://schemas.openxmlformats.org/officeDocument/2006/relationships/hyperlink" Target="https://appropriations.house.gov/sites/democrats.appropriations.house.gov/files/Ukraine%20Supplemental%20Summary.pdf" TargetMode="External"/><Relationship Id="rId124" Type="http://schemas.openxmlformats.org/officeDocument/2006/relationships/hyperlink" Target="https://appropriations.house.gov/sites/democrats.appropriations.house.gov/files/Additional%20Ukraine%20Suplemental%20Appropriations%20Act%20Summary.pdf" TargetMode="External"/><Relationship Id="rId125" Type="http://schemas.openxmlformats.org/officeDocument/2006/relationships/hyperlink" Target="https://crsreports.congress.gov/product/pdf/IF/IF12040" TargetMode="External"/><Relationship Id="rId126" Type="http://schemas.openxmlformats.org/officeDocument/2006/relationships/hyperlink" Target="https://www.defense.gov/News/Releases/Release/Article/3007664/fact-sheet-on-us-security-assistance-for-ukraine-roll-up-as-of-april-21-2022/" TargetMode="External"/><Relationship Id="rId127" Type="http://schemas.openxmlformats.org/officeDocument/2006/relationships/hyperlink" Target="https://appropriations.house.gov/sites/democrats.appropriations.house.gov/files/Ukraine%20Supplemental%20Summary.pdf" TargetMode="External"/><Relationship Id="rId128" Type="http://schemas.openxmlformats.org/officeDocument/2006/relationships/hyperlink" Target="https://appropriations.house.gov/sites/democrats.appropriations.house.gov/files/Additional%20Ukraine%20Suplemental%20Appropriations%20Act%20Summary.pdf" TargetMode="External"/><Relationship Id="rId129" Type="http://schemas.openxmlformats.org/officeDocument/2006/relationships/hyperlink" Target="https://crsreports.congress.gov/product/pdf/IF/IF12040" TargetMode="External"/><Relationship Id="rId130" Type="http://schemas.openxmlformats.org/officeDocument/2006/relationships/hyperlink" Target="https://www.defense.gov/News/Releases/Release/Article/3007664/fact-sheet-on-us-security-assistance-for-ukraine-roll-up-as-of-april-21-2022/" TargetMode="External"/><Relationship Id="rId131" Type="http://schemas.openxmlformats.org/officeDocument/2006/relationships/hyperlink" Target="https://appropriations.house.gov/sites/democrats.appropriations.house.gov/files/Ukraine%20Supplemental%20Summary.pdf" TargetMode="External"/><Relationship Id="rId132" Type="http://schemas.openxmlformats.org/officeDocument/2006/relationships/hyperlink" Target="https://appropriations.house.gov/sites/democrats.appropriations.house.gov/files/Additional%20Ukraine%20Suplemental%20Appropriations%20Act%20Summary.pdf" TargetMode="External"/><Relationship Id="rId133" Type="http://schemas.openxmlformats.org/officeDocument/2006/relationships/hyperlink" Target="https://crsreports.congress.gov/product/pdf/IF/IF12040" TargetMode="External"/><Relationship Id="rId134" Type="http://schemas.openxmlformats.org/officeDocument/2006/relationships/hyperlink" Target="https://www.defense.gov/News/Releases/Release/Article/3007664/fact-sheet-on-us-security-assistance-for-ukraine-roll-up-as-of-april-21-2022/" TargetMode="External"/><Relationship Id="rId135" Type="http://schemas.openxmlformats.org/officeDocument/2006/relationships/hyperlink" Target="https://appropriations.house.gov/sites/democrats.appropriations.house.gov/files/Ukraine%20Supplemental%20Summary.pdf" TargetMode="External"/><Relationship Id="rId136" Type="http://schemas.openxmlformats.org/officeDocument/2006/relationships/hyperlink" Target="https://appropriations.house.gov/sites/democrats.appropriations.house.gov/files/Additional%20Ukraine%20Suplemental%20Appropriations%20Act%20Summary.pdf" TargetMode="External"/><Relationship Id="rId137" Type="http://schemas.openxmlformats.org/officeDocument/2006/relationships/hyperlink" Target="https://crsreports.congress.gov/product/pdf/IF/IF12040" TargetMode="External"/><Relationship Id="rId138" Type="http://schemas.openxmlformats.org/officeDocument/2006/relationships/hyperlink" Target="https://www.unroca.org/united-states/report/2022/" TargetMode="External"/><Relationship Id="rId139" Type="http://schemas.openxmlformats.org/officeDocument/2006/relationships/hyperlink" Target="https://www.defense.gov/News/Releases/Release/Article/3007664/fact-sheet-on-us-security-assistance-for-ukraine-roll-up-as-of-april-21-2022/" TargetMode="External"/><Relationship Id="rId140" Type="http://schemas.openxmlformats.org/officeDocument/2006/relationships/hyperlink" Target="https://appropriations.house.gov/sites/democrats.appropriations.house.gov/files/Ukraine%20Supplemental%20Summary.pdf" TargetMode="External"/><Relationship Id="rId141" Type="http://schemas.openxmlformats.org/officeDocument/2006/relationships/hyperlink" Target="https://appropriations.house.gov/sites/democrats.appropriations.house.gov/files/Additional%20Ukraine%20Suplemental%20Appropriations%20Act%20Summary.pdf" TargetMode="External"/><Relationship Id="rId142" Type="http://schemas.openxmlformats.org/officeDocument/2006/relationships/hyperlink" Target="https://crsreports.congress.gov/product/pdf/IF/IF12040" TargetMode="External"/><Relationship Id="rId143" Type="http://schemas.openxmlformats.org/officeDocument/2006/relationships/hyperlink" Target="https://www.unroca.org/united-states/report/2022/" TargetMode="External"/><Relationship Id="rId144" Type="http://schemas.openxmlformats.org/officeDocument/2006/relationships/hyperlink" Target="https://www.defense.gov/News/Releases/Release/Article/3007664/fact-sheet-on-us-security-assistance-for-ukraine-roll-up-as-of-april-21-2022/" TargetMode="External"/><Relationship Id="rId145" Type="http://schemas.openxmlformats.org/officeDocument/2006/relationships/hyperlink" Target="https://appropriations.house.gov/sites/democrats.appropriations.house.gov/files/Ukraine%20Supplemental%20Summary.pdf" TargetMode="External"/><Relationship Id="rId146" Type="http://schemas.openxmlformats.org/officeDocument/2006/relationships/hyperlink" Target="https://appropriations.house.gov/sites/democrats.appropriations.house.gov/files/Additional%20Ukraine%20Suplemental%20Appropriations%20Act%20Summary.pdf" TargetMode="External"/><Relationship Id="rId147" Type="http://schemas.openxmlformats.org/officeDocument/2006/relationships/hyperlink" Target="https://crsreports.congress.gov/product/pdf/IF/IF12040" TargetMode="External"/><Relationship Id="rId148" Type="http://schemas.openxmlformats.org/officeDocument/2006/relationships/hyperlink" Target="https://www.unroca.org/united-states/report/2022/" TargetMode="External"/><Relationship Id="rId149" Type="http://schemas.openxmlformats.org/officeDocument/2006/relationships/hyperlink" Target="https://www.defense.gov/News/Releases/Release/Article/3007664/fact-sheet-on-us-security-assistance-for-ukraine-roll-up-as-of-april-21-2022/" TargetMode="External"/><Relationship Id="rId150" Type="http://schemas.openxmlformats.org/officeDocument/2006/relationships/hyperlink" Target="https://appropriations.house.gov/sites/democrats.appropriations.house.gov/files/Ukraine%20Supplemental%20Summary.pdf" TargetMode="External"/><Relationship Id="rId151" Type="http://schemas.openxmlformats.org/officeDocument/2006/relationships/hyperlink" Target="https://appropriations.house.gov/sites/democrats.appropriations.house.gov/files/Additional%20Ukraine%20Suplemental%20Appropriations%20Act%20Summary.pdf" TargetMode="External"/><Relationship Id="rId152" Type="http://schemas.openxmlformats.org/officeDocument/2006/relationships/hyperlink" Target="https://crsreports.congress.gov/product/pdf/IF/IF12040" TargetMode="External"/><Relationship Id="rId153" Type="http://schemas.openxmlformats.org/officeDocument/2006/relationships/hyperlink" Target="https://www.unroca.org/united-states/report/2022/" TargetMode="External"/><Relationship Id="rId154" Type="http://schemas.openxmlformats.org/officeDocument/2006/relationships/hyperlink" Target="https://www.defense.gov/News/Releases/Release/Article/3007664/fact-sheet-on-us-security-assistance-for-ukraine-roll-up-as-of-april-21-2022/" TargetMode="External"/><Relationship Id="rId155" Type="http://schemas.openxmlformats.org/officeDocument/2006/relationships/hyperlink" Target="https://appropriations.house.gov/sites/democrats.appropriations.house.gov/files/Ukraine%20Supplemental%20Summary.pdf" TargetMode="External"/><Relationship Id="rId156" Type="http://schemas.openxmlformats.org/officeDocument/2006/relationships/hyperlink" Target="https://appropriations.house.gov/sites/democrats.appropriations.house.gov/files/Additional%20Ukraine%20Suplemental%20Appropriations%20Act%20Summary.pdf" TargetMode="External"/><Relationship Id="rId157" Type="http://schemas.openxmlformats.org/officeDocument/2006/relationships/hyperlink" Target="https://crsreports.congress.gov/product/pdf/IF/IF12040" TargetMode="External"/><Relationship Id="rId158" Type="http://schemas.openxmlformats.org/officeDocument/2006/relationships/hyperlink" Target="https://www.defense.gov/News/Releases/Release/Article/3007664/fact-sheet-on-us-security-assistance-for-ukraine-roll-up-as-of-april-21-2022/" TargetMode="External"/><Relationship Id="rId159" Type="http://schemas.openxmlformats.org/officeDocument/2006/relationships/hyperlink" Target="https://appropriations.house.gov/sites/democrats.appropriations.house.gov/files/Ukraine%20Supplemental%20Summary.pdf" TargetMode="External"/><Relationship Id="rId160" Type="http://schemas.openxmlformats.org/officeDocument/2006/relationships/hyperlink" Target="https://appropriations.house.gov/sites/democrats.appropriations.house.gov/files/Additional%20Ukraine%20Suplemental%20Appropriations%20Act%20Summary.pdf" TargetMode="External"/><Relationship Id="rId161" Type="http://schemas.openxmlformats.org/officeDocument/2006/relationships/hyperlink" Target="https://crsreports.congress.gov/product/pdf/IF/IF12040" TargetMode="External"/><Relationship Id="rId162" Type="http://schemas.openxmlformats.org/officeDocument/2006/relationships/hyperlink" Target="https://www.defense.gov/News/Releases/Release/Article/3007664/fact-sheet-on-us-security-assistance-for-ukraine-roll-up-as-of-april-21-2022/" TargetMode="External"/><Relationship Id="rId163" Type="http://schemas.openxmlformats.org/officeDocument/2006/relationships/hyperlink" Target="https://appropriations.house.gov/sites/democrats.appropriations.house.gov/files/Ukraine%20Supplemental%20Summary.pdf" TargetMode="External"/><Relationship Id="rId164" Type="http://schemas.openxmlformats.org/officeDocument/2006/relationships/hyperlink" Target="https://appropriations.house.gov/sites/democrats.appropriations.house.gov/files/Additional%20Ukraine%20Suplemental%20Appropriations%20Act%20Summary.pdf" TargetMode="External"/><Relationship Id="rId165" Type="http://schemas.openxmlformats.org/officeDocument/2006/relationships/hyperlink" Target="https://crsreports.congress.gov/product/pdf/IF/IF12040" TargetMode="External"/><Relationship Id="rId166" Type="http://schemas.openxmlformats.org/officeDocument/2006/relationships/hyperlink" Target="https://www.defense.gov/News/Releases/Release/Article/3007664/fact-sheet-on-us-security-assistance-for-ukraine-roll-up-as-of-april-21-2022/" TargetMode="External"/><Relationship Id="rId167" Type="http://schemas.openxmlformats.org/officeDocument/2006/relationships/hyperlink" Target="https://appropriations.house.gov/sites/democrats.appropriations.house.gov/files/Ukraine%20Supplemental%20Summary.pdf" TargetMode="External"/><Relationship Id="rId168" Type="http://schemas.openxmlformats.org/officeDocument/2006/relationships/hyperlink" Target="https://appropriations.house.gov/sites/democrats.appropriations.house.gov/files/Additional%20Ukraine%20Suplemental%20Appropriations%20Act%20Summary.pdf" TargetMode="External"/><Relationship Id="rId169" Type="http://schemas.openxmlformats.org/officeDocument/2006/relationships/hyperlink" Target="https://crsreports.congress.gov/product/pdf/IF/IF12040" TargetMode="External"/><Relationship Id="rId170" Type="http://schemas.openxmlformats.org/officeDocument/2006/relationships/hyperlink" Target="https://www.defense.gov/News/Releases/Release/Article/3007664/fact-sheet-on-us-security-assistance-for-ukraine-roll-up-as-of-april-21-2022/" TargetMode="External"/><Relationship Id="rId171" Type="http://schemas.openxmlformats.org/officeDocument/2006/relationships/hyperlink" Target="https://appropriations.house.gov/sites/democrats.appropriations.house.gov/files/Ukraine%20Supplemental%20Summary.pdf" TargetMode="External"/><Relationship Id="rId172" Type="http://schemas.openxmlformats.org/officeDocument/2006/relationships/hyperlink" Target="https://appropriations.house.gov/sites/democrats.appropriations.house.gov/files/Additional%20Ukraine%20Suplemental%20Appropriations%20Act%20Summary.pdf" TargetMode="External"/><Relationship Id="rId173" Type="http://schemas.openxmlformats.org/officeDocument/2006/relationships/hyperlink" Target="https://crsreports.congress.gov/product/pdf/IF/IF12040" TargetMode="External"/><Relationship Id="rId174" Type="http://schemas.openxmlformats.org/officeDocument/2006/relationships/hyperlink" Target="https://www.defense.gov/News/Releases/Release/Article/3007664/fact-sheet-on-us-security-assistance-for-ukraine-roll-up-as-of-april-21-2022/" TargetMode="External"/><Relationship Id="rId175" Type="http://schemas.openxmlformats.org/officeDocument/2006/relationships/hyperlink" Target="https://appropriations.house.gov/sites/democrats.appropriations.house.gov/files/Ukraine%20Supplemental%20Summary.pdf" TargetMode="External"/><Relationship Id="rId176" Type="http://schemas.openxmlformats.org/officeDocument/2006/relationships/hyperlink" Target="https://appropriations.house.gov/sites/democrats.appropriations.house.gov/files/Additional%20Ukraine%20Suplemental%20Appropriations%20Act%20Summary.pdf" TargetMode="External"/><Relationship Id="rId177" Type="http://schemas.openxmlformats.org/officeDocument/2006/relationships/hyperlink" Target="https://crsreports.congress.gov/product/pdf/IF/IF12040" TargetMode="External"/><Relationship Id="rId178" Type="http://schemas.openxmlformats.org/officeDocument/2006/relationships/hyperlink" Target="https://www.defense.gov/News/Releases/Release/Article/3007664/fact-sheet-on-us-security-assistance-for-ukraine-roll-up-as-of-april-21-2022/" TargetMode="External"/><Relationship Id="rId179" Type="http://schemas.openxmlformats.org/officeDocument/2006/relationships/hyperlink" Target="https://appropriations.house.gov/sites/democrats.appropriations.house.gov/files/Ukraine%20Supplemental%20Summary.pdf" TargetMode="External"/><Relationship Id="rId180" Type="http://schemas.openxmlformats.org/officeDocument/2006/relationships/hyperlink" Target="https://appropriations.house.gov/sites/democrats.appropriations.house.gov/files/Additional%20Ukraine%20Suplemental%20Appropriations%20Act%20Summary.pdf" TargetMode="External"/><Relationship Id="rId181" Type="http://schemas.openxmlformats.org/officeDocument/2006/relationships/hyperlink" Target="https://crsreports.congress.gov/product/pdf/IF/IF12040" TargetMode="External"/><Relationship Id="rId182" Type="http://schemas.openxmlformats.org/officeDocument/2006/relationships/hyperlink" Target="https://www.defense.gov/News/Releases/Release/Article/3007664/fact-sheet-on-us-security-assistance-for-ukraine-roll-up-as-of-april-21-2022/" TargetMode="External"/><Relationship Id="rId183" Type="http://schemas.openxmlformats.org/officeDocument/2006/relationships/hyperlink" Target="https://appropriations.house.gov/sites/democrats.appropriations.house.gov/files/Ukraine%20Supplemental%20Summary.pdf" TargetMode="External"/><Relationship Id="rId184" Type="http://schemas.openxmlformats.org/officeDocument/2006/relationships/hyperlink" Target="https://appropriations.house.gov/sites/democrats.appropriations.house.gov/files/Additional%20Ukraine%20Suplemental%20Appropriations%20Act%20Summary.pdf" TargetMode="External"/><Relationship Id="rId185" Type="http://schemas.openxmlformats.org/officeDocument/2006/relationships/hyperlink" Target="https://crsreports.congress.gov/product/pdf/IF/IF12040" TargetMode="External"/><Relationship Id="rId186" Type="http://schemas.openxmlformats.org/officeDocument/2006/relationships/hyperlink" Target="https://www.defense.gov/News/Releases/Release/Article/3007664/fact-sheet-on-us-security-assistance-for-ukraine-roll-up-as-of-april-21-2022/" TargetMode="External"/><Relationship Id="rId187" Type="http://schemas.openxmlformats.org/officeDocument/2006/relationships/hyperlink" Target="https://appropriations.house.gov/sites/democrats.appropriations.house.gov/files/Ukraine%20Supplemental%20Summary.pdf" TargetMode="External"/><Relationship Id="rId188" Type="http://schemas.openxmlformats.org/officeDocument/2006/relationships/hyperlink" Target="https://appropriations.house.gov/sites/democrats.appropriations.house.gov/files/Additional%20Ukraine%20Suplemental%20Appropriations%20Act%20Summary.pdf" TargetMode="External"/><Relationship Id="rId189" Type="http://schemas.openxmlformats.org/officeDocument/2006/relationships/hyperlink" Target="https://crsreports.congress.gov/product/pdf/IF/IF12040" TargetMode="External"/><Relationship Id="rId190" Type="http://schemas.openxmlformats.org/officeDocument/2006/relationships/hyperlink" Target="https://www.unroca.org/united-states/report/2022/" TargetMode="External"/><Relationship Id="rId191" Type="http://schemas.openxmlformats.org/officeDocument/2006/relationships/hyperlink" Target="https://www.defense.gov/News/Releases/Release/Article/3007664/fact-sheet-on-us-security-assistance-for-ukraine-roll-up-as-of-april-21-2022/" TargetMode="External"/><Relationship Id="rId192" Type="http://schemas.openxmlformats.org/officeDocument/2006/relationships/hyperlink" Target="https://appropriations.house.gov/sites/democrats.appropriations.house.gov/files/Ukraine%20Supplemental%20Summary.pdf" TargetMode="External"/><Relationship Id="rId193" Type="http://schemas.openxmlformats.org/officeDocument/2006/relationships/hyperlink" Target="https://appropriations.house.gov/sites/democrats.appropriations.house.gov/files/Additional%20Ukraine%20Suplemental%20Appropriations%20Act%20Summary.pdf" TargetMode="External"/><Relationship Id="rId194" Type="http://schemas.openxmlformats.org/officeDocument/2006/relationships/hyperlink" Target="https://crsreports.congress.gov/product/pdf/IF/IF12040" TargetMode="External"/><Relationship Id="rId195" Type="http://schemas.openxmlformats.org/officeDocument/2006/relationships/hyperlink" Target="https://www.defense.gov/News/Releases/Release/Article/3007664/fact-sheet-on-us-security-assistance-for-ukraine-roll-up-as-of-april-21-2022/" TargetMode="External"/><Relationship Id="rId196" Type="http://schemas.openxmlformats.org/officeDocument/2006/relationships/hyperlink" Target="https://appropriations.house.gov/sites/democrats.appropriations.house.gov/files/Ukraine%20Supplemental%20Summary.pdf" TargetMode="External"/><Relationship Id="rId197" Type="http://schemas.openxmlformats.org/officeDocument/2006/relationships/hyperlink" Target="https://appropriations.house.gov/sites/democrats.appropriations.house.gov/files/Additional%20Ukraine%20Suplemental%20Appropriations%20Act%20Summary.pdf" TargetMode="External"/><Relationship Id="rId198" Type="http://schemas.openxmlformats.org/officeDocument/2006/relationships/hyperlink" Target="https://crsreports.congress.gov/product/pdf/IF/IF12040" TargetMode="External"/><Relationship Id="rId199" Type="http://schemas.openxmlformats.org/officeDocument/2006/relationships/hyperlink" Target="https://www.defense.gov/News/Releases/Release/Article/3007664/fact-sheet-on-us-security-assistance-for-ukraine-roll-up-as-of-april-21-2022/" TargetMode="External"/><Relationship Id="rId200" Type="http://schemas.openxmlformats.org/officeDocument/2006/relationships/hyperlink" Target="https://appropriations.house.gov/sites/democrats.appropriations.house.gov/files/Ukraine%20Supplemental%20Summary.pdf" TargetMode="External"/><Relationship Id="rId201" Type="http://schemas.openxmlformats.org/officeDocument/2006/relationships/hyperlink" Target="https://appropriations.house.gov/sites/democrats.appropriations.house.gov/files/Additional%20Ukraine%20Suplemental%20Appropriations%20Act%20Summary.pdf" TargetMode="External"/><Relationship Id="rId202" Type="http://schemas.openxmlformats.org/officeDocument/2006/relationships/hyperlink" Target="https://crsreports.congress.gov/product/pdf/IF/IF12040" TargetMode="External"/><Relationship Id="rId203" Type="http://schemas.openxmlformats.org/officeDocument/2006/relationships/hyperlink" Target="https://www.whitehouse.gov/briefing-room/statements-releases/2022/05/06/statement-by-president-joe-biden-on-additional-security-assistance-to-ukraine/" TargetMode="External"/><Relationship Id="rId204" Type="http://schemas.openxmlformats.org/officeDocument/2006/relationships/hyperlink" Target="https://appropriations.house.gov/sites/democrats.appropriations.house.gov/files/Ukraine%20Supplemental%20Summary.pdf" TargetMode="External"/><Relationship Id="rId205" Type="http://schemas.openxmlformats.org/officeDocument/2006/relationships/hyperlink" Target="https://appropriations.house.gov/sites/democrats.appropriations.house.gov/files/Additional%20Ukraine%20Suplemental%20Appropriations%20Act%20Summary.pdf" TargetMode="External"/><Relationship Id="rId206" Type="http://schemas.openxmlformats.org/officeDocument/2006/relationships/hyperlink" Target="https://crsreports.congress.gov/product/pdf/IF/IF12040" TargetMode="External"/><Relationship Id="rId207" Type="http://schemas.openxmlformats.org/officeDocument/2006/relationships/hyperlink" Target="https://www.whitehouse.gov/briefing-room/statements-releases/2022/05/06/statement-by-president-joe-biden-on-additional-security-assistance-to-ukraine/" TargetMode="External"/><Relationship Id="rId208" Type="http://schemas.openxmlformats.org/officeDocument/2006/relationships/hyperlink" Target="https://appropriations.house.gov/sites/democrats.appropriations.house.gov/files/Ukraine%20Supplemental%20Summary.pdf" TargetMode="External"/><Relationship Id="rId209" Type="http://schemas.openxmlformats.org/officeDocument/2006/relationships/hyperlink" Target="https://appropriations.house.gov/sites/democrats.appropriations.house.gov/files/Additional%20Ukraine%20Suplemental%20Appropriations%20Act%20Summary.pdf" TargetMode="External"/><Relationship Id="rId210" Type="http://schemas.openxmlformats.org/officeDocument/2006/relationships/hyperlink" Target="https://crsreports.congress.gov/product/pdf/IF/IF12040" TargetMode="External"/><Relationship Id="rId211" Type="http://schemas.openxmlformats.org/officeDocument/2006/relationships/hyperlink" Target="https://www.whitehouse.gov/briefing-room/statements-releases/2022/05/06/statement-by-president-joe-biden-on-additional-security-assistance-to-ukraine/" TargetMode="External"/><Relationship Id="rId212" Type="http://schemas.openxmlformats.org/officeDocument/2006/relationships/hyperlink" Target="https://appropriations.house.gov/sites/democrats.appropriations.house.gov/files/Ukraine%20Supplemental%20Summary.pdf" TargetMode="External"/><Relationship Id="rId213" Type="http://schemas.openxmlformats.org/officeDocument/2006/relationships/hyperlink" Target="https://appropriations.house.gov/sites/democrats.appropriations.house.gov/files/Additional%20Ukraine%20Suplemental%20Appropriations%20Act%20Summary.pdf" TargetMode="External"/><Relationship Id="rId214" Type="http://schemas.openxmlformats.org/officeDocument/2006/relationships/hyperlink" Target="https://crsreports.congress.gov/product/pdf/IF/IF12040" TargetMode="External"/><Relationship Id="rId215" Type="http://schemas.openxmlformats.org/officeDocument/2006/relationships/hyperlink" Target="https://www.whitehouse.gov/briefing-room/statements-releases/2022/05/06/statement-by-president-joe-biden-on-additional-security-assistance-to-ukraine/" TargetMode="External"/><Relationship Id="rId216" Type="http://schemas.openxmlformats.org/officeDocument/2006/relationships/hyperlink" Target="https://appropriations.house.gov/sites/democrats.appropriations.house.gov/files/Ukraine%20Supplemental%20Summary.pdf" TargetMode="External"/><Relationship Id="rId217" Type="http://schemas.openxmlformats.org/officeDocument/2006/relationships/hyperlink" Target="https://appropriations.house.gov/sites/democrats.appropriations.house.gov/files/Additional%20Ukraine%20Suplemental%20Appropriations%20Act%20Summary.pdf" TargetMode="External"/><Relationship Id="rId218" Type="http://schemas.openxmlformats.org/officeDocument/2006/relationships/hyperlink" Target="https://crsreports.congress.gov/product/pdf/IF/IF12040" TargetMode="External"/><Relationship Id="rId219" Type="http://schemas.openxmlformats.org/officeDocument/2006/relationships/hyperlink" Target="https://appropriations.house.gov/sites/democrats.appropriations.house.gov/files/Ukraine%20Supplemental%20Summary.pdf" TargetMode="External"/><Relationship Id="rId220" Type="http://schemas.openxmlformats.org/officeDocument/2006/relationships/hyperlink" Target="https://appropriations.house.gov/sites/democrats.appropriations.house.gov/files/Additional%20Ukraine%20Suplemental%20Appropriations%20Act%20Summary.pdf" TargetMode="External"/><Relationship Id="rId221" Type="http://schemas.openxmlformats.org/officeDocument/2006/relationships/hyperlink" Target="https://crsreports.congress.gov/product/pdf/IF/IF12040" TargetMode="External"/><Relationship Id="rId222" Type="http://schemas.openxmlformats.org/officeDocument/2006/relationships/hyperlink" Target="https://www.defense.gov/News/News-Stories/Article/Article/3038121/additional-100-million-in-howitzers-tactical-vehicles-radars-headed-to-ukraine/source/additional-100-million-in-howitzers-tactical-vehicles-radars-headed-to-ukraine/" TargetMode="External"/><Relationship Id="rId223" Type="http://schemas.openxmlformats.org/officeDocument/2006/relationships/hyperlink" Target="https://appropriations.house.gov/sites/democrats.appropriations.house.gov/files/Ukraine%20Supplemental%20Summary.pdf" TargetMode="External"/><Relationship Id="rId224" Type="http://schemas.openxmlformats.org/officeDocument/2006/relationships/hyperlink" Target="https://appropriations.house.gov/sites/democrats.appropriations.house.gov/files/Additional%20Ukraine%20Suplemental%20Appropriations%20Act%20Summary.pdf" TargetMode="External"/><Relationship Id="rId225" Type="http://schemas.openxmlformats.org/officeDocument/2006/relationships/hyperlink" Target="https://crsreports.congress.gov/product/pdf/IF/IF12040" TargetMode="External"/><Relationship Id="rId226" Type="http://schemas.openxmlformats.org/officeDocument/2006/relationships/hyperlink" Target="https://www.unroca.org/united-states/report/2022/" TargetMode="External"/><Relationship Id="rId227" Type="http://schemas.openxmlformats.org/officeDocument/2006/relationships/hyperlink" Target="https://www.defense.gov/News/News-Stories/Article/Article/3038121/additional-100-million-in-howitzers-tactical-vehicles-radars-headed-to-ukraine/source/additional-100-million-in-howitzers-tactical-vehicles-radars-headed-to-ukraine/" TargetMode="External"/><Relationship Id="rId228" Type="http://schemas.openxmlformats.org/officeDocument/2006/relationships/hyperlink" Target="https://appropriations.house.gov/sites/democrats.appropriations.house.gov/files/Ukraine%20Supplemental%20Summary.pdf" TargetMode="External"/><Relationship Id="rId229" Type="http://schemas.openxmlformats.org/officeDocument/2006/relationships/hyperlink" Target="https://appropriations.house.gov/sites/democrats.appropriations.house.gov/files/Additional%20Ukraine%20Suplemental%20Appropriations%20Act%20Summary.pdf" TargetMode="External"/><Relationship Id="rId230" Type="http://schemas.openxmlformats.org/officeDocument/2006/relationships/hyperlink" Target="https://crsreports.congress.gov/product/pdf/IF/IF12040" TargetMode="External"/><Relationship Id="rId231" Type="http://schemas.openxmlformats.org/officeDocument/2006/relationships/hyperlink" Target="https://www.defense.gov/News/News-Stories/Article/Article/3038121/additional-100-million-in-howitzers-tactical-vehicles-radars-headed-to-ukraine/source/additional-100-million-in-howitzers-tactical-vehicles-radars-headed-to-ukraine/" TargetMode="External"/><Relationship Id="rId232" Type="http://schemas.openxmlformats.org/officeDocument/2006/relationships/hyperlink" Target="https://appropriations.house.gov/sites/democrats.appropriations.house.gov/files/Ukraine%20Supplemental%20Summary.pdf" TargetMode="External"/><Relationship Id="rId233" Type="http://schemas.openxmlformats.org/officeDocument/2006/relationships/hyperlink" Target="https://appropriations.house.gov/sites/democrats.appropriations.house.gov/files/Additional%20Ukraine%20Suplemental%20Appropriations%20Act%20Summary.pdf" TargetMode="External"/><Relationship Id="rId234" Type="http://schemas.openxmlformats.org/officeDocument/2006/relationships/hyperlink" Target="https://crsreports.congress.gov/product/pdf/IF/IF12040" TargetMode="External"/><Relationship Id="rId235" Type="http://schemas.openxmlformats.org/officeDocument/2006/relationships/hyperlink" Target="https://www.defense.gov/News/News-Stories/Article/Article/3038121/additional-100-million-in-howitzers-tactical-vehicles-radars-headed-to-ukraine/source/additional-100-million-in-howitzers-tactical-vehicles-radars-headed-to-ukraine/" TargetMode="External"/><Relationship Id="rId236" Type="http://schemas.openxmlformats.org/officeDocument/2006/relationships/hyperlink" Target="https://appropriations.house.gov/sites/democrats.appropriations.house.gov/files/Ukraine%20Supplemental%20Summary.pdf" TargetMode="External"/><Relationship Id="rId237" Type="http://schemas.openxmlformats.org/officeDocument/2006/relationships/hyperlink" Target="https://appropriations.house.gov/sites/democrats.appropriations.house.gov/files/Additional%20Ukraine%20Suplemental%20Appropriations%20Act%20Summary.pdf" TargetMode="External"/><Relationship Id="rId238" Type="http://schemas.openxmlformats.org/officeDocument/2006/relationships/hyperlink" Target="https://crsreports.congress.gov/product/pdf/IF/IF12040" TargetMode="External"/><Relationship Id="rId239" Type="http://schemas.openxmlformats.org/officeDocument/2006/relationships/hyperlink" Target="https://www.defense.gov/News/News-Stories/Article/Article/3038121/additional-100-million-in-howitzers-tactical-vehicles-radars-headed-to-ukraine/source/additional-100-million-in-howitzers-tactical-vehicles-radars-headed-to-ukraine/" TargetMode="External"/><Relationship Id="rId240" Type="http://schemas.openxmlformats.org/officeDocument/2006/relationships/hyperlink" Target="https://appropriations.house.gov/sites/democrats.appropriations.house.gov/files/Ukraine%20Supplemental%20Summary.pdf" TargetMode="External"/><Relationship Id="rId241" Type="http://schemas.openxmlformats.org/officeDocument/2006/relationships/hyperlink" Target="https://appropriations.house.gov/sites/democrats.appropriations.house.gov/files/Additional%20Ukraine%20Suplemental%20Appropriations%20Act%20Summary.pdf" TargetMode="External"/><Relationship Id="rId242" Type="http://schemas.openxmlformats.org/officeDocument/2006/relationships/hyperlink" Target="https://crsreports.congress.gov/product/pdf/IF/IF12040" TargetMode="External"/><Relationship Id="rId243" Type="http://schemas.openxmlformats.org/officeDocument/2006/relationships/hyperlink" Target="https://appropriations.house.gov/sites/democrats.appropriations.house.gov/files/Additional%20Ukraine%20Suplemental%20Appropriations%20Act%20Summary.pdf" TargetMode="External"/><Relationship Id="rId244" Type="http://schemas.openxmlformats.org/officeDocument/2006/relationships/hyperlink" Target="https://appropriations.house.gov/sites/democrats.appropriations.house.gov/files/Ukraine%20Supplemental%20Summary.pdf" TargetMode="External"/><Relationship Id="rId245" Type="http://schemas.openxmlformats.org/officeDocument/2006/relationships/hyperlink" Target="https://appropriations.house.gov/sites/democrats.appropriations.house.gov/files/Additional%20Ukraine%20Suplemental%20Appropriations%20Act%20Summary.pdf" TargetMode="External"/><Relationship Id="rId246" Type="http://schemas.openxmlformats.org/officeDocument/2006/relationships/hyperlink" Target="https://crsreports.congress.gov/product/pdf/IF/IF12040" TargetMode="External"/><Relationship Id="rId247" Type="http://schemas.openxmlformats.org/officeDocument/2006/relationships/hyperlink" Target="https://time.com/6244479/himars-rockets-ukraine-russia/" TargetMode="External"/><Relationship Id="rId248" Type="http://schemas.openxmlformats.org/officeDocument/2006/relationships/hyperlink" Target="https://appropriations.house.gov/sites/democrats.appropriations.house.gov/files/Ukraine%20Supplemental%20Summary.pdf" TargetMode="External"/><Relationship Id="rId249" Type="http://schemas.openxmlformats.org/officeDocument/2006/relationships/hyperlink" Target="https://appropriations.house.gov/sites/democrats.appropriations.house.gov/files/Additional%20Ukraine%20Suplemental%20Appropriations%20Act%20Summary.pdf" TargetMode="External"/><Relationship Id="rId250" Type="http://schemas.openxmlformats.org/officeDocument/2006/relationships/hyperlink" Target="https://crsreports.congress.gov/product/pdf/IF/IF12040" TargetMode="External"/><Relationship Id="rId251" Type="http://schemas.openxmlformats.org/officeDocument/2006/relationships/hyperlink" Target="https://appropriations.house.gov/sites/democrats.appropriations.house.gov/files/Additional%20Ukraine%20Suplemental%20Appropriations%20Act%20Summary.pdf" TargetMode="External"/><Relationship Id="rId252" Type="http://schemas.openxmlformats.org/officeDocument/2006/relationships/hyperlink" Target="https://appropriations.house.gov/sites/democrats.appropriations.house.gov/files/Ukraine%20Supplemental%20Summary.pdf" TargetMode="External"/><Relationship Id="rId253" Type="http://schemas.openxmlformats.org/officeDocument/2006/relationships/hyperlink" Target="https://appropriations.house.gov/sites/democrats.appropriations.house.gov/files/Additional%20Ukraine%20Suplemental%20Appropriations%20Act%20Summary.pdf" TargetMode="External"/><Relationship Id="rId254" Type="http://schemas.openxmlformats.org/officeDocument/2006/relationships/hyperlink" Target="https://crsreports.congress.gov/product/pdf/IF/IF12040" TargetMode="External"/><Relationship Id="rId255" Type="http://schemas.openxmlformats.org/officeDocument/2006/relationships/hyperlink" Target="https://www.unroca.org/united-states/report/2022/" TargetMode="External"/><Relationship Id="rId256" Type="http://schemas.openxmlformats.org/officeDocument/2006/relationships/hyperlink" Target="https://appropriations.house.gov/sites/democrats.appropriations.house.gov/files/Ukraine%20Supplemental%20Summary.pdf" TargetMode="External"/><Relationship Id="rId257" Type="http://schemas.openxmlformats.org/officeDocument/2006/relationships/hyperlink" Target="https://appropriations.house.gov/sites/democrats.appropriations.house.gov/files/Additional%20Ukraine%20Suplemental%20Appropriations%20Act%20Summary.pdf" TargetMode="External"/><Relationship Id="rId258" Type="http://schemas.openxmlformats.org/officeDocument/2006/relationships/hyperlink" Target="https://crsreports.congress.gov/product/pdf/IF/IF12040" TargetMode="External"/><Relationship Id="rId259" Type="http://schemas.openxmlformats.org/officeDocument/2006/relationships/hyperlink" Target="https://www.unroca.org/united-states/report/2022/" TargetMode="External"/><Relationship Id="rId260" Type="http://schemas.openxmlformats.org/officeDocument/2006/relationships/hyperlink" Target="https://appropriations.house.gov/sites/democrats.appropriations.house.gov/files/Ukraine%20Supplemental%20Summary.pdf" TargetMode="External"/><Relationship Id="rId261" Type="http://schemas.openxmlformats.org/officeDocument/2006/relationships/hyperlink" Target="https://appropriations.house.gov/sites/democrats.appropriations.house.gov/files/Additional%20Ukraine%20Suplemental%20Appropriations%20Act%20Summary.pdf" TargetMode="External"/><Relationship Id="rId262" Type="http://schemas.openxmlformats.org/officeDocument/2006/relationships/hyperlink" Target="https://crsreports.congress.gov/product/pdf/IF/IF12040" TargetMode="External"/><Relationship Id="rId263" Type="http://schemas.openxmlformats.org/officeDocument/2006/relationships/hyperlink" Target="https://appropriations.house.gov/sites/democrats.appropriations.house.gov/files/Ukraine%20Supplemental%20Summary.pdf" TargetMode="External"/><Relationship Id="rId264" Type="http://schemas.openxmlformats.org/officeDocument/2006/relationships/hyperlink" Target="https://appropriations.house.gov/sites/democrats.appropriations.house.gov/files/Additional%20Ukraine%20Suplemental%20Appropriations%20Act%20Summary.pdf" TargetMode="External"/><Relationship Id="rId265" Type="http://schemas.openxmlformats.org/officeDocument/2006/relationships/hyperlink" Target="https://crsreports.congress.gov/product/pdf/IF/IF12040" TargetMode="External"/><Relationship Id="rId266" Type="http://schemas.openxmlformats.org/officeDocument/2006/relationships/hyperlink" Target="https://appropriations.house.gov/sites/democrats.appropriations.house.gov/files/Ukraine%20Supplemental%20Summary.pdf" TargetMode="External"/><Relationship Id="rId267" Type="http://schemas.openxmlformats.org/officeDocument/2006/relationships/hyperlink" Target="https://appropriations.house.gov/sites/democrats.appropriations.house.gov/files/Additional%20Ukraine%20Suplemental%20Appropriations%20Act%20Summary.pdf" TargetMode="External"/><Relationship Id="rId268" Type="http://schemas.openxmlformats.org/officeDocument/2006/relationships/hyperlink" Target="https://crsreports.congress.gov/product/pdf/IF/IF12040" TargetMode="External"/><Relationship Id="rId269" Type="http://schemas.openxmlformats.org/officeDocument/2006/relationships/hyperlink" Target="https://appropriations.house.gov/sites/democrats.appropriations.house.gov/files/Ukraine%20Supplemental%20Summary.pdf" TargetMode="External"/><Relationship Id="rId270" Type="http://schemas.openxmlformats.org/officeDocument/2006/relationships/hyperlink" Target="https://appropriations.house.gov/sites/democrats.appropriations.house.gov/files/Additional%20Ukraine%20Suplemental%20Appropriations%20Act%20Summary.pdf" TargetMode="External"/><Relationship Id="rId271" Type="http://schemas.openxmlformats.org/officeDocument/2006/relationships/hyperlink" Target="https://crsreports.congress.gov/product/pdf/IF/IF12040" TargetMode="External"/><Relationship Id="rId272" Type="http://schemas.openxmlformats.org/officeDocument/2006/relationships/hyperlink" Target="https://appropriations.house.gov/sites/democrats.appropriations.house.gov/files/Ukraine%20Supplemental%20Summary.pdf" TargetMode="External"/><Relationship Id="rId273" Type="http://schemas.openxmlformats.org/officeDocument/2006/relationships/hyperlink" Target="https://appropriations.house.gov/sites/democrats.appropriations.house.gov/files/Additional%20Ukraine%20Suplemental%20Appropriations%20Act%20Summary.pdf" TargetMode="External"/><Relationship Id="rId274" Type="http://schemas.openxmlformats.org/officeDocument/2006/relationships/hyperlink" Target="https://crsreports.congress.gov/product/pdf/IF/IF12040" TargetMode="External"/><Relationship Id="rId275" Type="http://schemas.openxmlformats.org/officeDocument/2006/relationships/hyperlink" Target="https://www.unroca.org/united-states/report/2022/" TargetMode="External"/><Relationship Id="rId276" Type="http://schemas.openxmlformats.org/officeDocument/2006/relationships/hyperlink" Target="https://appropriations.house.gov/sites/democrats.appropriations.house.gov/files/Ukraine%20Supplemental%20Summary.pdf" TargetMode="External"/><Relationship Id="rId277" Type="http://schemas.openxmlformats.org/officeDocument/2006/relationships/hyperlink" Target="https://appropriations.house.gov/sites/democrats.appropriations.house.gov/files/Additional%20Ukraine%20Suplemental%20Appropriations%20Act%20Summary.pdf" TargetMode="External"/><Relationship Id="rId278" Type="http://schemas.openxmlformats.org/officeDocument/2006/relationships/hyperlink" Target="https://crsreports.congress.gov/product/pdf/IF/IF12040" TargetMode="External"/><Relationship Id="rId279" Type="http://schemas.openxmlformats.org/officeDocument/2006/relationships/hyperlink" Target="https://appropriations.house.gov/sites/democrats.appropriations.house.gov/files/Ukraine%20Supplemental%20Summary.pdf" TargetMode="External"/><Relationship Id="rId280" Type="http://schemas.openxmlformats.org/officeDocument/2006/relationships/hyperlink" Target="https://appropriations.house.gov/sites/democrats.appropriations.house.gov/files/Additional%20Ukraine%20Suplemental%20Appropriations%20Act%20Summary.pdf" TargetMode="External"/><Relationship Id="rId281" Type="http://schemas.openxmlformats.org/officeDocument/2006/relationships/hyperlink" Target="https://crsreports.congress.gov/product/pdf/IF/IF12040" TargetMode="External"/><Relationship Id="rId282" Type="http://schemas.openxmlformats.org/officeDocument/2006/relationships/hyperlink" Target="https://www.defense.gov/News/Releases/Release/Article/3066864/fact-sheet-on-us-security-assistance-to-ukraine/" TargetMode="External"/><Relationship Id="rId283" Type="http://schemas.openxmlformats.org/officeDocument/2006/relationships/hyperlink" Target="https://appropriations.house.gov/sites/democrats.appropriations.house.gov/files/Ukraine%20Supplemental%20Summary.pdf" TargetMode="External"/><Relationship Id="rId284" Type="http://schemas.openxmlformats.org/officeDocument/2006/relationships/hyperlink" Target="https://appropriations.house.gov/sites/democrats.appropriations.house.gov/files/Additional%20Ukraine%20Suplemental%20Appropriations%20Act%20Summary.pdf" TargetMode="External"/><Relationship Id="rId285" Type="http://schemas.openxmlformats.org/officeDocument/2006/relationships/hyperlink" Target="https://crsreports.congress.gov/product/pdf/IF/IF12040" TargetMode="External"/><Relationship Id="rId286" Type="http://schemas.openxmlformats.org/officeDocument/2006/relationships/hyperlink" Target="https://www.unroca.org/united-states/report/2022/" TargetMode="External"/><Relationship Id="rId287" Type="http://schemas.openxmlformats.org/officeDocument/2006/relationships/hyperlink" Target="https://appropriations.house.gov/sites/democrats.appropriations.house.gov/files/Ukraine%20Supplemental%20Summary.pdf" TargetMode="External"/><Relationship Id="rId288" Type="http://schemas.openxmlformats.org/officeDocument/2006/relationships/hyperlink" Target="https://appropriations.house.gov/sites/democrats.appropriations.house.gov/files/Additional%20Ukraine%20Suplemental%20Appropriations%20Act%20Summary.pdf" TargetMode="External"/><Relationship Id="rId289" Type="http://schemas.openxmlformats.org/officeDocument/2006/relationships/hyperlink" Target="https://crsreports.congress.gov/product/pdf/IF/IF12040" TargetMode="External"/><Relationship Id="rId290" Type="http://schemas.openxmlformats.org/officeDocument/2006/relationships/hyperlink" Target="https://appropriations.house.gov/sites/democrats.appropriations.house.gov/files/Ukraine%20Supplemental%20Summary.pdf" TargetMode="External"/><Relationship Id="rId291" Type="http://schemas.openxmlformats.org/officeDocument/2006/relationships/hyperlink" Target="https://appropriations.house.gov/sites/democrats.appropriations.house.gov/files/Additional%20Ukraine%20Suplemental%20Appropriations%20Act%20Summary.pdf" TargetMode="External"/><Relationship Id="rId292" Type="http://schemas.openxmlformats.org/officeDocument/2006/relationships/hyperlink" Target="https://crsreports.congress.gov/product/pdf/IF/IF12040" TargetMode="External"/><Relationship Id="rId293" Type="http://schemas.openxmlformats.org/officeDocument/2006/relationships/hyperlink" Target="https://appropriations.house.gov/sites/democrats.appropriations.house.gov/files/Ukraine%20Supplemental%20Summary.pdf" TargetMode="External"/><Relationship Id="rId294" Type="http://schemas.openxmlformats.org/officeDocument/2006/relationships/hyperlink" Target="https://appropriations.house.gov/sites/democrats.appropriations.house.gov/files/Additional%20Ukraine%20Suplemental%20Appropriations%20Act%20Summary.pdf" TargetMode="External"/><Relationship Id="rId295" Type="http://schemas.openxmlformats.org/officeDocument/2006/relationships/hyperlink" Target="https://crsreports.congress.gov/product/pdf/IF/IF12040" TargetMode="External"/><Relationship Id="rId296" Type="http://schemas.openxmlformats.org/officeDocument/2006/relationships/hyperlink" Target="https://appropriations.house.gov/sites/democrats.appropriations.house.gov/files/Ukraine%20Supplemental%20Summary.pdf" TargetMode="External"/><Relationship Id="rId297" Type="http://schemas.openxmlformats.org/officeDocument/2006/relationships/hyperlink" Target="https://appropriations.house.gov/sites/democrats.appropriations.house.gov/files/Additional%20Ukraine%20Suplemental%20Appropriations%20Act%20Summary.pdf" TargetMode="External"/><Relationship Id="rId298" Type="http://schemas.openxmlformats.org/officeDocument/2006/relationships/hyperlink" Target="https://crsreports.congress.gov/product/pdf/IF/IF12040" TargetMode="External"/><Relationship Id="rId299" Type="http://schemas.openxmlformats.org/officeDocument/2006/relationships/hyperlink" Target="https://www.defense.gov/News/Releases/Release/Article/3066864/fact-sheet-on-us-security-assistance-to-ukraine/" TargetMode="External"/><Relationship Id="rId300" Type="http://schemas.openxmlformats.org/officeDocument/2006/relationships/hyperlink" Target="https://appropriations.house.gov/sites/democrats.appropriations.house.gov/files/Ukraine%20Supplemental%20Summary.pdf" TargetMode="External"/><Relationship Id="rId301" Type="http://schemas.openxmlformats.org/officeDocument/2006/relationships/hyperlink" Target="https://appropriations.house.gov/sites/democrats.appropriations.house.gov/files/Additional%20Ukraine%20Suplemental%20Appropriations%20Act%20Summary.pdf" TargetMode="External"/><Relationship Id="rId302" Type="http://schemas.openxmlformats.org/officeDocument/2006/relationships/hyperlink" Target="https://crsreports.congress.gov/product/pdf/IF/IF12040" TargetMode="External"/><Relationship Id="rId303" Type="http://schemas.openxmlformats.org/officeDocument/2006/relationships/hyperlink" Target="https://www.defense.gov/News/News-Stories/Article/Article/3072692/president-authorizes-another-450-million-drawdown-to-support-ukraine/" TargetMode="External"/><Relationship Id="rId304" Type="http://schemas.openxmlformats.org/officeDocument/2006/relationships/hyperlink" Target="https://appropriations.house.gov/sites/democrats.appropriations.house.gov/files/Ukraine%20Supplemental%20Summary.pdf" TargetMode="External"/><Relationship Id="rId305" Type="http://schemas.openxmlformats.org/officeDocument/2006/relationships/hyperlink" Target="https://appropriations.house.gov/sites/democrats.appropriations.house.gov/files/Additional%20Ukraine%20Suplemental%20Appropriations%20Act%20Summary.pdf" TargetMode="External"/><Relationship Id="rId306" Type="http://schemas.openxmlformats.org/officeDocument/2006/relationships/hyperlink" Target="https://crsreports.congress.gov/product/pdf/IF/IF12040" TargetMode="External"/><Relationship Id="rId307" Type="http://schemas.openxmlformats.org/officeDocument/2006/relationships/hyperlink" Target="https://www.unroca.org/united-states/report/2022/" TargetMode="External"/><Relationship Id="rId308" Type="http://schemas.openxmlformats.org/officeDocument/2006/relationships/hyperlink" Target="https://www.defense.gov/News/News-Stories/Article/Article/3072692/president-authorizes-another-450-million-drawdown-to-support-ukraine/" TargetMode="External"/><Relationship Id="rId309" Type="http://schemas.openxmlformats.org/officeDocument/2006/relationships/hyperlink" Target="https://appropriations.house.gov/sites/democrats.appropriations.house.gov/files/Ukraine%20Supplemental%20Summary.pdf" TargetMode="External"/><Relationship Id="rId310" Type="http://schemas.openxmlformats.org/officeDocument/2006/relationships/hyperlink" Target="https://appropriations.house.gov/sites/democrats.appropriations.house.gov/files/Additional%20Ukraine%20Suplemental%20Appropriations%20Act%20Summary.pdf" TargetMode="External"/><Relationship Id="rId311" Type="http://schemas.openxmlformats.org/officeDocument/2006/relationships/hyperlink" Target="https://crsreports.congress.gov/product/pdf/IF/IF12040" TargetMode="External"/><Relationship Id="rId312" Type="http://schemas.openxmlformats.org/officeDocument/2006/relationships/hyperlink" Target="https://www.defense.gov/News/News-Stories/Article/Article/3072692/president-authorizes-another-450-million-drawdown-to-support-ukraine/" TargetMode="External"/><Relationship Id="rId313" Type="http://schemas.openxmlformats.org/officeDocument/2006/relationships/hyperlink" Target="https://appropriations.house.gov/sites/democrats.appropriations.house.gov/files/Ukraine%20Supplemental%20Summary.pdf" TargetMode="External"/><Relationship Id="rId314" Type="http://schemas.openxmlformats.org/officeDocument/2006/relationships/hyperlink" Target="https://appropriations.house.gov/sites/democrats.appropriations.house.gov/files/Additional%20Ukraine%20Suplemental%20Appropriations%20Act%20Summary.pdf" TargetMode="External"/><Relationship Id="rId315" Type="http://schemas.openxmlformats.org/officeDocument/2006/relationships/hyperlink" Target="https://crsreports.congress.gov/product/pdf/IF/IF12040" TargetMode="External"/><Relationship Id="rId316" Type="http://schemas.openxmlformats.org/officeDocument/2006/relationships/hyperlink" Target="https://www.defense.gov/News/News-Stories/Article/Article/3072692/president-authorizes-another-450-million-drawdown-to-support-ukraine/" TargetMode="External"/><Relationship Id="rId317" Type="http://schemas.openxmlformats.org/officeDocument/2006/relationships/hyperlink" Target="https://appropriations.house.gov/sites/democrats.appropriations.house.gov/files/Ukraine%20Supplemental%20Summary.pdf" TargetMode="External"/><Relationship Id="rId318" Type="http://schemas.openxmlformats.org/officeDocument/2006/relationships/hyperlink" Target="https://appropriations.house.gov/sites/democrats.appropriations.house.gov/files/Additional%20Ukraine%20Suplemental%20Appropriations%20Act%20Summary.pdf" TargetMode="External"/><Relationship Id="rId319" Type="http://schemas.openxmlformats.org/officeDocument/2006/relationships/hyperlink" Target="https://crsreports.congress.gov/product/pdf/IF/IF12040" TargetMode="External"/><Relationship Id="rId320" Type="http://schemas.openxmlformats.org/officeDocument/2006/relationships/hyperlink" Target="https://www.defense.gov/News/News-Stories/Article/Article/3072692/president-authorizes-another-450-million-drawdown-to-support-ukraine/" TargetMode="External"/><Relationship Id="rId321" Type="http://schemas.openxmlformats.org/officeDocument/2006/relationships/hyperlink" Target="https://appropriations.house.gov/sites/democrats.appropriations.house.gov/files/Ukraine%20Supplemental%20Summary.pdf" TargetMode="External"/><Relationship Id="rId322" Type="http://schemas.openxmlformats.org/officeDocument/2006/relationships/hyperlink" Target="https://appropriations.house.gov/sites/democrats.appropriations.house.gov/files/Additional%20Ukraine%20Suplemental%20Appropriations%20Act%20Summary.pdf" TargetMode="External"/><Relationship Id="rId323" Type="http://schemas.openxmlformats.org/officeDocument/2006/relationships/hyperlink" Target="https://crsreports.congress.gov/product/pdf/IF/IF12040" TargetMode="External"/><Relationship Id="rId324" Type="http://schemas.openxmlformats.org/officeDocument/2006/relationships/hyperlink" Target="https://www.defense.gov/News/News-Stories/Article/Article/3072692/president-authorizes-another-450-million-drawdown-to-support-ukraine/" TargetMode="External"/><Relationship Id="rId325" Type="http://schemas.openxmlformats.org/officeDocument/2006/relationships/hyperlink" Target="https://appropriations.house.gov/sites/democrats.appropriations.house.gov/files/Ukraine%20Supplemental%20Summary.pdf" TargetMode="External"/><Relationship Id="rId326" Type="http://schemas.openxmlformats.org/officeDocument/2006/relationships/hyperlink" Target="https://appropriations.house.gov/sites/democrats.appropriations.house.gov/files/Additional%20Ukraine%20Suplemental%20Appropriations%20Act%20Summary.pdf" TargetMode="External"/><Relationship Id="rId327" Type="http://schemas.openxmlformats.org/officeDocument/2006/relationships/hyperlink" Target="https://crsreports.congress.gov/product/pdf/IF/IF12040" TargetMode="External"/><Relationship Id="rId328" Type="http://schemas.openxmlformats.org/officeDocument/2006/relationships/hyperlink" Target="https://www.unroca.org/united-states/report/2022/" TargetMode="External"/><Relationship Id="rId329" Type="http://schemas.openxmlformats.org/officeDocument/2006/relationships/hyperlink" Target="https://www.defense.gov/News/News-Stories/Article/Article/3072692/president-authorizes-another-450-million-drawdown-to-support-ukraine/" TargetMode="External"/><Relationship Id="rId330" Type="http://schemas.openxmlformats.org/officeDocument/2006/relationships/hyperlink" Target="https://appropriations.house.gov/sites/democrats.appropriations.house.gov/files/Ukraine%20Supplemental%20Summary.pdf" TargetMode="External"/><Relationship Id="rId331" Type="http://schemas.openxmlformats.org/officeDocument/2006/relationships/hyperlink" Target="https://appropriations.house.gov/sites/democrats.appropriations.house.gov/files/Additional%20Ukraine%20Suplemental%20Appropriations%20Act%20Summary.pdf" TargetMode="External"/><Relationship Id="rId332" Type="http://schemas.openxmlformats.org/officeDocument/2006/relationships/hyperlink" Target="https://crsreports.congress.gov/product/pdf/IF/IF12040" TargetMode="External"/><Relationship Id="rId333" Type="http://schemas.openxmlformats.org/officeDocument/2006/relationships/hyperlink" Target="https://www.defense.gov/News/Releases/Release/Article/3081993/820-million-in-additional-security-assistance-for-ukraine/" TargetMode="External"/><Relationship Id="rId334" Type="http://schemas.openxmlformats.org/officeDocument/2006/relationships/hyperlink" Target="https://appropriations.house.gov/sites/democrats.appropriations.house.gov/files/Ukraine%20Supplemental%20Summary.pdf" TargetMode="External"/><Relationship Id="rId335" Type="http://schemas.openxmlformats.org/officeDocument/2006/relationships/hyperlink" Target="https://appropriations.house.gov/sites/democrats.appropriations.house.gov/files/Additional%20Ukraine%20Suplemental%20Appropriations%20Act%20Summary.pdf" TargetMode="External"/><Relationship Id="rId336" Type="http://schemas.openxmlformats.org/officeDocument/2006/relationships/hyperlink" Target="https://crsreports.congress.gov/product/pdf/IF/IF12040" TargetMode="External"/><Relationship Id="rId337" Type="http://schemas.openxmlformats.org/officeDocument/2006/relationships/hyperlink" Target="https://www.state.gov/400-million-in-new-u-s-military-assistance-for-ukraine/" TargetMode="External"/><Relationship Id="rId338" Type="http://schemas.openxmlformats.org/officeDocument/2006/relationships/hyperlink" Target="https://appropriations.house.gov/sites/democrats.appropriations.house.gov/files/Ukraine%20Supplemental%20Summary.pdf" TargetMode="External"/><Relationship Id="rId339" Type="http://schemas.openxmlformats.org/officeDocument/2006/relationships/hyperlink" Target="https://appropriations.house.gov/sites/democrats.appropriations.house.gov/files/Additional%20Ukraine%20Suplemental%20Appropriations%20Act%20Summary.pdf" TargetMode="External"/><Relationship Id="rId340" Type="http://schemas.openxmlformats.org/officeDocument/2006/relationships/hyperlink" Target="https://crsreports.congress.gov/product/pdf/IF/IF12040" TargetMode="External"/><Relationship Id="rId341" Type="http://schemas.openxmlformats.org/officeDocument/2006/relationships/hyperlink" Target="https://time.com/6244479/himars-rockets-ukraine-russia/" TargetMode="External"/><Relationship Id="rId342" Type="http://schemas.openxmlformats.org/officeDocument/2006/relationships/hyperlink" Target="https://appropriations.house.gov/sites/democrats.appropriations.house.gov/files/Ukraine%20Supplemental%20Summary.pdf" TargetMode="External"/><Relationship Id="rId343" Type="http://schemas.openxmlformats.org/officeDocument/2006/relationships/hyperlink" Target="https://appropriations.house.gov/sites/democrats.appropriations.house.gov/files/Additional%20Ukraine%20Suplemental%20Appropriations%20Act%20Summary.pdf" TargetMode="External"/><Relationship Id="rId344" Type="http://schemas.openxmlformats.org/officeDocument/2006/relationships/hyperlink" Target="https://crsreports.congress.gov/product/pdf/IF/IF12040" TargetMode="External"/><Relationship Id="rId345" Type="http://schemas.openxmlformats.org/officeDocument/2006/relationships/hyperlink" Target="https://appropriations.house.gov/sites/democrats.appropriations.house.gov/files/Ukraine%20Supplemental%20Summary.pdf" TargetMode="External"/><Relationship Id="rId346" Type="http://schemas.openxmlformats.org/officeDocument/2006/relationships/hyperlink" Target="https://appropriations.house.gov/sites/democrats.appropriations.house.gov/files/Additional%20Ukraine%20Suplemental%20Appropriations%20Act%20Summary.pdf" TargetMode="External"/><Relationship Id="rId347" Type="http://schemas.openxmlformats.org/officeDocument/2006/relationships/hyperlink" Target="https://crsreports.congress.gov/product/pdf/IF/IF12040" TargetMode="External"/><Relationship Id="rId348" Type="http://schemas.openxmlformats.org/officeDocument/2006/relationships/hyperlink" Target="https://appropriations.house.gov/sites/democrats.appropriations.house.gov/files/Ukraine%20Supplemental%20Summary.pdf" TargetMode="External"/><Relationship Id="rId349" Type="http://schemas.openxmlformats.org/officeDocument/2006/relationships/hyperlink" Target="https://appropriations.house.gov/sites/democrats.appropriations.house.gov/files/Additional%20Ukraine%20Suplemental%20Appropriations%20Act%20Summary.pdf" TargetMode="External"/><Relationship Id="rId350" Type="http://schemas.openxmlformats.org/officeDocument/2006/relationships/hyperlink" Target="https://crsreports.congress.gov/product/pdf/IF/IF12040" TargetMode="External"/><Relationship Id="rId351" Type="http://schemas.openxmlformats.org/officeDocument/2006/relationships/hyperlink" Target="https://appropriations.house.gov/sites/democrats.appropriations.house.gov/files/Ukraine%20Supplemental%20Summary.pdf" TargetMode="External"/><Relationship Id="rId352" Type="http://schemas.openxmlformats.org/officeDocument/2006/relationships/hyperlink" Target="https://appropriations.house.gov/sites/democrats.appropriations.house.gov/files/Additional%20Ukraine%20Suplemental%20Appropriations%20Act%20Summary.pdf" TargetMode="External"/><Relationship Id="rId353" Type="http://schemas.openxmlformats.org/officeDocument/2006/relationships/hyperlink" Target="https://crsreports.congress.gov/product/pdf/IF/IF12040" TargetMode="External"/><Relationship Id="rId354" Type="http://schemas.openxmlformats.org/officeDocument/2006/relationships/hyperlink" Target="https://appropriations.house.gov/sites/democrats.appropriations.house.gov/files/Ukraine%20Supplemental%20Summary.pdf" TargetMode="External"/><Relationship Id="rId355" Type="http://schemas.openxmlformats.org/officeDocument/2006/relationships/hyperlink" Target="https://appropriations.house.gov/sites/democrats.appropriations.house.gov/files/Additional%20Ukraine%20Suplemental%20Appropriations%20Act%20Summary.pdf" TargetMode="External"/><Relationship Id="rId356" Type="http://schemas.openxmlformats.org/officeDocument/2006/relationships/hyperlink" Target="https://crsreports.congress.gov/product/pdf/IF/IF12040" TargetMode="External"/><Relationship Id="rId357" Type="http://schemas.openxmlformats.org/officeDocument/2006/relationships/hyperlink" Target="https://www.unroca.org/united-states/report/2022/" TargetMode="External"/><Relationship Id="rId358" Type="http://schemas.openxmlformats.org/officeDocument/2006/relationships/hyperlink" Target="https://appropriations.house.gov/sites/democrats.appropriations.house.gov/files/Ukraine%20Supplemental%20Summary.pdf" TargetMode="External"/><Relationship Id="rId359" Type="http://schemas.openxmlformats.org/officeDocument/2006/relationships/hyperlink" Target="https://appropriations.house.gov/sites/democrats.appropriations.house.gov/files/Additional%20Ukraine%20Suplemental%20Appropriations%20Act%20Summary.pdf" TargetMode="External"/><Relationship Id="rId360" Type="http://schemas.openxmlformats.org/officeDocument/2006/relationships/hyperlink" Target="https://crsreports.congress.gov/product/pdf/IF/IF12040" TargetMode="External"/><Relationship Id="rId361" Type="http://schemas.openxmlformats.org/officeDocument/2006/relationships/hyperlink" Target="https://www.defense.gov/News/Releases/Release/Article/3102984/270-million-in-additional-security-assistance-for-ukraine/" TargetMode="External"/><Relationship Id="rId362" Type="http://schemas.openxmlformats.org/officeDocument/2006/relationships/hyperlink" Target="https://appropriations.house.gov/sites/democrats.appropriations.house.gov/files/Ukraine%20Supplemental%20Summary.pdf" TargetMode="External"/><Relationship Id="rId363" Type="http://schemas.openxmlformats.org/officeDocument/2006/relationships/hyperlink" Target="https://appropriations.house.gov/sites/democrats.appropriations.house.gov/files/Additional%20Ukraine%20Suplemental%20Appropriations%20Act%20Summary.pdf" TargetMode="External"/><Relationship Id="rId364" Type="http://schemas.openxmlformats.org/officeDocument/2006/relationships/hyperlink" Target="https://crsreports.congress.gov/product/pdf/IF/IF12040" TargetMode="External"/><Relationship Id="rId365" Type="http://schemas.openxmlformats.org/officeDocument/2006/relationships/hyperlink" Target="https://time.com/6244479/himars-rockets-ukraine-russia/" TargetMode="External"/><Relationship Id="rId366" Type="http://schemas.openxmlformats.org/officeDocument/2006/relationships/hyperlink" Target="https://appropriations.house.gov/sites/democrats.appropriations.house.gov/files/Ukraine%20Supplemental%20Summary.pdf" TargetMode="External"/><Relationship Id="rId367" Type="http://schemas.openxmlformats.org/officeDocument/2006/relationships/hyperlink" Target="https://appropriations.house.gov/sites/democrats.appropriations.house.gov/files/Additional%20Ukraine%20Suplemental%20Appropriations%20Act%20Summary.pdf" TargetMode="External"/><Relationship Id="rId368" Type="http://schemas.openxmlformats.org/officeDocument/2006/relationships/hyperlink" Target="https://crsreports.congress.gov/product/pdf/IF/IF12040" TargetMode="External"/><Relationship Id="rId369" Type="http://schemas.openxmlformats.org/officeDocument/2006/relationships/hyperlink" Target="https://appropriations.house.gov/sites/democrats.appropriations.house.gov/files/Ukraine%20Supplemental%20Summary.pdf" TargetMode="External"/><Relationship Id="rId370" Type="http://schemas.openxmlformats.org/officeDocument/2006/relationships/hyperlink" Target="https://appropriations.house.gov/sites/democrats.appropriations.house.gov/files/Additional%20Ukraine%20Suplemental%20Appropriations%20Act%20Summary.pdf" TargetMode="External"/><Relationship Id="rId371" Type="http://schemas.openxmlformats.org/officeDocument/2006/relationships/hyperlink" Target="https://crsreports.congress.gov/product/pdf/IF/IF12040" TargetMode="External"/><Relationship Id="rId372" Type="http://schemas.openxmlformats.org/officeDocument/2006/relationships/hyperlink" Target="https://www.unroca.org/united-states/report/2022/" TargetMode="External"/><Relationship Id="rId373" Type="http://schemas.openxmlformats.org/officeDocument/2006/relationships/hyperlink" Target="https://appropriations.house.gov/sites/democrats.appropriations.house.gov/files/Ukraine%20Supplemental%20Summary.pdf" TargetMode="External"/><Relationship Id="rId374" Type="http://schemas.openxmlformats.org/officeDocument/2006/relationships/hyperlink" Target="https://appropriations.house.gov/sites/democrats.appropriations.house.gov/files/Additional%20Ukraine%20Suplemental%20Appropriations%20Act%20Summary.pdf" TargetMode="External"/><Relationship Id="rId375" Type="http://schemas.openxmlformats.org/officeDocument/2006/relationships/hyperlink" Target="https://crsreports.congress.gov/product/pdf/IF/IF12040" TargetMode="External"/><Relationship Id="rId376" Type="http://schemas.openxmlformats.org/officeDocument/2006/relationships/hyperlink" Target="https://appropriations.house.gov/sites/democrats.appropriations.house.gov/files/Ukraine%20Supplemental%20Summary.pdf" TargetMode="External"/><Relationship Id="rId377" Type="http://schemas.openxmlformats.org/officeDocument/2006/relationships/hyperlink" Target="https://appropriations.house.gov/sites/democrats.appropriations.house.gov/files/Additional%20Ukraine%20Suplemental%20Appropriations%20Act%20Summary.pdf" TargetMode="External"/><Relationship Id="rId378" Type="http://schemas.openxmlformats.org/officeDocument/2006/relationships/hyperlink" Target="https://crsreports.congress.gov/product/pdf/IF/IF12040" TargetMode="External"/><Relationship Id="rId379" Type="http://schemas.openxmlformats.org/officeDocument/2006/relationships/hyperlink" Target="https://appropriations.house.gov/sites/democrats.appropriations.house.gov/files/Ukraine%20Supplemental%20Summary.pdf" TargetMode="External"/><Relationship Id="rId380" Type="http://schemas.openxmlformats.org/officeDocument/2006/relationships/hyperlink" Target="https://appropriations.house.gov/sites/democrats.appropriations.house.gov/files/Additional%20Ukraine%20Suplemental%20Appropriations%20Act%20Summary.pdf" TargetMode="External"/><Relationship Id="rId381" Type="http://schemas.openxmlformats.org/officeDocument/2006/relationships/hyperlink" Target="https://crsreports.congress.gov/product/pdf/IF/IF12040" TargetMode="External"/><Relationship Id="rId382" Type="http://schemas.openxmlformats.org/officeDocument/2006/relationships/hyperlink" Target="https://www.state.gov/biden-harris-administration-announces-550-million-in-new-u-s-military-assistance-for-ukraine/" TargetMode="External"/><Relationship Id="rId383" Type="http://schemas.openxmlformats.org/officeDocument/2006/relationships/hyperlink" Target="https://appropriations.house.gov/sites/democrats.appropriations.house.gov/files/Ukraine%20Supplemental%20Summary.pdf" TargetMode="External"/><Relationship Id="rId384" Type="http://schemas.openxmlformats.org/officeDocument/2006/relationships/hyperlink" Target="https://appropriations.house.gov/sites/democrats.appropriations.house.gov/files/Additional%20Ukraine%20Suplemental%20Appropriations%20Act%20Summary.pdf" TargetMode="External"/><Relationship Id="rId385" Type="http://schemas.openxmlformats.org/officeDocument/2006/relationships/hyperlink" Target="https://crsreports.congress.gov/product/pdf/IF/IF12040" TargetMode="External"/><Relationship Id="rId386" Type="http://schemas.openxmlformats.org/officeDocument/2006/relationships/hyperlink" Target="https://www.state.gov/biden-harris-administration-announces-550-million-in-new-u-s-military-assistance-for-ukraine/" TargetMode="External"/><Relationship Id="rId387" Type="http://schemas.openxmlformats.org/officeDocument/2006/relationships/hyperlink" Target="https://appropriations.house.gov/sites/democrats.appropriations.house.gov/files/Ukraine%20Supplemental%20Summary.pdf" TargetMode="External"/><Relationship Id="rId388" Type="http://schemas.openxmlformats.org/officeDocument/2006/relationships/hyperlink" Target="https://appropriations.house.gov/sites/democrats.appropriations.house.gov/files/Additional%20Ukraine%20Suplemental%20Appropriations%20Act%20Summary.pdf" TargetMode="External"/><Relationship Id="rId389" Type="http://schemas.openxmlformats.org/officeDocument/2006/relationships/hyperlink" Target="https://crsreports.congress.gov/product/pdf/IF/IF12040" TargetMode="External"/><Relationship Id="rId390" Type="http://schemas.openxmlformats.org/officeDocument/2006/relationships/hyperlink" Target="https://www.defense.gov/News/Releases/Release/Article/3120059/1-billion-in-additional-security-assistance-for-ukraine/" TargetMode="External"/><Relationship Id="rId391" Type="http://schemas.openxmlformats.org/officeDocument/2006/relationships/hyperlink" Target="https://appropriations.house.gov/sites/democrats.appropriations.house.gov/files/Ukraine%20Supplemental%20Summary.pdf" TargetMode="External"/><Relationship Id="rId392" Type="http://schemas.openxmlformats.org/officeDocument/2006/relationships/hyperlink" Target="https://appropriations.house.gov/sites/democrats.appropriations.house.gov/files/Additional%20Ukraine%20Suplemental%20Appropriations%20Act%20Summary.pdf" TargetMode="External"/><Relationship Id="rId393" Type="http://schemas.openxmlformats.org/officeDocument/2006/relationships/hyperlink" Target="https://crsreports.congress.gov/product/pdf/IF/IF12040" TargetMode="External"/><Relationship Id="rId394" Type="http://schemas.openxmlformats.org/officeDocument/2006/relationships/hyperlink" Target="https://www.defense.gov/News/Releases/Release/Article/3120059/1-billion-in-additional-security-assistance-for-ukraine/" TargetMode="External"/><Relationship Id="rId395" Type="http://schemas.openxmlformats.org/officeDocument/2006/relationships/hyperlink" Target="https://appropriations.house.gov/sites/democrats.appropriations.house.gov/files/Ukraine%20Supplemental%20Summary.pdf" TargetMode="External"/><Relationship Id="rId396" Type="http://schemas.openxmlformats.org/officeDocument/2006/relationships/hyperlink" Target="https://appropriations.house.gov/sites/democrats.appropriations.house.gov/files/Additional%20Ukraine%20Suplemental%20Appropriations%20Act%20Summary.pdf" TargetMode="External"/><Relationship Id="rId397" Type="http://schemas.openxmlformats.org/officeDocument/2006/relationships/hyperlink" Target="https://crsreports.congress.gov/product/pdf/IF/IF12040" TargetMode="External"/><Relationship Id="rId398" Type="http://schemas.openxmlformats.org/officeDocument/2006/relationships/hyperlink" Target="https://www.defense.gov/News/Releases/Release/Article/3120059/1-billion-in-additional-security-assistance-for-ukraine/" TargetMode="External"/><Relationship Id="rId399" Type="http://schemas.openxmlformats.org/officeDocument/2006/relationships/hyperlink" Target="https://appropriations.house.gov/sites/democrats.appropriations.house.gov/files/Ukraine%20Supplemental%20Summary.pdf" TargetMode="External"/><Relationship Id="rId400" Type="http://schemas.openxmlformats.org/officeDocument/2006/relationships/hyperlink" Target="https://appropriations.house.gov/sites/democrats.appropriations.house.gov/files/Additional%20Ukraine%20Suplemental%20Appropriations%20Act%20Summary.pdf" TargetMode="External"/><Relationship Id="rId401" Type="http://schemas.openxmlformats.org/officeDocument/2006/relationships/hyperlink" Target="https://crsreports.congress.gov/product/pdf/IF/IF12040" TargetMode="External"/><Relationship Id="rId402" Type="http://schemas.openxmlformats.org/officeDocument/2006/relationships/hyperlink" Target="https://www.unroca.org/united-states/report/2022/" TargetMode="External"/><Relationship Id="rId403" Type="http://schemas.openxmlformats.org/officeDocument/2006/relationships/hyperlink" Target="https://www.defense.gov/News/Releases/Release/Article/3120059/1-billion-in-additional-security-assistance-for-ukraine/" TargetMode="External"/><Relationship Id="rId404" Type="http://schemas.openxmlformats.org/officeDocument/2006/relationships/hyperlink" Target="https://appropriations.house.gov/sites/democrats.appropriations.house.gov/files/Ukraine%20Supplemental%20Summary.pdf" TargetMode="External"/><Relationship Id="rId405" Type="http://schemas.openxmlformats.org/officeDocument/2006/relationships/hyperlink" Target="https://appropriations.house.gov/sites/democrats.appropriations.house.gov/files/Additional%20Ukraine%20Suplemental%20Appropriations%20Act%20Summary.pdf" TargetMode="External"/><Relationship Id="rId406" Type="http://schemas.openxmlformats.org/officeDocument/2006/relationships/hyperlink" Target="https://crsreports.congress.gov/product/pdf/IF/IF12040" TargetMode="External"/><Relationship Id="rId407" Type="http://schemas.openxmlformats.org/officeDocument/2006/relationships/hyperlink" Target="https://www.defense.gov/News/Releases/Release/Article/3120059/1-billion-in-additional-security-assistance-for-ukraine/" TargetMode="External"/><Relationship Id="rId408" Type="http://schemas.openxmlformats.org/officeDocument/2006/relationships/hyperlink" Target="https://appropriations.house.gov/sites/democrats.appropriations.house.gov/files/Ukraine%20Supplemental%20Summary.pdf" TargetMode="External"/><Relationship Id="rId409" Type="http://schemas.openxmlformats.org/officeDocument/2006/relationships/hyperlink" Target="https://appropriations.house.gov/sites/democrats.appropriations.house.gov/files/Additional%20Ukraine%20Suplemental%20Appropriations%20Act%20Summary.pdf" TargetMode="External"/><Relationship Id="rId410" Type="http://schemas.openxmlformats.org/officeDocument/2006/relationships/hyperlink" Target="https://crsreports.congress.gov/product/pdf/IF/IF12040" TargetMode="External"/><Relationship Id="rId411" Type="http://schemas.openxmlformats.org/officeDocument/2006/relationships/hyperlink" Target="https://www.defense.gov/News/Releases/Release/Article/3120059/1-billion-in-additional-security-assistance-for-ukraine/" TargetMode="External"/><Relationship Id="rId412" Type="http://schemas.openxmlformats.org/officeDocument/2006/relationships/hyperlink" Target="https://appropriations.house.gov/sites/democrats.appropriations.house.gov/files/Ukraine%20Supplemental%20Summary.pdf" TargetMode="External"/><Relationship Id="rId413" Type="http://schemas.openxmlformats.org/officeDocument/2006/relationships/hyperlink" Target="https://appropriations.house.gov/sites/democrats.appropriations.house.gov/files/Additional%20Ukraine%20Suplemental%20Appropriations%20Act%20Summary.pdf" TargetMode="External"/><Relationship Id="rId414" Type="http://schemas.openxmlformats.org/officeDocument/2006/relationships/hyperlink" Target="https://crsreports.congress.gov/product/pdf/IF/IF12040" TargetMode="External"/><Relationship Id="rId415" Type="http://schemas.openxmlformats.org/officeDocument/2006/relationships/hyperlink" Target="https://www.defense.gov/News/Releases/Release/Article/3120059/1-billion-in-additional-security-assistance-for-ukraine/" TargetMode="External"/><Relationship Id="rId416" Type="http://schemas.openxmlformats.org/officeDocument/2006/relationships/hyperlink" Target="https://appropriations.house.gov/sites/democrats.appropriations.house.gov/files/Ukraine%20Supplemental%20Summary.pdf" TargetMode="External"/><Relationship Id="rId417" Type="http://schemas.openxmlformats.org/officeDocument/2006/relationships/hyperlink" Target="https://appropriations.house.gov/sites/democrats.appropriations.house.gov/files/Additional%20Ukraine%20Suplemental%20Appropriations%20Act%20Summary.pdf" TargetMode="External"/><Relationship Id="rId418" Type="http://schemas.openxmlformats.org/officeDocument/2006/relationships/hyperlink" Target="https://crsreports.congress.gov/product/pdf/IF/IF12040" TargetMode="External"/><Relationship Id="rId419" Type="http://schemas.openxmlformats.org/officeDocument/2006/relationships/hyperlink" Target="https://www.defense.gov/News/Releases/Release/Article/3120059/1-billion-in-additional-security-assistance-for-ukraine/" TargetMode="External"/><Relationship Id="rId420" Type="http://schemas.openxmlformats.org/officeDocument/2006/relationships/hyperlink" Target="https://appropriations.house.gov/sites/democrats.appropriations.house.gov/files/Ukraine%20Supplemental%20Summary.pdf" TargetMode="External"/><Relationship Id="rId421" Type="http://schemas.openxmlformats.org/officeDocument/2006/relationships/hyperlink" Target="https://appropriations.house.gov/sites/democrats.appropriations.house.gov/files/Additional%20Ukraine%20Suplemental%20Appropriations%20Act%20Summary.pdf" TargetMode="External"/><Relationship Id="rId422" Type="http://schemas.openxmlformats.org/officeDocument/2006/relationships/hyperlink" Target="https://crsreports.congress.gov/product/pdf/IF/IF12040" TargetMode="External"/><Relationship Id="rId423" Type="http://schemas.openxmlformats.org/officeDocument/2006/relationships/hyperlink" Target="https://www.unroca.org/united-states/report/2022/" TargetMode="External"/><Relationship Id="rId424" Type="http://schemas.openxmlformats.org/officeDocument/2006/relationships/hyperlink" Target="https://www.defense.gov/News/Releases/Release/Article/3120059/1-billion-in-additional-security-assistance-for-ukraine/" TargetMode="External"/><Relationship Id="rId425" Type="http://schemas.openxmlformats.org/officeDocument/2006/relationships/hyperlink" Target="https://appropriations.house.gov/sites/democrats.appropriations.house.gov/files/Ukraine%20Supplemental%20Summary.pdf" TargetMode="External"/><Relationship Id="rId426" Type="http://schemas.openxmlformats.org/officeDocument/2006/relationships/hyperlink" Target="https://appropriations.house.gov/sites/democrats.appropriations.house.gov/files/Additional%20Ukraine%20Suplemental%20Appropriations%20Act%20Summary.pdf" TargetMode="External"/><Relationship Id="rId427" Type="http://schemas.openxmlformats.org/officeDocument/2006/relationships/hyperlink" Target="https://crsreports.congress.gov/product/pdf/IF/IF12040" TargetMode="External"/><Relationship Id="rId428" Type="http://schemas.openxmlformats.org/officeDocument/2006/relationships/hyperlink" Target="https://www.defense.gov/News/Releases/Release/Article/3120059/1-billion-in-additional-security-assistance-for-ukraine/" TargetMode="External"/><Relationship Id="rId429" Type="http://schemas.openxmlformats.org/officeDocument/2006/relationships/hyperlink" Target="https://appropriations.house.gov/sites/democrats.appropriations.house.gov/files/Ukraine%20Supplemental%20Summary.pdf" TargetMode="External"/><Relationship Id="rId430" Type="http://schemas.openxmlformats.org/officeDocument/2006/relationships/hyperlink" Target="https://appropriations.house.gov/sites/democrats.appropriations.house.gov/files/Additional%20Ukraine%20Suplemental%20Appropriations%20Act%20Summary.pdf" TargetMode="External"/><Relationship Id="rId431" Type="http://schemas.openxmlformats.org/officeDocument/2006/relationships/hyperlink" Target="https://crsreports.congress.gov/product/pdf/IF/IF12040" TargetMode="External"/><Relationship Id="rId432" Type="http://schemas.openxmlformats.org/officeDocument/2006/relationships/hyperlink" Target="https://www.defense.gov/News/Releases/Release/Article/3120059/1-billion-in-additional-security-assistance-for-ukraine/" TargetMode="External"/><Relationship Id="rId433" Type="http://schemas.openxmlformats.org/officeDocument/2006/relationships/hyperlink" Target="https://appropriations.house.gov/sites/democrats.appropriations.house.gov/files/Ukraine%20Supplemental%20Summary.pdf" TargetMode="External"/><Relationship Id="rId434" Type="http://schemas.openxmlformats.org/officeDocument/2006/relationships/hyperlink" Target="https://appropriations.house.gov/sites/democrats.appropriations.house.gov/files/Additional%20Ukraine%20Suplemental%20Appropriations%20Act%20Summary.pdf" TargetMode="External"/><Relationship Id="rId435" Type="http://schemas.openxmlformats.org/officeDocument/2006/relationships/hyperlink" Target="https://crsreports.congress.gov/product/pdf/IF/IF12040" TargetMode="External"/><Relationship Id="rId436" Type="http://schemas.openxmlformats.org/officeDocument/2006/relationships/hyperlink" Target="https://www.defense.gov/News/Releases/Release/Article/3134457/775-million-in-additional-security-assistance-for-ukraine/" TargetMode="External"/><Relationship Id="rId437" Type="http://schemas.openxmlformats.org/officeDocument/2006/relationships/hyperlink" Target="https://appropriations.house.gov/sites/democrats.appropriations.house.gov/files/Ukraine%20Supplemental%20Summary.pdf" TargetMode="External"/><Relationship Id="rId438" Type="http://schemas.openxmlformats.org/officeDocument/2006/relationships/hyperlink" Target="https://appropriations.house.gov/sites/democrats.appropriations.house.gov/files/Additional%20Ukraine%20Suplemental%20Appropriations%20Act%20Summary.pdf" TargetMode="External"/><Relationship Id="rId439" Type="http://schemas.openxmlformats.org/officeDocument/2006/relationships/hyperlink" Target="https://crsreports.congress.gov/product/pdf/IF/IF12040" TargetMode="External"/><Relationship Id="rId440" Type="http://schemas.openxmlformats.org/officeDocument/2006/relationships/hyperlink" Target="https://www.defense.gov/News/Releases/Release/Article/3134457/775-million-in-additional-security-assistance-for-ukraine/" TargetMode="External"/><Relationship Id="rId441" Type="http://schemas.openxmlformats.org/officeDocument/2006/relationships/hyperlink" Target="https://appropriations.house.gov/sites/democrats.appropriations.house.gov/files/Ukraine%20Supplemental%20Summary.pdf" TargetMode="External"/><Relationship Id="rId442" Type="http://schemas.openxmlformats.org/officeDocument/2006/relationships/hyperlink" Target="https://appropriations.house.gov/sites/democrats.appropriations.house.gov/files/Additional%20Ukraine%20Suplemental%20Appropriations%20Act%20Summary.pdf" TargetMode="External"/><Relationship Id="rId443" Type="http://schemas.openxmlformats.org/officeDocument/2006/relationships/hyperlink" Target="https://crsreports.congress.gov/product/pdf/IF/IF12040" TargetMode="External"/><Relationship Id="rId444" Type="http://schemas.openxmlformats.org/officeDocument/2006/relationships/hyperlink" Target="https://www.unroca.org/united-states/report/2022/" TargetMode="External"/><Relationship Id="rId445" Type="http://schemas.openxmlformats.org/officeDocument/2006/relationships/hyperlink" Target="https://www.defense.gov/News/Releases/Release/Article/3134457/775-million-in-additional-security-assistance-for-ukraine/" TargetMode="External"/><Relationship Id="rId446" Type="http://schemas.openxmlformats.org/officeDocument/2006/relationships/hyperlink" Target="https://appropriations.house.gov/sites/democrats.appropriations.house.gov/files/Ukraine%20Supplemental%20Summary.pdf" TargetMode="External"/><Relationship Id="rId447" Type="http://schemas.openxmlformats.org/officeDocument/2006/relationships/hyperlink" Target="https://appropriations.house.gov/sites/democrats.appropriations.house.gov/files/Additional%20Ukraine%20Suplemental%20Appropriations%20Act%20Summary.pdf" TargetMode="External"/><Relationship Id="rId448" Type="http://schemas.openxmlformats.org/officeDocument/2006/relationships/hyperlink" Target="https://crsreports.congress.gov/product/pdf/IF/IF12040" TargetMode="External"/><Relationship Id="rId449" Type="http://schemas.openxmlformats.org/officeDocument/2006/relationships/hyperlink" Target="https://www.defense.gov/News/Releases/Release/Article/3134457/775-million-in-additional-security-assistance-for-ukraine/" TargetMode="External"/><Relationship Id="rId450" Type="http://schemas.openxmlformats.org/officeDocument/2006/relationships/hyperlink" Target="https://appropriations.house.gov/sites/democrats.appropriations.house.gov/files/Ukraine%20Supplemental%20Summary.pdf" TargetMode="External"/><Relationship Id="rId451" Type="http://schemas.openxmlformats.org/officeDocument/2006/relationships/hyperlink" Target="https://appropriations.house.gov/sites/democrats.appropriations.house.gov/files/Additional%20Ukraine%20Suplemental%20Appropriations%20Act%20Summary.pdf" TargetMode="External"/><Relationship Id="rId452" Type="http://schemas.openxmlformats.org/officeDocument/2006/relationships/hyperlink" Target="https://crsreports.congress.gov/product/pdf/IF/IF12040" TargetMode="External"/><Relationship Id="rId453" Type="http://schemas.openxmlformats.org/officeDocument/2006/relationships/hyperlink" Target="https://www.defense.gov/News/Releases/Release/Article/3134457/775-million-in-additional-security-assistance-for-ukraine/" TargetMode="External"/><Relationship Id="rId454" Type="http://schemas.openxmlformats.org/officeDocument/2006/relationships/hyperlink" Target="https://appropriations.house.gov/sites/democrats.appropriations.house.gov/files/Ukraine%20Supplemental%20Summary.pdf" TargetMode="External"/><Relationship Id="rId455" Type="http://schemas.openxmlformats.org/officeDocument/2006/relationships/hyperlink" Target="https://appropriations.house.gov/sites/democrats.appropriations.house.gov/files/Additional%20Ukraine%20Suplemental%20Appropriations%20Act%20Summary.pdf" TargetMode="External"/><Relationship Id="rId456" Type="http://schemas.openxmlformats.org/officeDocument/2006/relationships/hyperlink" Target="https://crsreports.congress.gov/product/pdf/IF/IF12040" TargetMode="External"/><Relationship Id="rId457" Type="http://schemas.openxmlformats.org/officeDocument/2006/relationships/hyperlink" Target="https://www.unroca.org/united-states/report/2022/" TargetMode="External"/><Relationship Id="rId458" Type="http://schemas.openxmlformats.org/officeDocument/2006/relationships/hyperlink" Target="https://www.defense.gov/News/Releases/Release/Article/3134457/775-million-in-additional-security-assistance-for-ukraine/" TargetMode="External"/><Relationship Id="rId459" Type="http://schemas.openxmlformats.org/officeDocument/2006/relationships/hyperlink" Target="https://appropriations.house.gov/sites/democrats.appropriations.house.gov/files/Ukraine%20Supplemental%20Summary.pdf" TargetMode="External"/><Relationship Id="rId460" Type="http://schemas.openxmlformats.org/officeDocument/2006/relationships/hyperlink" Target="https://appropriations.house.gov/sites/democrats.appropriations.house.gov/files/Additional%20Ukraine%20Suplemental%20Appropriations%20Act%20Summary.pdf" TargetMode="External"/><Relationship Id="rId461" Type="http://schemas.openxmlformats.org/officeDocument/2006/relationships/hyperlink" Target="https://crsreports.congress.gov/product/pdf/IF/IF12040" TargetMode="External"/><Relationship Id="rId462" Type="http://schemas.openxmlformats.org/officeDocument/2006/relationships/hyperlink" Target="https://www.defense.gov/News/Releases/Release/Article/3134457/775-million-in-additional-security-assistance-for-ukraine/" TargetMode="External"/><Relationship Id="rId463" Type="http://schemas.openxmlformats.org/officeDocument/2006/relationships/hyperlink" Target="https://appropriations.house.gov/sites/democrats.appropriations.house.gov/files/Ukraine%20Supplemental%20Summary.pdf" TargetMode="External"/><Relationship Id="rId464" Type="http://schemas.openxmlformats.org/officeDocument/2006/relationships/hyperlink" Target="https://appropriations.house.gov/sites/democrats.appropriations.house.gov/files/Additional%20Ukraine%20Suplemental%20Appropriations%20Act%20Summary.pdf" TargetMode="External"/><Relationship Id="rId465" Type="http://schemas.openxmlformats.org/officeDocument/2006/relationships/hyperlink" Target="https://crsreports.congress.gov/product/pdf/IF/IF12040" TargetMode="External"/><Relationship Id="rId466" Type="http://schemas.openxmlformats.org/officeDocument/2006/relationships/hyperlink" Target="https://www.unroca.org/united-states/report/2022/" TargetMode="External"/><Relationship Id="rId467" Type="http://schemas.openxmlformats.org/officeDocument/2006/relationships/hyperlink" Target="https://www.defense.gov/News/Releases/Release/Article/3134457/775-million-in-additional-security-assistance-for-ukraine/" TargetMode="External"/><Relationship Id="rId468" Type="http://schemas.openxmlformats.org/officeDocument/2006/relationships/hyperlink" Target="https://appropriations.house.gov/sites/democrats.appropriations.house.gov/files/Ukraine%20Supplemental%20Summary.pdf" TargetMode="External"/><Relationship Id="rId469" Type="http://schemas.openxmlformats.org/officeDocument/2006/relationships/hyperlink" Target="https://appropriations.house.gov/sites/democrats.appropriations.house.gov/files/Additional%20Ukraine%20Suplemental%20Appropriations%20Act%20Summary.pdf" TargetMode="External"/><Relationship Id="rId470" Type="http://schemas.openxmlformats.org/officeDocument/2006/relationships/hyperlink" Target="https://crsreports.congress.gov/product/pdf/IF/IF12040" TargetMode="External"/><Relationship Id="rId471" Type="http://schemas.openxmlformats.org/officeDocument/2006/relationships/hyperlink" Target="https://www.defense.gov/News/Releases/Release/Article/3134457/775-million-in-additional-security-assistance-for-ukraine/" TargetMode="External"/><Relationship Id="rId472" Type="http://schemas.openxmlformats.org/officeDocument/2006/relationships/hyperlink" Target="https://appropriations.house.gov/sites/democrats.appropriations.house.gov/files/Ukraine%20Supplemental%20Summary.pdf" TargetMode="External"/><Relationship Id="rId473" Type="http://schemas.openxmlformats.org/officeDocument/2006/relationships/hyperlink" Target="https://appropriations.house.gov/sites/democrats.appropriations.house.gov/files/Additional%20Ukraine%20Suplemental%20Appropriations%20Act%20Summary.pdf" TargetMode="External"/><Relationship Id="rId474" Type="http://schemas.openxmlformats.org/officeDocument/2006/relationships/hyperlink" Target="https://crsreports.congress.gov/product/pdf/IF/IF12040" TargetMode="External"/><Relationship Id="rId475" Type="http://schemas.openxmlformats.org/officeDocument/2006/relationships/hyperlink" Target="https://www.defense.gov/News/Releases/Release/Article/3134457/775-million-in-additional-security-assistance-for-ukraine/" TargetMode="External"/><Relationship Id="rId476" Type="http://schemas.openxmlformats.org/officeDocument/2006/relationships/hyperlink" Target="https://appropriations.house.gov/sites/democrats.appropriations.house.gov/files/Ukraine%20Supplemental%20Summary.pdf" TargetMode="External"/><Relationship Id="rId477" Type="http://schemas.openxmlformats.org/officeDocument/2006/relationships/hyperlink" Target="https://appropriations.house.gov/sites/democrats.appropriations.house.gov/files/Additional%20Ukraine%20Suplemental%20Appropriations%20Act%20Summary.pdf" TargetMode="External"/><Relationship Id="rId478" Type="http://schemas.openxmlformats.org/officeDocument/2006/relationships/hyperlink" Target="https://crsreports.congress.gov/product/pdf/IF/IF12040" TargetMode="External"/><Relationship Id="rId479" Type="http://schemas.openxmlformats.org/officeDocument/2006/relationships/hyperlink" Target="https://www.defense.gov/News/Releases/Release/Article/3134457/775-million-in-additional-security-assistance-for-ukraine/" TargetMode="External"/><Relationship Id="rId480" Type="http://schemas.openxmlformats.org/officeDocument/2006/relationships/hyperlink" Target="https://appropriations.house.gov/sites/democrats.appropriations.house.gov/files/Ukraine%20Supplemental%20Summary.pdf" TargetMode="External"/><Relationship Id="rId481" Type="http://schemas.openxmlformats.org/officeDocument/2006/relationships/hyperlink" Target="https://appropriations.house.gov/sites/democrats.appropriations.house.gov/files/Additional%20Ukraine%20Suplemental%20Appropriations%20Act%20Summary.pdf" TargetMode="External"/><Relationship Id="rId482" Type="http://schemas.openxmlformats.org/officeDocument/2006/relationships/hyperlink" Target="https://crsreports.congress.gov/product/pdf/IF/IF12040" TargetMode="External"/><Relationship Id="rId483" Type="http://schemas.openxmlformats.org/officeDocument/2006/relationships/hyperlink" Target="https://www.defense.gov/News/Releases/Release/Article/3134457/775-million-in-additional-security-assistance-for-ukraine/" TargetMode="External"/><Relationship Id="rId484" Type="http://schemas.openxmlformats.org/officeDocument/2006/relationships/hyperlink" Target="https://appropriations.house.gov/sites/democrats.appropriations.house.gov/files/Ukraine%20Supplemental%20Summary.pdf" TargetMode="External"/><Relationship Id="rId485" Type="http://schemas.openxmlformats.org/officeDocument/2006/relationships/hyperlink" Target="https://appropriations.house.gov/sites/democrats.appropriations.house.gov/files/Additional%20Ukraine%20Suplemental%20Appropriations%20Act%20Summary.pdf" TargetMode="External"/><Relationship Id="rId486" Type="http://schemas.openxmlformats.org/officeDocument/2006/relationships/hyperlink" Target="https://crsreports.congress.gov/product/pdf/IF/IF12040" TargetMode="External"/><Relationship Id="rId487" Type="http://schemas.openxmlformats.org/officeDocument/2006/relationships/hyperlink" Target="https://www.defense.gov/News/Releases/Release/Article/3134457/775-million-in-additional-security-assistance-for-ukraine/" TargetMode="External"/><Relationship Id="rId488" Type="http://schemas.openxmlformats.org/officeDocument/2006/relationships/hyperlink" Target="https://appropriations.house.gov/sites/democrats.appropriations.house.gov/files/Ukraine%20Supplemental%20Summary.pdf" TargetMode="External"/><Relationship Id="rId489" Type="http://schemas.openxmlformats.org/officeDocument/2006/relationships/hyperlink" Target="https://appropriations.house.gov/sites/democrats.appropriations.house.gov/files/Additional%20Ukraine%20Suplemental%20Appropriations%20Act%20Summary.pdf" TargetMode="External"/><Relationship Id="rId490" Type="http://schemas.openxmlformats.org/officeDocument/2006/relationships/hyperlink" Target="https://crsreports.congress.gov/product/pdf/IF/IF12040" TargetMode="External"/><Relationship Id="rId491" Type="http://schemas.openxmlformats.org/officeDocument/2006/relationships/hyperlink" Target="https://www.defense.gov/News/Releases/Release/Article/3134457/775-million-in-additional-security-assistance-for-ukraine/" TargetMode="External"/><Relationship Id="rId492" Type="http://schemas.openxmlformats.org/officeDocument/2006/relationships/hyperlink" Target="https://appropriations.house.gov/sites/democrats.appropriations.house.gov/files/Ukraine%20Supplemental%20Summary.pdf" TargetMode="External"/><Relationship Id="rId493" Type="http://schemas.openxmlformats.org/officeDocument/2006/relationships/hyperlink" Target="https://appropriations.house.gov/sites/democrats.appropriations.house.gov/files/Additional%20Ukraine%20Suplemental%20Appropriations%20Act%20Summary.pdf" TargetMode="External"/><Relationship Id="rId494" Type="http://schemas.openxmlformats.org/officeDocument/2006/relationships/hyperlink" Target="https://crsreports.congress.gov/product/pdf/IF/IF12040" TargetMode="External"/><Relationship Id="rId495" Type="http://schemas.openxmlformats.org/officeDocument/2006/relationships/hyperlink" Target="https://appropriations.house.gov/sites/democrats.appropriations.house.gov/files/Ukraine%20Supplemental%20Summary.pdf" TargetMode="External"/><Relationship Id="rId496" Type="http://schemas.openxmlformats.org/officeDocument/2006/relationships/hyperlink" Target="https://appropriations.house.gov/sites/democrats.appropriations.house.gov/files/Additional%20Ukraine%20Suplemental%20Appropriations%20Act%20Summary.pdf" TargetMode="External"/><Relationship Id="rId497" Type="http://schemas.openxmlformats.org/officeDocument/2006/relationships/hyperlink" Target="https://crsreports.congress.gov/product/pdf/IF/IF12040" TargetMode="External"/><Relationship Id="rId498" Type="http://schemas.openxmlformats.org/officeDocument/2006/relationships/hyperlink" Target="https://www.defense.gov/News/Releases/Release/Article/3134457/775-million-in-additional-security-assistance-for-ukraine/" TargetMode="External"/><Relationship Id="rId499" Type="http://schemas.openxmlformats.org/officeDocument/2006/relationships/hyperlink" Target="https://appropriations.house.gov/sites/democrats.appropriations.house.gov/files/Ukraine%20Supplemental%20Summary.pdf" TargetMode="External"/><Relationship Id="rId500" Type="http://schemas.openxmlformats.org/officeDocument/2006/relationships/hyperlink" Target="https://appropriations.house.gov/sites/democrats.appropriations.house.gov/files/Additional%20Ukraine%20Suplemental%20Appropriations%20Act%20Summary.pdf" TargetMode="External"/><Relationship Id="rId501" Type="http://schemas.openxmlformats.org/officeDocument/2006/relationships/hyperlink" Target="https://crsreports.congress.gov/product/pdf/IF/IF12040" TargetMode="External"/><Relationship Id="rId502" Type="http://schemas.openxmlformats.org/officeDocument/2006/relationships/hyperlink" Target="https://appropriations.house.gov/sites/democrats.appropriations.house.gov/files/Ukraine%20Supplemental%20Summary.pdf" TargetMode="External"/><Relationship Id="rId503" Type="http://schemas.openxmlformats.org/officeDocument/2006/relationships/hyperlink" Target="https://appropriations.house.gov/sites/democrats.appropriations.house.gov/files/Additional%20Ukraine%20Suplemental%20Appropriations%20Act%20Summary.pdf" TargetMode="External"/><Relationship Id="rId504" Type="http://schemas.openxmlformats.org/officeDocument/2006/relationships/hyperlink" Target="https://crsreports.congress.gov/product/pdf/IF/IF12040" TargetMode="External"/><Relationship Id="rId505" Type="http://schemas.openxmlformats.org/officeDocument/2006/relationships/hyperlink" Target="https://www.defense.gov/News/Releases/Release/Article/3152071/675-million-in-additional-security-assistance-for-ukraine/" TargetMode="External"/><Relationship Id="rId506" Type="http://schemas.openxmlformats.org/officeDocument/2006/relationships/hyperlink" Target="https://appropriations.house.gov/sites/democrats.appropriations.house.gov/files/Ukraine%20Supplemental%20Summary.pdf" TargetMode="External"/><Relationship Id="rId507" Type="http://schemas.openxmlformats.org/officeDocument/2006/relationships/hyperlink" Target="https://appropriations.house.gov/sites/democrats.appropriations.house.gov/files/Additional%20Ukraine%20Suplemental%20Appropriations%20Act%20Summary.pdf" TargetMode="External"/><Relationship Id="rId508" Type="http://schemas.openxmlformats.org/officeDocument/2006/relationships/hyperlink" Target="https://crsreports.congress.gov/product/pdf/IF/IF12040" TargetMode="External"/><Relationship Id="rId509" Type="http://schemas.openxmlformats.org/officeDocument/2006/relationships/hyperlink" Target="https://www.defense.gov/News/Releases/Release/Article/3152071/675-million-in-additional-security-assistance-for-ukraine/" TargetMode="External"/><Relationship Id="rId510" Type="http://schemas.openxmlformats.org/officeDocument/2006/relationships/hyperlink" Target="https://appropriations.house.gov/sites/democrats.appropriations.house.gov/files/Ukraine%20Supplemental%20Summary.pdf" TargetMode="External"/><Relationship Id="rId511" Type="http://schemas.openxmlformats.org/officeDocument/2006/relationships/hyperlink" Target="https://appropriations.house.gov/sites/democrats.appropriations.house.gov/files/Additional%20Ukraine%20Suplemental%20Appropriations%20Act%20Summary.pdf" TargetMode="External"/><Relationship Id="rId512" Type="http://schemas.openxmlformats.org/officeDocument/2006/relationships/hyperlink" Target="https://crsreports.congress.gov/product/pdf/IF/IF12040" TargetMode="External"/><Relationship Id="rId513" Type="http://schemas.openxmlformats.org/officeDocument/2006/relationships/hyperlink" Target="https://www.unroca.org/united-states/report/2022/" TargetMode="External"/><Relationship Id="rId514" Type="http://schemas.openxmlformats.org/officeDocument/2006/relationships/hyperlink" Target="https://www.defense.gov/News/Releases/Release/Article/3152071/675-million-in-additional-security-assistance-for-ukraine/" TargetMode="External"/><Relationship Id="rId515" Type="http://schemas.openxmlformats.org/officeDocument/2006/relationships/hyperlink" Target="https://appropriations.house.gov/sites/democrats.appropriations.house.gov/files/Ukraine%20Supplemental%20Summary.pdf" TargetMode="External"/><Relationship Id="rId516" Type="http://schemas.openxmlformats.org/officeDocument/2006/relationships/hyperlink" Target="https://appropriations.house.gov/sites/democrats.appropriations.house.gov/files/Additional%20Ukraine%20Suplemental%20Appropriations%20Act%20Summary.pdf" TargetMode="External"/><Relationship Id="rId517" Type="http://schemas.openxmlformats.org/officeDocument/2006/relationships/hyperlink" Target="https://crsreports.congress.gov/product/pdf/IF/IF12040" TargetMode="External"/><Relationship Id="rId518" Type="http://schemas.openxmlformats.org/officeDocument/2006/relationships/hyperlink" Target="https://www.defense.gov/News/Releases/Release/Article/3152071/675-million-in-additional-security-assistance-for-ukraine/" TargetMode="External"/><Relationship Id="rId519" Type="http://schemas.openxmlformats.org/officeDocument/2006/relationships/hyperlink" Target="https://appropriations.house.gov/sites/democrats.appropriations.house.gov/files/Ukraine%20Supplemental%20Summary.pdf" TargetMode="External"/><Relationship Id="rId520" Type="http://schemas.openxmlformats.org/officeDocument/2006/relationships/hyperlink" Target="https://appropriations.house.gov/sites/democrats.appropriations.house.gov/files/Additional%20Ukraine%20Suplemental%20Appropriations%20Act%20Summary.pdf" TargetMode="External"/><Relationship Id="rId521" Type="http://schemas.openxmlformats.org/officeDocument/2006/relationships/hyperlink" Target="https://crsreports.congress.gov/product/pdf/IF/IF12040" TargetMode="External"/><Relationship Id="rId522" Type="http://schemas.openxmlformats.org/officeDocument/2006/relationships/hyperlink" Target="https://www.defense.gov/News/Releases/Release/Article/3152071/675-million-in-additional-security-assistance-for-ukraine/" TargetMode="External"/><Relationship Id="rId523" Type="http://schemas.openxmlformats.org/officeDocument/2006/relationships/hyperlink" Target="https://appropriations.house.gov/sites/democrats.appropriations.house.gov/files/Ukraine%20Supplemental%20Summary.pdf" TargetMode="External"/><Relationship Id="rId524" Type="http://schemas.openxmlformats.org/officeDocument/2006/relationships/hyperlink" Target="https://appropriations.house.gov/sites/democrats.appropriations.house.gov/files/Additional%20Ukraine%20Suplemental%20Appropriations%20Act%20Summary.pdf" TargetMode="External"/><Relationship Id="rId525" Type="http://schemas.openxmlformats.org/officeDocument/2006/relationships/hyperlink" Target="https://crsreports.congress.gov/product/pdf/IF/IF12040" TargetMode="External"/><Relationship Id="rId526" Type="http://schemas.openxmlformats.org/officeDocument/2006/relationships/hyperlink" Target="https://www.unroca.org/united-states/report/2022/" TargetMode="External"/><Relationship Id="rId527" Type="http://schemas.openxmlformats.org/officeDocument/2006/relationships/hyperlink" Target="https://www.defense.gov/News/Releases/Release/Article/3152071/675-million-in-additional-security-assistance-for-ukraine/" TargetMode="External"/><Relationship Id="rId528" Type="http://schemas.openxmlformats.org/officeDocument/2006/relationships/hyperlink" Target="https://appropriations.house.gov/sites/democrats.appropriations.house.gov/files/Ukraine%20Supplemental%20Summary.pdf" TargetMode="External"/><Relationship Id="rId529" Type="http://schemas.openxmlformats.org/officeDocument/2006/relationships/hyperlink" Target="https://appropriations.house.gov/sites/democrats.appropriations.house.gov/files/Additional%20Ukraine%20Suplemental%20Appropriations%20Act%20Summary.pdf" TargetMode="External"/><Relationship Id="rId530" Type="http://schemas.openxmlformats.org/officeDocument/2006/relationships/hyperlink" Target="https://crsreports.congress.gov/product/pdf/IF/IF12040" TargetMode="External"/><Relationship Id="rId531" Type="http://schemas.openxmlformats.org/officeDocument/2006/relationships/hyperlink" Target="https://www.defense.gov/News/Releases/Release/Article/3152071/675-million-in-additional-security-assistance-for-ukraine/" TargetMode="External"/><Relationship Id="rId532" Type="http://schemas.openxmlformats.org/officeDocument/2006/relationships/hyperlink" Target="https://appropriations.house.gov/sites/democrats.appropriations.house.gov/files/Ukraine%20Supplemental%20Summary.pdf" TargetMode="External"/><Relationship Id="rId533" Type="http://schemas.openxmlformats.org/officeDocument/2006/relationships/hyperlink" Target="https://appropriations.house.gov/sites/democrats.appropriations.house.gov/files/Additional%20Ukraine%20Suplemental%20Appropriations%20Act%20Summary.pdf" TargetMode="External"/><Relationship Id="rId534" Type="http://schemas.openxmlformats.org/officeDocument/2006/relationships/hyperlink" Target="https://crsreports.congress.gov/product/pdf/IF/IF12040" TargetMode="External"/><Relationship Id="rId535" Type="http://schemas.openxmlformats.org/officeDocument/2006/relationships/hyperlink" Target="https://www.defense.gov/News/Releases/Release/Article/3152071/675-million-in-additional-security-assistance-for-ukraine/" TargetMode="External"/><Relationship Id="rId536" Type="http://schemas.openxmlformats.org/officeDocument/2006/relationships/hyperlink" Target="https://appropriations.house.gov/sites/democrats.appropriations.house.gov/files/Ukraine%20Supplemental%20Summary.pdf" TargetMode="External"/><Relationship Id="rId537" Type="http://schemas.openxmlformats.org/officeDocument/2006/relationships/hyperlink" Target="https://appropriations.house.gov/sites/democrats.appropriations.house.gov/files/Additional%20Ukraine%20Suplemental%20Appropriations%20Act%20Summary.pdf" TargetMode="External"/><Relationship Id="rId538" Type="http://schemas.openxmlformats.org/officeDocument/2006/relationships/hyperlink" Target="https://crsreports.congress.gov/product/pdf/IF/IF12040" TargetMode="External"/><Relationship Id="rId539" Type="http://schemas.openxmlformats.org/officeDocument/2006/relationships/hyperlink" Target="https://www.defense.gov/News/Releases/Release/Article/3152071/675-million-in-additional-security-assistance-for-ukraine/" TargetMode="External"/><Relationship Id="rId540" Type="http://schemas.openxmlformats.org/officeDocument/2006/relationships/hyperlink" Target="https://appropriations.house.gov/sites/democrats.appropriations.house.gov/files/Ukraine%20Supplemental%20Summary.pdf" TargetMode="External"/><Relationship Id="rId541" Type="http://schemas.openxmlformats.org/officeDocument/2006/relationships/hyperlink" Target="https://appropriations.house.gov/sites/democrats.appropriations.house.gov/files/Additional%20Ukraine%20Suplemental%20Appropriations%20Act%20Summary.pdf" TargetMode="External"/><Relationship Id="rId542" Type="http://schemas.openxmlformats.org/officeDocument/2006/relationships/hyperlink" Target="https://crsreports.congress.gov/product/pdf/IF/IF12040" TargetMode="External"/><Relationship Id="rId543" Type="http://schemas.openxmlformats.org/officeDocument/2006/relationships/hyperlink" Target="https://www.defense.gov/News/Releases/Release/Article/3152071/675-million-in-additional-security-assistance-for-ukraine/" TargetMode="External"/><Relationship Id="rId544" Type="http://schemas.openxmlformats.org/officeDocument/2006/relationships/hyperlink" Target="https://appropriations.house.gov/sites/democrats.appropriations.house.gov/files/Ukraine%20Supplemental%20Summary.pdf" TargetMode="External"/><Relationship Id="rId545" Type="http://schemas.openxmlformats.org/officeDocument/2006/relationships/hyperlink" Target="https://appropriations.house.gov/sites/democrats.appropriations.house.gov/files/Additional%20Ukraine%20Suplemental%20Appropriations%20Act%20Summary.pdf" TargetMode="External"/><Relationship Id="rId546" Type="http://schemas.openxmlformats.org/officeDocument/2006/relationships/hyperlink" Target="https://crsreports.congress.gov/product/pdf/IF/IF12040" TargetMode="External"/><Relationship Id="rId547" Type="http://schemas.openxmlformats.org/officeDocument/2006/relationships/hyperlink" Target="https://www.unroca.org/united-states/report/2022/" TargetMode="External"/><Relationship Id="rId548" Type="http://schemas.openxmlformats.org/officeDocument/2006/relationships/hyperlink" Target="https://www.defense.gov/News/Releases/Release/Article/3152071/675-million-in-additional-security-assistance-for-ukraine/" TargetMode="External"/><Relationship Id="rId549" Type="http://schemas.openxmlformats.org/officeDocument/2006/relationships/hyperlink" Target="https://appropriations.house.gov/sites/democrats.appropriations.house.gov/files/Ukraine%20Supplemental%20Summary.pdf" TargetMode="External"/><Relationship Id="rId550" Type="http://schemas.openxmlformats.org/officeDocument/2006/relationships/hyperlink" Target="https://appropriations.house.gov/sites/democrats.appropriations.house.gov/files/Additional%20Ukraine%20Suplemental%20Appropriations%20Act%20Summary.pdf" TargetMode="External"/><Relationship Id="rId551" Type="http://schemas.openxmlformats.org/officeDocument/2006/relationships/hyperlink" Target="https://crsreports.congress.gov/product/pdf/IF/IF12040" TargetMode="External"/><Relationship Id="rId552" Type="http://schemas.openxmlformats.org/officeDocument/2006/relationships/hyperlink" Target="https://www.defense.gov/News/Releases/Release/Article/3152071/675-million-in-additional-security-assistance-for-ukraine/" TargetMode="External"/><Relationship Id="rId553" Type="http://schemas.openxmlformats.org/officeDocument/2006/relationships/hyperlink" Target="https://appropriations.house.gov/sites/democrats.appropriations.house.gov/files/Ukraine%20Supplemental%20Summary.pdf" TargetMode="External"/><Relationship Id="rId554" Type="http://schemas.openxmlformats.org/officeDocument/2006/relationships/hyperlink" Target="https://appropriations.house.gov/sites/democrats.appropriations.house.gov/files/Additional%20Ukraine%20Suplemental%20Appropriations%20Act%20Summary.pdf" TargetMode="External"/><Relationship Id="rId555" Type="http://schemas.openxmlformats.org/officeDocument/2006/relationships/hyperlink" Target="https://crsreports.congress.gov/product/pdf/IF/IF12040" TargetMode="External"/><Relationship Id="rId556" Type="http://schemas.openxmlformats.org/officeDocument/2006/relationships/hyperlink" Target="https://www.defense.gov/News/Releases/Release/Article/3160503/600-million-in-additional-security-assistance-for-ukraine/" TargetMode="External"/><Relationship Id="rId557" Type="http://schemas.openxmlformats.org/officeDocument/2006/relationships/hyperlink" Target="https://appropriations.house.gov/sites/democrats.appropriations.house.gov/files/Ukraine%20Supplemental%20Summary.pdf" TargetMode="External"/><Relationship Id="rId558" Type="http://schemas.openxmlformats.org/officeDocument/2006/relationships/hyperlink" Target="https://appropriations.house.gov/sites/democrats.appropriations.house.gov/files/Additional%20Ukraine%20Suplemental%20Appropriations%20Act%20Summary.pdf" TargetMode="External"/><Relationship Id="rId559" Type="http://schemas.openxmlformats.org/officeDocument/2006/relationships/hyperlink" Target="https://crsreports.congress.gov/product/pdf/IF/IF12040" TargetMode="External"/><Relationship Id="rId560" Type="http://schemas.openxmlformats.org/officeDocument/2006/relationships/hyperlink" Target="https://www.defense.gov/News/Releases/Release/Article/3160503/600-million-in-additional-security-assistance-for-ukraine/" TargetMode="External"/><Relationship Id="rId561" Type="http://schemas.openxmlformats.org/officeDocument/2006/relationships/hyperlink" Target="https://appropriations.house.gov/sites/democrats.appropriations.house.gov/files/Ukraine%20Supplemental%20Summary.pdf" TargetMode="External"/><Relationship Id="rId562" Type="http://schemas.openxmlformats.org/officeDocument/2006/relationships/hyperlink" Target="https://appropriations.house.gov/sites/democrats.appropriations.house.gov/files/Additional%20Ukraine%20Suplemental%20Appropriations%20Act%20Summary.pdf" TargetMode="External"/><Relationship Id="rId563" Type="http://schemas.openxmlformats.org/officeDocument/2006/relationships/hyperlink" Target="https://crsreports.congress.gov/product/pdf/IF/IF12040" TargetMode="External"/><Relationship Id="rId564" Type="http://schemas.openxmlformats.org/officeDocument/2006/relationships/hyperlink" Target="https://www.defense.gov/News/Releases/Release/Article/3160503/600-million-in-additional-security-assistance-for-ukraine/" TargetMode="External"/><Relationship Id="rId565" Type="http://schemas.openxmlformats.org/officeDocument/2006/relationships/hyperlink" Target="https://appropriations.house.gov/sites/democrats.appropriations.house.gov/files/Ukraine%20Supplemental%20Summary.pdf" TargetMode="External"/><Relationship Id="rId566" Type="http://schemas.openxmlformats.org/officeDocument/2006/relationships/hyperlink" Target="https://appropriations.house.gov/sites/democrats.appropriations.house.gov/files/Additional%20Ukraine%20Suplemental%20Appropriations%20Act%20Summary.pdf" TargetMode="External"/><Relationship Id="rId567" Type="http://schemas.openxmlformats.org/officeDocument/2006/relationships/hyperlink" Target="https://crsreports.congress.gov/product/pdf/IF/IF12040" TargetMode="External"/><Relationship Id="rId568" Type="http://schemas.openxmlformats.org/officeDocument/2006/relationships/hyperlink" Target="https://www.defense.gov/News/Releases/Release/Article/3160503/600-million-in-additional-security-assistance-for-ukraine/" TargetMode="External"/><Relationship Id="rId569" Type="http://schemas.openxmlformats.org/officeDocument/2006/relationships/hyperlink" Target="https://appropriations.house.gov/sites/democrats.appropriations.house.gov/files/Ukraine%20Supplemental%20Summary.pdf" TargetMode="External"/><Relationship Id="rId570" Type="http://schemas.openxmlformats.org/officeDocument/2006/relationships/hyperlink" Target="https://appropriations.house.gov/sites/democrats.appropriations.house.gov/files/Additional%20Ukraine%20Suplemental%20Appropriations%20Act%20Summary.pdf" TargetMode="External"/><Relationship Id="rId571" Type="http://schemas.openxmlformats.org/officeDocument/2006/relationships/hyperlink" Target="https://crsreports.congress.gov/product/pdf/IF/IF12040" TargetMode="External"/><Relationship Id="rId572" Type="http://schemas.openxmlformats.org/officeDocument/2006/relationships/hyperlink" Target="https://www.unroca.org/united-states/report/2022/" TargetMode="External"/><Relationship Id="rId573" Type="http://schemas.openxmlformats.org/officeDocument/2006/relationships/hyperlink" Target="https://www.defense.gov/News/Releases/Release/Article/3160503/600-million-in-additional-security-assistance-for-ukraine/" TargetMode="External"/><Relationship Id="rId574" Type="http://schemas.openxmlformats.org/officeDocument/2006/relationships/hyperlink" Target="https://appropriations.house.gov/sites/democrats.appropriations.house.gov/files/Ukraine%20Supplemental%20Summary.pdf" TargetMode="External"/><Relationship Id="rId575" Type="http://schemas.openxmlformats.org/officeDocument/2006/relationships/hyperlink" Target="https://appropriations.house.gov/sites/democrats.appropriations.house.gov/files/Additional%20Ukraine%20Suplemental%20Appropriations%20Act%20Summary.pdf" TargetMode="External"/><Relationship Id="rId576" Type="http://schemas.openxmlformats.org/officeDocument/2006/relationships/hyperlink" Target="https://crsreports.congress.gov/product/pdf/IF/IF12040" TargetMode="External"/><Relationship Id="rId577" Type="http://schemas.openxmlformats.org/officeDocument/2006/relationships/hyperlink" Target="https://www.defense.gov/News/Releases/Release/Article/3160503/600-million-in-additional-security-assistance-for-ukraine/" TargetMode="External"/><Relationship Id="rId578" Type="http://schemas.openxmlformats.org/officeDocument/2006/relationships/hyperlink" Target="https://appropriations.house.gov/sites/democrats.appropriations.house.gov/files/Ukraine%20Supplemental%20Summary.pdf" TargetMode="External"/><Relationship Id="rId579" Type="http://schemas.openxmlformats.org/officeDocument/2006/relationships/hyperlink" Target="https://appropriations.house.gov/sites/democrats.appropriations.house.gov/files/Additional%20Ukraine%20Suplemental%20Appropriations%20Act%20Summary.pdf" TargetMode="External"/><Relationship Id="rId580" Type="http://schemas.openxmlformats.org/officeDocument/2006/relationships/hyperlink" Target="https://crsreports.congress.gov/product/pdf/IF/IF12040" TargetMode="External"/><Relationship Id="rId581" Type="http://schemas.openxmlformats.org/officeDocument/2006/relationships/hyperlink" Target="https://www.defense.gov/News/Releases/Release/Article/3160503/600-million-in-additional-security-assistance-for-ukraine/" TargetMode="External"/><Relationship Id="rId582" Type="http://schemas.openxmlformats.org/officeDocument/2006/relationships/hyperlink" Target="https://appropriations.house.gov/sites/democrats.appropriations.house.gov/files/Ukraine%20Supplemental%20Summary.pdf" TargetMode="External"/><Relationship Id="rId583" Type="http://schemas.openxmlformats.org/officeDocument/2006/relationships/hyperlink" Target="https://appropriations.house.gov/sites/democrats.appropriations.house.gov/files/Additional%20Ukraine%20Suplemental%20Appropriations%20Act%20Summary.pdf" TargetMode="External"/><Relationship Id="rId584" Type="http://schemas.openxmlformats.org/officeDocument/2006/relationships/hyperlink" Target="https://crsreports.congress.gov/product/pdf/IF/IF12040" TargetMode="External"/><Relationship Id="rId585" Type="http://schemas.openxmlformats.org/officeDocument/2006/relationships/hyperlink" Target="https://www.defense.gov/News/Releases/Release/Article/3160503/600-million-in-additional-security-assistance-for-ukraine/" TargetMode="External"/><Relationship Id="rId586" Type="http://schemas.openxmlformats.org/officeDocument/2006/relationships/hyperlink" Target="https://appropriations.house.gov/sites/democrats.appropriations.house.gov/files/Ukraine%20Supplemental%20Summary.pdf" TargetMode="External"/><Relationship Id="rId587" Type="http://schemas.openxmlformats.org/officeDocument/2006/relationships/hyperlink" Target="https://appropriations.house.gov/sites/democrats.appropriations.house.gov/files/Additional%20Ukraine%20Suplemental%20Appropriations%20Act%20Summary.pdf" TargetMode="External"/><Relationship Id="rId588" Type="http://schemas.openxmlformats.org/officeDocument/2006/relationships/hyperlink" Target="https://crsreports.congress.gov/product/pdf/IF/IF12040" TargetMode="External"/><Relationship Id="rId589" Type="http://schemas.openxmlformats.org/officeDocument/2006/relationships/hyperlink" Target="https://www.defense.gov/News/Releases/Release/Article/3160503/600-million-in-additional-security-assistance-for-ukraine/" TargetMode="External"/><Relationship Id="rId590" Type="http://schemas.openxmlformats.org/officeDocument/2006/relationships/hyperlink" Target="https://appropriations.house.gov/sites/democrats.appropriations.house.gov/files/Ukraine%20Supplemental%20Summary.pdf" TargetMode="External"/><Relationship Id="rId591" Type="http://schemas.openxmlformats.org/officeDocument/2006/relationships/hyperlink" Target="https://appropriations.house.gov/sites/democrats.appropriations.house.gov/files/Additional%20Ukraine%20Suplemental%20Appropriations%20Act%20Summary.pdf" TargetMode="External"/><Relationship Id="rId592" Type="http://schemas.openxmlformats.org/officeDocument/2006/relationships/hyperlink" Target="https://crsreports.congress.gov/product/pdf/IF/IF12040" TargetMode="External"/><Relationship Id="rId593" Type="http://schemas.openxmlformats.org/officeDocument/2006/relationships/hyperlink" Target="https://www.defense.gov/News/Releases/Release/Article/3160503/600-million-in-additional-security-assistance-for-ukraine/" TargetMode="External"/><Relationship Id="rId594" Type="http://schemas.openxmlformats.org/officeDocument/2006/relationships/hyperlink" Target="https://appropriations.house.gov/sites/democrats.appropriations.house.gov/files/Ukraine%20Supplemental%20Summary.pdf" TargetMode="External"/><Relationship Id="rId595" Type="http://schemas.openxmlformats.org/officeDocument/2006/relationships/hyperlink" Target="https://appropriations.house.gov/sites/democrats.appropriations.house.gov/files/Additional%20Ukraine%20Suplemental%20Appropriations%20Act%20Summary.pdf" TargetMode="External"/><Relationship Id="rId596" Type="http://schemas.openxmlformats.org/officeDocument/2006/relationships/hyperlink" Target="https://crsreports.congress.gov/product/pdf/IF/IF12040" TargetMode="External"/><Relationship Id="rId597" Type="http://schemas.openxmlformats.org/officeDocument/2006/relationships/hyperlink" Target="https://www.defense.gov/News/Releases/Release/Article/3160503/600-million-in-additional-security-assistance-for-ukraine/" TargetMode="External"/><Relationship Id="rId598" Type="http://schemas.openxmlformats.org/officeDocument/2006/relationships/hyperlink" Target="https://appropriations.house.gov/sites/democrats.appropriations.house.gov/files/Ukraine%20Supplemental%20Summary.pdf" TargetMode="External"/><Relationship Id="rId599" Type="http://schemas.openxmlformats.org/officeDocument/2006/relationships/hyperlink" Target="https://appropriations.house.gov/sites/democrats.appropriations.house.gov/files/Additional%20Ukraine%20Suplemental%20Appropriations%20Act%20Summary.pdf" TargetMode="External"/><Relationship Id="rId600" Type="http://schemas.openxmlformats.org/officeDocument/2006/relationships/hyperlink" Target="https://crsreports.congress.gov/product/pdf/IF/IF12040" TargetMode="External"/><Relationship Id="rId601" Type="http://schemas.openxmlformats.org/officeDocument/2006/relationships/hyperlink" Target="https://www.defense.gov/News/Releases/Release/Article/3160503/600-million-in-additional-security-assistance-for-ukraine/" TargetMode="External"/><Relationship Id="rId602" Type="http://schemas.openxmlformats.org/officeDocument/2006/relationships/hyperlink" Target="https://appropriations.house.gov/sites/democrats.appropriations.house.gov/files/Ukraine%20Supplemental%20Summary.pdf" TargetMode="External"/><Relationship Id="rId603" Type="http://schemas.openxmlformats.org/officeDocument/2006/relationships/hyperlink" Target="https://appropriations.house.gov/sites/democrats.appropriations.house.gov/files/Additional%20Ukraine%20Suplemental%20Appropriations%20Act%20Summary.pdf" TargetMode="External"/><Relationship Id="rId604" Type="http://schemas.openxmlformats.org/officeDocument/2006/relationships/hyperlink" Target="https://crsreports.congress.gov/product/pdf/IF/IF12040" TargetMode="External"/><Relationship Id="rId605" Type="http://schemas.openxmlformats.org/officeDocument/2006/relationships/hyperlink" Target="https://www.defense.gov/News/Releases/Release/Article/3160503/600-million-in-additional-security-assistance-for-ukraine/" TargetMode="External"/><Relationship Id="rId606" Type="http://schemas.openxmlformats.org/officeDocument/2006/relationships/hyperlink" Target="https://appropriations.house.gov/sites/democrats.appropriations.house.gov/files/Ukraine%20Supplemental%20Summary.pdf" TargetMode="External"/><Relationship Id="rId607" Type="http://schemas.openxmlformats.org/officeDocument/2006/relationships/hyperlink" Target="https://appropriations.house.gov/sites/democrats.appropriations.house.gov/files/Additional%20Ukraine%20Suplemental%20Appropriations%20Act%20Summary.pdf" TargetMode="External"/><Relationship Id="rId608" Type="http://schemas.openxmlformats.org/officeDocument/2006/relationships/hyperlink" Target="https://crsreports.congress.gov/product/pdf/IF/IF12040" TargetMode="External"/><Relationship Id="rId609" Type="http://schemas.openxmlformats.org/officeDocument/2006/relationships/hyperlink" Target="https://www.defense.gov/News/Releases/Release/Article/3160503/600-million-in-additional-security-assistance-for-ukraine/" TargetMode="External"/><Relationship Id="rId610" Type="http://schemas.openxmlformats.org/officeDocument/2006/relationships/hyperlink" Target="https://appropriations.house.gov/sites/democrats.appropriations.house.gov/files/Ukraine%20Supplemental%20Summary.pdf" TargetMode="External"/><Relationship Id="rId611" Type="http://schemas.openxmlformats.org/officeDocument/2006/relationships/hyperlink" Target="https://appropriations.house.gov/sites/democrats.appropriations.house.gov/files/Additional%20Ukraine%20Suplemental%20Appropriations%20Act%20Summary.pdf" TargetMode="External"/><Relationship Id="rId612" Type="http://schemas.openxmlformats.org/officeDocument/2006/relationships/hyperlink" Target="https://crsreports.congress.gov/product/pdf/IF/IF12040" TargetMode="External"/><Relationship Id="rId613" Type="http://schemas.openxmlformats.org/officeDocument/2006/relationships/hyperlink" Target="https://www.defense.gov/News/Releases/Release/Article/3160503/600-million-in-additional-security-assistance-for-ukraine/" TargetMode="External"/><Relationship Id="rId614" Type="http://schemas.openxmlformats.org/officeDocument/2006/relationships/hyperlink" Target="https://appropriations.house.gov/sites/democrats.appropriations.house.gov/files/Ukraine%20Supplemental%20Summary.pdf" TargetMode="External"/><Relationship Id="rId615" Type="http://schemas.openxmlformats.org/officeDocument/2006/relationships/hyperlink" Target="https://appropriations.house.gov/sites/democrats.appropriations.house.gov/files/Additional%20Ukraine%20Suplemental%20Appropriations%20Act%20Summary.pdf" TargetMode="External"/><Relationship Id="rId616" Type="http://schemas.openxmlformats.org/officeDocument/2006/relationships/hyperlink" Target="https://crsreports.congress.gov/product/pdf/IF/IF12040" TargetMode="External"/><Relationship Id="rId617" Type="http://schemas.openxmlformats.org/officeDocument/2006/relationships/hyperlink" Target="https://appropriations.house.gov/sites/democrats.appropriations.house.gov/files/Ukraine%20Supplemental%20Summary.pdf" TargetMode="External"/><Relationship Id="rId618" Type="http://schemas.openxmlformats.org/officeDocument/2006/relationships/hyperlink" Target="https://appropriations.house.gov/sites/democrats.appropriations.house.gov/files/Additional%20Ukraine%20Suplemental%20Appropriations%20Act%20Summary.pdf" TargetMode="External"/><Relationship Id="rId619" Type="http://schemas.openxmlformats.org/officeDocument/2006/relationships/hyperlink" Target="https://crsreports.congress.gov/product/pdf/IF/IF12040" TargetMode="External"/><Relationship Id="rId620" Type="http://schemas.openxmlformats.org/officeDocument/2006/relationships/hyperlink" Target="https://appropriations.house.gov/sites/democrats.appropriations.house.gov/files/Ukraine%20Supplemental%20Summary.pdf" TargetMode="External"/><Relationship Id="rId621" Type="http://schemas.openxmlformats.org/officeDocument/2006/relationships/hyperlink" Target="https://appropriations.house.gov/sites/democrats.appropriations.house.gov/files/Ukraine%20Supplemental%20Summary.pdf" TargetMode="External"/><Relationship Id="rId622" Type="http://schemas.openxmlformats.org/officeDocument/2006/relationships/hyperlink" Target="https://appropriations.house.gov/sites/democrats.appropriations.house.gov/files/Additional%20Ukraine%20Suplemental%20Appropriations%20Act%20Summary.pdf" TargetMode="External"/><Relationship Id="rId623" Type="http://schemas.openxmlformats.org/officeDocument/2006/relationships/hyperlink" Target="https://crsreports.congress.gov/product/pdf/IF/IF12040" TargetMode="External"/><Relationship Id="rId624" Type="http://schemas.openxmlformats.org/officeDocument/2006/relationships/hyperlink" Target="https://appropriations.house.gov/sites/democrats.appropriations.house.gov/files/Ukraine%20Supplemental%20Summary.pdf" TargetMode="External"/><Relationship Id="rId625" Type="http://schemas.openxmlformats.org/officeDocument/2006/relationships/hyperlink" Target="https://appropriations.house.gov/sites/democrats.appropriations.house.gov/files/Additional%20Ukraine%20Suplemental%20Appropriations%20Act%20Summary.pdf" TargetMode="External"/><Relationship Id="rId626" Type="http://schemas.openxmlformats.org/officeDocument/2006/relationships/hyperlink" Target="https://crsreports.congress.gov/product/pdf/IF/IF12040" TargetMode="External"/><Relationship Id="rId627" Type="http://schemas.openxmlformats.org/officeDocument/2006/relationships/hyperlink" Target="https://appropriations.house.gov/sites/democrats.appropriations.house.gov/files/Ukraine%20Supplemental%20Summary.pdf" TargetMode="External"/><Relationship Id="rId628" Type="http://schemas.openxmlformats.org/officeDocument/2006/relationships/hyperlink" Target="https://appropriations.house.gov/sites/democrats.appropriations.house.gov/files/Additional%20Ukraine%20Suplemental%20Appropriations%20Act%20Summary.pdf" TargetMode="External"/><Relationship Id="rId629" Type="http://schemas.openxmlformats.org/officeDocument/2006/relationships/hyperlink" Target="https://crsreports.congress.gov/product/pdf/IF/IF12040" TargetMode="External"/><Relationship Id="rId630" Type="http://schemas.openxmlformats.org/officeDocument/2006/relationships/hyperlink" Target="https://appropriations.house.gov/sites/democrats.appropriations.house.gov/files/Ukraine%20Supplemental%20Summary.pdf" TargetMode="External"/><Relationship Id="rId631" Type="http://schemas.openxmlformats.org/officeDocument/2006/relationships/hyperlink" Target="https://appropriations.house.gov/sites/democrats.appropriations.house.gov/files/Additional%20Ukraine%20Suplemental%20Appropriations%20Act%20Summary.pdf" TargetMode="External"/><Relationship Id="rId632" Type="http://schemas.openxmlformats.org/officeDocument/2006/relationships/hyperlink" Target="https://crsreports.congress.gov/product/pdf/IF/IF12040" TargetMode="External"/><Relationship Id="rId633" Type="http://schemas.openxmlformats.org/officeDocument/2006/relationships/hyperlink" Target="https://appropriations.house.gov/sites/democrats.appropriations.house.gov/files/Ukraine%20Supplemental%20Summary.pdf" TargetMode="External"/><Relationship Id="rId634" Type="http://schemas.openxmlformats.org/officeDocument/2006/relationships/hyperlink" Target="https://appropriations.house.gov/sites/democrats.appropriations.house.gov/files/Additional%20Ukraine%20Suplemental%20Appropriations%20Act%20Summary.pdf" TargetMode="External"/><Relationship Id="rId635" Type="http://schemas.openxmlformats.org/officeDocument/2006/relationships/hyperlink" Target="https://crsreports.congress.gov/product/pdf/IF/IF12040" TargetMode="External"/><Relationship Id="rId636" Type="http://schemas.openxmlformats.org/officeDocument/2006/relationships/hyperlink" Target="https://appropriations.house.gov/sites/democrats.appropriations.house.gov/files/Ukraine%20Supplemental%20Summary.pdf" TargetMode="External"/><Relationship Id="rId637" Type="http://schemas.openxmlformats.org/officeDocument/2006/relationships/hyperlink" Target="https://appropriations.house.gov/sites/democrats.appropriations.house.gov/files/Additional%20Ukraine%20Suplemental%20Appropriations%20Act%20Summary.pdf" TargetMode="External"/><Relationship Id="rId638" Type="http://schemas.openxmlformats.org/officeDocument/2006/relationships/hyperlink" Target="https://crsreports.congress.gov/product/pdf/IF/IF12040" TargetMode="External"/><Relationship Id="rId639" Type="http://schemas.openxmlformats.org/officeDocument/2006/relationships/hyperlink" Target="https://appropriations.house.gov/sites/democrats.appropriations.house.gov/files/Ukraine%20Supplemental%20Summary.pdf" TargetMode="External"/><Relationship Id="rId640" Type="http://schemas.openxmlformats.org/officeDocument/2006/relationships/hyperlink" Target="https://appropriations.house.gov/sites/democrats.appropriations.house.gov/files/Additional%20Ukraine%20Suplemental%20Appropriations%20Act%20Summary.pdf" TargetMode="External"/><Relationship Id="rId641" Type="http://schemas.openxmlformats.org/officeDocument/2006/relationships/hyperlink" Target="https://crsreports.congress.gov/product/pdf/IF/IF12040" TargetMode="External"/><Relationship Id="rId642" Type="http://schemas.openxmlformats.org/officeDocument/2006/relationships/hyperlink" Target="https://appropriations.house.gov/sites/democrats.appropriations.house.gov/files/Ukraine%20Supplemental%20Summary.pdf" TargetMode="External"/><Relationship Id="rId643" Type="http://schemas.openxmlformats.org/officeDocument/2006/relationships/hyperlink" Target="https://appropriations.house.gov/sites/democrats.appropriations.house.gov/files/Additional%20Ukraine%20Suplemental%20Appropriations%20Act%20Summary.pdf" TargetMode="External"/><Relationship Id="rId644" Type="http://schemas.openxmlformats.org/officeDocument/2006/relationships/hyperlink" Target="https://crsreports.congress.gov/product/pdf/IF/IF12040" TargetMode="External"/><Relationship Id="rId645" Type="http://schemas.openxmlformats.org/officeDocument/2006/relationships/hyperlink" Target="https://appropriations.house.gov/sites/democrats.appropriations.house.gov/files/Ukraine%20Supplemental%20Summary.pdf" TargetMode="External"/><Relationship Id="rId646" Type="http://schemas.openxmlformats.org/officeDocument/2006/relationships/hyperlink" Target="https://appropriations.house.gov/sites/democrats.appropriations.house.gov/files/Additional%20Ukraine%20Suplemental%20Appropriations%20Act%20Summary.pdf" TargetMode="External"/><Relationship Id="rId647" Type="http://schemas.openxmlformats.org/officeDocument/2006/relationships/hyperlink" Target="https://crsreports.congress.gov/product/pdf/IF/IF12040" TargetMode="External"/><Relationship Id="rId648" Type="http://schemas.openxmlformats.org/officeDocument/2006/relationships/hyperlink" Target="https://appropriations.house.gov/sites/democrats.appropriations.house.gov/files/Ukraine%20Supplemental%20Summary.pdf" TargetMode="External"/><Relationship Id="rId649" Type="http://schemas.openxmlformats.org/officeDocument/2006/relationships/hyperlink" Target="https://appropriations.house.gov/sites/democrats.appropriations.house.gov/files/Additional%20Ukraine%20Suplemental%20Appropriations%20Act%20Summary.pdf" TargetMode="External"/><Relationship Id="rId650" Type="http://schemas.openxmlformats.org/officeDocument/2006/relationships/hyperlink" Target="https://crsreports.congress.gov/product/pdf/IF/IF12040" TargetMode="External"/><Relationship Id="rId651" Type="http://schemas.openxmlformats.org/officeDocument/2006/relationships/hyperlink" Target="https://appropriations.house.gov/sites/democrats.appropriations.house.gov/files/Ukraine%20Supplemental%20Summary.pdf" TargetMode="External"/><Relationship Id="rId652" Type="http://schemas.openxmlformats.org/officeDocument/2006/relationships/hyperlink" Target="https://appropriations.house.gov/sites/democrats.appropriations.house.gov/files/Additional%20Ukraine%20Suplemental%20Appropriations%20Act%20Summary.pdf" TargetMode="External"/><Relationship Id="rId653" Type="http://schemas.openxmlformats.org/officeDocument/2006/relationships/hyperlink" Target="https://crsreports.congress.gov/product/pdf/IF/IF12040" TargetMode="External"/><Relationship Id="rId654" Type="http://schemas.openxmlformats.org/officeDocument/2006/relationships/hyperlink" Target="https://appropriations.house.gov/sites/democrats.appropriations.house.gov/files/Additional%20Ukraine%20Suplemental%20Appropriations%20Act%20Summary.pdf" TargetMode="External"/><Relationship Id="rId655" Type="http://schemas.openxmlformats.org/officeDocument/2006/relationships/hyperlink" Target="https://appropriations.house.gov/sites/democrats.appropriations.house.gov/files/Ukraine%20Supplemental%20Summary.pdf" TargetMode="External"/><Relationship Id="rId656" Type="http://schemas.openxmlformats.org/officeDocument/2006/relationships/hyperlink" Target="https://appropriations.house.gov/sites/democrats.appropriations.house.gov/files/Additional%20Ukraine%20Suplemental%20Appropriations%20Act%20Summary.pdf" TargetMode="External"/><Relationship Id="rId657" Type="http://schemas.openxmlformats.org/officeDocument/2006/relationships/hyperlink" Target="https://crsreports.congress.gov/product/pdf/IF/IF12040" TargetMode="External"/><Relationship Id="rId658" Type="http://schemas.openxmlformats.org/officeDocument/2006/relationships/hyperlink" Target="https://appropriations.house.gov/sites/democrats.appropriations.house.gov/files/Ukraine%20Supplemental%20Summary.pdf" TargetMode="External"/><Relationship Id="rId659" Type="http://schemas.openxmlformats.org/officeDocument/2006/relationships/hyperlink" Target="https://appropriations.house.gov/sites/democrats.appropriations.house.gov/files/Additional%20Ukraine%20Suplemental%20Appropriations%20Act%20Summary.pdf" TargetMode="External"/><Relationship Id="rId660" Type="http://schemas.openxmlformats.org/officeDocument/2006/relationships/hyperlink" Target="https://crsreports.congress.gov/product/pdf/IF/IF12040" TargetMode="External"/><Relationship Id="rId661" Type="http://schemas.openxmlformats.org/officeDocument/2006/relationships/hyperlink" Target="https://appropriations.house.gov/sites/democrats.appropriations.house.gov/files/Ukraine%20Supplemental%20Summary.pdf" TargetMode="External"/><Relationship Id="rId662" Type="http://schemas.openxmlformats.org/officeDocument/2006/relationships/hyperlink" Target="https://appropriations.house.gov/sites/democrats.appropriations.house.gov/files/Additional%20Ukraine%20Suplemental%20Appropriations%20Act%20Summary.pdf" TargetMode="External"/><Relationship Id="rId663" Type="http://schemas.openxmlformats.org/officeDocument/2006/relationships/hyperlink" Target="https://crsreports.congress.gov/product/pdf/IF/IF12040" TargetMode="External"/><Relationship Id="rId664" Type="http://schemas.openxmlformats.org/officeDocument/2006/relationships/hyperlink" Target="https://appropriations.house.gov/sites/democrats.appropriations.house.gov/files/Ukraine%20Supplemental%20Summary.pdf" TargetMode="External"/><Relationship Id="rId665" Type="http://schemas.openxmlformats.org/officeDocument/2006/relationships/hyperlink" Target="https://appropriations.house.gov/sites/democrats.appropriations.house.gov/files/Additional%20Ukraine%20Suplemental%20Appropriations%20Act%20Summary.pdf" TargetMode="External"/><Relationship Id="rId666" Type="http://schemas.openxmlformats.org/officeDocument/2006/relationships/hyperlink" Target="https://crsreports.congress.gov/product/pdf/IF/IF12040" TargetMode="External"/><Relationship Id="rId667" Type="http://schemas.openxmlformats.org/officeDocument/2006/relationships/hyperlink" Target="https://appropriations.house.gov/sites/democrats.appropriations.house.gov/files/Ukraine%20Supplemental%20Summary.pdf" TargetMode="External"/><Relationship Id="rId668" Type="http://schemas.openxmlformats.org/officeDocument/2006/relationships/hyperlink" Target="https://appropriations.house.gov/sites/democrats.appropriations.house.gov/files/Additional%20Ukraine%20Suplemental%20Appropriations%20Act%20Summary.pdf" TargetMode="External"/><Relationship Id="rId669" Type="http://schemas.openxmlformats.org/officeDocument/2006/relationships/hyperlink" Target="https://crsreports.congress.gov/product/pdf/IF/IF12040" TargetMode="External"/><Relationship Id="rId670" Type="http://schemas.openxmlformats.org/officeDocument/2006/relationships/hyperlink" Target="https://appropriations.house.gov/sites/democrats.appropriations.house.gov/files/Ukraine%20Supplemental%20Summary.pdf" TargetMode="External"/><Relationship Id="rId671" Type="http://schemas.openxmlformats.org/officeDocument/2006/relationships/hyperlink" Target="https://appropriations.house.gov/sites/democrats.appropriations.house.gov/files/Additional%20Ukraine%20Suplemental%20Appropriations%20Act%20Summary.pdf" TargetMode="External"/><Relationship Id="rId672" Type="http://schemas.openxmlformats.org/officeDocument/2006/relationships/hyperlink" Target="https://crsreports.congress.gov/product/pdf/IF/IF12040" TargetMode="External"/><Relationship Id="rId673" Type="http://schemas.openxmlformats.org/officeDocument/2006/relationships/hyperlink" Target="https://crsreports.congress.gov/product/pdf/IF/IF12040" TargetMode="External"/><Relationship Id="rId674" Type="http://schemas.openxmlformats.org/officeDocument/2006/relationships/hyperlink" Target="https://appropriations.house.gov/sites/democrats.appropriations.house.gov/files/Ukraine%20Supplemental%20Summary.pdf" TargetMode="External"/><Relationship Id="rId675" Type="http://schemas.openxmlformats.org/officeDocument/2006/relationships/hyperlink" Target="https://appropriations.house.gov/sites/democrats.appropriations.house.gov/files/Additional%20Ukraine%20Suplemental%20Appropriations%20Act%20Summary.pdf" TargetMode="External"/><Relationship Id="rId676" Type="http://schemas.openxmlformats.org/officeDocument/2006/relationships/hyperlink" Target="https://crsreports.congress.gov/product/pdf/IF/IF12040" TargetMode="External"/><Relationship Id="rId677" Type="http://schemas.openxmlformats.org/officeDocument/2006/relationships/hyperlink" Target="https://www.defense.gov/News/Releases/Release/Article/2987119/defense-department-announces-300-million-in-additional-assistance-for-ukraine/" TargetMode="External"/><Relationship Id="rId678" Type="http://schemas.openxmlformats.org/officeDocument/2006/relationships/hyperlink" Target="https://appropriations.house.gov/sites/democrats.appropriations.house.gov/files/Ukraine%20Supplemental%20Summary.pdf" TargetMode="External"/><Relationship Id="rId679" Type="http://schemas.openxmlformats.org/officeDocument/2006/relationships/hyperlink" Target="https://appropriations.house.gov/sites/democrats.appropriations.house.gov/files/Additional%20Ukraine%20Suplemental%20Appropriations%20Act%20Summary.pdf" TargetMode="External"/><Relationship Id="rId680" Type="http://schemas.openxmlformats.org/officeDocument/2006/relationships/hyperlink" Target="https://www.newsweek.com/ukraine-us-c-uas-laser-guided-rocket-systems-1793015" TargetMode="External"/><Relationship Id="rId681" Type="http://schemas.openxmlformats.org/officeDocument/2006/relationships/hyperlink" Target="https://www.defense.gov/News/Releases/Release/Article/2987119/defense-department-announces-300-million-in-additional-assistance-for-ukraine/" TargetMode="External"/><Relationship Id="rId682" Type="http://schemas.openxmlformats.org/officeDocument/2006/relationships/hyperlink" Target="https://appropriations.house.gov/sites/democrats.appropriations.house.gov/files/Ukraine%20Supplemental%20Summary.pdf" TargetMode="External"/><Relationship Id="rId683" Type="http://schemas.openxmlformats.org/officeDocument/2006/relationships/hyperlink" Target="https://appropriations.house.gov/sites/democrats.appropriations.house.gov/files/Additional%20Ukraine%20Suplemental%20Appropriations%20Act%20Summary.pdf" TargetMode="External"/><Relationship Id="rId684" Type="http://schemas.openxmlformats.org/officeDocument/2006/relationships/hyperlink" Target="https://crsreports.congress.gov/product/pdf/IF/IF12040" TargetMode="External"/><Relationship Id="rId685" Type="http://schemas.openxmlformats.org/officeDocument/2006/relationships/hyperlink" Target="https://www.defense.gov/News/Releases/Release/Article/2987119/defense-department-announces-300-million-in-additional-assistance-for-ukraine/" TargetMode="External"/><Relationship Id="rId686" Type="http://schemas.openxmlformats.org/officeDocument/2006/relationships/hyperlink" Target="https://appropriations.house.gov/sites/democrats.appropriations.house.gov/files/Ukraine%20Supplemental%20Summary.pdf" TargetMode="External"/><Relationship Id="rId687" Type="http://schemas.openxmlformats.org/officeDocument/2006/relationships/hyperlink" Target="https://appropriations.house.gov/sites/democrats.appropriations.house.gov/files/Additional%20Ukraine%20Suplemental%20Appropriations%20Act%20Summary.pdf" TargetMode="External"/><Relationship Id="rId688" Type="http://schemas.openxmlformats.org/officeDocument/2006/relationships/hyperlink" Target="https://crsreports.congress.gov/product/pdf/IF/IF12040" TargetMode="External"/><Relationship Id="rId689" Type="http://schemas.openxmlformats.org/officeDocument/2006/relationships/hyperlink" Target="https://www.defense.gov/News/Releases/Release/Article/2987119/defense-department-announces-300-million-in-additional-assistance-for-ukraine/" TargetMode="External"/><Relationship Id="rId690" Type="http://schemas.openxmlformats.org/officeDocument/2006/relationships/hyperlink" Target="https://appropriations.house.gov/sites/democrats.appropriations.house.gov/files/Ukraine%20Supplemental%20Summary.pdf" TargetMode="External"/><Relationship Id="rId691" Type="http://schemas.openxmlformats.org/officeDocument/2006/relationships/hyperlink" Target="https://appropriations.house.gov/sites/democrats.appropriations.house.gov/files/Additional%20Ukraine%20Suplemental%20Appropriations%20Act%20Summary.pdf" TargetMode="External"/><Relationship Id="rId692" Type="http://schemas.openxmlformats.org/officeDocument/2006/relationships/hyperlink" Target="https://crsreports.congress.gov/product/pdf/IF/IF12040" TargetMode="External"/><Relationship Id="rId693" Type="http://schemas.openxmlformats.org/officeDocument/2006/relationships/hyperlink" Target="https://www.defense.gov/News/Releases/Release/Article/2987119/defense-department-announces-300-million-in-additional-assistance-for-ukraine/" TargetMode="External"/><Relationship Id="rId694" Type="http://schemas.openxmlformats.org/officeDocument/2006/relationships/hyperlink" Target="https://appropriations.house.gov/sites/democrats.appropriations.house.gov/files/Ukraine%20Supplemental%20Summary.pdf" TargetMode="External"/><Relationship Id="rId695" Type="http://schemas.openxmlformats.org/officeDocument/2006/relationships/hyperlink" Target="https://appropriations.house.gov/sites/democrats.appropriations.house.gov/files/Additional%20Ukraine%20Suplemental%20Appropriations%20Act%20Summary.pdf" TargetMode="External"/><Relationship Id="rId696" Type="http://schemas.openxmlformats.org/officeDocument/2006/relationships/hyperlink" Target="https://crsreports.congress.gov/product/pdf/IF/IF12040" TargetMode="External"/><Relationship Id="rId697" Type="http://schemas.openxmlformats.org/officeDocument/2006/relationships/hyperlink" Target="https://www.defense.gov/News/Releases/Release/Article/2987119/defense-department-announces-300-million-in-additional-assistance-for-ukraine/" TargetMode="External"/><Relationship Id="rId698" Type="http://schemas.openxmlformats.org/officeDocument/2006/relationships/hyperlink" Target="https://appropriations.house.gov/sites/democrats.appropriations.house.gov/files/Ukraine%20Supplemental%20Summary.pdf" TargetMode="External"/><Relationship Id="rId699" Type="http://schemas.openxmlformats.org/officeDocument/2006/relationships/hyperlink" Target="https://appropriations.house.gov/sites/democrats.appropriations.house.gov/files/Additional%20Ukraine%20Suplemental%20Appropriations%20Act%20Summary.pdf" TargetMode="External"/><Relationship Id="rId700" Type="http://schemas.openxmlformats.org/officeDocument/2006/relationships/hyperlink" Target="https://crsreports.congress.gov/product/pdf/IF/IF12040" TargetMode="External"/><Relationship Id="rId701" Type="http://schemas.openxmlformats.org/officeDocument/2006/relationships/hyperlink" Target="https://www.defense.gov/News/Releases/Release/Article/2987119/defense-department-announces-300-million-in-additional-assistance-for-ukraine/" TargetMode="External"/><Relationship Id="rId702" Type="http://schemas.openxmlformats.org/officeDocument/2006/relationships/hyperlink" Target="https://appropriations.house.gov/sites/democrats.appropriations.house.gov/files/Ukraine%20Supplemental%20Summary.pdf" TargetMode="External"/><Relationship Id="rId703" Type="http://schemas.openxmlformats.org/officeDocument/2006/relationships/hyperlink" Target="https://appropriations.house.gov/sites/democrats.appropriations.house.gov/files/Additional%20Ukraine%20Suplemental%20Appropriations%20Act%20Summary.pdf" TargetMode="External"/><Relationship Id="rId704" Type="http://schemas.openxmlformats.org/officeDocument/2006/relationships/hyperlink" Target="https://crsreports.congress.gov/product/pdf/IF/IF12040" TargetMode="External"/><Relationship Id="rId705" Type="http://schemas.openxmlformats.org/officeDocument/2006/relationships/hyperlink" Target="https://www.defense.gov/News/Releases/Release/Article/2987119/defense-department-announces-300-million-in-additional-assistance-for-ukraine/" TargetMode="External"/><Relationship Id="rId706" Type="http://schemas.openxmlformats.org/officeDocument/2006/relationships/hyperlink" Target="https://appropriations.house.gov/sites/democrats.appropriations.house.gov/files/Ukraine%20Supplemental%20Summary.pdf" TargetMode="External"/><Relationship Id="rId707" Type="http://schemas.openxmlformats.org/officeDocument/2006/relationships/hyperlink" Target="https://appropriations.house.gov/sites/democrats.appropriations.house.gov/files/Additional%20Ukraine%20Suplemental%20Appropriations%20Act%20Summary.pdf" TargetMode="External"/><Relationship Id="rId708" Type="http://schemas.openxmlformats.org/officeDocument/2006/relationships/hyperlink" Target="https://crsreports.congress.gov/product/pdf/IF/IF12040" TargetMode="External"/><Relationship Id="rId709" Type="http://schemas.openxmlformats.org/officeDocument/2006/relationships/hyperlink" Target="https://www.defense.gov/News/Releases/Release/Article/2987119/defense-department-announces-300-million-in-additional-assistance-for-ukraine/" TargetMode="External"/><Relationship Id="rId710" Type="http://schemas.openxmlformats.org/officeDocument/2006/relationships/hyperlink" Target="https://appropriations.house.gov/sites/democrats.appropriations.house.gov/files/Ukraine%20Supplemental%20Summary.pdf" TargetMode="External"/><Relationship Id="rId711" Type="http://schemas.openxmlformats.org/officeDocument/2006/relationships/hyperlink" Target="https://appropriations.house.gov/sites/democrats.appropriations.house.gov/files/Additional%20Ukraine%20Suplemental%20Appropriations%20Act%20Summary.pdf" TargetMode="External"/><Relationship Id="rId712" Type="http://schemas.openxmlformats.org/officeDocument/2006/relationships/hyperlink" Target="https://crsreports.congress.gov/product/pdf/IF/IF12040" TargetMode="External"/><Relationship Id="rId713" Type="http://schemas.openxmlformats.org/officeDocument/2006/relationships/hyperlink" Target="https://www.defense.gov/News/Releases/Release/Article/2987119/defense-department-announces-300-million-in-additional-assistance-for-ukraine/" TargetMode="External"/><Relationship Id="rId714" Type="http://schemas.openxmlformats.org/officeDocument/2006/relationships/hyperlink" Target="https://appropriations.house.gov/sites/democrats.appropriations.house.gov/files/Ukraine%20Supplemental%20Summary.pdf" TargetMode="External"/><Relationship Id="rId715" Type="http://schemas.openxmlformats.org/officeDocument/2006/relationships/hyperlink" Target="https://appropriations.house.gov/sites/democrats.appropriations.house.gov/files/Additional%20Ukraine%20Suplemental%20Appropriations%20Act%20Summary.pdf" TargetMode="External"/><Relationship Id="rId716" Type="http://schemas.openxmlformats.org/officeDocument/2006/relationships/hyperlink" Target="https://crsreports.congress.gov/product/pdf/IF/IF12040" TargetMode="External"/><Relationship Id="rId717" Type="http://schemas.openxmlformats.org/officeDocument/2006/relationships/hyperlink" Target="https://www.defense.gov/News/Releases/Release/Article/2987119/defense-department-announces-300-million-in-additional-assistance-for-ukraine/" TargetMode="External"/><Relationship Id="rId718" Type="http://schemas.openxmlformats.org/officeDocument/2006/relationships/hyperlink" Target="https://appropriations.house.gov/sites/democrats.appropriations.house.gov/files/Ukraine%20Supplemental%20Summary.pdf" TargetMode="External"/><Relationship Id="rId719" Type="http://schemas.openxmlformats.org/officeDocument/2006/relationships/hyperlink" Target="https://appropriations.house.gov/sites/democrats.appropriations.house.gov/files/Additional%20Ukraine%20Suplemental%20Appropriations%20Act%20Summary.pdf" TargetMode="External"/><Relationship Id="rId720" Type="http://schemas.openxmlformats.org/officeDocument/2006/relationships/hyperlink" Target="https://crsreports.congress.gov/product/pdf/IF/IF12040" TargetMode="External"/><Relationship Id="rId721" Type="http://schemas.openxmlformats.org/officeDocument/2006/relationships/hyperlink" Target="https://www.defense.gov/News/Releases/Release/Article/2987119/defense-department-announces-300-million-in-additional-assistance-for-ukraine/" TargetMode="External"/><Relationship Id="rId722" Type="http://schemas.openxmlformats.org/officeDocument/2006/relationships/hyperlink" Target="https://appropriations.house.gov/sites/democrats.appropriations.house.gov/files/Ukraine%20Supplemental%20Summary.pdf" TargetMode="External"/><Relationship Id="rId723" Type="http://schemas.openxmlformats.org/officeDocument/2006/relationships/hyperlink" Target="https://appropriations.house.gov/sites/democrats.appropriations.house.gov/files/Additional%20Ukraine%20Suplemental%20Appropriations%20Act%20Summary.pdf" TargetMode="External"/><Relationship Id="rId724" Type="http://schemas.openxmlformats.org/officeDocument/2006/relationships/hyperlink" Target="https://crsreports.congress.gov/product/pdf/IF/IF12040" TargetMode="External"/><Relationship Id="rId725" Type="http://schemas.openxmlformats.org/officeDocument/2006/relationships/hyperlink" Target="https://www.defense.gov/News/Releases/Release/Article/2987119/defense-department-announces-300-million-in-additional-assistance-for-ukraine/" TargetMode="External"/><Relationship Id="rId726" Type="http://schemas.openxmlformats.org/officeDocument/2006/relationships/hyperlink" Target="https://appropriations.house.gov/sites/democrats.appropriations.house.gov/files/Ukraine%20Supplemental%20Summary.pdf" TargetMode="External"/><Relationship Id="rId727" Type="http://schemas.openxmlformats.org/officeDocument/2006/relationships/hyperlink" Target="https://appropriations.house.gov/sites/democrats.appropriations.house.gov/files/Additional%20Ukraine%20Suplemental%20Appropriations%20Act%20Summary.pdf" TargetMode="External"/><Relationship Id="rId728" Type="http://schemas.openxmlformats.org/officeDocument/2006/relationships/hyperlink" Target="https://crsreports.congress.gov/product/pdf/IF/IF12040" TargetMode="External"/><Relationship Id="rId729" Type="http://schemas.openxmlformats.org/officeDocument/2006/relationships/hyperlink" Target="https://www.defense.gov/News/Releases/Release/Article/2987119/defense-department-announces-300-million-in-additional-assistance-for-ukraine/" TargetMode="External"/><Relationship Id="rId730" Type="http://schemas.openxmlformats.org/officeDocument/2006/relationships/hyperlink" Target="https://appropriations.house.gov/sites/democrats.appropriations.house.gov/files/Ukraine%20Supplemental%20Summary.pdf" TargetMode="External"/><Relationship Id="rId731" Type="http://schemas.openxmlformats.org/officeDocument/2006/relationships/hyperlink" Target="https://appropriations.house.gov/sites/democrats.appropriations.house.gov/files/Additional%20Ukraine%20Suplemental%20Appropriations%20Act%20Summary.pdf" TargetMode="External"/><Relationship Id="rId732" Type="http://schemas.openxmlformats.org/officeDocument/2006/relationships/hyperlink" Target="https://crsreports.congress.gov/product/pdf/IF/IF12040" TargetMode="External"/><Relationship Id="rId733" Type="http://schemas.openxmlformats.org/officeDocument/2006/relationships/hyperlink" Target="https://www.defense.gov/News/Releases/Release/Article/2987119/defense-department-announces-300-million-in-additional-assistance-for-ukraine/" TargetMode="External"/><Relationship Id="rId734" Type="http://schemas.openxmlformats.org/officeDocument/2006/relationships/hyperlink" Target="https://appropriations.house.gov/sites/democrats.appropriations.house.gov/files/Ukraine%20Supplemental%20Summary.pdf" TargetMode="External"/><Relationship Id="rId735" Type="http://schemas.openxmlformats.org/officeDocument/2006/relationships/hyperlink" Target="https://appropriations.house.gov/sites/democrats.appropriations.house.gov/files/Additional%20Ukraine%20Suplemental%20Appropriations%20Act%20Summary.pdf" TargetMode="External"/><Relationship Id="rId736" Type="http://schemas.openxmlformats.org/officeDocument/2006/relationships/hyperlink" Target="https://crsreports.congress.gov/product/pdf/IF/IF12040" TargetMode="External"/><Relationship Id="rId737" Type="http://schemas.openxmlformats.org/officeDocument/2006/relationships/hyperlink" Target="https://appropriations.house.gov/sites/democrats.appropriations.house.gov/files/Additional%20Ukraine%20Suplemental%20Appropriations%20Act%20Summary.pdf" TargetMode="External"/><Relationship Id="rId738" Type="http://schemas.openxmlformats.org/officeDocument/2006/relationships/hyperlink" Target="https://appropriations.house.gov/sites/democrats.appropriations.house.gov/files/Ukraine%20Supplemental%20Summary.pdf" TargetMode="External"/><Relationship Id="rId739" Type="http://schemas.openxmlformats.org/officeDocument/2006/relationships/hyperlink" Target="https://appropriations.house.gov/sites/democrats.appropriations.house.gov/files/Additional%20Ukraine%20Suplemental%20Appropriations%20Act%20Summary.pdf" TargetMode="External"/><Relationship Id="rId740" Type="http://schemas.openxmlformats.org/officeDocument/2006/relationships/hyperlink" Target="https://crsreports.congress.gov/product/pdf/IF/IF12040" TargetMode="External"/><Relationship Id="rId741" Type="http://schemas.openxmlformats.org/officeDocument/2006/relationships/hyperlink" Target="https://eurasiantimes.com/harpoon-horror-us-confirms-russian-vessel-that-was-sunk-by-ukraine/" TargetMode="External"/><Relationship Id="rId742" Type="http://schemas.openxmlformats.org/officeDocument/2006/relationships/hyperlink" Target="https://appropriations.house.gov/sites/democrats.appropriations.house.gov/files/Ukraine%20Supplemental%20Summary.pdf" TargetMode="External"/><Relationship Id="rId743" Type="http://schemas.openxmlformats.org/officeDocument/2006/relationships/hyperlink" Target="https://appropriations.house.gov/sites/democrats.appropriations.house.gov/files/Additional%20Ukraine%20Suplemental%20Appropriations%20Act%20Summary.pdf" TargetMode="External"/><Relationship Id="rId744" Type="http://schemas.openxmlformats.org/officeDocument/2006/relationships/hyperlink" Target="https://crsreports.congress.gov/product/pdf/IF/IF12040" TargetMode="External"/><Relationship Id="rId745" Type="http://schemas.openxmlformats.org/officeDocument/2006/relationships/hyperlink" Target="https://appropriations.house.gov/sites/democrats.appropriations.house.gov/files/Ukraine%20Supplemental%20Summary.pdf" TargetMode="External"/><Relationship Id="rId746" Type="http://schemas.openxmlformats.org/officeDocument/2006/relationships/hyperlink" Target="https://appropriations.house.gov/sites/democrats.appropriations.house.gov/files/Additional%20Ukraine%20Suplemental%20Appropriations%20Act%20Summary.pdf" TargetMode="External"/><Relationship Id="rId747" Type="http://schemas.openxmlformats.org/officeDocument/2006/relationships/hyperlink" Target="https://crsreports.congress.gov/product/pdf/IF/IF12040" TargetMode="External"/><Relationship Id="rId748" Type="http://schemas.openxmlformats.org/officeDocument/2006/relationships/hyperlink" Target="https://appropriations.house.gov/sites/democrats.appropriations.house.gov/files/Ukraine%20Supplemental%20Summary.pdf" TargetMode="External"/><Relationship Id="rId749" Type="http://schemas.openxmlformats.org/officeDocument/2006/relationships/hyperlink" Target="https://appropriations.house.gov/sites/democrats.appropriations.house.gov/files/Additional%20Ukraine%20Suplemental%20Appropriations%20Act%20Summary.pdf" TargetMode="External"/><Relationship Id="rId750" Type="http://schemas.openxmlformats.org/officeDocument/2006/relationships/hyperlink" Target="https://crsreports.congress.gov/product/pdf/IF/IF12040" TargetMode="External"/><Relationship Id="rId751" Type="http://schemas.openxmlformats.org/officeDocument/2006/relationships/hyperlink" Target="https://www.defense.gov/News/Releases/Release/Article/3081993/820-million-in-additional-security-assistance-for-ukraine/" TargetMode="External"/><Relationship Id="rId752" Type="http://schemas.openxmlformats.org/officeDocument/2006/relationships/hyperlink" Target="https://appropriations.house.gov/sites/democrats.appropriations.house.gov/files/Ukraine%20Supplemental%20Summary.pdf" TargetMode="External"/><Relationship Id="rId753" Type="http://schemas.openxmlformats.org/officeDocument/2006/relationships/hyperlink" Target="https://appropriations.house.gov/sites/democrats.appropriations.house.gov/files/Additional%20Ukraine%20Suplemental%20Appropriations%20Act%20Summary.pdf" TargetMode="External"/><Relationship Id="rId754" Type="http://schemas.openxmlformats.org/officeDocument/2006/relationships/hyperlink" Target="https://crsreports.congress.gov/product/pdf/IF/IF12040" TargetMode="External"/><Relationship Id="rId755" Type="http://schemas.openxmlformats.org/officeDocument/2006/relationships/hyperlink" Target="https://www.mil.gov.ua/en/news/2022/11/15/russia-is-told-about-peace-it-responds-with-missiles-address-by-the-president-of-ukraine/" TargetMode="External"/><Relationship Id="rId756" Type="http://schemas.openxmlformats.org/officeDocument/2006/relationships/hyperlink" Target="https://appropriations.house.gov/sites/democrats.appropriations.house.gov/files/Ukraine%20Supplemental%20Summary.pdf" TargetMode="External"/><Relationship Id="rId757" Type="http://schemas.openxmlformats.org/officeDocument/2006/relationships/hyperlink" Target="https://appropriations.house.gov/sites/democrats.appropriations.house.gov/files/Additional%20Ukraine%20Suplemental%20Appropriations%20Act%20Summary.pdf" TargetMode="External"/><Relationship Id="rId758" Type="http://schemas.openxmlformats.org/officeDocument/2006/relationships/hyperlink" Target="https://crsreports.congress.gov/product/pdf/IF/IF12040" TargetMode="External"/><Relationship Id="rId759" Type="http://schemas.openxmlformats.org/officeDocument/2006/relationships/hyperlink" Target="https://appropriations.house.gov/sites/democrats.appropriations.house.gov/files/Ukraine%20Supplemental%20Summary.pdf" TargetMode="External"/><Relationship Id="rId760" Type="http://schemas.openxmlformats.org/officeDocument/2006/relationships/hyperlink" Target="https://appropriations.house.gov/sites/democrats.appropriations.house.gov/files/Additional%20Ukraine%20Suplemental%20Appropriations%20Act%20Summary.pdf" TargetMode="External"/><Relationship Id="rId761" Type="http://schemas.openxmlformats.org/officeDocument/2006/relationships/hyperlink" Target="https://crsreports.congress.gov/product/pdf/IF/IF12040" TargetMode="External"/><Relationship Id="rId762" Type="http://schemas.openxmlformats.org/officeDocument/2006/relationships/hyperlink" Target="https://appropriations.house.gov/sites/democrats.appropriations.house.gov/files/Ukraine%20Supplemental%20Summary.pdf" TargetMode="External"/><Relationship Id="rId763" Type="http://schemas.openxmlformats.org/officeDocument/2006/relationships/hyperlink" Target="https://appropriations.house.gov/sites/democrats.appropriations.house.gov/files/Additional%20Ukraine%20Suplemental%20Appropriations%20Act%20Summary.pdf" TargetMode="External"/><Relationship Id="rId764" Type="http://schemas.openxmlformats.org/officeDocument/2006/relationships/hyperlink" Target="https://crsreports.congress.gov/product/pdf/IF/IF12040" TargetMode="External"/><Relationship Id="rId765" Type="http://schemas.openxmlformats.org/officeDocument/2006/relationships/hyperlink" Target="https://www.defense.gov/News/Releases/Release/Article/3138105/nearly-3-billion-in-additional-security-assistance-for-ukraine/" TargetMode="External"/><Relationship Id="rId766" Type="http://schemas.openxmlformats.org/officeDocument/2006/relationships/hyperlink" Target="https://appropriations.house.gov/sites/democrats.appropriations.house.gov/files/Ukraine%20Supplemental%20Summary.pdf" TargetMode="External"/><Relationship Id="rId767" Type="http://schemas.openxmlformats.org/officeDocument/2006/relationships/hyperlink" Target="https://appropriations.house.gov/sites/democrats.appropriations.house.gov/files/Additional%20Ukraine%20Suplemental%20Appropriations%20Act%20Summary.pdf" TargetMode="External"/><Relationship Id="rId768" Type="http://schemas.openxmlformats.org/officeDocument/2006/relationships/hyperlink" Target="https://crsreports.congress.gov/product/pdf/IF/IF12040" TargetMode="External"/><Relationship Id="rId769" Type="http://schemas.openxmlformats.org/officeDocument/2006/relationships/hyperlink" Target="https://www.mil.gov.ua/en/news/2022/11/15/russia-is-told-about-peace-it-responds-with-missiles-address-by-the-president-of-ukraine/" TargetMode="External"/><Relationship Id="rId770" Type="http://schemas.openxmlformats.org/officeDocument/2006/relationships/hyperlink" Target="https://www.defense.gov/News/Releases/Release/Article/3138105/nearly-3-billion-in-additional-security-assistance-for-ukraine/" TargetMode="External"/><Relationship Id="rId771" Type="http://schemas.openxmlformats.org/officeDocument/2006/relationships/hyperlink" Target="https://appropriations.house.gov/sites/democrats.appropriations.house.gov/files/Ukraine%20Supplemental%20Summary.pdf" TargetMode="External"/><Relationship Id="rId772" Type="http://schemas.openxmlformats.org/officeDocument/2006/relationships/hyperlink" Target="https://appropriations.house.gov/sites/democrats.appropriations.house.gov/files/Additional%20Ukraine%20Suplemental%20Appropriations%20Act%20Summary.pdf" TargetMode="External"/><Relationship Id="rId773" Type="http://schemas.openxmlformats.org/officeDocument/2006/relationships/hyperlink" Target="https://crsreports.congress.gov/product/pdf/IF/IF12040" TargetMode="External"/><Relationship Id="rId774" Type="http://schemas.openxmlformats.org/officeDocument/2006/relationships/hyperlink" Target="https://www.defense.gov/News/Releases/Release/Article/3138105/nearly-3-billion-in-additional-security-assistance-for-ukraine/" TargetMode="External"/><Relationship Id="rId775" Type="http://schemas.openxmlformats.org/officeDocument/2006/relationships/hyperlink" Target="https://appropriations.house.gov/sites/democrats.appropriations.house.gov/files/Ukraine%20Supplemental%20Summary.pdf" TargetMode="External"/><Relationship Id="rId776" Type="http://schemas.openxmlformats.org/officeDocument/2006/relationships/hyperlink" Target="https://appropriations.house.gov/sites/democrats.appropriations.house.gov/files/Additional%20Ukraine%20Suplemental%20Appropriations%20Act%20Summary.pdf" TargetMode="External"/><Relationship Id="rId777" Type="http://schemas.openxmlformats.org/officeDocument/2006/relationships/hyperlink" Target="https://crsreports.congress.gov/product/pdf/IF/IF12040" TargetMode="External"/><Relationship Id="rId778" Type="http://schemas.openxmlformats.org/officeDocument/2006/relationships/hyperlink" Target="https://www.defense.gov/News/Releases/Release/Article/3138105/nearly-3-billion-in-additional-security-assistance-for-ukraine/" TargetMode="External"/><Relationship Id="rId779" Type="http://schemas.openxmlformats.org/officeDocument/2006/relationships/hyperlink" Target="https://appropriations.house.gov/sites/democrats.appropriations.house.gov/files/Ukraine%20Supplemental%20Summary.pdf" TargetMode="External"/><Relationship Id="rId780" Type="http://schemas.openxmlformats.org/officeDocument/2006/relationships/hyperlink" Target="https://appropriations.house.gov/sites/democrats.appropriations.house.gov/files/Additional%20Ukraine%20Suplemental%20Appropriations%20Act%20Summary.pdf" TargetMode="External"/><Relationship Id="rId781" Type="http://schemas.openxmlformats.org/officeDocument/2006/relationships/hyperlink" Target="https://crsreports.congress.gov/product/pdf/IF/IF12040" TargetMode="External"/><Relationship Id="rId782" Type="http://schemas.openxmlformats.org/officeDocument/2006/relationships/hyperlink" Target="https://www.defense.gov/News/Releases/Release/Article/3138105/nearly-3-billion-in-additional-security-assistance-for-ukraine/" TargetMode="External"/><Relationship Id="rId783" Type="http://schemas.openxmlformats.org/officeDocument/2006/relationships/hyperlink" Target="https://appropriations.house.gov/sites/democrats.appropriations.house.gov/files/Ukraine%20Supplemental%20Summary.pdf" TargetMode="External"/><Relationship Id="rId784" Type="http://schemas.openxmlformats.org/officeDocument/2006/relationships/hyperlink" Target="https://appropriations.house.gov/sites/democrats.appropriations.house.gov/files/Additional%20Ukraine%20Suplemental%20Appropriations%20Act%20Summary.pdf" TargetMode="External"/><Relationship Id="rId785" Type="http://schemas.openxmlformats.org/officeDocument/2006/relationships/hyperlink" Target="https://crsreports.congress.gov/product/pdf/IF/IF12040" TargetMode="External"/><Relationship Id="rId786" Type="http://schemas.openxmlformats.org/officeDocument/2006/relationships/hyperlink" Target="https://www.defense.gov/News/Releases/Release/Article/3138105/nearly-3-billion-in-additional-security-assistance-for-ukraine/" TargetMode="External"/><Relationship Id="rId787" Type="http://schemas.openxmlformats.org/officeDocument/2006/relationships/hyperlink" Target="https://appropriations.house.gov/sites/democrats.appropriations.house.gov/files/Ukraine%20Supplemental%20Summary.pdf" TargetMode="External"/><Relationship Id="rId788" Type="http://schemas.openxmlformats.org/officeDocument/2006/relationships/hyperlink" Target="https://appropriations.house.gov/sites/democrats.appropriations.house.gov/files/Additional%20Ukraine%20Suplemental%20Appropriations%20Act%20Summary.pdf" TargetMode="External"/><Relationship Id="rId789" Type="http://schemas.openxmlformats.org/officeDocument/2006/relationships/hyperlink" Target="https://crsreports.congress.gov/product/pdf/IF/IF12040" TargetMode="External"/><Relationship Id="rId790" Type="http://schemas.openxmlformats.org/officeDocument/2006/relationships/hyperlink" Target="https://www.defense.gov/News/Releases/Release/Article/3138105/nearly-3-billion-in-additional-security-assistance-for-ukraine/" TargetMode="External"/><Relationship Id="rId791" Type="http://schemas.openxmlformats.org/officeDocument/2006/relationships/hyperlink" Target="https://appropriations.house.gov/sites/democrats.appropriations.house.gov/files/Ukraine%20Supplemental%20Summary.pdf" TargetMode="External"/><Relationship Id="rId792" Type="http://schemas.openxmlformats.org/officeDocument/2006/relationships/hyperlink" Target="https://appropriations.house.gov/sites/democrats.appropriations.house.gov/files/Additional%20Ukraine%20Suplemental%20Appropriations%20Act%20Summary.pdf" TargetMode="External"/><Relationship Id="rId793" Type="http://schemas.openxmlformats.org/officeDocument/2006/relationships/hyperlink" Target="https://crsreports.congress.gov/product/pdf/IF/IF12040" TargetMode="External"/><Relationship Id="rId794" Type="http://schemas.openxmlformats.org/officeDocument/2006/relationships/hyperlink" Target="https://www.defense.gov/News/Releases/Release/Article/3138105/nearly-3-billion-in-additional-security-assistance-for-ukraine/" TargetMode="External"/><Relationship Id="rId795" Type="http://schemas.openxmlformats.org/officeDocument/2006/relationships/hyperlink" Target="https://appropriations.house.gov/sites/democrats.appropriations.house.gov/files/Ukraine%20Supplemental%20Summary.pdf" TargetMode="External"/><Relationship Id="rId796" Type="http://schemas.openxmlformats.org/officeDocument/2006/relationships/hyperlink" Target="https://appropriations.house.gov/sites/democrats.appropriations.house.gov/files/Additional%20Ukraine%20Suplemental%20Appropriations%20Act%20Summary.pdf" TargetMode="External"/><Relationship Id="rId797" Type="http://schemas.openxmlformats.org/officeDocument/2006/relationships/hyperlink" Target="https://crsreports.congress.gov/product/pdf/IF/IF12040" TargetMode="External"/><Relationship Id="rId798" Type="http://schemas.openxmlformats.org/officeDocument/2006/relationships/hyperlink" Target="https://www.defense.gov/News/Releases/Release/Article/3138105/nearly-3-billion-in-additional-security-assistance-for-ukraine/" TargetMode="External"/><Relationship Id="rId799" Type="http://schemas.openxmlformats.org/officeDocument/2006/relationships/hyperlink" Target="https://appropriations.house.gov/sites/democrats.appropriations.house.gov/files/Ukraine%20Supplemental%20Summary.pdf" TargetMode="External"/><Relationship Id="rId800" Type="http://schemas.openxmlformats.org/officeDocument/2006/relationships/hyperlink" Target="https://appropriations.house.gov/sites/democrats.appropriations.house.gov/files/Additional%20Ukraine%20Suplemental%20Appropriations%20Act%20Summary.pdf" TargetMode="External"/><Relationship Id="rId801" Type="http://schemas.openxmlformats.org/officeDocument/2006/relationships/hyperlink" Target="https://crsreports.congress.gov/product/pdf/IF/IF12040" TargetMode="External"/><Relationship Id="rId802" Type="http://schemas.openxmlformats.org/officeDocument/2006/relationships/hyperlink" Target="https://www.defense.gov/News/Releases/Release/Article/3173378/11-billion-in-additional-security-assistance-for-ukraine/" TargetMode="External"/><Relationship Id="rId803" Type="http://schemas.openxmlformats.org/officeDocument/2006/relationships/hyperlink" Target="https://appropriations.house.gov/sites/democrats.appropriations.house.gov/files/Ukraine%20Supplemental%20Summary.pdf" TargetMode="External"/><Relationship Id="rId804" Type="http://schemas.openxmlformats.org/officeDocument/2006/relationships/hyperlink" Target="https://appropriations.house.gov/sites/democrats.appropriations.house.gov/files/Additional%20Ukraine%20Suplemental%20Appropriations%20Act%20Summary.pdf" TargetMode="External"/><Relationship Id="rId805" Type="http://schemas.openxmlformats.org/officeDocument/2006/relationships/hyperlink" Target="https://crsreports.congress.gov/product/pdf/IF/IF12040" TargetMode="External"/><Relationship Id="rId806" Type="http://schemas.openxmlformats.org/officeDocument/2006/relationships/hyperlink" Target="https://www.unroca.org/united-states/report/2022/" TargetMode="External"/><Relationship Id="rId807" Type="http://schemas.openxmlformats.org/officeDocument/2006/relationships/hyperlink" Target="https://www.defense.gov/News/Releases/Release/Article/3173378/11-billion-in-additional-security-assistance-for-ukraine/" TargetMode="External"/><Relationship Id="rId808" Type="http://schemas.openxmlformats.org/officeDocument/2006/relationships/hyperlink" Target="https://appropriations.house.gov/sites/democrats.appropriations.house.gov/files/Ukraine%20Supplemental%20Summary.pdf" TargetMode="External"/><Relationship Id="rId809" Type="http://schemas.openxmlformats.org/officeDocument/2006/relationships/hyperlink" Target="https://appropriations.house.gov/sites/democrats.appropriations.house.gov/files/Additional%20Ukraine%20Suplemental%20Appropriations%20Act%20Summary.pdf" TargetMode="External"/><Relationship Id="rId810" Type="http://schemas.openxmlformats.org/officeDocument/2006/relationships/hyperlink" Target="https://crsreports.congress.gov/product/pdf/IF/IF12040" TargetMode="External"/><Relationship Id="rId811" Type="http://schemas.openxmlformats.org/officeDocument/2006/relationships/hyperlink" Target="https://www.defense.gov/News/Releases/Release/Article/3173378/11-billion-in-additional-security-assistance-for-ukraine/" TargetMode="External"/><Relationship Id="rId812" Type="http://schemas.openxmlformats.org/officeDocument/2006/relationships/hyperlink" Target="https://appropriations.house.gov/sites/democrats.appropriations.house.gov/files/Ukraine%20Supplemental%20Summary.pdf" TargetMode="External"/><Relationship Id="rId813" Type="http://schemas.openxmlformats.org/officeDocument/2006/relationships/hyperlink" Target="https://appropriations.house.gov/sites/democrats.appropriations.house.gov/files/Additional%20Ukraine%20Suplemental%20Appropriations%20Act%20Summary.pdf" TargetMode="External"/><Relationship Id="rId814" Type="http://schemas.openxmlformats.org/officeDocument/2006/relationships/hyperlink" Target="https://crsreports.congress.gov/product/pdf/IF/IF12040" TargetMode="External"/><Relationship Id="rId815" Type="http://schemas.openxmlformats.org/officeDocument/2006/relationships/hyperlink" Target="https://www.defense.gov/News/Releases/Release/Article/3173378/11-billion-in-additional-security-assistance-for-ukraine/" TargetMode="External"/><Relationship Id="rId816" Type="http://schemas.openxmlformats.org/officeDocument/2006/relationships/hyperlink" Target="https://appropriations.house.gov/sites/democrats.appropriations.house.gov/files/Ukraine%20Supplemental%20Summary.pdf" TargetMode="External"/><Relationship Id="rId817" Type="http://schemas.openxmlformats.org/officeDocument/2006/relationships/hyperlink" Target="https://appropriations.house.gov/sites/democrats.appropriations.house.gov/files/Additional%20Ukraine%20Suplemental%20Appropriations%20Act%20Summary.pdf" TargetMode="External"/><Relationship Id="rId818" Type="http://schemas.openxmlformats.org/officeDocument/2006/relationships/hyperlink" Target="https://crsreports.congress.gov/product/pdf/IF/IF12040" TargetMode="External"/><Relationship Id="rId819" Type="http://schemas.openxmlformats.org/officeDocument/2006/relationships/hyperlink" Target="https://mil.in.ua/en/news/ukraine-receives-american-oshkosh-m-atv-armored-vehicles/" TargetMode="External"/><Relationship Id="rId820" Type="http://schemas.openxmlformats.org/officeDocument/2006/relationships/hyperlink" Target="https://www.defense.gov/News/Releases/Release/Article/3173378/11-billion-in-additional-security-assistance-for-ukraine/" TargetMode="External"/><Relationship Id="rId821" Type="http://schemas.openxmlformats.org/officeDocument/2006/relationships/hyperlink" Target="https://appropriations.house.gov/sites/democrats.appropriations.house.gov/files/Ukraine%20Supplemental%20Summary.pdf" TargetMode="External"/><Relationship Id="rId822" Type="http://schemas.openxmlformats.org/officeDocument/2006/relationships/hyperlink" Target="https://appropriations.house.gov/sites/democrats.appropriations.house.gov/files/Additional%20Ukraine%20Suplemental%20Appropriations%20Act%20Summary.pdf" TargetMode="External"/><Relationship Id="rId823" Type="http://schemas.openxmlformats.org/officeDocument/2006/relationships/hyperlink" Target="https://crsreports.congress.gov/product/pdf/IF/IF12040" TargetMode="External"/><Relationship Id="rId824" Type="http://schemas.openxmlformats.org/officeDocument/2006/relationships/hyperlink" Target="https://www.defense.gov/News/Releases/Release/Article/3173378/11-billion-in-additional-security-assistance-for-ukraine/" TargetMode="External"/><Relationship Id="rId825" Type="http://schemas.openxmlformats.org/officeDocument/2006/relationships/hyperlink" Target="https://appropriations.house.gov/sites/democrats.appropriations.house.gov/files/Ukraine%20Supplemental%20Summary.pdf" TargetMode="External"/><Relationship Id="rId826" Type="http://schemas.openxmlformats.org/officeDocument/2006/relationships/hyperlink" Target="https://appropriations.house.gov/sites/democrats.appropriations.house.gov/files/Additional%20Ukraine%20Suplemental%20Appropriations%20Act%20Summary.pdf" TargetMode="External"/><Relationship Id="rId827" Type="http://schemas.openxmlformats.org/officeDocument/2006/relationships/hyperlink" Target="https://crsreports.congress.gov/product/pdf/IF/IF12040" TargetMode="External"/><Relationship Id="rId828" Type="http://schemas.openxmlformats.org/officeDocument/2006/relationships/hyperlink" Target="https://www.defense.gov/News/Releases/Release/Article/3173378/11-billion-in-additional-security-assistance-for-ukraine/" TargetMode="External"/><Relationship Id="rId829" Type="http://schemas.openxmlformats.org/officeDocument/2006/relationships/hyperlink" Target="https://appropriations.house.gov/sites/democrats.appropriations.house.gov/files/Ukraine%20Supplemental%20Summary.pdf" TargetMode="External"/><Relationship Id="rId830" Type="http://schemas.openxmlformats.org/officeDocument/2006/relationships/hyperlink" Target="https://appropriations.house.gov/sites/democrats.appropriations.house.gov/files/Additional%20Ukraine%20Suplemental%20Appropriations%20Act%20Summary.pdf" TargetMode="External"/><Relationship Id="rId831" Type="http://schemas.openxmlformats.org/officeDocument/2006/relationships/hyperlink" Target="https://crsreports.congress.gov/product/pdf/IF/IF12040" TargetMode="External"/><Relationship Id="rId832" Type="http://schemas.openxmlformats.org/officeDocument/2006/relationships/hyperlink" Target="https://www.defense.gov/News/Releases/Release/Article/3173378/11-billion-in-additional-security-assistance-for-ukraine/" TargetMode="External"/><Relationship Id="rId833" Type="http://schemas.openxmlformats.org/officeDocument/2006/relationships/hyperlink" Target="https://appropriations.house.gov/sites/democrats.appropriations.house.gov/files/Ukraine%20Supplemental%20Summary.pdf" TargetMode="External"/><Relationship Id="rId834" Type="http://schemas.openxmlformats.org/officeDocument/2006/relationships/hyperlink" Target="https://appropriations.house.gov/sites/democrats.appropriations.house.gov/files/Additional%20Ukraine%20Suplemental%20Appropriations%20Act%20Summary.pdf" TargetMode="External"/><Relationship Id="rId835" Type="http://schemas.openxmlformats.org/officeDocument/2006/relationships/hyperlink" Target="https://crsreports.congress.gov/product/pdf/IF/IF12040" TargetMode="External"/><Relationship Id="rId836" Type="http://schemas.openxmlformats.org/officeDocument/2006/relationships/hyperlink" Target="https://www.defense.gov/News/Releases/Release/Article/3173378/11-billion-in-additional-security-assistance-for-ukraine/" TargetMode="External"/><Relationship Id="rId837" Type="http://schemas.openxmlformats.org/officeDocument/2006/relationships/hyperlink" Target="https://appropriations.house.gov/sites/democrats.appropriations.house.gov/files/Ukraine%20Supplemental%20Summary.pdf" TargetMode="External"/><Relationship Id="rId838" Type="http://schemas.openxmlformats.org/officeDocument/2006/relationships/hyperlink" Target="https://appropriations.house.gov/sites/democrats.appropriations.house.gov/files/Additional%20Ukraine%20Suplemental%20Appropriations%20Act%20Summary.pdf" TargetMode="External"/><Relationship Id="rId839" Type="http://schemas.openxmlformats.org/officeDocument/2006/relationships/hyperlink" Target="https://crsreports.congress.gov/product/pdf/IF/IF12040" TargetMode="External"/><Relationship Id="rId840" Type="http://schemas.openxmlformats.org/officeDocument/2006/relationships/hyperlink" Target="https://www.defense.gov/News/Releases/Release/Article/3173378/11-billion-in-additional-security-assistance-for-ukraine/" TargetMode="External"/><Relationship Id="rId841" Type="http://schemas.openxmlformats.org/officeDocument/2006/relationships/hyperlink" Target="https://appropriations.house.gov/sites/democrats.appropriations.house.gov/files/Ukraine%20Supplemental%20Summary.pdf" TargetMode="External"/><Relationship Id="rId842" Type="http://schemas.openxmlformats.org/officeDocument/2006/relationships/hyperlink" Target="https://appropriations.house.gov/sites/democrats.appropriations.house.gov/files/Additional%20Ukraine%20Suplemental%20Appropriations%20Act%20Summary.pdf" TargetMode="External"/><Relationship Id="rId843" Type="http://schemas.openxmlformats.org/officeDocument/2006/relationships/hyperlink" Target="https://crsreports.congress.gov/product/pdf/IF/IF12040" TargetMode="External"/><Relationship Id="rId844" Type="http://schemas.openxmlformats.org/officeDocument/2006/relationships/hyperlink" Target="https://www.defense.gov/News/Releases/Release/Article/3173378/11-billion-in-additional-security-assistance-for-ukraine/" TargetMode="External"/><Relationship Id="rId845" Type="http://schemas.openxmlformats.org/officeDocument/2006/relationships/hyperlink" Target="https://appropriations.house.gov/sites/democrats.appropriations.house.gov/files/Ukraine%20Supplemental%20Summary.pdf" TargetMode="External"/><Relationship Id="rId846" Type="http://schemas.openxmlformats.org/officeDocument/2006/relationships/hyperlink" Target="https://appropriations.house.gov/sites/democrats.appropriations.house.gov/files/Additional%20Ukraine%20Suplemental%20Appropriations%20Act%20Summary.pdf" TargetMode="External"/><Relationship Id="rId847" Type="http://schemas.openxmlformats.org/officeDocument/2006/relationships/hyperlink" Target="https://crsreports.congress.gov/product/pdf/IF/IF12040" TargetMode="External"/><Relationship Id="rId848" Type="http://schemas.openxmlformats.org/officeDocument/2006/relationships/hyperlink" Target="https://www.defense.gov/News/Releases/Release/Article/3173378/11-billion-in-additional-security-assistance-for-ukraine/" TargetMode="External"/><Relationship Id="rId849" Type="http://schemas.openxmlformats.org/officeDocument/2006/relationships/hyperlink" Target="https://appropriations.house.gov/sites/democrats.appropriations.house.gov/files/Ukraine%20Supplemental%20Summary.pdf" TargetMode="External"/><Relationship Id="rId850" Type="http://schemas.openxmlformats.org/officeDocument/2006/relationships/hyperlink" Target="https://appropriations.house.gov/sites/democrats.appropriations.house.gov/files/Additional%20Ukraine%20Suplemental%20Appropriations%20Act%20Summary.pdf" TargetMode="External"/><Relationship Id="rId851" Type="http://schemas.openxmlformats.org/officeDocument/2006/relationships/hyperlink" Target="https://crsreports.congress.gov/product/pdf/IF/IF12040" TargetMode="External"/><Relationship Id="rId852" Type="http://schemas.openxmlformats.org/officeDocument/2006/relationships/hyperlink" Target="https://www.defense.gov/News/Releases/Release/Article/3173378/11-billion-in-additional-security-assistance-for-ukraine/" TargetMode="External"/><Relationship Id="rId853" Type="http://schemas.openxmlformats.org/officeDocument/2006/relationships/hyperlink" Target="https://appropriations.house.gov/sites/democrats.appropriations.house.gov/files/Ukraine%20Supplemental%20Summary.pdf" TargetMode="External"/><Relationship Id="rId854" Type="http://schemas.openxmlformats.org/officeDocument/2006/relationships/hyperlink" Target="https://appropriations.house.gov/sites/democrats.appropriations.house.gov/files/Additional%20Ukraine%20Suplemental%20Appropriations%20Act%20Summary.pdf" TargetMode="External"/><Relationship Id="rId855" Type="http://schemas.openxmlformats.org/officeDocument/2006/relationships/hyperlink" Target="https://crsreports.congress.gov/product/pdf/IF/IF12040" TargetMode="External"/><Relationship Id="rId856" Type="http://schemas.openxmlformats.org/officeDocument/2006/relationships/hyperlink" Target="https://www.defense.gov/News/Releases/Release/Article/3210297/400-million-in-additional-security-assistance-for-ukraine/" TargetMode="External"/><Relationship Id="rId857" Type="http://schemas.openxmlformats.org/officeDocument/2006/relationships/hyperlink" Target="https://appropriations.house.gov/sites/democrats.appropriations.house.gov/files/Ukraine%20Supplemental%20Summary.pdf" TargetMode="External"/><Relationship Id="rId858" Type="http://schemas.openxmlformats.org/officeDocument/2006/relationships/hyperlink" Target="https://appropriations.house.gov/sites/democrats.appropriations.house.gov/files/Additional%20Ukraine%20Suplemental%20Appropriations%20Act%20Summary.pdf" TargetMode="External"/><Relationship Id="rId859" Type="http://schemas.openxmlformats.org/officeDocument/2006/relationships/hyperlink" Target="https://crsreports.congress.gov/product/pdf/IF/IF12040" TargetMode="External"/><Relationship Id="rId860" Type="http://schemas.openxmlformats.org/officeDocument/2006/relationships/hyperlink" Target="https://www.defense.gov/News/Releases/Release/Article/3210297/400-million-in-additional-security-assistance-for-ukraine/" TargetMode="External"/><Relationship Id="rId861" Type="http://schemas.openxmlformats.org/officeDocument/2006/relationships/hyperlink" Target="https://appropriations.house.gov/sites/democrats.appropriations.house.gov/files/Ukraine%20Supplemental%20Summary.pdf" TargetMode="External"/><Relationship Id="rId862" Type="http://schemas.openxmlformats.org/officeDocument/2006/relationships/hyperlink" Target="https://appropriations.house.gov/sites/democrats.appropriations.house.gov/files/Additional%20Ukraine%20Suplemental%20Appropriations%20Act%20Summary.pdf" TargetMode="External"/><Relationship Id="rId863" Type="http://schemas.openxmlformats.org/officeDocument/2006/relationships/hyperlink" Target="https://crsreports.congress.gov/product/pdf/IF/IF12040" TargetMode="External"/><Relationship Id="rId864" Type="http://schemas.openxmlformats.org/officeDocument/2006/relationships/hyperlink" Target="https://www.defense.gov/News/Releases/Release/Article/3210297/400-million-in-additional-security-assistance-for-ukraine/" TargetMode="External"/><Relationship Id="rId865" Type="http://schemas.openxmlformats.org/officeDocument/2006/relationships/hyperlink" Target="https://appropriations.house.gov/sites/democrats.appropriations.house.gov/files/Ukraine%20Supplemental%20Summary.pdf" TargetMode="External"/><Relationship Id="rId866" Type="http://schemas.openxmlformats.org/officeDocument/2006/relationships/hyperlink" Target="https://appropriations.house.gov/sites/democrats.appropriations.house.gov/files/Additional%20Ukraine%20Suplemental%20Appropriations%20Act%20Summary.pdf" TargetMode="External"/><Relationship Id="rId867" Type="http://schemas.openxmlformats.org/officeDocument/2006/relationships/hyperlink" Target="https://crsreports.congress.gov/product/pdf/IF/IF12040" TargetMode="External"/><Relationship Id="rId868" Type="http://schemas.openxmlformats.org/officeDocument/2006/relationships/hyperlink" Target="https://appropriations.house.gov/sites/democrats.appropriations.house.gov/files/Summary%20Continuing%20Appropriations%20and%20Ukraine%20Supplemental%20Appropriations%20Act%202023.pdf" TargetMode="External"/><Relationship Id="rId869" Type="http://schemas.openxmlformats.org/officeDocument/2006/relationships/hyperlink" Target="https://appropriations.house.gov/sites/democrats.appropriations.house.gov/files/Ukraine%20Supplemental%20Summary%20FY23.pdf" TargetMode="External"/><Relationship Id="rId870" Type="http://schemas.openxmlformats.org/officeDocument/2006/relationships/hyperlink" Target="https://crsreports.congress.gov/product/pdf/IF/IF12040" TargetMode="External"/><Relationship Id="rId871" Type="http://schemas.openxmlformats.org/officeDocument/2006/relationships/hyperlink" Target="https://ua.usembassy.gov/625-million-in-additional-u-s-military-assistance-for-ukraine/" TargetMode="External"/><Relationship Id="rId872" Type="http://schemas.openxmlformats.org/officeDocument/2006/relationships/hyperlink" Target="https://appropriations.house.gov/sites/democrats.appropriations.house.gov/files/Summary%20Continuing%20Appropriations%20and%20Ukraine%20Supplemental%20Appropriations%20Act%202023.pdf" TargetMode="External"/><Relationship Id="rId873" Type="http://schemas.openxmlformats.org/officeDocument/2006/relationships/hyperlink" Target="https://appropriations.house.gov/sites/democrats.appropriations.house.gov/files/Ukraine%20Supplemental%20Summary%20FY23.pdf" TargetMode="External"/><Relationship Id="rId874" Type="http://schemas.openxmlformats.org/officeDocument/2006/relationships/hyperlink" Target="https://crsreports.congress.gov/product/pdf/IF/IF12040" TargetMode="External"/><Relationship Id="rId875" Type="http://schemas.openxmlformats.org/officeDocument/2006/relationships/hyperlink" Target="https://time.com/6244479/himars-rockets-ukraine-russia/" TargetMode="External"/><Relationship Id="rId876" Type="http://schemas.openxmlformats.org/officeDocument/2006/relationships/hyperlink" Target="https://ua.usembassy.gov/625-million-in-additional-u-s-military-assistance-for-ukraine/" TargetMode="External"/><Relationship Id="rId877" Type="http://schemas.openxmlformats.org/officeDocument/2006/relationships/hyperlink" Target="https://appropriations.house.gov/sites/democrats.appropriations.house.gov/files/Summary%20Continuing%20Appropriations%20and%20Ukraine%20Supplemental%20Appropriations%20Act%202023.pdf" TargetMode="External"/><Relationship Id="rId878" Type="http://schemas.openxmlformats.org/officeDocument/2006/relationships/hyperlink" Target="https://appropriations.house.gov/sites/democrats.appropriations.house.gov/files/Ukraine%20Supplemental%20Summary%20FY23.pdf" TargetMode="External"/><Relationship Id="rId879" Type="http://schemas.openxmlformats.org/officeDocument/2006/relationships/hyperlink" Target="https://crsreports.congress.gov/product/pdf/IF/IF12040" TargetMode="External"/><Relationship Id="rId880" Type="http://schemas.openxmlformats.org/officeDocument/2006/relationships/hyperlink" Target="https://ua.usembassy.gov/625-million-in-additional-u-s-military-assistance-for-ukraine/" TargetMode="External"/><Relationship Id="rId881" Type="http://schemas.openxmlformats.org/officeDocument/2006/relationships/hyperlink" Target="https://appropriations.house.gov/sites/democrats.appropriations.house.gov/files/Summary%20Continuing%20Appropriations%20and%20Ukraine%20Supplemental%20Appropriations%20Act%202023.pdf" TargetMode="External"/><Relationship Id="rId882" Type="http://schemas.openxmlformats.org/officeDocument/2006/relationships/hyperlink" Target="https://appropriations.house.gov/sites/democrats.appropriations.house.gov/files/Ukraine%20Supplemental%20Summary%20FY23.pdf" TargetMode="External"/><Relationship Id="rId883" Type="http://schemas.openxmlformats.org/officeDocument/2006/relationships/hyperlink" Target="https://crsreports.congress.gov/product/pdf/IF/IF12040" TargetMode="External"/><Relationship Id="rId884" Type="http://schemas.openxmlformats.org/officeDocument/2006/relationships/hyperlink" Target="https://ua.usembassy.gov/625-million-in-additional-u-s-military-assistance-for-ukraine/" TargetMode="External"/><Relationship Id="rId885" Type="http://schemas.openxmlformats.org/officeDocument/2006/relationships/hyperlink" Target="https://appropriations.house.gov/sites/democrats.appropriations.house.gov/files/Summary%20Continuing%20Appropriations%20and%20Ukraine%20Supplemental%20Appropriations%20Act%202023.pdf" TargetMode="External"/><Relationship Id="rId886" Type="http://schemas.openxmlformats.org/officeDocument/2006/relationships/hyperlink" Target="https://appropriations.house.gov/sites/democrats.appropriations.house.gov/files/Ukraine%20Supplemental%20Summary%20FY23.pdf" TargetMode="External"/><Relationship Id="rId887" Type="http://schemas.openxmlformats.org/officeDocument/2006/relationships/hyperlink" Target="https://crsreports.congress.gov/product/pdf/IF/IF12040" TargetMode="External"/><Relationship Id="rId888" Type="http://schemas.openxmlformats.org/officeDocument/2006/relationships/hyperlink" Target="https://ua.usembassy.gov/625-million-in-additional-u-s-military-assistance-for-ukraine/" TargetMode="External"/><Relationship Id="rId889" Type="http://schemas.openxmlformats.org/officeDocument/2006/relationships/hyperlink" Target="https://appropriations.house.gov/sites/democrats.appropriations.house.gov/files/Summary%20Continuing%20Appropriations%20and%20Ukraine%20Supplemental%20Appropriations%20Act%202023.pdf" TargetMode="External"/><Relationship Id="rId890" Type="http://schemas.openxmlformats.org/officeDocument/2006/relationships/hyperlink" Target="https://appropriations.house.gov/sites/democrats.appropriations.house.gov/files/Ukraine%20Supplemental%20Summary%20FY23.pdf" TargetMode="External"/><Relationship Id="rId891" Type="http://schemas.openxmlformats.org/officeDocument/2006/relationships/hyperlink" Target="https://crsreports.congress.gov/product/pdf/IF/IF12040" TargetMode="External"/><Relationship Id="rId892" Type="http://schemas.openxmlformats.org/officeDocument/2006/relationships/hyperlink" Target="https://ua.usembassy.gov/625-million-in-additional-u-s-military-assistance-for-ukraine/" TargetMode="External"/><Relationship Id="rId893" Type="http://schemas.openxmlformats.org/officeDocument/2006/relationships/hyperlink" Target="https://appropriations.house.gov/sites/democrats.appropriations.house.gov/files/Summary%20Continuing%20Appropriations%20and%20Ukraine%20Supplemental%20Appropriations%20Act%202023.pdf" TargetMode="External"/><Relationship Id="rId894" Type="http://schemas.openxmlformats.org/officeDocument/2006/relationships/hyperlink" Target="https://appropriations.house.gov/sites/democrats.appropriations.house.gov/files/Ukraine%20Supplemental%20Summary%20FY23.pdf" TargetMode="External"/><Relationship Id="rId895" Type="http://schemas.openxmlformats.org/officeDocument/2006/relationships/hyperlink" Target="https://crsreports.congress.gov/product/pdf/IF/IF12040" TargetMode="External"/><Relationship Id="rId896" Type="http://schemas.openxmlformats.org/officeDocument/2006/relationships/hyperlink" Target="https://www.defense.gov/News/Releases/Release/Article/3189571/725-million-in-additional-security-assistance-for-ukraine/" TargetMode="External"/><Relationship Id="rId897" Type="http://schemas.openxmlformats.org/officeDocument/2006/relationships/hyperlink" Target="https://appropriations.house.gov/sites/democrats.appropriations.house.gov/files/Summary%20Continuing%20Appropriations%20and%20Ukraine%20Supplemental%20Appropriations%20Act%202023.pdf" TargetMode="External"/><Relationship Id="rId898" Type="http://schemas.openxmlformats.org/officeDocument/2006/relationships/hyperlink" Target="https://appropriations.house.gov/sites/democrats.appropriations.house.gov/files/Ukraine%20Supplemental%20Summary%20FY23.pdf" TargetMode="External"/><Relationship Id="rId899" Type="http://schemas.openxmlformats.org/officeDocument/2006/relationships/hyperlink" Target="https://crsreports.congress.gov/product/pdf/IF/IF12040" TargetMode="External"/><Relationship Id="rId900" Type="http://schemas.openxmlformats.org/officeDocument/2006/relationships/hyperlink" Target="https://www.defense.gov/News/Releases/Release/Article/3189571/725-million-in-additional-security-assistance-for-ukraine/" TargetMode="External"/><Relationship Id="rId901" Type="http://schemas.openxmlformats.org/officeDocument/2006/relationships/hyperlink" Target="https://appropriations.house.gov/sites/democrats.appropriations.house.gov/files/Summary%20Continuing%20Appropriations%20and%20Ukraine%20Supplemental%20Appropriations%20Act%202023.pdf" TargetMode="External"/><Relationship Id="rId902" Type="http://schemas.openxmlformats.org/officeDocument/2006/relationships/hyperlink" Target="https://appropriations.house.gov/sites/democrats.appropriations.house.gov/files/Ukraine%20Supplemental%20Summary%20FY23.pdf" TargetMode="External"/><Relationship Id="rId903" Type="http://schemas.openxmlformats.org/officeDocument/2006/relationships/hyperlink" Target="https://crsreports.congress.gov/product/pdf/IF/IF12040" TargetMode="External"/><Relationship Id="rId904" Type="http://schemas.openxmlformats.org/officeDocument/2006/relationships/hyperlink" Target="https://www.defense.gov/News/Releases/Release/Article/3189571/725-million-in-additional-security-assistance-for-ukraine/" TargetMode="External"/><Relationship Id="rId905" Type="http://schemas.openxmlformats.org/officeDocument/2006/relationships/hyperlink" Target="https://appropriations.house.gov/sites/democrats.appropriations.house.gov/files/Summary%20Continuing%20Appropriations%20and%20Ukraine%20Supplemental%20Appropriations%20Act%202023.pdf" TargetMode="External"/><Relationship Id="rId906" Type="http://schemas.openxmlformats.org/officeDocument/2006/relationships/hyperlink" Target="https://appropriations.house.gov/sites/democrats.appropriations.house.gov/files/Ukraine%20Supplemental%20Summary%20FY23.pdf" TargetMode="External"/><Relationship Id="rId907" Type="http://schemas.openxmlformats.org/officeDocument/2006/relationships/hyperlink" Target="https://crsreports.congress.gov/product/pdf/IF/IF12040" TargetMode="External"/><Relationship Id="rId908" Type="http://schemas.openxmlformats.org/officeDocument/2006/relationships/hyperlink" Target="https://www.defense.gov/News/Releases/Release/Article/3189571/725-million-in-additional-security-assistance-for-ukraine/" TargetMode="External"/><Relationship Id="rId909" Type="http://schemas.openxmlformats.org/officeDocument/2006/relationships/hyperlink" Target="https://appropriations.house.gov/sites/democrats.appropriations.house.gov/files/Summary%20Continuing%20Appropriations%20and%20Ukraine%20Supplemental%20Appropriations%20Act%202023.pdf" TargetMode="External"/><Relationship Id="rId910" Type="http://schemas.openxmlformats.org/officeDocument/2006/relationships/hyperlink" Target="https://appropriations.house.gov/sites/democrats.appropriations.house.gov/files/Ukraine%20Supplemental%20Summary%20FY23.pdf" TargetMode="External"/><Relationship Id="rId911" Type="http://schemas.openxmlformats.org/officeDocument/2006/relationships/hyperlink" Target="https://crsreports.congress.gov/product/pdf/IF/IF12040" TargetMode="External"/><Relationship Id="rId912" Type="http://schemas.openxmlformats.org/officeDocument/2006/relationships/hyperlink" Target="https://www.defense.gov/News/Releases/Release/Article/3189571/725-million-in-additional-security-assistance-for-ukraine/" TargetMode="External"/><Relationship Id="rId913" Type="http://schemas.openxmlformats.org/officeDocument/2006/relationships/hyperlink" Target="https://appropriations.house.gov/sites/democrats.appropriations.house.gov/files/Summary%20Continuing%20Appropriations%20and%20Ukraine%20Supplemental%20Appropriations%20Act%202023.pdf" TargetMode="External"/><Relationship Id="rId914" Type="http://schemas.openxmlformats.org/officeDocument/2006/relationships/hyperlink" Target="https://appropriations.house.gov/sites/democrats.appropriations.house.gov/files/Ukraine%20Supplemental%20Summary%20FY23.pdf" TargetMode="External"/><Relationship Id="rId915" Type="http://schemas.openxmlformats.org/officeDocument/2006/relationships/hyperlink" Target="https://crsreports.congress.gov/product/pdf/IF/IF12040" TargetMode="External"/><Relationship Id="rId916" Type="http://schemas.openxmlformats.org/officeDocument/2006/relationships/hyperlink" Target="https://www.defense.gov/News/Releases/Release/Article/3189571/725-million-in-additional-security-assistance-for-ukraine/" TargetMode="External"/><Relationship Id="rId917" Type="http://schemas.openxmlformats.org/officeDocument/2006/relationships/hyperlink" Target="https://appropriations.house.gov/sites/democrats.appropriations.house.gov/files/Summary%20Continuing%20Appropriations%20and%20Ukraine%20Supplemental%20Appropriations%20Act%202023.pdf" TargetMode="External"/><Relationship Id="rId918" Type="http://schemas.openxmlformats.org/officeDocument/2006/relationships/hyperlink" Target="https://appropriations.house.gov/sites/democrats.appropriations.house.gov/files/Ukraine%20Supplemental%20Summary%20FY23.pdf" TargetMode="External"/><Relationship Id="rId919" Type="http://schemas.openxmlformats.org/officeDocument/2006/relationships/hyperlink" Target="https://crsreports.congress.gov/product/pdf/IF/IF12040" TargetMode="External"/><Relationship Id="rId920" Type="http://schemas.openxmlformats.org/officeDocument/2006/relationships/hyperlink" Target="https://www.defense.gov/News/Releases/Release/Article/3189571/725-million-in-additional-security-assistance-for-ukraine/" TargetMode="External"/><Relationship Id="rId921" Type="http://schemas.openxmlformats.org/officeDocument/2006/relationships/hyperlink" Target="https://appropriations.house.gov/sites/democrats.appropriations.house.gov/files/Summary%20Continuing%20Appropriations%20and%20Ukraine%20Supplemental%20Appropriations%20Act%202023.pdf" TargetMode="External"/><Relationship Id="rId922" Type="http://schemas.openxmlformats.org/officeDocument/2006/relationships/hyperlink" Target="https://appropriations.house.gov/sites/democrats.appropriations.house.gov/files/Ukraine%20Supplemental%20Summary%20FY23.pdf" TargetMode="External"/><Relationship Id="rId923" Type="http://schemas.openxmlformats.org/officeDocument/2006/relationships/hyperlink" Target="https://crsreports.congress.gov/product/pdf/IF/IF12040" TargetMode="External"/><Relationship Id="rId924" Type="http://schemas.openxmlformats.org/officeDocument/2006/relationships/hyperlink" Target="https://www.defense.gov/News/Releases/Release/Article/3189571/725-million-in-additional-security-assistance-for-ukraine/" TargetMode="External"/><Relationship Id="rId925" Type="http://schemas.openxmlformats.org/officeDocument/2006/relationships/hyperlink" Target="https://appropriations.house.gov/sites/democrats.appropriations.house.gov/files/Summary%20Continuing%20Appropriations%20and%20Ukraine%20Supplemental%20Appropriations%20Act%202023.pdf" TargetMode="External"/><Relationship Id="rId926" Type="http://schemas.openxmlformats.org/officeDocument/2006/relationships/hyperlink" Target="https://appropriations.house.gov/sites/democrats.appropriations.house.gov/files/Ukraine%20Supplemental%20Summary%20FY23.pdf" TargetMode="External"/><Relationship Id="rId927" Type="http://schemas.openxmlformats.org/officeDocument/2006/relationships/hyperlink" Target="https://crsreports.congress.gov/product/pdf/IF/IF12040" TargetMode="External"/><Relationship Id="rId928" Type="http://schemas.openxmlformats.org/officeDocument/2006/relationships/hyperlink" Target="https://www.defense.gov/News/Releases/Release/Article/3189571/725-million-in-additional-security-assistance-for-ukraine/" TargetMode="External"/><Relationship Id="rId929" Type="http://schemas.openxmlformats.org/officeDocument/2006/relationships/hyperlink" Target="https://appropriations.house.gov/sites/democrats.appropriations.house.gov/files/Summary%20Continuing%20Appropriations%20and%20Ukraine%20Supplemental%20Appropriations%20Act%202023.pdf" TargetMode="External"/><Relationship Id="rId930" Type="http://schemas.openxmlformats.org/officeDocument/2006/relationships/hyperlink" Target="https://appropriations.house.gov/sites/democrats.appropriations.house.gov/files/Ukraine%20Supplemental%20Summary%20FY23.pdf" TargetMode="External"/><Relationship Id="rId931" Type="http://schemas.openxmlformats.org/officeDocument/2006/relationships/hyperlink" Target="https://crsreports.congress.gov/product/pdf/IF/IF12040" TargetMode="External"/><Relationship Id="rId932" Type="http://schemas.openxmlformats.org/officeDocument/2006/relationships/hyperlink" Target="https://www.defense.gov/News/Releases/Release/Article/3203509/275-million-in-additional-presidential-drawdown-security-assistance-for-ukraine/" TargetMode="External"/><Relationship Id="rId933" Type="http://schemas.openxmlformats.org/officeDocument/2006/relationships/hyperlink" Target="https://appropriations.house.gov/sites/democrats.appropriations.house.gov/files/Summary%20Continuing%20Appropriations%20and%20Ukraine%20Supplemental%20Appropriations%20Act%202023.pdf" TargetMode="External"/><Relationship Id="rId934" Type="http://schemas.openxmlformats.org/officeDocument/2006/relationships/hyperlink" Target="https://appropriations.house.gov/sites/democrats.appropriations.house.gov/files/Ukraine%20Supplemental%20Summary%20FY23.pdf" TargetMode="External"/><Relationship Id="rId935" Type="http://schemas.openxmlformats.org/officeDocument/2006/relationships/hyperlink" Target="https://crsreports.congress.gov/product/pdf/IF/IF12040" TargetMode="External"/><Relationship Id="rId936" Type="http://schemas.openxmlformats.org/officeDocument/2006/relationships/hyperlink" Target="https://www.defense.gov/News/Releases/Release/Article/3203509/275-million-in-additional-presidential-drawdown-security-assistance-for-ukraine/" TargetMode="External"/><Relationship Id="rId937" Type="http://schemas.openxmlformats.org/officeDocument/2006/relationships/hyperlink" Target="https://appropriations.house.gov/sites/democrats.appropriations.house.gov/files/Summary%20Continuing%20Appropriations%20and%20Ukraine%20Supplemental%20Appropriations%20Act%202023.pdf" TargetMode="External"/><Relationship Id="rId938" Type="http://schemas.openxmlformats.org/officeDocument/2006/relationships/hyperlink" Target="https://appropriations.house.gov/sites/democrats.appropriations.house.gov/files/Ukraine%20Supplemental%20Summary%20FY23.pdf" TargetMode="External"/><Relationship Id="rId939" Type="http://schemas.openxmlformats.org/officeDocument/2006/relationships/hyperlink" Target="https://crsreports.congress.gov/product/pdf/IF/IF12040" TargetMode="External"/><Relationship Id="rId940" Type="http://schemas.openxmlformats.org/officeDocument/2006/relationships/hyperlink" Target="https://www.defense.gov/News/Releases/Release/Article/3203509/275-million-in-additional-presidential-drawdown-security-assistance-for-ukraine/" TargetMode="External"/><Relationship Id="rId941" Type="http://schemas.openxmlformats.org/officeDocument/2006/relationships/hyperlink" Target="https://appropriations.house.gov/sites/democrats.appropriations.house.gov/files/Summary%20Continuing%20Appropriations%20and%20Ukraine%20Supplemental%20Appropriations%20Act%202023.pdf" TargetMode="External"/><Relationship Id="rId942" Type="http://schemas.openxmlformats.org/officeDocument/2006/relationships/hyperlink" Target="https://appropriations.house.gov/sites/democrats.appropriations.house.gov/files/Ukraine%20Supplemental%20Summary%20FY23.pdf" TargetMode="External"/><Relationship Id="rId943" Type="http://schemas.openxmlformats.org/officeDocument/2006/relationships/hyperlink" Target="https://crsreports.congress.gov/product/pdf/IF/IF12040" TargetMode="External"/><Relationship Id="rId944" Type="http://schemas.openxmlformats.org/officeDocument/2006/relationships/hyperlink" Target="https://www.defense.gov/News/Releases/Release/Article/3203509/275-million-in-additional-presidential-drawdown-security-assistance-for-ukraine/" TargetMode="External"/><Relationship Id="rId945" Type="http://schemas.openxmlformats.org/officeDocument/2006/relationships/hyperlink" Target="https://appropriations.house.gov/sites/democrats.appropriations.house.gov/files/Summary%20Continuing%20Appropriations%20and%20Ukraine%20Supplemental%20Appropriations%20Act%202023.pdf" TargetMode="External"/><Relationship Id="rId946" Type="http://schemas.openxmlformats.org/officeDocument/2006/relationships/hyperlink" Target="https://appropriations.house.gov/sites/democrats.appropriations.house.gov/files/Ukraine%20Supplemental%20Summary%20FY23.pdf" TargetMode="External"/><Relationship Id="rId947" Type="http://schemas.openxmlformats.org/officeDocument/2006/relationships/hyperlink" Target="https://crsreports.congress.gov/product/pdf/IF/IF12040" TargetMode="External"/><Relationship Id="rId948" Type="http://schemas.openxmlformats.org/officeDocument/2006/relationships/hyperlink" Target="https://www.defense.gov/News/Releases/Release/Article/3203509/275-million-in-additional-presidential-drawdown-security-assistance-for-ukraine/" TargetMode="External"/><Relationship Id="rId949" Type="http://schemas.openxmlformats.org/officeDocument/2006/relationships/hyperlink" Target="https://appropriations.house.gov/sites/democrats.appropriations.house.gov/files/Summary%20Continuing%20Appropriations%20and%20Ukraine%20Supplemental%20Appropriations%20Act%202023.pdf" TargetMode="External"/><Relationship Id="rId950" Type="http://schemas.openxmlformats.org/officeDocument/2006/relationships/hyperlink" Target="https://appropriations.house.gov/sites/democrats.appropriations.house.gov/files/Ukraine%20Supplemental%20Summary%20FY23.pdf" TargetMode="External"/><Relationship Id="rId951" Type="http://schemas.openxmlformats.org/officeDocument/2006/relationships/hyperlink" Target="https://crsreports.congress.gov/product/pdf/IF/IF12040" TargetMode="External"/><Relationship Id="rId952" Type="http://schemas.openxmlformats.org/officeDocument/2006/relationships/hyperlink" Target="https://www.defense.gov/News/Releases/Release/Article/3203509/275-million-in-additional-presidential-drawdown-security-assistance-for-ukraine/" TargetMode="External"/><Relationship Id="rId953" Type="http://schemas.openxmlformats.org/officeDocument/2006/relationships/hyperlink" Target="https://appropriations.house.gov/sites/democrats.appropriations.house.gov/files/Summary%20Continuing%20Appropriations%20and%20Ukraine%20Supplemental%20Appropriations%20Act%202023.pdf" TargetMode="External"/><Relationship Id="rId954" Type="http://schemas.openxmlformats.org/officeDocument/2006/relationships/hyperlink" Target="https://appropriations.house.gov/sites/democrats.appropriations.house.gov/files/Ukraine%20Supplemental%20Summary%20FY23.pdf" TargetMode="External"/><Relationship Id="rId955" Type="http://schemas.openxmlformats.org/officeDocument/2006/relationships/hyperlink" Target="https://crsreports.congress.gov/product/pdf/IF/IF12040" TargetMode="External"/><Relationship Id="rId956" Type="http://schemas.openxmlformats.org/officeDocument/2006/relationships/hyperlink" Target="https://www.defense.gov/News/Releases/Release/Article/3203509/275-million-in-additional-presidential-drawdown-security-assistance-for-ukraine/" TargetMode="External"/><Relationship Id="rId957" Type="http://schemas.openxmlformats.org/officeDocument/2006/relationships/hyperlink" Target="https://appropriations.house.gov/sites/democrats.appropriations.house.gov/files/Summary%20Continuing%20Appropriations%20and%20Ukraine%20Supplemental%20Appropriations%20Act%202023.pdf" TargetMode="External"/><Relationship Id="rId958" Type="http://schemas.openxmlformats.org/officeDocument/2006/relationships/hyperlink" Target="https://appropriations.house.gov/sites/democrats.appropriations.house.gov/files/Ukraine%20Supplemental%20Summary%20FY23.pdf" TargetMode="External"/><Relationship Id="rId959" Type="http://schemas.openxmlformats.org/officeDocument/2006/relationships/hyperlink" Target="https://crsreports.congress.gov/product/pdf/IF/IF12040" TargetMode="External"/><Relationship Id="rId960" Type="http://schemas.openxmlformats.org/officeDocument/2006/relationships/hyperlink" Target="https://www.defense.gov/News/Releases/Release/Article/3216287/400-million-in-additional-assistance-for-ukraine/" TargetMode="External"/><Relationship Id="rId961" Type="http://schemas.openxmlformats.org/officeDocument/2006/relationships/hyperlink" Target="https://appropriations.house.gov/sites/democrats.appropriations.house.gov/files/Summary%20Continuing%20Appropriations%20and%20Ukraine%20Supplemental%20Appropriations%20Act%202023.pdf" TargetMode="External"/><Relationship Id="rId962" Type="http://schemas.openxmlformats.org/officeDocument/2006/relationships/hyperlink" Target="https://appropriations.house.gov/sites/democrats.appropriations.house.gov/files/Ukraine%20Supplemental%20Summary%20FY23.pdf" TargetMode="External"/><Relationship Id="rId963" Type="http://schemas.openxmlformats.org/officeDocument/2006/relationships/hyperlink" Target="https://crsreports.congress.gov/product/pdf/IF/IF12040" TargetMode="External"/><Relationship Id="rId964" Type="http://schemas.openxmlformats.org/officeDocument/2006/relationships/hyperlink" Target="https://www.defense.gov/News/Releases/Release/Article/3216287/400-million-in-additional-assistance-for-ukraine/" TargetMode="External"/><Relationship Id="rId965" Type="http://schemas.openxmlformats.org/officeDocument/2006/relationships/hyperlink" Target="https://appropriations.house.gov/sites/democrats.appropriations.house.gov/files/Summary%20Continuing%20Appropriations%20and%20Ukraine%20Supplemental%20Appropriations%20Act%202023.pdf" TargetMode="External"/><Relationship Id="rId966" Type="http://schemas.openxmlformats.org/officeDocument/2006/relationships/hyperlink" Target="https://appropriations.house.gov/sites/democrats.appropriations.house.gov/files/Ukraine%20Supplemental%20Summary%20FY23.pdf" TargetMode="External"/><Relationship Id="rId967" Type="http://schemas.openxmlformats.org/officeDocument/2006/relationships/hyperlink" Target="https://crsreports.congress.gov/product/pdf/IF/IF12040" TargetMode="External"/><Relationship Id="rId968" Type="http://schemas.openxmlformats.org/officeDocument/2006/relationships/hyperlink" Target="https://abcnews.go.com/International/us-avenger-important-boost-ukrainian-air-defense-top/story?id=99405568" TargetMode="External"/><Relationship Id="rId969" Type="http://schemas.openxmlformats.org/officeDocument/2006/relationships/hyperlink" Target="https://www.defense.gov/News/Releases/Release/Article/3216287/400-million-in-additional-assistance-for-ukraine/" TargetMode="External"/><Relationship Id="rId970" Type="http://schemas.openxmlformats.org/officeDocument/2006/relationships/hyperlink" Target="https://appropriations.house.gov/sites/democrats.appropriations.house.gov/files/Summary%20Continuing%20Appropriations%20and%20Ukraine%20Supplemental%20Appropriations%20Act%202023.pdf" TargetMode="External"/><Relationship Id="rId971" Type="http://schemas.openxmlformats.org/officeDocument/2006/relationships/hyperlink" Target="https://appropriations.house.gov/sites/democrats.appropriations.house.gov/files/Ukraine%20Supplemental%20Summary%20FY23.pdf" TargetMode="External"/><Relationship Id="rId972" Type="http://schemas.openxmlformats.org/officeDocument/2006/relationships/hyperlink" Target="https://crsreports.congress.gov/product/pdf/IF/IF12040" TargetMode="External"/><Relationship Id="rId973" Type="http://schemas.openxmlformats.org/officeDocument/2006/relationships/hyperlink" Target="https://www.defense.gov/News/Releases/Release/Article/3216287/400-million-in-additional-assistance-for-ukraine/" TargetMode="External"/><Relationship Id="rId974" Type="http://schemas.openxmlformats.org/officeDocument/2006/relationships/hyperlink" Target="https://appropriations.house.gov/sites/democrats.appropriations.house.gov/files/Summary%20Continuing%20Appropriations%20and%20Ukraine%20Supplemental%20Appropriations%20Act%202023.pdf" TargetMode="External"/><Relationship Id="rId975" Type="http://schemas.openxmlformats.org/officeDocument/2006/relationships/hyperlink" Target="https://appropriations.house.gov/sites/democrats.appropriations.house.gov/files/Ukraine%20Supplemental%20Summary%20FY23.pdf" TargetMode="External"/><Relationship Id="rId976" Type="http://schemas.openxmlformats.org/officeDocument/2006/relationships/hyperlink" Target="https://crsreports.congress.gov/product/pdf/IF/IF12040" TargetMode="External"/><Relationship Id="rId977" Type="http://schemas.openxmlformats.org/officeDocument/2006/relationships/hyperlink" Target="https://www.defense.gov/News/Releases/Release/Article/3216287/400-million-in-additional-assistance-for-ukraine/" TargetMode="External"/><Relationship Id="rId978" Type="http://schemas.openxmlformats.org/officeDocument/2006/relationships/hyperlink" Target="https://appropriations.house.gov/sites/democrats.appropriations.house.gov/files/Summary%20Continuing%20Appropriations%20and%20Ukraine%20Supplemental%20Appropriations%20Act%202023.pdf" TargetMode="External"/><Relationship Id="rId979" Type="http://schemas.openxmlformats.org/officeDocument/2006/relationships/hyperlink" Target="https://appropriations.house.gov/sites/democrats.appropriations.house.gov/files/Ukraine%20Supplemental%20Summary%20FY23.pdf" TargetMode="External"/><Relationship Id="rId980" Type="http://schemas.openxmlformats.org/officeDocument/2006/relationships/hyperlink" Target="https://crsreports.congress.gov/product/pdf/IF/IF12040" TargetMode="External"/><Relationship Id="rId981" Type="http://schemas.openxmlformats.org/officeDocument/2006/relationships/hyperlink" Target="https://www.defense.gov/News/Releases/Release/Article/3216287/400-million-in-additional-assistance-for-ukraine/" TargetMode="External"/><Relationship Id="rId982" Type="http://schemas.openxmlformats.org/officeDocument/2006/relationships/hyperlink" Target="https://appropriations.house.gov/sites/democrats.appropriations.house.gov/files/Summary%20Continuing%20Appropriations%20and%20Ukraine%20Supplemental%20Appropriations%20Act%202023.pdf" TargetMode="External"/><Relationship Id="rId983" Type="http://schemas.openxmlformats.org/officeDocument/2006/relationships/hyperlink" Target="https://appropriations.house.gov/sites/democrats.appropriations.house.gov/files/Ukraine%20Supplemental%20Summary%20FY23.pdf" TargetMode="External"/><Relationship Id="rId984" Type="http://schemas.openxmlformats.org/officeDocument/2006/relationships/hyperlink" Target="https://crsreports.congress.gov/product/pdf/IF/IF12040" TargetMode="External"/><Relationship Id="rId985" Type="http://schemas.openxmlformats.org/officeDocument/2006/relationships/hyperlink" Target="https://www.defense.gov/News/Releases/Release/Article/3216287/400-million-in-additional-assistance-for-ukraine/" TargetMode="External"/><Relationship Id="rId986" Type="http://schemas.openxmlformats.org/officeDocument/2006/relationships/hyperlink" Target="https://appropriations.house.gov/sites/democrats.appropriations.house.gov/files/Summary%20Continuing%20Appropriations%20and%20Ukraine%20Supplemental%20Appropriations%20Act%202023.pdf" TargetMode="External"/><Relationship Id="rId987" Type="http://schemas.openxmlformats.org/officeDocument/2006/relationships/hyperlink" Target="https://appropriations.house.gov/sites/democrats.appropriations.house.gov/files/Ukraine%20Supplemental%20Summary%20FY23.pdf" TargetMode="External"/><Relationship Id="rId988" Type="http://schemas.openxmlformats.org/officeDocument/2006/relationships/hyperlink" Target="https://crsreports.congress.gov/product/pdf/IF/IF12040" TargetMode="External"/><Relationship Id="rId989" Type="http://schemas.openxmlformats.org/officeDocument/2006/relationships/hyperlink" Target="https://www.defense.gov/News/Releases/Release/Article/3216287/400-million-in-additional-assistance-for-ukraine/" TargetMode="External"/><Relationship Id="rId990" Type="http://schemas.openxmlformats.org/officeDocument/2006/relationships/hyperlink" Target="https://appropriations.house.gov/sites/democrats.appropriations.house.gov/files/Summary%20Continuing%20Appropriations%20and%20Ukraine%20Supplemental%20Appropriations%20Act%202023.pdf" TargetMode="External"/><Relationship Id="rId991" Type="http://schemas.openxmlformats.org/officeDocument/2006/relationships/hyperlink" Target="https://appropriations.house.gov/sites/democrats.appropriations.house.gov/files/Ukraine%20Supplemental%20Summary%20FY23.pdf" TargetMode="External"/><Relationship Id="rId992" Type="http://schemas.openxmlformats.org/officeDocument/2006/relationships/hyperlink" Target="https://crsreports.congress.gov/product/pdf/IF/IF12040" TargetMode="External"/><Relationship Id="rId993" Type="http://schemas.openxmlformats.org/officeDocument/2006/relationships/hyperlink" Target="https://www.defense.gov/News/Releases/Release/Article/3216287/400-million-in-additional-assistance-for-ukraine/" TargetMode="External"/><Relationship Id="rId994" Type="http://schemas.openxmlformats.org/officeDocument/2006/relationships/hyperlink" Target="https://appropriations.house.gov/sites/democrats.appropriations.house.gov/files/Summary%20Continuing%20Appropriations%20and%20Ukraine%20Supplemental%20Appropriations%20Act%202023.pdf" TargetMode="External"/><Relationship Id="rId995" Type="http://schemas.openxmlformats.org/officeDocument/2006/relationships/hyperlink" Target="https://appropriations.house.gov/sites/democrats.appropriations.house.gov/files/Ukraine%20Supplemental%20Summary%20FY23.pdf" TargetMode="External"/><Relationship Id="rId996" Type="http://schemas.openxmlformats.org/officeDocument/2006/relationships/hyperlink" Target="https://crsreports.congress.gov/product/pdf/IF/IF12040" TargetMode="External"/><Relationship Id="rId997" Type="http://schemas.openxmlformats.org/officeDocument/2006/relationships/hyperlink" Target="https://www.defense.gov/News/Releases/Release/Article/3216287/400-million-in-additional-assistance-for-ukraine/" TargetMode="External"/><Relationship Id="rId998" Type="http://schemas.openxmlformats.org/officeDocument/2006/relationships/hyperlink" Target="https://appropriations.house.gov/sites/democrats.appropriations.house.gov/files/Summary%20Continuing%20Appropriations%20and%20Ukraine%20Supplemental%20Appropriations%20Act%202023.pdf" TargetMode="External"/><Relationship Id="rId999" Type="http://schemas.openxmlformats.org/officeDocument/2006/relationships/hyperlink" Target="https://appropriations.house.gov/sites/democrats.appropriations.house.gov/files/Ukraine%20Supplemental%20Summary%20FY23.pdf" TargetMode="External"/><Relationship Id="rId1000" Type="http://schemas.openxmlformats.org/officeDocument/2006/relationships/hyperlink" Target="https://crsreports.congress.gov/product/pdf/IF/IF12040" TargetMode="External"/><Relationship Id="rId1001" Type="http://schemas.openxmlformats.org/officeDocument/2006/relationships/hyperlink" Target="https://www.defense.gov/News/Releases/Release/Article/3216287/400-million-in-additional-assistance-for-ukraine/" TargetMode="External"/><Relationship Id="rId1002" Type="http://schemas.openxmlformats.org/officeDocument/2006/relationships/hyperlink" Target="https://appropriations.house.gov/sites/democrats.appropriations.house.gov/files/Summary%20Continuing%20Appropriations%20and%20Ukraine%20Supplemental%20Appropriations%20Act%202023.pdf" TargetMode="External"/><Relationship Id="rId1003" Type="http://schemas.openxmlformats.org/officeDocument/2006/relationships/hyperlink" Target="https://appropriations.house.gov/sites/democrats.appropriations.house.gov/files/Ukraine%20Supplemental%20Summary%20FY23.pdf" TargetMode="External"/><Relationship Id="rId1004" Type="http://schemas.openxmlformats.org/officeDocument/2006/relationships/hyperlink" Target="https://crsreports.congress.gov/product/pdf/IF/IF12040" TargetMode="External"/><Relationship Id="rId1005" Type="http://schemas.openxmlformats.org/officeDocument/2006/relationships/hyperlink" Target="https://www.defense.gov/News/Releases/Release/Article/3216287/400-million-in-additional-assistance-for-ukraine/" TargetMode="External"/><Relationship Id="rId1006" Type="http://schemas.openxmlformats.org/officeDocument/2006/relationships/hyperlink" Target="https://appropriations.house.gov/sites/democrats.appropriations.house.gov/files/Summary%20Continuing%20Appropriations%20and%20Ukraine%20Supplemental%20Appropriations%20Act%202023.pdf" TargetMode="External"/><Relationship Id="rId1007" Type="http://schemas.openxmlformats.org/officeDocument/2006/relationships/hyperlink" Target="https://appropriations.house.gov/sites/democrats.appropriations.house.gov/files/Ukraine%20Supplemental%20Summary%20FY23.pdf" TargetMode="External"/><Relationship Id="rId1008" Type="http://schemas.openxmlformats.org/officeDocument/2006/relationships/hyperlink" Target="https://crsreports.congress.gov/product/pdf/IF/IF12040" TargetMode="External"/><Relationship Id="rId1009" Type="http://schemas.openxmlformats.org/officeDocument/2006/relationships/hyperlink" Target="https://www.defense.gov/News/Releases/Release/Article/3216287/400-million-in-additional-assistance-for-ukraine/" TargetMode="External"/><Relationship Id="rId1010" Type="http://schemas.openxmlformats.org/officeDocument/2006/relationships/hyperlink" Target="https://appropriations.house.gov/sites/democrats.appropriations.house.gov/files/Summary%20Continuing%20Appropriations%20and%20Ukraine%20Supplemental%20Appropriations%20Act%202023.pdf" TargetMode="External"/><Relationship Id="rId1011" Type="http://schemas.openxmlformats.org/officeDocument/2006/relationships/hyperlink" Target="https://appropriations.house.gov/sites/democrats.appropriations.house.gov/files/Ukraine%20Supplemental%20Summary%20FY23.pdf" TargetMode="External"/><Relationship Id="rId1012" Type="http://schemas.openxmlformats.org/officeDocument/2006/relationships/hyperlink" Target="https://www.irozhlas.cz/zpravy-svet/usa-nizozemsko-ukrajina-tanky-t-72b_2211041839_nov" TargetMode="External"/><Relationship Id="rId1013" Type="http://schemas.openxmlformats.org/officeDocument/2006/relationships/hyperlink" Target="https://www.defense.gov/News/Releases/Release/Article/3216287/400-million-in-additional-assistance-for-ukraine/" TargetMode="External"/><Relationship Id="rId1014" Type="http://schemas.openxmlformats.org/officeDocument/2006/relationships/hyperlink" Target="https://appropriations.house.gov/sites/democrats.appropriations.house.gov/files/Summary%20Continuing%20Appropriations%20and%20Ukraine%20Supplemental%20Appropriations%20Act%202023.pdf" TargetMode="External"/><Relationship Id="rId1015" Type="http://schemas.openxmlformats.org/officeDocument/2006/relationships/hyperlink" Target="https://appropriations.house.gov/sites/democrats.appropriations.house.gov/files/Ukraine%20Supplemental%20Summary%20FY23.pdf" TargetMode="External"/><Relationship Id="rId1016" Type="http://schemas.openxmlformats.org/officeDocument/2006/relationships/hyperlink" Target="https://crsreports.congress.gov/product/pdf/IF/IF12040" TargetMode="External"/><Relationship Id="rId1017" Type="http://schemas.openxmlformats.org/officeDocument/2006/relationships/hyperlink" Target="https://www.defense.gov/News/Releases/Release/Article/3227217/400-million-in-additional-assistance-for-ukraine/" TargetMode="External"/><Relationship Id="rId1018" Type="http://schemas.openxmlformats.org/officeDocument/2006/relationships/hyperlink" Target="https://appropriations.house.gov/sites/democrats.appropriations.house.gov/files/Summary%20Continuing%20Appropriations%20and%20Ukraine%20Supplemental%20Appropriations%20Act%202023.pdf" TargetMode="External"/><Relationship Id="rId1019" Type="http://schemas.openxmlformats.org/officeDocument/2006/relationships/hyperlink" Target="https://appropriations.house.gov/sites/democrats.appropriations.house.gov/files/Ukraine%20Supplemental%20Summary%20FY23.pdf" TargetMode="External"/><Relationship Id="rId1020" Type="http://schemas.openxmlformats.org/officeDocument/2006/relationships/hyperlink" Target="https://crsreports.congress.gov/product/pdf/IF/IF12040" TargetMode="External"/><Relationship Id="rId1021" Type="http://schemas.openxmlformats.org/officeDocument/2006/relationships/hyperlink" Target="https://www.defense.gov/News/Releases/Release/Article/3227217/400-million-in-additional-assistance-for-ukraine/" TargetMode="External"/><Relationship Id="rId1022" Type="http://schemas.openxmlformats.org/officeDocument/2006/relationships/hyperlink" Target="https://appropriations.house.gov/sites/democrats.appropriations.house.gov/files/Summary%20Continuing%20Appropriations%20and%20Ukraine%20Supplemental%20Appropriations%20Act%202023.pdf" TargetMode="External"/><Relationship Id="rId1023" Type="http://schemas.openxmlformats.org/officeDocument/2006/relationships/hyperlink" Target="https://appropriations.house.gov/sites/democrats.appropriations.house.gov/files/Ukraine%20Supplemental%20Summary%20FY23.pdf" TargetMode="External"/><Relationship Id="rId1024" Type="http://schemas.openxmlformats.org/officeDocument/2006/relationships/hyperlink" Target="https://crsreports.congress.gov/product/pdf/IF/IF12040" TargetMode="External"/><Relationship Id="rId1025" Type="http://schemas.openxmlformats.org/officeDocument/2006/relationships/hyperlink" Target="https://www.defense.gov/News/Releases/Release/Article/3227217/400-million-in-additional-assistance-for-ukraine/" TargetMode="External"/><Relationship Id="rId1026" Type="http://schemas.openxmlformats.org/officeDocument/2006/relationships/hyperlink" Target="https://appropriations.house.gov/sites/democrats.appropriations.house.gov/files/Summary%20Continuing%20Appropriations%20and%20Ukraine%20Supplemental%20Appropriations%20Act%202023.pdf" TargetMode="External"/><Relationship Id="rId1027" Type="http://schemas.openxmlformats.org/officeDocument/2006/relationships/hyperlink" Target="https://appropriations.house.gov/sites/democrats.appropriations.house.gov/files/Ukraine%20Supplemental%20Summary%20FY23.pdf" TargetMode="External"/><Relationship Id="rId1028" Type="http://schemas.openxmlformats.org/officeDocument/2006/relationships/hyperlink" Target="https://crsreports.congress.gov/product/pdf/IF/IF12040" TargetMode="External"/><Relationship Id="rId1029" Type="http://schemas.openxmlformats.org/officeDocument/2006/relationships/hyperlink" Target="https://www.defense.gov/News/Releases/Release/Article/3227217/400-million-in-additional-assistance-for-ukraine/" TargetMode="External"/><Relationship Id="rId1030" Type="http://schemas.openxmlformats.org/officeDocument/2006/relationships/hyperlink" Target="https://appropriations.house.gov/sites/democrats.appropriations.house.gov/files/Summary%20Continuing%20Appropriations%20and%20Ukraine%20Supplemental%20Appropriations%20Act%202023.pdf" TargetMode="External"/><Relationship Id="rId1031" Type="http://schemas.openxmlformats.org/officeDocument/2006/relationships/hyperlink" Target="https://appropriations.house.gov/sites/democrats.appropriations.house.gov/files/Ukraine%20Supplemental%20Summary%20FY23.pdf" TargetMode="External"/><Relationship Id="rId1032" Type="http://schemas.openxmlformats.org/officeDocument/2006/relationships/hyperlink" Target="https://crsreports.congress.gov/product/pdf/IF/IF12040" TargetMode="External"/><Relationship Id="rId1033" Type="http://schemas.openxmlformats.org/officeDocument/2006/relationships/hyperlink" Target="https://www.defense.gov/News/Releases/Release/Article/3227217/400-million-in-additional-assistance-for-ukraine/" TargetMode="External"/><Relationship Id="rId1034" Type="http://schemas.openxmlformats.org/officeDocument/2006/relationships/hyperlink" Target="https://appropriations.house.gov/sites/democrats.appropriations.house.gov/files/Summary%20Continuing%20Appropriations%20and%20Ukraine%20Supplemental%20Appropriations%20Act%202023.pdf" TargetMode="External"/><Relationship Id="rId1035" Type="http://schemas.openxmlformats.org/officeDocument/2006/relationships/hyperlink" Target="https://appropriations.house.gov/sites/democrats.appropriations.house.gov/files/Ukraine%20Supplemental%20Summary%20FY23.pdf" TargetMode="External"/><Relationship Id="rId1036" Type="http://schemas.openxmlformats.org/officeDocument/2006/relationships/hyperlink" Target="https://crsreports.congress.gov/product/pdf/IF/IF12040" TargetMode="External"/><Relationship Id="rId1037" Type="http://schemas.openxmlformats.org/officeDocument/2006/relationships/hyperlink" Target="https://www.defense.gov/News/Releases/Release/Article/3227217/400-million-in-additional-assistance-for-ukraine/" TargetMode="External"/><Relationship Id="rId1038" Type="http://schemas.openxmlformats.org/officeDocument/2006/relationships/hyperlink" Target="https://appropriations.house.gov/sites/democrats.appropriations.house.gov/files/Summary%20Continuing%20Appropriations%20and%20Ukraine%20Supplemental%20Appropriations%20Act%202023.pdf" TargetMode="External"/><Relationship Id="rId1039" Type="http://schemas.openxmlformats.org/officeDocument/2006/relationships/hyperlink" Target="https://appropriations.house.gov/sites/democrats.appropriations.house.gov/files/Ukraine%20Supplemental%20Summary%20FY23.pdf" TargetMode="External"/><Relationship Id="rId1040" Type="http://schemas.openxmlformats.org/officeDocument/2006/relationships/hyperlink" Target="https://crsreports.congress.gov/product/pdf/IF/IF12040" TargetMode="External"/><Relationship Id="rId1041" Type="http://schemas.openxmlformats.org/officeDocument/2006/relationships/hyperlink" Target="https://www.defense.gov/News/Releases/Release/Article/3227217/400-million-in-additional-assistance-for-ukraine/" TargetMode="External"/><Relationship Id="rId1042" Type="http://schemas.openxmlformats.org/officeDocument/2006/relationships/hyperlink" Target="https://appropriations.house.gov/sites/democrats.appropriations.house.gov/files/Summary%20Continuing%20Appropriations%20and%20Ukraine%20Supplemental%20Appropriations%20Act%202023.pdf" TargetMode="External"/><Relationship Id="rId1043" Type="http://schemas.openxmlformats.org/officeDocument/2006/relationships/hyperlink" Target="https://appropriations.house.gov/sites/democrats.appropriations.house.gov/files/Ukraine%20Supplemental%20Summary%20FY23.pdf" TargetMode="External"/><Relationship Id="rId1044" Type="http://schemas.openxmlformats.org/officeDocument/2006/relationships/hyperlink" Target="https://crsreports.congress.gov/product/pdf/IF/IF12040" TargetMode="External"/><Relationship Id="rId1045" Type="http://schemas.openxmlformats.org/officeDocument/2006/relationships/hyperlink" Target="https://www.defense.gov/News/Releases/Release/Article/3227217/400-million-in-additional-assistance-for-ukraine/" TargetMode="External"/><Relationship Id="rId1046" Type="http://schemas.openxmlformats.org/officeDocument/2006/relationships/hyperlink" Target="https://appropriations.house.gov/sites/democrats.appropriations.house.gov/files/Summary%20Continuing%20Appropriations%20and%20Ukraine%20Supplemental%20Appropriations%20Act%202023.pdf" TargetMode="External"/><Relationship Id="rId1047" Type="http://schemas.openxmlformats.org/officeDocument/2006/relationships/hyperlink" Target="https://appropriations.house.gov/sites/democrats.appropriations.house.gov/files/Ukraine%20Supplemental%20Summary%20FY23.pdf" TargetMode="External"/><Relationship Id="rId1048" Type="http://schemas.openxmlformats.org/officeDocument/2006/relationships/hyperlink" Target="https://crsreports.congress.gov/product/pdf/IF/IF12040" TargetMode="External"/><Relationship Id="rId1049" Type="http://schemas.openxmlformats.org/officeDocument/2006/relationships/hyperlink" Target="https://www.defense.gov/News/Releases/Release/Article/3227217/400-million-in-additional-assistance-for-ukraine/" TargetMode="External"/><Relationship Id="rId1050" Type="http://schemas.openxmlformats.org/officeDocument/2006/relationships/hyperlink" Target="https://appropriations.house.gov/sites/democrats.appropriations.house.gov/files/Summary%20Continuing%20Appropriations%20and%20Ukraine%20Supplemental%20Appropriations%20Act%202023.pdf" TargetMode="External"/><Relationship Id="rId1051" Type="http://schemas.openxmlformats.org/officeDocument/2006/relationships/hyperlink" Target="https://appropriations.house.gov/sites/democrats.appropriations.house.gov/files/Ukraine%20Supplemental%20Summary%20FY23.pdf" TargetMode="External"/><Relationship Id="rId1052" Type="http://schemas.openxmlformats.org/officeDocument/2006/relationships/hyperlink" Target="https://crsreports.congress.gov/product/pdf/IF/IF12040" TargetMode="External"/><Relationship Id="rId1053" Type="http://schemas.openxmlformats.org/officeDocument/2006/relationships/hyperlink" Target="https://www.defense.gov/News/Releases/Release/Article/3227217/400-million-in-additional-assistance-for-ukraine/" TargetMode="External"/><Relationship Id="rId1054" Type="http://schemas.openxmlformats.org/officeDocument/2006/relationships/hyperlink" Target="https://appropriations.house.gov/sites/democrats.appropriations.house.gov/files/Summary%20Continuing%20Appropriations%20and%20Ukraine%20Supplemental%20Appropriations%20Act%202023.pdf" TargetMode="External"/><Relationship Id="rId1055" Type="http://schemas.openxmlformats.org/officeDocument/2006/relationships/hyperlink" Target="https://appropriations.house.gov/sites/democrats.appropriations.house.gov/files/Ukraine%20Supplemental%20Summary%20FY23.pdf" TargetMode="External"/><Relationship Id="rId1056" Type="http://schemas.openxmlformats.org/officeDocument/2006/relationships/hyperlink" Target="https://crsreports.congress.gov/product/pdf/IF/IF12040" TargetMode="External"/><Relationship Id="rId1057" Type="http://schemas.openxmlformats.org/officeDocument/2006/relationships/hyperlink" Target="https://www.defense.gov/News/Releases/Release/Article/3227217/400-million-in-additional-assistance-for-ukraine/" TargetMode="External"/><Relationship Id="rId1058" Type="http://schemas.openxmlformats.org/officeDocument/2006/relationships/hyperlink" Target="https://appropriations.house.gov/sites/democrats.appropriations.house.gov/files/Summary%20Continuing%20Appropriations%20and%20Ukraine%20Supplemental%20Appropriations%20Act%202023.pdf" TargetMode="External"/><Relationship Id="rId1059" Type="http://schemas.openxmlformats.org/officeDocument/2006/relationships/hyperlink" Target="https://appropriations.house.gov/sites/democrats.appropriations.house.gov/files/Ukraine%20Supplemental%20Summary%20FY23.pdf" TargetMode="External"/><Relationship Id="rId1060" Type="http://schemas.openxmlformats.org/officeDocument/2006/relationships/hyperlink" Target="https://crsreports.congress.gov/product/pdf/IF/IF12040" TargetMode="External"/><Relationship Id="rId1061" Type="http://schemas.openxmlformats.org/officeDocument/2006/relationships/hyperlink" Target="https://www.reuters.com/world/biden-authorizes-new-275-mln-military-aid-ukraine-white-house-2022-12-09/" TargetMode="External"/><Relationship Id="rId1062" Type="http://schemas.openxmlformats.org/officeDocument/2006/relationships/hyperlink" Target="https://appropriations.house.gov/sites/democrats.appropriations.house.gov/files/Summary%20Continuing%20Appropriations%20and%20Ukraine%20Supplemental%20Appropriations%20Act%202023.pdf" TargetMode="External"/><Relationship Id="rId1063" Type="http://schemas.openxmlformats.org/officeDocument/2006/relationships/hyperlink" Target="https://appropriations.house.gov/sites/democrats.appropriations.house.gov/files/Ukraine%20Supplemental%20Summary%20FY23.pdf" TargetMode="External"/><Relationship Id="rId1064" Type="http://schemas.openxmlformats.org/officeDocument/2006/relationships/hyperlink" Target="https://crsreports.congress.gov/product/pdf/IF/IF12040" TargetMode="External"/><Relationship Id="rId1065" Type="http://schemas.openxmlformats.org/officeDocument/2006/relationships/hyperlink" Target="https://www.reuters.com/world/biden-authorizes-new-275-mln-military-aid-ukraine-white-house-2022-12-09/" TargetMode="External"/><Relationship Id="rId1066" Type="http://schemas.openxmlformats.org/officeDocument/2006/relationships/hyperlink" Target="https://appropriations.house.gov/sites/democrats.appropriations.house.gov/files/Summary%20Continuing%20Appropriations%20and%20Ukraine%20Supplemental%20Appropriations%20Act%202023.pdf" TargetMode="External"/><Relationship Id="rId1067" Type="http://schemas.openxmlformats.org/officeDocument/2006/relationships/hyperlink" Target="https://appropriations.house.gov/sites/democrats.appropriations.house.gov/files/Ukraine%20Supplemental%20Summary%20FY23.pdf" TargetMode="External"/><Relationship Id="rId1068" Type="http://schemas.openxmlformats.org/officeDocument/2006/relationships/hyperlink" Target="https://crsreports.congress.gov/product/pdf/IF/IF12040" TargetMode="External"/><Relationship Id="rId1069" Type="http://schemas.openxmlformats.org/officeDocument/2006/relationships/hyperlink" Target="https://www.reuters.com/world/biden-authorizes-new-275-mln-military-aid-ukraine-white-house-2022-12-09/" TargetMode="External"/><Relationship Id="rId1070" Type="http://schemas.openxmlformats.org/officeDocument/2006/relationships/hyperlink" Target="https://appropriations.house.gov/sites/democrats.appropriations.house.gov/files/Summary%20Continuing%20Appropriations%20and%20Ukraine%20Supplemental%20Appropriations%20Act%202023.pdf" TargetMode="External"/><Relationship Id="rId1071" Type="http://schemas.openxmlformats.org/officeDocument/2006/relationships/hyperlink" Target="https://appropriations.house.gov/sites/democrats.appropriations.house.gov/files/Ukraine%20Supplemental%20Summary%20FY23.pdf" TargetMode="External"/><Relationship Id="rId1072" Type="http://schemas.openxmlformats.org/officeDocument/2006/relationships/hyperlink" Target="https://crsreports.congress.gov/product/pdf/IF/IF12040" TargetMode="External"/><Relationship Id="rId1073" Type="http://schemas.openxmlformats.org/officeDocument/2006/relationships/hyperlink" Target="https://www.reuters.com/world/biden-authorizes-new-275-mln-military-aid-ukraine-white-house-2022-12-09/" TargetMode="External"/><Relationship Id="rId1074" Type="http://schemas.openxmlformats.org/officeDocument/2006/relationships/hyperlink" Target="https://appropriations.house.gov/sites/democrats.appropriations.house.gov/files/Summary%20Continuing%20Appropriations%20and%20Ukraine%20Supplemental%20Appropriations%20Act%202023.pdf" TargetMode="External"/><Relationship Id="rId1075" Type="http://schemas.openxmlformats.org/officeDocument/2006/relationships/hyperlink" Target="https://appropriations.house.gov/sites/democrats.appropriations.house.gov/files/Ukraine%20Supplemental%20Summary%20FY23.pdf" TargetMode="External"/><Relationship Id="rId1076" Type="http://schemas.openxmlformats.org/officeDocument/2006/relationships/hyperlink" Target="https://crsreports.congress.gov/product/pdf/IF/IF12040" TargetMode="External"/><Relationship Id="rId1077" Type="http://schemas.openxmlformats.org/officeDocument/2006/relationships/hyperlink" Target="https://www.defense.gov/News/Releases/Release/Article/3252782/185-billion-in-additional-security-assistance-for-ukraine/" TargetMode="External"/><Relationship Id="rId1078" Type="http://schemas.openxmlformats.org/officeDocument/2006/relationships/hyperlink" Target="https://appropriations.house.gov/sites/democrats.appropriations.house.gov/files/Summary%20Continuing%20Appropriations%20and%20Ukraine%20Supplemental%20Appropriations%20Act%202023.pdf" TargetMode="External"/><Relationship Id="rId1079" Type="http://schemas.openxmlformats.org/officeDocument/2006/relationships/hyperlink" Target="https://appropriations.house.gov/sites/democrats.appropriations.house.gov/files/Ukraine%20Supplemental%20Summary%20FY23.pdf" TargetMode="External"/><Relationship Id="rId1080" Type="http://schemas.openxmlformats.org/officeDocument/2006/relationships/hyperlink" Target="https://crsreports.congress.gov/product/pdf/IF/IF12040" TargetMode="External"/><Relationship Id="rId1081" Type="http://schemas.openxmlformats.org/officeDocument/2006/relationships/hyperlink" Target="https://edition.cnn.com/2023/05/16/politics/patriot-missile-damage-ukraine/index.html" TargetMode="External"/><Relationship Id="rId1082" Type="http://schemas.openxmlformats.org/officeDocument/2006/relationships/hyperlink" Target="https://www.defense.gov/News/Releases/Release/Article/3252782/185-billion-in-additional-security-assistance-for-ukraine/" TargetMode="External"/><Relationship Id="rId1083" Type="http://schemas.openxmlformats.org/officeDocument/2006/relationships/hyperlink" Target="https://appropriations.house.gov/sites/democrats.appropriations.house.gov/files/Summary%20Continuing%20Appropriations%20and%20Ukraine%20Supplemental%20Appropriations%20Act%202023.pdf" TargetMode="External"/><Relationship Id="rId1084" Type="http://schemas.openxmlformats.org/officeDocument/2006/relationships/hyperlink" Target="https://appropriations.house.gov/sites/democrats.appropriations.house.gov/files/Ukraine%20Supplemental%20Summary%20FY23.pdf" TargetMode="External"/><Relationship Id="rId1085" Type="http://schemas.openxmlformats.org/officeDocument/2006/relationships/hyperlink" Target="https://crsreports.congress.gov/product/pdf/IF/IF12040" TargetMode="External"/><Relationship Id="rId1086" Type="http://schemas.openxmlformats.org/officeDocument/2006/relationships/hyperlink" Target="https://www.defense.gov/News/Releases/Release/Article/3252782/185-billion-in-additional-security-assistance-for-ukraine/" TargetMode="External"/><Relationship Id="rId1087" Type="http://schemas.openxmlformats.org/officeDocument/2006/relationships/hyperlink" Target="https://appropriations.house.gov/sites/democrats.appropriations.house.gov/files/Summary%20Continuing%20Appropriations%20and%20Ukraine%20Supplemental%20Appropriations%20Act%202023.pdf" TargetMode="External"/><Relationship Id="rId1088" Type="http://schemas.openxmlformats.org/officeDocument/2006/relationships/hyperlink" Target="https://appropriations.house.gov/sites/democrats.appropriations.house.gov/files/Ukraine%20Supplemental%20Summary%20FY23.pdf" TargetMode="External"/><Relationship Id="rId1089" Type="http://schemas.openxmlformats.org/officeDocument/2006/relationships/hyperlink" Target="https://crsreports.congress.gov/product/pdf/IF/IF12040" TargetMode="External"/><Relationship Id="rId1090" Type="http://schemas.openxmlformats.org/officeDocument/2006/relationships/hyperlink" Target="https://www.defense.gov/News/Releases/Release/Article/3252782/185-billion-in-additional-security-assistance-for-ukraine/" TargetMode="External"/><Relationship Id="rId1091" Type="http://schemas.openxmlformats.org/officeDocument/2006/relationships/hyperlink" Target="https://appropriations.house.gov/sites/democrats.appropriations.house.gov/files/Summary%20Continuing%20Appropriations%20and%20Ukraine%20Supplemental%20Appropriations%20Act%202023.pdf" TargetMode="External"/><Relationship Id="rId1092" Type="http://schemas.openxmlformats.org/officeDocument/2006/relationships/hyperlink" Target="https://appropriations.house.gov/sites/democrats.appropriations.house.gov/files/Ukraine%20Supplemental%20Summary%20FY23.pdf" TargetMode="External"/><Relationship Id="rId1093" Type="http://schemas.openxmlformats.org/officeDocument/2006/relationships/hyperlink" Target="https://crsreports.congress.gov/product/pdf/IF/IF12040" TargetMode="External"/><Relationship Id="rId1094" Type="http://schemas.openxmlformats.org/officeDocument/2006/relationships/hyperlink" Target="https://www.defense.gov/News/Releases/Release/Article/3252782/185-billion-in-additional-security-assistance-for-ukraine/" TargetMode="External"/><Relationship Id="rId1095" Type="http://schemas.openxmlformats.org/officeDocument/2006/relationships/hyperlink" Target="https://appropriations.house.gov/sites/democrats.appropriations.house.gov/files/Summary%20Continuing%20Appropriations%20and%20Ukraine%20Supplemental%20Appropriations%20Act%202023.pdf" TargetMode="External"/><Relationship Id="rId1096" Type="http://schemas.openxmlformats.org/officeDocument/2006/relationships/hyperlink" Target="https://appropriations.house.gov/sites/democrats.appropriations.house.gov/files/Ukraine%20Supplemental%20Summary%20FY23.pdf" TargetMode="External"/><Relationship Id="rId1097" Type="http://schemas.openxmlformats.org/officeDocument/2006/relationships/hyperlink" Target="https://crsreports.congress.gov/product/pdf/IF/IF12040" TargetMode="External"/><Relationship Id="rId1098" Type="http://schemas.openxmlformats.org/officeDocument/2006/relationships/hyperlink" Target="https://www.defense.gov/News/Releases/Release/Article/3252782/185-billion-in-additional-security-assistance-for-ukraine/" TargetMode="External"/><Relationship Id="rId1099" Type="http://schemas.openxmlformats.org/officeDocument/2006/relationships/hyperlink" Target="https://appropriations.house.gov/sites/democrats.appropriations.house.gov/files/Summary%20Continuing%20Appropriations%20and%20Ukraine%20Supplemental%20Appropriations%20Act%202023.pdf" TargetMode="External"/><Relationship Id="rId1100" Type="http://schemas.openxmlformats.org/officeDocument/2006/relationships/hyperlink" Target="https://appropriations.house.gov/sites/democrats.appropriations.house.gov/files/Ukraine%20Supplemental%20Summary%20FY23.pdf" TargetMode="External"/><Relationship Id="rId1101" Type="http://schemas.openxmlformats.org/officeDocument/2006/relationships/hyperlink" Target="https://crsreports.congress.gov/product/pdf/IF/IF12040" TargetMode="External"/><Relationship Id="rId1102" Type="http://schemas.openxmlformats.org/officeDocument/2006/relationships/hyperlink" Target="https://www.defense.gov/News/Releases/Release/Article/3252782/185-billion-in-additional-security-assistance-for-ukraine/" TargetMode="External"/><Relationship Id="rId1103" Type="http://schemas.openxmlformats.org/officeDocument/2006/relationships/hyperlink" Target="https://appropriations.house.gov/sites/democrats.appropriations.house.gov/files/Summary%20Continuing%20Appropriations%20and%20Ukraine%20Supplemental%20Appropriations%20Act%202023.pdf" TargetMode="External"/><Relationship Id="rId1104" Type="http://schemas.openxmlformats.org/officeDocument/2006/relationships/hyperlink" Target="https://appropriations.house.gov/sites/democrats.appropriations.house.gov/files/Ukraine%20Supplemental%20Summary%20FY23.pdf" TargetMode="External"/><Relationship Id="rId1105" Type="http://schemas.openxmlformats.org/officeDocument/2006/relationships/hyperlink" Target="https://crsreports.congress.gov/product/pdf/IF/IF12040" TargetMode="External"/><Relationship Id="rId1106" Type="http://schemas.openxmlformats.org/officeDocument/2006/relationships/hyperlink" Target="https://www.defense.gov/News/Releases/Release/Article/3252782/185-billion-in-additional-security-assistance-for-ukraine/" TargetMode="External"/><Relationship Id="rId1107" Type="http://schemas.openxmlformats.org/officeDocument/2006/relationships/hyperlink" Target="https://appropriations.house.gov/sites/democrats.appropriations.house.gov/files/Summary%20Continuing%20Appropriations%20and%20Ukraine%20Supplemental%20Appropriations%20Act%202023.pdf" TargetMode="External"/><Relationship Id="rId1108" Type="http://schemas.openxmlformats.org/officeDocument/2006/relationships/hyperlink" Target="https://appropriations.house.gov/sites/democrats.appropriations.house.gov/files/Ukraine%20Supplemental%20Summary%20FY23.pdf" TargetMode="External"/><Relationship Id="rId1109" Type="http://schemas.openxmlformats.org/officeDocument/2006/relationships/hyperlink" Target="https://crsreports.congress.gov/product/pdf/IF/IF12040" TargetMode="External"/><Relationship Id="rId1110" Type="http://schemas.openxmlformats.org/officeDocument/2006/relationships/hyperlink" Target="https://www.defense.gov/News/Releases/Release/Article/3252782/185-billion-in-additional-security-assistance-for-ukraine/" TargetMode="External"/><Relationship Id="rId1111" Type="http://schemas.openxmlformats.org/officeDocument/2006/relationships/hyperlink" Target="https://appropriations.house.gov/sites/democrats.appropriations.house.gov/files/Summary%20Continuing%20Appropriations%20and%20Ukraine%20Supplemental%20Appropriations%20Act%202023.pdf" TargetMode="External"/><Relationship Id="rId1112" Type="http://schemas.openxmlformats.org/officeDocument/2006/relationships/hyperlink" Target="https://appropriations.house.gov/sites/democrats.appropriations.house.gov/files/Ukraine%20Supplemental%20Summary%20FY23.pdf" TargetMode="External"/><Relationship Id="rId1113" Type="http://schemas.openxmlformats.org/officeDocument/2006/relationships/hyperlink" Target="https://crsreports.congress.gov/product/pdf/IF/IF12040" TargetMode="External"/><Relationship Id="rId1114" Type="http://schemas.openxmlformats.org/officeDocument/2006/relationships/hyperlink" Target="https://www.defense.gov/News/Releases/Release/Article/3252782/185-billion-in-additional-security-assistance-for-ukraine/" TargetMode="External"/><Relationship Id="rId1115" Type="http://schemas.openxmlformats.org/officeDocument/2006/relationships/hyperlink" Target="https://appropriations.house.gov/sites/democrats.appropriations.house.gov/files/Summary%20Continuing%20Appropriations%20and%20Ukraine%20Supplemental%20Appropriations%20Act%202023.pdf" TargetMode="External"/><Relationship Id="rId1116" Type="http://schemas.openxmlformats.org/officeDocument/2006/relationships/hyperlink" Target="https://appropriations.house.gov/sites/democrats.appropriations.house.gov/files/Ukraine%20Supplemental%20Summary%20FY23.pdf" TargetMode="External"/><Relationship Id="rId1117" Type="http://schemas.openxmlformats.org/officeDocument/2006/relationships/hyperlink" Target="https://crsreports.congress.gov/product/pdf/IF/IF12040" TargetMode="External"/><Relationship Id="rId1118" Type="http://schemas.openxmlformats.org/officeDocument/2006/relationships/hyperlink" Target="https://www.defense.gov/News/Releases/Release/Article/3252782/185-billion-in-additional-security-assistance-for-ukraine/" TargetMode="External"/><Relationship Id="rId1119" Type="http://schemas.openxmlformats.org/officeDocument/2006/relationships/hyperlink" Target="https://appropriations.house.gov/sites/democrats.appropriations.house.gov/files/Summary%20Continuing%20Appropriations%20and%20Ukraine%20Supplemental%20Appropriations%20Act%202023.pdf" TargetMode="External"/><Relationship Id="rId1120" Type="http://schemas.openxmlformats.org/officeDocument/2006/relationships/hyperlink" Target="https://appropriations.house.gov/sites/democrats.appropriations.house.gov/files/Ukraine%20Supplemental%20Summary%20FY23.pdf" TargetMode="External"/><Relationship Id="rId1121" Type="http://schemas.openxmlformats.org/officeDocument/2006/relationships/hyperlink" Target="https://crsreports.congress.gov/product/pdf/IF/IF12040" TargetMode="External"/><Relationship Id="rId1122" Type="http://schemas.openxmlformats.org/officeDocument/2006/relationships/hyperlink" Target="https://www.defense.gov/News/Releases/Release/Article/3252782/185-billion-in-additional-security-assistance-for-ukraine/" TargetMode="External"/><Relationship Id="rId1123" Type="http://schemas.openxmlformats.org/officeDocument/2006/relationships/hyperlink" Target="https://appropriations.house.gov/sites/democrats.appropriations.house.gov/files/Summary%20Continuing%20Appropriations%20and%20Ukraine%20Supplemental%20Appropriations%20Act%202023.pdf" TargetMode="External"/><Relationship Id="rId1124" Type="http://schemas.openxmlformats.org/officeDocument/2006/relationships/hyperlink" Target="https://appropriations.house.gov/sites/democrats.appropriations.house.gov/files/Ukraine%20Supplemental%20Summary%20FY23.pdf" TargetMode="External"/><Relationship Id="rId1125" Type="http://schemas.openxmlformats.org/officeDocument/2006/relationships/hyperlink" Target="https://crsreports.congress.gov/product/pdf/IF/IF12040" TargetMode="External"/><Relationship Id="rId1126" Type="http://schemas.openxmlformats.org/officeDocument/2006/relationships/hyperlink" Target="https://www.defense.gov/News/Releases/Release/Article/3252782/185-billion-in-additional-security-assistance-for-ukraine/" TargetMode="External"/><Relationship Id="rId1127" Type="http://schemas.openxmlformats.org/officeDocument/2006/relationships/hyperlink" Target="https://appropriations.house.gov/sites/democrats.appropriations.house.gov/files/Summary%20Continuing%20Appropriations%20and%20Ukraine%20Supplemental%20Appropriations%20Act%202023.pdf" TargetMode="External"/><Relationship Id="rId1128" Type="http://schemas.openxmlformats.org/officeDocument/2006/relationships/hyperlink" Target="https://appropriations.house.gov/sites/democrats.appropriations.house.gov/files/Ukraine%20Supplemental%20Summary%20FY23.pdf" TargetMode="External"/><Relationship Id="rId1129" Type="http://schemas.openxmlformats.org/officeDocument/2006/relationships/hyperlink" Target="https://crsreports.congress.gov/product/pdf/IF/IF12040" TargetMode="External"/><Relationship Id="rId1130" Type="http://schemas.openxmlformats.org/officeDocument/2006/relationships/hyperlink" Target="https://www.defense.gov/News/Releases/Release/Article/3252782/185-billion-in-additional-security-assistance-for-ukraine/" TargetMode="External"/><Relationship Id="rId1131" Type="http://schemas.openxmlformats.org/officeDocument/2006/relationships/hyperlink" Target="https://appropriations.house.gov/sites/democrats.appropriations.house.gov/files/Summary%20Continuing%20Appropriations%20and%20Ukraine%20Supplemental%20Appropriations%20Act%202023.pdf" TargetMode="External"/><Relationship Id="rId1132" Type="http://schemas.openxmlformats.org/officeDocument/2006/relationships/hyperlink" Target="https://appropriations.house.gov/sites/democrats.appropriations.house.gov/files/Ukraine%20Supplemental%20Summary%20FY23.pdf" TargetMode="External"/><Relationship Id="rId1133" Type="http://schemas.openxmlformats.org/officeDocument/2006/relationships/hyperlink" Target="https://crsreports.congress.gov/product/pdf/IF/IF12040" TargetMode="External"/><Relationship Id="rId1134" Type="http://schemas.openxmlformats.org/officeDocument/2006/relationships/hyperlink" Target="https://www.defense.gov/News/Releases/Release/Article/3252782/185-billion-in-additional-security-assistance-for-ukraine/" TargetMode="External"/><Relationship Id="rId1135" Type="http://schemas.openxmlformats.org/officeDocument/2006/relationships/hyperlink" Target="https://appropriations.house.gov/sites/democrats.appropriations.house.gov/files/Summary%20Continuing%20Appropriations%20and%20Ukraine%20Supplemental%20Appropriations%20Act%202023.pdf" TargetMode="External"/><Relationship Id="rId1136" Type="http://schemas.openxmlformats.org/officeDocument/2006/relationships/hyperlink" Target="https://appropriations.house.gov/sites/democrats.appropriations.house.gov/files/Ukraine%20Supplemental%20Summary%20FY23.pdf" TargetMode="External"/><Relationship Id="rId1137" Type="http://schemas.openxmlformats.org/officeDocument/2006/relationships/hyperlink" Target="https://crsreports.congress.gov/product/pdf/IF/IF12040" TargetMode="External"/><Relationship Id="rId1138" Type="http://schemas.openxmlformats.org/officeDocument/2006/relationships/hyperlink" Target="https://www.defense.gov/News/Releases/Release/Article/3252782/185-billion-in-additional-security-assistance-for-ukraine/" TargetMode="External"/><Relationship Id="rId1139" Type="http://schemas.openxmlformats.org/officeDocument/2006/relationships/hyperlink" Target="https://appropriations.house.gov/sites/democrats.appropriations.house.gov/files/Summary%20Continuing%20Appropriations%20and%20Ukraine%20Supplemental%20Appropriations%20Act%202023.pdf" TargetMode="External"/><Relationship Id="rId1140" Type="http://schemas.openxmlformats.org/officeDocument/2006/relationships/hyperlink" Target="https://appropriations.house.gov/sites/democrats.appropriations.house.gov/files/Ukraine%20Supplemental%20Summary%20FY23.pdf" TargetMode="External"/><Relationship Id="rId1141" Type="http://schemas.openxmlformats.org/officeDocument/2006/relationships/hyperlink" Target="https://crsreports.congress.gov/product/pdf/IF/IF12040" TargetMode="External"/><Relationship Id="rId1142" Type="http://schemas.openxmlformats.org/officeDocument/2006/relationships/hyperlink" Target="https://www.defense.gov/News/Releases/Release/Article/3252782/185-billion-in-additional-security-assistance-for-ukraine/" TargetMode="External"/><Relationship Id="rId1143" Type="http://schemas.openxmlformats.org/officeDocument/2006/relationships/hyperlink" Target="https://appropriations.house.gov/sites/democrats.appropriations.house.gov/files/Summary%20Continuing%20Appropriations%20and%20Ukraine%20Supplemental%20Appropriations%20Act%202023.pdf" TargetMode="External"/><Relationship Id="rId1144" Type="http://schemas.openxmlformats.org/officeDocument/2006/relationships/hyperlink" Target="https://appropriations.house.gov/sites/democrats.appropriations.house.gov/files/Ukraine%20Supplemental%20Summary%20FY23.pdf" TargetMode="External"/><Relationship Id="rId1145" Type="http://schemas.openxmlformats.org/officeDocument/2006/relationships/hyperlink" Target="https://crsreports.congress.gov/product/pdf/IF/IF12040" TargetMode="External"/><Relationship Id="rId1146" Type="http://schemas.openxmlformats.org/officeDocument/2006/relationships/hyperlink" Target="https://www.defense.gov/News/Releases/Release/Article/3252782/185-billion-in-additional-security-assistance-for-ukraine/" TargetMode="External"/><Relationship Id="rId1147" Type="http://schemas.openxmlformats.org/officeDocument/2006/relationships/hyperlink" Target="https://appropriations.house.gov/sites/democrats.appropriations.house.gov/files/Summary%20Continuing%20Appropriations%20and%20Ukraine%20Supplemental%20Appropriations%20Act%202023.pdf" TargetMode="External"/><Relationship Id="rId1148" Type="http://schemas.openxmlformats.org/officeDocument/2006/relationships/hyperlink" Target="https://appropriations.house.gov/sites/democrats.appropriations.house.gov/files/Ukraine%20Supplemental%20Summary%20FY23.pdf" TargetMode="External"/><Relationship Id="rId1149" Type="http://schemas.openxmlformats.org/officeDocument/2006/relationships/hyperlink" Target="https://crsreports.congress.gov/product/pdf/IF/IF12040" TargetMode="External"/><Relationship Id="rId1150" Type="http://schemas.openxmlformats.org/officeDocument/2006/relationships/hyperlink" Target="https://appropriations.house.gov/sites/democrats.appropriations.house.gov/files/Summary%20Continuing%20Appropriations%20and%20Ukraine%20Supplemental%20Appropriations%20Act%202023.pdf" TargetMode="External"/><Relationship Id="rId1151" Type="http://schemas.openxmlformats.org/officeDocument/2006/relationships/hyperlink" Target="https://appropriations.house.gov/sites/democrats.appropriations.house.gov/files/Ukraine%20Supplemental%20Summary%20FY23.pdf" TargetMode="External"/><Relationship Id="rId1152" Type="http://schemas.openxmlformats.org/officeDocument/2006/relationships/hyperlink" Target="https://crsreports.congress.gov/product/pdf/IF/IF12040" TargetMode="External"/><Relationship Id="rId1153" Type="http://schemas.openxmlformats.org/officeDocument/2006/relationships/hyperlink" Target="https://www.defense.gov/News/Releases/Release/Article/3261263/more-than-3-billion-in-additional-security-assistance-for-ukraine/" TargetMode="External"/><Relationship Id="rId1154" Type="http://schemas.openxmlformats.org/officeDocument/2006/relationships/hyperlink" Target="https://appropriations.house.gov/sites/democrats.appropriations.house.gov/files/Summary%20Continuing%20Appropriations%20and%20Ukraine%20Supplemental%20Appropriations%20Act%202023.pdf" TargetMode="External"/><Relationship Id="rId1155" Type="http://schemas.openxmlformats.org/officeDocument/2006/relationships/hyperlink" Target="https://appropriations.house.gov/sites/democrats.appropriations.house.gov/files/Ukraine%20Supplemental%20Summary%20FY23.pdf" TargetMode="External"/><Relationship Id="rId1156" Type="http://schemas.openxmlformats.org/officeDocument/2006/relationships/hyperlink" Target="https://crsreports.congress.gov/product/pdf/IF/IF12040" TargetMode="External"/><Relationship Id="rId1157" Type="http://schemas.openxmlformats.org/officeDocument/2006/relationships/hyperlink" Target="https://www.defense.gov/News/Releases/Release/Article/3261263/more-than-3-billion-in-additional-security-assistance-for-ukraine/" TargetMode="External"/><Relationship Id="rId1158" Type="http://schemas.openxmlformats.org/officeDocument/2006/relationships/hyperlink" Target="https://appropriations.house.gov/sites/democrats.appropriations.house.gov/files/Summary%20Continuing%20Appropriations%20and%20Ukraine%20Supplemental%20Appropriations%20Act%202023.pdf" TargetMode="External"/><Relationship Id="rId1159" Type="http://schemas.openxmlformats.org/officeDocument/2006/relationships/hyperlink" Target="https://appropriations.house.gov/sites/democrats.appropriations.house.gov/files/Ukraine%20Supplemental%20Summary%20FY23.pdf" TargetMode="External"/><Relationship Id="rId1160" Type="http://schemas.openxmlformats.org/officeDocument/2006/relationships/hyperlink" Target="https://crsreports.congress.gov/product/pdf/IF/IF12040" TargetMode="External"/><Relationship Id="rId1161" Type="http://schemas.openxmlformats.org/officeDocument/2006/relationships/hyperlink" Target="https://www.defense.gov/News/Releases/Release/Article/3261263/more-than-3-billion-in-additional-security-assistance-for-ukraine/" TargetMode="External"/><Relationship Id="rId1162" Type="http://schemas.openxmlformats.org/officeDocument/2006/relationships/hyperlink" Target="https://appropriations.house.gov/sites/democrats.appropriations.house.gov/files/Summary%20Continuing%20Appropriations%20and%20Ukraine%20Supplemental%20Appropriations%20Act%202023.pdf" TargetMode="External"/><Relationship Id="rId1163" Type="http://schemas.openxmlformats.org/officeDocument/2006/relationships/hyperlink" Target="https://appropriations.house.gov/sites/democrats.appropriations.house.gov/files/Ukraine%20Supplemental%20Summary%20FY23.pdf" TargetMode="External"/><Relationship Id="rId1164" Type="http://schemas.openxmlformats.org/officeDocument/2006/relationships/hyperlink" Target="https://crsreports.congress.gov/product/pdf/IF/IF12040" TargetMode="External"/><Relationship Id="rId1165" Type="http://schemas.openxmlformats.org/officeDocument/2006/relationships/hyperlink" Target="https://www.defense.gov/News/Releases/Release/Article/3261263/more-than-3-billion-in-additional-security-assistance-for-ukraine/" TargetMode="External"/><Relationship Id="rId1166" Type="http://schemas.openxmlformats.org/officeDocument/2006/relationships/hyperlink" Target="https://appropriations.house.gov/sites/democrats.appropriations.house.gov/files/Summary%20Continuing%20Appropriations%20and%20Ukraine%20Supplemental%20Appropriations%20Act%202023.pdf" TargetMode="External"/><Relationship Id="rId1167" Type="http://schemas.openxmlformats.org/officeDocument/2006/relationships/hyperlink" Target="https://appropriations.house.gov/sites/democrats.appropriations.house.gov/files/Ukraine%20Supplemental%20Summary%20FY23.pdf" TargetMode="External"/><Relationship Id="rId1168" Type="http://schemas.openxmlformats.org/officeDocument/2006/relationships/hyperlink" Target="https://crsreports.congress.gov/product/pdf/IF/IF12040" TargetMode="External"/><Relationship Id="rId1169" Type="http://schemas.openxmlformats.org/officeDocument/2006/relationships/hyperlink" Target="https://www.defense.gov/News/Releases/Release/Article/3261263/more-than-3-billion-in-additional-security-assistance-for-ukraine/" TargetMode="External"/><Relationship Id="rId1170" Type="http://schemas.openxmlformats.org/officeDocument/2006/relationships/hyperlink" Target="https://appropriations.house.gov/sites/democrats.appropriations.house.gov/files/Summary%20Continuing%20Appropriations%20and%20Ukraine%20Supplemental%20Appropriations%20Act%202023.pdf" TargetMode="External"/><Relationship Id="rId1171" Type="http://schemas.openxmlformats.org/officeDocument/2006/relationships/hyperlink" Target="https://appropriations.house.gov/sites/democrats.appropriations.house.gov/files/Ukraine%20Supplemental%20Summary%20FY23.pdf" TargetMode="External"/><Relationship Id="rId1172" Type="http://schemas.openxmlformats.org/officeDocument/2006/relationships/hyperlink" Target="https://crsreports.congress.gov/product/pdf/IF/IF12040" TargetMode="External"/><Relationship Id="rId1173" Type="http://schemas.openxmlformats.org/officeDocument/2006/relationships/hyperlink" Target="https://www.defense.gov/News/Releases/Release/Article/3261263/more-than-3-billion-in-additional-security-assistance-for-ukraine/" TargetMode="External"/><Relationship Id="rId1174" Type="http://schemas.openxmlformats.org/officeDocument/2006/relationships/hyperlink" Target="https://appropriations.house.gov/sites/democrats.appropriations.house.gov/files/Summary%20Continuing%20Appropriations%20and%20Ukraine%20Supplemental%20Appropriations%20Act%202023.pdf" TargetMode="External"/><Relationship Id="rId1175" Type="http://schemas.openxmlformats.org/officeDocument/2006/relationships/hyperlink" Target="https://appropriations.house.gov/sites/democrats.appropriations.house.gov/files/Ukraine%20Supplemental%20Summary%20FY23.pdf" TargetMode="External"/><Relationship Id="rId1176" Type="http://schemas.openxmlformats.org/officeDocument/2006/relationships/hyperlink" Target="https://crsreports.congress.gov/product/pdf/IF/IF12040" TargetMode="External"/><Relationship Id="rId1177" Type="http://schemas.openxmlformats.org/officeDocument/2006/relationships/hyperlink" Target="https://www.defense.gov/News/Releases/Release/Article/3261263/more-than-3-billion-in-additional-security-assistance-for-ukraine/" TargetMode="External"/><Relationship Id="rId1178" Type="http://schemas.openxmlformats.org/officeDocument/2006/relationships/hyperlink" Target="https://appropriations.house.gov/sites/democrats.appropriations.house.gov/files/Summary%20Continuing%20Appropriations%20and%20Ukraine%20Supplemental%20Appropriations%20Act%202023.pdf" TargetMode="External"/><Relationship Id="rId1179" Type="http://schemas.openxmlformats.org/officeDocument/2006/relationships/hyperlink" Target="https://appropriations.house.gov/sites/democrats.appropriations.house.gov/files/Ukraine%20Supplemental%20Summary%20FY23.pdf" TargetMode="External"/><Relationship Id="rId1180" Type="http://schemas.openxmlformats.org/officeDocument/2006/relationships/hyperlink" Target="https://crsreports.congress.gov/product/pdf/IF/IF12040" TargetMode="External"/><Relationship Id="rId1181" Type="http://schemas.openxmlformats.org/officeDocument/2006/relationships/hyperlink" Target="https://www.defense.gov/News/Releases/Release/Article/3261263/more-than-3-billion-in-additional-security-assistance-for-ukraine/" TargetMode="External"/><Relationship Id="rId1182" Type="http://schemas.openxmlformats.org/officeDocument/2006/relationships/hyperlink" Target="https://appropriations.house.gov/sites/democrats.appropriations.house.gov/files/Summary%20Continuing%20Appropriations%20and%20Ukraine%20Supplemental%20Appropriations%20Act%202023.pdf" TargetMode="External"/><Relationship Id="rId1183" Type="http://schemas.openxmlformats.org/officeDocument/2006/relationships/hyperlink" Target="https://appropriations.house.gov/sites/democrats.appropriations.house.gov/files/Ukraine%20Supplemental%20Summary%20FY23.pdf" TargetMode="External"/><Relationship Id="rId1184" Type="http://schemas.openxmlformats.org/officeDocument/2006/relationships/hyperlink" Target="https://crsreports.congress.gov/product/pdf/IF/IF12040" TargetMode="External"/><Relationship Id="rId1185" Type="http://schemas.openxmlformats.org/officeDocument/2006/relationships/hyperlink" Target="https://defence-blog.com/paladin-self-propelled-howitzers-arrive-in-ukraine/" TargetMode="External"/><Relationship Id="rId1186" Type="http://schemas.openxmlformats.org/officeDocument/2006/relationships/hyperlink" Target="https://www.defense.gov/News/Releases/Release/Article/3261263/more-than-3-billion-in-additional-security-assistance-for-ukraine/" TargetMode="External"/><Relationship Id="rId1187" Type="http://schemas.openxmlformats.org/officeDocument/2006/relationships/hyperlink" Target="https://appropriations.house.gov/sites/democrats.appropriations.house.gov/files/Summary%20Continuing%20Appropriations%20and%20Ukraine%20Supplemental%20Appropriations%20Act%202023.pdf" TargetMode="External"/><Relationship Id="rId1188" Type="http://schemas.openxmlformats.org/officeDocument/2006/relationships/hyperlink" Target="https://appropriations.house.gov/sites/democrats.appropriations.house.gov/files/Ukraine%20Supplemental%20Summary%20FY23.pdf" TargetMode="External"/><Relationship Id="rId1189" Type="http://schemas.openxmlformats.org/officeDocument/2006/relationships/hyperlink" Target="https://crsreports.congress.gov/product/pdf/IF/IF12040" TargetMode="External"/><Relationship Id="rId1190" Type="http://schemas.openxmlformats.org/officeDocument/2006/relationships/hyperlink" Target="https://www.defense.gov/News/Releases/Release/Article/3261263/more-than-3-billion-in-additional-security-assistance-for-ukraine/" TargetMode="External"/><Relationship Id="rId1191" Type="http://schemas.openxmlformats.org/officeDocument/2006/relationships/hyperlink" Target="https://appropriations.house.gov/sites/democrats.appropriations.house.gov/files/Summary%20Continuing%20Appropriations%20and%20Ukraine%20Supplemental%20Appropriations%20Act%202023.pdf" TargetMode="External"/><Relationship Id="rId1192" Type="http://schemas.openxmlformats.org/officeDocument/2006/relationships/hyperlink" Target="https://appropriations.house.gov/sites/democrats.appropriations.house.gov/files/Ukraine%20Supplemental%20Summary%20FY23.pdf" TargetMode="External"/><Relationship Id="rId1193" Type="http://schemas.openxmlformats.org/officeDocument/2006/relationships/hyperlink" Target="https://crsreports.congress.gov/product/pdf/IF/IF12040" TargetMode="External"/><Relationship Id="rId1194" Type="http://schemas.openxmlformats.org/officeDocument/2006/relationships/hyperlink" Target="https://www.defense.gov/News/Releases/Release/Article/3261263/more-than-3-billion-in-additional-security-assistance-for-ukraine/" TargetMode="External"/><Relationship Id="rId1195" Type="http://schemas.openxmlformats.org/officeDocument/2006/relationships/hyperlink" Target="https://appropriations.house.gov/sites/democrats.appropriations.house.gov/files/Summary%20Continuing%20Appropriations%20and%20Ukraine%20Supplemental%20Appropriations%20Act%202023.pdf" TargetMode="External"/><Relationship Id="rId1196" Type="http://schemas.openxmlformats.org/officeDocument/2006/relationships/hyperlink" Target="https://appropriations.house.gov/sites/democrats.appropriations.house.gov/files/Ukraine%20Supplemental%20Summary%20FY23.pdf" TargetMode="External"/><Relationship Id="rId1197" Type="http://schemas.openxmlformats.org/officeDocument/2006/relationships/hyperlink" Target="https://crsreports.congress.gov/product/pdf/IF/IF12040" TargetMode="External"/><Relationship Id="rId1198" Type="http://schemas.openxmlformats.org/officeDocument/2006/relationships/hyperlink" Target="https://www.defense.gov/News/Releases/Release/Article/3261263/more-than-3-billion-in-additional-security-assistance-for-ukraine/" TargetMode="External"/><Relationship Id="rId1199" Type="http://schemas.openxmlformats.org/officeDocument/2006/relationships/hyperlink" Target="https://appropriations.house.gov/sites/democrats.appropriations.house.gov/files/Summary%20Continuing%20Appropriations%20and%20Ukraine%20Supplemental%20Appropriations%20Act%202023.pdf" TargetMode="External"/><Relationship Id="rId1200" Type="http://schemas.openxmlformats.org/officeDocument/2006/relationships/hyperlink" Target="https://appropriations.house.gov/sites/democrats.appropriations.house.gov/files/Ukraine%20Supplemental%20Summary%20FY23.pdf" TargetMode="External"/><Relationship Id="rId1201" Type="http://schemas.openxmlformats.org/officeDocument/2006/relationships/hyperlink" Target="https://crsreports.congress.gov/product/pdf/IF/IF12040" TargetMode="External"/><Relationship Id="rId1202" Type="http://schemas.openxmlformats.org/officeDocument/2006/relationships/hyperlink" Target="https://www.defense.gov/News/Releases/Release/Article/3261263/more-than-3-billion-in-additional-security-assistance-for-ukraine/" TargetMode="External"/><Relationship Id="rId1203" Type="http://schemas.openxmlformats.org/officeDocument/2006/relationships/hyperlink" Target="https://appropriations.house.gov/sites/democrats.appropriations.house.gov/files/Summary%20Continuing%20Appropriations%20and%20Ukraine%20Supplemental%20Appropriations%20Act%202023.pdf" TargetMode="External"/><Relationship Id="rId1204" Type="http://schemas.openxmlformats.org/officeDocument/2006/relationships/hyperlink" Target="https://appropriations.house.gov/sites/democrats.appropriations.house.gov/files/Ukraine%20Supplemental%20Summary%20FY23.pdf" TargetMode="External"/><Relationship Id="rId1205" Type="http://schemas.openxmlformats.org/officeDocument/2006/relationships/hyperlink" Target="https://crsreports.congress.gov/product/pdf/IF/IF12040" TargetMode="External"/><Relationship Id="rId1206" Type="http://schemas.openxmlformats.org/officeDocument/2006/relationships/hyperlink" Target="https://www.defense.gov/News/Releases/Release/Article/3261263/more-than-3-billion-in-additional-security-assistance-for-ukraine/" TargetMode="External"/><Relationship Id="rId1207" Type="http://schemas.openxmlformats.org/officeDocument/2006/relationships/hyperlink" Target="https://appropriations.house.gov/sites/democrats.appropriations.house.gov/files/Summary%20Continuing%20Appropriations%20and%20Ukraine%20Supplemental%20Appropriations%20Act%202023.pdf" TargetMode="External"/><Relationship Id="rId1208" Type="http://schemas.openxmlformats.org/officeDocument/2006/relationships/hyperlink" Target="https://appropriations.house.gov/sites/democrats.appropriations.house.gov/files/Ukraine%20Supplemental%20Summary%20FY23.pdf" TargetMode="External"/><Relationship Id="rId1209" Type="http://schemas.openxmlformats.org/officeDocument/2006/relationships/hyperlink" Target="https://crsreports.congress.gov/product/pdf/IF/IF12040" TargetMode="External"/><Relationship Id="rId1210" Type="http://schemas.openxmlformats.org/officeDocument/2006/relationships/hyperlink" Target="https://www.defense.gov/News/Releases/Release/Article/3261263/more-than-3-billion-in-additional-security-assistance-for-ukraine/" TargetMode="External"/><Relationship Id="rId1211" Type="http://schemas.openxmlformats.org/officeDocument/2006/relationships/hyperlink" Target="https://appropriations.house.gov/sites/democrats.appropriations.house.gov/files/Summary%20Continuing%20Appropriations%20and%20Ukraine%20Supplemental%20Appropriations%20Act%202023.pdf" TargetMode="External"/><Relationship Id="rId1212" Type="http://schemas.openxmlformats.org/officeDocument/2006/relationships/hyperlink" Target="https://appropriations.house.gov/sites/democrats.appropriations.house.gov/files/Ukraine%20Supplemental%20Summary%20FY23.pdf" TargetMode="External"/><Relationship Id="rId1213" Type="http://schemas.openxmlformats.org/officeDocument/2006/relationships/hyperlink" Target="https://crsreports.congress.gov/product/pdf/IF/IF12040" TargetMode="External"/><Relationship Id="rId1214" Type="http://schemas.openxmlformats.org/officeDocument/2006/relationships/hyperlink" Target="https://www.defense.gov/News/Releases/Release/Article/3261263/more-than-3-billion-in-additional-security-assistance-for-ukraine/" TargetMode="External"/><Relationship Id="rId1215" Type="http://schemas.openxmlformats.org/officeDocument/2006/relationships/hyperlink" Target="https://appropriations.house.gov/sites/democrats.appropriations.house.gov/files/Summary%20Continuing%20Appropriations%20and%20Ukraine%20Supplemental%20Appropriations%20Act%202023.pdf" TargetMode="External"/><Relationship Id="rId1216" Type="http://schemas.openxmlformats.org/officeDocument/2006/relationships/hyperlink" Target="https://appropriations.house.gov/sites/democrats.appropriations.house.gov/files/Ukraine%20Supplemental%20Summary%20FY23.pdf" TargetMode="External"/><Relationship Id="rId1217" Type="http://schemas.openxmlformats.org/officeDocument/2006/relationships/hyperlink" Target="https://crsreports.congress.gov/product/pdf/IF/IF12040" TargetMode="External"/><Relationship Id="rId1218" Type="http://schemas.openxmlformats.org/officeDocument/2006/relationships/hyperlink" Target="https://www.defense.gov/News/Releases/Release/Article/3261263/more-than-3-billion-in-additional-security-assistance-for-ukraine/" TargetMode="External"/><Relationship Id="rId1219" Type="http://schemas.openxmlformats.org/officeDocument/2006/relationships/hyperlink" Target="https://appropriations.house.gov/sites/democrats.appropriations.house.gov/files/Summary%20Continuing%20Appropriations%20and%20Ukraine%20Supplemental%20Appropriations%20Act%202023.pdf" TargetMode="External"/><Relationship Id="rId1220" Type="http://schemas.openxmlformats.org/officeDocument/2006/relationships/hyperlink" Target="https://appropriations.house.gov/sites/democrats.appropriations.house.gov/files/Ukraine%20Supplemental%20Summary%20FY23.pdf" TargetMode="External"/><Relationship Id="rId1221" Type="http://schemas.openxmlformats.org/officeDocument/2006/relationships/hyperlink" Target="https://crsreports.congress.gov/product/pdf/IF/IF12040" TargetMode="External"/><Relationship Id="rId1222" Type="http://schemas.openxmlformats.org/officeDocument/2006/relationships/hyperlink" Target="https://www.defense.gov/News/Releases/Release/Article/3261263/more-than-3-billion-in-additional-security-assistance-for-ukraine/" TargetMode="External"/><Relationship Id="rId1223" Type="http://schemas.openxmlformats.org/officeDocument/2006/relationships/hyperlink" Target="https://appropriations.house.gov/sites/democrats.appropriations.house.gov/files/Summary%20Continuing%20Appropriations%20and%20Ukraine%20Supplemental%20Appropriations%20Act%202023.pdf" TargetMode="External"/><Relationship Id="rId1224" Type="http://schemas.openxmlformats.org/officeDocument/2006/relationships/hyperlink" Target="https://appropriations.house.gov/sites/democrats.appropriations.house.gov/files/Ukraine%20Supplemental%20Summary%20FY23.pdf" TargetMode="External"/><Relationship Id="rId1225" Type="http://schemas.openxmlformats.org/officeDocument/2006/relationships/hyperlink" Target="https://crsreports.congress.gov/product/pdf/IF/IF12040" TargetMode="External"/><Relationship Id="rId1226" Type="http://schemas.openxmlformats.org/officeDocument/2006/relationships/hyperlink" Target="https://www.defense.gov/News/Releases/Release/Article/3261263/more-than-3-billion-in-additional-security-assistance-for-ukraine/" TargetMode="External"/><Relationship Id="rId1227" Type="http://schemas.openxmlformats.org/officeDocument/2006/relationships/hyperlink" Target="https://appropriations.house.gov/sites/democrats.appropriations.house.gov/files/Summary%20Continuing%20Appropriations%20and%20Ukraine%20Supplemental%20Appropriations%20Act%202023.pdf" TargetMode="External"/><Relationship Id="rId1228" Type="http://schemas.openxmlformats.org/officeDocument/2006/relationships/hyperlink" Target="https://appropriations.house.gov/sites/democrats.appropriations.house.gov/files/Ukraine%20Supplemental%20Summary%20FY23.pdf" TargetMode="External"/><Relationship Id="rId1229" Type="http://schemas.openxmlformats.org/officeDocument/2006/relationships/hyperlink" Target="https://crsreports.congress.gov/product/pdf/IF/IF12040" TargetMode="External"/><Relationship Id="rId1230" Type="http://schemas.openxmlformats.org/officeDocument/2006/relationships/hyperlink" Target="https://www.defense.gov/News/Releases/Release/Article/3261263/more-than-3-billion-in-additional-security-assistance-for-ukraine/" TargetMode="External"/><Relationship Id="rId1231" Type="http://schemas.openxmlformats.org/officeDocument/2006/relationships/hyperlink" Target="https://appropriations.house.gov/sites/democrats.appropriations.house.gov/files/Summary%20Continuing%20Appropriations%20and%20Ukraine%20Supplemental%20Appropriations%20Act%202023.pdf" TargetMode="External"/><Relationship Id="rId1232" Type="http://schemas.openxmlformats.org/officeDocument/2006/relationships/hyperlink" Target="https://appropriations.house.gov/sites/democrats.appropriations.house.gov/files/Ukraine%20Supplemental%20Summary%20FY23.pdf" TargetMode="External"/><Relationship Id="rId1233" Type="http://schemas.openxmlformats.org/officeDocument/2006/relationships/hyperlink" Target="https://crsreports.congress.gov/product/pdf/IF/IF12040" TargetMode="External"/><Relationship Id="rId1234" Type="http://schemas.openxmlformats.org/officeDocument/2006/relationships/hyperlink" Target="https://www.defense.gov/News/Releases/Release/Article/3261263/more-than-3-billion-in-additional-security-assistance-for-ukraine/" TargetMode="External"/><Relationship Id="rId1235" Type="http://schemas.openxmlformats.org/officeDocument/2006/relationships/hyperlink" Target="https://appropriations.house.gov/sites/democrats.appropriations.house.gov/files/Summary%20Continuing%20Appropriations%20and%20Ukraine%20Supplemental%20Appropriations%20Act%202023.pdf" TargetMode="External"/><Relationship Id="rId1236" Type="http://schemas.openxmlformats.org/officeDocument/2006/relationships/hyperlink" Target="https://appropriations.house.gov/sites/democrats.appropriations.house.gov/files/Ukraine%20Supplemental%20Summary%20FY23.pdf" TargetMode="External"/><Relationship Id="rId1237" Type="http://schemas.openxmlformats.org/officeDocument/2006/relationships/hyperlink" Target="https://crsreports.congress.gov/product/pdf/IF/IF12040" TargetMode="External"/><Relationship Id="rId1238" Type="http://schemas.openxmlformats.org/officeDocument/2006/relationships/hyperlink" Target="https://www.defense.gov/News/Releases/Release/Article/3261263/more-than-3-billion-in-additional-security-assistance-for-ukraine/" TargetMode="External"/><Relationship Id="rId1239" Type="http://schemas.openxmlformats.org/officeDocument/2006/relationships/hyperlink" Target="https://appropriations.house.gov/sites/democrats.appropriations.house.gov/files/Summary%20Continuing%20Appropriations%20and%20Ukraine%20Supplemental%20Appropriations%20Act%202023.pdf" TargetMode="External"/><Relationship Id="rId1240" Type="http://schemas.openxmlformats.org/officeDocument/2006/relationships/hyperlink" Target="https://appropriations.house.gov/sites/democrats.appropriations.house.gov/files/Ukraine%20Supplemental%20Summary%20FY23.pdf" TargetMode="External"/><Relationship Id="rId1241" Type="http://schemas.openxmlformats.org/officeDocument/2006/relationships/hyperlink" Target="https://crsreports.congress.gov/product/pdf/IF/IF12040" TargetMode="External"/><Relationship Id="rId1242" Type="http://schemas.openxmlformats.org/officeDocument/2006/relationships/hyperlink" Target="https://www.defense.gov/News/Releases/Release/Article/3261263/more-than-3-billion-in-additional-security-assistance-for-ukraine/" TargetMode="External"/><Relationship Id="rId1243" Type="http://schemas.openxmlformats.org/officeDocument/2006/relationships/hyperlink" Target="https://appropriations.house.gov/sites/democrats.appropriations.house.gov/files/Summary%20Continuing%20Appropriations%20and%20Ukraine%20Supplemental%20Appropriations%20Act%202023.pdf" TargetMode="External"/><Relationship Id="rId1244" Type="http://schemas.openxmlformats.org/officeDocument/2006/relationships/hyperlink" Target="https://appropriations.house.gov/sites/democrats.appropriations.house.gov/files/Ukraine%20Supplemental%20Summary%20FY23.pdf" TargetMode="External"/><Relationship Id="rId1245" Type="http://schemas.openxmlformats.org/officeDocument/2006/relationships/hyperlink" Target="https://crsreports.congress.gov/product/pdf/IF/IF12040" TargetMode="External"/><Relationship Id="rId1246" Type="http://schemas.openxmlformats.org/officeDocument/2006/relationships/hyperlink" Target="https://www.defense.gov/News/Releases/Release/Article/3261263/more-than-3-billion-in-additional-security-assistance-for-ukraine/" TargetMode="External"/><Relationship Id="rId1247" Type="http://schemas.openxmlformats.org/officeDocument/2006/relationships/hyperlink" Target="https://appropriations.house.gov/sites/democrats.appropriations.house.gov/files/Summary%20Continuing%20Appropriations%20and%20Ukraine%20Supplemental%20Appropriations%20Act%202023.pdf" TargetMode="External"/><Relationship Id="rId1248" Type="http://schemas.openxmlformats.org/officeDocument/2006/relationships/hyperlink" Target="https://appropriations.house.gov/sites/democrats.appropriations.house.gov/files/Ukraine%20Supplemental%20Summary%20FY23.pdf" TargetMode="External"/><Relationship Id="rId1249" Type="http://schemas.openxmlformats.org/officeDocument/2006/relationships/hyperlink" Target="https://crsreports.congress.gov/product/pdf/IF/IF12040" TargetMode="External"/><Relationship Id="rId1250" Type="http://schemas.openxmlformats.org/officeDocument/2006/relationships/hyperlink" Target="https://www.defense.gov/News/Releases/Release/Article/3272866/biden-administration-announces-additional-security-assistance-for-ukraine/" TargetMode="External"/><Relationship Id="rId1251" Type="http://schemas.openxmlformats.org/officeDocument/2006/relationships/hyperlink" Target="https://crsreports.congress.gov/product/pdf/IF/IF12040" TargetMode="External"/><Relationship Id="rId1252" Type="http://schemas.openxmlformats.org/officeDocument/2006/relationships/hyperlink" Target="https://www.defense.gov/News/Releases/Release/Article/3272866/biden-administration-announces-additional-security-assistance-for-ukraine/" TargetMode="External"/><Relationship Id="rId1253" Type="http://schemas.openxmlformats.org/officeDocument/2006/relationships/hyperlink" Target="https://crsreports.congress.gov/product/pdf/IF/IF12040" TargetMode="External"/><Relationship Id="rId1254" Type="http://schemas.openxmlformats.org/officeDocument/2006/relationships/hyperlink" Target="https://abcnews.go.com/International/us-avenger-important-boost-ukrainian-air-defense-top/story?id=99405568" TargetMode="External"/><Relationship Id="rId1255" Type="http://schemas.openxmlformats.org/officeDocument/2006/relationships/hyperlink" Target="https://www.defense.gov/News/Releases/Release/Article/3272866/biden-administration-announces-additional-security-assistance-for-ukraine/" TargetMode="External"/><Relationship Id="rId1256" Type="http://schemas.openxmlformats.org/officeDocument/2006/relationships/hyperlink" Target="https://crsreports.congress.gov/product/pdf/IF/IF12040" TargetMode="External"/><Relationship Id="rId1257" Type="http://schemas.openxmlformats.org/officeDocument/2006/relationships/hyperlink" Target="https://www.defense.gov/News/Releases/Release/Article/3272866/biden-administration-announces-additional-security-assistance-for-ukraine/" TargetMode="External"/><Relationship Id="rId1258" Type="http://schemas.openxmlformats.org/officeDocument/2006/relationships/hyperlink" Target="https://crsreports.congress.gov/product/pdf/IF/IF12040" TargetMode="External"/><Relationship Id="rId1259" Type="http://schemas.openxmlformats.org/officeDocument/2006/relationships/hyperlink" Target="https://www.defense.gov/News/Releases/Release/Article/3272866/biden-administration-announces-additional-security-assistance-for-ukraine/" TargetMode="External"/><Relationship Id="rId1260" Type="http://schemas.openxmlformats.org/officeDocument/2006/relationships/hyperlink" Target="https://crsreports.congress.gov/product/pdf/IF/IF12040" TargetMode="External"/><Relationship Id="rId1261" Type="http://schemas.openxmlformats.org/officeDocument/2006/relationships/hyperlink" Target="https://www.defense.gov/News/Releases/Release/Article/3272866/biden-administration-announces-additional-security-assistance-for-ukraine/" TargetMode="External"/><Relationship Id="rId1262" Type="http://schemas.openxmlformats.org/officeDocument/2006/relationships/hyperlink" Target="https://crsreports.congress.gov/product/pdf/IF/IF12040" TargetMode="External"/><Relationship Id="rId1263" Type="http://schemas.openxmlformats.org/officeDocument/2006/relationships/hyperlink" Target="https://www.forbes.com/sites/davidaxe/2023/04/08/ukraines-stryker-fighting-vehicles-could-be-in-big-trouble-when-they-collide-with-russian-defenses/" TargetMode="External"/><Relationship Id="rId1264" Type="http://schemas.openxmlformats.org/officeDocument/2006/relationships/hyperlink" Target="https://www.defense.gov/News/Releases/Release/Article/3272866/biden-administration-announces-additional-security-assistance-for-ukraine/" TargetMode="External"/><Relationship Id="rId1265" Type="http://schemas.openxmlformats.org/officeDocument/2006/relationships/hyperlink" Target="https://crsreports.congress.gov/product/pdf/IF/IF12040" TargetMode="External"/><Relationship Id="rId1266" Type="http://schemas.openxmlformats.org/officeDocument/2006/relationships/hyperlink" Target="https://www.defense.gov/News/Releases/Release/Article/3272866/biden-administration-announces-additional-security-assistance-for-ukraine/" TargetMode="External"/><Relationship Id="rId1267" Type="http://schemas.openxmlformats.org/officeDocument/2006/relationships/hyperlink" Target="https://crsreports.congress.gov/product/pdf/IF/IF12040" TargetMode="External"/><Relationship Id="rId1268" Type="http://schemas.openxmlformats.org/officeDocument/2006/relationships/hyperlink" Target="https://www.defense.gov/News/Releases/Release/Article/3272866/biden-administration-announces-additional-security-assistance-for-ukraine/" TargetMode="External"/><Relationship Id="rId1269" Type="http://schemas.openxmlformats.org/officeDocument/2006/relationships/hyperlink" Target="https://crsreports.congress.gov/product/pdf/IF/IF12040" TargetMode="External"/><Relationship Id="rId1270" Type="http://schemas.openxmlformats.org/officeDocument/2006/relationships/hyperlink" Target="https://www.defense.gov/News/Releases/Release/Article/3272866/biden-administration-announces-additional-security-assistance-for-ukraine/" TargetMode="External"/><Relationship Id="rId1271" Type="http://schemas.openxmlformats.org/officeDocument/2006/relationships/hyperlink" Target="https://crsreports.congress.gov/product/pdf/IF/IF12040" TargetMode="External"/><Relationship Id="rId1272" Type="http://schemas.openxmlformats.org/officeDocument/2006/relationships/hyperlink" Target="https://www.defense.gov/News/Releases/Release/Article/3272866/biden-administration-announces-additional-security-assistance-for-ukraine/" TargetMode="External"/><Relationship Id="rId1273" Type="http://schemas.openxmlformats.org/officeDocument/2006/relationships/hyperlink" Target="https://crsreports.congress.gov/product/pdf/IF/IF12040" TargetMode="External"/><Relationship Id="rId1274" Type="http://schemas.openxmlformats.org/officeDocument/2006/relationships/hyperlink" Target="https://www.defense.gov/News/Releases/Release/Article/3272866/biden-administration-announces-additional-security-assistance-for-ukraine/" TargetMode="External"/><Relationship Id="rId1275" Type="http://schemas.openxmlformats.org/officeDocument/2006/relationships/hyperlink" Target="https://crsreports.congress.gov/product/pdf/IF/IF12040" TargetMode="External"/><Relationship Id="rId1276" Type="http://schemas.openxmlformats.org/officeDocument/2006/relationships/hyperlink" Target="https://www.defense.gov/News/Releases/Release/Article/3272866/biden-administration-announces-additional-security-assistance-for-ukraine/" TargetMode="External"/><Relationship Id="rId1277" Type="http://schemas.openxmlformats.org/officeDocument/2006/relationships/hyperlink" Target="https://crsreports.congress.gov/product/pdf/IF/IF12040" TargetMode="External"/><Relationship Id="rId1278" Type="http://schemas.openxmlformats.org/officeDocument/2006/relationships/hyperlink" Target="https://www.defense.gov/News/Releases/Release/Article/3272866/biden-administration-announces-additional-security-assistance-for-ukraine/" TargetMode="External"/><Relationship Id="rId1279" Type="http://schemas.openxmlformats.org/officeDocument/2006/relationships/hyperlink" Target="https://crsreports.congress.gov/product/pdf/IF/IF12040" TargetMode="External"/><Relationship Id="rId1280" Type="http://schemas.openxmlformats.org/officeDocument/2006/relationships/hyperlink" Target="https://www.defense.gov/News/Releases/Release/Article/3272866/biden-administration-announces-additional-security-assistance-for-ukraine/" TargetMode="External"/><Relationship Id="rId1281" Type="http://schemas.openxmlformats.org/officeDocument/2006/relationships/hyperlink" Target="https://crsreports.congress.gov/product/pdf/IF/IF12040" TargetMode="External"/><Relationship Id="rId1282" Type="http://schemas.openxmlformats.org/officeDocument/2006/relationships/hyperlink" Target="https://www.defense.gov/News/Releases/Release/Article/3272866/biden-administration-announces-additional-security-assistance-for-ukraine/" TargetMode="External"/><Relationship Id="rId1283" Type="http://schemas.openxmlformats.org/officeDocument/2006/relationships/hyperlink" Target="https://crsreports.congress.gov/product/pdf/IF/IF12040" TargetMode="External"/><Relationship Id="rId1284" Type="http://schemas.openxmlformats.org/officeDocument/2006/relationships/hyperlink" Target="https://www.defense.gov/News/Releases/Release/Article/3272866/biden-administration-announces-additional-security-assistance-for-ukraine/" TargetMode="External"/><Relationship Id="rId1285" Type="http://schemas.openxmlformats.org/officeDocument/2006/relationships/hyperlink" Target="https://crsreports.congress.gov/product/pdf/IF/IF12040" TargetMode="External"/><Relationship Id="rId1286" Type="http://schemas.openxmlformats.org/officeDocument/2006/relationships/hyperlink" Target="https://www.defense.gov/News/Releases/Release/Article/3272866/biden-administration-announces-additional-security-assistance-for-ukraine/" TargetMode="External"/><Relationship Id="rId1287" Type="http://schemas.openxmlformats.org/officeDocument/2006/relationships/hyperlink" Target="https://crsreports.congress.gov/product/pdf/IF/IF12040" TargetMode="External"/><Relationship Id="rId1288" Type="http://schemas.openxmlformats.org/officeDocument/2006/relationships/hyperlink" Target="https://www.defense.gov/News/Releases/Release/Article/3272866/biden-administration-announces-additional-security-assistance-for-ukraine/" TargetMode="External"/><Relationship Id="rId1289" Type="http://schemas.openxmlformats.org/officeDocument/2006/relationships/hyperlink" Target="https://crsreports.congress.gov/product/pdf/IF/IF12040" TargetMode="External"/><Relationship Id="rId1290" Type="http://schemas.openxmlformats.org/officeDocument/2006/relationships/hyperlink" Target="https://www.defense.gov/News/Releases/Release/Article/3272866/biden-administration-announces-additional-security-assistance-for-ukraine/" TargetMode="External"/><Relationship Id="rId1291" Type="http://schemas.openxmlformats.org/officeDocument/2006/relationships/hyperlink" Target="https://crsreports.congress.gov/product/pdf/IF/IF12040" TargetMode="External"/><Relationship Id="rId1292" Type="http://schemas.openxmlformats.org/officeDocument/2006/relationships/hyperlink" Target="https://www.defense.gov/News/Releases/Release/Article/3272866/biden-administration-announces-additional-security-assistance-for-ukraine/" TargetMode="External"/><Relationship Id="rId1293" Type="http://schemas.openxmlformats.org/officeDocument/2006/relationships/hyperlink" Target="https://crsreports.congress.gov/product/pdf/IF/IF12040" TargetMode="External"/><Relationship Id="rId1294" Type="http://schemas.openxmlformats.org/officeDocument/2006/relationships/hyperlink" Target="https://www.defense.gov/News/Releases/Release/Article/3272866/biden-administration-announces-additional-security-assistance-for-ukraine/" TargetMode="External"/><Relationship Id="rId1295" Type="http://schemas.openxmlformats.org/officeDocument/2006/relationships/hyperlink" Target="https://crsreports.congress.gov/product/pdf/IF/IF12040" TargetMode="External"/><Relationship Id="rId1296" Type="http://schemas.openxmlformats.org/officeDocument/2006/relationships/hyperlink" Target="https://www.defense.gov/News/Releases/Release/Article/3272866/biden-administration-announces-additional-security-assistance-for-ukraine/" TargetMode="External"/><Relationship Id="rId1297" Type="http://schemas.openxmlformats.org/officeDocument/2006/relationships/hyperlink" Target="https://crsreports.congress.gov/product/pdf/IF/IF12040" TargetMode="External"/><Relationship Id="rId1298" Type="http://schemas.openxmlformats.org/officeDocument/2006/relationships/hyperlink" Target="https://www.defense.gov/News/Releases/Release/Article/3272866/biden-administration-announces-additional-security-assistance-for-ukraine/" TargetMode="External"/><Relationship Id="rId1299" Type="http://schemas.openxmlformats.org/officeDocument/2006/relationships/hyperlink" Target="https://crsreports.congress.gov/product/pdf/IF/IF12040" TargetMode="External"/><Relationship Id="rId1300" Type="http://schemas.openxmlformats.org/officeDocument/2006/relationships/hyperlink" Target="https://www.defense.gov/News/Releases/Release/Article/3287992/biden-administration-announces-additional-security-assistance-for-ukraine/" TargetMode="External"/><Relationship Id="rId1301" Type="http://schemas.openxmlformats.org/officeDocument/2006/relationships/hyperlink" Target="https://crsreports.congress.gov/product/pdf/IF/IF12040" TargetMode="External"/><Relationship Id="rId1302" Type="http://schemas.openxmlformats.org/officeDocument/2006/relationships/hyperlink" Target="https://www.defense.gov/News/Releases/Release/Article/3287992/biden-administration-announces-additional-security-assistance-for-ukraine/" TargetMode="External"/><Relationship Id="rId1303" Type="http://schemas.openxmlformats.org/officeDocument/2006/relationships/hyperlink" Target="https://crsreports.congress.gov/product/pdf/IF/IF12040" TargetMode="External"/><Relationship Id="rId1304" Type="http://schemas.openxmlformats.org/officeDocument/2006/relationships/hyperlink" Target="https://www.defense.gov/News/Releases/Release/Article/3287992/biden-administration-announces-additional-security-assistance-for-ukraine/" TargetMode="External"/><Relationship Id="rId1305" Type="http://schemas.openxmlformats.org/officeDocument/2006/relationships/hyperlink" Target="https://crsreports.congress.gov/product/pdf/IF/IF12040" TargetMode="External"/><Relationship Id="rId1306" Type="http://schemas.openxmlformats.org/officeDocument/2006/relationships/hyperlink" Target="https://www.defense.gov/News/Releases/Release/Article/3287992/biden-administration-announces-additional-security-assistance-for-ukraine/" TargetMode="External"/><Relationship Id="rId1307" Type="http://schemas.openxmlformats.org/officeDocument/2006/relationships/hyperlink" Target="https://crsreports.congress.gov/product/pdf/IF/IF12040" TargetMode="External"/><Relationship Id="rId1308" Type="http://schemas.openxmlformats.org/officeDocument/2006/relationships/hyperlink" Target="https://www.defense.gov/News/Releases/Release/Article/3287992/biden-administration-announces-additional-security-assistance-for-ukraine/" TargetMode="External"/><Relationship Id="rId1309" Type="http://schemas.openxmlformats.org/officeDocument/2006/relationships/hyperlink" Target="https://crsreports.congress.gov/product/pdf/IF/IF12040" TargetMode="External"/><Relationship Id="rId1310" Type="http://schemas.openxmlformats.org/officeDocument/2006/relationships/hyperlink" Target="https://www.defense.gov/News/Releases/Release/Article/3287992/biden-administration-announces-additional-security-assistance-for-ukraine/" TargetMode="External"/><Relationship Id="rId1311" Type="http://schemas.openxmlformats.org/officeDocument/2006/relationships/hyperlink" Target="https://crsreports.congress.gov/product/pdf/IF/IF12040" TargetMode="External"/><Relationship Id="rId1312" Type="http://schemas.openxmlformats.org/officeDocument/2006/relationships/hyperlink" Target="https://www.defense.gov/News/Releases/Release/Article/3287992/biden-administration-announces-additional-security-assistance-for-ukraine/" TargetMode="External"/><Relationship Id="rId1313" Type="http://schemas.openxmlformats.org/officeDocument/2006/relationships/hyperlink" Target="https://crsreports.congress.gov/product/pdf/IF/IF12040" TargetMode="External"/><Relationship Id="rId1314" Type="http://schemas.openxmlformats.org/officeDocument/2006/relationships/hyperlink" Target="https://www.defense.gov/News/Releases/Release/Article/3287992/biden-administration-announces-additional-security-assistance-for-ukraine/" TargetMode="External"/><Relationship Id="rId1315" Type="http://schemas.openxmlformats.org/officeDocument/2006/relationships/hyperlink" Target="https://crsreports.congress.gov/product/pdf/IF/IF12040" TargetMode="External"/><Relationship Id="rId1316" Type="http://schemas.openxmlformats.org/officeDocument/2006/relationships/hyperlink" Target="https://www.defense.gov/News/Releases/Release/Article/3287992/biden-administration-announces-additional-security-assistance-for-ukraine/" TargetMode="External"/><Relationship Id="rId1317" Type="http://schemas.openxmlformats.org/officeDocument/2006/relationships/hyperlink" Target="https://crsreports.congress.gov/product/pdf/IF/IF12040" TargetMode="External"/><Relationship Id="rId1318" Type="http://schemas.openxmlformats.org/officeDocument/2006/relationships/hyperlink" Target="https://www.defense.gov/News/Releases/Release/Article/3287992/biden-administration-announces-additional-security-assistance-for-ukraine/" TargetMode="External"/><Relationship Id="rId1319" Type="http://schemas.openxmlformats.org/officeDocument/2006/relationships/hyperlink" Target="https://crsreports.congress.gov/product/pdf/IF/IF12040" TargetMode="External"/><Relationship Id="rId1320" Type="http://schemas.openxmlformats.org/officeDocument/2006/relationships/hyperlink" Target="https://www.defense.gov/News/Releases/Release/Article/3287992/biden-administration-announces-additional-security-assistance-for-ukraine/" TargetMode="External"/><Relationship Id="rId1321" Type="http://schemas.openxmlformats.org/officeDocument/2006/relationships/hyperlink" Target="https://crsreports.congress.gov/product/pdf/IF/IF12040" TargetMode="External"/><Relationship Id="rId1322" Type="http://schemas.openxmlformats.org/officeDocument/2006/relationships/hyperlink" Target="https://www.defense.gov/News/Releases/Release/Article/3287992/biden-administration-announces-additional-security-assistance-for-ukraine/" TargetMode="External"/><Relationship Id="rId1323" Type="http://schemas.openxmlformats.org/officeDocument/2006/relationships/hyperlink" Target="https://crsreports.congress.gov/product/pdf/IF/IF12040" TargetMode="External"/><Relationship Id="rId1324" Type="http://schemas.openxmlformats.org/officeDocument/2006/relationships/hyperlink" Target="https://www.defense.gov/News/Releases/Release/Article/3287992/biden-administration-announces-additional-security-assistance-for-ukraine/" TargetMode="External"/><Relationship Id="rId1325" Type="http://schemas.openxmlformats.org/officeDocument/2006/relationships/hyperlink" Target="https://crsreports.congress.gov/product/pdf/IF/IF12040" TargetMode="External"/><Relationship Id="rId1326" Type="http://schemas.openxmlformats.org/officeDocument/2006/relationships/hyperlink" Target="https://www.defense.gov/News/Releases/Release/Article/3302787/biden-administration-announces-additional-security-assistance-for-ukraine/" TargetMode="External"/><Relationship Id="rId1327" Type="http://schemas.openxmlformats.org/officeDocument/2006/relationships/hyperlink" Target="https://crsreports.congress.gov/product/pdf/IF/IF12040" TargetMode="External"/><Relationship Id="rId1328" Type="http://schemas.openxmlformats.org/officeDocument/2006/relationships/hyperlink" Target="https://www.defense.gov/News/Releases/Release/Article/3302787/biden-administration-announces-additional-security-assistance-for-ukraine/" TargetMode="External"/><Relationship Id="rId1329" Type="http://schemas.openxmlformats.org/officeDocument/2006/relationships/hyperlink" Target="https://crsreports.congress.gov/product/pdf/IF/IF12040" TargetMode="External"/><Relationship Id="rId1330" Type="http://schemas.openxmlformats.org/officeDocument/2006/relationships/hyperlink" Target="https://www.defense.gov/News/Releases/Release/Article/3302787/biden-administration-announces-additional-security-assistance-for-ukraine/" TargetMode="External"/><Relationship Id="rId1331" Type="http://schemas.openxmlformats.org/officeDocument/2006/relationships/hyperlink" Target="https://crsreports.congress.gov/product/pdf/IF/IF12040" TargetMode="External"/><Relationship Id="rId1332" Type="http://schemas.openxmlformats.org/officeDocument/2006/relationships/hyperlink" Target="https://www.defense.gov/News/Releases/Release/Article/3302787/biden-administration-announces-additional-security-assistance-for-ukraine/" TargetMode="External"/><Relationship Id="rId1333" Type="http://schemas.openxmlformats.org/officeDocument/2006/relationships/hyperlink" Target="https://crsreports.congress.gov/product/pdf/IF/IF12040" TargetMode="External"/><Relationship Id="rId1334" Type="http://schemas.openxmlformats.org/officeDocument/2006/relationships/hyperlink" Target="https://www.defense.gov/News/Releases/Release/Article/3302787/biden-administration-announces-additional-security-assistance-for-ukraine/" TargetMode="External"/><Relationship Id="rId1335" Type="http://schemas.openxmlformats.org/officeDocument/2006/relationships/hyperlink" Target="https://crsreports.congress.gov/product/pdf/IF/IF12040" TargetMode="External"/><Relationship Id="rId1336" Type="http://schemas.openxmlformats.org/officeDocument/2006/relationships/hyperlink" Target="https://www.defense.gov/News/Releases/Release/Article/3302787/biden-administration-announces-additional-security-assistance-for-ukraine/" TargetMode="External"/><Relationship Id="rId1337" Type="http://schemas.openxmlformats.org/officeDocument/2006/relationships/hyperlink" Target="https://crsreports.congress.gov/product/pdf/IF/IF12040" TargetMode="External"/><Relationship Id="rId1338" Type="http://schemas.openxmlformats.org/officeDocument/2006/relationships/hyperlink" Target="https://www.defense.gov/News/Releases/Release/Article/3302787/biden-administration-announces-additional-security-assistance-for-ukraine/" TargetMode="External"/><Relationship Id="rId1339" Type="http://schemas.openxmlformats.org/officeDocument/2006/relationships/hyperlink" Target="https://crsreports.congress.gov/product/pdf/IF/IF12040" TargetMode="External"/><Relationship Id="rId1340" Type="http://schemas.openxmlformats.org/officeDocument/2006/relationships/hyperlink" Target="https://www.defense.gov/News/Releases/Release/Article/3302787/biden-administration-announces-additional-security-assistance-for-ukraine/" TargetMode="External"/><Relationship Id="rId1341" Type="http://schemas.openxmlformats.org/officeDocument/2006/relationships/hyperlink" Target="https://crsreports.congress.gov/product/pdf/IF/IF12040" TargetMode="External"/><Relationship Id="rId1342" Type="http://schemas.openxmlformats.org/officeDocument/2006/relationships/hyperlink" Target="https://www.defense.gov/News/Releases/Release/Article/3302787/biden-administration-announces-additional-security-assistance-for-ukraine/" TargetMode="External"/><Relationship Id="rId1343" Type="http://schemas.openxmlformats.org/officeDocument/2006/relationships/hyperlink" Target="https://crsreports.congress.gov/product/pdf/IF/IF12040" TargetMode="External"/><Relationship Id="rId1344" Type="http://schemas.openxmlformats.org/officeDocument/2006/relationships/hyperlink" Target="https://www.defense.gov/News/Releases/Release/Article/3302787/biden-administration-announces-additional-security-assistance-for-ukraine/" TargetMode="External"/><Relationship Id="rId1345" Type="http://schemas.openxmlformats.org/officeDocument/2006/relationships/hyperlink" Target="https://crsreports.congress.gov/product/pdf/IF/IF12040" TargetMode="External"/><Relationship Id="rId1346" Type="http://schemas.openxmlformats.org/officeDocument/2006/relationships/hyperlink" Target="https://www.defense.gov/News/Releases/Release/Article/3302787/biden-administration-announces-additional-security-assistance-for-ukraine/" TargetMode="External"/><Relationship Id="rId1347" Type="http://schemas.openxmlformats.org/officeDocument/2006/relationships/hyperlink" Target="https://crsreports.congress.gov/product/pdf/IF/IF12040" TargetMode="External"/><Relationship Id="rId1348" Type="http://schemas.openxmlformats.org/officeDocument/2006/relationships/hyperlink" Target="https://www.defense.gov/News/Releases/Release/Article/3302787/biden-administration-announces-additional-security-assistance-for-ukraine/" TargetMode="External"/><Relationship Id="rId1349" Type="http://schemas.openxmlformats.org/officeDocument/2006/relationships/hyperlink" Target="https://crsreports.congress.gov/product/pdf/IF/IF12040" TargetMode="External"/><Relationship Id="rId1350" Type="http://schemas.openxmlformats.org/officeDocument/2006/relationships/hyperlink" Target="https://www.defense.gov/News/Releases/Release/Article/3302787/biden-administration-announces-additional-security-assistance-for-ukraine/" TargetMode="External"/><Relationship Id="rId1351" Type="http://schemas.openxmlformats.org/officeDocument/2006/relationships/hyperlink" Target="https://crsreports.congress.gov/product/pdf/IF/IF12040" TargetMode="External"/><Relationship Id="rId1352" Type="http://schemas.openxmlformats.org/officeDocument/2006/relationships/hyperlink" Target="https://www.defense.gov/News/Releases/Release/Article/3302787/biden-administration-announces-additional-security-assistance-for-ukraine/" TargetMode="External"/><Relationship Id="rId1353" Type="http://schemas.openxmlformats.org/officeDocument/2006/relationships/hyperlink" Target="https://crsreports.congress.gov/product/pdf/IF/IF12040" TargetMode="External"/><Relationship Id="rId1354" Type="http://schemas.openxmlformats.org/officeDocument/2006/relationships/hyperlink" Target="https://www.defense.gov/News/Releases/Release/Article/3302787/biden-administration-announces-additional-security-assistance-for-ukraine/" TargetMode="External"/><Relationship Id="rId1355" Type="http://schemas.openxmlformats.org/officeDocument/2006/relationships/hyperlink" Target="https://crsreports.congress.gov/product/pdf/IF/IF12040" TargetMode="External"/><Relationship Id="rId1356" Type="http://schemas.openxmlformats.org/officeDocument/2006/relationships/hyperlink" Target="https://www.defense.gov/News/News-Stories/Article/Article/3318508/us-sends-ukraine-400-million-in-military-equipment/" TargetMode="External"/><Relationship Id="rId1357" Type="http://schemas.openxmlformats.org/officeDocument/2006/relationships/hyperlink" Target="https://www.state.gov/u-s-security-cooperation-with-ukraine/" TargetMode="External"/><Relationship Id="rId1358" Type="http://schemas.openxmlformats.org/officeDocument/2006/relationships/hyperlink" Target="https://www.defense.gov/News/News-Stories/Article/Article/3318508/us-sends-ukraine-400-million-in-military-equipment/" TargetMode="External"/><Relationship Id="rId1359" Type="http://schemas.openxmlformats.org/officeDocument/2006/relationships/hyperlink" Target="https://www.state.gov/u-s-security-cooperation-with-ukraine/" TargetMode="External"/><Relationship Id="rId1360" Type="http://schemas.openxmlformats.org/officeDocument/2006/relationships/hyperlink" Target="https://www.defense.gov/News/News-Stories/Article/Article/3318508/us-sends-ukraine-400-million-in-military-equipment/" TargetMode="External"/><Relationship Id="rId1361" Type="http://schemas.openxmlformats.org/officeDocument/2006/relationships/hyperlink" Target="https://www.state.gov/u-s-security-cooperation-with-ukraine/" TargetMode="External"/><Relationship Id="rId1362" Type="http://schemas.openxmlformats.org/officeDocument/2006/relationships/hyperlink" Target="https://www.defense.gov/News/News-Stories/Article/Article/3318508/us-sends-ukraine-400-million-in-military-equipment/" TargetMode="External"/><Relationship Id="rId1363" Type="http://schemas.openxmlformats.org/officeDocument/2006/relationships/hyperlink" Target="https://www.state.gov/u-s-security-cooperation-with-ukraine/" TargetMode="External"/><Relationship Id="rId1364" Type="http://schemas.openxmlformats.org/officeDocument/2006/relationships/hyperlink" Target="https://www.defense.gov/News/News-Stories/Article/Article/3318508/us-sends-ukraine-400-million-in-military-equipment/" TargetMode="External"/><Relationship Id="rId1365" Type="http://schemas.openxmlformats.org/officeDocument/2006/relationships/hyperlink" Target="https://www.state.gov/u-s-security-cooperation-with-ukraine/" TargetMode="External"/><Relationship Id="rId1366" Type="http://schemas.openxmlformats.org/officeDocument/2006/relationships/hyperlink" Target="https://www.defense.gov/News/News-Stories/Article/Article/3318508/us-sends-ukraine-400-million-in-military-equipment/" TargetMode="External"/><Relationship Id="rId1367" Type="http://schemas.openxmlformats.org/officeDocument/2006/relationships/hyperlink" Target="https://www.state.gov/u-s-security-cooperation-with-ukraine/" TargetMode="External"/><Relationship Id="rId1368" Type="http://schemas.openxmlformats.org/officeDocument/2006/relationships/hyperlink" Target="https://www.defense.gov/News/News-Stories/Article/Article/3318508/us-sends-ukraine-400-million-in-military-equipment/" TargetMode="External"/><Relationship Id="rId1369" Type="http://schemas.openxmlformats.org/officeDocument/2006/relationships/hyperlink" Target="https://www.state.gov/u-s-security-cooperation-with-ukraine/" TargetMode="External"/><Relationship Id="rId1370" Type="http://schemas.openxmlformats.org/officeDocument/2006/relationships/hyperlink" Target="https://www.defense.gov/News/News-Stories/Article/Article/3318508/us-sends-ukraine-400-million-in-military-equipment/" TargetMode="External"/><Relationship Id="rId1371" Type="http://schemas.openxmlformats.org/officeDocument/2006/relationships/hyperlink" Target="https://www.state.gov/u-s-security-cooperation-with-ukraine/" TargetMode="External"/><Relationship Id="rId1372" Type="http://schemas.openxmlformats.org/officeDocument/2006/relationships/hyperlink" Target="https://www.defense.gov/News/Releases/Release/Article/3334472/dod-announces-additional-security-assistance-for-ukraine/" TargetMode="External"/><Relationship Id="rId1373" Type="http://schemas.openxmlformats.org/officeDocument/2006/relationships/hyperlink" Target="https://www.state.gov/u-s-security-cooperation-with-ukraine/" TargetMode="External"/><Relationship Id="rId1374" Type="http://schemas.openxmlformats.org/officeDocument/2006/relationships/hyperlink" Target="https://www.defense.gov/News/Releases/Release/Article/3334472/dod-announces-additional-security-assistance-for-ukraine/" TargetMode="External"/><Relationship Id="rId1375" Type="http://schemas.openxmlformats.org/officeDocument/2006/relationships/hyperlink" Target="https://www.state.gov/u-s-security-cooperation-with-ukraine/" TargetMode="External"/><Relationship Id="rId1376" Type="http://schemas.openxmlformats.org/officeDocument/2006/relationships/hyperlink" Target="https://www.defense.gov/News/Releases/Release/Article/3334472/dod-announces-additional-security-assistance-for-ukraine/" TargetMode="External"/><Relationship Id="rId1377" Type="http://schemas.openxmlformats.org/officeDocument/2006/relationships/hyperlink" Target="https://www.state.gov/u-s-security-cooperation-with-ukraine/" TargetMode="External"/><Relationship Id="rId1378" Type="http://schemas.openxmlformats.org/officeDocument/2006/relationships/hyperlink" Target="https://www.defense.gov/News/Releases/Release/Article/3334472/dod-announces-additional-security-assistance-for-ukraine/" TargetMode="External"/><Relationship Id="rId1379" Type="http://schemas.openxmlformats.org/officeDocument/2006/relationships/hyperlink" Target="https://www.state.gov/u-s-security-cooperation-with-ukraine/" TargetMode="External"/><Relationship Id="rId1380" Type="http://schemas.openxmlformats.org/officeDocument/2006/relationships/hyperlink" Target="https://www.defense.gov/News/Releases/Release/Article/3334472/dod-announces-additional-security-assistance-for-ukraine/" TargetMode="External"/><Relationship Id="rId1381" Type="http://schemas.openxmlformats.org/officeDocument/2006/relationships/hyperlink" Target="https://www.state.gov/u-s-security-cooperation-with-ukraine/" TargetMode="External"/><Relationship Id="rId1382" Type="http://schemas.openxmlformats.org/officeDocument/2006/relationships/hyperlink" Target="https://www.defense.gov/News/Releases/Release/Article/3334472/dod-announces-additional-security-assistance-for-ukraine/" TargetMode="External"/><Relationship Id="rId1383" Type="http://schemas.openxmlformats.org/officeDocument/2006/relationships/hyperlink" Target="https://www.state.gov/u-s-security-cooperation-with-ukraine/" TargetMode="External"/><Relationship Id="rId1384" Type="http://schemas.openxmlformats.org/officeDocument/2006/relationships/hyperlink" Target="https://www.defense.gov/News/Releases/Release/Article/3334472/dod-announces-additional-security-assistance-for-ukraine/" TargetMode="External"/><Relationship Id="rId1385" Type="http://schemas.openxmlformats.org/officeDocument/2006/relationships/hyperlink" Target="https://www.state.gov/u-s-security-cooperation-with-ukraine/" TargetMode="External"/><Relationship Id="rId1386" Type="http://schemas.openxmlformats.org/officeDocument/2006/relationships/hyperlink" Target="https://www.defense.gov/News/Releases/Release/Article/3334472/dod-announces-additional-security-assistance-for-ukraine/" TargetMode="External"/><Relationship Id="rId1387" Type="http://schemas.openxmlformats.org/officeDocument/2006/relationships/hyperlink" Target="https://www.state.gov/u-s-security-cooperation-with-ukraine/" TargetMode="External"/><Relationship Id="rId1388" Type="http://schemas.openxmlformats.org/officeDocument/2006/relationships/hyperlink" Target="https://www.defense.gov/News/Releases/Release/Article/3334472/dod-announces-additional-security-assistance-for-ukraine/" TargetMode="External"/><Relationship Id="rId1389" Type="http://schemas.openxmlformats.org/officeDocument/2006/relationships/hyperlink" Target="https://www.state.gov/u-s-security-cooperation-with-ukraine/" TargetMode="External"/><Relationship Id="rId1390" Type="http://schemas.openxmlformats.org/officeDocument/2006/relationships/hyperlink" Target="https://www.defense.gov/News/Releases/Release/Article/3334472/dod-announces-additional-security-assistance-for-ukraine/" TargetMode="External"/><Relationship Id="rId1391" Type="http://schemas.openxmlformats.org/officeDocument/2006/relationships/hyperlink" Target="https://www.state.gov/u-s-security-cooperation-with-ukraine/" TargetMode="External"/><Relationship Id="rId1392" Type="http://schemas.openxmlformats.org/officeDocument/2006/relationships/hyperlink" Target="https://www.defense.gov/News/Releases/Release/Article/3334472/dod-announces-additional-security-assistance-for-ukraine/" TargetMode="External"/><Relationship Id="rId1393" Type="http://schemas.openxmlformats.org/officeDocument/2006/relationships/hyperlink" Target="https://www.state.gov/u-s-security-cooperation-with-ukraine/" TargetMode="External"/><Relationship Id="rId1394" Type="http://schemas.openxmlformats.org/officeDocument/2006/relationships/hyperlink" Target="https://www.defense.gov/News/Releases/Release/Article/3334472/dod-announces-additional-security-assistance-for-ukraine/" TargetMode="External"/><Relationship Id="rId1395" Type="http://schemas.openxmlformats.org/officeDocument/2006/relationships/hyperlink" Target="https://www.state.gov/u-s-security-cooperation-with-ukraine/" TargetMode="External"/><Relationship Id="rId1396" Type="http://schemas.openxmlformats.org/officeDocument/2006/relationships/hyperlink" Target="https://www.defense.gov/News/Releases/Release/Article/3334472/dod-announces-additional-security-assistance-for-ukraine/" TargetMode="External"/><Relationship Id="rId1397" Type="http://schemas.openxmlformats.org/officeDocument/2006/relationships/hyperlink" Target="https://www.state.gov/u-s-security-cooperation-with-ukraine/" TargetMode="External"/><Relationship Id="rId1398" Type="http://schemas.openxmlformats.org/officeDocument/2006/relationships/hyperlink" Target="https://www.defense.gov/News/Releases/Release/Article/3334472/dod-announces-additional-security-assistance-for-ukraine/" TargetMode="External"/><Relationship Id="rId1399" Type="http://schemas.openxmlformats.org/officeDocument/2006/relationships/hyperlink" Target="https://www.state.gov/u-s-security-cooperation-with-ukraine/" TargetMode="External"/><Relationship Id="rId1400" Type="http://schemas.openxmlformats.org/officeDocument/2006/relationships/hyperlink" Target="https://www.defense.gov/News/Releases/Release/Article/3350958/biden-administration-announces-additional-security-assistance-for-ukraine/" TargetMode="External"/><Relationship Id="rId1401" Type="http://schemas.openxmlformats.org/officeDocument/2006/relationships/hyperlink" Target="https://www.state.gov/u-s-security-cooperation-with-ukraine/" TargetMode="External"/><Relationship Id="rId1402" Type="http://schemas.openxmlformats.org/officeDocument/2006/relationships/hyperlink" Target="https://www.defense.gov/News/Releases/Release/Article/3350958/biden-administration-announces-additional-security-assistance-for-ukraine/" TargetMode="External"/><Relationship Id="rId1403" Type="http://schemas.openxmlformats.org/officeDocument/2006/relationships/hyperlink" Target="https://www.state.gov/u-s-security-cooperation-with-ukraine/" TargetMode="External"/><Relationship Id="rId1404" Type="http://schemas.openxmlformats.org/officeDocument/2006/relationships/hyperlink" Target="https://www.defense.gov/News/Releases/Release/Article/3350958/biden-administration-announces-additional-security-assistance-for-ukraine/" TargetMode="External"/><Relationship Id="rId1405" Type="http://schemas.openxmlformats.org/officeDocument/2006/relationships/hyperlink" Target="https://www.state.gov/u-s-security-cooperation-with-ukraine/" TargetMode="External"/><Relationship Id="rId1406" Type="http://schemas.openxmlformats.org/officeDocument/2006/relationships/hyperlink" Target="https://www.defense.gov/News/Releases/Release/Article/3350958/biden-administration-announces-additional-security-assistance-for-ukraine/" TargetMode="External"/><Relationship Id="rId1407" Type="http://schemas.openxmlformats.org/officeDocument/2006/relationships/hyperlink" Target="https://www.state.gov/u-s-security-cooperation-with-ukraine/" TargetMode="External"/><Relationship Id="rId1408" Type="http://schemas.openxmlformats.org/officeDocument/2006/relationships/hyperlink" Target="https://www.defense.gov/News/Releases/Release/Article/3350958/biden-administration-announces-additional-security-assistance-for-ukraine/" TargetMode="External"/><Relationship Id="rId1409" Type="http://schemas.openxmlformats.org/officeDocument/2006/relationships/hyperlink" Target="https://www.state.gov/u-s-security-cooperation-with-ukraine/" TargetMode="External"/><Relationship Id="rId1410" Type="http://schemas.openxmlformats.org/officeDocument/2006/relationships/hyperlink" Target="https://www.defense.gov/News/Releases/Release/Article/3350958/biden-administration-announces-additional-security-assistance-for-ukraine/" TargetMode="External"/><Relationship Id="rId1411" Type="http://schemas.openxmlformats.org/officeDocument/2006/relationships/hyperlink" Target="https://www.state.gov/u-s-security-cooperation-with-ukraine/" TargetMode="External"/><Relationship Id="rId1412" Type="http://schemas.openxmlformats.org/officeDocument/2006/relationships/hyperlink" Target="https://www.defense.gov/News/Releases/Release/Article/3350958/biden-administration-announces-additional-security-assistance-for-ukraine/" TargetMode="External"/><Relationship Id="rId1413" Type="http://schemas.openxmlformats.org/officeDocument/2006/relationships/hyperlink" Target="https://www.state.gov/u-s-security-cooperation-with-ukraine/" TargetMode="External"/><Relationship Id="rId1414" Type="http://schemas.openxmlformats.org/officeDocument/2006/relationships/hyperlink" Target="https://www.defense.gov/News/Releases/Release/Article/3350958/biden-administration-announces-additional-security-assistance-for-ukraine/" TargetMode="External"/><Relationship Id="rId1415" Type="http://schemas.openxmlformats.org/officeDocument/2006/relationships/hyperlink" Target="https://www.state.gov/u-s-security-cooperation-with-ukraine/" TargetMode="External"/><Relationship Id="rId1416" Type="http://schemas.openxmlformats.org/officeDocument/2006/relationships/hyperlink" Target="https://www.defense.gov/News/Releases/Release/Article/3350958/biden-administration-announces-additional-security-assistance-for-ukraine/" TargetMode="External"/><Relationship Id="rId1417" Type="http://schemas.openxmlformats.org/officeDocument/2006/relationships/hyperlink" Target="https://www.state.gov/u-s-security-cooperation-with-ukraine/" TargetMode="External"/><Relationship Id="rId1418" Type="http://schemas.openxmlformats.org/officeDocument/2006/relationships/hyperlink" Target="https://www.defense.gov/News/Releases/Release/Article/3350958/biden-administration-announces-additional-security-assistance-for-ukraine/" TargetMode="External"/><Relationship Id="rId1419" Type="http://schemas.openxmlformats.org/officeDocument/2006/relationships/hyperlink" Target="https://www.state.gov/u-s-security-cooperation-with-ukraine/" TargetMode="External"/><Relationship Id="rId1420" Type="http://schemas.openxmlformats.org/officeDocument/2006/relationships/hyperlink" Target="https://www.defense.gov/News/Releases/Release/Article/3350958/biden-administration-announces-additional-security-assistance-for-ukraine/" TargetMode="External"/><Relationship Id="rId1421" Type="http://schemas.openxmlformats.org/officeDocument/2006/relationships/hyperlink" Target="https://www.state.gov/u-s-security-cooperation-with-ukraine/" TargetMode="External"/><Relationship Id="rId1422" Type="http://schemas.openxmlformats.org/officeDocument/2006/relationships/hyperlink" Target="https://www.defense.gov/News/Releases/Release/Article/3350958/biden-administration-announces-additional-security-assistance-for-ukraine/" TargetMode="External"/><Relationship Id="rId1423" Type="http://schemas.openxmlformats.org/officeDocument/2006/relationships/hyperlink" Target="https://www.state.gov/u-s-security-cooperation-with-ukraine/" TargetMode="External"/><Relationship Id="rId1424" Type="http://schemas.openxmlformats.org/officeDocument/2006/relationships/hyperlink" Target="https://www.defense.gov/News/Releases/Release/Article/3350958/biden-administration-announces-additional-security-assistance-for-ukraine/" TargetMode="External"/><Relationship Id="rId1425" Type="http://schemas.openxmlformats.org/officeDocument/2006/relationships/hyperlink" Target="https://www.state.gov/u-s-security-cooperation-with-ukraine/" TargetMode="External"/><Relationship Id="rId1426" Type="http://schemas.openxmlformats.org/officeDocument/2006/relationships/hyperlink" Target="https://www.defense.gov/News/Releases/Release/Article/3350958/biden-administration-announces-additional-security-assistance-for-ukraine/" TargetMode="External"/><Relationship Id="rId1427" Type="http://schemas.openxmlformats.org/officeDocument/2006/relationships/hyperlink" Target="https://www.state.gov/u-s-security-cooperation-with-ukraine/" TargetMode="External"/><Relationship Id="rId1428" Type="http://schemas.openxmlformats.org/officeDocument/2006/relationships/hyperlink" Target="https://www.defense.gov/News/Releases/Release/Article/3350958/biden-administration-announces-additional-security-assistance-for-ukraine/" TargetMode="External"/><Relationship Id="rId1429" Type="http://schemas.openxmlformats.org/officeDocument/2006/relationships/hyperlink" Target="https://www.state.gov/u-s-security-cooperation-with-ukraine/" TargetMode="External"/><Relationship Id="rId1430" Type="http://schemas.openxmlformats.org/officeDocument/2006/relationships/hyperlink" Target="https://www.defense.gov/News/Releases/Release/Article/3350958/biden-administration-announces-additional-security-assistance-for-ukraine/" TargetMode="External"/><Relationship Id="rId1431" Type="http://schemas.openxmlformats.org/officeDocument/2006/relationships/hyperlink" Target="https://www.state.gov/u-s-security-cooperation-with-ukraine/" TargetMode="External"/><Relationship Id="rId1432" Type="http://schemas.openxmlformats.org/officeDocument/2006/relationships/hyperlink" Target="https://www.defense.gov/News/Releases/Release/Article/3367924/biden-administration-announces-additional-security-assistance-for-ukraine/" TargetMode="External"/><Relationship Id="rId1433" Type="http://schemas.openxmlformats.org/officeDocument/2006/relationships/hyperlink" Target="https://www.state.gov/u-s-security-cooperation-with-ukraine/" TargetMode="External"/><Relationship Id="rId1434" Type="http://schemas.openxmlformats.org/officeDocument/2006/relationships/hyperlink" Target="https://www.defense.gov/News/Releases/Release/Article/3367924/biden-administration-announces-additional-security-assistance-for-ukraine/" TargetMode="External"/><Relationship Id="rId1435" Type="http://schemas.openxmlformats.org/officeDocument/2006/relationships/hyperlink" Target="https://www.state.gov/u-s-security-cooperation-with-ukraine/" TargetMode="External"/><Relationship Id="rId1436" Type="http://schemas.openxmlformats.org/officeDocument/2006/relationships/hyperlink" Target="https://www.defense.gov/News/Releases/Release/Article/3367924/biden-administration-announces-additional-security-assistance-for-ukraine/" TargetMode="External"/><Relationship Id="rId1437" Type="http://schemas.openxmlformats.org/officeDocument/2006/relationships/hyperlink" Target="https://www.state.gov/u-s-security-cooperation-with-ukraine/" TargetMode="External"/><Relationship Id="rId1438" Type="http://schemas.openxmlformats.org/officeDocument/2006/relationships/hyperlink" Target="https://www.defense.gov/News/Releases/Release/Article/3367924/biden-administration-announces-additional-security-assistance-for-ukraine/" TargetMode="External"/><Relationship Id="rId1439" Type="http://schemas.openxmlformats.org/officeDocument/2006/relationships/hyperlink" Target="https://www.state.gov/u-s-security-cooperation-with-ukraine/" TargetMode="External"/><Relationship Id="rId1440" Type="http://schemas.openxmlformats.org/officeDocument/2006/relationships/hyperlink" Target="https://www.defense.gov/News/Releases/Release/Article/3367924/biden-administration-announces-additional-security-assistance-for-ukraine/" TargetMode="External"/><Relationship Id="rId1441" Type="http://schemas.openxmlformats.org/officeDocument/2006/relationships/hyperlink" Target="https://www.state.gov/u-s-security-cooperation-with-ukraine/" TargetMode="External"/><Relationship Id="rId1442" Type="http://schemas.openxmlformats.org/officeDocument/2006/relationships/hyperlink" Target="https://www.defense.gov/News/Releases/Release/Article/3367924/biden-administration-announces-additional-security-assistance-for-ukraine/" TargetMode="External"/><Relationship Id="rId1443" Type="http://schemas.openxmlformats.org/officeDocument/2006/relationships/hyperlink" Target="https://www.state.gov/u-s-security-cooperation-with-ukraine/" TargetMode="External"/><Relationship Id="rId1444" Type="http://schemas.openxmlformats.org/officeDocument/2006/relationships/hyperlink" Target="https://www.defense.gov/News/Releases/Release/Article/3367924/biden-administration-announces-additional-security-assistance-for-ukraine/" TargetMode="External"/><Relationship Id="rId1445" Type="http://schemas.openxmlformats.org/officeDocument/2006/relationships/hyperlink" Target="https://www.state.gov/u-s-security-cooperation-with-ukraine/" TargetMode="External"/><Relationship Id="rId1446" Type="http://schemas.openxmlformats.org/officeDocument/2006/relationships/hyperlink" Target="https://www.defense.gov/News/Releases/Release/Article/3367924/biden-administration-announces-additional-security-assistance-for-ukraine/" TargetMode="External"/><Relationship Id="rId1447" Type="http://schemas.openxmlformats.org/officeDocument/2006/relationships/hyperlink" Target="https://www.state.gov/u-s-security-cooperation-with-ukraine/" TargetMode="External"/><Relationship Id="rId1448" Type="http://schemas.openxmlformats.org/officeDocument/2006/relationships/hyperlink" Target="https://www.defense.gov/News/Releases/Release/Article/3367924/biden-administration-announces-additional-security-assistance-for-ukraine/" TargetMode="External"/><Relationship Id="rId1449" Type="http://schemas.openxmlformats.org/officeDocument/2006/relationships/hyperlink" Target="https://www.state.gov/u-s-security-cooperation-with-ukraine/" TargetMode="External"/><Relationship Id="rId1450" Type="http://schemas.openxmlformats.org/officeDocument/2006/relationships/hyperlink" Target="https://www.defense.gov/News/Releases/Release/Article/3367924/biden-administration-announces-additional-security-assistance-for-ukraine/" TargetMode="External"/><Relationship Id="rId1451" Type="http://schemas.openxmlformats.org/officeDocument/2006/relationships/hyperlink" Target="https://www.state.gov/u-s-security-cooperation-with-ukraine/" TargetMode="External"/><Relationship Id="rId1452" Type="http://schemas.openxmlformats.org/officeDocument/2006/relationships/hyperlink" Target="https://www.defense.gov/News/Releases/Release/Article/3383288/biden-administration-announces-additional-security-assistance-for-ukraine/" TargetMode="External"/><Relationship Id="rId1453" Type="http://schemas.openxmlformats.org/officeDocument/2006/relationships/hyperlink" Target="https://www.state.gov/u-s-security-cooperation-with-ukraine/" TargetMode="External"/><Relationship Id="rId1454" Type="http://schemas.openxmlformats.org/officeDocument/2006/relationships/hyperlink" Target="https://www.defense.gov/News/Releases/Release/Article/3383288/biden-administration-announces-additional-security-assistance-for-ukraine/" TargetMode="External"/><Relationship Id="rId1455" Type="http://schemas.openxmlformats.org/officeDocument/2006/relationships/hyperlink" Target="https://www.state.gov/u-s-security-cooperation-with-ukraine/" TargetMode="External"/><Relationship Id="rId1456" Type="http://schemas.openxmlformats.org/officeDocument/2006/relationships/hyperlink" Target="https://www.defense.gov/News/Releases/Release/Article/3383288/biden-administration-announces-additional-security-assistance-for-ukraine/" TargetMode="External"/><Relationship Id="rId1457" Type="http://schemas.openxmlformats.org/officeDocument/2006/relationships/hyperlink" Target="https://www.state.gov/u-s-security-cooperation-with-ukraine/" TargetMode="External"/><Relationship Id="rId1458" Type="http://schemas.openxmlformats.org/officeDocument/2006/relationships/hyperlink" Target="https://www.defense.gov/News/Releases/Release/Article/3383288/biden-administration-announces-additional-security-assistance-for-ukraine/" TargetMode="External"/><Relationship Id="rId1459" Type="http://schemas.openxmlformats.org/officeDocument/2006/relationships/hyperlink" Target="https://www.state.gov/u-s-security-cooperation-with-ukraine/" TargetMode="External"/><Relationship Id="rId1460" Type="http://schemas.openxmlformats.org/officeDocument/2006/relationships/hyperlink" Target="https://www.defense.gov/News/Releases/Release/Article/3383288/biden-administration-announces-additional-security-assistance-for-ukraine/" TargetMode="External"/><Relationship Id="rId1461" Type="http://schemas.openxmlformats.org/officeDocument/2006/relationships/hyperlink" Target="https://www.state.gov/u-s-security-cooperation-with-ukraine/" TargetMode="External"/><Relationship Id="rId1462" Type="http://schemas.openxmlformats.org/officeDocument/2006/relationships/hyperlink" Target="https://www.defense.gov/News/Releases/Release/Article/3383288/biden-administration-announces-additional-security-assistance-for-ukraine/" TargetMode="External"/><Relationship Id="rId1463" Type="http://schemas.openxmlformats.org/officeDocument/2006/relationships/hyperlink" Target="https://www.state.gov/u-s-security-cooperation-with-ukraine/" TargetMode="External"/><Relationship Id="rId1464" Type="http://schemas.openxmlformats.org/officeDocument/2006/relationships/hyperlink" Target="https://www.defense.gov/News/Releases/Release/Article/3383288/biden-administration-announces-additional-security-assistance-for-ukraine/" TargetMode="External"/><Relationship Id="rId1465" Type="http://schemas.openxmlformats.org/officeDocument/2006/relationships/hyperlink" Target="https://www.state.gov/u-s-security-cooperation-with-ukraine/" TargetMode="External"/><Relationship Id="rId1466" Type="http://schemas.openxmlformats.org/officeDocument/2006/relationships/hyperlink" Target="https://www.defense.gov/News/Releases/Release/Article/3383288/biden-administration-announces-additional-security-assistance-for-ukraine/" TargetMode="External"/><Relationship Id="rId1467" Type="http://schemas.openxmlformats.org/officeDocument/2006/relationships/hyperlink" Target="https://www.state.gov/u-s-security-cooperation-with-ukraine/" TargetMode="External"/><Relationship Id="rId1468" Type="http://schemas.openxmlformats.org/officeDocument/2006/relationships/hyperlink" Target="https://www.defense.gov/News/Releases/Release/Article/3383288/biden-administration-announces-additional-security-assistance-for-ukraine/" TargetMode="External"/><Relationship Id="rId1469" Type="http://schemas.openxmlformats.org/officeDocument/2006/relationships/hyperlink" Target="https://www.state.gov/u-s-security-cooperation-with-ukraine/" TargetMode="External"/><Relationship Id="rId1470" Type="http://schemas.openxmlformats.org/officeDocument/2006/relationships/hyperlink" Target="https://www.defense.gov/News/Releases/Release/Article/3383288/biden-administration-announces-additional-security-assistance-for-ukraine/" TargetMode="External"/><Relationship Id="rId1471" Type="http://schemas.openxmlformats.org/officeDocument/2006/relationships/hyperlink" Target="https://www.state.gov/u-s-security-cooperation-with-ukraine/" TargetMode="External"/><Relationship Id="rId1472" Type="http://schemas.openxmlformats.org/officeDocument/2006/relationships/hyperlink" Target="https://www.defense.gov/News/Releases/Release/Article/3383288/biden-administration-announces-additional-security-assistance-for-ukraine/" TargetMode="External"/><Relationship Id="rId1473" Type="http://schemas.openxmlformats.org/officeDocument/2006/relationships/hyperlink" Target="https://www.state.gov/u-s-security-cooperation-with-ukraine/" TargetMode="External"/><Relationship Id="rId1474" Type="http://schemas.openxmlformats.org/officeDocument/2006/relationships/hyperlink" Target="https://www.defense.gov/News/Releases/Release/Article/3383288/biden-administration-announces-additional-security-assistance-for-ukraine/" TargetMode="External"/><Relationship Id="rId1475" Type="http://schemas.openxmlformats.org/officeDocument/2006/relationships/hyperlink" Target="https://www.state.gov/u-s-security-cooperation-with-ukraine/" TargetMode="External"/><Relationship Id="rId1476" Type="http://schemas.openxmlformats.org/officeDocument/2006/relationships/hyperlink" Target="https://www.defense.gov/News/Releases/Release/Article/3383288/biden-administration-announces-additional-security-assistance-for-ukraine/" TargetMode="External"/><Relationship Id="rId1477" Type="http://schemas.openxmlformats.org/officeDocument/2006/relationships/hyperlink" Target="https://www.state.gov/u-s-security-cooperation-with-ukraine/" TargetMode="External"/><Relationship Id="rId1478" Type="http://schemas.openxmlformats.org/officeDocument/2006/relationships/hyperlink" Target="https://www.defense.gov/News/Releases/Release/Article/3383288/biden-administration-announces-additional-security-assistance-for-ukraine/" TargetMode="External"/><Relationship Id="rId1479" Type="http://schemas.openxmlformats.org/officeDocument/2006/relationships/hyperlink" Target="https://www.state.gov/u-s-security-cooperation-with-ukraine/" TargetMode="External"/><Relationship Id="rId1480" Type="http://schemas.openxmlformats.org/officeDocument/2006/relationships/hyperlink" Target="https://www.defense.gov/News/Releases/Release/Article/3383288/biden-administration-announces-additional-security-assistance-for-ukraine/" TargetMode="External"/><Relationship Id="rId1481" Type="http://schemas.openxmlformats.org/officeDocument/2006/relationships/hyperlink" Target="https://www.state.gov/u-s-security-cooperation-with-ukraine/" TargetMode="External"/><Relationship Id="rId1482" Type="http://schemas.openxmlformats.org/officeDocument/2006/relationships/hyperlink" Target="https://www.defense.gov/News/Releases/Release/Article/3402206/biden-administration-announces-additional-security-assistance-for-ukraine/" TargetMode="External"/><Relationship Id="rId1483" Type="http://schemas.openxmlformats.org/officeDocument/2006/relationships/hyperlink" Target="https://www.state.gov/u-s-security-cooperation-with-ukraine/" TargetMode="External"/><Relationship Id="rId1484" Type="http://schemas.openxmlformats.org/officeDocument/2006/relationships/hyperlink" Target="https://www.defense.gov/News/Releases/Release/Article/3402206/biden-administration-announces-additional-security-assistance-for-ukraine/" TargetMode="External"/><Relationship Id="rId1485" Type="http://schemas.openxmlformats.org/officeDocument/2006/relationships/hyperlink" Target="https://www.state.gov/u-s-security-cooperation-with-ukraine/" TargetMode="External"/><Relationship Id="rId1486" Type="http://schemas.openxmlformats.org/officeDocument/2006/relationships/hyperlink" Target="https://www.defense.gov/News/Releases/Release/Article/3402206/biden-administration-announces-additional-security-assistance-for-ukraine/" TargetMode="External"/><Relationship Id="rId1487" Type="http://schemas.openxmlformats.org/officeDocument/2006/relationships/hyperlink" Target="https://www.state.gov/u-s-security-cooperation-with-ukraine/" TargetMode="External"/><Relationship Id="rId1488" Type="http://schemas.openxmlformats.org/officeDocument/2006/relationships/hyperlink" Target="https://www.defense.gov/News/Releases/Release/Article/3402206/biden-administration-announces-additional-security-assistance-for-ukraine/" TargetMode="External"/><Relationship Id="rId1489" Type="http://schemas.openxmlformats.org/officeDocument/2006/relationships/hyperlink" Target="https://www.state.gov/u-s-security-cooperation-with-ukraine/" TargetMode="External"/><Relationship Id="rId1490" Type="http://schemas.openxmlformats.org/officeDocument/2006/relationships/hyperlink" Target="https://www.defense.gov/News/Releases/Release/Article/3402206/biden-administration-announces-additional-security-assistance-for-ukraine/" TargetMode="External"/><Relationship Id="rId1491" Type="http://schemas.openxmlformats.org/officeDocument/2006/relationships/hyperlink" Target="https://www.state.gov/u-s-security-cooperation-with-ukraine/" TargetMode="External"/><Relationship Id="rId1492" Type="http://schemas.openxmlformats.org/officeDocument/2006/relationships/hyperlink" Target="https://www.defense.gov/News/Releases/Release/Article/3402206/biden-administration-announces-additional-security-assistance-for-ukraine/" TargetMode="External"/><Relationship Id="rId1493" Type="http://schemas.openxmlformats.org/officeDocument/2006/relationships/hyperlink" Target="https://www.state.gov/u-s-security-cooperation-with-ukraine/" TargetMode="External"/><Relationship Id="rId1494" Type="http://schemas.openxmlformats.org/officeDocument/2006/relationships/hyperlink" Target="https://www.defense.gov/News/Releases/Release/Article/3402206/biden-administration-announces-additional-security-assistance-for-ukraine/" TargetMode="External"/><Relationship Id="rId1495" Type="http://schemas.openxmlformats.org/officeDocument/2006/relationships/hyperlink" Target="https://www.state.gov/u-s-security-cooperation-with-ukraine/" TargetMode="External"/><Relationship Id="rId1496" Type="http://schemas.openxmlformats.org/officeDocument/2006/relationships/hyperlink" Target="https://www.defense.gov/News/Releases/Release/Article/3402206/biden-administration-announces-additional-security-assistance-for-ukraine/" TargetMode="External"/><Relationship Id="rId1497" Type="http://schemas.openxmlformats.org/officeDocument/2006/relationships/hyperlink" Target="https://www.state.gov/u-s-security-cooperation-with-ukraine/" TargetMode="External"/><Relationship Id="rId1498" Type="http://schemas.openxmlformats.org/officeDocument/2006/relationships/hyperlink" Target="https://www.defense.gov/News/Releases/Release/Article/3402206/biden-administration-announces-additional-security-assistance-for-ukraine/" TargetMode="External"/><Relationship Id="rId1499" Type="http://schemas.openxmlformats.org/officeDocument/2006/relationships/hyperlink" Target="https://www.state.gov/u-s-security-cooperation-with-ukraine/" TargetMode="External"/><Relationship Id="rId1500" Type="http://schemas.openxmlformats.org/officeDocument/2006/relationships/hyperlink" Target="https://www.defense.gov/News/Releases/Release/Article/3402206/biden-administration-announces-additional-security-assistance-for-ukraine/" TargetMode="External"/><Relationship Id="rId1501" Type="http://schemas.openxmlformats.org/officeDocument/2006/relationships/hyperlink" Target="https://www.state.gov/u-s-security-cooperation-with-ukraine/" TargetMode="External"/><Relationship Id="rId1502" Type="http://schemas.openxmlformats.org/officeDocument/2006/relationships/hyperlink" Target="https://www.defense.gov/News/Releases/Release/Article/3402206/biden-administration-announces-additional-security-assistance-for-ukraine/" TargetMode="External"/><Relationship Id="rId1503" Type="http://schemas.openxmlformats.org/officeDocument/2006/relationships/hyperlink" Target="https://www.state.gov/u-s-security-cooperation-with-ukraine/" TargetMode="External"/><Relationship Id="rId1504" Type="http://schemas.openxmlformats.org/officeDocument/2006/relationships/hyperlink" Target="https://www.defense.gov/News/Releases/Release/Article/3402206/biden-administration-announces-additional-security-assistance-for-ukraine/" TargetMode="External"/><Relationship Id="rId1505" Type="http://schemas.openxmlformats.org/officeDocument/2006/relationships/hyperlink" Target="https://www.state.gov/u-s-security-cooperation-with-ukraine/" TargetMode="External"/><Relationship Id="rId1506" Type="http://schemas.openxmlformats.org/officeDocument/2006/relationships/hyperlink" Target="https://www.defense.gov/News/Releases/Release/Article/3402206/biden-administration-announces-additional-security-assistance-for-ukraine/" TargetMode="External"/><Relationship Id="rId1507" Type="http://schemas.openxmlformats.org/officeDocument/2006/relationships/hyperlink" Target="https://www.state.gov/u-s-security-cooperation-with-ukraine/" TargetMode="External"/><Relationship Id="rId1508" Type="http://schemas.openxmlformats.org/officeDocument/2006/relationships/hyperlink" Target="https://www.defense.gov/News/Releases/Release/Article/3411804/biden-administration-announces-additional-security-assistance-for-ukraine/" TargetMode="External"/><Relationship Id="rId1509" Type="http://schemas.openxmlformats.org/officeDocument/2006/relationships/hyperlink" Target="https://www.state.gov/u-s-security-cooperation-with-ukraine/" TargetMode="External"/><Relationship Id="rId1510" Type="http://schemas.openxmlformats.org/officeDocument/2006/relationships/hyperlink" Target="https://www.defense.gov/News/Releases/Release/Article/3411804/biden-administration-announces-additional-security-assistance-for-ukraine/" TargetMode="External"/><Relationship Id="rId1511" Type="http://schemas.openxmlformats.org/officeDocument/2006/relationships/hyperlink" Target="https://www.state.gov/u-s-security-cooperation-with-ukraine/" TargetMode="External"/><Relationship Id="rId1512" Type="http://schemas.openxmlformats.org/officeDocument/2006/relationships/hyperlink" Target="https://www.defense.gov/News/Releases/Release/Article/3411804/biden-administration-announces-additional-security-assistance-for-ukraine/" TargetMode="External"/><Relationship Id="rId1513" Type="http://schemas.openxmlformats.org/officeDocument/2006/relationships/hyperlink" Target="https://www.state.gov/u-s-security-cooperation-with-ukraine/" TargetMode="External"/><Relationship Id="rId1514" Type="http://schemas.openxmlformats.org/officeDocument/2006/relationships/hyperlink" Target="https://www.defense.gov/News/Releases/Release/Article/3411804/biden-administration-announces-additional-security-assistance-for-ukraine/" TargetMode="External"/><Relationship Id="rId1515" Type="http://schemas.openxmlformats.org/officeDocument/2006/relationships/hyperlink" Target="https://www.state.gov/u-s-security-cooperation-with-ukraine/" TargetMode="External"/><Relationship Id="rId1516" Type="http://schemas.openxmlformats.org/officeDocument/2006/relationships/hyperlink" Target="https://www.defense.gov/News/Releases/Release/Article/3411804/biden-administration-announces-additional-security-assistance-for-ukraine/" TargetMode="External"/><Relationship Id="rId1517" Type="http://schemas.openxmlformats.org/officeDocument/2006/relationships/hyperlink" Target="https://www.state.gov/u-s-security-cooperation-with-ukraine/" TargetMode="External"/><Relationship Id="rId1518" Type="http://schemas.openxmlformats.org/officeDocument/2006/relationships/hyperlink" Target="https://www.defense.gov/News/Releases/Release/Article/3411804/biden-administration-announces-additional-security-assistance-for-ukraine/" TargetMode="External"/><Relationship Id="rId1519" Type="http://schemas.openxmlformats.org/officeDocument/2006/relationships/hyperlink" Target="https://www.state.gov/u-s-security-cooperation-with-ukraine/" TargetMode="External"/><Relationship Id="rId1520" Type="http://schemas.openxmlformats.org/officeDocument/2006/relationships/hyperlink" Target="https://www.defense.gov/News/Releases/Release/Article/3411804/biden-administration-announces-additional-security-assistance-for-ukraine/" TargetMode="External"/><Relationship Id="rId1521" Type="http://schemas.openxmlformats.org/officeDocument/2006/relationships/hyperlink" Target="https://www.state.gov/u-s-security-cooperation-with-ukraine/" TargetMode="External"/><Relationship Id="rId1522" Type="http://schemas.openxmlformats.org/officeDocument/2006/relationships/hyperlink" Target="https://www.defense.gov/News/Releases/Release/Article/3411804/biden-administration-announces-additional-security-assistance-for-ukraine/" TargetMode="External"/><Relationship Id="rId1523" Type="http://schemas.openxmlformats.org/officeDocument/2006/relationships/hyperlink" Target="https://www.state.gov/u-s-security-cooperation-with-ukraine/" TargetMode="External"/><Relationship Id="rId1524" Type="http://schemas.openxmlformats.org/officeDocument/2006/relationships/hyperlink" Target="https://www.defense.gov/News/Releases/Release/Article/3411804/biden-administration-announces-additional-security-assistance-for-ukraine/" TargetMode="External"/><Relationship Id="rId1525" Type="http://schemas.openxmlformats.org/officeDocument/2006/relationships/hyperlink" Target="https://www.state.gov/u-s-security-cooperation-with-ukraine/" TargetMode="External"/><Relationship Id="rId1526" Type="http://schemas.openxmlformats.org/officeDocument/2006/relationships/hyperlink" Target="https://www.defense.gov/News/Releases/Release/Article/3411804/biden-administration-announces-additional-security-assistance-for-ukraine/" TargetMode="External"/><Relationship Id="rId1527" Type="http://schemas.openxmlformats.org/officeDocument/2006/relationships/hyperlink" Target="https://www.state.gov/u-s-security-cooperation-with-ukraine/" TargetMode="External"/><Relationship Id="rId1528" Type="http://schemas.openxmlformats.org/officeDocument/2006/relationships/hyperlink" Target="https://www.defense.gov/News/Releases/Release/Article/3411804/biden-administration-announces-additional-security-assistance-for-ukraine/" TargetMode="External"/><Relationship Id="rId1529" Type="http://schemas.openxmlformats.org/officeDocument/2006/relationships/hyperlink" Target="https://www.state.gov/u-s-security-cooperation-with-ukraine/" TargetMode="External"/><Relationship Id="rId1530" Type="http://schemas.openxmlformats.org/officeDocument/2006/relationships/hyperlink" Target="https://www.defense.gov/News/Releases/Release/Article/3411804/biden-administration-announces-additional-security-assistance-for-ukraine/" TargetMode="External"/><Relationship Id="rId1531" Type="http://schemas.openxmlformats.org/officeDocument/2006/relationships/hyperlink" Target="https://www.state.gov/u-s-security-cooperation-with-ukraine/" TargetMode="External"/><Relationship Id="rId1532" Type="http://schemas.openxmlformats.org/officeDocument/2006/relationships/hyperlink" Target="https://www.defense.gov/News/Releases/Release/Article/3411804/biden-administration-announces-additional-security-assistance-for-ukraine/" TargetMode="External"/><Relationship Id="rId1533" Type="http://schemas.openxmlformats.org/officeDocument/2006/relationships/hyperlink" Target="https://www.state.gov/u-s-security-cooperation-with-ukraine/" TargetMode="External"/><Relationship Id="rId1534" Type="http://schemas.openxmlformats.org/officeDocument/2006/relationships/hyperlink" Target="https://www.defense.gov/News/Releases/Release/Article/3411804/biden-administration-announces-additional-security-assistance-for-ukraine/" TargetMode="External"/><Relationship Id="rId1535" Type="http://schemas.openxmlformats.org/officeDocument/2006/relationships/hyperlink" Target="https://www.state.gov/u-s-security-cooperation-with-ukraine/" TargetMode="External"/><Relationship Id="rId1536" Type="http://schemas.openxmlformats.org/officeDocument/2006/relationships/hyperlink" Target="https://www.defense.gov/News/News-Stories/Article/Article/3427152/dod-announces-new-round-of-aid-for-ukraine/" TargetMode="External"/><Relationship Id="rId1537" Type="http://schemas.openxmlformats.org/officeDocument/2006/relationships/hyperlink" Target="https://www.state.gov/u-s-security-cooperation-with-ukraine/" TargetMode="External"/><Relationship Id="rId1538" Type="http://schemas.openxmlformats.org/officeDocument/2006/relationships/hyperlink" Target="https://ua.usembassy.gov/additional-u-s-security-assistance-for-ukraine-4/" TargetMode="External"/><Relationship Id="rId1539" Type="http://schemas.openxmlformats.org/officeDocument/2006/relationships/hyperlink" Target="https://www.defense.gov/News/News-Stories/Article/Article/3427152/dod-announces-new-round-of-aid-for-ukraine/" TargetMode="External"/><Relationship Id="rId1540" Type="http://schemas.openxmlformats.org/officeDocument/2006/relationships/hyperlink" Target="https://www.state.gov/u-s-security-cooperation-with-ukraine/" TargetMode="External"/><Relationship Id="rId1541" Type="http://schemas.openxmlformats.org/officeDocument/2006/relationships/hyperlink" Target="https://ua.usembassy.gov/additional-u-s-security-assistance-for-ukraine-4/" TargetMode="External"/><Relationship Id="rId1542" Type="http://schemas.openxmlformats.org/officeDocument/2006/relationships/hyperlink" Target="https://www.defense.gov/News/News-Stories/Article/Article/3427152/dod-announces-new-round-of-aid-for-ukraine/" TargetMode="External"/><Relationship Id="rId1543" Type="http://schemas.openxmlformats.org/officeDocument/2006/relationships/hyperlink" Target="https://www.state.gov/u-s-security-cooperation-with-ukraine/" TargetMode="External"/><Relationship Id="rId1544" Type="http://schemas.openxmlformats.org/officeDocument/2006/relationships/hyperlink" Target="https://ua.usembassy.gov/additional-u-s-security-assistance-for-ukraine-4/" TargetMode="External"/><Relationship Id="rId1545" Type="http://schemas.openxmlformats.org/officeDocument/2006/relationships/hyperlink" Target="https://www.defense.gov/News/News-Stories/Article/Article/3427152/dod-announces-new-round-of-aid-for-ukraine/" TargetMode="External"/><Relationship Id="rId1546" Type="http://schemas.openxmlformats.org/officeDocument/2006/relationships/hyperlink" Target="https://www.state.gov/u-s-security-cooperation-with-ukraine/" TargetMode="External"/><Relationship Id="rId1547" Type="http://schemas.openxmlformats.org/officeDocument/2006/relationships/hyperlink" Target="https://ua.usembassy.gov/additional-u-s-security-assistance-for-ukraine-4/" TargetMode="External"/><Relationship Id="rId1548" Type="http://schemas.openxmlformats.org/officeDocument/2006/relationships/hyperlink" Target="https://www.defense.gov/News/News-Stories/Article/Article/3441398/pentagon-announces-500m-in-security-assistance-for-ukraine/" TargetMode="External"/><Relationship Id="rId1549" Type="http://schemas.openxmlformats.org/officeDocument/2006/relationships/hyperlink" Target="https://www.state.gov/u-s-security-cooperation-with-ukraine/" TargetMode="External"/><Relationship Id="rId1550" Type="http://schemas.openxmlformats.org/officeDocument/2006/relationships/hyperlink" Target="https://ua.usembassy.gov/additional-u-s-security-assistance-for-ukraine-5/" TargetMode="External"/><Relationship Id="rId1551" Type="http://schemas.openxmlformats.org/officeDocument/2006/relationships/hyperlink" Target="https://www.defense.gov/News/News-Stories/Article/Article/3441398/pentagon-announces-500m-in-security-assistance-for-ukraine/" TargetMode="External"/><Relationship Id="rId1552" Type="http://schemas.openxmlformats.org/officeDocument/2006/relationships/hyperlink" Target="https://www.state.gov/u-s-security-cooperation-with-ukraine/" TargetMode="External"/><Relationship Id="rId1553" Type="http://schemas.openxmlformats.org/officeDocument/2006/relationships/hyperlink" Target="https://ua.usembassy.gov/additional-u-s-security-assistance-for-ukraine-5/" TargetMode="External"/><Relationship Id="rId1554" Type="http://schemas.openxmlformats.org/officeDocument/2006/relationships/hyperlink" Target="https://www.defense.gov/News/News-Stories/Article/Article/3441398/pentagon-announces-500m-in-security-assistance-for-ukraine/" TargetMode="External"/><Relationship Id="rId1555" Type="http://schemas.openxmlformats.org/officeDocument/2006/relationships/hyperlink" Target="https://www.state.gov/u-s-security-cooperation-with-ukraine/" TargetMode="External"/><Relationship Id="rId1556" Type="http://schemas.openxmlformats.org/officeDocument/2006/relationships/hyperlink" Target="https://ua.usembassy.gov/additional-u-s-security-assistance-for-ukraine-5/" TargetMode="External"/><Relationship Id="rId1557" Type="http://schemas.openxmlformats.org/officeDocument/2006/relationships/hyperlink" Target="https://www.defense.gov/News/News-Stories/Article/Article/3441398/pentagon-announces-500m-in-security-assistance-for-ukraine/" TargetMode="External"/><Relationship Id="rId1558" Type="http://schemas.openxmlformats.org/officeDocument/2006/relationships/hyperlink" Target="https://www.state.gov/u-s-security-cooperation-with-ukraine/" TargetMode="External"/><Relationship Id="rId1559" Type="http://schemas.openxmlformats.org/officeDocument/2006/relationships/hyperlink" Target="https://ua.usembassy.gov/additional-u-s-security-assistance-for-ukraine-5/" TargetMode="External"/><Relationship Id="rId1560" Type="http://schemas.openxmlformats.org/officeDocument/2006/relationships/hyperlink" Target="https://www.defense.gov/News/News-Stories/Article/Article/3451905/dod-announces-800m-security-assistance-package-for-ukraine/" TargetMode="External"/><Relationship Id="rId1561" Type="http://schemas.openxmlformats.org/officeDocument/2006/relationships/hyperlink" Target="https://www.state.gov/u-s-security-cooperation-with-ukraine/" TargetMode="External"/><Relationship Id="rId1562" Type="http://schemas.openxmlformats.org/officeDocument/2006/relationships/hyperlink" Target="https://ua.usembassy.gov/additional-u-s-security-assistance-for-ukraine-6/" TargetMode="External"/><Relationship Id="rId1563" Type="http://schemas.openxmlformats.org/officeDocument/2006/relationships/hyperlink" Target="https://www.defense.gov/News/News-Stories/Article/Article/3451905/dod-announces-800m-security-assistance-package-for-ukraine/" TargetMode="External"/><Relationship Id="rId1564" Type="http://schemas.openxmlformats.org/officeDocument/2006/relationships/hyperlink" Target="https://www.state.gov/u-s-security-cooperation-with-ukraine/" TargetMode="External"/><Relationship Id="rId1565" Type="http://schemas.openxmlformats.org/officeDocument/2006/relationships/hyperlink" Target="https://ua.usembassy.gov/additional-u-s-security-assistance-for-ukraine-6/" TargetMode="External"/><Relationship Id="rId1566" Type="http://schemas.openxmlformats.org/officeDocument/2006/relationships/hyperlink" Target="https://www.defense.gov/News/News-Stories/Article/Article/3451905/dod-announces-800m-security-assistance-package-for-ukraine/" TargetMode="External"/><Relationship Id="rId1567" Type="http://schemas.openxmlformats.org/officeDocument/2006/relationships/hyperlink" Target="https://www.state.gov/u-s-security-cooperation-with-ukraine/" TargetMode="External"/><Relationship Id="rId1568" Type="http://schemas.openxmlformats.org/officeDocument/2006/relationships/hyperlink" Target="https://ua.usembassy.gov/additional-u-s-security-assistance-for-ukraine-6/" TargetMode="External"/><Relationship Id="rId1569" Type="http://schemas.openxmlformats.org/officeDocument/2006/relationships/hyperlink" Target="https://www.defense.gov/News/News-Stories/Article/Article/3451905/dod-announces-800m-security-assistance-package-for-ukraine/" TargetMode="External"/><Relationship Id="rId1570" Type="http://schemas.openxmlformats.org/officeDocument/2006/relationships/hyperlink" Target="https://www.state.gov/u-s-security-cooperation-with-ukraine/" TargetMode="External"/><Relationship Id="rId1571" Type="http://schemas.openxmlformats.org/officeDocument/2006/relationships/hyperlink" Target="https://ua.usembassy.gov/additional-u-s-security-assistance-for-ukraine-6/" TargetMode="External"/><Relationship Id="rId1572" Type="http://schemas.openxmlformats.org/officeDocument/2006/relationships/hyperlink" Target="https://www.defense.gov/News/News-Stories/Article/Article/3451905/dod-announces-800m-security-assistance-package-for-ukraine/" TargetMode="External"/><Relationship Id="rId1573" Type="http://schemas.openxmlformats.org/officeDocument/2006/relationships/hyperlink" Target="https://www.state.gov/u-s-security-cooperation-with-ukraine/" TargetMode="External"/><Relationship Id="rId1574" Type="http://schemas.openxmlformats.org/officeDocument/2006/relationships/hyperlink" Target="https://ua.usembassy.gov/additional-u-s-security-assistance-for-ukraine-6/" TargetMode="External"/><Relationship Id="rId1575" Type="http://schemas.openxmlformats.org/officeDocument/2006/relationships/hyperlink" Target="https://www.defense.gov/News/News-Stories/Article/Article/3451905/dod-announces-800m-security-assistance-package-for-ukraine/" TargetMode="External"/><Relationship Id="rId1576" Type="http://schemas.openxmlformats.org/officeDocument/2006/relationships/hyperlink" Target="https://www.state.gov/u-s-security-cooperation-with-ukraine/" TargetMode="External"/><Relationship Id="rId1577" Type="http://schemas.openxmlformats.org/officeDocument/2006/relationships/hyperlink" Target="https://ua.usembassy.gov/additional-u-s-security-assistance-for-ukraine-6/" TargetMode="External"/><Relationship Id="rId1578" Type="http://schemas.openxmlformats.org/officeDocument/2006/relationships/hyperlink" Target="https://www.defense.gov/News/News-Stories/Article/Article/3451905/dod-announces-800m-security-assistance-package-for-ukraine/" TargetMode="External"/><Relationship Id="rId1579" Type="http://schemas.openxmlformats.org/officeDocument/2006/relationships/hyperlink" Target="https://www.state.gov/u-s-security-cooperation-with-ukraine/" TargetMode="External"/><Relationship Id="rId1580" Type="http://schemas.openxmlformats.org/officeDocument/2006/relationships/hyperlink" Target="https://ua.usembassy.gov/additional-u-s-security-assistance-for-ukraine-6/" TargetMode="External"/><Relationship Id="rId1581" Type="http://schemas.openxmlformats.org/officeDocument/2006/relationships/hyperlink" Target="https://www.defense.gov/News/News-Stories/Article/Article/3451905/dod-announces-800m-security-assistance-package-for-ukraine/" TargetMode="External"/><Relationship Id="rId1582" Type="http://schemas.openxmlformats.org/officeDocument/2006/relationships/hyperlink" Target="https://www.state.gov/u-s-security-cooperation-with-ukraine/" TargetMode="External"/><Relationship Id="rId1583" Type="http://schemas.openxmlformats.org/officeDocument/2006/relationships/hyperlink" Target="https://ua.usembassy.gov/additional-u-s-security-assistance-for-ukraine-6/" TargetMode="External"/><Relationship Id="rId1584" Type="http://schemas.openxmlformats.org/officeDocument/2006/relationships/hyperlink" Target="https://www.defense.gov/News/News-Stories/Article/Article/3451905/dod-announces-800m-security-assistance-package-for-ukraine/" TargetMode="External"/><Relationship Id="rId1585" Type="http://schemas.openxmlformats.org/officeDocument/2006/relationships/hyperlink" Target="https://www.state.gov/u-s-security-cooperation-with-ukraine/" TargetMode="External"/><Relationship Id="rId1586" Type="http://schemas.openxmlformats.org/officeDocument/2006/relationships/hyperlink" Target="https://ua.usembassy.gov/additional-u-s-security-assistance-for-ukraine-6/" TargetMode="External"/><Relationship Id="rId1587" Type="http://schemas.openxmlformats.org/officeDocument/2006/relationships/hyperlink" Target="https://www.defense.gov/News/News-Stories/Article/Article/3451905/dod-announces-800m-security-assistance-package-for-ukraine/" TargetMode="External"/><Relationship Id="rId1588" Type="http://schemas.openxmlformats.org/officeDocument/2006/relationships/hyperlink" Target="https://www.state.gov/u-s-security-cooperation-with-ukraine/" TargetMode="External"/><Relationship Id="rId1589" Type="http://schemas.openxmlformats.org/officeDocument/2006/relationships/hyperlink" Target="https://ua.usembassy.gov/additional-u-s-security-assistance-for-ukraine-6/" TargetMode="External"/><Relationship Id="rId1590" Type="http://schemas.openxmlformats.org/officeDocument/2006/relationships/hyperlink" Target="https://appropriations.house.gov/sites/democrats.appropriations.house.gov/files/Summary%20Continuing%20Appropriations%20and%20Ukraine%20Supplemental%20Appropriations%20Act%202023.pdf" TargetMode="External"/><Relationship Id="rId1591" Type="http://schemas.openxmlformats.org/officeDocument/2006/relationships/hyperlink" Target="https://appropriations.house.gov/sites/democrats.appropriations.house.gov/files/Ukraine%20Supplemental%20Summary%20FY23.pdf" TargetMode="External"/><Relationship Id="rId1592" Type="http://schemas.openxmlformats.org/officeDocument/2006/relationships/hyperlink" Target="https://crsreports.congress.gov/product/pdf/IF/IF12040" TargetMode="External"/><Relationship Id="rId1593" Type="http://schemas.openxmlformats.org/officeDocument/2006/relationships/hyperlink" Target="https://appropriations.house.gov/sites/democrats.appropriations.house.gov/files/Summary%20Continuing%20Appropriations%20and%20Ukraine%20Supplemental%20Appropriations%20Act%202023.pdf" TargetMode="External"/><Relationship Id="rId1594" Type="http://schemas.openxmlformats.org/officeDocument/2006/relationships/hyperlink" Target="https://appropriations.house.gov/sites/democrats.appropriations.house.gov/files/Ukraine%20Supplemental%20Summary%20FY23.pdf" TargetMode="External"/><Relationship Id="rId1595" Type="http://schemas.openxmlformats.org/officeDocument/2006/relationships/hyperlink" Target="https://crsreports.congress.gov/product/pdf/IF/IF12040" TargetMode="External"/><Relationship Id="rId1596" Type="http://schemas.openxmlformats.org/officeDocument/2006/relationships/hyperlink" Target="https://www.defense.gov/News/Releases/Release/Article/3252782/185-billion-in-additional-security-assistance-for-ukraine/" TargetMode="External"/><Relationship Id="rId1597" Type="http://schemas.openxmlformats.org/officeDocument/2006/relationships/hyperlink" Target="https://appropriations.house.gov/sites/democrats.appropriations.house.gov/files/Summary%20Continuing%20Appropriations%20and%20Ukraine%20Supplemental%20Appropriations%20Act%202023.pdf" TargetMode="External"/><Relationship Id="rId1598" Type="http://schemas.openxmlformats.org/officeDocument/2006/relationships/hyperlink" Target="https://appropriations.house.gov/sites/democrats.appropriations.house.gov/files/Ukraine%20Supplemental%20Summary%20FY23.pdf" TargetMode="External"/><Relationship Id="rId1599" Type="http://schemas.openxmlformats.org/officeDocument/2006/relationships/hyperlink" Target="https://crsreports.congress.gov/product/pdf/IF/IF12040" TargetMode="External"/><Relationship Id="rId1600" Type="http://schemas.openxmlformats.org/officeDocument/2006/relationships/hyperlink" Target="https://www.defense.gov/News/Releases/Release/Article/3252782/185-billion-in-additional-security-assistance-for-ukraine/" TargetMode="External"/><Relationship Id="rId1601" Type="http://schemas.openxmlformats.org/officeDocument/2006/relationships/hyperlink" Target="https://appropriations.house.gov/sites/democrats.appropriations.house.gov/files/Summary%20Continuing%20Appropriations%20and%20Ukraine%20Supplemental%20Appropriations%20Act%202023.pdf" TargetMode="External"/><Relationship Id="rId1602" Type="http://schemas.openxmlformats.org/officeDocument/2006/relationships/hyperlink" Target="https://appropriations.house.gov/sites/democrats.appropriations.house.gov/files/Ukraine%20Supplemental%20Summary%20FY23.pdf" TargetMode="External"/><Relationship Id="rId1603" Type="http://schemas.openxmlformats.org/officeDocument/2006/relationships/hyperlink" Target="https://crsreports.congress.gov/product/pdf/IF/IF12040" TargetMode="External"/><Relationship Id="rId1604" Type="http://schemas.openxmlformats.org/officeDocument/2006/relationships/hyperlink" Target="https://www.defense.gov/News/Releases/Release/Article/3252782/185-billion-in-additional-security-assistance-for-ukraine/" TargetMode="External"/><Relationship Id="rId1605" Type="http://schemas.openxmlformats.org/officeDocument/2006/relationships/hyperlink" Target="https://appropriations.house.gov/sites/democrats.appropriations.house.gov/files/Summary%20Continuing%20Appropriations%20and%20Ukraine%20Supplemental%20Appropriations%20Act%202023.pdf" TargetMode="External"/><Relationship Id="rId1606" Type="http://schemas.openxmlformats.org/officeDocument/2006/relationships/hyperlink" Target="https://appropriations.house.gov/sites/democrats.appropriations.house.gov/files/Ukraine%20Supplemental%20Summary%20FY23.pdf" TargetMode="External"/><Relationship Id="rId1607" Type="http://schemas.openxmlformats.org/officeDocument/2006/relationships/hyperlink" Target="https://crsreports.congress.gov/product/pdf/IF/IF12040" TargetMode="External"/><Relationship Id="rId1608" Type="http://schemas.openxmlformats.org/officeDocument/2006/relationships/hyperlink" Target="https://www.defense.gov/News/Releases/Release/Article/3252782/185-billion-in-additional-security-assistance-for-ukraine/" TargetMode="External"/><Relationship Id="rId1609" Type="http://schemas.openxmlformats.org/officeDocument/2006/relationships/hyperlink" Target="https://appropriations.house.gov/sites/democrats.appropriations.house.gov/files/Summary%20Continuing%20Appropriations%20and%20Ukraine%20Supplemental%20Appropriations%20Act%202023.pdf" TargetMode="External"/><Relationship Id="rId1610" Type="http://schemas.openxmlformats.org/officeDocument/2006/relationships/hyperlink" Target="https://appropriations.house.gov/sites/democrats.appropriations.house.gov/files/Ukraine%20Supplemental%20Summary%20FY23.pdf" TargetMode="External"/><Relationship Id="rId1611" Type="http://schemas.openxmlformats.org/officeDocument/2006/relationships/hyperlink" Target="https://crsreports.congress.gov/product/pdf/IF/IF12040" TargetMode="External"/><Relationship Id="rId1612" Type="http://schemas.openxmlformats.org/officeDocument/2006/relationships/hyperlink" Target="https://www.defense.gov/News/Releases/Release/Article/3252782/185-billion-in-additional-security-assistance-for-ukraine/" TargetMode="External"/><Relationship Id="rId1613" Type="http://schemas.openxmlformats.org/officeDocument/2006/relationships/hyperlink" Target="https://appropriations.house.gov/sites/democrats.appropriations.house.gov/files/Summary%20Continuing%20Appropriations%20and%20Ukraine%20Supplemental%20Appropriations%20Act%202023.pdf" TargetMode="External"/><Relationship Id="rId1614" Type="http://schemas.openxmlformats.org/officeDocument/2006/relationships/hyperlink" Target="https://appropriations.house.gov/sites/democrats.appropriations.house.gov/files/Ukraine%20Supplemental%20Summary%20FY23.pdf" TargetMode="External"/><Relationship Id="rId1615" Type="http://schemas.openxmlformats.org/officeDocument/2006/relationships/hyperlink" Target="https://crsreports.congress.gov/product/pdf/IF/IF12040" TargetMode="External"/><Relationship Id="rId1616" Type="http://schemas.openxmlformats.org/officeDocument/2006/relationships/hyperlink" Target="https://www.defense.gov/News/Releases/Release/Article/3277443/biden-administration-announces-additional-security-assistance-for-ukraine/" TargetMode="External"/><Relationship Id="rId1617" Type="http://schemas.openxmlformats.org/officeDocument/2006/relationships/hyperlink" Target="https://appropriations.house.gov/sites/democrats.appropriations.house.gov/files/Summary%20Continuing%20Appropriations%20and%20Ukraine%20Supplemental%20Appropriations%20Act%202023.pdf" TargetMode="External"/><Relationship Id="rId1618" Type="http://schemas.openxmlformats.org/officeDocument/2006/relationships/hyperlink" Target="https://appropriations.house.gov/sites/democrats.appropriations.house.gov/files/Ukraine%20Supplemental%20Summary%20FY23.pdf" TargetMode="External"/><Relationship Id="rId1619" Type="http://schemas.openxmlformats.org/officeDocument/2006/relationships/hyperlink" Target="https://crsreports.congress.gov/product/pdf/IF/IF12040" TargetMode="External"/><Relationship Id="rId1620" Type="http://schemas.openxmlformats.org/officeDocument/2006/relationships/hyperlink" Target="https://www.defense.gov/News/Releases/Release/Article/3277443/biden-administration-announces-additional-security-assistance-for-ukraine/" TargetMode="External"/><Relationship Id="rId1621" Type="http://schemas.openxmlformats.org/officeDocument/2006/relationships/hyperlink" Target="https://appropriations.house.gov/sites/democrats.appropriations.house.gov/files/Summary%20Continuing%20Appropriations%20and%20Ukraine%20Supplemental%20Appropriations%20Act%202023.pdf" TargetMode="External"/><Relationship Id="rId1622" Type="http://schemas.openxmlformats.org/officeDocument/2006/relationships/hyperlink" Target="https://appropriations.house.gov/sites/democrats.appropriations.house.gov/files/Ukraine%20Supplemental%20Summary%20FY23.pdf" TargetMode="External"/><Relationship Id="rId1623" Type="http://schemas.openxmlformats.org/officeDocument/2006/relationships/hyperlink" Target="https://crsreports.congress.gov/product/pdf/IF/IF12040" TargetMode="External"/><Relationship Id="rId1624" Type="http://schemas.openxmlformats.org/officeDocument/2006/relationships/hyperlink" Target="https://www.defense.gov/News/Releases/Release/Article/3277443/biden-administration-announces-additional-security-assistance-for-ukraine/" TargetMode="External"/><Relationship Id="rId1625" Type="http://schemas.openxmlformats.org/officeDocument/2006/relationships/hyperlink" Target="https://appropriations.house.gov/sites/democrats.appropriations.house.gov/files/Summary%20Continuing%20Appropriations%20and%20Ukraine%20Supplemental%20Appropriations%20Act%202023.pdf" TargetMode="External"/><Relationship Id="rId1626" Type="http://schemas.openxmlformats.org/officeDocument/2006/relationships/hyperlink" Target="https://appropriations.house.gov/sites/democrats.appropriations.house.gov/files/Ukraine%20Supplemental%20Summary%20FY23.pdf" TargetMode="External"/><Relationship Id="rId1627" Type="http://schemas.openxmlformats.org/officeDocument/2006/relationships/hyperlink" Target="https://crsreports.congress.gov/product/pdf/IF/IF12040" TargetMode="External"/><Relationship Id="rId1628" Type="http://schemas.openxmlformats.org/officeDocument/2006/relationships/hyperlink" Target="https://www.defense.gov/News/Releases/Release/Article/3277443/biden-administration-announces-additional-security-assistance-for-ukraine/" TargetMode="External"/><Relationship Id="rId1629" Type="http://schemas.openxmlformats.org/officeDocument/2006/relationships/hyperlink" Target="https://appropriations.house.gov/sites/democrats.appropriations.house.gov/files/Summary%20Continuing%20Appropriations%20and%20Ukraine%20Supplemental%20Appropriations%20Act%202023.pdf" TargetMode="External"/><Relationship Id="rId1630" Type="http://schemas.openxmlformats.org/officeDocument/2006/relationships/hyperlink" Target="https://appropriations.house.gov/sites/democrats.appropriations.house.gov/files/Ukraine%20Supplemental%20Summary%20FY23.pdf" TargetMode="External"/><Relationship Id="rId1631" Type="http://schemas.openxmlformats.org/officeDocument/2006/relationships/hyperlink" Target="https://crsreports.congress.gov/product/pdf/IF/IF12040" TargetMode="External"/><Relationship Id="rId1632" Type="http://schemas.openxmlformats.org/officeDocument/2006/relationships/hyperlink" Target="https://www.defense.gov/News/Releases/Release/Article/3277443/biden-administration-announces-additional-security-assistance-for-ukraine/" TargetMode="External"/><Relationship Id="rId1633" Type="http://schemas.openxmlformats.org/officeDocument/2006/relationships/hyperlink" Target="https://appropriations.house.gov/sites/democrats.appropriations.house.gov/files/Summary%20Continuing%20Appropriations%20and%20Ukraine%20Supplemental%20Appropriations%20Act%202023.pdf" TargetMode="External"/><Relationship Id="rId1634" Type="http://schemas.openxmlformats.org/officeDocument/2006/relationships/hyperlink" Target="https://appropriations.house.gov/sites/democrats.appropriations.house.gov/files/Ukraine%20Supplemental%20Summary%20FY23.pdf" TargetMode="External"/><Relationship Id="rId1635" Type="http://schemas.openxmlformats.org/officeDocument/2006/relationships/hyperlink" Target="https://crsreports.congress.gov/product/pdf/IF/IF12040" TargetMode="External"/><Relationship Id="rId1636" Type="http://schemas.openxmlformats.org/officeDocument/2006/relationships/hyperlink" Target="https://www.defense.gov/News/Releases/Release/Article/3287992/biden-administration-announces-additional-security-assistance-for-ukraine/" TargetMode="External"/><Relationship Id="rId1637" Type="http://schemas.openxmlformats.org/officeDocument/2006/relationships/hyperlink" Target="https://crsreports.congress.gov/product/pdf/IF/IF12040" TargetMode="External"/><Relationship Id="rId1638" Type="http://schemas.openxmlformats.org/officeDocument/2006/relationships/hyperlink" Target="https://www.defense.gov/News/Releases/Release/Article/3287992/biden-administration-announces-additional-security-assistance-for-ukraine/" TargetMode="External"/><Relationship Id="rId1639" Type="http://schemas.openxmlformats.org/officeDocument/2006/relationships/hyperlink" Target="https://crsreports.congress.gov/product/pdf/IF/IF12040" TargetMode="External"/><Relationship Id="rId1640" Type="http://schemas.openxmlformats.org/officeDocument/2006/relationships/hyperlink" Target="https://www.defense.gov/News/Releases/Release/Article/3287992/biden-administration-announces-additional-security-assistance-for-ukraine/" TargetMode="External"/><Relationship Id="rId1641" Type="http://schemas.openxmlformats.org/officeDocument/2006/relationships/hyperlink" Target="https://crsreports.congress.gov/product/pdf/IF/IF12040" TargetMode="External"/><Relationship Id="rId1642" Type="http://schemas.openxmlformats.org/officeDocument/2006/relationships/hyperlink" Target="https://www.defense.gov/News/Releases/Release/Article/3287992/biden-administration-announces-additional-security-assistance-for-ukraine/" TargetMode="External"/><Relationship Id="rId1643" Type="http://schemas.openxmlformats.org/officeDocument/2006/relationships/hyperlink" Target="https://crsreports.congress.gov/product/pdf/IF/IF12040" TargetMode="External"/><Relationship Id="rId1644" Type="http://schemas.openxmlformats.org/officeDocument/2006/relationships/hyperlink" Target="https://www.defense.gov/News/Releases/Release/Article/3287992/biden-administration-announces-additional-security-assistance-for-ukraine/" TargetMode="External"/><Relationship Id="rId1645" Type="http://schemas.openxmlformats.org/officeDocument/2006/relationships/hyperlink" Target="https://crsreports.congress.gov/product/pdf/IF/IF12040" TargetMode="External"/><Relationship Id="rId1646" Type="http://schemas.openxmlformats.org/officeDocument/2006/relationships/hyperlink" Target="https://www.defense.gov/News/Releases/Release/Article/3287992/biden-administration-announces-additional-security-assistance-for-ukraine/" TargetMode="External"/><Relationship Id="rId1647" Type="http://schemas.openxmlformats.org/officeDocument/2006/relationships/hyperlink" Target="https://crsreports.congress.gov/product/pdf/IF/IF12040" TargetMode="External"/><Relationship Id="rId1648" Type="http://schemas.openxmlformats.org/officeDocument/2006/relationships/hyperlink" Target="https://www.defense.gov/News/Releases/Release/Article/3287992/biden-administration-announces-additional-security-assistance-for-ukraine/" TargetMode="External"/><Relationship Id="rId1649" Type="http://schemas.openxmlformats.org/officeDocument/2006/relationships/hyperlink" Target="https://crsreports.congress.gov/product/pdf/IF/IF12040" TargetMode="External"/><Relationship Id="rId1650" Type="http://schemas.openxmlformats.org/officeDocument/2006/relationships/hyperlink" Target="https://www.defense.gov/News/Releases/Release/Article/3287992/biden-administration-announces-additional-security-assistance-for-ukraine/" TargetMode="External"/><Relationship Id="rId1651" Type="http://schemas.openxmlformats.org/officeDocument/2006/relationships/hyperlink" Target="https://crsreports.congress.gov/product/pdf/IF/IF12040" TargetMode="External"/><Relationship Id="rId1652" Type="http://schemas.openxmlformats.org/officeDocument/2006/relationships/hyperlink" Target="https://www.defense.gov/News/Releases/Release/Article/3287992/biden-administration-announces-additional-security-assistance-for-ukraine/" TargetMode="External"/><Relationship Id="rId1653" Type="http://schemas.openxmlformats.org/officeDocument/2006/relationships/hyperlink" Target="https://crsreports.congress.gov/product/pdf/IF/IF12040" TargetMode="External"/><Relationship Id="rId1654" Type="http://schemas.openxmlformats.org/officeDocument/2006/relationships/hyperlink" Target="https://www.defense.gov/News/Releases/Release/Article/3287992/biden-administration-announces-additional-security-assistance-for-ukraine/" TargetMode="External"/><Relationship Id="rId1655" Type="http://schemas.openxmlformats.org/officeDocument/2006/relationships/hyperlink" Target="https://crsreports.congress.gov/product/pdf/IF/IF12040" TargetMode="External"/><Relationship Id="rId1656" Type="http://schemas.openxmlformats.org/officeDocument/2006/relationships/hyperlink" Target="https://www.defense.gov/News/Releases/Release/Article/3287992/biden-administration-announces-additional-security-assistance-for-ukraine/" TargetMode="External"/><Relationship Id="rId1657" Type="http://schemas.openxmlformats.org/officeDocument/2006/relationships/hyperlink" Target="https://crsreports.congress.gov/product/pdf/IF/IF12040" TargetMode="External"/><Relationship Id="rId1658" Type="http://schemas.openxmlformats.org/officeDocument/2006/relationships/hyperlink" Target="https://www.defense.gov/News/Releases/Release/Article/3287992/biden-administration-announces-additional-security-assistance-for-ukraine/" TargetMode="External"/><Relationship Id="rId1659" Type="http://schemas.openxmlformats.org/officeDocument/2006/relationships/hyperlink" Target="https://crsreports.congress.gov/product/pdf/IF/IF12040" TargetMode="External"/><Relationship Id="rId1660" Type="http://schemas.openxmlformats.org/officeDocument/2006/relationships/hyperlink" Target="https://www.defense.gov/News/Releases/Release/Article/3287992/biden-administration-announces-additional-security-assistance-for-ukraine/" TargetMode="External"/><Relationship Id="rId1661" Type="http://schemas.openxmlformats.org/officeDocument/2006/relationships/hyperlink" Target="https://crsreports.congress.gov/product/pdf/IF/IF12040" TargetMode="External"/><Relationship Id="rId1662" Type="http://schemas.openxmlformats.org/officeDocument/2006/relationships/hyperlink" Target="https://www.defense.gov/News/Releases/Release/Article/3308633/biden-administration-announces-additional-security-assistance-for-ukraine/" TargetMode="External"/><Relationship Id="rId1663" Type="http://schemas.openxmlformats.org/officeDocument/2006/relationships/hyperlink" Target="https://crsreports.congress.gov/product/pdf/IF/IF12040" TargetMode="External"/><Relationship Id="rId1664" Type="http://schemas.openxmlformats.org/officeDocument/2006/relationships/hyperlink" Target="https://www.defense.gov/News/Releases/Release/Article/3308633/biden-administration-announces-additional-security-assistance-for-ukraine/" TargetMode="External"/><Relationship Id="rId1665" Type="http://schemas.openxmlformats.org/officeDocument/2006/relationships/hyperlink" Target="https://crsreports.congress.gov/product/pdf/IF/IF12040" TargetMode="External"/><Relationship Id="rId1666" Type="http://schemas.openxmlformats.org/officeDocument/2006/relationships/hyperlink" Target="https://www.defense.gov/News/Releases/Release/Article/3308633/biden-administration-announces-additional-security-assistance-for-ukraine/" TargetMode="External"/><Relationship Id="rId1667" Type="http://schemas.openxmlformats.org/officeDocument/2006/relationships/hyperlink" Target="https://crsreports.congress.gov/product/pdf/IF/IF12040" TargetMode="External"/><Relationship Id="rId1668" Type="http://schemas.openxmlformats.org/officeDocument/2006/relationships/hyperlink" Target="https://www.defense.gov/News/Releases/Release/Article/3308633/biden-administration-announces-additional-security-assistance-for-ukraine/" TargetMode="External"/><Relationship Id="rId1669" Type="http://schemas.openxmlformats.org/officeDocument/2006/relationships/hyperlink" Target="https://crsreports.congress.gov/product/pdf/IF/IF12040" TargetMode="External"/><Relationship Id="rId1670" Type="http://schemas.openxmlformats.org/officeDocument/2006/relationships/hyperlink" Target="https://www.defense.gov/News/Releases/Release/Article/3308633/biden-administration-announces-additional-security-assistance-for-ukraine/" TargetMode="External"/><Relationship Id="rId1671" Type="http://schemas.openxmlformats.org/officeDocument/2006/relationships/hyperlink" Target="https://crsreports.congress.gov/product/pdf/IF/IF12040" TargetMode="External"/><Relationship Id="rId1672" Type="http://schemas.openxmlformats.org/officeDocument/2006/relationships/hyperlink" Target="https://www.defense.gov/News/Releases/Release/Article/3308633/biden-administration-announces-additional-security-assistance-for-ukraine/" TargetMode="External"/><Relationship Id="rId1673" Type="http://schemas.openxmlformats.org/officeDocument/2006/relationships/hyperlink" Target="https://crsreports.congress.gov/product/pdf/IF/IF12040" TargetMode="External"/><Relationship Id="rId1674" Type="http://schemas.openxmlformats.org/officeDocument/2006/relationships/hyperlink" Target="https://www.defense.gov/News/Releases/Release/Article/3308633/biden-administration-announces-additional-security-assistance-for-ukraine/" TargetMode="External"/><Relationship Id="rId1675" Type="http://schemas.openxmlformats.org/officeDocument/2006/relationships/hyperlink" Target="https://crsreports.congress.gov/product/pdf/IF/IF12040" TargetMode="External"/><Relationship Id="rId1676" Type="http://schemas.openxmlformats.org/officeDocument/2006/relationships/hyperlink" Target="https://www.defense.gov/News/Releases/Release/Article/3308633/biden-administration-announces-additional-security-assistance-for-ukraine/" TargetMode="External"/><Relationship Id="rId1677" Type="http://schemas.openxmlformats.org/officeDocument/2006/relationships/hyperlink" Target="https://crsreports.congress.gov/product/pdf/IF/IF12040" TargetMode="External"/><Relationship Id="rId1678" Type="http://schemas.openxmlformats.org/officeDocument/2006/relationships/hyperlink" Target="https://www.defense.gov/News/Releases/Release/Article/3308633/biden-administration-announces-additional-security-assistance-for-ukraine/" TargetMode="External"/><Relationship Id="rId1679" Type="http://schemas.openxmlformats.org/officeDocument/2006/relationships/hyperlink" Target="https://crsreports.congress.gov/product/pdf/IF/IF12040" TargetMode="External"/><Relationship Id="rId1680" Type="http://schemas.openxmlformats.org/officeDocument/2006/relationships/hyperlink" Target="https://www.defense.gov/News/Releases/Release/Article/3308633/biden-administration-announces-additional-security-assistance-for-ukraine/" TargetMode="External"/><Relationship Id="rId1681" Type="http://schemas.openxmlformats.org/officeDocument/2006/relationships/hyperlink" Target="https://crsreports.congress.gov/product/pdf/IF/IF12040" TargetMode="External"/><Relationship Id="rId1682" Type="http://schemas.openxmlformats.org/officeDocument/2006/relationships/hyperlink" Target="https://www.defense.gov/News/Releases/Release/Article/3350958/biden-administration-announces-additional-security-assistance-for-ukraine/" TargetMode="External"/><Relationship Id="rId1683" Type="http://schemas.openxmlformats.org/officeDocument/2006/relationships/hyperlink" Target="https://www.state.gov/u-s-security-cooperation-with-ukraine/" TargetMode="External"/><Relationship Id="rId1684" Type="http://schemas.openxmlformats.org/officeDocument/2006/relationships/hyperlink" Target="https://www.defense.gov/News/Releases/Release/Article/3350958/biden-administration-announces-additional-security-assistance-for-ukraine/" TargetMode="External"/><Relationship Id="rId1685" Type="http://schemas.openxmlformats.org/officeDocument/2006/relationships/hyperlink" Target="https://www.state.gov/u-s-security-cooperation-with-ukraine/" TargetMode="External"/><Relationship Id="rId1686" Type="http://schemas.openxmlformats.org/officeDocument/2006/relationships/hyperlink" Target="https://www.defense.gov/News/Releases/Release/Article/3350958/biden-administration-announces-additional-security-assistance-for-ukraine/" TargetMode="External"/><Relationship Id="rId1687" Type="http://schemas.openxmlformats.org/officeDocument/2006/relationships/hyperlink" Target="https://www.state.gov/u-s-security-cooperation-with-ukraine/" TargetMode="External"/><Relationship Id="rId1688" Type="http://schemas.openxmlformats.org/officeDocument/2006/relationships/hyperlink" Target="https://www.defense.gov/News/Releases/Release/Article/3350958/biden-administration-announces-additional-security-assistance-for-ukraine/" TargetMode="External"/><Relationship Id="rId1689" Type="http://schemas.openxmlformats.org/officeDocument/2006/relationships/hyperlink" Target="https://www.state.gov/u-s-security-cooperation-with-ukraine/" TargetMode="External"/><Relationship Id="rId1690" Type="http://schemas.openxmlformats.org/officeDocument/2006/relationships/hyperlink" Target="https://www.defense.gov/News/Releases/Release/Article/3350958/biden-administration-announces-additional-security-assistance-for-ukraine/" TargetMode="External"/><Relationship Id="rId1691" Type="http://schemas.openxmlformats.org/officeDocument/2006/relationships/hyperlink" Target="https://www.state.gov/u-s-security-cooperation-with-ukraine/" TargetMode="External"/><Relationship Id="rId1692" Type="http://schemas.openxmlformats.org/officeDocument/2006/relationships/hyperlink" Target="https://www.defense.gov/News/Releases/Release/Article/3350958/biden-administration-announces-additional-security-assistance-for-ukraine/" TargetMode="External"/><Relationship Id="rId1693" Type="http://schemas.openxmlformats.org/officeDocument/2006/relationships/hyperlink" Target="https://www.state.gov/u-s-security-cooperation-with-ukraine/" TargetMode="External"/><Relationship Id="rId1694" Type="http://schemas.openxmlformats.org/officeDocument/2006/relationships/hyperlink" Target="https://www.defense.gov/News/Releases/Release/Article/3350958/biden-administration-announces-additional-security-assistance-for-ukraine/" TargetMode="External"/><Relationship Id="rId1695" Type="http://schemas.openxmlformats.org/officeDocument/2006/relationships/hyperlink" Target="https://www.state.gov/u-s-security-cooperation-with-ukraine/" TargetMode="External"/><Relationship Id="rId1696" Type="http://schemas.openxmlformats.org/officeDocument/2006/relationships/hyperlink" Target="https://www.defense.gov/News/Releases/Release/Article/3350958/biden-administration-announces-additional-security-assistance-for-ukraine/" TargetMode="External"/><Relationship Id="rId1697" Type="http://schemas.openxmlformats.org/officeDocument/2006/relationships/hyperlink" Target="https://www.state.gov/u-s-security-cooperation-with-ukraine/" TargetMode="External"/><Relationship Id="rId1698" Type="http://schemas.openxmlformats.org/officeDocument/2006/relationships/hyperlink" Target="https://www.defense.gov/News/Releases/Release/Article/3350958/biden-administration-announces-additional-security-assistance-for-ukraine/" TargetMode="External"/><Relationship Id="rId1699" Type="http://schemas.openxmlformats.org/officeDocument/2006/relationships/hyperlink" Target="https://www.state.gov/u-s-security-cooperation-with-ukraine/" TargetMode="External"/><Relationship Id="rId1700" Type="http://schemas.openxmlformats.org/officeDocument/2006/relationships/hyperlink" Target="https://www.defense.gov/News/Releases/Release/Article/3350958/biden-administration-announces-additional-security-assistance-for-ukraine/" TargetMode="External"/><Relationship Id="rId1701" Type="http://schemas.openxmlformats.org/officeDocument/2006/relationships/hyperlink" Target="https://www.state.gov/u-s-security-cooperation-with-ukraine/" TargetMode="External"/><Relationship Id="rId1702" Type="http://schemas.openxmlformats.org/officeDocument/2006/relationships/hyperlink" Target="https://www.defense.gov/News/Releases/Release/Article/3350958/biden-administration-announces-additional-security-assistance-for-ukraine/" TargetMode="External"/><Relationship Id="rId1703" Type="http://schemas.openxmlformats.org/officeDocument/2006/relationships/hyperlink" Target="https://www.state.gov/u-s-security-cooperation-with-ukraine/" TargetMode="External"/><Relationship Id="rId1704" Type="http://schemas.openxmlformats.org/officeDocument/2006/relationships/hyperlink" Target="https://www.defense.gov/News/Releases/Release/Article/3350958/biden-administration-announces-additional-security-assistance-for-ukraine/" TargetMode="External"/><Relationship Id="rId1705" Type="http://schemas.openxmlformats.org/officeDocument/2006/relationships/hyperlink" Target="https://www.state.gov/u-s-security-cooperation-with-ukraine/" TargetMode="External"/><Relationship Id="rId1706" Type="http://schemas.openxmlformats.org/officeDocument/2006/relationships/hyperlink" Target="https://www.defense.gov/News/Releases/Release/Article/3350958/biden-administration-announces-additional-security-assistance-for-ukraine/" TargetMode="External"/><Relationship Id="rId1707" Type="http://schemas.openxmlformats.org/officeDocument/2006/relationships/hyperlink" Target="https://www.state.gov/u-s-security-cooperation-with-ukraine/" TargetMode="External"/><Relationship Id="rId1708" Type="http://schemas.openxmlformats.org/officeDocument/2006/relationships/hyperlink" Target="https://www.defense.gov/News/Releases/Release/Article/3350958/biden-administration-announces-additional-security-assistance-for-ukraine/" TargetMode="External"/><Relationship Id="rId1709" Type="http://schemas.openxmlformats.org/officeDocument/2006/relationships/hyperlink" Target="https://www.state.gov/u-s-security-cooperation-with-ukraine/" TargetMode="External"/><Relationship Id="rId1710" Type="http://schemas.openxmlformats.org/officeDocument/2006/relationships/hyperlink" Target="https://www.defense.gov/News/Releases/Release/Article/3350958/biden-administration-announces-additional-security-assistance-for-ukraine/" TargetMode="External"/><Relationship Id="rId1711" Type="http://schemas.openxmlformats.org/officeDocument/2006/relationships/hyperlink" Target="https://www.state.gov/u-s-security-cooperation-with-ukraine/" TargetMode="External"/><Relationship Id="rId1712" Type="http://schemas.openxmlformats.org/officeDocument/2006/relationships/hyperlink" Target="https://www.defense.gov/News/Releases/Release/Article/3350958/biden-administration-announces-additional-security-assistance-for-ukraine/" TargetMode="External"/><Relationship Id="rId1713" Type="http://schemas.openxmlformats.org/officeDocument/2006/relationships/hyperlink" Target="https://www.state.gov/u-s-security-cooperation-with-ukraine/" TargetMode="External"/><Relationship Id="rId1714" Type="http://schemas.openxmlformats.org/officeDocument/2006/relationships/hyperlink" Target="https://www.defense.gov/News/Releases/Release/Article/3350958/biden-administration-announces-additional-security-assistance-for-ukraine/" TargetMode="External"/><Relationship Id="rId1715" Type="http://schemas.openxmlformats.org/officeDocument/2006/relationships/hyperlink" Target="https://www.state.gov/u-s-security-cooperation-with-ukraine/" TargetMode="External"/><Relationship Id="rId1716" Type="http://schemas.openxmlformats.org/officeDocument/2006/relationships/hyperlink" Target="https://www.defense.gov/News/Releases/Release/Article/3350958/biden-administration-announces-additional-security-assistance-for-ukraine/" TargetMode="External"/><Relationship Id="rId1717" Type="http://schemas.openxmlformats.org/officeDocument/2006/relationships/hyperlink" Target="https://www.state.gov/u-s-security-cooperation-with-ukraine/" TargetMode="External"/><Relationship Id="rId1718" Type="http://schemas.openxmlformats.org/officeDocument/2006/relationships/hyperlink" Target="https://www.defense.gov/News/Releases/Release/Article/3350958/biden-administration-announces-additional-security-assistance-for-ukraine/" TargetMode="External"/><Relationship Id="rId1719" Type="http://schemas.openxmlformats.org/officeDocument/2006/relationships/hyperlink" Target="https://www.state.gov/u-s-security-cooperation-with-ukraine/" TargetMode="External"/><Relationship Id="rId1720" Type="http://schemas.openxmlformats.org/officeDocument/2006/relationships/hyperlink" Target="https://www.defense.gov/News/Releases/Release/Article/3350958/biden-administration-announces-additional-security-assistance-for-ukraine/" TargetMode="External"/><Relationship Id="rId1721" Type="http://schemas.openxmlformats.org/officeDocument/2006/relationships/hyperlink" Target="https://www.state.gov/u-s-security-cooperation-with-ukraine/" TargetMode="External"/><Relationship Id="rId1722" Type="http://schemas.openxmlformats.org/officeDocument/2006/relationships/hyperlink" Target="https://www.defense.gov/News/Releases/Release/Article/3350958/biden-administration-announces-additional-security-assistance-for-ukraine/" TargetMode="External"/><Relationship Id="rId1723" Type="http://schemas.openxmlformats.org/officeDocument/2006/relationships/hyperlink" Target="https://www.state.gov/u-s-security-cooperation-with-ukraine/" TargetMode="External"/><Relationship Id="rId1724" Type="http://schemas.openxmlformats.org/officeDocument/2006/relationships/hyperlink" Target="https://www.defense.gov/News/Releases/Release/Article/3350958/biden-administration-announces-additional-security-assistance-for-ukraine/" TargetMode="External"/><Relationship Id="rId1725" Type="http://schemas.openxmlformats.org/officeDocument/2006/relationships/hyperlink" Target="https://www.state.gov/u-s-security-cooperation-with-ukraine/" TargetMode="External"/><Relationship Id="rId1726" Type="http://schemas.openxmlformats.org/officeDocument/2006/relationships/hyperlink" Target="https://www.defense.gov/News/Releases/Release/Article/3350958/biden-administration-announces-additional-security-assistance-for-ukraine/" TargetMode="External"/><Relationship Id="rId1727" Type="http://schemas.openxmlformats.org/officeDocument/2006/relationships/hyperlink" Target="https://www.state.gov/u-s-security-cooperation-with-ukraine/" TargetMode="External"/><Relationship Id="rId1728" Type="http://schemas.openxmlformats.org/officeDocument/2006/relationships/hyperlink" Target="https://www.defense.gov/News/Releases/Release/Article/3350958/biden-administration-announces-additional-security-assistance-for-ukraine/" TargetMode="External"/><Relationship Id="rId1729" Type="http://schemas.openxmlformats.org/officeDocument/2006/relationships/hyperlink" Target="https://www.state.gov/u-s-security-cooperation-with-ukraine/" TargetMode="External"/><Relationship Id="rId1730" Type="http://schemas.openxmlformats.org/officeDocument/2006/relationships/hyperlink" Target="https://www.defense.gov/News/Releases/Release/Article/3350958/biden-administration-announces-additional-security-assistance-for-ukraine/" TargetMode="External"/><Relationship Id="rId1731" Type="http://schemas.openxmlformats.org/officeDocument/2006/relationships/hyperlink" Target="https://www.state.gov/u-s-security-cooperation-with-ukraine/" TargetMode="External"/><Relationship Id="rId1732" Type="http://schemas.openxmlformats.org/officeDocument/2006/relationships/hyperlink" Target="https://www.defense.gov/News/Releases/Release/Article/3350958/biden-administration-announces-additional-security-assistance-for-ukraine/" TargetMode="External"/><Relationship Id="rId1733" Type="http://schemas.openxmlformats.org/officeDocument/2006/relationships/hyperlink" Target="https://www.state.gov/u-s-security-cooperation-with-ukraine/" TargetMode="External"/><Relationship Id="rId1734" Type="http://schemas.openxmlformats.org/officeDocument/2006/relationships/hyperlink" Target="https://www.defense.gov/News/Releases/Release/Article/3350958/biden-administration-announces-additional-security-assistance-for-ukraine/" TargetMode="External"/><Relationship Id="rId1735" Type="http://schemas.openxmlformats.org/officeDocument/2006/relationships/hyperlink" Target="https://www.state.gov/u-s-security-cooperation-with-ukraine/" TargetMode="External"/><Relationship Id="rId1736" Type="http://schemas.openxmlformats.org/officeDocument/2006/relationships/hyperlink" Target="https://www.defense.gov/News/Releases/Release/Article/3350958/biden-administration-announces-additional-security-assistance-for-ukraine/" TargetMode="External"/><Relationship Id="rId1737" Type="http://schemas.openxmlformats.org/officeDocument/2006/relationships/hyperlink" Target="https://www.state.gov/u-s-security-cooperation-with-ukraine/" TargetMode="External"/><Relationship Id="rId1738" Type="http://schemas.openxmlformats.org/officeDocument/2006/relationships/hyperlink" Target="https://www.defense.gov/News/Releases/Release/Article/3350958/biden-administration-announces-additional-security-assistance-for-ukraine/" TargetMode="External"/><Relationship Id="rId1739" Type="http://schemas.openxmlformats.org/officeDocument/2006/relationships/hyperlink" Target="https://www.state.gov/u-s-security-cooperation-with-ukraine/" TargetMode="External"/><Relationship Id="rId1740" Type="http://schemas.openxmlformats.org/officeDocument/2006/relationships/hyperlink" Target="https://www.defense.gov/News/Releases/Release/Article/3388890/biden-administration-announces-additional-security-assistance-for-ukraine/" TargetMode="External"/><Relationship Id="rId1741" Type="http://schemas.openxmlformats.org/officeDocument/2006/relationships/hyperlink" Target="https://www.state.gov/u-s-security-cooperation-with-ukraine/" TargetMode="External"/><Relationship Id="rId1742" Type="http://schemas.openxmlformats.org/officeDocument/2006/relationships/hyperlink" Target="https://www.defense.gov/News/Releases/Release/Article/3388890/biden-administration-announces-additional-security-assistance-for-ukraine/" TargetMode="External"/><Relationship Id="rId1743" Type="http://schemas.openxmlformats.org/officeDocument/2006/relationships/hyperlink" Target="https://www.state.gov/u-s-security-cooperation-with-ukraine/" TargetMode="External"/><Relationship Id="rId1744" Type="http://schemas.openxmlformats.org/officeDocument/2006/relationships/hyperlink" Target="https://www.defense.gov/News/Releases/Release/Article/3388890/biden-administration-announces-additional-security-assistance-for-ukraine/" TargetMode="External"/><Relationship Id="rId1745" Type="http://schemas.openxmlformats.org/officeDocument/2006/relationships/hyperlink" Target="https://www.state.gov/u-s-security-cooperation-with-ukraine/" TargetMode="External"/><Relationship Id="rId1746" Type="http://schemas.openxmlformats.org/officeDocument/2006/relationships/hyperlink" Target="https://www.defense.gov/News/Releases/Release/Article/3388890/biden-administration-announces-additional-security-assistance-for-ukraine/" TargetMode="External"/><Relationship Id="rId1747" Type="http://schemas.openxmlformats.org/officeDocument/2006/relationships/hyperlink" Target="https://www.state.gov/u-s-security-cooperation-with-ukraine/" TargetMode="External"/><Relationship Id="rId1748" Type="http://schemas.openxmlformats.org/officeDocument/2006/relationships/hyperlink" Target="https://www.defense.gov/News/Releases/Release/Article/3422822/biden-administration-announces-additional-security-assistance-for-ukraine/" TargetMode="External"/><Relationship Id="rId1749" Type="http://schemas.openxmlformats.org/officeDocument/2006/relationships/hyperlink" Target="https://www.state.gov/u-s-security-cooperation-with-ukraine/" TargetMode="External"/><Relationship Id="rId1750" Type="http://schemas.openxmlformats.org/officeDocument/2006/relationships/hyperlink" Target="https://www.defense.gov/News/Releases/Release/Article/3422822/biden-administration-announces-additional-security-assistance-for-ukraine/" TargetMode="External"/><Relationship Id="rId1751" Type="http://schemas.openxmlformats.org/officeDocument/2006/relationships/hyperlink" Target="https://www.state.gov/u-s-security-cooperation-with-ukraine/" TargetMode="External"/><Relationship Id="rId1752" Type="http://schemas.openxmlformats.org/officeDocument/2006/relationships/hyperlink" Target="https://www.defense.gov/News/Releases/Release/Article/3422822/biden-administration-announces-additional-security-assistance-for-ukraine/" TargetMode="External"/><Relationship Id="rId1753" Type="http://schemas.openxmlformats.org/officeDocument/2006/relationships/hyperlink" Target="https://www.state.gov/u-s-security-cooperation-with-ukraine/" TargetMode="External"/><Relationship Id="rId1754" Type="http://schemas.openxmlformats.org/officeDocument/2006/relationships/hyperlink" Target="https://www.defense.gov/News/Releases/Release/Article/3422822/biden-administration-announces-additional-security-assistance-for-ukraine/" TargetMode="External"/><Relationship Id="rId1755" Type="http://schemas.openxmlformats.org/officeDocument/2006/relationships/hyperlink" Target="https://www.state.gov/u-s-security-cooperation-with-ukraine/" TargetMode="External"/><Relationship Id="rId1756" Type="http://schemas.openxmlformats.org/officeDocument/2006/relationships/hyperlink" Target="https://www.defense.gov/News/Releases/Release/Article/3422822/biden-administration-announces-additional-security-assistance-for-ukraine/" TargetMode="External"/><Relationship Id="rId1757" Type="http://schemas.openxmlformats.org/officeDocument/2006/relationships/hyperlink" Target="https://www.state.gov/u-s-security-cooperation-with-ukraine/" TargetMode="External"/><Relationship Id="rId1758" Type="http://schemas.openxmlformats.org/officeDocument/2006/relationships/hyperlink" Target="https://www.defense.gov/News/Releases/Release/Article/3422822/biden-administration-announces-additional-security-assistance-for-ukraine/" TargetMode="External"/><Relationship Id="rId1759" Type="http://schemas.openxmlformats.org/officeDocument/2006/relationships/hyperlink" Target="https://www.state.gov/u-s-security-cooperation-with-ukraine/" TargetMode="External"/><Relationship Id="rId1760" Type="http://schemas.openxmlformats.org/officeDocument/2006/relationships/hyperlink" Target="https://www.defense.gov/News/Releases/Release/Article/3422822/biden-administration-announces-additional-security-assistance-for-ukraine/" TargetMode="External"/><Relationship Id="rId1761" Type="http://schemas.openxmlformats.org/officeDocument/2006/relationships/hyperlink" Target="https://www.state.gov/u-s-security-cooperation-with-ukraine/" TargetMode="External"/><Relationship Id="rId1762" Type="http://schemas.openxmlformats.org/officeDocument/2006/relationships/hyperlink" Target="https://www.defense.gov/News/Releases/Release/Article/3463890/biden-administration-announces-additional-security-assistance-for-ukraine/" TargetMode="External"/><Relationship Id="rId1763" Type="http://schemas.openxmlformats.org/officeDocument/2006/relationships/hyperlink" Target="https://www.state.gov/u-s-security-cooperation-with-ukraine/" TargetMode="External"/><Relationship Id="rId1764" Type="http://schemas.openxmlformats.org/officeDocument/2006/relationships/hyperlink" Target="https://www.defense.gov/News/Releases/Release/Article/3463890/biden-administration-announces-additional-security-assistance-for-ukraine/" TargetMode="External"/><Relationship Id="rId1765" Type="http://schemas.openxmlformats.org/officeDocument/2006/relationships/hyperlink" Target="https://www.state.gov/u-s-security-cooperation-with-ukraine/" TargetMode="External"/><Relationship Id="rId1766" Type="http://schemas.openxmlformats.org/officeDocument/2006/relationships/hyperlink" Target="https://www.defense.gov/News/Releases/Release/Article/3463890/biden-administration-announces-additional-security-assistance-for-ukraine/" TargetMode="External"/><Relationship Id="rId1767" Type="http://schemas.openxmlformats.org/officeDocument/2006/relationships/hyperlink" Target="https://www.state.gov/u-s-security-cooperation-with-ukraine/" TargetMode="External"/><Relationship Id="rId1768" Type="http://schemas.openxmlformats.org/officeDocument/2006/relationships/hyperlink" Target="https://www.defense.gov/News/Releases/Release/Article/3463890/biden-administration-announces-additional-security-assistance-for-ukraine/" TargetMode="External"/><Relationship Id="rId1769" Type="http://schemas.openxmlformats.org/officeDocument/2006/relationships/hyperlink" Target="https://www.state.gov/u-s-security-cooperation-with-ukraine/" TargetMode="External"/><Relationship Id="rId1770" Type="http://schemas.openxmlformats.org/officeDocument/2006/relationships/hyperlink" Target="https://www.defense.gov/News/Releases/Release/Article/3463890/biden-administration-announces-additional-security-assistance-for-ukraine/" TargetMode="External"/><Relationship Id="rId1771" Type="http://schemas.openxmlformats.org/officeDocument/2006/relationships/hyperlink" Target="https://www.state.gov/u-s-security-cooperation-with-ukraine/" TargetMode="External"/><Relationship Id="rId1772" Type="http://schemas.openxmlformats.org/officeDocument/2006/relationships/hyperlink" Target="https://www.defense.gov/News/Releases/Release/Article/3463890/biden-administration-announces-additional-security-assistance-for-ukraine/" TargetMode="External"/><Relationship Id="rId1773" Type="http://schemas.openxmlformats.org/officeDocument/2006/relationships/hyperlink" Target="https://www.state.gov/u-s-security-cooperation-with-ukraine/" TargetMode="External"/><Relationship Id="rId1774" Type="http://schemas.openxmlformats.org/officeDocument/2006/relationships/hyperlink" Target="https://www.defense.gov/News/Releases/Release/Article/3463890/biden-administration-announces-additional-security-assistance-for-ukraine/" TargetMode="External"/><Relationship Id="rId1775" Type="http://schemas.openxmlformats.org/officeDocument/2006/relationships/hyperlink" Target="https://www.state.gov/u-s-security-cooperation-with-ukraine/" TargetMode="External"/><Relationship Id="rId1776" Type="http://schemas.openxmlformats.org/officeDocument/2006/relationships/hyperlink" Target="https://www.defense.gov/News/Releases/Release/Article/3463890/biden-administration-announces-additional-security-assistance-for-ukraine/" TargetMode="External"/><Relationship Id="rId1777" Type="http://schemas.openxmlformats.org/officeDocument/2006/relationships/hyperlink" Target="https://www.state.gov/u-s-security-cooperation-with-ukraine/" TargetMode="External"/><Relationship Id="rId1778" Type="http://schemas.openxmlformats.org/officeDocument/2006/relationships/hyperlink" Target="https://www.defense.gov/News/Releases/Release/Article/3463890/biden-administration-announces-additional-security-assistance-for-ukraine/" TargetMode="External"/><Relationship Id="rId1779" Type="http://schemas.openxmlformats.org/officeDocument/2006/relationships/hyperlink" Target="https://www.state.gov/u-s-security-cooperation-with-ukraine/" TargetMode="External"/><Relationship Id="rId1780" Type="http://schemas.openxmlformats.org/officeDocument/2006/relationships/hyperlink" Target="https://www.defense.gov/News/Releases/Release/Article/3463890/biden-administration-announces-additional-security-assistance-for-ukraine/" TargetMode="External"/><Relationship Id="rId1781" Type="http://schemas.openxmlformats.org/officeDocument/2006/relationships/hyperlink" Target="https://www.state.gov/u-s-security-cooperation-with-ukraine/" TargetMode="External"/><Relationship Id="rId1782" Type="http://schemas.openxmlformats.org/officeDocument/2006/relationships/hyperlink" Target="https://www.defense.gov/News/Releases/Release/Article/3463890/biden-administration-announces-additional-security-assistance-for-ukraine/" TargetMode="External"/><Relationship Id="rId1783" Type="http://schemas.openxmlformats.org/officeDocument/2006/relationships/hyperlink" Target="https://www.state.gov/u-s-security-cooperation-with-ukraine/" TargetMode="External"/><Relationship Id="rId1784" Type="http://schemas.openxmlformats.org/officeDocument/2006/relationships/hyperlink" Target="https://www.defense.gov/News/Releases/Release/Article/3463890/biden-administration-announces-additional-security-assistance-for-ukraine/" TargetMode="External"/><Relationship Id="rId1785" Type="http://schemas.openxmlformats.org/officeDocument/2006/relationships/hyperlink" Target="https://www.state.gov/u-s-security-cooperation-with-ukraine/" TargetMode="External"/><Relationship Id="rId1786" Type="http://schemas.openxmlformats.org/officeDocument/2006/relationships/hyperlink" Target="https://www.defense.gov/News/Releases/Release/Article/3463890/biden-administration-announces-additional-security-assistance-for-ukraine/" TargetMode="External"/><Relationship Id="rId1787" Type="http://schemas.openxmlformats.org/officeDocument/2006/relationships/hyperlink" Target="https://www.state.gov/u-s-security-cooperation-with-ukraine/" TargetMode="External"/><Relationship Id="rId1788" Type="http://schemas.openxmlformats.org/officeDocument/2006/relationships/hyperlink" Target="https://appropriations.house.gov/sites/democrats.appropriations.house.gov/files/Summary%20Continuing%20Appropriations%20and%20Ukraine%20Supplemental%20Appropriations%20Act%202023.pdf" TargetMode="External"/><Relationship Id="rId1789" Type="http://schemas.openxmlformats.org/officeDocument/2006/relationships/hyperlink" Target="https://appropriations.house.gov/sites/democrats.appropriations.house.gov/files/Ukraine%20Supplemental%20Summary%20FY23.pdf" TargetMode="External"/><Relationship Id="rId1790" Type="http://schemas.openxmlformats.org/officeDocument/2006/relationships/hyperlink" Target="https://crsreports.congress.gov/product/pdf/IF/IF12040" TargetMode="External"/><Relationship Id="rId1791" Type="http://schemas.openxmlformats.org/officeDocument/2006/relationships/hyperlink" Target="https://appropriations.house.gov/sites/democrats.appropriations.house.gov/files/Ukraine%20Supplemental%20Summary.pdf" TargetMode="External"/><Relationship Id="rId1792" Type="http://schemas.openxmlformats.org/officeDocument/2006/relationships/hyperlink" Target="https://crsreports.congress.gov/product/pdf/IF/IF12305" TargetMode="External"/><Relationship Id="rId1793" Type="http://schemas.openxmlformats.org/officeDocument/2006/relationships/hyperlink" Target="https://appropriations.house.gov/sites/democrats.appropriations.house.gov/files/Additional%20Ukraine%20Suplemental%20Appropriations%20Act%20Summary.pdf" TargetMode="External"/><Relationship Id="rId1794" Type="http://schemas.openxmlformats.org/officeDocument/2006/relationships/hyperlink" Target="https://crsreports.congress.gov/product/pdf/IF/IF12305" TargetMode="External"/><Relationship Id="rId1795" Type="http://schemas.openxmlformats.org/officeDocument/2006/relationships/hyperlink" Target="https://appropriations.house.gov/sites/democrats.appropriations.house.gov/files/Summary%20Continuing%20Appropriations%20and%20Ukraine%20Supplemental%20Appropriations%20Act%202023.pdf" TargetMode="External"/><Relationship Id="rId1796" Type="http://schemas.openxmlformats.org/officeDocument/2006/relationships/hyperlink" Target="https://www.usaid.gov/news-information/press-releases/nov-22-2022-united-states-contributes-45-billion-support-government-ukraine" TargetMode="External"/><Relationship Id="rId1797" Type="http://schemas.openxmlformats.org/officeDocument/2006/relationships/hyperlink" Target="https://appropriations.house.gov/sites/democrats.appropriations.house.gov/files/Ukraine%20Supplemental%20Summary%20FY23.pdf" TargetMode="External"/><Relationship Id="rId1798" Type="http://schemas.openxmlformats.org/officeDocument/2006/relationships/hyperlink" Target="https://crsreports.congress.gov/product/pdf/IF/IF12305" TargetMode="External"/><Relationship Id="rId1799" Type="http://schemas.openxmlformats.org/officeDocument/2006/relationships/hyperlink" Target="https://www.state.gov/the-united-states-announces-additional-humanitarian-assistance-for-the-people-of-ukraine/" TargetMode="External"/><Relationship Id="rId1800" Type="http://schemas.openxmlformats.org/officeDocument/2006/relationships/hyperlink" Target="https://www.usaid.gov/news-information/press-releases/mar-10-2022-united-states-announces-additional-humanitarian-assistance?msclkid=fc0f8e8dae8611ecaad8dc70eab615cc" TargetMode="External"/><Relationship Id="rId1801" Type="http://schemas.openxmlformats.org/officeDocument/2006/relationships/hyperlink" Target="https://appropriations.house.gov/sites/democrats.appropriations.house.gov/files/Ukraine%20Supplemental%20Summary.pdf" TargetMode="External"/><Relationship Id="rId1802" Type="http://schemas.openxmlformats.org/officeDocument/2006/relationships/hyperlink" Target="https://www.nytimes.com/interactive/2022/03/18/upshot/ukraine-aid-details.html" TargetMode="External"/><Relationship Id="rId1803" Type="http://schemas.openxmlformats.org/officeDocument/2006/relationships/hyperlink" Target="https://appropriations.house.gov/sites/democrats.appropriations.house.gov/files/Ukraine%20Supplemental%20Summary.pdf" TargetMode="External"/><Relationship Id="rId1804" Type="http://schemas.openxmlformats.org/officeDocument/2006/relationships/hyperlink" Target="https://appropriations.house.gov/sites/democrats.appropriations.house.gov/files/Additional%20Ukraine%20Suplemental%20Appropriations%20Act%20Summary.pdf" TargetMode="External"/><Relationship Id="rId1805" Type="http://schemas.openxmlformats.org/officeDocument/2006/relationships/hyperlink" Target="https://crsreports.congress.gov/product/pdf/IN/IN11882" TargetMode="External"/><Relationship Id="rId1806" Type="http://schemas.openxmlformats.org/officeDocument/2006/relationships/hyperlink" Target="https://www.usaid.gov/sites/default/files/2022-05/2022-03-31_USG_Ukraine_Complex_Emergency_Fact_Sheet_9.pdf" TargetMode="External"/><Relationship Id="rId1807" Type="http://schemas.openxmlformats.org/officeDocument/2006/relationships/hyperlink" Target="https://appropriations.house.gov/sites/democrats.appropriations.house.gov/files/Additional%20Ukraine%20Suplemental%20Appropriations%20Act%20Summary.pdf" TargetMode="External"/><Relationship Id="rId1808" Type="http://schemas.openxmlformats.org/officeDocument/2006/relationships/hyperlink" Target="https://www.cbsnews.com/news/ukraine-aid-bill-house-vote-39-8-billion/" TargetMode="External"/><Relationship Id="rId1809" Type="http://schemas.openxmlformats.org/officeDocument/2006/relationships/hyperlink" Target="https://appropriations.house.gov/sites/democrats.appropriations.house.gov/files/Ukraine%20Supplemental%20Summary.pdf" TargetMode="External"/><Relationship Id="rId1810" Type="http://schemas.openxmlformats.org/officeDocument/2006/relationships/hyperlink" Target="https://appropriations.house.gov/sites/democrats.appropriations.house.gov/files/Additional%20Ukraine%20Suplemental%20Appropriations%20Act%20Summary.pdf" TargetMode="External"/><Relationship Id="rId1811" Type="http://schemas.openxmlformats.org/officeDocument/2006/relationships/hyperlink" Target="https://crsreports.congress.gov/product/pdf/IN/IN11882" TargetMode="External"/><Relationship Id="rId1812" Type="http://schemas.openxmlformats.org/officeDocument/2006/relationships/hyperlink" Target="https://www.usaid.gov/sites/default/files/2022-12/2022-05-27_USG_Ukraine_Complex_Emergency_Fact_Sheet_17.pdf" TargetMode="External"/><Relationship Id="rId1813" Type="http://schemas.openxmlformats.org/officeDocument/2006/relationships/hyperlink" Target="https://appropriations.house.gov/sites/democrats.appropriations.house.gov/files/Ukraine%20Supplemental%20Summary.pdf" TargetMode="External"/><Relationship Id="rId1814" Type="http://schemas.openxmlformats.org/officeDocument/2006/relationships/hyperlink" Target="https://appropriations.house.gov/sites/democrats.appropriations.house.gov/files/Additional%20Ukraine%20Suplemental%20Appropriations%20Act%20Summary.pdf" TargetMode="External"/><Relationship Id="rId1815" Type="http://schemas.openxmlformats.org/officeDocument/2006/relationships/hyperlink" Target="https://crsreports.congress.gov/product/pdf/IN/IN11882" TargetMode="External"/><Relationship Id="rId1816" Type="http://schemas.openxmlformats.org/officeDocument/2006/relationships/hyperlink" Target="https://www.usaid.gov/sites/default/files/2022-12/2022-06-24_USG_Ukraine_Complex_Emergency_Fact_Sheet_21.pdf" TargetMode="External"/><Relationship Id="rId1817" Type="http://schemas.openxmlformats.org/officeDocument/2006/relationships/hyperlink" Target="https://appropriations.house.gov/sites/democrats.appropriations.house.gov/files/Ukraine%20Supplemental%20Summary.pdf" TargetMode="External"/><Relationship Id="rId1818" Type="http://schemas.openxmlformats.org/officeDocument/2006/relationships/hyperlink" Target="https://appropriations.house.gov/sites/democrats.appropriations.house.gov/files/Additional%20Ukraine%20Suplemental%20Appropriations%20Act%20Summary.pdf" TargetMode="External"/><Relationship Id="rId1819" Type="http://schemas.openxmlformats.org/officeDocument/2006/relationships/hyperlink" Target="https://crsreports.congress.gov/product/pdf/IN/IN11882" TargetMode="External"/><Relationship Id="rId1820" Type="http://schemas.openxmlformats.org/officeDocument/2006/relationships/hyperlink" Target="https://www.usaid.gov/sites/default/files/2022-12/2022-07-27_USG_Ukraine_Complex_Emergency_Fact_Sheet_24.pdf" TargetMode="External"/><Relationship Id="rId1821" Type="http://schemas.openxmlformats.org/officeDocument/2006/relationships/hyperlink" Target="https://appropriations.house.gov/sites/democrats.appropriations.house.gov/files/Ukraine%20Supplemental%20Summary.pdf" TargetMode="External"/><Relationship Id="rId1822" Type="http://schemas.openxmlformats.org/officeDocument/2006/relationships/hyperlink" Target="https://appropriations.house.gov/sites/democrats.appropriations.house.gov/files/Additional%20Ukraine%20Suplemental%20Appropriations%20Act%20Summary.pdf" TargetMode="External"/><Relationship Id="rId1823" Type="http://schemas.openxmlformats.org/officeDocument/2006/relationships/hyperlink" Target="https://crsreports.congress.gov/product/pdf/IN/IN11882" TargetMode="External"/><Relationship Id="rId1824" Type="http://schemas.openxmlformats.org/officeDocument/2006/relationships/hyperlink" Target="https://www.usaid.gov/sites/default/files/2022-12/2022-08-29_USG_Ukraine_Complex_Emergency_Fact_Sheet_27.pdf" TargetMode="External"/><Relationship Id="rId1825" Type="http://schemas.openxmlformats.org/officeDocument/2006/relationships/hyperlink" Target="https://appropriations.house.gov/sites/democrats.appropriations.house.gov/files/Ukraine%20Supplemental%20Summary.pdf" TargetMode="External"/><Relationship Id="rId1826" Type="http://schemas.openxmlformats.org/officeDocument/2006/relationships/hyperlink" Target="https://appropriations.house.gov/sites/democrats.appropriations.house.gov/files/Additional%20Ukraine%20Suplemental%20Appropriations%20Act%20Summary.pdf" TargetMode="External"/><Relationship Id="rId1827" Type="http://schemas.openxmlformats.org/officeDocument/2006/relationships/hyperlink" Target="https://crsreports.congress.gov/product/pdf/IN/IN11882" TargetMode="External"/><Relationship Id="rId1828" Type="http://schemas.openxmlformats.org/officeDocument/2006/relationships/hyperlink" Target="https://www.usaid.gov/sites/default/files/2022-12/2022-09-30_USG_Ukraine_Complex_Emergency_Fact_Sheet_29.pdf" TargetMode="External"/><Relationship Id="rId1829" Type="http://schemas.openxmlformats.org/officeDocument/2006/relationships/hyperlink" Target="https://appropriations.house.gov/sites/democrats.appropriations.house.gov/files/Summary%20Continuing%20Appropriations%20and%20Ukraine%20Supplemental%20Appropriations%20Act%202023.pdf" TargetMode="External"/><Relationship Id="rId1830" Type="http://schemas.openxmlformats.org/officeDocument/2006/relationships/hyperlink" Target="https://www.defensenews.com/congress/2022/09/30/congress-passes-ukraine-nuclear-security-funding/" TargetMode="External"/><Relationship Id="rId1831" Type="http://schemas.openxmlformats.org/officeDocument/2006/relationships/hyperlink" Target="https://appropriations.house.gov/sites/democrats.appropriations.house.gov/files/Ukraine%20Supplemental%20Summary%20FY23.pdf" TargetMode="External"/><Relationship Id="rId1832" Type="http://schemas.openxmlformats.org/officeDocument/2006/relationships/hyperlink" Target="https://www.urdupoint.com/en/business/us-draft-budget-provides-126mln-for-response-1612875.html" TargetMode="External"/><Relationship Id="rId1833" Type="http://schemas.openxmlformats.org/officeDocument/2006/relationships/hyperlink" Target="https://appropriations.house.gov/sites/democrats.appropriations.house.gov/files/Ukraine%20Supplemental%20Summary%20FY23.pdf" TargetMode="External"/><Relationship Id="rId1834" Type="http://schemas.openxmlformats.org/officeDocument/2006/relationships/hyperlink" Target="https://interfax.com/newsroom/top-stories/86439/" TargetMode="External"/><Relationship Id="rId1835" Type="http://schemas.openxmlformats.org/officeDocument/2006/relationships/hyperlink" Target="https://appropriations.house.gov/sites/democrats.appropriations.house.gov/files/Ukraine%20Supplemental%20Summary.pdf" TargetMode="External"/><Relationship Id="rId1836" Type="http://schemas.openxmlformats.org/officeDocument/2006/relationships/hyperlink" Target="https://appropriations.house.gov/sites/democrats.appropriations.house.gov/files/Additional%20Ukraine%20Suplemental%20Appropriations%20Act%20Summary.pdf" TargetMode="External"/><Relationship Id="rId1837" Type="http://schemas.openxmlformats.org/officeDocument/2006/relationships/hyperlink" Target="https://crsreports.congress.gov/product/pdf/IF/IF12040" TargetMode="External"/><Relationship Id="rId1838" Type="http://schemas.openxmlformats.org/officeDocument/2006/relationships/hyperlink" Target="https://crsreports.congress.gov/product/pdf/IF/IF12040" TargetMode="External"/><Relationship Id="rId1839" Type="http://schemas.openxmlformats.org/officeDocument/2006/relationships/hyperlink" Target="https://www.defense.gov/News/Releases/Release/Article/3007664/fact-sheet-on-us-security-assistance-for-ukraine-roll-up-as-of-april-21-2022/" TargetMode="External"/><Relationship Id="rId1840" Type="http://schemas.openxmlformats.org/officeDocument/2006/relationships/hyperlink" Target="https://appropriations.house.gov/sites/democrats.appropriations.house.gov/files/Ukraine%20Supplemental%20Summary.pdf" TargetMode="External"/><Relationship Id="rId1841" Type="http://schemas.openxmlformats.org/officeDocument/2006/relationships/hyperlink" Target="https://appropriations.house.gov/sites/democrats.appropriations.house.gov/files/Additional%20Ukraine%20Suplemental%20Appropriations%20Act%20Summary.pdf" TargetMode="External"/><Relationship Id="rId1842" Type="http://schemas.openxmlformats.org/officeDocument/2006/relationships/hyperlink" Target="https://crsreports.congress.gov/product/pdf/IF/IF12040" TargetMode="External"/><Relationship Id="rId1843" Type="http://schemas.openxmlformats.org/officeDocument/2006/relationships/hyperlink" Target="https://www.defense.gov/News/Releases/Release/Article/3007664/fact-sheet-on-us-security-assistance-for-ukraine-roll-up-as-of-april-21-2022/" TargetMode="External"/><Relationship Id="rId1844" Type="http://schemas.openxmlformats.org/officeDocument/2006/relationships/hyperlink" Target="https://appropriations.house.gov/sites/democrats.appropriations.house.gov/files/Ukraine%20Supplemental%20Summary.pdf" TargetMode="External"/><Relationship Id="rId1845" Type="http://schemas.openxmlformats.org/officeDocument/2006/relationships/hyperlink" Target="https://appropriations.house.gov/sites/democrats.appropriations.house.gov/files/Additional%20Ukraine%20Suplemental%20Appropriations%20Act%20Summary.pdf" TargetMode="External"/><Relationship Id="rId1846" Type="http://schemas.openxmlformats.org/officeDocument/2006/relationships/hyperlink" Target="https://crsreports.congress.gov/product/pdf/IF/IF12040" TargetMode="External"/><Relationship Id="rId1847" Type="http://schemas.openxmlformats.org/officeDocument/2006/relationships/hyperlink" Target="https://www.defense.gov/News/Releases/Release/Article/3007664/fact-sheet-on-us-security-assistance-for-ukraine-roll-up-as-of-april-21-2022/" TargetMode="External"/><Relationship Id="rId1848" Type="http://schemas.openxmlformats.org/officeDocument/2006/relationships/hyperlink" Target="https://appropriations.house.gov/sites/democrats.appropriations.house.gov/files/Ukraine%20Supplemental%20Summary.pdf" TargetMode="External"/><Relationship Id="rId1849" Type="http://schemas.openxmlformats.org/officeDocument/2006/relationships/hyperlink" Target="https://appropriations.house.gov/sites/democrats.appropriations.house.gov/files/Additional%20Ukraine%20Suplemental%20Appropriations%20Act%20Summary.pdf" TargetMode="External"/><Relationship Id="rId1850" Type="http://schemas.openxmlformats.org/officeDocument/2006/relationships/hyperlink" Target="https://crsreports.congress.gov/product/pdf/IF/IF12040" TargetMode="External"/><Relationship Id="rId1851" Type="http://schemas.openxmlformats.org/officeDocument/2006/relationships/hyperlink" Target="https://www.defense.gov/News/Releases/Release/Article/3007664/fact-sheet-on-us-security-assistance-for-ukraine-roll-up-as-of-april-21-2022/" TargetMode="External"/><Relationship Id="rId1852" Type="http://schemas.openxmlformats.org/officeDocument/2006/relationships/hyperlink" Target="https://appropriations.house.gov/sites/democrats.appropriations.house.gov/files/Ukraine%20Supplemental%20Summary.pdf" TargetMode="External"/><Relationship Id="rId1853" Type="http://schemas.openxmlformats.org/officeDocument/2006/relationships/hyperlink" Target="https://appropriations.house.gov/sites/democrats.appropriations.house.gov/files/Additional%20Ukraine%20Suplemental%20Appropriations%20Act%20Summary.pdf" TargetMode="External"/><Relationship Id="rId1854" Type="http://schemas.openxmlformats.org/officeDocument/2006/relationships/hyperlink" Target="https://crsreports.congress.gov/product/pdf/IF/IF12040" TargetMode="External"/><Relationship Id="rId1855" Type="http://schemas.openxmlformats.org/officeDocument/2006/relationships/hyperlink" Target="https://www.defense.gov/News/Releases/Release/Article/3007664/fact-sheet-on-us-security-assistance-for-ukraine-roll-up-as-of-april-21-2022/" TargetMode="External"/><Relationship Id="rId1856" Type="http://schemas.openxmlformats.org/officeDocument/2006/relationships/hyperlink" Target="https://appropriations.house.gov/sites/democrats.appropriations.house.gov/files/Ukraine%20Supplemental%20Summary.pdf" TargetMode="External"/><Relationship Id="rId1857" Type="http://schemas.openxmlformats.org/officeDocument/2006/relationships/hyperlink" Target="https://appropriations.house.gov/sites/democrats.appropriations.house.gov/files/Additional%20Ukraine%20Suplemental%20Appropriations%20Act%20Summary.pdf" TargetMode="External"/><Relationship Id="rId1858" Type="http://schemas.openxmlformats.org/officeDocument/2006/relationships/hyperlink" Target="https://crsreports.congress.gov/product/pdf/IF/IF12040" TargetMode="External"/><Relationship Id="rId1859" Type="http://schemas.openxmlformats.org/officeDocument/2006/relationships/hyperlink" Target="https://www.defense.gov/News/Releases/Release/Article/3007664/fact-sheet-on-us-security-assistance-for-ukraine-roll-up-as-of-april-21-2022/" TargetMode="External"/><Relationship Id="rId1860" Type="http://schemas.openxmlformats.org/officeDocument/2006/relationships/hyperlink" Target="https://appropriations.house.gov/sites/democrats.appropriations.house.gov/files/Ukraine%20Supplemental%20Summary.pdf" TargetMode="External"/><Relationship Id="rId1861" Type="http://schemas.openxmlformats.org/officeDocument/2006/relationships/hyperlink" Target="https://appropriations.house.gov/sites/democrats.appropriations.house.gov/files/Additional%20Ukraine%20Suplemental%20Appropriations%20Act%20Summary.pdf" TargetMode="External"/><Relationship Id="rId1862" Type="http://schemas.openxmlformats.org/officeDocument/2006/relationships/hyperlink" Target="https://crsreports.congress.gov/product/pdf/IF/IF12040" TargetMode="External"/><Relationship Id="rId1863" Type="http://schemas.openxmlformats.org/officeDocument/2006/relationships/hyperlink" Target="https://www.defense.gov/News/Releases/Release/Article/3007664/fact-sheet-on-us-security-assistance-for-ukraine-roll-up-as-of-april-21-2022/" TargetMode="External"/><Relationship Id="rId1864" Type="http://schemas.openxmlformats.org/officeDocument/2006/relationships/hyperlink" Target="https://appropriations.house.gov/sites/democrats.appropriations.house.gov/files/Ukraine%20Supplemental%20Summary.pdf" TargetMode="External"/><Relationship Id="rId1865" Type="http://schemas.openxmlformats.org/officeDocument/2006/relationships/hyperlink" Target="https://appropriations.house.gov/sites/democrats.appropriations.house.gov/files/Additional%20Ukraine%20Suplemental%20Appropriations%20Act%20Summary.pdf" TargetMode="External"/><Relationship Id="rId1866" Type="http://schemas.openxmlformats.org/officeDocument/2006/relationships/hyperlink" Target="https://crsreports.congress.gov/product/pdf/IF/IF12040" TargetMode="External"/><Relationship Id="rId1867" Type="http://schemas.openxmlformats.org/officeDocument/2006/relationships/hyperlink" Target="https://www.defense.gov/News/Releases/Release/Article/3007664/fact-sheet-on-us-security-assistance-for-ukraine-roll-up-as-of-april-21-2022/" TargetMode="External"/><Relationship Id="rId1868" Type="http://schemas.openxmlformats.org/officeDocument/2006/relationships/hyperlink" Target="https://appropriations.house.gov/sites/democrats.appropriations.house.gov/files/Ukraine%20Supplemental%20Summary.pdf" TargetMode="External"/><Relationship Id="rId1869" Type="http://schemas.openxmlformats.org/officeDocument/2006/relationships/hyperlink" Target="https://appropriations.house.gov/sites/democrats.appropriations.house.gov/files/Additional%20Ukraine%20Suplemental%20Appropriations%20Act%20Summary.pdf" TargetMode="External"/><Relationship Id="rId1870" Type="http://schemas.openxmlformats.org/officeDocument/2006/relationships/hyperlink" Target="https://crsreports.congress.gov/product/pdf/IF/IF12040" TargetMode="External"/><Relationship Id="rId1871" Type="http://schemas.openxmlformats.org/officeDocument/2006/relationships/hyperlink" Target="https://www.defense.gov/News/Releases/Release/Article/3007664/fact-sheet-on-us-security-assistance-for-ukraine-roll-up-as-of-april-21-2022/" TargetMode="External"/><Relationship Id="rId1872" Type="http://schemas.openxmlformats.org/officeDocument/2006/relationships/hyperlink" Target="https://appropriations.house.gov/sites/democrats.appropriations.house.gov/files/Ukraine%20Supplemental%20Summary.pdf" TargetMode="External"/><Relationship Id="rId1873" Type="http://schemas.openxmlformats.org/officeDocument/2006/relationships/hyperlink" Target="https://appropriations.house.gov/sites/democrats.appropriations.house.gov/files/Additional%20Ukraine%20Suplemental%20Appropriations%20Act%20Summary.pdf" TargetMode="External"/><Relationship Id="rId1874" Type="http://schemas.openxmlformats.org/officeDocument/2006/relationships/hyperlink" Target="https://crsreports.congress.gov/product/pdf/IF/IF12040" TargetMode="External"/><Relationship Id="rId1875" Type="http://schemas.openxmlformats.org/officeDocument/2006/relationships/hyperlink" Target="https://www.defense.gov/News/Releases/Release/Article/3007664/fact-sheet-on-us-security-assistance-for-ukraine-roll-up-as-of-april-21-2022/" TargetMode="External"/><Relationship Id="rId1876" Type="http://schemas.openxmlformats.org/officeDocument/2006/relationships/hyperlink" Target="https://appropriations.house.gov/sites/democrats.appropriations.house.gov/files/Ukraine%20Supplemental%20Summary.pdf" TargetMode="External"/><Relationship Id="rId1877" Type="http://schemas.openxmlformats.org/officeDocument/2006/relationships/hyperlink" Target="https://appropriations.house.gov/sites/democrats.appropriations.house.gov/files/Additional%20Ukraine%20Suplemental%20Appropriations%20Act%20Summary.pdf" TargetMode="External"/><Relationship Id="rId1878" Type="http://schemas.openxmlformats.org/officeDocument/2006/relationships/hyperlink" Target="https://crsreports.congress.gov/product/pdf/IF/IF12040" TargetMode="External"/><Relationship Id="rId1879" Type="http://schemas.openxmlformats.org/officeDocument/2006/relationships/hyperlink" Target="https://www.defense.gov/News/Releases/Release/Article/3007664/fact-sheet-on-us-security-assistance-for-ukraine-roll-up-as-of-april-21-2022/" TargetMode="External"/><Relationship Id="rId1880" Type="http://schemas.openxmlformats.org/officeDocument/2006/relationships/hyperlink" Target="https://appropriations.house.gov/sites/democrats.appropriations.house.gov/files/Ukraine%20Supplemental%20Summary.pdf" TargetMode="External"/><Relationship Id="rId1881" Type="http://schemas.openxmlformats.org/officeDocument/2006/relationships/hyperlink" Target="https://appropriations.house.gov/sites/democrats.appropriations.house.gov/files/Additional%20Ukraine%20Suplemental%20Appropriations%20Act%20Summary.pdf" TargetMode="External"/><Relationship Id="rId1882" Type="http://schemas.openxmlformats.org/officeDocument/2006/relationships/hyperlink" Target="https://crsreports.congress.gov/product/pdf/IF/IF12040" TargetMode="External"/><Relationship Id="rId1883" Type="http://schemas.openxmlformats.org/officeDocument/2006/relationships/hyperlink" Target="https://www.defense.gov/News/Releases/Release/Article/3007664/fact-sheet-on-us-security-assistance-for-ukraine-roll-up-as-of-april-21-2022/" TargetMode="External"/><Relationship Id="rId1884" Type="http://schemas.openxmlformats.org/officeDocument/2006/relationships/hyperlink" Target="https://appropriations.house.gov/sites/democrats.appropriations.house.gov/files/Ukraine%20Supplemental%20Summary.pdf" TargetMode="External"/><Relationship Id="rId1885" Type="http://schemas.openxmlformats.org/officeDocument/2006/relationships/hyperlink" Target="https://appropriations.house.gov/sites/democrats.appropriations.house.gov/files/Additional%20Ukraine%20Suplemental%20Appropriations%20Act%20Summary.pdf" TargetMode="External"/><Relationship Id="rId1886" Type="http://schemas.openxmlformats.org/officeDocument/2006/relationships/hyperlink" Target="https://crsreports.congress.gov/product/pdf/IF/IF12040" TargetMode="External"/><Relationship Id="rId1887" Type="http://schemas.openxmlformats.org/officeDocument/2006/relationships/hyperlink" Target="https://www.defense.gov/News/Releases/Release/Article/3007664/fact-sheet-on-us-security-assistance-for-ukraine-roll-up-as-of-april-21-2022/" TargetMode="External"/><Relationship Id="rId1888" Type="http://schemas.openxmlformats.org/officeDocument/2006/relationships/hyperlink" Target="https://appropriations.house.gov/sites/democrats.appropriations.house.gov/files/Ukraine%20Supplemental%20Summary.pdf" TargetMode="External"/><Relationship Id="rId1889" Type="http://schemas.openxmlformats.org/officeDocument/2006/relationships/hyperlink" Target="https://appropriations.house.gov/sites/democrats.appropriations.house.gov/files/Additional%20Ukraine%20Suplemental%20Appropriations%20Act%20Summary.pdf" TargetMode="External"/><Relationship Id="rId1890" Type="http://schemas.openxmlformats.org/officeDocument/2006/relationships/hyperlink" Target="https://crsreports.congress.gov/product/pdf/IF/IF12040" TargetMode="External"/><Relationship Id="rId1891" Type="http://schemas.openxmlformats.org/officeDocument/2006/relationships/hyperlink" Target="https://www.defense.gov/News/Releases/Release/Article/3007664/fact-sheet-on-us-security-assistance-for-ukraine-roll-up-as-of-april-21-2022/" TargetMode="External"/><Relationship Id="rId1892" Type="http://schemas.openxmlformats.org/officeDocument/2006/relationships/hyperlink" Target="https://appropriations.house.gov/sites/democrats.appropriations.house.gov/files/Ukraine%20Supplemental%20Summary.pdf" TargetMode="External"/><Relationship Id="rId1893" Type="http://schemas.openxmlformats.org/officeDocument/2006/relationships/hyperlink" Target="https://appropriations.house.gov/sites/democrats.appropriations.house.gov/files/Additional%20Ukraine%20Suplemental%20Appropriations%20Act%20Summary.pdf" TargetMode="External"/><Relationship Id="rId1894" Type="http://schemas.openxmlformats.org/officeDocument/2006/relationships/hyperlink" Target="https://crsreports.congress.gov/product/pdf/IF/IF12040" TargetMode="External"/><Relationship Id="rId1895" Type="http://schemas.openxmlformats.org/officeDocument/2006/relationships/hyperlink" Target="https://www.defense.gov/News/Releases/Release/Article/3007664/fact-sheet-on-us-security-assistance-for-ukraine-roll-up-as-of-april-21-2022/" TargetMode="External"/><Relationship Id="rId1896" Type="http://schemas.openxmlformats.org/officeDocument/2006/relationships/hyperlink" Target="https://appropriations.house.gov/sites/democrats.appropriations.house.gov/files/Ukraine%20Supplemental%20Summary.pdf" TargetMode="External"/><Relationship Id="rId1897" Type="http://schemas.openxmlformats.org/officeDocument/2006/relationships/hyperlink" Target="https://appropriations.house.gov/sites/democrats.appropriations.house.gov/files/Additional%20Ukraine%20Suplemental%20Appropriations%20Act%20Summary.pdf" TargetMode="External"/><Relationship Id="rId1898" Type="http://schemas.openxmlformats.org/officeDocument/2006/relationships/hyperlink" Target="https://crsreports.congress.gov/product/pdf/IF/IF12040" TargetMode="External"/><Relationship Id="rId1899" Type="http://schemas.openxmlformats.org/officeDocument/2006/relationships/hyperlink" Target="https://crsreports.congress.gov/product/pdf/IF/IF12040" TargetMode="External"/><Relationship Id="rId1900" Type="http://schemas.openxmlformats.org/officeDocument/2006/relationships/hyperlink" Target="https://appropriations.house.gov/sites/democrats.appropriations.house.gov/files/Ukraine%20Supplemental%20Summary.pdf" TargetMode="External"/><Relationship Id="rId1901" Type="http://schemas.openxmlformats.org/officeDocument/2006/relationships/hyperlink" Target="https://appropriations.house.gov/sites/democrats.appropriations.house.gov/files/Additional%20Ukraine%20Suplemental%20Appropriations%20Act%20Summary.pdf" TargetMode="External"/><Relationship Id="rId1902" Type="http://schemas.openxmlformats.org/officeDocument/2006/relationships/hyperlink" Target="https://crsreports.congress.gov/product/pdf/IF/IF12040" TargetMode="External"/><Relationship Id="rId1903" Type="http://schemas.openxmlformats.org/officeDocument/2006/relationships/hyperlink" Target="https://www.defense.gov/News/Releases/Release/Article/3007664/fact-sheet-on-us-security-assistance-for-ukraine-roll-up-as-of-april-21-2022/" TargetMode="External"/><Relationship Id="rId1904" Type="http://schemas.openxmlformats.org/officeDocument/2006/relationships/hyperlink" Target="https://appropriations.house.gov/sites/democrats.appropriations.house.gov/files/Ukraine%20Supplemental%20Summary.pdf" TargetMode="External"/><Relationship Id="rId1905" Type="http://schemas.openxmlformats.org/officeDocument/2006/relationships/hyperlink" Target="https://appropriations.house.gov/sites/democrats.appropriations.house.gov/files/Additional%20Ukraine%20Suplemental%20Appropriations%20Act%20Summary.pdf" TargetMode="External"/><Relationship Id="rId1906" Type="http://schemas.openxmlformats.org/officeDocument/2006/relationships/hyperlink" Target="https://crsreports.congress.gov/product/pdf/IF/IF12040" TargetMode="External"/><Relationship Id="rId1907" Type="http://schemas.openxmlformats.org/officeDocument/2006/relationships/hyperlink" Target="https://www.unroca.org/united-states/report/2022/" TargetMode="External"/><Relationship Id="rId1908" Type="http://schemas.openxmlformats.org/officeDocument/2006/relationships/hyperlink" Target="https://www.defense.gov/News/Releases/Release/Article/3007664/fact-sheet-on-us-security-assistance-for-ukraine-roll-up-as-of-april-21-2022/" TargetMode="External"/><Relationship Id="rId1909" Type="http://schemas.openxmlformats.org/officeDocument/2006/relationships/hyperlink" Target="https://appropriations.house.gov/sites/democrats.appropriations.house.gov/files/Ukraine%20Supplemental%20Summary.pdf" TargetMode="External"/><Relationship Id="rId1910" Type="http://schemas.openxmlformats.org/officeDocument/2006/relationships/hyperlink" Target="https://appropriations.house.gov/sites/democrats.appropriations.house.gov/files/Additional%20Ukraine%20Suplemental%20Appropriations%20Act%20Summary.pdf" TargetMode="External"/><Relationship Id="rId1911" Type="http://schemas.openxmlformats.org/officeDocument/2006/relationships/hyperlink" Target="https://crsreports.congress.gov/product/pdf/IF/IF12040" TargetMode="External"/><Relationship Id="rId1912" Type="http://schemas.openxmlformats.org/officeDocument/2006/relationships/hyperlink" Target="https://www.defense.gov/News/Releases/Release/Article/3007664/fact-sheet-on-us-security-assistance-for-ukraine-roll-up-as-of-april-21-2022/" TargetMode="External"/><Relationship Id="rId1913" Type="http://schemas.openxmlformats.org/officeDocument/2006/relationships/hyperlink" Target="https://appropriations.house.gov/sites/democrats.appropriations.house.gov/files/Ukraine%20Supplemental%20Summary.pdf" TargetMode="External"/><Relationship Id="rId1914" Type="http://schemas.openxmlformats.org/officeDocument/2006/relationships/hyperlink" Target="https://appropriations.house.gov/sites/democrats.appropriations.house.gov/files/Additional%20Ukraine%20Suplemental%20Appropriations%20Act%20Summary.pdf" TargetMode="External"/><Relationship Id="rId1915" Type="http://schemas.openxmlformats.org/officeDocument/2006/relationships/hyperlink" Target="https://crsreports.congress.gov/product/pdf/IF/IF12040" TargetMode="External"/><Relationship Id="rId1916" Type="http://schemas.openxmlformats.org/officeDocument/2006/relationships/hyperlink" Target="https://www.defense.gov/News/Releases/Release/Article/3007664/fact-sheet-on-us-security-assistance-for-ukraine-roll-up-as-of-april-21-2022/" TargetMode="External"/><Relationship Id="rId1917" Type="http://schemas.openxmlformats.org/officeDocument/2006/relationships/hyperlink" Target="https://appropriations.house.gov/sites/democrats.appropriations.house.gov/files/Ukraine%20Supplemental%20Summary.pdf" TargetMode="External"/><Relationship Id="rId1918" Type="http://schemas.openxmlformats.org/officeDocument/2006/relationships/hyperlink" Target="https://appropriations.house.gov/sites/democrats.appropriations.house.gov/files/Additional%20Ukraine%20Suplemental%20Appropriations%20Act%20Summary.pdf" TargetMode="External"/><Relationship Id="rId1919" Type="http://schemas.openxmlformats.org/officeDocument/2006/relationships/hyperlink" Target="https://crsreports.congress.gov/product/pdf/IF/IF12040" TargetMode="External"/><Relationship Id="rId1920" Type="http://schemas.openxmlformats.org/officeDocument/2006/relationships/hyperlink" Target="https://www.defense.gov/News/Releases/Release/Article/3007664/fact-sheet-on-us-security-assistance-for-ukraine-roll-up-as-of-april-21-2022/" TargetMode="External"/><Relationship Id="rId1921" Type="http://schemas.openxmlformats.org/officeDocument/2006/relationships/hyperlink" Target="https://appropriations.house.gov/sites/democrats.appropriations.house.gov/files/Ukraine%20Supplemental%20Summary.pdf" TargetMode="External"/><Relationship Id="rId1922" Type="http://schemas.openxmlformats.org/officeDocument/2006/relationships/hyperlink" Target="https://appropriations.house.gov/sites/democrats.appropriations.house.gov/files/Additional%20Ukraine%20Suplemental%20Appropriations%20Act%20Summary.pdf" TargetMode="External"/><Relationship Id="rId1923" Type="http://schemas.openxmlformats.org/officeDocument/2006/relationships/hyperlink" Target="https://crsreports.congress.gov/product/pdf/IF/IF12040" TargetMode="External"/><Relationship Id="rId1924" Type="http://schemas.openxmlformats.org/officeDocument/2006/relationships/hyperlink" Target="https://www.defense.gov/News/Releases/Release/Article/3007664/fact-sheet-on-us-security-assistance-for-ukraine-roll-up-as-of-april-21-2022/" TargetMode="External"/><Relationship Id="rId1925" Type="http://schemas.openxmlformats.org/officeDocument/2006/relationships/hyperlink" Target="https://appropriations.house.gov/sites/democrats.appropriations.house.gov/files/Ukraine%20Supplemental%20Summary.pdf" TargetMode="External"/><Relationship Id="rId1926" Type="http://schemas.openxmlformats.org/officeDocument/2006/relationships/hyperlink" Target="https://appropriations.house.gov/sites/democrats.appropriations.house.gov/files/Additional%20Ukraine%20Suplemental%20Appropriations%20Act%20Summary.pdf" TargetMode="External"/><Relationship Id="rId1927" Type="http://schemas.openxmlformats.org/officeDocument/2006/relationships/hyperlink" Target="https://crsreports.congress.gov/product/pdf/IF/IF12040" TargetMode="External"/><Relationship Id="rId1928" Type="http://schemas.openxmlformats.org/officeDocument/2006/relationships/hyperlink" Target="https://www.defense.gov/News/Releases/Release/Article/3007664/fact-sheet-on-us-security-assistance-for-ukraine-roll-up-as-of-april-21-2022/" TargetMode="External"/><Relationship Id="rId1929" Type="http://schemas.openxmlformats.org/officeDocument/2006/relationships/hyperlink" Target="https://appropriations.house.gov/sites/democrats.appropriations.house.gov/files/Ukraine%20Supplemental%20Summary.pdf" TargetMode="External"/><Relationship Id="rId1930" Type="http://schemas.openxmlformats.org/officeDocument/2006/relationships/hyperlink" Target="https://appropriations.house.gov/sites/democrats.appropriations.house.gov/files/Additional%20Ukraine%20Suplemental%20Appropriations%20Act%20Summary.pdf" TargetMode="External"/><Relationship Id="rId1931" Type="http://schemas.openxmlformats.org/officeDocument/2006/relationships/hyperlink" Target="https://crsreports.congress.gov/product/pdf/IF/IF12040" TargetMode="External"/><Relationship Id="rId1932" Type="http://schemas.openxmlformats.org/officeDocument/2006/relationships/hyperlink" Target="https://www.defense.gov/News/Releases/Release/Article/3007664/fact-sheet-on-us-security-assistance-for-ukraine-roll-up-as-of-april-21-2022/" TargetMode="External"/><Relationship Id="rId1933" Type="http://schemas.openxmlformats.org/officeDocument/2006/relationships/hyperlink" Target="https://appropriations.house.gov/sites/democrats.appropriations.house.gov/files/Ukraine%20Supplemental%20Summary.pdf" TargetMode="External"/><Relationship Id="rId1934" Type="http://schemas.openxmlformats.org/officeDocument/2006/relationships/hyperlink" Target="https://appropriations.house.gov/sites/democrats.appropriations.house.gov/files/Additional%20Ukraine%20Suplemental%20Appropriations%20Act%20Summary.pdf" TargetMode="External"/><Relationship Id="rId1935" Type="http://schemas.openxmlformats.org/officeDocument/2006/relationships/hyperlink" Target="https://crsreports.congress.gov/product/pdf/IF/IF12040" TargetMode="External"/><Relationship Id="rId1936" Type="http://schemas.openxmlformats.org/officeDocument/2006/relationships/hyperlink" Target="https://www.unroca.org/united-states/report/2022/" TargetMode="External"/><Relationship Id="rId1937" Type="http://schemas.openxmlformats.org/officeDocument/2006/relationships/hyperlink" Target="https://www.defense.gov/News/Releases/Release/Article/3007664/fact-sheet-on-us-security-assistance-for-ukraine-roll-up-as-of-april-21-2022/" TargetMode="External"/><Relationship Id="rId1938" Type="http://schemas.openxmlformats.org/officeDocument/2006/relationships/hyperlink" Target="https://appropriations.house.gov/sites/democrats.appropriations.house.gov/files/Ukraine%20Supplemental%20Summary.pdf" TargetMode="External"/><Relationship Id="rId1939" Type="http://schemas.openxmlformats.org/officeDocument/2006/relationships/hyperlink" Target="https://appropriations.house.gov/sites/democrats.appropriations.house.gov/files/Additional%20Ukraine%20Suplemental%20Appropriations%20Act%20Summary.pdf" TargetMode="External"/><Relationship Id="rId1940" Type="http://schemas.openxmlformats.org/officeDocument/2006/relationships/hyperlink" Target="https://crsreports.congress.gov/product/pdf/IF/IF12040" TargetMode="External"/><Relationship Id="rId1941" Type="http://schemas.openxmlformats.org/officeDocument/2006/relationships/hyperlink" Target="https://www.unroca.org/united-states/report/2022/" TargetMode="External"/><Relationship Id="rId1942" Type="http://schemas.openxmlformats.org/officeDocument/2006/relationships/hyperlink" Target="https://www.defense.gov/News/Releases/Release/Article/3007664/fact-sheet-on-us-security-assistance-for-ukraine-roll-up-as-of-april-21-2022/" TargetMode="External"/><Relationship Id="rId1943" Type="http://schemas.openxmlformats.org/officeDocument/2006/relationships/hyperlink" Target="https://appropriations.house.gov/sites/democrats.appropriations.house.gov/files/Ukraine%20Supplemental%20Summary.pdf" TargetMode="External"/><Relationship Id="rId1944" Type="http://schemas.openxmlformats.org/officeDocument/2006/relationships/hyperlink" Target="https://appropriations.house.gov/sites/democrats.appropriations.house.gov/files/Additional%20Ukraine%20Suplemental%20Appropriations%20Act%20Summary.pdf" TargetMode="External"/><Relationship Id="rId1945" Type="http://schemas.openxmlformats.org/officeDocument/2006/relationships/hyperlink" Target="https://crsreports.congress.gov/product/pdf/IF/IF12040" TargetMode="External"/><Relationship Id="rId1946" Type="http://schemas.openxmlformats.org/officeDocument/2006/relationships/hyperlink" Target="https://www.unroca.org/united-states/report/2022/" TargetMode="External"/><Relationship Id="rId1947" Type="http://schemas.openxmlformats.org/officeDocument/2006/relationships/hyperlink" Target="https://www.defense.gov/News/Releases/Release/Article/3007664/fact-sheet-on-us-security-assistance-for-ukraine-roll-up-as-of-april-21-2022/" TargetMode="External"/><Relationship Id="rId1948" Type="http://schemas.openxmlformats.org/officeDocument/2006/relationships/hyperlink" Target="https://appropriations.house.gov/sites/democrats.appropriations.house.gov/files/Ukraine%20Supplemental%20Summary.pdf" TargetMode="External"/><Relationship Id="rId1949" Type="http://schemas.openxmlformats.org/officeDocument/2006/relationships/hyperlink" Target="https://appropriations.house.gov/sites/democrats.appropriations.house.gov/files/Additional%20Ukraine%20Suplemental%20Appropriations%20Act%20Summary.pdf" TargetMode="External"/><Relationship Id="rId1950" Type="http://schemas.openxmlformats.org/officeDocument/2006/relationships/hyperlink" Target="https://crsreports.congress.gov/product/pdf/IF/IF12040" TargetMode="External"/><Relationship Id="rId1951" Type="http://schemas.openxmlformats.org/officeDocument/2006/relationships/hyperlink" Target="https://www.unroca.org/united-states/report/2022/" TargetMode="External"/><Relationship Id="rId1952" Type="http://schemas.openxmlformats.org/officeDocument/2006/relationships/hyperlink" Target="https://www.defense.gov/News/Releases/Release/Article/3007664/fact-sheet-on-us-security-assistance-for-ukraine-roll-up-as-of-april-21-2022/" TargetMode="External"/><Relationship Id="rId1953" Type="http://schemas.openxmlformats.org/officeDocument/2006/relationships/hyperlink" Target="https://appropriations.house.gov/sites/democrats.appropriations.house.gov/files/Ukraine%20Supplemental%20Summary.pdf" TargetMode="External"/><Relationship Id="rId1954" Type="http://schemas.openxmlformats.org/officeDocument/2006/relationships/hyperlink" Target="https://appropriations.house.gov/sites/democrats.appropriations.house.gov/files/Additional%20Ukraine%20Suplemental%20Appropriations%20Act%20Summary.pdf" TargetMode="External"/><Relationship Id="rId1955" Type="http://schemas.openxmlformats.org/officeDocument/2006/relationships/hyperlink" Target="https://crsreports.congress.gov/product/pdf/IF/IF12040" TargetMode="External"/><Relationship Id="rId1956" Type="http://schemas.openxmlformats.org/officeDocument/2006/relationships/hyperlink" Target="https://www.defense.gov/News/Releases/Release/Article/3007664/fact-sheet-on-us-security-assistance-for-ukraine-roll-up-as-of-april-21-2022/" TargetMode="External"/><Relationship Id="rId1957" Type="http://schemas.openxmlformats.org/officeDocument/2006/relationships/hyperlink" Target="https://appropriations.house.gov/sites/democrats.appropriations.house.gov/files/Ukraine%20Supplemental%20Summary.pdf" TargetMode="External"/><Relationship Id="rId1958" Type="http://schemas.openxmlformats.org/officeDocument/2006/relationships/hyperlink" Target="https://appropriations.house.gov/sites/democrats.appropriations.house.gov/files/Additional%20Ukraine%20Suplemental%20Appropriations%20Act%20Summary.pdf" TargetMode="External"/><Relationship Id="rId1959" Type="http://schemas.openxmlformats.org/officeDocument/2006/relationships/hyperlink" Target="https://crsreports.congress.gov/product/pdf/IF/IF12040" TargetMode="External"/><Relationship Id="rId1960" Type="http://schemas.openxmlformats.org/officeDocument/2006/relationships/hyperlink" Target="https://www.defense.gov/News/Releases/Release/Article/3007664/fact-sheet-on-us-security-assistance-for-ukraine-roll-up-as-of-april-21-2022/" TargetMode="External"/><Relationship Id="rId1961" Type="http://schemas.openxmlformats.org/officeDocument/2006/relationships/hyperlink" Target="https://appropriations.house.gov/sites/democrats.appropriations.house.gov/files/Ukraine%20Supplemental%20Summary.pdf" TargetMode="External"/><Relationship Id="rId1962" Type="http://schemas.openxmlformats.org/officeDocument/2006/relationships/hyperlink" Target="https://appropriations.house.gov/sites/democrats.appropriations.house.gov/files/Additional%20Ukraine%20Suplemental%20Appropriations%20Act%20Summary.pdf" TargetMode="External"/><Relationship Id="rId1963" Type="http://schemas.openxmlformats.org/officeDocument/2006/relationships/hyperlink" Target="https://crsreports.congress.gov/product/pdf/IF/IF12040" TargetMode="External"/><Relationship Id="rId1964" Type="http://schemas.openxmlformats.org/officeDocument/2006/relationships/hyperlink" Target="https://www.defense.gov/News/Releases/Release/Article/3007664/fact-sheet-on-us-security-assistance-for-ukraine-roll-up-as-of-april-21-2022/" TargetMode="External"/><Relationship Id="rId1965" Type="http://schemas.openxmlformats.org/officeDocument/2006/relationships/hyperlink" Target="https://appropriations.house.gov/sites/democrats.appropriations.house.gov/files/Ukraine%20Supplemental%20Summary.pdf" TargetMode="External"/><Relationship Id="rId1966" Type="http://schemas.openxmlformats.org/officeDocument/2006/relationships/hyperlink" Target="https://appropriations.house.gov/sites/democrats.appropriations.house.gov/files/Additional%20Ukraine%20Suplemental%20Appropriations%20Act%20Summary.pdf" TargetMode="External"/><Relationship Id="rId1967" Type="http://schemas.openxmlformats.org/officeDocument/2006/relationships/hyperlink" Target="https://crsreports.congress.gov/product/pdf/IF/IF12040" TargetMode="External"/><Relationship Id="rId1968" Type="http://schemas.openxmlformats.org/officeDocument/2006/relationships/hyperlink" Target="https://www.defense.gov/News/Releases/Release/Article/3007664/fact-sheet-on-us-security-assistance-for-ukraine-roll-up-as-of-april-21-2022/" TargetMode="External"/><Relationship Id="rId1969" Type="http://schemas.openxmlformats.org/officeDocument/2006/relationships/hyperlink" Target="https://appropriations.house.gov/sites/democrats.appropriations.house.gov/files/Ukraine%20Supplemental%20Summary.pdf" TargetMode="External"/><Relationship Id="rId1970" Type="http://schemas.openxmlformats.org/officeDocument/2006/relationships/hyperlink" Target="https://appropriations.house.gov/sites/democrats.appropriations.house.gov/files/Additional%20Ukraine%20Suplemental%20Appropriations%20Act%20Summary.pdf" TargetMode="External"/><Relationship Id="rId1971" Type="http://schemas.openxmlformats.org/officeDocument/2006/relationships/hyperlink" Target="https://crsreports.congress.gov/product/pdf/IF/IF12040" TargetMode="External"/><Relationship Id="rId1972" Type="http://schemas.openxmlformats.org/officeDocument/2006/relationships/hyperlink" Target="https://www.defense.gov/News/Releases/Release/Article/3007664/fact-sheet-on-us-security-assistance-for-ukraine-roll-up-as-of-april-21-2022/" TargetMode="External"/><Relationship Id="rId1973" Type="http://schemas.openxmlformats.org/officeDocument/2006/relationships/hyperlink" Target="https://appropriations.house.gov/sites/democrats.appropriations.house.gov/files/Ukraine%20Supplemental%20Summary.pdf" TargetMode="External"/><Relationship Id="rId1974" Type="http://schemas.openxmlformats.org/officeDocument/2006/relationships/hyperlink" Target="https://appropriations.house.gov/sites/democrats.appropriations.house.gov/files/Additional%20Ukraine%20Suplemental%20Appropriations%20Act%20Summary.pdf" TargetMode="External"/><Relationship Id="rId1975" Type="http://schemas.openxmlformats.org/officeDocument/2006/relationships/hyperlink" Target="https://crsreports.congress.gov/product/pdf/IF/IF12040" TargetMode="External"/><Relationship Id="rId1976" Type="http://schemas.openxmlformats.org/officeDocument/2006/relationships/hyperlink" Target="https://www.defense.gov/News/Releases/Release/Article/3007664/fact-sheet-on-us-security-assistance-for-ukraine-roll-up-as-of-april-21-2022/" TargetMode="External"/><Relationship Id="rId1977" Type="http://schemas.openxmlformats.org/officeDocument/2006/relationships/hyperlink" Target="https://appropriations.house.gov/sites/democrats.appropriations.house.gov/files/Ukraine%20Supplemental%20Summary.pdf" TargetMode="External"/><Relationship Id="rId1978" Type="http://schemas.openxmlformats.org/officeDocument/2006/relationships/hyperlink" Target="https://appropriations.house.gov/sites/democrats.appropriations.house.gov/files/Additional%20Ukraine%20Suplemental%20Appropriations%20Act%20Summary.pdf" TargetMode="External"/><Relationship Id="rId1979" Type="http://schemas.openxmlformats.org/officeDocument/2006/relationships/hyperlink" Target="https://crsreports.congress.gov/product/pdf/IF/IF12040" TargetMode="External"/><Relationship Id="rId1980" Type="http://schemas.openxmlformats.org/officeDocument/2006/relationships/hyperlink" Target="https://www.defense.gov/News/Releases/Release/Article/3007664/fact-sheet-on-us-security-assistance-for-ukraine-roll-up-as-of-april-21-2022/" TargetMode="External"/><Relationship Id="rId1981" Type="http://schemas.openxmlformats.org/officeDocument/2006/relationships/hyperlink" Target="https://appropriations.house.gov/sites/democrats.appropriations.house.gov/files/Ukraine%20Supplemental%20Summary.pdf" TargetMode="External"/><Relationship Id="rId1982" Type="http://schemas.openxmlformats.org/officeDocument/2006/relationships/hyperlink" Target="https://appropriations.house.gov/sites/democrats.appropriations.house.gov/files/Additional%20Ukraine%20Suplemental%20Appropriations%20Act%20Summary.pdf" TargetMode="External"/><Relationship Id="rId1983" Type="http://schemas.openxmlformats.org/officeDocument/2006/relationships/hyperlink" Target="https://crsreports.congress.gov/product/pdf/IF/IF12040" TargetMode="External"/><Relationship Id="rId1984" Type="http://schemas.openxmlformats.org/officeDocument/2006/relationships/hyperlink" Target="https://www.defense.gov/News/Releases/Release/Article/3007664/fact-sheet-on-us-security-assistance-for-ukraine-roll-up-as-of-april-21-2022/" TargetMode="External"/><Relationship Id="rId1985" Type="http://schemas.openxmlformats.org/officeDocument/2006/relationships/hyperlink" Target="https://appropriations.house.gov/sites/democrats.appropriations.house.gov/files/Ukraine%20Supplemental%20Summary.pdf" TargetMode="External"/><Relationship Id="rId1986" Type="http://schemas.openxmlformats.org/officeDocument/2006/relationships/hyperlink" Target="https://appropriations.house.gov/sites/democrats.appropriations.house.gov/files/Additional%20Ukraine%20Suplemental%20Appropriations%20Act%20Summary.pdf" TargetMode="External"/><Relationship Id="rId1987" Type="http://schemas.openxmlformats.org/officeDocument/2006/relationships/hyperlink" Target="https://crsreports.congress.gov/product/pdf/IF/IF12040" TargetMode="External"/><Relationship Id="rId1988" Type="http://schemas.openxmlformats.org/officeDocument/2006/relationships/hyperlink" Target="https://www.unroca.org/united-states/report/2022/" TargetMode="External"/><Relationship Id="rId1989" Type="http://schemas.openxmlformats.org/officeDocument/2006/relationships/hyperlink" Target="https://www.defense.gov/News/Releases/Release/Article/3007664/fact-sheet-on-us-security-assistance-for-ukraine-roll-up-as-of-april-21-2022/" TargetMode="External"/><Relationship Id="rId1990" Type="http://schemas.openxmlformats.org/officeDocument/2006/relationships/hyperlink" Target="https://appropriations.house.gov/sites/democrats.appropriations.house.gov/files/Ukraine%20Supplemental%20Summary.pdf" TargetMode="External"/><Relationship Id="rId1991" Type="http://schemas.openxmlformats.org/officeDocument/2006/relationships/hyperlink" Target="https://appropriations.house.gov/sites/democrats.appropriations.house.gov/files/Additional%20Ukraine%20Suplemental%20Appropriations%20Act%20Summary.pdf" TargetMode="External"/><Relationship Id="rId1992" Type="http://schemas.openxmlformats.org/officeDocument/2006/relationships/hyperlink" Target="https://crsreports.congress.gov/product/pdf/IF/IF12040" TargetMode="External"/><Relationship Id="rId1993" Type="http://schemas.openxmlformats.org/officeDocument/2006/relationships/hyperlink" Target="https://www.defense.gov/News/Releases/Release/Article/3007664/fact-sheet-on-us-security-assistance-for-ukraine-roll-up-as-of-april-21-2022/" TargetMode="External"/><Relationship Id="rId1994" Type="http://schemas.openxmlformats.org/officeDocument/2006/relationships/hyperlink" Target="https://appropriations.house.gov/sites/democrats.appropriations.house.gov/files/Ukraine%20Supplemental%20Summary.pdf" TargetMode="External"/><Relationship Id="rId1995" Type="http://schemas.openxmlformats.org/officeDocument/2006/relationships/hyperlink" Target="https://appropriations.house.gov/sites/democrats.appropriations.house.gov/files/Additional%20Ukraine%20Suplemental%20Appropriations%20Act%20Summary.pdf" TargetMode="External"/><Relationship Id="rId1996" Type="http://schemas.openxmlformats.org/officeDocument/2006/relationships/hyperlink" Target="https://crsreports.congress.gov/product/pdf/IF/IF12040" TargetMode="External"/><Relationship Id="rId1997" Type="http://schemas.openxmlformats.org/officeDocument/2006/relationships/hyperlink" Target="https://www.defense.gov/News/Releases/Release/Article/3007664/fact-sheet-on-us-security-assistance-for-ukraine-roll-up-as-of-april-21-2022/" TargetMode="External"/><Relationship Id="rId1998" Type="http://schemas.openxmlformats.org/officeDocument/2006/relationships/hyperlink" Target="https://appropriations.house.gov/sites/democrats.appropriations.house.gov/files/Ukraine%20Supplemental%20Summary.pdf" TargetMode="External"/><Relationship Id="rId1999" Type="http://schemas.openxmlformats.org/officeDocument/2006/relationships/hyperlink" Target="https://appropriations.house.gov/sites/democrats.appropriations.house.gov/files/Additional%20Ukraine%20Suplemental%20Appropriations%20Act%20Summary.pdf" TargetMode="External"/><Relationship Id="rId2000" Type="http://schemas.openxmlformats.org/officeDocument/2006/relationships/hyperlink" Target="https://crsreports.congress.gov/product/pdf/IF/IF12040" TargetMode="External"/><Relationship Id="rId2001" Type="http://schemas.openxmlformats.org/officeDocument/2006/relationships/hyperlink" Target="https://www.whitehouse.gov/briefing-room/statements-releases/2022/05/06/statement-by-president-joe-biden-on-additional-security-assistance-to-ukraine/" TargetMode="External"/><Relationship Id="rId2002" Type="http://schemas.openxmlformats.org/officeDocument/2006/relationships/hyperlink" Target="https://appropriations.house.gov/sites/democrats.appropriations.house.gov/files/Ukraine%20Supplemental%20Summary.pdf" TargetMode="External"/><Relationship Id="rId2003" Type="http://schemas.openxmlformats.org/officeDocument/2006/relationships/hyperlink" Target="https://appropriations.house.gov/sites/democrats.appropriations.house.gov/files/Additional%20Ukraine%20Suplemental%20Appropriations%20Act%20Summary.pdf" TargetMode="External"/><Relationship Id="rId2004" Type="http://schemas.openxmlformats.org/officeDocument/2006/relationships/hyperlink" Target="https://crsreports.congress.gov/product/pdf/IF/IF12040" TargetMode="External"/><Relationship Id="rId2005" Type="http://schemas.openxmlformats.org/officeDocument/2006/relationships/hyperlink" Target="https://www.whitehouse.gov/briefing-room/statements-releases/2022/05/06/statement-by-president-joe-biden-on-additional-security-assistance-to-ukraine/" TargetMode="External"/><Relationship Id="rId2006" Type="http://schemas.openxmlformats.org/officeDocument/2006/relationships/hyperlink" Target="https://appropriations.house.gov/sites/democrats.appropriations.house.gov/files/Ukraine%20Supplemental%20Summary.pdf" TargetMode="External"/><Relationship Id="rId2007" Type="http://schemas.openxmlformats.org/officeDocument/2006/relationships/hyperlink" Target="https://appropriations.house.gov/sites/democrats.appropriations.house.gov/files/Additional%20Ukraine%20Suplemental%20Appropriations%20Act%20Summary.pdf" TargetMode="External"/><Relationship Id="rId2008" Type="http://schemas.openxmlformats.org/officeDocument/2006/relationships/hyperlink" Target="https://crsreports.congress.gov/product/pdf/IF/IF12040" TargetMode="External"/><Relationship Id="rId2009" Type="http://schemas.openxmlformats.org/officeDocument/2006/relationships/hyperlink" Target="https://www.whitehouse.gov/briefing-room/statements-releases/2022/05/06/statement-by-president-joe-biden-on-additional-security-assistance-to-ukraine/" TargetMode="External"/><Relationship Id="rId2010" Type="http://schemas.openxmlformats.org/officeDocument/2006/relationships/hyperlink" Target="https://appropriations.house.gov/sites/democrats.appropriations.house.gov/files/Ukraine%20Supplemental%20Summary.pdf" TargetMode="External"/><Relationship Id="rId2011" Type="http://schemas.openxmlformats.org/officeDocument/2006/relationships/hyperlink" Target="https://appropriations.house.gov/sites/democrats.appropriations.house.gov/files/Additional%20Ukraine%20Suplemental%20Appropriations%20Act%20Summary.pdf" TargetMode="External"/><Relationship Id="rId2012" Type="http://schemas.openxmlformats.org/officeDocument/2006/relationships/hyperlink" Target="https://crsreports.congress.gov/product/pdf/IF/IF12040" TargetMode="External"/><Relationship Id="rId2013" Type="http://schemas.openxmlformats.org/officeDocument/2006/relationships/hyperlink" Target="https://www.whitehouse.gov/briefing-room/statements-releases/2022/05/06/statement-by-president-joe-biden-on-additional-security-assistance-to-ukraine/" TargetMode="External"/><Relationship Id="rId2014" Type="http://schemas.openxmlformats.org/officeDocument/2006/relationships/hyperlink" Target="https://appropriations.house.gov/sites/democrats.appropriations.house.gov/files/Ukraine%20Supplemental%20Summary.pdf" TargetMode="External"/><Relationship Id="rId2015" Type="http://schemas.openxmlformats.org/officeDocument/2006/relationships/hyperlink" Target="https://appropriations.house.gov/sites/democrats.appropriations.house.gov/files/Additional%20Ukraine%20Suplemental%20Appropriations%20Act%20Summary.pdf" TargetMode="External"/><Relationship Id="rId2016" Type="http://schemas.openxmlformats.org/officeDocument/2006/relationships/hyperlink" Target="https://crsreports.congress.gov/product/pdf/IF/IF12040" TargetMode="External"/><Relationship Id="rId2017" Type="http://schemas.openxmlformats.org/officeDocument/2006/relationships/hyperlink" Target="https://appropriations.house.gov/sites/democrats.appropriations.house.gov/files/Ukraine%20Supplemental%20Summary.pdf" TargetMode="External"/><Relationship Id="rId2018" Type="http://schemas.openxmlformats.org/officeDocument/2006/relationships/hyperlink" Target="https://appropriations.house.gov/sites/democrats.appropriations.house.gov/files/Additional%20Ukraine%20Suplemental%20Appropriations%20Act%20Summary.pdf" TargetMode="External"/><Relationship Id="rId2019" Type="http://schemas.openxmlformats.org/officeDocument/2006/relationships/hyperlink" Target="https://crsreports.congress.gov/product/pdf/IF/IF12040" TargetMode="External"/><Relationship Id="rId2020" Type="http://schemas.openxmlformats.org/officeDocument/2006/relationships/hyperlink" Target="https://www.defense.gov/News/News-Stories/Article/Article/3038121/additional-100-million-in-howitzers-tactical-vehicles-radars-headed-to-ukraine/source/additional-100-million-in-howitzers-tactical-vehicles-radars-headed-to-ukraine/" TargetMode="External"/><Relationship Id="rId2021" Type="http://schemas.openxmlformats.org/officeDocument/2006/relationships/hyperlink" Target="https://appropriations.house.gov/sites/democrats.appropriations.house.gov/files/Ukraine%20Supplemental%20Summary.pdf" TargetMode="External"/><Relationship Id="rId2022" Type="http://schemas.openxmlformats.org/officeDocument/2006/relationships/hyperlink" Target="https://appropriations.house.gov/sites/democrats.appropriations.house.gov/files/Additional%20Ukraine%20Suplemental%20Appropriations%20Act%20Summary.pdf" TargetMode="External"/><Relationship Id="rId2023" Type="http://schemas.openxmlformats.org/officeDocument/2006/relationships/hyperlink" Target="https://crsreports.congress.gov/product/pdf/IF/IF12040" TargetMode="External"/><Relationship Id="rId2024" Type="http://schemas.openxmlformats.org/officeDocument/2006/relationships/hyperlink" Target="https://www.unroca.org/united-states/report/2022/" TargetMode="External"/><Relationship Id="rId2025" Type="http://schemas.openxmlformats.org/officeDocument/2006/relationships/hyperlink" Target="https://www.defense.gov/News/News-Stories/Article/Article/3038121/additional-100-million-in-howitzers-tactical-vehicles-radars-headed-to-ukraine/source/additional-100-million-in-howitzers-tactical-vehicles-radars-headed-to-ukraine/" TargetMode="External"/><Relationship Id="rId2026" Type="http://schemas.openxmlformats.org/officeDocument/2006/relationships/hyperlink" Target="https://appropriations.house.gov/sites/democrats.appropriations.house.gov/files/Ukraine%20Supplemental%20Summary.pdf" TargetMode="External"/><Relationship Id="rId2027" Type="http://schemas.openxmlformats.org/officeDocument/2006/relationships/hyperlink" Target="https://appropriations.house.gov/sites/democrats.appropriations.house.gov/files/Additional%20Ukraine%20Suplemental%20Appropriations%20Act%20Summary.pdf" TargetMode="External"/><Relationship Id="rId2028" Type="http://schemas.openxmlformats.org/officeDocument/2006/relationships/hyperlink" Target="https://crsreports.congress.gov/product/pdf/IF/IF12040" TargetMode="External"/><Relationship Id="rId2029" Type="http://schemas.openxmlformats.org/officeDocument/2006/relationships/hyperlink" Target="https://www.defense.gov/News/News-Stories/Article/Article/3038121/additional-100-million-in-howitzers-tactical-vehicles-radars-headed-to-ukraine/source/additional-100-million-in-howitzers-tactical-vehicles-radars-headed-to-ukraine/" TargetMode="External"/><Relationship Id="rId2030" Type="http://schemas.openxmlformats.org/officeDocument/2006/relationships/hyperlink" Target="https://appropriations.house.gov/sites/democrats.appropriations.house.gov/files/Ukraine%20Supplemental%20Summary.pdf" TargetMode="External"/><Relationship Id="rId2031" Type="http://schemas.openxmlformats.org/officeDocument/2006/relationships/hyperlink" Target="https://appropriations.house.gov/sites/democrats.appropriations.house.gov/files/Additional%20Ukraine%20Suplemental%20Appropriations%20Act%20Summary.pdf" TargetMode="External"/><Relationship Id="rId2032" Type="http://schemas.openxmlformats.org/officeDocument/2006/relationships/hyperlink" Target="https://crsreports.congress.gov/product/pdf/IF/IF12040" TargetMode="External"/><Relationship Id="rId2033" Type="http://schemas.openxmlformats.org/officeDocument/2006/relationships/hyperlink" Target="https://www.defense.gov/News/News-Stories/Article/Article/3038121/additional-100-million-in-howitzers-tactical-vehicles-radars-headed-to-ukraine/source/additional-100-million-in-howitzers-tactical-vehicles-radars-headed-to-ukraine/" TargetMode="External"/><Relationship Id="rId2034" Type="http://schemas.openxmlformats.org/officeDocument/2006/relationships/hyperlink" Target="https://appropriations.house.gov/sites/democrats.appropriations.house.gov/files/Ukraine%20Supplemental%20Summary.pdf" TargetMode="External"/><Relationship Id="rId2035" Type="http://schemas.openxmlformats.org/officeDocument/2006/relationships/hyperlink" Target="https://appropriations.house.gov/sites/democrats.appropriations.house.gov/files/Additional%20Ukraine%20Suplemental%20Appropriations%20Act%20Summary.pdf" TargetMode="External"/><Relationship Id="rId2036" Type="http://schemas.openxmlformats.org/officeDocument/2006/relationships/hyperlink" Target="https://crsreports.congress.gov/product/pdf/IF/IF12040" TargetMode="External"/><Relationship Id="rId2037" Type="http://schemas.openxmlformats.org/officeDocument/2006/relationships/hyperlink" Target="https://www.defense.gov/News/News-Stories/Article/Article/3038121/additional-100-million-in-howitzers-tactical-vehicles-radars-headed-to-ukraine/source/additional-100-million-in-howitzers-tactical-vehicles-radars-headed-to-ukraine/" TargetMode="External"/><Relationship Id="rId2038" Type="http://schemas.openxmlformats.org/officeDocument/2006/relationships/hyperlink" Target="https://appropriations.house.gov/sites/democrats.appropriations.house.gov/files/Ukraine%20Supplemental%20Summary.pdf" TargetMode="External"/><Relationship Id="rId2039" Type="http://schemas.openxmlformats.org/officeDocument/2006/relationships/hyperlink" Target="https://appropriations.house.gov/sites/democrats.appropriations.house.gov/files/Additional%20Ukraine%20Suplemental%20Appropriations%20Act%20Summary.pdf" TargetMode="External"/><Relationship Id="rId2040" Type="http://schemas.openxmlformats.org/officeDocument/2006/relationships/hyperlink" Target="https://crsreports.congress.gov/product/pdf/IF/IF12040" TargetMode="External"/><Relationship Id="rId2041" Type="http://schemas.openxmlformats.org/officeDocument/2006/relationships/hyperlink" Target="https://appropriations.house.gov/sites/democrats.appropriations.house.gov/files/Additional%20Ukraine%20Suplemental%20Appropriations%20Act%20Summary.pdf" TargetMode="External"/><Relationship Id="rId2042" Type="http://schemas.openxmlformats.org/officeDocument/2006/relationships/hyperlink" Target="https://appropriations.house.gov/sites/democrats.appropriations.house.gov/files/Ukraine%20Supplemental%20Summary.pdf" TargetMode="External"/><Relationship Id="rId2043" Type="http://schemas.openxmlformats.org/officeDocument/2006/relationships/hyperlink" Target="https://appropriations.house.gov/sites/democrats.appropriations.house.gov/files/Additional%20Ukraine%20Suplemental%20Appropriations%20Act%20Summary.pdf" TargetMode="External"/><Relationship Id="rId2044" Type="http://schemas.openxmlformats.org/officeDocument/2006/relationships/hyperlink" Target="https://crsreports.congress.gov/product/pdf/IF/IF12040" TargetMode="External"/><Relationship Id="rId2045" Type="http://schemas.openxmlformats.org/officeDocument/2006/relationships/hyperlink" Target="https://time.com/6244479/himars-rockets-ukraine-russia/" TargetMode="External"/><Relationship Id="rId2046" Type="http://schemas.openxmlformats.org/officeDocument/2006/relationships/hyperlink" Target="https://appropriations.house.gov/sites/democrats.appropriations.house.gov/files/Ukraine%20Supplemental%20Summary.pdf" TargetMode="External"/><Relationship Id="rId2047" Type="http://schemas.openxmlformats.org/officeDocument/2006/relationships/hyperlink" Target="https://appropriations.house.gov/sites/democrats.appropriations.house.gov/files/Additional%20Ukraine%20Suplemental%20Appropriations%20Act%20Summary.pdf" TargetMode="External"/><Relationship Id="rId2048" Type="http://schemas.openxmlformats.org/officeDocument/2006/relationships/hyperlink" Target="https://crsreports.congress.gov/product/pdf/IF/IF12040" TargetMode="External"/><Relationship Id="rId2049" Type="http://schemas.openxmlformats.org/officeDocument/2006/relationships/hyperlink" Target="https://appropriations.house.gov/sites/democrats.appropriations.house.gov/files/Additional%20Ukraine%20Suplemental%20Appropriations%20Act%20Summary.pdf" TargetMode="External"/><Relationship Id="rId2050" Type="http://schemas.openxmlformats.org/officeDocument/2006/relationships/hyperlink" Target="https://appropriations.house.gov/sites/democrats.appropriations.house.gov/files/Ukraine%20Supplemental%20Summary.pdf" TargetMode="External"/><Relationship Id="rId2051" Type="http://schemas.openxmlformats.org/officeDocument/2006/relationships/hyperlink" Target="https://appropriations.house.gov/sites/democrats.appropriations.house.gov/files/Additional%20Ukraine%20Suplemental%20Appropriations%20Act%20Summary.pdf" TargetMode="External"/><Relationship Id="rId2052" Type="http://schemas.openxmlformats.org/officeDocument/2006/relationships/hyperlink" Target="https://crsreports.congress.gov/product/pdf/IF/IF12040" TargetMode="External"/><Relationship Id="rId2053" Type="http://schemas.openxmlformats.org/officeDocument/2006/relationships/hyperlink" Target="https://www.unroca.org/united-states/report/2022/" TargetMode="External"/><Relationship Id="rId2054" Type="http://schemas.openxmlformats.org/officeDocument/2006/relationships/hyperlink" Target="https://appropriations.house.gov/sites/democrats.appropriations.house.gov/files/Ukraine%20Supplemental%20Summary.pdf" TargetMode="External"/><Relationship Id="rId2055" Type="http://schemas.openxmlformats.org/officeDocument/2006/relationships/hyperlink" Target="https://appropriations.house.gov/sites/democrats.appropriations.house.gov/files/Additional%20Ukraine%20Suplemental%20Appropriations%20Act%20Summary.pdf" TargetMode="External"/><Relationship Id="rId2056" Type="http://schemas.openxmlformats.org/officeDocument/2006/relationships/hyperlink" Target="https://crsreports.congress.gov/product/pdf/IF/IF12040" TargetMode="External"/><Relationship Id="rId2057" Type="http://schemas.openxmlformats.org/officeDocument/2006/relationships/hyperlink" Target="https://www.unroca.org/united-states/report/2022/" TargetMode="External"/><Relationship Id="rId2058" Type="http://schemas.openxmlformats.org/officeDocument/2006/relationships/hyperlink" Target="https://appropriations.house.gov/sites/democrats.appropriations.house.gov/files/Ukraine%20Supplemental%20Summary.pdf" TargetMode="External"/><Relationship Id="rId2059" Type="http://schemas.openxmlformats.org/officeDocument/2006/relationships/hyperlink" Target="https://appropriations.house.gov/sites/democrats.appropriations.house.gov/files/Additional%20Ukraine%20Suplemental%20Appropriations%20Act%20Summary.pdf" TargetMode="External"/><Relationship Id="rId2060" Type="http://schemas.openxmlformats.org/officeDocument/2006/relationships/hyperlink" Target="https://crsreports.congress.gov/product/pdf/IF/IF12040" TargetMode="External"/><Relationship Id="rId2061" Type="http://schemas.openxmlformats.org/officeDocument/2006/relationships/hyperlink" Target="https://appropriations.house.gov/sites/democrats.appropriations.house.gov/files/Ukraine%20Supplemental%20Summary.pdf" TargetMode="External"/><Relationship Id="rId2062" Type="http://schemas.openxmlformats.org/officeDocument/2006/relationships/hyperlink" Target="https://appropriations.house.gov/sites/democrats.appropriations.house.gov/files/Additional%20Ukraine%20Suplemental%20Appropriations%20Act%20Summary.pdf" TargetMode="External"/><Relationship Id="rId2063" Type="http://schemas.openxmlformats.org/officeDocument/2006/relationships/hyperlink" Target="https://crsreports.congress.gov/product/pdf/IF/IF12040" TargetMode="External"/><Relationship Id="rId2064" Type="http://schemas.openxmlformats.org/officeDocument/2006/relationships/hyperlink" Target="https://appropriations.house.gov/sites/democrats.appropriations.house.gov/files/Ukraine%20Supplemental%20Summary.pdf" TargetMode="External"/><Relationship Id="rId2065" Type="http://schemas.openxmlformats.org/officeDocument/2006/relationships/hyperlink" Target="https://appropriations.house.gov/sites/democrats.appropriations.house.gov/files/Additional%20Ukraine%20Suplemental%20Appropriations%20Act%20Summary.pdf" TargetMode="External"/><Relationship Id="rId2066" Type="http://schemas.openxmlformats.org/officeDocument/2006/relationships/hyperlink" Target="https://crsreports.congress.gov/product/pdf/IF/IF12040" TargetMode="External"/><Relationship Id="rId2067" Type="http://schemas.openxmlformats.org/officeDocument/2006/relationships/hyperlink" Target="https://appropriations.house.gov/sites/democrats.appropriations.house.gov/files/Ukraine%20Supplemental%20Summary.pdf" TargetMode="External"/><Relationship Id="rId2068" Type="http://schemas.openxmlformats.org/officeDocument/2006/relationships/hyperlink" Target="https://appropriations.house.gov/sites/democrats.appropriations.house.gov/files/Additional%20Ukraine%20Suplemental%20Appropriations%20Act%20Summary.pdf" TargetMode="External"/><Relationship Id="rId2069" Type="http://schemas.openxmlformats.org/officeDocument/2006/relationships/hyperlink" Target="https://crsreports.congress.gov/product/pdf/IF/IF12040" TargetMode="External"/><Relationship Id="rId2070" Type="http://schemas.openxmlformats.org/officeDocument/2006/relationships/hyperlink" Target="https://appropriations.house.gov/sites/democrats.appropriations.house.gov/files/Ukraine%20Supplemental%20Summary.pdf" TargetMode="External"/><Relationship Id="rId2071" Type="http://schemas.openxmlformats.org/officeDocument/2006/relationships/hyperlink" Target="https://appropriations.house.gov/sites/democrats.appropriations.house.gov/files/Additional%20Ukraine%20Suplemental%20Appropriations%20Act%20Summary.pdf" TargetMode="External"/><Relationship Id="rId2072" Type="http://schemas.openxmlformats.org/officeDocument/2006/relationships/hyperlink" Target="https://crsreports.congress.gov/product/pdf/IF/IF12040" TargetMode="External"/><Relationship Id="rId2073" Type="http://schemas.openxmlformats.org/officeDocument/2006/relationships/hyperlink" Target="https://www.unroca.org/united-states/report/2022/" TargetMode="External"/><Relationship Id="rId2074" Type="http://schemas.openxmlformats.org/officeDocument/2006/relationships/hyperlink" Target="https://appropriations.house.gov/sites/democrats.appropriations.house.gov/files/Ukraine%20Supplemental%20Summary.pdf" TargetMode="External"/><Relationship Id="rId2075" Type="http://schemas.openxmlformats.org/officeDocument/2006/relationships/hyperlink" Target="https://appropriations.house.gov/sites/democrats.appropriations.house.gov/files/Additional%20Ukraine%20Suplemental%20Appropriations%20Act%20Summary.pdf" TargetMode="External"/><Relationship Id="rId2076" Type="http://schemas.openxmlformats.org/officeDocument/2006/relationships/hyperlink" Target="https://crsreports.congress.gov/product/pdf/IF/IF12040" TargetMode="External"/><Relationship Id="rId2077" Type="http://schemas.openxmlformats.org/officeDocument/2006/relationships/hyperlink" Target="https://appropriations.house.gov/sites/democrats.appropriations.house.gov/files/Ukraine%20Supplemental%20Summary.pdf" TargetMode="External"/><Relationship Id="rId2078" Type="http://schemas.openxmlformats.org/officeDocument/2006/relationships/hyperlink" Target="https://appropriations.house.gov/sites/democrats.appropriations.house.gov/files/Additional%20Ukraine%20Suplemental%20Appropriations%20Act%20Summary.pdf" TargetMode="External"/><Relationship Id="rId2079" Type="http://schemas.openxmlformats.org/officeDocument/2006/relationships/hyperlink" Target="https://crsreports.congress.gov/product/pdf/IF/IF12040" TargetMode="External"/><Relationship Id="rId2080" Type="http://schemas.openxmlformats.org/officeDocument/2006/relationships/hyperlink" Target="https://www.defense.gov/News/Releases/Release/Article/3066864/fact-sheet-on-us-security-assistance-to-ukraine/" TargetMode="External"/><Relationship Id="rId2081" Type="http://schemas.openxmlformats.org/officeDocument/2006/relationships/hyperlink" Target="https://appropriations.house.gov/sites/democrats.appropriations.house.gov/files/Ukraine%20Supplemental%20Summary.pdf" TargetMode="External"/><Relationship Id="rId2082" Type="http://schemas.openxmlformats.org/officeDocument/2006/relationships/hyperlink" Target="https://appropriations.house.gov/sites/democrats.appropriations.house.gov/files/Additional%20Ukraine%20Suplemental%20Appropriations%20Act%20Summary.pdf" TargetMode="External"/><Relationship Id="rId2083" Type="http://schemas.openxmlformats.org/officeDocument/2006/relationships/hyperlink" Target="https://crsreports.congress.gov/product/pdf/IF/IF12040" TargetMode="External"/><Relationship Id="rId2084" Type="http://schemas.openxmlformats.org/officeDocument/2006/relationships/hyperlink" Target="https://www.unroca.org/united-states/report/2022/" TargetMode="External"/><Relationship Id="rId2085" Type="http://schemas.openxmlformats.org/officeDocument/2006/relationships/hyperlink" Target="https://appropriations.house.gov/sites/democrats.appropriations.house.gov/files/Ukraine%20Supplemental%20Summary.pdf" TargetMode="External"/><Relationship Id="rId2086" Type="http://schemas.openxmlformats.org/officeDocument/2006/relationships/hyperlink" Target="https://appropriations.house.gov/sites/democrats.appropriations.house.gov/files/Additional%20Ukraine%20Suplemental%20Appropriations%20Act%20Summary.pdf" TargetMode="External"/><Relationship Id="rId2087" Type="http://schemas.openxmlformats.org/officeDocument/2006/relationships/hyperlink" Target="https://crsreports.congress.gov/product/pdf/IF/IF12040" TargetMode="External"/><Relationship Id="rId2088" Type="http://schemas.openxmlformats.org/officeDocument/2006/relationships/hyperlink" Target="https://appropriations.house.gov/sites/democrats.appropriations.house.gov/files/Ukraine%20Supplemental%20Summary.pdf" TargetMode="External"/><Relationship Id="rId2089" Type="http://schemas.openxmlformats.org/officeDocument/2006/relationships/hyperlink" Target="https://appropriations.house.gov/sites/democrats.appropriations.house.gov/files/Additional%20Ukraine%20Suplemental%20Appropriations%20Act%20Summary.pdf" TargetMode="External"/><Relationship Id="rId2090" Type="http://schemas.openxmlformats.org/officeDocument/2006/relationships/hyperlink" Target="https://crsreports.congress.gov/product/pdf/IF/IF12040" TargetMode="External"/><Relationship Id="rId2091" Type="http://schemas.openxmlformats.org/officeDocument/2006/relationships/hyperlink" Target="https://appropriations.house.gov/sites/democrats.appropriations.house.gov/files/Ukraine%20Supplemental%20Summary.pdf" TargetMode="External"/><Relationship Id="rId2092" Type="http://schemas.openxmlformats.org/officeDocument/2006/relationships/hyperlink" Target="https://appropriations.house.gov/sites/democrats.appropriations.house.gov/files/Additional%20Ukraine%20Suplemental%20Appropriations%20Act%20Summary.pdf" TargetMode="External"/><Relationship Id="rId2093" Type="http://schemas.openxmlformats.org/officeDocument/2006/relationships/hyperlink" Target="https://crsreports.congress.gov/product/pdf/IF/IF12040" TargetMode="External"/><Relationship Id="rId2094" Type="http://schemas.openxmlformats.org/officeDocument/2006/relationships/hyperlink" Target="https://appropriations.house.gov/sites/democrats.appropriations.house.gov/files/Ukraine%20Supplemental%20Summary.pdf" TargetMode="External"/><Relationship Id="rId2095" Type="http://schemas.openxmlformats.org/officeDocument/2006/relationships/hyperlink" Target="https://appropriations.house.gov/sites/democrats.appropriations.house.gov/files/Additional%20Ukraine%20Suplemental%20Appropriations%20Act%20Summary.pdf" TargetMode="External"/><Relationship Id="rId2096" Type="http://schemas.openxmlformats.org/officeDocument/2006/relationships/hyperlink" Target="https://crsreports.congress.gov/product/pdf/IF/IF12040" TargetMode="External"/><Relationship Id="rId2097" Type="http://schemas.openxmlformats.org/officeDocument/2006/relationships/hyperlink" Target="https://www.defense.gov/News/Releases/Release/Article/3066864/fact-sheet-on-us-security-assistance-to-ukraine/" TargetMode="External"/><Relationship Id="rId2098" Type="http://schemas.openxmlformats.org/officeDocument/2006/relationships/hyperlink" Target="https://appropriations.house.gov/sites/democrats.appropriations.house.gov/files/Ukraine%20Supplemental%20Summary.pdf" TargetMode="External"/><Relationship Id="rId2099" Type="http://schemas.openxmlformats.org/officeDocument/2006/relationships/hyperlink" Target="https://appropriations.house.gov/sites/democrats.appropriations.house.gov/files/Additional%20Ukraine%20Suplemental%20Appropriations%20Act%20Summary.pdf" TargetMode="External"/><Relationship Id="rId2100" Type="http://schemas.openxmlformats.org/officeDocument/2006/relationships/hyperlink" Target="https://crsreports.congress.gov/product/pdf/IF/IF12040" TargetMode="External"/><Relationship Id="rId2101" Type="http://schemas.openxmlformats.org/officeDocument/2006/relationships/hyperlink" Target="https://www.defense.gov/News/News-Stories/Article/Article/3072692/president-authorizes-another-450-million-drawdown-to-support-ukraine/" TargetMode="External"/><Relationship Id="rId2102" Type="http://schemas.openxmlformats.org/officeDocument/2006/relationships/hyperlink" Target="https://appropriations.house.gov/sites/democrats.appropriations.house.gov/files/Ukraine%20Supplemental%20Summary.pdf" TargetMode="External"/><Relationship Id="rId2103" Type="http://schemas.openxmlformats.org/officeDocument/2006/relationships/hyperlink" Target="https://appropriations.house.gov/sites/democrats.appropriations.house.gov/files/Additional%20Ukraine%20Suplemental%20Appropriations%20Act%20Summary.pdf" TargetMode="External"/><Relationship Id="rId2104" Type="http://schemas.openxmlformats.org/officeDocument/2006/relationships/hyperlink" Target="https://crsreports.congress.gov/product/pdf/IF/IF12040" TargetMode="External"/><Relationship Id="rId2105" Type="http://schemas.openxmlformats.org/officeDocument/2006/relationships/hyperlink" Target="https://www.unroca.org/united-states/report/2022/" TargetMode="External"/><Relationship Id="rId2106" Type="http://schemas.openxmlformats.org/officeDocument/2006/relationships/hyperlink" Target="https://www.defense.gov/News/News-Stories/Article/Article/3072692/president-authorizes-another-450-million-drawdown-to-support-ukraine/" TargetMode="External"/><Relationship Id="rId2107" Type="http://schemas.openxmlformats.org/officeDocument/2006/relationships/hyperlink" Target="https://appropriations.house.gov/sites/democrats.appropriations.house.gov/files/Ukraine%20Supplemental%20Summary.pdf" TargetMode="External"/><Relationship Id="rId2108" Type="http://schemas.openxmlformats.org/officeDocument/2006/relationships/hyperlink" Target="https://appropriations.house.gov/sites/democrats.appropriations.house.gov/files/Additional%20Ukraine%20Suplemental%20Appropriations%20Act%20Summary.pdf" TargetMode="External"/><Relationship Id="rId2109" Type="http://schemas.openxmlformats.org/officeDocument/2006/relationships/hyperlink" Target="https://crsreports.congress.gov/product/pdf/IF/IF12040" TargetMode="External"/><Relationship Id="rId2110" Type="http://schemas.openxmlformats.org/officeDocument/2006/relationships/hyperlink" Target="https://www.defense.gov/News/News-Stories/Article/Article/3072692/president-authorizes-another-450-million-drawdown-to-support-ukraine/" TargetMode="External"/><Relationship Id="rId2111" Type="http://schemas.openxmlformats.org/officeDocument/2006/relationships/hyperlink" Target="https://appropriations.house.gov/sites/democrats.appropriations.house.gov/files/Ukraine%20Supplemental%20Summary.pdf" TargetMode="External"/><Relationship Id="rId2112" Type="http://schemas.openxmlformats.org/officeDocument/2006/relationships/hyperlink" Target="https://appropriations.house.gov/sites/democrats.appropriations.house.gov/files/Additional%20Ukraine%20Suplemental%20Appropriations%20Act%20Summary.pdf" TargetMode="External"/><Relationship Id="rId2113" Type="http://schemas.openxmlformats.org/officeDocument/2006/relationships/hyperlink" Target="https://crsreports.congress.gov/product/pdf/IF/IF12040" TargetMode="External"/><Relationship Id="rId2114" Type="http://schemas.openxmlformats.org/officeDocument/2006/relationships/hyperlink" Target="https://www.defense.gov/News/News-Stories/Article/Article/3072692/president-authorizes-another-450-million-drawdown-to-support-ukraine/" TargetMode="External"/><Relationship Id="rId2115" Type="http://schemas.openxmlformats.org/officeDocument/2006/relationships/hyperlink" Target="https://appropriations.house.gov/sites/democrats.appropriations.house.gov/files/Ukraine%20Supplemental%20Summary.pdf" TargetMode="External"/><Relationship Id="rId2116" Type="http://schemas.openxmlformats.org/officeDocument/2006/relationships/hyperlink" Target="https://appropriations.house.gov/sites/democrats.appropriations.house.gov/files/Additional%20Ukraine%20Suplemental%20Appropriations%20Act%20Summary.pdf" TargetMode="External"/><Relationship Id="rId2117" Type="http://schemas.openxmlformats.org/officeDocument/2006/relationships/hyperlink" Target="https://crsreports.congress.gov/product/pdf/IF/IF12040" TargetMode="External"/><Relationship Id="rId2118" Type="http://schemas.openxmlformats.org/officeDocument/2006/relationships/hyperlink" Target="https://www.defense.gov/News/News-Stories/Article/Article/3072692/president-authorizes-another-450-million-drawdown-to-support-ukraine/" TargetMode="External"/><Relationship Id="rId2119" Type="http://schemas.openxmlformats.org/officeDocument/2006/relationships/hyperlink" Target="https://appropriations.house.gov/sites/democrats.appropriations.house.gov/files/Ukraine%20Supplemental%20Summary.pdf" TargetMode="External"/><Relationship Id="rId2120" Type="http://schemas.openxmlformats.org/officeDocument/2006/relationships/hyperlink" Target="https://appropriations.house.gov/sites/democrats.appropriations.house.gov/files/Additional%20Ukraine%20Suplemental%20Appropriations%20Act%20Summary.pdf" TargetMode="External"/><Relationship Id="rId2121" Type="http://schemas.openxmlformats.org/officeDocument/2006/relationships/hyperlink" Target="https://crsreports.congress.gov/product/pdf/IF/IF12040" TargetMode="External"/><Relationship Id="rId2122" Type="http://schemas.openxmlformats.org/officeDocument/2006/relationships/hyperlink" Target="https://www.defense.gov/News/News-Stories/Article/Article/3072692/president-authorizes-another-450-million-drawdown-to-support-ukraine/" TargetMode="External"/><Relationship Id="rId2123" Type="http://schemas.openxmlformats.org/officeDocument/2006/relationships/hyperlink" Target="https://appropriations.house.gov/sites/democrats.appropriations.house.gov/files/Ukraine%20Supplemental%20Summary.pdf" TargetMode="External"/><Relationship Id="rId2124" Type="http://schemas.openxmlformats.org/officeDocument/2006/relationships/hyperlink" Target="https://appropriations.house.gov/sites/democrats.appropriations.house.gov/files/Additional%20Ukraine%20Suplemental%20Appropriations%20Act%20Summary.pdf" TargetMode="External"/><Relationship Id="rId2125" Type="http://schemas.openxmlformats.org/officeDocument/2006/relationships/hyperlink" Target="https://crsreports.congress.gov/product/pdf/IF/IF12040" TargetMode="External"/><Relationship Id="rId2126" Type="http://schemas.openxmlformats.org/officeDocument/2006/relationships/hyperlink" Target="https://www.unroca.org/united-states/report/2022/" TargetMode="External"/><Relationship Id="rId2127" Type="http://schemas.openxmlformats.org/officeDocument/2006/relationships/hyperlink" Target="https://www.defense.gov/News/News-Stories/Article/Article/3072692/president-authorizes-another-450-million-drawdown-to-support-ukraine/" TargetMode="External"/><Relationship Id="rId2128" Type="http://schemas.openxmlformats.org/officeDocument/2006/relationships/hyperlink" Target="https://appropriations.house.gov/sites/democrats.appropriations.house.gov/files/Ukraine%20Supplemental%20Summary.pdf" TargetMode="External"/><Relationship Id="rId2129" Type="http://schemas.openxmlformats.org/officeDocument/2006/relationships/hyperlink" Target="https://appropriations.house.gov/sites/democrats.appropriations.house.gov/files/Additional%20Ukraine%20Suplemental%20Appropriations%20Act%20Summary.pdf" TargetMode="External"/><Relationship Id="rId2130" Type="http://schemas.openxmlformats.org/officeDocument/2006/relationships/hyperlink" Target="https://crsreports.congress.gov/product/pdf/IF/IF12040" TargetMode="External"/><Relationship Id="rId2131" Type="http://schemas.openxmlformats.org/officeDocument/2006/relationships/hyperlink" Target="https://www.defense.gov/News/Releases/Release/Article/3081993/820-million-in-additional-security-assistance-for-ukraine/" TargetMode="External"/><Relationship Id="rId2132" Type="http://schemas.openxmlformats.org/officeDocument/2006/relationships/hyperlink" Target="https://appropriations.house.gov/sites/democrats.appropriations.house.gov/files/Ukraine%20Supplemental%20Summary.pdf" TargetMode="External"/><Relationship Id="rId2133" Type="http://schemas.openxmlformats.org/officeDocument/2006/relationships/hyperlink" Target="https://appropriations.house.gov/sites/democrats.appropriations.house.gov/files/Additional%20Ukraine%20Suplemental%20Appropriations%20Act%20Summary.pdf" TargetMode="External"/><Relationship Id="rId2134" Type="http://schemas.openxmlformats.org/officeDocument/2006/relationships/hyperlink" Target="https://crsreports.congress.gov/product/pdf/IF/IF12040" TargetMode="External"/><Relationship Id="rId2135" Type="http://schemas.openxmlformats.org/officeDocument/2006/relationships/hyperlink" Target="https://www.state.gov/400-million-in-new-u-s-military-assistance-for-ukraine/" TargetMode="External"/><Relationship Id="rId2136" Type="http://schemas.openxmlformats.org/officeDocument/2006/relationships/hyperlink" Target="https://appropriations.house.gov/sites/democrats.appropriations.house.gov/files/Ukraine%20Supplemental%20Summary.pdf" TargetMode="External"/><Relationship Id="rId2137" Type="http://schemas.openxmlformats.org/officeDocument/2006/relationships/hyperlink" Target="https://appropriations.house.gov/sites/democrats.appropriations.house.gov/files/Additional%20Ukraine%20Suplemental%20Appropriations%20Act%20Summary.pdf" TargetMode="External"/><Relationship Id="rId2138" Type="http://schemas.openxmlformats.org/officeDocument/2006/relationships/hyperlink" Target="https://crsreports.congress.gov/product/pdf/IF/IF12040" TargetMode="External"/><Relationship Id="rId2139" Type="http://schemas.openxmlformats.org/officeDocument/2006/relationships/hyperlink" Target="https://time.com/6244479/himars-rockets-ukraine-russia/" TargetMode="External"/><Relationship Id="rId2140" Type="http://schemas.openxmlformats.org/officeDocument/2006/relationships/hyperlink" Target="https://appropriations.house.gov/sites/democrats.appropriations.house.gov/files/Ukraine%20Supplemental%20Summary.pdf" TargetMode="External"/><Relationship Id="rId2141" Type="http://schemas.openxmlformats.org/officeDocument/2006/relationships/hyperlink" Target="https://appropriations.house.gov/sites/democrats.appropriations.house.gov/files/Additional%20Ukraine%20Suplemental%20Appropriations%20Act%20Summary.pdf" TargetMode="External"/><Relationship Id="rId2142" Type="http://schemas.openxmlformats.org/officeDocument/2006/relationships/hyperlink" Target="https://crsreports.congress.gov/product/pdf/IF/IF12040" TargetMode="External"/><Relationship Id="rId2143" Type="http://schemas.openxmlformats.org/officeDocument/2006/relationships/hyperlink" Target="https://appropriations.house.gov/sites/democrats.appropriations.house.gov/files/Ukraine%20Supplemental%20Summary.pdf" TargetMode="External"/><Relationship Id="rId2144" Type="http://schemas.openxmlformats.org/officeDocument/2006/relationships/hyperlink" Target="https://appropriations.house.gov/sites/democrats.appropriations.house.gov/files/Additional%20Ukraine%20Suplemental%20Appropriations%20Act%20Summary.pdf" TargetMode="External"/><Relationship Id="rId2145" Type="http://schemas.openxmlformats.org/officeDocument/2006/relationships/hyperlink" Target="https://crsreports.congress.gov/product/pdf/IF/IF12040" TargetMode="External"/><Relationship Id="rId2146" Type="http://schemas.openxmlformats.org/officeDocument/2006/relationships/hyperlink" Target="https://appropriations.house.gov/sites/democrats.appropriations.house.gov/files/Ukraine%20Supplemental%20Summary.pdf" TargetMode="External"/><Relationship Id="rId2147" Type="http://schemas.openxmlformats.org/officeDocument/2006/relationships/hyperlink" Target="https://appropriations.house.gov/sites/democrats.appropriations.house.gov/files/Additional%20Ukraine%20Suplemental%20Appropriations%20Act%20Summary.pdf" TargetMode="External"/><Relationship Id="rId2148" Type="http://schemas.openxmlformats.org/officeDocument/2006/relationships/hyperlink" Target="https://crsreports.congress.gov/product/pdf/IF/IF12040" TargetMode="External"/><Relationship Id="rId2149" Type="http://schemas.openxmlformats.org/officeDocument/2006/relationships/hyperlink" Target="https://appropriations.house.gov/sites/democrats.appropriations.house.gov/files/Ukraine%20Supplemental%20Summary.pdf" TargetMode="External"/><Relationship Id="rId2150" Type="http://schemas.openxmlformats.org/officeDocument/2006/relationships/hyperlink" Target="https://appropriations.house.gov/sites/democrats.appropriations.house.gov/files/Additional%20Ukraine%20Suplemental%20Appropriations%20Act%20Summary.pdf" TargetMode="External"/><Relationship Id="rId2151" Type="http://schemas.openxmlformats.org/officeDocument/2006/relationships/hyperlink" Target="https://crsreports.congress.gov/product/pdf/IF/IF12040" TargetMode="External"/><Relationship Id="rId2152" Type="http://schemas.openxmlformats.org/officeDocument/2006/relationships/hyperlink" Target="https://appropriations.house.gov/sites/democrats.appropriations.house.gov/files/Ukraine%20Supplemental%20Summary.pdf" TargetMode="External"/><Relationship Id="rId2153" Type="http://schemas.openxmlformats.org/officeDocument/2006/relationships/hyperlink" Target="https://appropriations.house.gov/sites/democrats.appropriations.house.gov/files/Additional%20Ukraine%20Suplemental%20Appropriations%20Act%20Summary.pdf" TargetMode="External"/><Relationship Id="rId2154" Type="http://schemas.openxmlformats.org/officeDocument/2006/relationships/hyperlink" Target="https://crsreports.congress.gov/product/pdf/IF/IF12040" TargetMode="External"/><Relationship Id="rId2155" Type="http://schemas.openxmlformats.org/officeDocument/2006/relationships/hyperlink" Target="https://www.unroca.org/united-states/report/2022/" TargetMode="External"/><Relationship Id="rId2156" Type="http://schemas.openxmlformats.org/officeDocument/2006/relationships/hyperlink" Target="https://appropriations.house.gov/sites/democrats.appropriations.house.gov/files/Ukraine%20Supplemental%20Summary.pdf" TargetMode="External"/><Relationship Id="rId2157" Type="http://schemas.openxmlformats.org/officeDocument/2006/relationships/hyperlink" Target="https://appropriations.house.gov/sites/democrats.appropriations.house.gov/files/Additional%20Ukraine%20Suplemental%20Appropriations%20Act%20Summary.pdf" TargetMode="External"/><Relationship Id="rId2158" Type="http://schemas.openxmlformats.org/officeDocument/2006/relationships/hyperlink" Target="https://crsreports.congress.gov/product/pdf/IF/IF12040" TargetMode="External"/><Relationship Id="rId2159" Type="http://schemas.openxmlformats.org/officeDocument/2006/relationships/hyperlink" Target="https://www.defense.gov/News/Releases/Release/Article/3102984/270-million-in-additional-security-assistance-for-ukraine/" TargetMode="External"/><Relationship Id="rId2160" Type="http://schemas.openxmlformats.org/officeDocument/2006/relationships/hyperlink" Target="https://appropriations.house.gov/sites/democrats.appropriations.house.gov/files/Ukraine%20Supplemental%20Summary.pdf" TargetMode="External"/><Relationship Id="rId2161" Type="http://schemas.openxmlformats.org/officeDocument/2006/relationships/hyperlink" Target="https://appropriations.house.gov/sites/democrats.appropriations.house.gov/files/Additional%20Ukraine%20Suplemental%20Appropriations%20Act%20Summary.pdf" TargetMode="External"/><Relationship Id="rId2162" Type="http://schemas.openxmlformats.org/officeDocument/2006/relationships/hyperlink" Target="https://crsreports.congress.gov/product/pdf/IF/IF12040" TargetMode="External"/><Relationship Id="rId2163" Type="http://schemas.openxmlformats.org/officeDocument/2006/relationships/hyperlink" Target="https://time.com/6244479/himars-rockets-ukraine-russia/" TargetMode="External"/><Relationship Id="rId2164" Type="http://schemas.openxmlformats.org/officeDocument/2006/relationships/hyperlink" Target="https://appropriations.house.gov/sites/democrats.appropriations.house.gov/files/Ukraine%20Supplemental%20Summary.pdf" TargetMode="External"/><Relationship Id="rId2165" Type="http://schemas.openxmlformats.org/officeDocument/2006/relationships/hyperlink" Target="https://appropriations.house.gov/sites/democrats.appropriations.house.gov/files/Additional%20Ukraine%20Suplemental%20Appropriations%20Act%20Summary.pdf" TargetMode="External"/><Relationship Id="rId2166" Type="http://schemas.openxmlformats.org/officeDocument/2006/relationships/hyperlink" Target="https://crsreports.congress.gov/product/pdf/IF/IF12040" TargetMode="External"/><Relationship Id="rId2167" Type="http://schemas.openxmlformats.org/officeDocument/2006/relationships/hyperlink" Target="https://appropriations.house.gov/sites/democrats.appropriations.house.gov/files/Ukraine%20Supplemental%20Summary.pdf" TargetMode="External"/><Relationship Id="rId2168" Type="http://schemas.openxmlformats.org/officeDocument/2006/relationships/hyperlink" Target="https://appropriations.house.gov/sites/democrats.appropriations.house.gov/files/Additional%20Ukraine%20Suplemental%20Appropriations%20Act%20Summary.pdf" TargetMode="External"/><Relationship Id="rId2169" Type="http://schemas.openxmlformats.org/officeDocument/2006/relationships/hyperlink" Target="https://crsreports.congress.gov/product/pdf/IF/IF12040" TargetMode="External"/><Relationship Id="rId2170" Type="http://schemas.openxmlformats.org/officeDocument/2006/relationships/hyperlink" Target="https://www.unroca.org/united-states/report/2022/" TargetMode="External"/><Relationship Id="rId2171" Type="http://schemas.openxmlformats.org/officeDocument/2006/relationships/hyperlink" Target="https://appropriations.house.gov/sites/democrats.appropriations.house.gov/files/Ukraine%20Supplemental%20Summary.pdf" TargetMode="External"/><Relationship Id="rId2172" Type="http://schemas.openxmlformats.org/officeDocument/2006/relationships/hyperlink" Target="https://appropriations.house.gov/sites/democrats.appropriations.house.gov/files/Additional%20Ukraine%20Suplemental%20Appropriations%20Act%20Summary.pdf" TargetMode="External"/><Relationship Id="rId2173" Type="http://schemas.openxmlformats.org/officeDocument/2006/relationships/hyperlink" Target="https://crsreports.congress.gov/product/pdf/IF/IF12040" TargetMode="External"/><Relationship Id="rId2174" Type="http://schemas.openxmlformats.org/officeDocument/2006/relationships/hyperlink" Target="https://appropriations.house.gov/sites/democrats.appropriations.house.gov/files/Ukraine%20Supplemental%20Summary.pdf" TargetMode="External"/><Relationship Id="rId2175" Type="http://schemas.openxmlformats.org/officeDocument/2006/relationships/hyperlink" Target="https://appropriations.house.gov/sites/democrats.appropriations.house.gov/files/Additional%20Ukraine%20Suplemental%20Appropriations%20Act%20Summary.pdf" TargetMode="External"/><Relationship Id="rId2176" Type="http://schemas.openxmlformats.org/officeDocument/2006/relationships/hyperlink" Target="https://crsreports.congress.gov/product/pdf/IF/IF12040" TargetMode="External"/><Relationship Id="rId2177" Type="http://schemas.openxmlformats.org/officeDocument/2006/relationships/hyperlink" Target="https://appropriations.house.gov/sites/democrats.appropriations.house.gov/files/Ukraine%20Supplemental%20Summary.pdf" TargetMode="External"/><Relationship Id="rId2178" Type="http://schemas.openxmlformats.org/officeDocument/2006/relationships/hyperlink" Target="https://appropriations.house.gov/sites/democrats.appropriations.house.gov/files/Additional%20Ukraine%20Suplemental%20Appropriations%20Act%20Summary.pdf" TargetMode="External"/><Relationship Id="rId2179" Type="http://schemas.openxmlformats.org/officeDocument/2006/relationships/hyperlink" Target="https://crsreports.congress.gov/product/pdf/IF/IF12040" TargetMode="External"/><Relationship Id="rId2180" Type="http://schemas.openxmlformats.org/officeDocument/2006/relationships/hyperlink" Target="https://www.state.gov/biden-harris-administration-announces-550-million-in-new-u-s-military-assistance-for-ukraine/" TargetMode="External"/><Relationship Id="rId2181" Type="http://schemas.openxmlformats.org/officeDocument/2006/relationships/hyperlink" Target="https://appropriations.house.gov/sites/democrats.appropriations.house.gov/files/Ukraine%20Supplemental%20Summary.pdf" TargetMode="External"/><Relationship Id="rId2182" Type="http://schemas.openxmlformats.org/officeDocument/2006/relationships/hyperlink" Target="https://appropriations.house.gov/sites/democrats.appropriations.house.gov/files/Additional%20Ukraine%20Suplemental%20Appropriations%20Act%20Summary.pdf" TargetMode="External"/><Relationship Id="rId2183" Type="http://schemas.openxmlformats.org/officeDocument/2006/relationships/hyperlink" Target="https://crsreports.congress.gov/product/pdf/IF/IF12040" TargetMode="External"/><Relationship Id="rId2184" Type="http://schemas.openxmlformats.org/officeDocument/2006/relationships/hyperlink" Target="https://www.state.gov/biden-harris-administration-announces-550-million-in-new-u-s-military-assistance-for-ukraine/" TargetMode="External"/><Relationship Id="rId2185" Type="http://schemas.openxmlformats.org/officeDocument/2006/relationships/hyperlink" Target="https://appropriations.house.gov/sites/democrats.appropriations.house.gov/files/Ukraine%20Supplemental%20Summary.pdf" TargetMode="External"/><Relationship Id="rId2186" Type="http://schemas.openxmlformats.org/officeDocument/2006/relationships/hyperlink" Target="https://appropriations.house.gov/sites/democrats.appropriations.house.gov/files/Additional%20Ukraine%20Suplemental%20Appropriations%20Act%20Summary.pdf" TargetMode="External"/><Relationship Id="rId2187" Type="http://schemas.openxmlformats.org/officeDocument/2006/relationships/hyperlink" Target="https://crsreports.congress.gov/product/pdf/IF/IF12040" TargetMode="External"/><Relationship Id="rId2188" Type="http://schemas.openxmlformats.org/officeDocument/2006/relationships/hyperlink" Target="https://www.defense.gov/News/Releases/Release/Article/3120059/1-billion-in-additional-security-assistance-for-ukraine/" TargetMode="External"/><Relationship Id="rId2189" Type="http://schemas.openxmlformats.org/officeDocument/2006/relationships/hyperlink" Target="https://appropriations.house.gov/sites/democrats.appropriations.house.gov/files/Ukraine%20Supplemental%20Summary.pdf" TargetMode="External"/><Relationship Id="rId2190" Type="http://schemas.openxmlformats.org/officeDocument/2006/relationships/hyperlink" Target="https://appropriations.house.gov/sites/democrats.appropriations.house.gov/files/Additional%20Ukraine%20Suplemental%20Appropriations%20Act%20Summary.pdf" TargetMode="External"/><Relationship Id="rId2191" Type="http://schemas.openxmlformats.org/officeDocument/2006/relationships/hyperlink" Target="https://crsreports.congress.gov/product/pdf/IF/IF12040" TargetMode="External"/><Relationship Id="rId2192" Type="http://schemas.openxmlformats.org/officeDocument/2006/relationships/hyperlink" Target="https://www.defense.gov/News/Releases/Release/Article/3120059/1-billion-in-additional-security-assistance-for-ukraine/" TargetMode="External"/><Relationship Id="rId2193" Type="http://schemas.openxmlformats.org/officeDocument/2006/relationships/hyperlink" Target="https://appropriations.house.gov/sites/democrats.appropriations.house.gov/files/Ukraine%20Supplemental%20Summary.pdf" TargetMode="External"/><Relationship Id="rId2194" Type="http://schemas.openxmlformats.org/officeDocument/2006/relationships/hyperlink" Target="https://appropriations.house.gov/sites/democrats.appropriations.house.gov/files/Additional%20Ukraine%20Suplemental%20Appropriations%20Act%20Summary.pdf" TargetMode="External"/><Relationship Id="rId2195" Type="http://schemas.openxmlformats.org/officeDocument/2006/relationships/hyperlink" Target="https://crsreports.congress.gov/product/pdf/IF/IF12040" TargetMode="External"/><Relationship Id="rId2196" Type="http://schemas.openxmlformats.org/officeDocument/2006/relationships/hyperlink" Target="https://www.defense.gov/News/Releases/Release/Article/3120059/1-billion-in-additional-security-assistance-for-ukraine/" TargetMode="External"/><Relationship Id="rId2197" Type="http://schemas.openxmlformats.org/officeDocument/2006/relationships/hyperlink" Target="https://appropriations.house.gov/sites/democrats.appropriations.house.gov/files/Ukraine%20Supplemental%20Summary.pdf" TargetMode="External"/><Relationship Id="rId2198" Type="http://schemas.openxmlformats.org/officeDocument/2006/relationships/hyperlink" Target="https://appropriations.house.gov/sites/democrats.appropriations.house.gov/files/Additional%20Ukraine%20Suplemental%20Appropriations%20Act%20Summary.pdf" TargetMode="External"/><Relationship Id="rId2199" Type="http://schemas.openxmlformats.org/officeDocument/2006/relationships/hyperlink" Target="https://crsreports.congress.gov/product/pdf/IF/IF12040" TargetMode="External"/><Relationship Id="rId2200" Type="http://schemas.openxmlformats.org/officeDocument/2006/relationships/hyperlink" Target="https://www.unroca.org/united-states/report/2022/" TargetMode="External"/><Relationship Id="rId2201" Type="http://schemas.openxmlformats.org/officeDocument/2006/relationships/hyperlink" Target="https://www.defense.gov/News/Releases/Release/Article/3120059/1-billion-in-additional-security-assistance-for-ukraine/" TargetMode="External"/><Relationship Id="rId2202" Type="http://schemas.openxmlformats.org/officeDocument/2006/relationships/hyperlink" Target="https://appropriations.house.gov/sites/democrats.appropriations.house.gov/files/Ukraine%20Supplemental%20Summary.pdf" TargetMode="External"/><Relationship Id="rId2203" Type="http://schemas.openxmlformats.org/officeDocument/2006/relationships/hyperlink" Target="https://appropriations.house.gov/sites/democrats.appropriations.house.gov/files/Additional%20Ukraine%20Suplemental%20Appropriations%20Act%20Summary.pdf" TargetMode="External"/><Relationship Id="rId2204" Type="http://schemas.openxmlformats.org/officeDocument/2006/relationships/hyperlink" Target="https://crsreports.congress.gov/product/pdf/IF/IF12040" TargetMode="External"/><Relationship Id="rId2205" Type="http://schemas.openxmlformats.org/officeDocument/2006/relationships/hyperlink" Target="https://www.defense.gov/News/Releases/Release/Article/3120059/1-billion-in-additional-security-assistance-for-ukraine/" TargetMode="External"/><Relationship Id="rId2206" Type="http://schemas.openxmlformats.org/officeDocument/2006/relationships/hyperlink" Target="https://appropriations.house.gov/sites/democrats.appropriations.house.gov/files/Ukraine%20Supplemental%20Summary.pdf" TargetMode="External"/><Relationship Id="rId2207" Type="http://schemas.openxmlformats.org/officeDocument/2006/relationships/hyperlink" Target="https://appropriations.house.gov/sites/democrats.appropriations.house.gov/files/Additional%20Ukraine%20Suplemental%20Appropriations%20Act%20Summary.pdf" TargetMode="External"/><Relationship Id="rId2208" Type="http://schemas.openxmlformats.org/officeDocument/2006/relationships/hyperlink" Target="https://crsreports.congress.gov/product/pdf/IF/IF12040" TargetMode="External"/><Relationship Id="rId2209" Type="http://schemas.openxmlformats.org/officeDocument/2006/relationships/hyperlink" Target="https://www.defense.gov/News/Releases/Release/Article/3120059/1-billion-in-additional-security-assistance-for-ukraine/" TargetMode="External"/><Relationship Id="rId2210" Type="http://schemas.openxmlformats.org/officeDocument/2006/relationships/hyperlink" Target="https://appropriations.house.gov/sites/democrats.appropriations.house.gov/files/Ukraine%20Supplemental%20Summary.pdf" TargetMode="External"/><Relationship Id="rId2211" Type="http://schemas.openxmlformats.org/officeDocument/2006/relationships/hyperlink" Target="https://appropriations.house.gov/sites/democrats.appropriations.house.gov/files/Additional%20Ukraine%20Suplemental%20Appropriations%20Act%20Summary.pdf" TargetMode="External"/><Relationship Id="rId2212" Type="http://schemas.openxmlformats.org/officeDocument/2006/relationships/hyperlink" Target="https://crsreports.congress.gov/product/pdf/IF/IF12040" TargetMode="External"/><Relationship Id="rId2213" Type="http://schemas.openxmlformats.org/officeDocument/2006/relationships/hyperlink" Target="https://www.defense.gov/News/Releases/Release/Article/3120059/1-billion-in-additional-security-assistance-for-ukraine/" TargetMode="External"/><Relationship Id="rId2214" Type="http://schemas.openxmlformats.org/officeDocument/2006/relationships/hyperlink" Target="https://appropriations.house.gov/sites/democrats.appropriations.house.gov/files/Ukraine%20Supplemental%20Summary.pdf" TargetMode="External"/><Relationship Id="rId2215" Type="http://schemas.openxmlformats.org/officeDocument/2006/relationships/hyperlink" Target="https://appropriations.house.gov/sites/democrats.appropriations.house.gov/files/Additional%20Ukraine%20Suplemental%20Appropriations%20Act%20Summary.pdf" TargetMode="External"/><Relationship Id="rId2216" Type="http://schemas.openxmlformats.org/officeDocument/2006/relationships/hyperlink" Target="https://crsreports.congress.gov/product/pdf/IF/IF12040" TargetMode="External"/><Relationship Id="rId2217" Type="http://schemas.openxmlformats.org/officeDocument/2006/relationships/hyperlink" Target="https://www.defense.gov/News/Releases/Release/Article/3120059/1-billion-in-additional-security-assistance-for-ukraine/" TargetMode="External"/><Relationship Id="rId2218" Type="http://schemas.openxmlformats.org/officeDocument/2006/relationships/hyperlink" Target="https://appropriations.house.gov/sites/democrats.appropriations.house.gov/files/Ukraine%20Supplemental%20Summary.pdf" TargetMode="External"/><Relationship Id="rId2219" Type="http://schemas.openxmlformats.org/officeDocument/2006/relationships/hyperlink" Target="https://appropriations.house.gov/sites/democrats.appropriations.house.gov/files/Additional%20Ukraine%20Suplemental%20Appropriations%20Act%20Summary.pdf" TargetMode="External"/><Relationship Id="rId2220" Type="http://schemas.openxmlformats.org/officeDocument/2006/relationships/hyperlink" Target="https://crsreports.congress.gov/product/pdf/IF/IF12040" TargetMode="External"/><Relationship Id="rId2221" Type="http://schemas.openxmlformats.org/officeDocument/2006/relationships/hyperlink" Target="https://www.unroca.org/united-states/report/2022/" TargetMode="External"/><Relationship Id="rId2222" Type="http://schemas.openxmlformats.org/officeDocument/2006/relationships/hyperlink" Target="https://www.defense.gov/News/Releases/Release/Article/3120059/1-billion-in-additional-security-assistance-for-ukraine/" TargetMode="External"/><Relationship Id="rId2223" Type="http://schemas.openxmlformats.org/officeDocument/2006/relationships/hyperlink" Target="https://appropriations.house.gov/sites/democrats.appropriations.house.gov/files/Ukraine%20Supplemental%20Summary.pdf" TargetMode="External"/><Relationship Id="rId2224" Type="http://schemas.openxmlformats.org/officeDocument/2006/relationships/hyperlink" Target="https://appropriations.house.gov/sites/democrats.appropriations.house.gov/files/Additional%20Ukraine%20Suplemental%20Appropriations%20Act%20Summary.pdf" TargetMode="External"/><Relationship Id="rId2225" Type="http://schemas.openxmlformats.org/officeDocument/2006/relationships/hyperlink" Target="https://crsreports.congress.gov/product/pdf/IF/IF12040" TargetMode="External"/><Relationship Id="rId2226" Type="http://schemas.openxmlformats.org/officeDocument/2006/relationships/hyperlink" Target="https://www.defense.gov/News/Releases/Release/Article/3120059/1-billion-in-additional-security-assistance-for-ukraine/" TargetMode="External"/><Relationship Id="rId2227" Type="http://schemas.openxmlformats.org/officeDocument/2006/relationships/hyperlink" Target="https://appropriations.house.gov/sites/democrats.appropriations.house.gov/files/Ukraine%20Supplemental%20Summary.pdf" TargetMode="External"/><Relationship Id="rId2228" Type="http://schemas.openxmlformats.org/officeDocument/2006/relationships/hyperlink" Target="https://appropriations.house.gov/sites/democrats.appropriations.house.gov/files/Additional%20Ukraine%20Suplemental%20Appropriations%20Act%20Summary.pdf" TargetMode="External"/><Relationship Id="rId2229" Type="http://schemas.openxmlformats.org/officeDocument/2006/relationships/hyperlink" Target="https://crsreports.congress.gov/product/pdf/IF/IF12040" TargetMode="External"/><Relationship Id="rId2230" Type="http://schemas.openxmlformats.org/officeDocument/2006/relationships/hyperlink" Target="https://www.defense.gov/News/Releases/Release/Article/3120059/1-billion-in-additional-security-assistance-for-ukraine/" TargetMode="External"/><Relationship Id="rId2231" Type="http://schemas.openxmlformats.org/officeDocument/2006/relationships/hyperlink" Target="https://appropriations.house.gov/sites/democrats.appropriations.house.gov/files/Ukraine%20Supplemental%20Summary.pdf" TargetMode="External"/><Relationship Id="rId2232" Type="http://schemas.openxmlformats.org/officeDocument/2006/relationships/hyperlink" Target="https://appropriations.house.gov/sites/democrats.appropriations.house.gov/files/Additional%20Ukraine%20Suplemental%20Appropriations%20Act%20Summary.pdf" TargetMode="External"/><Relationship Id="rId2233" Type="http://schemas.openxmlformats.org/officeDocument/2006/relationships/hyperlink" Target="https://crsreports.congress.gov/product/pdf/IF/IF12040" TargetMode="External"/><Relationship Id="rId2234" Type="http://schemas.openxmlformats.org/officeDocument/2006/relationships/hyperlink" Target="https://www.defense.gov/News/Releases/Release/Article/3134457/775-million-in-additional-security-assistance-for-ukraine/" TargetMode="External"/><Relationship Id="rId2235" Type="http://schemas.openxmlformats.org/officeDocument/2006/relationships/hyperlink" Target="https://appropriations.house.gov/sites/democrats.appropriations.house.gov/files/Ukraine%20Supplemental%20Summary.pdf" TargetMode="External"/><Relationship Id="rId2236" Type="http://schemas.openxmlformats.org/officeDocument/2006/relationships/hyperlink" Target="https://appropriations.house.gov/sites/democrats.appropriations.house.gov/files/Additional%20Ukraine%20Suplemental%20Appropriations%20Act%20Summary.pdf" TargetMode="External"/><Relationship Id="rId2237" Type="http://schemas.openxmlformats.org/officeDocument/2006/relationships/hyperlink" Target="https://crsreports.congress.gov/product/pdf/IF/IF12040" TargetMode="External"/><Relationship Id="rId2238" Type="http://schemas.openxmlformats.org/officeDocument/2006/relationships/hyperlink" Target="https://www.defense.gov/News/Releases/Release/Article/3134457/775-million-in-additional-security-assistance-for-ukraine/" TargetMode="External"/><Relationship Id="rId2239" Type="http://schemas.openxmlformats.org/officeDocument/2006/relationships/hyperlink" Target="https://appropriations.house.gov/sites/democrats.appropriations.house.gov/files/Ukraine%20Supplemental%20Summary.pdf" TargetMode="External"/><Relationship Id="rId2240" Type="http://schemas.openxmlformats.org/officeDocument/2006/relationships/hyperlink" Target="https://appropriations.house.gov/sites/democrats.appropriations.house.gov/files/Additional%20Ukraine%20Suplemental%20Appropriations%20Act%20Summary.pdf" TargetMode="External"/><Relationship Id="rId2241" Type="http://schemas.openxmlformats.org/officeDocument/2006/relationships/hyperlink" Target="https://crsreports.congress.gov/product/pdf/IF/IF12040" TargetMode="External"/><Relationship Id="rId2242" Type="http://schemas.openxmlformats.org/officeDocument/2006/relationships/hyperlink" Target="https://www.unroca.org/united-states/report/2022/" TargetMode="External"/><Relationship Id="rId2243" Type="http://schemas.openxmlformats.org/officeDocument/2006/relationships/hyperlink" Target="https://www.defense.gov/News/Releases/Release/Article/3134457/775-million-in-additional-security-assistance-for-ukraine/" TargetMode="External"/><Relationship Id="rId2244" Type="http://schemas.openxmlformats.org/officeDocument/2006/relationships/hyperlink" Target="https://appropriations.house.gov/sites/democrats.appropriations.house.gov/files/Ukraine%20Supplemental%20Summary.pdf" TargetMode="External"/><Relationship Id="rId2245" Type="http://schemas.openxmlformats.org/officeDocument/2006/relationships/hyperlink" Target="https://appropriations.house.gov/sites/democrats.appropriations.house.gov/files/Additional%20Ukraine%20Suplemental%20Appropriations%20Act%20Summary.pdf" TargetMode="External"/><Relationship Id="rId2246" Type="http://schemas.openxmlformats.org/officeDocument/2006/relationships/hyperlink" Target="https://crsreports.congress.gov/product/pdf/IF/IF12040" TargetMode="External"/><Relationship Id="rId2247" Type="http://schemas.openxmlformats.org/officeDocument/2006/relationships/hyperlink" Target="https://www.defense.gov/News/Releases/Release/Article/3134457/775-million-in-additional-security-assistance-for-ukraine/" TargetMode="External"/><Relationship Id="rId2248" Type="http://schemas.openxmlformats.org/officeDocument/2006/relationships/hyperlink" Target="https://appropriations.house.gov/sites/democrats.appropriations.house.gov/files/Ukraine%20Supplemental%20Summary.pdf" TargetMode="External"/><Relationship Id="rId2249" Type="http://schemas.openxmlformats.org/officeDocument/2006/relationships/hyperlink" Target="https://appropriations.house.gov/sites/democrats.appropriations.house.gov/files/Additional%20Ukraine%20Suplemental%20Appropriations%20Act%20Summary.pdf" TargetMode="External"/><Relationship Id="rId2250" Type="http://schemas.openxmlformats.org/officeDocument/2006/relationships/hyperlink" Target="https://crsreports.congress.gov/product/pdf/IF/IF12040" TargetMode="External"/><Relationship Id="rId2251" Type="http://schemas.openxmlformats.org/officeDocument/2006/relationships/hyperlink" Target="https://www.defense.gov/News/Releases/Release/Article/3134457/775-million-in-additional-security-assistance-for-ukraine/" TargetMode="External"/><Relationship Id="rId2252" Type="http://schemas.openxmlformats.org/officeDocument/2006/relationships/hyperlink" Target="https://appropriations.house.gov/sites/democrats.appropriations.house.gov/files/Ukraine%20Supplemental%20Summary.pdf" TargetMode="External"/><Relationship Id="rId2253" Type="http://schemas.openxmlformats.org/officeDocument/2006/relationships/hyperlink" Target="https://appropriations.house.gov/sites/democrats.appropriations.house.gov/files/Additional%20Ukraine%20Suplemental%20Appropriations%20Act%20Summary.pdf" TargetMode="External"/><Relationship Id="rId2254" Type="http://schemas.openxmlformats.org/officeDocument/2006/relationships/hyperlink" Target="https://crsreports.congress.gov/product/pdf/IF/IF12040" TargetMode="External"/><Relationship Id="rId2255" Type="http://schemas.openxmlformats.org/officeDocument/2006/relationships/hyperlink" Target="https://www.unroca.org/united-states/report/2022/" TargetMode="External"/><Relationship Id="rId2256" Type="http://schemas.openxmlformats.org/officeDocument/2006/relationships/hyperlink" Target="https://www.defense.gov/News/Releases/Release/Article/3134457/775-million-in-additional-security-assistance-for-ukraine/" TargetMode="External"/><Relationship Id="rId2257" Type="http://schemas.openxmlformats.org/officeDocument/2006/relationships/hyperlink" Target="https://appropriations.house.gov/sites/democrats.appropriations.house.gov/files/Ukraine%20Supplemental%20Summary.pdf" TargetMode="External"/><Relationship Id="rId2258" Type="http://schemas.openxmlformats.org/officeDocument/2006/relationships/hyperlink" Target="https://appropriations.house.gov/sites/democrats.appropriations.house.gov/files/Additional%20Ukraine%20Suplemental%20Appropriations%20Act%20Summary.pdf" TargetMode="External"/><Relationship Id="rId2259" Type="http://schemas.openxmlformats.org/officeDocument/2006/relationships/hyperlink" Target="https://crsreports.congress.gov/product/pdf/IF/IF12040" TargetMode="External"/><Relationship Id="rId2260" Type="http://schemas.openxmlformats.org/officeDocument/2006/relationships/hyperlink" Target="https://www.defense.gov/News/Releases/Release/Article/3134457/775-million-in-additional-security-assistance-for-ukraine/" TargetMode="External"/><Relationship Id="rId2261" Type="http://schemas.openxmlformats.org/officeDocument/2006/relationships/hyperlink" Target="https://appropriations.house.gov/sites/democrats.appropriations.house.gov/files/Ukraine%20Supplemental%20Summary.pdf" TargetMode="External"/><Relationship Id="rId2262" Type="http://schemas.openxmlformats.org/officeDocument/2006/relationships/hyperlink" Target="https://appropriations.house.gov/sites/democrats.appropriations.house.gov/files/Additional%20Ukraine%20Suplemental%20Appropriations%20Act%20Summary.pdf" TargetMode="External"/><Relationship Id="rId2263" Type="http://schemas.openxmlformats.org/officeDocument/2006/relationships/hyperlink" Target="https://crsreports.congress.gov/product/pdf/IF/IF12040" TargetMode="External"/><Relationship Id="rId2264" Type="http://schemas.openxmlformats.org/officeDocument/2006/relationships/hyperlink" Target="https://www.unroca.org/united-states/report/2022/" TargetMode="External"/><Relationship Id="rId2265" Type="http://schemas.openxmlformats.org/officeDocument/2006/relationships/hyperlink" Target="https://www.defense.gov/News/Releases/Release/Article/3134457/775-million-in-additional-security-assistance-for-ukraine/" TargetMode="External"/><Relationship Id="rId2266" Type="http://schemas.openxmlformats.org/officeDocument/2006/relationships/hyperlink" Target="https://appropriations.house.gov/sites/democrats.appropriations.house.gov/files/Ukraine%20Supplemental%20Summary.pdf" TargetMode="External"/><Relationship Id="rId2267" Type="http://schemas.openxmlformats.org/officeDocument/2006/relationships/hyperlink" Target="https://appropriations.house.gov/sites/democrats.appropriations.house.gov/files/Additional%20Ukraine%20Suplemental%20Appropriations%20Act%20Summary.pdf" TargetMode="External"/><Relationship Id="rId2268" Type="http://schemas.openxmlformats.org/officeDocument/2006/relationships/hyperlink" Target="https://crsreports.congress.gov/product/pdf/IF/IF12040" TargetMode="External"/><Relationship Id="rId2269" Type="http://schemas.openxmlformats.org/officeDocument/2006/relationships/hyperlink" Target="https://www.defense.gov/News/Releases/Release/Article/3134457/775-million-in-additional-security-assistance-for-ukraine/" TargetMode="External"/><Relationship Id="rId2270" Type="http://schemas.openxmlformats.org/officeDocument/2006/relationships/hyperlink" Target="https://appropriations.house.gov/sites/democrats.appropriations.house.gov/files/Ukraine%20Supplemental%20Summary.pdf" TargetMode="External"/><Relationship Id="rId2271" Type="http://schemas.openxmlformats.org/officeDocument/2006/relationships/hyperlink" Target="https://appropriations.house.gov/sites/democrats.appropriations.house.gov/files/Additional%20Ukraine%20Suplemental%20Appropriations%20Act%20Summary.pdf" TargetMode="External"/><Relationship Id="rId2272" Type="http://schemas.openxmlformats.org/officeDocument/2006/relationships/hyperlink" Target="https://crsreports.congress.gov/product/pdf/IF/IF12040" TargetMode="External"/><Relationship Id="rId2273" Type="http://schemas.openxmlformats.org/officeDocument/2006/relationships/hyperlink" Target="https://www.defense.gov/News/Releases/Release/Article/3134457/775-million-in-additional-security-assistance-for-ukraine/" TargetMode="External"/><Relationship Id="rId2274" Type="http://schemas.openxmlformats.org/officeDocument/2006/relationships/hyperlink" Target="https://appropriations.house.gov/sites/democrats.appropriations.house.gov/files/Ukraine%20Supplemental%20Summary.pdf" TargetMode="External"/><Relationship Id="rId2275" Type="http://schemas.openxmlformats.org/officeDocument/2006/relationships/hyperlink" Target="https://appropriations.house.gov/sites/democrats.appropriations.house.gov/files/Additional%20Ukraine%20Suplemental%20Appropriations%20Act%20Summary.pdf" TargetMode="External"/><Relationship Id="rId2276" Type="http://schemas.openxmlformats.org/officeDocument/2006/relationships/hyperlink" Target="https://crsreports.congress.gov/product/pdf/IF/IF12040" TargetMode="External"/><Relationship Id="rId2277" Type="http://schemas.openxmlformats.org/officeDocument/2006/relationships/hyperlink" Target="https://www.defense.gov/News/Releases/Release/Article/3134457/775-million-in-additional-security-assistance-for-ukraine/" TargetMode="External"/><Relationship Id="rId2278" Type="http://schemas.openxmlformats.org/officeDocument/2006/relationships/hyperlink" Target="https://appropriations.house.gov/sites/democrats.appropriations.house.gov/files/Ukraine%20Supplemental%20Summary.pdf" TargetMode="External"/><Relationship Id="rId2279" Type="http://schemas.openxmlformats.org/officeDocument/2006/relationships/hyperlink" Target="https://appropriations.house.gov/sites/democrats.appropriations.house.gov/files/Additional%20Ukraine%20Suplemental%20Appropriations%20Act%20Summary.pdf" TargetMode="External"/><Relationship Id="rId2280" Type="http://schemas.openxmlformats.org/officeDocument/2006/relationships/hyperlink" Target="https://crsreports.congress.gov/product/pdf/IF/IF12040" TargetMode="External"/><Relationship Id="rId2281" Type="http://schemas.openxmlformats.org/officeDocument/2006/relationships/hyperlink" Target="https://www.defense.gov/News/Releases/Release/Article/3134457/775-million-in-additional-security-assistance-for-ukraine/" TargetMode="External"/><Relationship Id="rId2282" Type="http://schemas.openxmlformats.org/officeDocument/2006/relationships/hyperlink" Target="https://appropriations.house.gov/sites/democrats.appropriations.house.gov/files/Ukraine%20Supplemental%20Summary.pdf" TargetMode="External"/><Relationship Id="rId2283" Type="http://schemas.openxmlformats.org/officeDocument/2006/relationships/hyperlink" Target="https://appropriations.house.gov/sites/democrats.appropriations.house.gov/files/Additional%20Ukraine%20Suplemental%20Appropriations%20Act%20Summary.pdf" TargetMode="External"/><Relationship Id="rId2284" Type="http://schemas.openxmlformats.org/officeDocument/2006/relationships/hyperlink" Target="https://crsreports.congress.gov/product/pdf/IF/IF12040" TargetMode="External"/><Relationship Id="rId2285" Type="http://schemas.openxmlformats.org/officeDocument/2006/relationships/hyperlink" Target="https://www.defense.gov/News/Releases/Release/Article/3134457/775-million-in-additional-security-assistance-for-ukraine/" TargetMode="External"/><Relationship Id="rId2286" Type="http://schemas.openxmlformats.org/officeDocument/2006/relationships/hyperlink" Target="https://appropriations.house.gov/sites/democrats.appropriations.house.gov/files/Ukraine%20Supplemental%20Summary.pdf" TargetMode="External"/><Relationship Id="rId2287" Type="http://schemas.openxmlformats.org/officeDocument/2006/relationships/hyperlink" Target="https://appropriations.house.gov/sites/democrats.appropriations.house.gov/files/Additional%20Ukraine%20Suplemental%20Appropriations%20Act%20Summary.pdf" TargetMode="External"/><Relationship Id="rId2288" Type="http://schemas.openxmlformats.org/officeDocument/2006/relationships/hyperlink" Target="https://crsreports.congress.gov/product/pdf/IF/IF12040" TargetMode="External"/><Relationship Id="rId2289" Type="http://schemas.openxmlformats.org/officeDocument/2006/relationships/hyperlink" Target="https://www.defense.gov/News/Releases/Release/Article/3134457/775-million-in-additional-security-assistance-for-ukraine/" TargetMode="External"/><Relationship Id="rId2290" Type="http://schemas.openxmlformats.org/officeDocument/2006/relationships/hyperlink" Target="https://appropriations.house.gov/sites/democrats.appropriations.house.gov/files/Ukraine%20Supplemental%20Summary.pdf" TargetMode="External"/><Relationship Id="rId2291" Type="http://schemas.openxmlformats.org/officeDocument/2006/relationships/hyperlink" Target="https://appropriations.house.gov/sites/democrats.appropriations.house.gov/files/Additional%20Ukraine%20Suplemental%20Appropriations%20Act%20Summary.pdf" TargetMode="External"/><Relationship Id="rId2292" Type="http://schemas.openxmlformats.org/officeDocument/2006/relationships/hyperlink" Target="https://crsreports.congress.gov/product/pdf/IF/IF12040" TargetMode="External"/><Relationship Id="rId2293" Type="http://schemas.openxmlformats.org/officeDocument/2006/relationships/hyperlink" Target="https://appropriations.house.gov/sites/democrats.appropriations.house.gov/files/Ukraine%20Supplemental%20Summary.pdf" TargetMode="External"/><Relationship Id="rId2294" Type="http://schemas.openxmlformats.org/officeDocument/2006/relationships/hyperlink" Target="https://appropriations.house.gov/sites/democrats.appropriations.house.gov/files/Additional%20Ukraine%20Suplemental%20Appropriations%20Act%20Summary.pdf" TargetMode="External"/><Relationship Id="rId2295" Type="http://schemas.openxmlformats.org/officeDocument/2006/relationships/hyperlink" Target="https://crsreports.congress.gov/product/pdf/IF/IF12040" TargetMode="External"/><Relationship Id="rId2296" Type="http://schemas.openxmlformats.org/officeDocument/2006/relationships/hyperlink" Target="https://www.defense.gov/News/Releases/Release/Article/3134457/775-million-in-additional-security-assistance-for-ukraine/" TargetMode="External"/><Relationship Id="rId2297" Type="http://schemas.openxmlformats.org/officeDocument/2006/relationships/hyperlink" Target="https://appropriations.house.gov/sites/democrats.appropriations.house.gov/files/Ukraine%20Supplemental%20Summary.pdf" TargetMode="External"/><Relationship Id="rId2298" Type="http://schemas.openxmlformats.org/officeDocument/2006/relationships/hyperlink" Target="https://appropriations.house.gov/sites/democrats.appropriations.house.gov/files/Additional%20Ukraine%20Suplemental%20Appropriations%20Act%20Summary.pdf" TargetMode="External"/><Relationship Id="rId2299" Type="http://schemas.openxmlformats.org/officeDocument/2006/relationships/hyperlink" Target="https://crsreports.congress.gov/product/pdf/IF/IF12040" TargetMode="External"/><Relationship Id="rId2300" Type="http://schemas.openxmlformats.org/officeDocument/2006/relationships/hyperlink" Target="https://appropriations.house.gov/sites/democrats.appropriations.house.gov/files/Ukraine%20Supplemental%20Summary.pdf" TargetMode="External"/><Relationship Id="rId2301" Type="http://schemas.openxmlformats.org/officeDocument/2006/relationships/hyperlink" Target="https://appropriations.house.gov/sites/democrats.appropriations.house.gov/files/Additional%20Ukraine%20Suplemental%20Appropriations%20Act%20Summary.pdf" TargetMode="External"/><Relationship Id="rId2302" Type="http://schemas.openxmlformats.org/officeDocument/2006/relationships/hyperlink" Target="https://crsreports.congress.gov/product/pdf/IF/IF12040" TargetMode="External"/><Relationship Id="rId2303" Type="http://schemas.openxmlformats.org/officeDocument/2006/relationships/hyperlink" Target="https://www.defense.gov/News/Releases/Release/Article/3152071/675-million-in-additional-security-assistance-for-ukraine/" TargetMode="External"/><Relationship Id="rId2304" Type="http://schemas.openxmlformats.org/officeDocument/2006/relationships/hyperlink" Target="https://appropriations.house.gov/sites/democrats.appropriations.house.gov/files/Ukraine%20Supplemental%20Summary.pdf" TargetMode="External"/><Relationship Id="rId2305" Type="http://schemas.openxmlformats.org/officeDocument/2006/relationships/hyperlink" Target="https://appropriations.house.gov/sites/democrats.appropriations.house.gov/files/Additional%20Ukraine%20Suplemental%20Appropriations%20Act%20Summary.pdf" TargetMode="External"/><Relationship Id="rId2306" Type="http://schemas.openxmlformats.org/officeDocument/2006/relationships/hyperlink" Target="https://crsreports.congress.gov/product/pdf/IF/IF12040" TargetMode="External"/><Relationship Id="rId2307" Type="http://schemas.openxmlformats.org/officeDocument/2006/relationships/hyperlink" Target="https://www.defense.gov/News/Releases/Release/Article/3152071/675-million-in-additional-security-assistance-for-ukraine/" TargetMode="External"/><Relationship Id="rId2308" Type="http://schemas.openxmlformats.org/officeDocument/2006/relationships/hyperlink" Target="https://appropriations.house.gov/sites/democrats.appropriations.house.gov/files/Ukraine%20Supplemental%20Summary.pdf" TargetMode="External"/><Relationship Id="rId2309" Type="http://schemas.openxmlformats.org/officeDocument/2006/relationships/hyperlink" Target="https://appropriations.house.gov/sites/democrats.appropriations.house.gov/files/Additional%20Ukraine%20Suplemental%20Appropriations%20Act%20Summary.pdf" TargetMode="External"/><Relationship Id="rId2310" Type="http://schemas.openxmlformats.org/officeDocument/2006/relationships/hyperlink" Target="https://crsreports.congress.gov/product/pdf/IF/IF12040" TargetMode="External"/><Relationship Id="rId2311" Type="http://schemas.openxmlformats.org/officeDocument/2006/relationships/hyperlink" Target="https://www.unroca.org/united-states/report/2022/" TargetMode="External"/><Relationship Id="rId2312" Type="http://schemas.openxmlformats.org/officeDocument/2006/relationships/hyperlink" Target="https://www.defense.gov/News/Releases/Release/Article/3152071/675-million-in-additional-security-assistance-for-ukraine/" TargetMode="External"/><Relationship Id="rId2313" Type="http://schemas.openxmlformats.org/officeDocument/2006/relationships/hyperlink" Target="https://appropriations.house.gov/sites/democrats.appropriations.house.gov/files/Ukraine%20Supplemental%20Summary.pdf" TargetMode="External"/><Relationship Id="rId2314" Type="http://schemas.openxmlformats.org/officeDocument/2006/relationships/hyperlink" Target="https://appropriations.house.gov/sites/democrats.appropriations.house.gov/files/Additional%20Ukraine%20Suplemental%20Appropriations%20Act%20Summary.pdf" TargetMode="External"/><Relationship Id="rId2315" Type="http://schemas.openxmlformats.org/officeDocument/2006/relationships/hyperlink" Target="https://crsreports.congress.gov/product/pdf/IF/IF12040" TargetMode="External"/><Relationship Id="rId2316" Type="http://schemas.openxmlformats.org/officeDocument/2006/relationships/hyperlink" Target="https://www.defense.gov/News/Releases/Release/Article/3152071/675-million-in-additional-security-assistance-for-ukraine/" TargetMode="External"/><Relationship Id="rId2317" Type="http://schemas.openxmlformats.org/officeDocument/2006/relationships/hyperlink" Target="https://appropriations.house.gov/sites/democrats.appropriations.house.gov/files/Ukraine%20Supplemental%20Summary.pdf" TargetMode="External"/><Relationship Id="rId2318" Type="http://schemas.openxmlformats.org/officeDocument/2006/relationships/hyperlink" Target="https://appropriations.house.gov/sites/democrats.appropriations.house.gov/files/Additional%20Ukraine%20Suplemental%20Appropriations%20Act%20Summary.pdf" TargetMode="External"/><Relationship Id="rId2319" Type="http://schemas.openxmlformats.org/officeDocument/2006/relationships/hyperlink" Target="https://crsreports.congress.gov/product/pdf/IF/IF12040" TargetMode="External"/><Relationship Id="rId2320" Type="http://schemas.openxmlformats.org/officeDocument/2006/relationships/hyperlink" Target="https://www.defense.gov/News/Releases/Release/Article/3152071/675-million-in-additional-security-assistance-for-ukraine/" TargetMode="External"/><Relationship Id="rId2321" Type="http://schemas.openxmlformats.org/officeDocument/2006/relationships/hyperlink" Target="https://appropriations.house.gov/sites/democrats.appropriations.house.gov/files/Ukraine%20Supplemental%20Summary.pdf" TargetMode="External"/><Relationship Id="rId2322" Type="http://schemas.openxmlformats.org/officeDocument/2006/relationships/hyperlink" Target="https://appropriations.house.gov/sites/democrats.appropriations.house.gov/files/Additional%20Ukraine%20Suplemental%20Appropriations%20Act%20Summary.pdf" TargetMode="External"/><Relationship Id="rId2323" Type="http://schemas.openxmlformats.org/officeDocument/2006/relationships/hyperlink" Target="https://crsreports.congress.gov/product/pdf/IF/IF12040" TargetMode="External"/><Relationship Id="rId2324" Type="http://schemas.openxmlformats.org/officeDocument/2006/relationships/hyperlink" Target="https://www.unroca.org/united-states/report/2022/" TargetMode="External"/><Relationship Id="rId2325" Type="http://schemas.openxmlformats.org/officeDocument/2006/relationships/hyperlink" Target="https://www.defense.gov/News/Releases/Release/Article/3152071/675-million-in-additional-security-assistance-for-ukraine/" TargetMode="External"/><Relationship Id="rId2326" Type="http://schemas.openxmlformats.org/officeDocument/2006/relationships/hyperlink" Target="https://appropriations.house.gov/sites/democrats.appropriations.house.gov/files/Ukraine%20Supplemental%20Summary.pdf" TargetMode="External"/><Relationship Id="rId2327" Type="http://schemas.openxmlformats.org/officeDocument/2006/relationships/hyperlink" Target="https://appropriations.house.gov/sites/democrats.appropriations.house.gov/files/Additional%20Ukraine%20Suplemental%20Appropriations%20Act%20Summary.pdf" TargetMode="External"/><Relationship Id="rId2328" Type="http://schemas.openxmlformats.org/officeDocument/2006/relationships/hyperlink" Target="https://crsreports.congress.gov/product/pdf/IF/IF12040" TargetMode="External"/><Relationship Id="rId2329" Type="http://schemas.openxmlformats.org/officeDocument/2006/relationships/hyperlink" Target="https://www.defense.gov/News/Releases/Release/Article/3152071/675-million-in-additional-security-assistance-for-ukraine/" TargetMode="External"/><Relationship Id="rId2330" Type="http://schemas.openxmlformats.org/officeDocument/2006/relationships/hyperlink" Target="https://appropriations.house.gov/sites/democrats.appropriations.house.gov/files/Ukraine%20Supplemental%20Summary.pdf" TargetMode="External"/><Relationship Id="rId2331" Type="http://schemas.openxmlformats.org/officeDocument/2006/relationships/hyperlink" Target="https://appropriations.house.gov/sites/democrats.appropriations.house.gov/files/Additional%20Ukraine%20Suplemental%20Appropriations%20Act%20Summary.pdf" TargetMode="External"/><Relationship Id="rId2332" Type="http://schemas.openxmlformats.org/officeDocument/2006/relationships/hyperlink" Target="https://crsreports.congress.gov/product/pdf/IF/IF12040" TargetMode="External"/><Relationship Id="rId2333" Type="http://schemas.openxmlformats.org/officeDocument/2006/relationships/hyperlink" Target="https://www.defense.gov/News/Releases/Release/Article/3152071/675-million-in-additional-security-assistance-for-ukraine/" TargetMode="External"/><Relationship Id="rId2334" Type="http://schemas.openxmlformats.org/officeDocument/2006/relationships/hyperlink" Target="https://appropriations.house.gov/sites/democrats.appropriations.house.gov/files/Ukraine%20Supplemental%20Summary.pdf" TargetMode="External"/><Relationship Id="rId2335" Type="http://schemas.openxmlformats.org/officeDocument/2006/relationships/hyperlink" Target="https://appropriations.house.gov/sites/democrats.appropriations.house.gov/files/Additional%20Ukraine%20Suplemental%20Appropriations%20Act%20Summary.pdf" TargetMode="External"/><Relationship Id="rId2336" Type="http://schemas.openxmlformats.org/officeDocument/2006/relationships/hyperlink" Target="https://crsreports.congress.gov/product/pdf/IF/IF12040" TargetMode="External"/><Relationship Id="rId2337" Type="http://schemas.openxmlformats.org/officeDocument/2006/relationships/hyperlink" Target="https://www.defense.gov/News/Releases/Release/Article/3152071/675-million-in-additional-security-assistance-for-ukraine/" TargetMode="External"/><Relationship Id="rId2338" Type="http://schemas.openxmlformats.org/officeDocument/2006/relationships/hyperlink" Target="https://appropriations.house.gov/sites/democrats.appropriations.house.gov/files/Ukraine%20Supplemental%20Summary.pdf" TargetMode="External"/><Relationship Id="rId2339" Type="http://schemas.openxmlformats.org/officeDocument/2006/relationships/hyperlink" Target="https://appropriations.house.gov/sites/democrats.appropriations.house.gov/files/Additional%20Ukraine%20Suplemental%20Appropriations%20Act%20Summary.pdf" TargetMode="External"/><Relationship Id="rId2340" Type="http://schemas.openxmlformats.org/officeDocument/2006/relationships/hyperlink" Target="https://crsreports.congress.gov/product/pdf/IF/IF12040" TargetMode="External"/><Relationship Id="rId2341" Type="http://schemas.openxmlformats.org/officeDocument/2006/relationships/hyperlink" Target="https://www.defense.gov/News/Releases/Release/Article/3152071/675-million-in-additional-security-assistance-for-ukraine/" TargetMode="External"/><Relationship Id="rId2342" Type="http://schemas.openxmlformats.org/officeDocument/2006/relationships/hyperlink" Target="https://appropriations.house.gov/sites/democrats.appropriations.house.gov/files/Ukraine%20Supplemental%20Summary.pdf" TargetMode="External"/><Relationship Id="rId2343" Type="http://schemas.openxmlformats.org/officeDocument/2006/relationships/hyperlink" Target="https://appropriations.house.gov/sites/democrats.appropriations.house.gov/files/Additional%20Ukraine%20Suplemental%20Appropriations%20Act%20Summary.pdf" TargetMode="External"/><Relationship Id="rId2344" Type="http://schemas.openxmlformats.org/officeDocument/2006/relationships/hyperlink" Target="https://crsreports.congress.gov/product/pdf/IF/IF12040" TargetMode="External"/><Relationship Id="rId2345" Type="http://schemas.openxmlformats.org/officeDocument/2006/relationships/hyperlink" Target="https://www.unroca.org/united-states/report/2022/" TargetMode="External"/><Relationship Id="rId2346" Type="http://schemas.openxmlformats.org/officeDocument/2006/relationships/hyperlink" Target="https://www.defense.gov/News/Releases/Release/Article/3152071/675-million-in-additional-security-assistance-for-ukraine/" TargetMode="External"/><Relationship Id="rId2347" Type="http://schemas.openxmlformats.org/officeDocument/2006/relationships/hyperlink" Target="https://appropriations.house.gov/sites/democrats.appropriations.house.gov/files/Ukraine%20Supplemental%20Summary.pdf" TargetMode="External"/><Relationship Id="rId2348" Type="http://schemas.openxmlformats.org/officeDocument/2006/relationships/hyperlink" Target="https://appropriations.house.gov/sites/democrats.appropriations.house.gov/files/Additional%20Ukraine%20Suplemental%20Appropriations%20Act%20Summary.pdf" TargetMode="External"/><Relationship Id="rId2349" Type="http://schemas.openxmlformats.org/officeDocument/2006/relationships/hyperlink" Target="https://crsreports.congress.gov/product/pdf/IF/IF12040" TargetMode="External"/><Relationship Id="rId2350" Type="http://schemas.openxmlformats.org/officeDocument/2006/relationships/hyperlink" Target="https://www.defense.gov/News/Releases/Release/Article/3152071/675-million-in-additional-security-assistance-for-ukraine/" TargetMode="External"/><Relationship Id="rId2351" Type="http://schemas.openxmlformats.org/officeDocument/2006/relationships/hyperlink" Target="https://appropriations.house.gov/sites/democrats.appropriations.house.gov/files/Ukraine%20Supplemental%20Summary.pdf" TargetMode="External"/><Relationship Id="rId2352" Type="http://schemas.openxmlformats.org/officeDocument/2006/relationships/hyperlink" Target="https://appropriations.house.gov/sites/democrats.appropriations.house.gov/files/Additional%20Ukraine%20Suplemental%20Appropriations%20Act%20Summary.pdf" TargetMode="External"/><Relationship Id="rId2353" Type="http://schemas.openxmlformats.org/officeDocument/2006/relationships/hyperlink" Target="https://crsreports.congress.gov/product/pdf/IF/IF12040" TargetMode="External"/><Relationship Id="rId2354" Type="http://schemas.openxmlformats.org/officeDocument/2006/relationships/hyperlink" Target="https://www.defense.gov/News/Releases/Release/Article/3160503/600-million-in-additional-security-assistance-for-ukraine/" TargetMode="External"/><Relationship Id="rId2355" Type="http://schemas.openxmlformats.org/officeDocument/2006/relationships/hyperlink" Target="https://appropriations.house.gov/sites/democrats.appropriations.house.gov/files/Ukraine%20Supplemental%20Summary.pdf" TargetMode="External"/><Relationship Id="rId2356" Type="http://schemas.openxmlformats.org/officeDocument/2006/relationships/hyperlink" Target="https://appropriations.house.gov/sites/democrats.appropriations.house.gov/files/Additional%20Ukraine%20Suplemental%20Appropriations%20Act%20Summary.pdf" TargetMode="External"/><Relationship Id="rId2357" Type="http://schemas.openxmlformats.org/officeDocument/2006/relationships/hyperlink" Target="https://crsreports.congress.gov/product/pdf/IF/IF12040" TargetMode="External"/><Relationship Id="rId2358" Type="http://schemas.openxmlformats.org/officeDocument/2006/relationships/hyperlink" Target="https://www.defense.gov/News/Releases/Release/Article/3160503/600-million-in-additional-security-assistance-for-ukraine/" TargetMode="External"/><Relationship Id="rId2359" Type="http://schemas.openxmlformats.org/officeDocument/2006/relationships/hyperlink" Target="https://appropriations.house.gov/sites/democrats.appropriations.house.gov/files/Ukraine%20Supplemental%20Summary.pdf" TargetMode="External"/><Relationship Id="rId2360" Type="http://schemas.openxmlformats.org/officeDocument/2006/relationships/hyperlink" Target="https://appropriations.house.gov/sites/democrats.appropriations.house.gov/files/Additional%20Ukraine%20Suplemental%20Appropriations%20Act%20Summary.pdf" TargetMode="External"/><Relationship Id="rId2361" Type="http://schemas.openxmlformats.org/officeDocument/2006/relationships/hyperlink" Target="https://crsreports.congress.gov/product/pdf/IF/IF12040" TargetMode="External"/><Relationship Id="rId2362" Type="http://schemas.openxmlformats.org/officeDocument/2006/relationships/hyperlink" Target="https://www.defense.gov/News/Releases/Release/Article/3160503/600-million-in-additional-security-assistance-for-ukraine/" TargetMode="External"/><Relationship Id="rId2363" Type="http://schemas.openxmlformats.org/officeDocument/2006/relationships/hyperlink" Target="https://appropriations.house.gov/sites/democrats.appropriations.house.gov/files/Ukraine%20Supplemental%20Summary.pdf" TargetMode="External"/><Relationship Id="rId2364" Type="http://schemas.openxmlformats.org/officeDocument/2006/relationships/hyperlink" Target="https://appropriations.house.gov/sites/democrats.appropriations.house.gov/files/Additional%20Ukraine%20Suplemental%20Appropriations%20Act%20Summary.pdf" TargetMode="External"/><Relationship Id="rId2365" Type="http://schemas.openxmlformats.org/officeDocument/2006/relationships/hyperlink" Target="https://crsreports.congress.gov/product/pdf/IF/IF12040" TargetMode="External"/><Relationship Id="rId2366" Type="http://schemas.openxmlformats.org/officeDocument/2006/relationships/hyperlink" Target="https://www.defense.gov/News/Releases/Release/Article/3160503/600-million-in-additional-security-assistance-for-ukraine/" TargetMode="External"/><Relationship Id="rId2367" Type="http://schemas.openxmlformats.org/officeDocument/2006/relationships/hyperlink" Target="https://appropriations.house.gov/sites/democrats.appropriations.house.gov/files/Ukraine%20Supplemental%20Summary.pdf" TargetMode="External"/><Relationship Id="rId2368" Type="http://schemas.openxmlformats.org/officeDocument/2006/relationships/hyperlink" Target="https://appropriations.house.gov/sites/democrats.appropriations.house.gov/files/Additional%20Ukraine%20Suplemental%20Appropriations%20Act%20Summary.pdf" TargetMode="External"/><Relationship Id="rId2369" Type="http://schemas.openxmlformats.org/officeDocument/2006/relationships/hyperlink" Target="https://crsreports.congress.gov/product/pdf/IF/IF12040" TargetMode="External"/><Relationship Id="rId2370" Type="http://schemas.openxmlformats.org/officeDocument/2006/relationships/hyperlink" Target="https://www.unroca.org/united-states/report/2022/" TargetMode="External"/><Relationship Id="rId2371" Type="http://schemas.openxmlformats.org/officeDocument/2006/relationships/hyperlink" Target="https://www.defense.gov/News/Releases/Release/Article/3160503/600-million-in-additional-security-assistance-for-ukraine/" TargetMode="External"/><Relationship Id="rId2372" Type="http://schemas.openxmlformats.org/officeDocument/2006/relationships/hyperlink" Target="https://appropriations.house.gov/sites/democrats.appropriations.house.gov/files/Ukraine%20Supplemental%20Summary.pdf" TargetMode="External"/><Relationship Id="rId2373" Type="http://schemas.openxmlformats.org/officeDocument/2006/relationships/hyperlink" Target="https://appropriations.house.gov/sites/democrats.appropriations.house.gov/files/Additional%20Ukraine%20Suplemental%20Appropriations%20Act%20Summary.pdf" TargetMode="External"/><Relationship Id="rId2374" Type="http://schemas.openxmlformats.org/officeDocument/2006/relationships/hyperlink" Target="https://crsreports.congress.gov/product/pdf/IF/IF12040" TargetMode="External"/><Relationship Id="rId2375" Type="http://schemas.openxmlformats.org/officeDocument/2006/relationships/hyperlink" Target="https://www.defense.gov/News/Releases/Release/Article/3160503/600-million-in-additional-security-assistance-for-ukraine/" TargetMode="External"/><Relationship Id="rId2376" Type="http://schemas.openxmlformats.org/officeDocument/2006/relationships/hyperlink" Target="https://appropriations.house.gov/sites/democrats.appropriations.house.gov/files/Ukraine%20Supplemental%20Summary.pdf" TargetMode="External"/><Relationship Id="rId2377" Type="http://schemas.openxmlformats.org/officeDocument/2006/relationships/hyperlink" Target="https://appropriations.house.gov/sites/democrats.appropriations.house.gov/files/Additional%20Ukraine%20Suplemental%20Appropriations%20Act%20Summary.pdf" TargetMode="External"/><Relationship Id="rId2378" Type="http://schemas.openxmlformats.org/officeDocument/2006/relationships/hyperlink" Target="https://crsreports.congress.gov/product/pdf/IF/IF12040" TargetMode="External"/><Relationship Id="rId2379" Type="http://schemas.openxmlformats.org/officeDocument/2006/relationships/hyperlink" Target="https://www.defense.gov/News/Releases/Release/Article/3160503/600-million-in-additional-security-assistance-for-ukraine/" TargetMode="External"/><Relationship Id="rId2380" Type="http://schemas.openxmlformats.org/officeDocument/2006/relationships/hyperlink" Target="https://appropriations.house.gov/sites/democrats.appropriations.house.gov/files/Ukraine%20Supplemental%20Summary.pdf" TargetMode="External"/><Relationship Id="rId2381" Type="http://schemas.openxmlformats.org/officeDocument/2006/relationships/hyperlink" Target="https://appropriations.house.gov/sites/democrats.appropriations.house.gov/files/Additional%20Ukraine%20Suplemental%20Appropriations%20Act%20Summary.pdf" TargetMode="External"/><Relationship Id="rId2382" Type="http://schemas.openxmlformats.org/officeDocument/2006/relationships/hyperlink" Target="https://crsreports.congress.gov/product/pdf/IF/IF12040" TargetMode="External"/><Relationship Id="rId2383" Type="http://schemas.openxmlformats.org/officeDocument/2006/relationships/hyperlink" Target="https://www.defense.gov/News/Releases/Release/Article/3160503/600-million-in-additional-security-assistance-for-ukraine/" TargetMode="External"/><Relationship Id="rId2384" Type="http://schemas.openxmlformats.org/officeDocument/2006/relationships/hyperlink" Target="https://appropriations.house.gov/sites/democrats.appropriations.house.gov/files/Ukraine%20Supplemental%20Summary.pdf" TargetMode="External"/><Relationship Id="rId2385" Type="http://schemas.openxmlformats.org/officeDocument/2006/relationships/hyperlink" Target="https://appropriations.house.gov/sites/democrats.appropriations.house.gov/files/Additional%20Ukraine%20Suplemental%20Appropriations%20Act%20Summary.pdf" TargetMode="External"/><Relationship Id="rId2386" Type="http://schemas.openxmlformats.org/officeDocument/2006/relationships/hyperlink" Target="https://crsreports.congress.gov/product/pdf/IF/IF12040" TargetMode="External"/><Relationship Id="rId2387" Type="http://schemas.openxmlformats.org/officeDocument/2006/relationships/hyperlink" Target="https://www.defense.gov/News/Releases/Release/Article/3160503/600-million-in-additional-security-assistance-for-ukraine/" TargetMode="External"/><Relationship Id="rId2388" Type="http://schemas.openxmlformats.org/officeDocument/2006/relationships/hyperlink" Target="https://appropriations.house.gov/sites/democrats.appropriations.house.gov/files/Ukraine%20Supplemental%20Summary.pdf" TargetMode="External"/><Relationship Id="rId2389" Type="http://schemas.openxmlformats.org/officeDocument/2006/relationships/hyperlink" Target="https://appropriations.house.gov/sites/democrats.appropriations.house.gov/files/Additional%20Ukraine%20Suplemental%20Appropriations%20Act%20Summary.pdf" TargetMode="External"/><Relationship Id="rId2390" Type="http://schemas.openxmlformats.org/officeDocument/2006/relationships/hyperlink" Target="https://crsreports.congress.gov/product/pdf/IF/IF12040" TargetMode="External"/><Relationship Id="rId2391" Type="http://schemas.openxmlformats.org/officeDocument/2006/relationships/hyperlink" Target="https://www.defense.gov/News/Releases/Release/Article/3160503/600-million-in-additional-security-assistance-for-ukraine/" TargetMode="External"/><Relationship Id="rId2392" Type="http://schemas.openxmlformats.org/officeDocument/2006/relationships/hyperlink" Target="https://appropriations.house.gov/sites/democrats.appropriations.house.gov/files/Ukraine%20Supplemental%20Summary.pdf" TargetMode="External"/><Relationship Id="rId2393" Type="http://schemas.openxmlformats.org/officeDocument/2006/relationships/hyperlink" Target="https://appropriations.house.gov/sites/democrats.appropriations.house.gov/files/Additional%20Ukraine%20Suplemental%20Appropriations%20Act%20Summary.pdf" TargetMode="External"/><Relationship Id="rId2394" Type="http://schemas.openxmlformats.org/officeDocument/2006/relationships/hyperlink" Target="https://crsreports.congress.gov/product/pdf/IF/IF12040" TargetMode="External"/><Relationship Id="rId2395" Type="http://schemas.openxmlformats.org/officeDocument/2006/relationships/hyperlink" Target="https://www.defense.gov/News/Releases/Release/Article/3160503/600-million-in-additional-security-assistance-for-ukraine/" TargetMode="External"/><Relationship Id="rId2396" Type="http://schemas.openxmlformats.org/officeDocument/2006/relationships/hyperlink" Target="https://appropriations.house.gov/sites/democrats.appropriations.house.gov/files/Ukraine%20Supplemental%20Summary.pdf" TargetMode="External"/><Relationship Id="rId2397" Type="http://schemas.openxmlformats.org/officeDocument/2006/relationships/hyperlink" Target="https://appropriations.house.gov/sites/democrats.appropriations.house.gov/files/Additional%20Ukraine%20Suplemental%20Appropriations%20Act%20Summary.pdf" TargetMode="External"/><Relationship Id="rId2398" Type="http://schemas.openxmlformats.org/officeDocument/2006/relationships/hyperlink" Target="https://crsreports.congress.gov/product/pdf/IF/IF12040" TargetMode="External"/><Relationship Id="rId2399" Type="http://schemas.openxmlformats.org/officeDocument/2006/relationships/hyperlink" Target="https://www.defense.gov/News/Releases/Release/Article/3160503/600-million-in-additional-security-assistance-for-ukraine/" TargetMode="External"/><Relationship Id="rId2400" Type="http://schemas.openxmlformats.org/officeDocument/2006/relationships/hyperlink" Target="https://appropriations.house.gov/sites/democrats.appropriations.house.gov/files/Ukraine%20Supplemental%20Summary.pdf" TargetMode="External"/><Relationship Id="rId2401" Type="http://schemas.openxmlformats.org/officeDocument/2006/relationships/hyperlink" Target="https://appropriations.house.gov/sites/democrats.appropriations.house.gov/files/Additional%20Ukraine%20Suplemental%20Appropriations%20Act%20Summary.pdf" TargetMode="External"/><Relationship Id="rId2402" Type="http://schemas.openxmlformats.org/officeDocument/2006/relationships/hyperlink" Target="https://crsreports.congress.gov/product/pdf/IF/IF12040" TargetMode="External"/><Relationship Id="rId2403" Type="http://schemas.openxmlformats.org/officeDocument/2006/relationships/hyperlink" Target="https://www.defense.gov/News/Releases/Release/Article/3160503/600-million-in-additional-security-assistance-for-ukraine/" TargetMode="External"/><Relationship Id="rId2404" Type="http://schemas.openxmlformats.org/officeDocument/2006/relationships/hyperlink" Target="https://appropriations.house.gov/sites/democrats.appropriations.house.gov/files/Ukraine%20Supplemental%20Summary.pdf" TargetMode="External"/><Relationship Id="rId2405" Type="http://schemas.openxmlformats.org/officeDocument/2006/relationships/hyperlink" Target="https://appropriations.house.gov/sites/democrats.appropriations.house.gov/files/Additional%20Ukraine%20Suplemental%20Appropriations%20Act%20Summary.pdf" TargetMode="External"/><Relationship Id="rId2406" Type="http://schemas.openxmlformats.org/officeDocument/2006/relationships/hyperlink" Target="https://crsreports.congress.gov/product/pdf/IF/IF12040" TargetMode="External"/><Relationship Id="rId2407" Type="http://schemas.openxmlformats.org/officeDocument/2006/relationships/hyperlink" Target="https://www.defense.gov/News/Releases/Release/Article/3160503/600-million-in-additional-security-assistance-for-ukraine/" TargetMode="External"/><Relationship Id="rId2408" Type="http://schemas.openxmlformats.org/officeDocument/2006/relationships/hyperlink" Target="https://appropriations.house.gov/sites/democrats.appropriations.house.gov/files/Ukraine%20Supplemental%20Summary.pdf" TargetMode="External"/><Relationship Id="rId2409" Type="http://schemas.openxmlformats.org/officeDocument/2006/relationships/hyperlink" Target="https://appropriations.house.gov/sites/democrats.appropriations.house.gov/files/Additional%20Ukraine%20Suplemental%20Appropriations%20Act%20Summary.pdf" TargetMode="External"/><Relationship Id="rId2410" Type="http://schemas.openxmlformats.org/officeDocument/2006/relationships/hyperlink" Target="https://crsreports.congress.gov/product/pdf/IF/IF12040" TargetMode="External"/><Relationship Id="rId2411" Type="http://schemas.openxmlformats.org/officeDocument/2006/relationships/hyperlink" Target="https://www.defense.gov/News/Releases/Release/Article/3160503/600-million-in-additional-security-assistance-for-ukraine/" TargetMode="External"/><Relationship Id="rId2412" Type="http://schemas.openxmlformats.org/officeDocument/2006/relationships/hyperlink" Target="https://appropriations.house.gov/sites/democrats.appropriations.house.gov/files/Ukraine%20Supplemental%20Summary.pdf" TargetMode="External"/><Relationship Id="rId2413" Type="http://schemas.openxmlformats.org/officeDocument/2006/relationships/hyperlink" Target="https://appropriations.house.gov/sites/democrats.appropriations.house.gov/files/Additional%20Ukraine%20Suplemental%20Appropriations%20Act%20Summary.pdf" TargetMode="External"/><Relationship Id="rId2414" Type="http://schemas.openxmlformats.org/officeDocument/2006/relationships/hyperlink" Target="https://crsreports.congress.gov/product/pdf/IF/IF12040" TargetMode="External"/><Relationship Id="rId2415" Type="http://schemas.openxmlformats.org/officeDocument/2006/relationships/hyperlink" Target="https://appropriations.house.gov/sites/democrats.appropriations.house.gov/files/Ukraine%20Supplemental%20Summary.pdf" TargetMode="External"/><Relationship Id="rId2416" Type="http://schemas.openxmlformats.org/officeDocument/2006/relationships/hyperlink" Target="https://appropriations.house.gov/sites/democrats.appropriations.house.gov/files/Additional%20Ukraine%20Suplemental%20Appropriations%20Act%20Summary.pdf" TargetMode="External"/><Relationship Id="rId2417" Type="http://schemas.openxmlformats.org/officeDocument/2006/relationships/hyperlink" Target="https://crsreports.congress.gov/product/pdf/IF/IF12040" TargetMode="External"/><Relationship Id="rId2418" Type="http://schemas.openxmlformats.org/officeDocument/2006/relationships/hyperlink" Target="https://appropriations.house.gov/sites/democrats.appropriations.house.gov/files/Ukraine%20Supplemental%20Summary.pdf" TargetMode="External"/><Relationship Id="rId2419" Type="http://schemas.openxmlformats.org/officeDocument/2006/relationships/hyperlink" Target="https://appropriations.house.gov/sites/democrats.appropriations.house.gov/files/Ukraine%20Supplemental%20Summary.pdf" TargetMode="External"/><Relationship Id="rId2420" Type="http://schemas.openxmlformats.org/officeDocument/2006/relationships/hyperlink" Target="https://appropriations.house.gov/sites/democrats.appropriations.house.gov/files/Additional%20Ukraine%20Suplemental%20Appropriations%20Act%20Summary.pdf" TargetMode="External"/><Relationship Id="rId2421" Type="http://schemas.openxmlformats.org/officeDocument/2006/relationships/hyperlink" Target="https://crsreports.congress.gov/product/pdf/IF/IF12040" TargetMode="External"/><Relationship Id="rId2422" Type="http://schemas.openxmlformats.org/officeDocument/2006/relationships/hyperlink" Target="https://appropriations.house.gov/sites/democrats.appropriations.house.gov/files/Ukraine%20Supplemental%20Summary.pdf" TargetMode="External"/><Relationship Id="rId2423" Type="http://schemas.openxmlformats.org/officeDocument/2006/relationships/hyperlink" Target="https://appropriations.house.gov/sites/democrats.appropriations.house.gov/files/Additional%20Ukraine%20Suplemental%20Appropriations%20Act%20Summary.pdf" TargetMode="External"/><Relationship Id="rId2424" Type="http://schemas.openxmlformats.org/officeDocument/2006/relationships/hyperlink" Target="https://crsreports.congress.gov/product/pdf/IF/IF12040" TargetMode="External"/><Relationship Id="rId2425" Type="http://schemas.openxmlformats.org/officeDocument/2006/relationships/hyperlink" Target="https://appropriations.house.gov/sites/democrats.appropriations.house.gov/files/Ukraine%20Supplemental%20Summary.pdf" TargetMode="External"/><Relationship Id="rId2426" Type="http://schemas.openxmlformats.org/officeDocument/2006/relationships/hyperlink" Target="https://appropriations.house.gov/sites/democrats.appropriations.house.gov/files/Additional%20Ukraine%20Suplemental%20Appropriations%20Act%20Summary.pdf" TargetMode="External"/><Relationship Id="rId2427" Type="http://schemas.openxmlformats.org/officeDocument/2006/relationships/hyperlink" Target="https://crsreports.congress.gov/product/pdf/IF/IF12040" TargetMode="External"/><Relationship Id="rId2428" Type="http://schemas.openxmlformats.org/officeDocument/2006/relationships/hyperlink" Target="https://appropriations.house.gov/sites/democrats.appropriations.house.gov/files/Ukraine%20Supplemental%20Summary.pdf" TargetMode="External"/><Relationship Id="rId2429" Type="http://schemas.openxmlformats.org/officeDocument/2006/relationships/hyperlink" Target="https://appropriations.house.gov/sites/democrats.appropriations.house.gov/files/Additional%20Ukraine%20Suplemental%20Appropriations%20Act%20Summary.pdf" TargetMode="External"/><Relationship Id="rId2430" Type="http://schemas.openxmlformats.org/officeDocument/2006/relationships/hyperlink" Target="https://crsreports.congress.gov/product/pdf/IF/IF12040" TargetMode="External"/><Relationship Id="rId2431" Type="http://schemas.openxmlformats.org/officeDocument/2006/relationships/hyperlink" Target="https://appropriations.house.gov/sites/democrats.appropriations.house.gov/files/Ukraine%20Supplemental%20Summary.pdf" TargetMode="External"/><Relationship Id="rId2432" Type="http://schemas.openxmlformats.org/officeDocument/2006/relationships/hyperlink" Target="https://appropriations.house.gov/sites/democrats.appropriations.house.gov/files/Additional%20Ukraine%20Suplemental%20Appropriations%20Act%20Summary.pdf" TargetMode="External"/><Relationship Id="rId2433" Type="http://schemas.openxmlformats.org/officeDocument/2006/relationships/hyperlink" Target="https://crsreports.congress.gov/product/pdf/IF/IF12040" TargetMode="External"/><Relationship Id="rId2434" Type="http://schemas.openxmlformats.org/officeDocument/2006/relationships/hyperlink" Target="https://appropriations.house.gov/sites/democrats.appropriations.house.gov/files/Ukraine%20Supplemental%20Summary.pdf" TargetMode="External"/><Relationship Id="rId2435" Type="http://schemas.openxmlformats.org/officeDocument/2006/relationships/hyperlink" Target="https://appropriations.house.gov/sites/democrats.appropriations.house.gov/files/Additional%20Ukraine%20Suplemental%20Appropriations%20Act%20Summary.pdf" TargetMode="External"/><Relationship Id="rId2436" Type="http://schemas.openxmlformats.org/officeDocument/2006/relationships/hyperlink" Target="https://crsreports.congress.gov/product/pdf/IF/IF12040" TargetMode="External"/><Relationship Id="rId2437" Type="http://schemas.openxmlformats.org/officeDocument/2006/relationships/hyperlink" Target="https://appropriations.house.gov/sites/democrats.appropriations.house.gov/files/Ukraine%20Supplemental%20Summary.pdf" TargetMode="External"/><Relationship Id="rId2438" Type="http://schemas.openxmlformats.org/officeDocument/2006/relationships/hyperlink" Target="https://appropriations.house.gov/sites/democrats.appropriations.house.gov/files/Additional%20Ukraine%20Suplemental%20Appropriations%20Act%20Summary.pdf" TargetMode="External"/><Relationship Id="rId2439" Type="http://schemas.openxmlformats.org/officeDocument/2006/relationships/hyperlink" Target="https://crsreports.congress.gov/product/pdf/IF/IF12040" TargetMode="External"/><Relationship Id="rId2440" Type="http://schemas.openxmlformats.org/officeDocument/2006/relationships/hyperlink" Target="https://appropriations.house.gov/sites/democrats.appropriations.house.gov/files/Ukraine%20Supplemental%20Summary.pdf" TargetMode="External"/><Relationship Id="rId2441" Type="http://schemas.openxmlformats.org/officeDocument/2006/relationships/hyperlink" Target="https://appropriations.house.gov/sites/democrats.appropriations.house.gov/files/Additional%20Ukraine%20Suplemental%20Appropriations%20Act%20Summary.pdf" TargetMode="External"/><Relationship Id="rId2442" Type="http://schemas.openxmlformats.org/officeDocument/2006/relationships/hyperlink" Target="https://crsreports.congress.gov/product/pdf/IF/IF12040" TargetMode="External"/><Relationship Id="rId2443" Type="http://schemas.openxmlformats.org/officeDocument/2006/relationships/hyperlink" Target="https://appropriations.house.gov/sites/democrats.appropriations.house.gov/files/Ukraine%20Supplemental%20Summary.pdf" TargetMode="External"/><Relationship Id="rId2444" Type="http://schemas.openxmlformats.org/officeDocument/2006/relationships/hyperlink" Target="https://appropriations.house.gov/sites/democrats.appropriations.house.gov/files/Additional%20Ukraine%20Suplemental%20Appropriations%20Act%20Summary.pdf" TargetMode="External"/><Relationship Id="rId2445" Type="http://schemas.openxmlformats.org/officeDocument/2006/relationships/hyperlink" Target="https://crsreports.congress.gov/product/pdf/IF/IF12040" TargetMode="External"/><Relationship Id="rId2446" Type="http://schemas.openxmlformats.org/officeDocument/2006/relationships/hyperlink" Target="https://appropriations.house.gov/sites/democrats.appropriations.house.gov/files/Ukraine%20Supplemental%20Summary.pdf" TargetMode="External"/><Relationship Id="rId2447" Type="http://schemas.openxmlformats.org/officeDocument/2006/relationships/hyperlink" Target="https://appropriations.house.gov/sites/democrats.appropriations.house.gov/files/Additional%20Ukraine%20Suplemental%20Appropriations%20Act%20Summary.pdf" TargetMode="External"/><Relationship Id="rId2448" Type="http://schemas.openxmlformats.org/officeDocument/2006/relationships/hyperlink" Target="https://crsreports.congress.gov/product/pdf/IF/IF12040" TargetMode="External"/><Relationship Id="rId2449" Type="http://schemas.openxmlformats.org/officeDocument/2006/relationships/hyperlink" Target="https://appropriations.house.gov/sites/democrats.appropriations.house.gov/files/Ukraine%20Supplemental%20Summary.pdf" TargetMode="External"/><Relationship Id="rId2450" Type="http://schemas.openxmlformats.org/officeDocument/2006/relationships/hyperlink" Target="https://appropriations.house.gov/sites/democrats.appropriations.house.gov/files/Additional%20Ukraine%20Suplemental%20Appropriations%20Act%20Summary.pdf" TargetMode="External"/><Relationship Id="rId2451" Type="http://schemas.openxmlformats.org/officeDocument/2006/relationships/hyperlink" Target="https://crsreports.congress.gov/product/pdf/IF/IF12040" TargetMode="External"/><Relationship Id="rId2452" Type="http://schemas.openxmlformats.org/officeDocument/2006/relationships/hyperlink" Target="https://appropriations.house.gov/sites/democrats.appropriations.house.gov/files/Additional%20Ukraine%20Suplemental%20Appropriations%20Act%20Summary.pdf" TargetMode="External"/><Relationship Id="rId2453" Type="http://schemas.openxmlformats.org/officeDocument/2006/relationships/hyperlink" Target="https://appropriations.house.gov/sites/democrats.appropriations.house.gov/files/Ukraine%20Supplemental%20Summary.pdf" TargetMode="External"/><Relationship Id="rId2454" Type="http://schemas.openxmlformats.org/officeDocument/2006/relationships/hyperlink" Target="https://appropriations.house.gov/sites/democrats.appropriations.house.gov/files/Additional%20Ukraine%20Suplemental%20Appropriations%20Act%20Summary.pdf" TargetMode="External"/><Relationship Id="rId2455" Type="http://schemas.openxmlformats.org/officeDocument/2006/relationships/hyperlink" Target="https://crsreports.congress.gov/product/pdf/IF/IF12040" TargetMode="External"/><Relationship Id="rId2456" Type="http://schemas.openxmlformats.org/officeDocument/2006/relationships/hyperlink" Target="https://appropriations.house.gov/sites/democrats.appropriations.house.gov/files/Ukraine%20Supplemental%20Summary.pdf" TargetMode="External"/><Relationship Id="rId2457" Type="http://schemas.openxmlformats.org/officeDocument/2006/relationships/hyperlink" Target="https://appropriations.house.gov/sites/democrats.appropriations.house.gov/files/Additional%20Ukraine%20Suplemental%20Appropriations%20Act%20Summary.pdf" TargetMode="External"/><Relationship Id="rId2458" Type="http://schemas.openxmlformats.org/officeDocument/2006/relationships/hyperlink" Target="https://crsreports.congress.gov/product/pdf/IF/IF12040" TargetMode="External"/><Relationship Id="rId2459" Type="http://schemas.openxmlformats.org/officeDocument/2006/relationships/hyperlink" Target="https://appropriations.house.gov/sites/democrats.appropriations.house.gov/files/Ukraine%20Supplemental%20Summary.pdf" TargetMode="External"/><Relationship Id="rId2460" Type="http://schemas.openxmlformats.org/officeDocument/2006/relationships/hyperlink" Target="https://appropriations.house.gov/sites/democrats.appropriations.house.gov/files/Additional%20Ukraine%20Suplemental%20Appropriations%20Act%20Summary.pdf" TargetMode="External"/><Relationship Id="rId2461" Type="http://schemas.openxmlformats.org/officeDocument/2006/relationships/hyperlink" Target="https://crsreports.congress.gov/product/pdf/IF/IF12040" TargetMode="External"/><Relationship Id="rId2462" Type="http://schemas.openxmlformats.org/officeDocument/2006/relationships/hyperlink" Target="https://appropriations.house.gov/sites/democrats.appropriations.house.gov/files/Ukraine%20Supplemental%20Summary.pdf" TargetMode="External"/><Relationship Id="rId2463" Type="http://schemas.openxmlformats.org/officeDocument/2006/relationships/hyperlink" Target="https://appropriations.house.gov/sites/democrats.appropriations.house.gov/files/Additional%20Ukraine%20Suplemental%20Appropriations%20Act%20Summary.pdf" TargetMode="External"/><Relationship Id="rId2464" Type="http://schemas.openxmlformats.org/officeDocument/2006/relationships/hyperlink" Target="https://crsreports.congress.gov/product/pdf/IF/IF12040" TargetMode="External"/><Relationship Id="rId2465" Type="http://schemas.openxmlformats.org/officeDocument/2006/relationships/hyperlink" Target="https://appropriations.house.gov/sites/democrats.appropriations.house.gov/files/Ukraine%20Supplemental%20Summary.pdf" TargetMode="External"/><Relationship Id="rId2466" Type="http://schemas.openxmlformats.org/officeDocument/2006/relationships/hyperlink" Target="https://appropriations.house.gov/sites/democrats.appropriations.house.gov/files/Additional%20Ukraine%20Suplemental%20Appropriations%20Act%20Summary.pdf" TargetMode="External"/><Relationship Id="rId2467" Type="http://schemas.openxmlformats.org/officeDocument/2006/relationships/hyperlink" Target="https://crsreports.congress.gov/product/pdf/IF/IF12040" TargetMode="External"/><Relationship Id="rId2468" Type="http://schemas.openxmlformats.org/officeDocument/2006/relationships/hyperlink" Target="https://appropriations.house.gov/sites/democrats.appropriations.house.gov/files/Ukraine%20Supplemental%20Summary.pdf" TargetMode="External"/><Relationship Id="rId2469" Type="http://schemas.openxmlformats.org/officeDocument/2006/relationships/hyperlink" Target="https://appropriations.house.gov/sites/democrats.appropriations.house.gov/files/Additional%20Ukraine%20Suplemental%20Appropriations%20Act%20Summary.pdf" TargetMode="External"/><Relationship Id="rId2470" Type="http://schemas.openxmlformats.org/officeDocument/2006/relationships/hyperlink" Target="https://crsreports.congress.gov/product/pdf/IF/IF12040" TargetMode="External"/><Relationship Id="rId2471" Type="http://schemas.openxmlformats.org/officeDocument/2006/relationships/hyperlink" Target="https://crsreports.congress.gov/product/pdf/IF/IF12040" TargetMode="External"/><Relationship Id="rId2472" Type="http://schemas.openxmlformats.org/officeDocument/2006/relationships/hyperlink" Target="https://appropriations.house.gov/sites/democrats.appropriations.house.gov/files/Ukraine%20Supplemental%20Summary.pdf" TargetMode="External"/><Relationship Id="rId2473" Type="http://schemas.openxmlformats.org/officeDocument/2006/relationships/hyperlink" Target="https://appropriations.house.gov/sites/democrats.appropriations.house.gov/files/Additional%20Ukraine%20Suplemental%20Appropriations%20Act%20Summary.pdf" TargetMode="External"/><Relationship Id="rId2474" Type="http://schemas.openxmlformats.org/officeDocument/2006/relationships/hyperlink" Target="https://crsreports.congress.gov/product/pdf/IF/IF12040" TargetMode="External"/><Relationship Id="rId2475" Type="http://schemas.openxmlformats.org/officeDocument/2006/relationships/hyperlink" Target="https://www.defense.gov/News/Releases/Release/Article/2987119/defense-department-announces-300-million-in-additional-assistance-for-ukraine/" TargetMode="External"/><Relationship Id="rId2476" Type="http://schemas.openxmlformats.org/officeDocument/2006/relationships/hyperlink" Target="https://appropriations.house.gov/sites/democrats.appropriations.house.gov/files/Ukraine%20Supplemental%20Summary.pdf" TargetMode="External"/><Relationship Id="rId2477" Type="http://schemas.openxmlformats.org/officeDocument/2006/relationships/hyperlink" Target="https://appropriations.house.gov/sites/democrats.appropriations.house.gov/files/Additional%20Ukraine%20Suplemental%20Appropriations%20Act%20Summary.pdf" TargetMode="External"/><Relationship Id="rId2478" Type="http://schemas.openxmlformats.org/officeDocument/2006/relationships/hyperlink" Target="https://www.newsweek.com/ukraine-us-c-uas-laser-guided-rocket-systems-1793015" TargetMode="External"/><Relationship Id="rId2479" Type="http://schemas.openxmlformats.org/officeDocument/2006/relationships/hyperlink" Target="https://www.defense.gov/News/Releases/Release/Article/2987119/defense-department-announces-300-million-in-additional-assistance-for-ukraine/" TargetMode="External"/><Relationship Id="rId2480" Type="http://schemas.openxmlformats.org/officeDocument/2006/relationships/hyperlink" Target="https://appropriations.house.gov/sites/democrats.appropriations.house.gov/files/Ukraine%20Supplemental%20Summary.pdf" TargetMode="External"/><Relationship Id="rId2481" Type="http://schemas.openxmlformats.org/officeDocument/2006/relationships/hyperlink" Target="https://appropriations.house.gov/sites/democrats.appropriations.house.gov/files/Additional%20Ukraine%20Suplemental%20Appropriations%20Act%20Summary.pdf" TargetMode="External"/><Relationship Id="rId2482" Type="http://schemas.openxmlformats.org/officeDocument/2006/relationships/hyperlink" Target="https://crsreports.congress.gov/product/pdf/IF/IF12040" TargetMode="External"/><Relationship Id="rId2483" Type="http://schemas.openxmlformats.org/officeDocument/2006/relationships/hyperlink" Target="https://www.defense.gov/News/Releases/Release/Article/2987119/defense-department-announces-300-million-in-additional-assistance-for-ukraine/" TargetMode="External"/><Relationship Id="rId2484" Type="http://schemas.openxmlformats.org/officeDocument/2006/relationships/hyperlink" Target="https://appropriations.house.gov/sites/democrats.appropriations.house.gov/files/Ukraine%20Supplemental%20Summary.pdf" TargetMode="External"/><Relationship Id="rId2485" Type="http://schemas.openxmlformats.org/officeDocument/2006/relationships/hyperlink" Target="https://appropriations.house.gov/sites/democrats.appropriations.house.gov/files/Additional%20Ukraine%20Suplemental%20Appropriations%20Act%20Summary.pdf" TargetMode="External"/><Relationship Id="rId2486" Type="http://schemas.openxmlformats.org/officeDocument/2006/relationships/hyperlink" Target="https://crsreports.congress.gov/product/pdf/IF/IF12040" TargetMode="External"/><Relationship Id="rId2487" Type="http://schemas.openxmlformats.org/officeDocument/2006/relationships/hyperlink" Target="https://www.defense.gov/News/Releases/Release/Article/2987119/defense-department-announces-300-million-in-additional-assistance-for-ukraine/" TargetMode="External"/><Relationship Id="rId2488" Type="http://schemas.openxmlformats.org/officeDocument/2006/relationships/hyperlink" Target="https://appropriations.house.gov/sites/democrats.appropriations.house.gov/files/Ukraine%20Supplemental%20Summary.pdf" TargetMode="External"/><Relationship Id="rId2489" Type="http://schemas.openxmlformats.org/officeDocument/2006/relationships/hyperlink" Target="https://appropriations.house.gov/sites/democrats.appropriations.house.gov/files/Additional%20Ukraine%20Suplemental%20Appropriations%20Act%20Summary.pdf" TargetMode="External"/><Relationship Id="rId2490" Type="http://schemas.openxmlformats.org/officeDocument/2006/relationships/hyperlink" Target="https://crsreports.congress.gov/product/pdf/IF/IF12040" TargetMode="External"/><Relationship Id="rId2491" Type="http://schemas.openxmlformats.org/officeDocument/2006/relationships/hyperlink" Target="https://www.defense.gov/News/Releases/Release/Article/2987119/defense-department-announces-300-million-in-additional-assistance-for-ukraine/" TargetMode="External"/><Relationship Id="rId2492" Type="http://schemas.openxmlformats.org/officeDocument/2006/relationships/hyperlink" Target="https://appropriations.house.gov/sites/democrats.appropriations.house.gov/files/Ukraine%20Supplemental%20Summary.pdf" TargetMode="External"/><Relationship Id="rId2493" Type="http://schemas.openxmlformats.org/officeDocument/2006/relationships/hyperlink" Target="https://appropriations.house.gov/sites/democrats.appropriations.house.gov/files/Additional%20Ukraine%20Suplemental%20Appropriations%20Act%20Summary.pdf" TargetMode="External"/><Relationship Id="rId2494" Type="http://schemas.openxmlformats.org/officeDocument/2006/relationships/hyperlink" Target="https://crsreports.congress.gov/product/pdf/IF/IF12040" TargetMode="External"/><Relationship Id="rId2495" Type="http://schemas.openxmlformats.org/officeDocument/2006/relationships/hyperlink" Target="https://www.defense.gov/News/Releases/Release/Article/2987119/defense-department-announces-300-million-in-additional-assistance-for-ukraine/" TargetMode="External"/><Relationship Id="rId2496" Type="http://schemas.openxmlformats.org/officeDocument/2006/relationships/hyperlink" Target="https://appropriations.house.gov/sites/democrats.appropriations.house.gov/files/Ukraine%20Supplemental%20Summary.pdf" TargetMode="External"/><Relationship Id="rId2497" Type="http://schemas.openxmlformats.org/officeDocument/2006/relationships/hyperlink" Target="https://appropriations.house.gov/sites/democrats.appropriations.house.gov/files/Additional%20Ukraine%20Suplemental%20Appropriations%20Act%20Summary.pdf" TargetMode="External"/><Relationship Id="rId2498" Type="http://schemas.openxmlformats.org/officeDocument/2006/relationships/hyperlink" Target="https://crsreports.congress.gov/product/pdf/IF/IF12040" TargetMode="External"/><Relationship Id="rId2499" Type="http://schemas.openxmlformats.org/officeDocument/2006/relationships/hyperlink" Target="https://www.defense.gov/News/Releases/Release/Article/2987119/defense-department-announces-300-million-in-additional-assistance-for-ukraine/" TargetMode="External"/><Relationship Id="rId2500" Type="http://schemas.openxmlformats.org/officeDocument/2006/relationships/hyperlink" Target="https://appropriations.house.gov/sites/democrats.appropriations.house.gov/files/Ukraine%20Supplemental%20Summary.pdf" TargetMode="External"/><Relationship Id="rId2501" Type="http://schemas.openxmlformats.org/officeDocument/2006/relationships/hyperlink" Target="https://appropriations.house.gov/sites/democrats.appropriations.house.gov/files/Additional%20Ukraine%20Suplemental%20Appropriations%20Act%20Summary.pdf" TargetMode="External"/><Relationship Id="rId2502" Type="http://schemas.openxmlformats.org/officeDocument/2006/relationships/hyperlink" Target="https://crsreports.congress.gov/product/pdf/IF/IF12040" TargetMode="External"/><Relationship Id="rId2503" Type="http://schemas.openxmlformats.org/officeDocument/2006/relationships/hyperlink" Target="https://www.defense.gov/News/Releases/Release/Article/2987119/defense-department-announces-300-million-in-additional-assistance-for-ukraine/" TargetMode="External"/><Relationship Id="rId2504" Type="http://schemas.openxmlformats.org/officeDocument/2006/relationships/hyperlink" Target="https://appropriations.house.gov/sites/democrats.appropriations.house.gov/files/Ukraine%20Supplemental%20Summary.pdf" TargetMode="External"/><Relationship Id="rId2505" Type="http://schemas.openxmlformats.org/officeDocument/2006/relationships/hyperlink" Target="https://appropriations.house.gov/sites/democrats.appropriations.house.gov/files/Additional%20Ukraine%20Suplemental%20Appropriations%20Act%20Summary.pdf" TargetMode="External"/><Relationship Id="rId2506" Type="http://schemas.openxmlformats.org/officeDocument/2006/relationships/hyperlink" Target="https://crsreports.congress.gov/product/pdf/IF/IF12040" TargetMode="External"/><Relationship Id="rId2507" Type="http://schemas.openxmlformats.org/officeDocument/2006/relationships/hyperlink" Target="https://www.defense.gov/News/Releases/Release/Article/2987119/defense-department-announces-300-million-in-additional-assistance-for-ukraine/" TargetMode="External"/><Relationship Id="rId2508" Type="http://schemas.openxmlformats.org/officeDocument/2006/relationships/hyperlink" Target="https://appropriations.house.gov/sites/democrats.appropriations.house.gov/files/Ukraine%20Supplemental%20Summary.pdf" TargetMode="External"/><Relationship Id="rId2509" Type="http://schemas.openxmlformats.org/officeDocument/2006/relationships/hyperlink" Target="https://appropriations.house.gov/sites/democrats.appropriations.house.gov/files/Additional%20Ukraine%20Suplemental%20Appropriations%20Act%20Summary.pdf" TargetMode="External"/><Relationship Id="rId2510" Type="http://schemas.openxmlformats.org/officeDocument/2006/relationships/hyperlink" Target="https://crsreports.congress.gov/product/pdf/IF/IF12040" TargetMode="External"/><Relationship Id="rId2511" Type="http://schemas.openxmlformats.org/officeDocument/2006/relationships/hyperlink" Target="https://www.defense.gov/News/Releases/Release/Article/2987119/defense-department-announces-300-million-in-additional-assistance-for-ukraine/" TargetMode="External"/><Relationship Id="rId2512" Type="http://schemas.openxmlformats.org/officeDocument/2006/relationships/hyperlink" Target="https://appropriations.house.gov/sites/democrats.appropriations.house.gov/files/Ukraine%20Supplemental%20Summary.pdf" TargetMode="External"/><Relationship Id="rId2513" Type="http://schemas.openxmlformats.org/officeDocument/2006/relationships/hyperlink" Target="https://appropriations.house.gov/sites/democrats.appropriations.house.gov/files/Additional%20Ukraine%20Suplemental%20Appropriations%20Act%20Summary.pdf" TargetMode="External"/><Relationship Id="rId2514" Type="http://schemas.openxmlformats.org/officeDocument/2006/relationships/hyperlink" Target="https://crsreports.congress.gov/product/pdf/IF/IF12040" TargetMode="External"/><Relationship Id="rId2515" Type="http://schemas.openxmlformats.org/officeDocument/2006/relationships/hyperlink" Target="https://www.defense.gov/News/Releases/Release/Article/2987119/defense-department-announces-300-million-in-additional-assistance-for-ukraine/" TargetMode="External"/><Relationship Id="rId2516" Type="http://schemas.openxmlformats.org/officeDocument/2006/relationships/hyperlink" Target="https://appropriations.house.gov/sites/democrats.appropriations.house.gov/files/Ukraine%20Supplemental%20Summary.pdf" TargetMode="External"/><Relationship Id="rId2517" Type="http://schemas.openxmlformats.org/officeDocument/2006/relationships/hyperlink" Target="https://appropriations.house.gov/sites/democrats.appropriations.house.gov/files/Additional%20Ukraine%20Suplemental%20Appropriations%20Act%20Summary.pdf" TargetMode="External"/><Relationship Id="rId2518" Type="http://schemas.openxmlformats.org/officeDocument/2006/relationships/hyperlink" Target="https://crsreports.congress.gov/product/pdf/IF/IF12040" TargetMode="External"/><Relationship Id="rId2519" Type="http://schemas.openxmlformats.org/officeDocument/2006/relationships/hyperlink" Target="https://www.defense.gov/News/Releases/Release/Article/2987119/defense-department-announces-300-million-in-additional-assistance-for-ukraine/" TargetMode="External"/><Relationship Id="rId2520" Type="http://schemas.openxmlformats.org/officeDocument/2006/relationships/hyperlink" Target="https://appropriations.house.gov/sites/democrats.appropriations.house.gov/files/Ukraine%20Supplemental%20Summary.pdf" TargetMode="External"/><Relationship Id="rId2521" Type="http://schemas.openxmlformats.org/officeDocument/2006/relationships/hyperlink" Target="https://appropriations.house.gov/sites/democrats.appropriations.house.gov/files/Additional%20Ukraine%20Suplemental%20Appropriations%20Act%20Summary.pdf" TargetMode="External"/><Relationship Id="rId2522" Type="http://schemas.openxmlformats.org/officeDocument/2006/relationships/hyperlink" Target="https://crsreports.congress.gov/product/pdf/IF/IF12040" TargetMode="External"/><Relationship Id="rId2523" Type="http://schemas.openxmlformats.org/officeDocument/2006/relationships/hyperlink" Target="https://www.defense.gov/News/Releases/Release/Article/2987119/defense-department-announces-300-million-in-additional-assistance-for-ukraine/" TargetMode="External"/><Relationship Id="rId2524" Type="http://schemas.openxmlformats.org/officeDocument/2006/relationships/hyperlink" Target="https://appropriations.house.gov/sites/democrats.appropriations.house.gov/files/Ukraine%20Supplemental%20Summary.pdf" TargetMode="External"/><Relationship Id="rId2525" Type="http://schemas.openxmlformats.org/officeDocument/2006/relationships/hyperlink" Target="https://appropriations.house.gov/sites/democrats.appropriations.house.gov/files/Additional%20Ukraine%20Suplemental%20Appropriations%20Act%20Summary.pdf" TargetMode="External"/><Relationship Id="rId2526" Type="http://schemas.openxmlformats.org/officeDocument/2006/relationships/hyperlink" Target="https://crsreports.congress.gov/product/pdf/IF/IF12040" TargetMode="External"/><Relationship Id="rId2527" Type="http://schemas.openxmlformats.org/officeDocument/2006/relationships/hyperlink" Target="https://www.defense.gov/News/Releases/Release/Article/2987119/defense-department-announces-300-million-in-additional-assistance-for-ukraine/" TargetMode="External"/><Relationship Id="rId2528" Type="http://schemas.openxmlformats.org/officeDocument/2006/relationships/hyperlink" Target="https://appropriations.house.gov/sites/democrats.appropriations.house.gov/files/Ukraine%20Supplemental%20Summary.pdf" TargetMode="External"/><Relationship Id="rId2529" Type="http://schemas.openxmlformats.org/officeDocument/2006/relationships/hyperlink" Target="https://appropriations.house.gov/sites/democrats.appropriations.house.gov/files/Additional%20Ukraine%20Suplemental%20Appropriations%20Act%20Summary.pdf" TargetMode="External"/><Relationship Id="rId2530" Type="http://schemas.openxmlformats.org/officeDocument/2006/relationships/hyperlink" Target="https://crsreports.congress.gov/product/pdf/IF/IF12040" TargetMode="External"/><Relationship Id="rId2531" Type="http://schemas.openxmlformats.org/officeDocument/2006/relationships/hyperlink" Target="https://www.defense.gov/News/Releases/Release/Article/2987119/defense-department-announces-300-million-in-additional-assistance-for-ukraine/" TargetMode="External"/><Relationship Id="rId2532" Type="http://schemas.openxmlformats.org/officeDocument/2006/relationships/hyperlink" Target="https://appropriations.house.gov/sites/democrats.appropriations.house.gov/files/Ukraine%20Supplemental%20Summary.pdf" TargetMode="External"/><Relationship Id="rId2533" Type="http://schemas.openxmlformats.org/officeDocument/2006/relationships/hyperlink" Target="https://appropriations.house.gov/sites/democrats.appropriations.house.gov/files/Additional%20Ukraine%20Suplemental%20Appropriations%20Act%20Summary.pdf" TargetMode="External"/><Relationship Id="rId2534" Type="http://schemas.openxmlformats.org/officeDocument/2006/relationships/hyperlink" Target="https://crsreports.congress.gov/product/pdf/IF/IF12040" TargetMode="External"/><Relationship Id="rId2535" Type="http://schemas.openxmlformats.org/officeDocument/2006/relationships/hyperlink" Target="https://appropriations.house.gov/sites/democrats.appropriations.house.gov/files/Additional%20Ukraine%20Suplemental%20Appropriations%20Act%20Summary.pdf" TargetMode="External"/><Relationship Id="rId2536" Type="http://schemas.openxmlformats.org/officeDocument/2006/relationships/hyperlink" Target="https://appropriations.house.gov/sites/democrats.appropriations.house.gov/files/Ukraine%20Supplemental%20Summary.pdf" TargetMode="External"/><Relationship Id="rId2537" Type="http://schemas.openxmlformats.org/officeDocument/2006/relationships/hyperlink" Target="https://appropriations.house.gov/sites/democrats.appropriations.house.gov/files/Additional%20Ukraine%20Suplemental%20Appropriations%20Act%20Summary.pdf" TargetMode="External"/><Relationship Id="rId2538" Type="http://schemas.openxmlformats.org/officeDocument/2006/relationships/hyperlink" Target="https://crsreports.congress.gov/product/pdf/IF/IF12040" TargetMode="External"/><Relationship Id="rId2539" Type="http://schemas.openxmlformats.org/officeDocument/2006/relationships/hyperlink" Target="https://eurasiantimes.com/harpoon-horror-us-confirms-russian-vessel-that-was-sunk-by-ukraine/" TargetMode="External"/><Relationship Id="rId2540" Type="http://schemas.openxmlformats.org/officeDocument/2006/relationships/hyperlink" Target="https://appropriations.house.gov/sites/democrats.appropriations.house.gov/files/Ukraine%20Supplemental%20Summary.pdf" TargetMode="External"/><Relationship Id="rId2541" Type="http://schemas.openxmlformats.org/officeDocument/2006/relationships/hyperlink" Target="https://appropriations.house.gov/sites/democrats.appropriations.house.gov/files/Additional%20Ukraine%20Suplemental%20Appropriations%20Act%20Summary.pdf" TargetMode="External"/><Relationship Id="rId2542" Type="http://schemas.openxmlformats.org/officeDocument/2006/relationships/hyperlink" Target="https://crsreports.congress.gov/product/pdf/IF/IF12040" TargetMode="External"/><Relationship Id="rId2543" Type="http://schemas.openxmlformats.org/officeDocument/2006/relationships/hyperlink" Target="https://appropriations.house.gov/sites/democrats.appropriations.house.gov/files/Ukraine%20Supplemental%20Summary.pdf" TargetMode="External"/><Relationship Id="rId2544" Type="http://schemas.openxmlformats.org/officeDocument/2006/relationships/hyperlink" Target="https://appropriations.house.gov/sites/democrats.appropriations.house.gov/files/Additional%20Ukraine%20Suplemental%20Appropriations%20Act%20Summary.pdf" TargetMode="External"/><Relationship Id="rId2545" Type="http://schemas.openxmlformats.org/officeDocument/2006/relationships/hyperlink" Target="https://crsreports.congress.gov/product/pdf/IF/IF12040" TargetMode="External"/><Relationship Id="rId2546" Type="http://schemas.openxmlformats.org/officeDocument/2006/relationships/hyperlink" Target="https://appropriations.house.gov/sites/democrats.appropriations.house.gov/files/Ukraine%20Supplemental%20Summary.pdf" TargetMode="External"/><Relationship Id="rId2547" Type="http://schemas.openxmlformats.org/officeDocument/2006/relationships/hyperlink" Target="https://appropriations.house.gov/sites/democrats.appropriations.house.gov/files/Additional%20Ukraine%20Suplemental%20Appropriations%20Act%20Summary.pdf" TargetMode="External"/><Relationship Id="rId2548" Type="http://schemas.openxmlformats.org/officeDocument/2006/relationships/hyperlink" Target="https://crsreports.congress.gov/product/pdf/IF/IF12040" TargetMode="External"/><Relationship Id="rId2549" Type="http://schemas.openxmlformats.org/officeDocument/2006/relationships/hyperlink" Target="https://www.defense.gov/News/Releases/Release/Article/3081993/820-million-in-additional-security-assistance-for-ukraine/" TargetMode="External"/><Relationship Id="rId2550" Type="http://schemas.openxmlformats.org/officeDocument/2006/relationships/hyperlink" Target="https://appropriations.house.gov/sites/democrats.appropriations.house.gov/files/Ukraine%20Supplemental%20Summary.pdf" TargetMode="External"/><Relationship Id="rId2551" Type="http://schemas.openxmlformats.org/officeDocument/2006/relationships/hyperlink" Target="https://appropriations.house.gov/sites/democrats.appropriations.house.gov/files/Additional%20Ukraine%20Suplemental%20Appropriations%20Act%20Summary.pdf" TargetMode="External"/><Relationship Id="rId2552" Type="http://schemas.openxmlformats.org/officeDocument/2006/relationships/hyperlink" Target="https://crsreports.congress.gov/product/pdf/IF/IF12040" TargetMode="External"/><Relationship Id="rId2553" Type="http://schemas.openxmlformats.org/officeDocument/2006/relationships/hyperlink" Target="https://www.mil.gov.ua/en/news/2022/11/15/russia-is-told-about-peace-it-responds-with-missiles-address-by-the-president-of-ukraine/" TargetMode="External"/><Relationship Id="rId2554" Type="http://schemas.openxmlformats.org/officeDocument/2006/relationships/hyperlink" Target="https://appropriations.house.gov/sites/democrats.appropriations.house.gov/files/Ukraine%20Supplemental%20Summary.pdf" TargetMode="External"/><Relationship Id="rId2555" Type="http://schemas.openxmlformats.org/officeDocument/2006/relationships/hyperlink" Target="https://appropriations.house.gov/sites/democrats.appropriations.house.gov/files/Additional%20Ukraine%20Suplemental%20Appropriations%20Act%20Summary.pdf" TargetMode="External"/><Relationship Id="rId2556" Type="http://schemas.openxmlformats.org/officeDocument/2006/relationships/hyperlink" Target="https://crsreports.congress.gov/product/pdf/IF/IF12040" TargetMode="External"/><Relationship Id="rId2557" Type="http://schemas.openxmlformats.org/officeDocument/2006/relationships/hyperlink" Target="https://appropriations.house.gov/sites/democrats.appropriations.house.gov/files/Ukraine%20Supplemental%20Summary.pdf" TargetMode="External"/><Relationship Id="rId2558" Type="http://schemas.openxmlformats.org/officeDocument/2006/relationships/hyperlink" Target="https://appropriations.house.gov/sites/democrats.appropriations.house.gov/files/Additional%20Ukraine%20Suplemental%20Appropriations%20Act%20Summary.pdf" TargetMode="External"/><Relationship Id="rId2559" Type="http://schemas.openxmlformats.org/officeDocument/2006/relationships/hyperlink" Target="https://crsreports.congress.gov/product/pdf/IF/IF12040" TargetMode="External"/><Relationship Id="rId2560" Type="http://schemas.openxmlformats.org/officeDocument/2006/relationships/hyperlink" Target="https://appropriations.house.gov/sites/democrats.appropriations.house.gov/files/Ukraine%20Supplemental%20Summary.pdf" TargetMode="External"/><Relationship Id="rId2561" Type="http://schemas.openxmlformats.org/officeDocument/2006/relationships/hyperlink" Target="https://appropriations.house.gov/sites/democrats.appropriations.house.gov/files/Additional%20Ukraine%20Suplemental%20Appropriations%20Act%20Summary.pdf" TargetMode="External"/><Relationship Id="rId2562" Type="http://schemas.openxmlformats.org/officeDocument/2006/relationships/hyperlink" Target="https://crsreports.congress.gov/product/pdf/IF/IF12040" TargetMode="External"/><Relationship Id="rId2563" Type="http://schemas.openxmlformats.org/officeDocument/2006/relationships/hyperlink" Target="https://www.defense.gov/News/Releases/Release/Article/3138105/nearly-3-billion-in-additional-security-assistance-for-ukraine/" TargetMode="External"/><Relationship Id="rId2564" Type="http://schemas.openxmlformats.org/officeDocument/2006/relationships/hyperlink" Target="https://appropriations.house.gov/sites/democrats.appropriations.house.gov/files/Ukraine%20Supplemental%20Summary.pdf" TargetMode="External"/><Relationship Id="rId2565" Type="http://schemas.openxmlformats.org/officeDocument/2006/relationships/hyperlink" Target="https://appropriations.house.gov/sites/democrats.appropriations.house.gov/files/Additional%20Ukraine%20Suplemental%20Appropriations%20Act%20Summary.pdf" TargetMode="External"/><Relationship Id="rId2566" Type="http://schemas.openxmlformats.org/officeDocument/2006/relationships/hyperlink" Target="https://crsreports.congress.gov/product/pdf/IF/IF12040" TargetMode="External"/><Relationship Id="rId2567" Type="http://schemas.openxmlformats.org/officeDocument/2006/relationships/hyperlink" Target="https://www.mil.gov.ua/en/news/2022/11/15/russia-is-told-about-peace-it-responds-with-missiles-address-by-the-president-of-ukraine/" TargetMode="External"/><Relationship Id="rId2568" Type="http://schemas.openxmlformats.org/officeDocument/2006/relationships/hyperlink" Target="https://www.defense.gov/News/Releases/Release/Article/3138105/nearly-3-billion-in-additional-security-assistance-for-ukraine/" TargetMode="External"/><Relationship Id="rId2569" Type="http://schemas.openxmlformats.org/officeDocument/2006/relationships/hyperlink" Target="https://appropriations.house.gov/sites/democrats.appropriations.house.gov/files/Ukraine%20Supplemental%20Summary.pdf" TargetMode="External"/><Relationship Id="rId2570" Type="http://schemas.openxmlformats.org/officeDocument/2006/relationships/hyperlink" Target="https://appropriations.house.gov/sites/democrats.appropriations.house.gov/files/Additional%20Ukraine%20Suplemental%20Appropriations%20Act%20Summary.pdf" TargetMode="External"/><Relationship Id="rId2571" Type="http://schemas.openxmlformats.org/officeDocument/2006/relationships/hyperlink" Target="https://crsreports.congress.gov/product/pdf/IF/IF12040" TargetMode="External"/><Relationship Id="rId2572" Type="http://schemas.openxmlformats.org/officeDocument/2006/relationships/hyperlink" Target="https://www.defense.gov/News/Releases/Release/Article/3138105/nearly-3-billion-in-additional-security-assistance-for-ukraine/" TargetMode="External"/><Relationship Id="rId2573" Type="http://schemas.openxmlformats.org/officeDocument/2006/relationships/hyperlink" Target="https://appropriations.house.gov/sites/democrats.appropriations.house.gov/files/Ukraine%20Supplemental%20Summary.pdf" TargetMode="External"/><Relationship Id="rId2574" Type="http://schemas.openxmlformats.org/officeDocument/2006/relationships/hyperlink" Target="https://appropriations.house.gov/sites/democrats.appropriations.house.gov/files/Additional%20Ukraine%20Suplemental%20Appropriations%20Act%20Summary.pdf" TargetMode="External"/><Relationship Id="rId2575" Type="http://schemas.openxmlformats.org/officeDocument/2006/relationships/hyperlink" Target="https://crsreports.congress.gov/product/pdf/IF/IF12040" TargetMode="External"/><Relationship Id="rId2576" Type="http://schemas.openxmlformats.org/officeDocument/2006/relationships/hyperlink" Target="https://www.defense.gov/News/Releases/Release/Article/3138105/nearly-3-billion-in-additional-security-assistance-for-ukraine/" TargetMode="External"/><Relationship Id="rId2577" Type="http://schemas.openxmlformats.org/officeDocument/2006/relationships/hyperlink" Target="https://appropriations.house.gov/sites/democrats.appropriations.house.gov/files/Ukraine%20Supplemental%20Summary.pdf" TargetMode="External"/><Relationship Id="rId2578" Type="http://schemas.openxmlformats.org/officeDocument/2006/relationships/hyperlink" Target="https://appropriations.house.gov/sites/democrats.appropriations.house.gov/files/Additional%20Ukraine%20Suplemental%20Appropriations%20Act%20Summary.pdf" TargetMode="External"/><Relationship Id="rId2579" Type="http://schemas.openxmlformats.org/officeDocument/2006/relationships/hyperlink" Target="https://crsreports.congress.gov/product/pdf/IF/IF12040" TargetMode="External"/><Relationship Id="rId2580" Type="http://schemas.openxmlformats.org/officeDocument/2006/relationships/hyperlink" Target="https://www.defense.gov/News/Releases/Release/Article/3138105/nearly-3-billion-in-additional-security-assistance-for-ukraine/" TargetMode="External"/><Relationship Id="rId2581" Type="http://schemas.openxmlformats.org/officeDocument/2006/relationships/hyperlink" Target="https://appropriations.house.gov/sites/democrats.appropriations.house.gov/files/Ukraine%20Supplemental%20Summary.pdf" TargetMode="External"/><Relationship Id="rId2582" Type="http://schemas.openxmlformats.org/officeDocument/2006/relationships/hyperlink" Target="https://appropriations.house.gov/sites/democrats.appropriations.house.gov/files/Additional%20Ukraine%20Suplemental%20Appropriations%20Act%20Summary.pdf" TargetMode="External"/><Relationship Id="rId2583" Type="http://schemas.openxmlformats.org/officeDocument/2006/relationships/hyperlink" Target="https://crsreports.congress.gov/product/pdf/IF/IF12040" TargetMode="External"/><Relationship Id="rId2584" Type="http://schemas.openxmlformats.org/officeDocument/2006/relationships/hyperlink" Target="https://www.defense.gov/News/Releases/Release/Article/3138105/nearly-3-billion-in-additional-security-assistance-for-ukraine/" TargetMode="External"/><Relationship Id="rId2585" Type="http://schemas.openxmlformats.org/officeDocument/2006/relationships/hyperlink" Target="https://appropriations.house.gov/sites/democrats.appropriations.house.gov/files/Ukraine%20Supplemental%20Summary.pdf" TargetMode="External"/><Relationship Id="rId2586" Type="http://schemas.openxmlformats.org/officeDocument/2006/relationships/hyperlink" Target="https://appropriations.house.gov/sites/democrats.appropriations.house.gov/files/Additional%20Ukraine%20Suplemental%20Appropriations%20Act%20Summary.pdf" TargetMode="External"/><Relationship Id="rId2587" Type="http://schemas.openxmlformats.org/officeDocument/2006/relationships/hyperlink" Target="https://crsreports.congress.gov/product/pdf/IF/IF12040" TargetMode="External"/><Relationship Id="rId2588" Type="http://schemas.openxmlformats.org/officeDocument/2006/relationships/hyperlink" Target="https://www.defense.gov/News/Releases/Release/Article/3138105/nearly-3-billion-in-additional-security-assistance-for-ukraine/" TargetMode="External"/><Relationship Id="rId2589" Type="http://schemas.openxmlformats.org/officeDocument/2006/relationships/hyperlink" Target="https://appropriations.house.gov/sites/democrats.appropriations.house.gov/files/Ukraine%20Supplemental%20Summary.pdf" TargetMode="External"/><Relationship Id="rId2590" Type="http://schemas.openxmlformats.org/officeDocument/2006/relationships/hyperlink" Target="https://appropriations.house.gov/sites/democrats.appropriations.house.gov/files/Additional%20Ukraine%20Suplemental%20Appropriations%20Act%20Summary.pdf" TargetMode="External"/><Relationship Id="rId2591" Type="http://schemas.openxmlformats.org/officeDocument/2006/relationships/hyperlink" Target="https://crsreports.congress.gov/product/pdf/IF/IF12040" TargetMode="External"/><Relationship Id="rId2592" Type="http://schemas.openxmlformats.org/officeDocument/2006/relationships/hyperlink" Target="https://www.defense.gov/News/Releases/Release/Article/3138105/nearly-3-billion-in-additional-security-assistance-for-ukraine/" TargetMode="External"/><Relationship Id="rId2593" Type="http://schemas.openxmlformats.org/officeDocument/2006/relationships/hyperlink" Target="https://appropriations.house.gov/sites/democrats.appropriations.house.gov/files/Ukraine%20Supplemental%20Summary.pdf" TargetMode="External"/><Relationship Id="rId2594" Type="http://schemas.openxmlformats.org/officeDocument/2006/relationships/hyperlink" Target="https://appropriations.house.gov/sites/democrats.appropriations.house.gov/files/Additional%20Ukraine%20Suplemental%20Appropriations%20Act%20Summary.pdf" TargetMode="External"/><Relationship Id="rId2595" Type="http://schemas.openxmlformats.org/officeDocument/2006/relationships/hyperlink" Target="https://crsreports.congress.gov/product/pdf/IF/IF12040" TargetMode="External"/><Relationship Id="rId2596" Type="http://schemas.openxmlformats.org/officeDocument/2006/relationships/hyperlink" Target="https://www.defense.gov/News/Releases/Release/Article/3138105/nearly-3-billion-in-additional-security-assistance-for-ukraine/" TargetMode="External"/><Relationship Id="rId2597" Type="http://schemas.openxmlformats.org/officeDocument/2006/relationships/hyperlink" Target="https://appropriations.house.gov/sites/democrats.appropriations.house.gov/files/Ukraine%20Supplemental%20Summary.pdf" TargetMode="External"/><Relationship Id="rId2598" Type="http://schemas.openxmlformats.org/officeDocument/2006/relationships/hyperlink" Target="https://appropriations.house.gov/sites/democrats.appropriations.house.gov/files/Additional%20Ukraine%20Suplemental%20Appropriations%20Act%20Summary.pdf" TargetMode="External"/><Relationship Id="rId2599" Type="http://schemas.openxmlformats.org/officeDocument/2006/relationships/hyperlink" Target="https://crsreports.congress.gov/product/pdf/IF/IF12040" TargetMode="External"/><Relationship Id="rId2600" Type="http://schemas.openxmlformats.org/officeDocument/2006/relationships/hyperlink" Target="https://www.defense.gov/News/Releases/Release/Article/3173378/11-billion-in-additional-security-assistance-for-ukraine/" TargetMode="External"/><Relationship Id="rId2601" Type="http://schemas.openxmlformats.org/officeDocument/2006/relationships/hyperlink" Target="https://appropriations.house.gov/sites/democrats.appropriations.house.gov/files/Ukraine%20Supplemental%20Summary.pdf" TargetMode="External"/><Relationship Id="rId2602" Type="http://schemas.openxmlformats.org/officeDocument/2006/relationships/hyperlink" Target="https://appropriations.house.gov/sites/democrats.appropriations.house.gov/files/Additional%20Ukraine%20Suplemental%20Appropriations%20Act%20Summary.pdf" TargetMode="External"/><Relationship Id="rId2603" Type="http://schemas.openxmlformats.org/officeDocument/2006/relationships/hyperlink" Target="https://crsreports.congress.gov/product/pdf/IF/IF12040" TargetMode="External"/><Relationship Id="rId2604" Type="http://schemas.openxmlformats.org/officeDocument/2006/relationships/hyperlink" Target="https://www.unroca.org/united-states/report/2022/" TargetMode="External"/><Relationship Id="rId2605" Type="http://schemas.openxmlformats.org/officeDocument/2006/relationships/hyperlink" Target="https://www.defense.gov/News/Releases/Release/Article/3173378/11-billion-in-additional-security-assistance-for-ukraine/" TargetMode="External"/><Relationship Id="rId2606" Type="http://schemas.openxmlformats.org/officeDocument/2006/relationships/hyperlink" Target="https://appropriations.house.gov/sites/democrats.appropriations.house.gov/files/Ukraine%20Supplemental%20Summary.pdf" TargetMode="External"/><Relationship Id="rId2607" Type="http://schemas.openxmlformats.org/officeDocument/2006/relationships/hyperlink" Target="https://appropriations.house.gov/sites/democrats.appropriations.house.gov/files/Additional%20Ukraine%20Suplemental%20Appropriations%20Act%20Summary.pdf" TargetMode="External"/><Relationship Id="rId2608" Type="http://schemas.openxmlformats.org/officeDocument/2006/relationships/hyperlink" Target="https://crsreports.congress.gov/product/pdf/IF/IF12040" TargetMode="External"/><Relationship Id="rId2609" Type="http://schemas.openxmlformats.org/officeDocument/2006/relationships/hyperlink" Target="https://www.defense.gov/News/Releases/Release/Article/3173378/11-billion-in-additional-security-assistance-for-ukraine/" TargetMode="External"/><Relationship Id="rId2610" Type="http://schemas.openxmlformats.org/officeDocument/2006/relationships/hyperlink" Target="https://appropriations.house.gov/sites/democrats.appropriations.house.gov/files/Ukraine%20Supplemental%20Summary.pdf" TargetMode="External"/><Relationship Id="rId2611" Type="http://schemas.openxmlformats.org/officeDocument/2006/relationships/hyperlink" Target="https://appropriations.house.gov/sites/democrats.appropriations.house.gov/files/Additional%20Ukraine%20Suplemental%20Appropriations%20Act%20Summary.pdf" TargetMode="External"/><Relationship Id="rId2612" Type="http://schemas.openxmlformats.org/officeDocument/2006/relationships/hyperlink" Target="https://crsreports.congress.gov/product/pdf/IF/IF12040" TargetMode="External"/><Relationship Id="rId2613" Type="http://schemas.openxmlformats.org/officeDocument/2006/relationships/hyperlink" Target="https://www.defense.gov/News/Releases/Release/Article/3173378/11-billion-in-additional-security-assistance-for-ukraine/" TargetMode="External"/><Relationship Id="rId2614" Type="http://schemas.openxmlformats.org/officeDocument/2006/relationships/hyperlink" Target="https://appropriations.house.gov/sites/democrats.appropriations.house.gov/files/Ukraine%20Supplemental%20Summary.pdf" TargetMode="External"/><Relationship Id="rId2615" Type="http://schemas.openxmlformats.org/officeDocument/2006/relationships/hyperlink" Target="https://appropriations.house.gov/sites/democrats.appropriations.house.gov/files/Additional%20Ukraine%20Suplemental%20Appropriations%20Act%20Summary.pdf" TargetMode="External"/><Relationship Id="rId2616" Type="http://schemas.openxmlformats.org/officeDocument/2006/relationships/hyperlink" Target="https://crsreports.congress.gov/product/pdf/IF/IF12040" TargetMode="External"/><Relationship Id="rId2617" Type="http://schemas.openxmlformats.org/officeDocument/2006/relationships/hyperlink" Target="https://mil.in.ua/en/news/ukraine-receives-american-oshkosh-m-atv-armored-vehicles/" TargetMode="External"/><Relationship Id="rId2618" Type="http://schemas.openxmlformats.org/officeDocument/2006/relationships/hyperlink" Target="https://www.defense.gov/News/Releases/Release/Article/3173378/11-billion-in-additional-security-assistance-for-ukraine/" TargetMode="External"/><Relationship Id="rId2619" Type="http://schemas.openxmlformats.org/officeDocument/2006/relationships/hyperlink" Target="https://appropriations.house.gov/sites/democrats.appropriations.house.gov/files/Ukraine%20Supplemental%20Summary.pdf" TargetMode="External"/><Relationship Id="rId2620" Type="http://schemas.openxmlformats.org/officeDocument/2006/relationships/hyperlink" Target="https://appropriations.house.gov/sites/democrats.appropriations.house.gov/files/Additional%20Ukraine%20Suplemental%20Appropriations%20Act%20Summary.pdf" TargetMode="External"/><Relationship Id="rId2621" Type="http://schemas.openxmlformats.org/officeDocument/2006/relationships/hyperlink" Target="https://crsreports.congress.gov/product/pdf/IF/IF12040" TargetMode="External"/><Relationship Id="rId2622" Type="http://schemas.openxmlformats.org/officeDocument/2006/relationships/hyperlink" Target="https://www.defense.gov/News/Releases/Release/Article/3173378/11-billion-in-additional-security-assistance-for-ukraine/" TargetMode="External"/><Relationship Id="rId2623" Type="http://schemas.openxmlformats.org/officeDocument/2006/relationships/hyperlink" Target="https://appropriations.house.gov/sites/democrats.appropriations.house.gov/files/Ukraine%20Supplemental%20Summary.pdf" TargetMode="External"/><Relationship Id="rId2624" Type="http://schemas.openxmlformats.org/officeDocument/2006/relationships/hyperlink" Target="https://appropriations.house.gov/sites/democrats.appropriations.house.gov/files/Additional%20Ukraine%20Suplemental%20Appropriations%20Act%20Summary.pdf" TargetMode="External"/><Relationship Id="rId2625" Type="http://schemas.openxmlformats.org/officeDocument/2006/relationships/hyperlink" Target="https://crsreports.congress.gov/product/pdf/IF/IF12040" TargetMode="External"/><Relationship Id="rId2626" Type="http://schemas.openxmlformats.org/officeDocument/2006/relationships/hyperlink" Target="https://www.defense.gov/News/Releases/Release/Article/3173378/11-billion-in-additional-security-assistance-for-ukraine/" TargetMode="External"/><Relationship Id="rId2627" Type="http://schemas.openxmlformats.org/officeDocument/2006/relationships/hyperlink" Target="https://appropriations.house.gov/sites/democrats.appropriations.house.gov/files/Ukraine%20Supplemental%20Summary.pdf" TargetMode="External"/><Relationship Id="rId2628" Type="http://schemas.openxmlformats.org/officeDocument/2006/relationships/hyperlink" Target="https://appropriations.house.gov/sites/democrats.appropriations.house.gov/files/Additional%20Ukraine%20Suplemental%20Appropriations%20Act%20Summary.pdf" TargetMode="External"/><Relationship Id="rId2629" Type="http://schemas.openxmlformats.org/officeDocument/2006/relationships/hyperlink" Target="https://crsreports.congress.gov/product/pdf/IF/IF12040" TargetMode="External"/><Relationship Id="rId2630" Type="http://schemas.openxmlformats.org/officeDocument/2006/relationships/hyperlink" Target="https://www.defense.gov/News/Releases/Release/Article/3173378/11-billion-in-additional-security-assistance-for-ukraine/" TargetMode="External"/><Relationship Id="rId2631" Type="http://schemas.openxmlformats.org/officeDocument/2006/relationships/hyperlink" Target="https://appropriations.house.gov/sites/democrats.appropriations.house.gov/files/Ukraine%20Supplemental%20Summary.pdf" TargetMode="External"/><Relationship Id="rId2632" Type="http://schemas.openxmlformats.org/officeDocument/2006/relationships/hyperlink" Target="https://appropriations.house.gov/sites/democrats.appropriations.house.gov/files/Additional%20Ukraine%20Suplemental%20Appropriations%20Act%20Summary.pdf" TargetMode="External"/><Relationship Id="rId2633" Type="http://schemas.openxmlformats.org/officeDocument/2006/relationships/hyperlink" Target="https://crsreports.congress.gov/product/pdf/IF/IF12040" TargetMode="External"/><Relationship Id="rId2634" Type="http://schemas.openxmlformats.org/officeDocument/2006/relationships/hyperlink" Target="https://www.defense.gov/News/Releases/Release/Article/3173378/11-billion-in-additional-security-assistance-for-ukraine/" TargetMode="External"/><Relationship Id="rId2635" Type="http://schemas.openxmlformats.org/officeDocument/2006/relationships/hyperlink" Target="https://appropriations.house.gov/sites/democrats.appropriations.house.gov/files/Ukraine%20Supplemental%20Summary.pdf" TargetMode="External"/><Relationship Id="rId2636" Type="http://schemas.openxmlformats.org/officeDocument/2006/relationships/hyperlink" Target="https://appropriations.house.gov/sites/democrats.appropriations.house.gov/files/Additional%20Ukraine%20Suplemental%20Appropriations%20Act%20Summary.pdf" TargetMode="External"/><Relationship Id="rId2637" Type="http://schemas.openxmlformats.org/officeDocument/2006/relationships/hyperlink" Target="https://crsreports.congress.gov/product/pdf/IF/IF12040" TargetMode="External"/><Relationship Id="rId2638" Type="http://schemas.openxmlformats.org/officeDocument/2006/relationships/hyperlink" Target="https://www.defense.gov/News/Releases/Release/Article/3173378/11-billion-in-additional-security-assistance-for-ukraine/" TargetMode="External"/><Relationship Id="rId2639" Type="http://schemas.openxmlformats.org/officeDocument/2006/relationships/hyperlink" Target="https://appropriations.house.gov/sites/democrats.appropriations.house.gov/files/Ukraine%20Supplemental%20Summary.pdf" TargetMode="External"/><Relationship Id="rId2640" Type="http://schemas.openxmlformats.org/officeDocument/2006/relationships/hyperlink" Target="https://appropriations.house.gov/sites/democrats.appropriations.house.gov/files/Additional%20Ukraine%20Suplemental%20Appropriations%20Act%20Summary.pdf" TargetMode="External"/><Relationship Id="rId2641" Type="http://schemas.openxmlformats.org/officeDocument/2006/relationships/hyperlink" Target="https://crsreports.congress.gov/product/pdf/IF/IF12040" TargetMode="External"/><Relationship Id="rId2642" Type="http://schemas.openxmlformats.org/officeDocument/2006/relationships/hyperlink" Target="https://www.defense.gov/News/Releases/Release/Article/3173378/11-billion-in-additional-security-assistance-for-ukraine/" TargetMode="External"/><Relationship Id="rId2643" Type="http://schemas.openxmlformats.org/officeDocument/2006/relationships/hyperlink" Target="https://appropriations.house.gov/sites/democrats.appropriations.house.gov/files/Ukraine%20Supplemental%20Summary.pdf" TargetMode="External"/><Relationship Id="rId2644" Type="http://schemas.openxmlformats.org/officeDocument/2006/relationships/hyperlink" Target="https://appropriations.house.gov/sites/democrats.appropriations.house.gov/files/Additional%20Ukraine%20Suplemental%20Appropriations%20Act%20Summary.pdf" TargetMode="External"/><Relationship Id="rId2645" Type="http://schemas.openxmlformats.org/officeDocument/2006/relationships/hyperlink" Target="https://crsreports.congress.gov/product/pdf/IF/IF12040" TargetMode="External"/><Relationship Id="rId2646" Type="http://schemas.openxmlformats.org/officeDocument/2006/relationships/hyperlink" Target="https://www.defense.gov/News/Releases/Release/Article/3173378/11-billion-in-additional-security-assistance-for-ukraine/" TargetMode="External"/><Relationship Id="rId2647" Type="http://schemas.openxmlformats.org/officeDocument/2006/relationships/hyperlink" Target="https://appropriations.house.gov/sites/democrats.appropriations.house.gov/files/Ukraine%20Supplemental%20Summary.pdf" TargetMode="External"/><Relationship Id="rId2648" Type="http://schemas.openxmlformats.org/officeDocument/2006/relationships/hyperlink" Target="https://appropriations.house.gov/sites/democrats.appropriations.house.gov/files/Additional%20Ukraine%20Suplemental%20Appropriations%20Act%20Summary.pdf" TargetMode="External"/><Relationship Id="rId2649" Type="http://schemas.openxmlformats.org/officeDocument/2006/relationships/hyperlink" Target="https://crsreports.congress.gov/product/pdf/IF/IF12040" TargetMode="External"/><Relationship Id="rId2650" Type="http://schemas.openxmlformats.org/officeDocument/2006/relationships/hyperlink" Target="https://www.defense.gov/News/Releases/Release/Article/3173378/11-billion-in-additional-security-assistance-for-ukraine/" TargetMode="External"/><Relationship Id="rId2651" Type="http://schemas.openxmlformats.org/officeDocument/2006/relationships/hyperlink" Target="https://appropriations.house.gov/sites/democrats.appropriations.house.gov/files/Ukraine%20Supplemental%20Summary.pdf" TargetMode="External"/><Relationship Id="rId2652" Type="http://schemas.openxmlformats.org/officeDocument/2006/relationships/hyperlink" Target="https://appropriations.house.gov/sites/democrats.appropriations.house.gov/files/Additional%20Ukraine%20Suplemental%20Appropriations%20Act%20Summary.pdf" TargetMode="External"/><Relationship Id="rId2653" Type="http://schemas.openxmlformats.org/officeDocument/2006/relationships/hyperlink" Target="https://crsreports.congress.gov/product/pdf/IF/IF12040" TargetMode="External"/><Relationship Id="rId2654" Type="http://schemas.openxmlformats.org/officeDocument/2006/relationships/hyperlink" Target="https://www.defense.gov/News/Releases/Release/Article/3210297/400-million-in-additional-security-assistance-for-ukraine/" TargetMode="External"/><Relationship Id="rId2655" Type="http://schemas.openxmlformats.org/officeDocument/2006/relationships/hyperlink" Target="https://appropriations.house.gov/sites/democrats.appropriations.house.gov/files/Ukraine%20Supplemental%20Summary.pdf" TargetMode="External"/><Relationship Id="rId2656" Type="http://schemas.openxmlformats.org/officeDocument/2006/relationships/hyperlink" Target="https://appropriations.house.gov/sites/democrats.appropriations.house.gov/files/Additional%20Ukraine%20Suplemental%20Appropriations%20Act%20Summary.pdf" TargetMode="External"/><Relationship Id="rId2657" Type="http://schemas.openxmlformats.org/officeDocument/2006/relationships/hyperlink" Target="https://crsreports.congress.gov/product/pdf/IF/IF12040" TargetMode="External"/><Relationship Id="rId2658" Type="http://schemas.openxmlformats.org/officeDocument/2006/relationships/hyperlink" Target="https://www.defense.gov/News/Releases/Release/Article/3210297/400-million-in-additional-security-assistance-for-ukraine/" TargetMode="External"/><Relationship Id="rId2659" Type="http://schemas.openxmlformats.org/officeDocument/2006/relationships/hyperlink" Target="https://appropriations.house.gov/sites/democrats.appropriations.house.gov/files/Ukraine%20Supplemental%20Summary.pdf" TargetMode="External"/><Relationship Id="rId2660" Type="http://schemas.openxmlformats.org/officeDocument/2006/relationships/hyperlink" Target="https://appropriations.house.gov/sites/democrats.appropriations.house.gov/files/Additional%20Ukraine%20Suplemental%20Appropriations%20Act%20Summary.pdf" TargetMode="External"/><Relationship Id="rId2661" Type="http://schemas.openxmlformats.org/officeDocument/2006/relationships/hyperlink" Target="https://crsreports.congress.gov/product/pdf/IF/IF12040" TargetMode="External"/><Relationship Id="rId2662" Type="http://schemas.openxmlformats.org/officeDocument/2006/relationships/hyperlink" Target="https://www.defense.gov/News/Releases/Release/Article/3210297/400-million-in-additional-security-assistance-for-ukraine/" TargetMode="External"/><Relationship Id="rId2663" Type="http://schemas.openxmlformats.org/officeDocument/2006/relationships/hyperlink" Target="https://appropriations.house.gov/sites/democrats.appropriations.house.gov/files/Ukraine%20Supplemental%20Summary.pdf" TargetMode="External"/><Relationship Id="rId2664" Type="http://schemas.openxmlformats.org/officeDocument/2006/relationships/hyperlink" Target="https://appropriations.house.gov/sites/democrats.appropriations.house.gov/files/Additional%20Ukraine%20Suplemental%20Appropriations%20Act%20Summary.pdf" TargetMode="External"/><Relationship Id="rId2665" Type="http://schemas.openxmlformats.org/officeDocument/2006/relationships/hyperlink" Target="https://crsreports.congress.gov/product/pdf/IF/IF12040" TargetMode="External"/><Relationship Id="rId2666" Type="http://schemas.openxmlformats.org/officeDocument/2006/relationships/hyperlink" Target="https://appropriations.house.gov/sites/democrats.appropriations.house.gov/files/Summary%20Continuing%20Appropriations%20and%20Ukraine%20Supplemental%20Appropriations%20Act%202023.pdf" TargetMode="External"/><Relationship Id="rId2667" Type="http://schemas.openxmlformats.org/officeDocument/2006/relationships/hyperlink" Target="https://appropriations.house.gov/sites/democrats.appropriations.house.gov/files/Ukraine%20Supplemental%20Summary%20FY23.pdf" TargetMode="External"/><Relationship Id="rId2668" Type="http://schemas.openxmlformats.org/officeDocument/2006/relationships/hyperlink" Target="https://crsreports.congress.gov/product/pdf/IF/IF12040" TargetMode="External"/><Relationship Id="rId2669" Type="http://schemas.openxmlformats.org/officeDocument/2006/relationships/hyperlink" Target="https://ua.usembassy.gov/625-million-in-additional-u-s-military-assistance-for-ukraine/" TargetMode="External"/><Relationship Id="rId2670" Type="http://schemas.openxmlformats.org/officeDocument/2006/relationships/hyperlink" Target="https://appropriations.house.gov/sites/democrats.appropriations.house.gov/files/Summary%20Continuing%20Appropriations%20and%20Ukraine%20Supplemental%20Appropriations%20Act%202023.pdf" TargetMode="External"/><Relationship Id="rId2671" Type="http://schemas.openxmlformats.org/officeDocument/2006/relationships/hyperlink" Target="https://appropriations.house.gov/sites/democrats.appropriations.house.gov/files/Ukraine%20Supplemental%20Summary%20FY23.pdf" TargetMode="External"/><Relationship Id="rId2672" Type="http://schemas.openxmlformats.org/officeDocument/2006/relationships/hyperlink" Target="https://crsreports.congress.gov/product/pdf/IF/IF12040" TargetMode="External"/><Relationship Id="rId2673" Type="http://schemas.openxmlformats.org/officeDocument/2006/relationships/hyperlink" Target="https://time.com/6244479/himars-rockets-ukraine-russia/" TargetMode="External"/><Relationship Id="rId2674" Type="http://schemas.openxmlformats.org/officeDocument/2006/relationships/hyperlink" Target="https://ua.usembassy.gov/625-million-in-additional-u-s-military-assistance-for-ukraine/" TargetMode="External"/><Relationship Id="rId2675" Type="http://schemas.openxmlformats.org/officeDocument/2006/relationships/hyperlink" Target="https://appropriations.house.gov/sites/democrats.appropriations.house.gov/files/Summary%20Continuing%20Appropriations%20and%20Ukraine%20Supplemental%20Appropriations%20Act%202023.pdf" TargetMode="External"/><Relationship Id="rId2676" Type="http://schemas.openxmlformats.org/officeDocument/2006/relationships/hyperlink" Target="https://appropriations.house.gov/sites/democrats.appropriations.house.gov/files/Ukraine%20Supplemental%20Summary%20FY23.pdf" TargetMode="External"/><Relationship Id="rId2677" Type="http://schemas.openxmlformats.org/officeDocument/2006/relationships/hyperlink" Target="https://crsreports.congress.gov/product/pdf/IF/IF12040" TargetMode="External"/><Relationship Id="rId2678" Type="http://schemas.openxmlformats.org/officeDocument/2006/relationships/hyperlink" Target="https://ua.usembassy.gov/625-million-in-additional-u-s-military-assistance-for-ukraine/" TargetMode="External"/><Relationship Id="rId2679" Type="http://schemas.openxmlformats.org/officeDocument/2006/relationships/hyperlink" Target="https://appropriations.house.gov/sites/democrats.appropriations.house.gov/files/Summary%20Continuing%20Appropriations%20and%20Ukraine%20Supplemental%20Appropriations%20Act%202023.pdf" TargetMode="External"/><Relationship Id="rId2680" Type="http://schemas.openxmlformats.org/officeDocument/2006/relationships/hyperlink" Target="https://appropriations.house.gov/sites/democrats.appropriations.house.gov/files/Ukraine%20Supplemental%20Summary%20FY23.pdf" TargetMode="External"/><Relationship Id="rId2681" Type="http://schemas.openxmlformats.org/officeDocument/2006/relationships/hyperlink" Target="https://crsreports.congress.gov/product/pdf/IF/IF12040" TargetMode="External"/><Relationship Id="rId2682" Type="http://schemas.openxmlformats.org/officeDocument/2006/relationships/hyperlink" Target="https://ua.usembassy.gov/625-million-in-additional-u-s-military-assistance-for-ukraine/" TargetMode="External"/><Relationship Id="rId2683" Type="http://schemas.openxmlformats.org/officeDocument/2006/relationships/hyperlink" Target="https://appropriations.house.gov/sites/democrats.appropriations.house.gov/files/Summary%20Continuing%20Appropriations%20and%20Ukraine%20Supplemental%20Appropriations%20Act%202023.pdf" TargetMode="External"/><Relationship Id="rId2684" Type="http://schemas.openxmlformats.org/officeDocument/2006/relationships/hyperlink" Target="https://appropriations.house.gov/sites/democrats.appropriations.house.gov/files/Ukraine%20Supplemental%20Summary%20FY23.pdf" TargetMode="External"/><Relationship Id="rId2685" Type="http://schemas.openxmlformats.org/officeDocument/2006/relationships/hyperlink" Target="https://crsreports.congress.gov/product/pdf/IF/IF12040" TargetMode="External"/><Relationship Id="rId2686" Type="http://schemas.openxmlformats.org/officeDocument/2006/relationships/hyperlink" Target="https://ua.usembassy.gov/625-million-in-additional-u-s-military-assistance-for-ukraine/" TargetMode="External"/><Relationship Id="rId2687" Type="http://schemas.openxmlformats.org/officeDocument/2006/relationships/hyperlink" Target="https://appropriations.house.gov/sites/democrats.appropriations.house.gov/files/Summary%20Continuing%20Appropriations%20and%20Ukraine%20Supplemental%20Appropriations%20Act%202023.pdf" TargetMode="External"/><Relationship Id="rId2688" Type="http://schemas.openxmlformats.org/officeDocument/2006/relationships/hyperlink" Target="https://appropriations.house.gov/sites/democrats.appropriations.house.gov/files/Ukraine%20Supplemental%20Summary%20FY23.pdf" TargetMode="External"/><Relationship Id="rId2689" Type="http://schemas.openxmlformats.org/officeDocument/2006/relationships/hyperlink" Target="https://crsreports.congress.gov/product/pdf/IF/IF12040" TargetMode="External"/><Relationship Id="rId2690" Type="http://schemas.openxmlformats.org/officeDocument/2006/relationships/hyperlink" Target="https://ua.usembassy.gov/625-million-in-additional-u-s-military-assistance-for-ukraine/" TargetMode="External"/><Relationship Id="rId2691" Type="http://schemas.openxmlformats.org/officeDocument/2006/relationships/hyperlink" Target="https://appropriations.house.gov/sites/democrats.appropriations.house.gov/files/Summary%20Continuing%20Appropriations%20and%20Ukraine%20Supplemental%20Appropriations%20Act%202023.pdf" TargetMode="External"/><Relationship Id="rId2692" Type="http://schemas.openxmlformats.org/officeDocument/2006/relationships/hyperlink" Target="https://appropriations.house.gov/sites/democrats.appropriations.house.gov/files/Ukraine%20Supplemental%20Summary%20FY23.pdf" TargetMode="External"/><Relationship Id="rId2693" Type="http://schemas.openxmlformats.org/officeDocument/2006/relationships/hyperlink" Target="https://crsreports.congress.gov/product/pdf/IF/IF12040" TargetMode="External"/><Relationship Id="rId2694" Type="http://schemas.openxmlformats.org/officeDocument/2006/relationships/hyperlink" Target="https://www.defense.gov/News/Releases/Release/Article/3189571/725-million-in-additional-security-assistance-for-ukraine/" TargetMode="External"/><Relationship Id="rId2695" Type="http://schemas.openxmlformats.org/officeDocument/2006/relationships/hyperlink" Target="https://appropriations.house.gov/sites/democrats.appropriations.house.gov/files/Summary%20Continuing%20Appropriations%20and%20Ukraine%20Supplemental%20Appropriations%20Act%202023.pdf" TargetMode="External"/><Relationship Id="rId2696" Type="http://schemas.openxmlformats.org/officeDocument/2006/relationships/hyperlink" Target="https://appropriations.house.gov/sites/democrats.appropriations.house.gov/files/Ukraine%20Supplemental%20Summary%20FY23.pdf" TargetMode="External"/><Relationship Id="rId2697" Type="http://schemas.openxmlformats.org/officeDocument/2006/relationships/hyperlink" Target="https://crsreports.congress.gov/product/pdf/IF/IF12040" TargetMode="External"/><Relationship Id="rId2698" Type="http://schemas.openxmlformats.org/officeDocument/2006/relationships/hyperlink" Target="https://www.defense.gov/News/Releases/Release/Article/3189571/725-million-in-additional-security-assistance-for-ukraine/" TargetMode="External"/><Relationship Id="rId2699" Type="http://schemas.openxmlformats.org/officeDocument/2006/relationships/hyperlink" Target="https://appropriations.house.gov/sites/democrats.appropriations.house.gov/files/Summary%20Continuing%20Appropriations%20and%20Ukraine%20Supplemental%20Appropriations%20Act%202023.pdf" TargetMode="External"/><Relationship Id="rId2700" Type="http://schemas.openxmlformats.org/officeDocument/2006/relationships/hyperlink" Target="https://appropriations.house.gov/sites/democrats.appropriations.house.gov/files/Ukraine%20Supplemental%20Summary%20FY23.pdf" TargetMode="External"/><Relationship Id="rId2701" Type="http://schemas.openxmlformats.org/officeDocument/2006/relationships/hyperlink" Target="https://crsreports.congress.gov/product/pdf/IF/IF12040" TargetMode="External"/><Relationship Id="rId2702" Type="http://schemas.openxmlformats.org/officeDocument/2006/relationships/hyperlink" Target="https://www.defense.gov/News/Releases/Release/Article/3189571/725-million-in-additional-security-assistance-for-ukraine/" TargetMode="External"/><Relationship Id="rId2703" Type="http://schemas.openxmlformats.org/officeDocument/2006/relationships/hyperlink" Target="https://appropriations.house.gov/sites/democrats.appropriations.house.gov/files/Summary%20Continuing%20Appropriations%20and%20Ukraine%20Supplemental%20Appropriations%20Act%202023.pdf" TargetMode="External"/><Relationship Id="rId2704" Type="http://schemas.openxmlformats.org/officeDocument/2006/relationships/hyperlink" Target="https://appropriations.house.gov/sites/democrats.appropriations.house.gov/files/Ukraine%20Supplemental%20Summary%20FY23.pdf" TargetMode="External"/><Relationship Id="rId2705" Type="http://schemas.openxmlformats.org/officeDocument/2006/relationships/hyperlink" Target="https://crsreports.congress.gov/product/pdf/IF/IF12040" TargetMode="External"/><Relationship Id="rId2706" Type="http://schemas.openxmlformats.org/officeDocument/2006/relationships/hyperlink" Target="https://www.defense.gov/News/Releases/Release/Article/3189571/725-million-in-additional-security-assistance-for-ukraine/" TargetMode="External"/><Relationship Id="rId2707" Type="http://schemas.openxmlformats.org/officeDocument/2006/relationships/hyperlink" Target="https://appropriations.house.gov/sites/democrats.appropriations.house.gov/files/Summary%20Continuing%20Appropriations%20and%20Ukraine%20Supplemental%20Appropriations%20Act%202023.pdf" TargetMode="External"/><Relationship Id="rId2708" Type="http://schemas.openxmlformats.org/officeDocument/2006/relationships/hyperlink" Target="https://appropriations.house.gov/sites/democrats.appropriations.house.gov/files/Ukraine%20Supplemental%20Summary%20FY23.pdf" TargetMode="External"/><Relationship Id="rId2709" Type="http://schemas.openxmlformats.org/officeDocument/2006/relationships/hyperlink" Target="https://crsreports.congress.gov/product/pdf/IF/IF12040" TargetMode="External"/><Relationship Id="rId2710" Type="http://schemas.openxmlformats.org/officeDocument/2006/relationships/hyperlink" Target="https://www.defense.gov/News/Releases/Release/Article/3189571/725-million-in-additional-security-assistance-for-ukraine/" TargetMode="External"/><Relationship Id="rId2711" Type="http://schemas.openxmlformats.org/officeDocument/2006/relationships/hyperlink" Target="https://appropriations.house.gov/sites/democrats.appropriations.house.gov/files/Summary%20Continuing%20Appropriations%20and%20Ukraine%20Supplemental%20Appropriations%20Act%202023.pdf" TargetMode="External"/><Relationship Id="rId2712" Type="http://schemas.openxmlformats.org/officeDocument/2006/relationships/hyperlink" Target="https://appropriations.house.gov/sites/democrats.appropriations.house.gov/files/Ukraine%20Supplemental%20Summary%20FY23.pdf" TargetMode="External"/><Relationship Id="rId2713" Type="http://schemas.openxmlformats.org/officeDocument/2006/relationships/hyperlink" Target="https://crsreports.congress.gov/product/pdf/IF/IF12040" TargetMode="External"/><Relationship Id="rId2714" Type="http://schemas.openxmlformats.org/officeDocument/2006/relationships/hyperlink" Target="https://www.defense.gov/News/Releases/Release/Article/3189571/725-million-in-additional-security-assistance-for-ukraine/" TargetMode="External"/><Relationship Id="rId2715" Type="http://schemas.openxmlformats.org/officeDocument/2006/relationships/hyperlink" Target="https://appropriations.house.gov/sites/democrats.appropriations.house.gov/files/Summary%20Continuing%20Appropriations%20and%20Ukraine%20Supplemental%20Appropriations%20Act%202023.pdf" TargetMode="External"/><Relationship Id="rId2716" Type="http://schemas.openxmlformats.org/officeDocument/2006/relationships/hyperlink" Target="https://appropriations.house.gov/sites/democrats.appropriations.house.gov/files/Ukraine%20Supplemental%20Summary%20FY23.pdf" TargetMode="External"/><Relationship Id="rId2717" Type="http://schemas.openxmlformats.org/officeDocument/2006/relationships/hyperlink" Target="https://crsreports.congress.gov/product/pdf/IF/IF12040" TargetMode="External"/><Relationship Id="rId2718" Type="http://schemas.openxmlformats.org/officeDocument/2006/relationships/hyperlink" Target="https://www.defense.gov/News/Releases/Release/Article/3189571/725-million-in-additional-security-assistance-for-ukraine/" TargetMode="External"/><Relationship Id="rId2719" Type="http://schemas.openxmlformats.org/officeDocument/2006/relationships/hyperlink" Target="https://appropriations.house.gov/sites/democrats.appropriations.house.gov/files/Summary%20Continuing%20Appropriations%20and%20Ukraine%20Supplemental%20Appropriations%20Act%202023.pdf" TargetMode="External"/><Relationship Id="rId2720" Type="http://schemas.openxmlformats.org/officeDocument/2006/relationships/hyperlink" Target="https://appropriations.house.gov/sites/democrats.appropriations.house.gov/files/Ukraine%20Supplemental%20Summary%20FY23.pdf" TargetMode="External"/><Relationship Id="rId2721" Type="http://schemas.openxmlformats.org/officeDocument/2006/relationships/hyperlink" Target="https://crsreports.congress.gov/product/pdf/IF/IF12040" TargetMode="External"/><Relationship Id="rId2722" Type="http://schemas.openxmlformats.org/officeDocument/2006/relationships/hyperlink" Target="https://www.defense.gov/News/Releases/Release/Article/3189571/725-million-in-additional-security-assistance-for-ukraine/" TargetMode="External"/><Relationship Id="rId2723" Type="http://schemas.openxmlformats.org/officeDocument/2006/relationships/hyperlink" Target="https://appropriations.house.gov/sites/democrats.appropriations.house.gov/files/Summary%20Continuing%20Appropriations%20and%20Ukraine%20Supplemental%20Appropriations%20Act%202023.pdf" TargetMode="External"/><Relationship Id="rId2724" Type="http://schemas.openxmlformats.org/officeDocument/2006/relationships/hyperlink" Target="https://appropriations.house.gov/sites/democrats.appropriations.house.gov/files/Ukraine%20Supplemental%20Summary%20FY23.pdf" TargetMode="External"/><Relationship Id="rId2725" Type="http://schemas.openxmlformats.org/officeDocument/2006/relationships/hyperlink" Target="https://crsreports.congress.gov/product/pdf/IF/IF12040" TargetMode="External"/><Relationship Id="rId2726" Type="http://schemas.openxmlformats.org/officeDocument/2006/relationships/hyperlink" Target="https://www.defense.gov/News/Releases/Release/Article/3189571/725-million-in-additional-security-assistance-for-ukraine/" TargetMode="External"/><Relationship Id="rId2727" Type="http://schemas.openxmlformats.org/officeDocument/2006/relationships/hyperlink" Target="https://appropriations.house.gov/sites/democrats.appropriations.house.gov/files/Summary%20Continuing%20Appropriations%20and%20Ukraine%20Supplemental%20Appropriations%20Act%202023.pdf" TargetMode="External"/><Relationship Id="rId2728" Type="http://schemas.openxmlformats.org/officeDocument/2006/relationships/hyperlink" Target="https://appropriations.house.gov/sites/democrats.appropriations.house.gov/files/Ukraine%20Supplemental%20Summary%20FY23.pdf" TargetMode="External"/><Relationship Id="rId2729" Type="http://schemas.openxmlformats.org/officeDocument/2006/relationships/hyperlink" Target="https://crsreports.congress.gov/product/pdf/IF/IF12040" TargetMode="External"/><Relationship Id="rId2730" Type="http://schemas.openxmlformats.org/officeDocument/2006/relationships/hyperlink" Target="https://www.defense.gov/News/Releases/Release/Article/3203509/275-million-in-additional-presidential-drawdown-security-assistance-for-ukraine/" TargetMode="External"/><Relationship Id="rId2731" Type="http://schemas.openxmlformats.org/officeDocument/2006/relationships/hyperlink" Target="https://appropriations.house.gov/sites/democrats.appropriations.house.gov/files/Summary%20Continuing%20Appropriations%20and%20Ukraine%20Supplemental%20Appropriations%20Act%202023.pdf" TargetMode="External"/><Relationship Id="rId2732" Type="http://schemas.openxmlformats.org/officeDocument/2006/relationships/hyperlink" Target="https://appropriations.house.gov/sites/democrats.appropriations.house.gov/files/Ukraine%20Supplemental%20Summary%20FY23.pdf" TargetMode="External"/><Relationship Id="rId2733" Type="http://schemas.openxmlformats.org/officeDocument/2006/relationships/hyperlink" Target="https://crsreports.congress.gov/product/pdf/IF/IF12040" TargetMode="External"/><Relationship Id="rId2734" Type="http://schemas.openxmlformats.org/officeDocument/2006/relationships/hyperlink" Target="https://www.defense.gov/News/Releases/Release/Article/3203509/275-million-in-additional-presidential-drawdown-security-assistance-for-ukraine/" TargetMode="External"/><Relationship Id="rId2735" Type="http://schemas.openxmlformats.org/officeDocument/2006/relationships/hyperlink" Target="https://appropriations.house.gov/sites/democrats.appropriations.house.gov/files/Summary%20Continuing%20Appropriations%20and%20Ukraine%20Supplemental%20Appropriations%20Act%202023.pdf" TargetMode="External"/><Relationship Id="rId2736" Type="http://schemas.openxmlformats.org/officeDocument/2006/relationships/hyperlink" Target="https://appropriations.house.gov/sites/democrats.appropriations.house.gov/files/Ukraine%20Supplemental%20Summary%20FY23.pdf" TargetMode="External"/><Relationship Id="rId2737" Type="http://schemas.openxmlformats.org/officeDocument/2006/relationships/hyperlink" Target="https://crsreports.congress.gov/product/pdf/IF/IF12040" TargetMode="External"/><Relationship Id="rId2738" Type="http://schemas.openxmlformats.org/officeDocument/2006/relationships/hyperlink" Target="https://www.defense.gov/News/Releases/Release/Article/3203509/275-million-in-additional-presidential-drawdown-security-assistance-for-ukraine/" TargetMode="External"/><Relationship Id="rId2739" Type="http://schemas.openxmlformats.org/officeDocument/2006/relationships/hyperlink" Target="https://appropriations.house.gov/sites/democrats.appropriations.house.gov/files/Summary%20Continuing%20Appropriations%20and%20Ukraine%20Supplemental%20Appropriations%20Act%202023.pdf" TargetMode="External"/><Relationship Id="rId2740" Type="http://schemas.openxmlformats.org/officeDocument/2006/relationships/hyperlink" Target="https://appropriations.house.gov/sites/democrats.appropriations.house.gov/files/Ukraine%20Supplemental%20Summary%20FY23.pdf" TargetMode="External"/><Relationship Id="rId2741" Type="http://schemas.openxmlformats.org/officeDocument/2006/relationships/hyperlink" Target="https://crsreports.congress.gov/product/pdf/IF/IF12040" TargetMode="External"/><Relationship Id="rId2742" Type="http://schemas.openxmlformats.org/officeDocument/2006/relationships/hyperlink" Target="https://www.defense.gov/News/Releases/Release/Article/3203509/275-million-in-additional-presidential-drawdown-security-assistance-for-ukraine/" TargetMode="External"/><Relationship Id="rId2743" Type="http://schemas.openxmlformats.org/officeDocument/2006/relationships/hyperlink" Target="https://appropriations.house.gov/sites/democrats.appropriations.house.gov/files/Summary%20Continuing%20Appropriations%20and%20Ukraine%20Supplemental%20Appropriations%20Act%202023.pdf" TargetMode="External"/><Relationship Id="rId2744" Type="http://schemas.openxmlformats.org/officeDocument/2006/relationships/hyperlink" Target="https://appropriations.house.gov/sites/democrats.appropriations.house.gov/files/Ukraine%20Supplemental%20Summary%20FY23.pdf" TargetMode="External"/><Relationship Id="rId2745" Type="http://schemas.openxmlformats.org/officeDocument/2006/relationships/hyperlink" Target="https://crsreports.congress.gov/product/pdf/IF/IF12040" TargetMode="External"/><Relationship Id="rId2746" Type="http://schemas.openxmlformats.org/officeDocument/2006/relationships/hyperlink" Target="https://www.defense.gov/News/Releases/Release/Article/3203509/275-million-in-additional-presidential-drawdown-security-assistance-for-ukraine/" TargetMode="External"/><Relationship Id="rId2747" Type="http://schemas.openxmlformats.org/officeDocument/2006/relationships/hyperlink" Target="https://appropriations.house.gov/sites/democrats.appropriations.house.gov/files/Summary%20Continuing%20Appropriations%20and%20Ukraine%20Supplemental%20Appropriations%20Act%202023.pdf" TargetMode="External"/><Relationship Id="rId2748" Type="http://schemas.openxmlformats.org/officeDocument/2006/relationships/hyperlink" Target="https://appropriations.house.gov/sites/democrats.appropriations.house.gov/files/Ukraine%20Supplemental%20Summary%20FY23.pdf" TargetMode="External"/><Relationship Id="rId2749" Type="http://schemas.openxmlformats.org/officeDocument/2006/relationships/hyperlink" Target="https://crsreports.congress.gov/product/pdf/IF/IF12040" TargetMode="External"/><Relationship Id="rId2750" Type="http://schemas.openxmlformats.org/officeDocument/2006/relationships/hyperlink" Target="https://www.defense.gov/News/Releases/Release/Article/3203509/275-million-in-additional-presidential-drawdown-security-assistance-for-ukraine/" TargetMode="External"/><Relationship Id="rId2751" Type="http://schemas.openxmlformats.org/officeDocument/2006/relationships/hyperlink" Target="https://appropriations.house.gov/sites/democrats.appropriations.house.gov/files/Summary%20Continuing%20Appropriations%20and%20Ukraine%20Supplemental%20Appropriations%20Act%202023.pdf" TargetMode="External"/><Relationship Id="rId2752" Type="http://schemas.openxmlformats.org/officeDocument/2006/relationships/hyperlink" Target="https://appropriations.house.gov/sites/democrats.appropriations.house.gov/files/Ukraine%20Supplemental%20Summary%20FY23.pdf" TargetMode="External"/><Relationship Id="rId2753" Type="http://schemas.openxmlformats.org/officeDocument/2006/relationships/hyperlink" Target="https://crsreports.congress.gov/product/pdf/IF/IF12040" TargetMode="External"/><Relationship Id="rId2754" Type="http://schemas.openxmlformats.org/officeDocument/2006/relationships/hyperlink" Target="https://www.defense.gov/News/Releases/Release/Article/3203509/275-million-in-additional-presidential-drawdown-security-assistance-for-ukraine/" TargetMode="External"/><Relationship Id="rId2755" Type="http://schemas.openxmlformats.org/officeDocument/2006/relationships/hyperlink" Target="https://appropriations.house.gov/sites/democrats.appropriations.house.gov/files/Summary%20Continuing%20Appropriations%20and%20Ukraine%20Supplemental%20Appropriations%20Act%202023.pdf" TargetMode="External"/><Relationship Id="rId2756" Type="http://schemas.openxmlformats.org/officeDocument/2006/relationships/hyperlink" Target="https://appropriations.house.gov/sites/democrats.appropriations.house.gov/files/Ukraine%20Supplemental%20Summary%20FY23.pdf" TargetMode="External"/><Relationship Id="rId2757" Type="http://schemas.openxmlformats.org/officeDocument/2006/relationships/hyperlink" Target="https://crsreports.congress.gov/product/pdf/IF/IF12040" TargetMode="External"/><Relationship Id="rId2758" Type="http://schemas.openxmlformats.org/officeDocument/2006/relationships/hyperlink" Target="https://www.defense.gov/News/Releases/Release/Article/3216287/400-million-in-additional-assistance-for-ukraine/" TargetMode="External"/><Relationship Id="rId2759" Type="http://schemas.openxmlformats.org/officeDocument/2006/relationships/hyperlink" Target="https://appropriations.house.gov/sites/democrats.appropriations.house.gov/files/Summary%20Continuing%20Appropriations%20and%20Ukraine%20Supplemental%20Appropriations%20Act%202023.pdf" TargetMode="External"/><Relationship Id="rId2760" Type="http://schemas.openxmlformats.org/officeDocument/2006/relationships/hyperlink" Target="https://appropriations.house.gov/sites/democrats.appropriations.house.gov/files/Ukraine%20Supplemental%20Summary%20FY23.pdf" TargetMode="External"/><Relationship Id="rId2761" Type="http://schemas.openxmlformats.org/officeDocument/2006/relationships/hyperlink" Target="https://crsreports.congress.gov/product/pdf/IF/IF12040" TargetMode="External"/><Relationship Id="rId2762" Type="http://schemas.openxmlformats.org/officeDocument/2006/relationships/hyperlink" Target="https://www.defense.gov/News/Releases/Release/Article/3216287/400-million-in-additional-assistance-for-ukraine/" TargetMode="External"/><Relationship Id="rId2763" Type="http://schemas.openxmlformats.org/officeDocument/2006/relationships/hyperlink" Target="https://appropriations.house.gov/sites/democrats.appropriations.house.gov/files/Summary%20Continuing%20Appropriations%20and%20Ukraine%20Supplemental%20Appropriations%20Act%202023.pdf" TargetMode="External"/><Relationship Id="rId2764" Type="http://schemas.openxmlformats.org/officeDocument/2006/relationships/hyperlink" Target="https://appropriations.house.gov/sites/democrats.appropriations.house.gov/files/Ukraine%20Supplemental%20Summary%20FY23.pdf" TargetMode="External"/><Relationship Id="rId2765" Type="http://schemas.openxmlformats.org/officeDocument/2006/relationships/hyperlink" Target="https://crsreports.congress.gov/product/pdf/IF/IF12040" TargetMode="External"/><Relationship Id="rId2766" Type="http://schemas.openxmlformats.org/officeDocument/2006/relationships/hyperlink" Target="https://abcnews.go.com/International/us-avenger-important-boost-ukrainian-air-defense-top/story?id=99405568" TargetMode="External"/><Relationship Id="rId2767" Type="http://schemas.openxmlformats.org/officeDocument/2006/relationships/hyperlink" Target="https://www.defense.gov/News/Releases/Release/Article/3216287/400-million-in-additional-assistance-for-ukraine/" TargetMode="External"/><Relationship Id="rId2768" Type="http://schemas.openxmlformats.org/officeDocument/2006/relationships/hyperlink" Target="https://appropriations.house.gov/sites/democrats.appropriations.house.gov/files/Summary%20Continuing%20Appropriations%20and%20Ukraine%20Supplemental%20Appropriations%20Act%202023.pdf" TargetMode="External"/><Relationship Id="rId2769" Type="http://schemas.openxmlformats.org/officeDocument/2006/relationships/hyperlink" Target="https://appropriations.house.gov/sites/democrats.appropriations.house.gov/files/Ukraine%20Supplemental%20Summary%20FY23.pdf" TargetMode="External"/><Relationship Id="rId2770" Type="http://schemas.openxmlformats.org/officeDocument/2006/relationships/hyperlink" Target="https://crsreports.congress.gov/product/pdf/IF/IF12040" TargetMode="External"/><Relationship Id="rId2771" Type="http://schemas.openxmlformats.org/officeDocument/2006/relationships/hyperlink" Target="https://www.defense.gov/News/Releases/Release/Article/3216287/400-million-in-additional-assistance-for-ukraine/" TargetMode="External"/><Relationship Id="rId2772" Type="http://schemas.openxmlformats.org/officeDocument/2006/relationships/hyperlink" Target="https://appropriations.house.gov/sites/democrats.appropriations.house.gov/files/Summary%20Continuing%20Appropriations%20and%20Ukraine%20Supplemental%20Appropriations%20Act%202023.pdf" TargetMode="External"/><Relationship Id="rId2773" Type="http://schemas.openxmlformats.org/officeDocument/2006/relationships/hyperlink" Target="https://appropriations.house.gov/sites/democrats.appropriations.house.gov/files/Ukraine%20Supplemental%20Summary%20FY23.pdf" TargetMode="External"/><Relationship Id="rId2774" Type="http://schemas.openxmlformats.org/officeDocument/2006/relationships/hyperlink" Target="https://crsreports.congress.gov/product/pdf/IF/IF12040" TargetMode="External"/><Relationship Id="rId2775" Type="http://schemas.openxmlformats.org/officeDocument/2006/relationships/hyperlink" Target="https://www.defense.gov/News/Releases/Release/Article/3216287/400-million-in-additional-assistance-for-ukraine/" TargetMode="External"/><Relationship Id="rId2776" Type="http://schemas.openxmlformats.org/officeDocument/2006/relationships/hyperlink" Target="https://appropriations.house.gov/sites/democrats.appropriations.house.gov/files/Summary%20Continuing%20Appropriations%20and%20Ukraine%20Supplemental%20Appropriations%20Act%202023.pdf" TargetMode="External"/><Relationship Id="rId2777" Type="http://schemas.openxmlformats.org/officeDocument/2006/relationships/hyperlink" Target="https://appropriations.house.gov/sites/democrats.appropriations.house.gov/files/Ukraine%20Supplemental%20Summary%20FY23.pdf" TargetMode="External"/><Relationship Id="rId2778" Type="http://schemas.openxmlformats.org/officeDocument/2006/relationships/hyperlink" Target="https://crsreports.congress.gov/product/pdf/IF/IF12040" TargetMode="External"/><Relationship Id="rId2779" Type="http://schemas.openxmlformats.org/officeDocument/2006/relationships/hyperlink" Target="https://www.defense.gov/News/Releases/Release/Article/3216287/400-million-in-additional-assistance-for-ukraine/" TargetMode="External"/><Relationship Id="rId2780" Type="http://schemas.openxmlformats.org/officeDocument/2006/relationships/hyperlink" Target="https://appropriations.house.gov/sites/democrats.appropriations.house.gov/files/Summary%20Continuing%20Appropriations%20and%20Ukraine%20Supplemental%20Appropriations%20Act%202023.pdf" TargetMode="External"/><Relationship Id="rId2781" Type="http://schemas.openxmlformats.org/officeDocument/2006/relationships/hyperlink" Target="https://appropriations.house.gov/sites/democrats.appropriations.house.gov/files/Ukraine%20Supplemental%20Summary%20FY23.pdf" TargetMode="External"/><Relationship Id="rId2782" Type="http://schemas.openxmlformats.org/officeDocument/2006/relationships/hyperlink" Target="https://crsreports.congress.gov/product/pdf/IF/IF12040" TargetMode="External"/><Relationship Id="rId2783" Type="http://schemas.openxmlformats.org/officeDocument/2006/relationships/hyperlink" Target="https://www.defense.gov/News/Releases/Release/Article/3216287/400-million-in-additional-assistance-for-ukraine/" TargetMode="External"/><Relationship Id="rId2784" Type="http://schemas.openxmlformats.org/officeDocument/2006/relationships/hyperlink" Target="https://appropriations.house.gov/sites/democrats.appropriations.house.gov/files/Summary%20Continuing%20Appropriations%20and%20Ukraine%20Supplemental%20Appropriations%20Act%202023.pdf" TargetMode="External"/><Relationship Id="rId2785" Type="http://schemas.openxmlformats.org/officeDocument/2006/relationships/hyperlink" Target="https://appropriations.house.gov/sites/democrats.appropriations.house.gov/files/Ukraine%20Supplemental%20Summary%20FY23.pdf" TargetMode="External"/><Relationship Id="rId2786" Type="http://schemas.openxmlformats.org/officeDocument/2006/relationships/hyperlink" Target="https://crsreports.congress.gov/product/pdf/IF/IF12040" TargetMode="External"/><Relationship Id="rId2787" Type="http://schemas.openxmlformats.org/officeDocument/2006/relationships/hyperlink" Target="https://www.defense.gov/News/Releases/Release/Article/3216287/400-million-in-additional-assistance-for-ukraine/" TargetMode="External"/><Relationship Id="rId2788" Type="http://schemas.openxmlformats.org/officeDocument/2006/relationships/hyperlink" Target="https://appropriations.house.gov/sites/democrats.appropriations.house.gov/files/Summary%20Continuing%20Appropriations%20and%20Ukraine%20Supplemental%20Appropriations%20Act%202023.pdf" TargetMode="External"/><Relationship Id="rId2789" Type="http://schemas.openxmlformats.org/officeDocument/2006/relationships/hyperlink" Target="https://appropriations.house.gov/sites/democrats.appropriations.house.gov/files/Ukraine%20Supplemental%20Summary%20FY23.pdf" TargetMode="External"/><Relationship Id="rId2790" Type="http://schemas.openxmlformats.org/officeDocument/2006/relationships/hyperlink" Target="https://crsreports.congress.gov/product/pdf/IF/IF12040" TargetMode="External"/><Relationship Id="rId2791" Type="http://schemas.openxmlformats.org/officeDocument/2006/relationships/hyperlink" Target="https://www.defense.gov/News/Releases/Release/Article/3216287/400-million-in-additional-assistance-for-ukraine/" TargetMode="External"/><Relationship Id="rId2792" Type="http://schemas.openxmlformats.org/officeDocument/2006/relationships/hyperlink" Target="https://appropriations.house.gov/sites/democrats.appropriations.house.gov/files/Summary%20Continuing%20Appropriations%20and%20Ukraine%20Supplemental%20Appropriations%20Act%202023.pdf" TargetMode="External"/><Relationship Id="rId2793" Type="http://schemas.openxmlformats.org/officeDocument/2006/relationships/hyperlink" Target="https://appropriations.house.gov/sites/democrats.appropriations.house.gov/files/Ukraine%20Supplemental%20Summary%20FY23.pdf" TargetMode="External"/><Relationship Id="rId2794" Type="http://schemas.openxmlformats.org/officeDocument/2006/relationships/hyperlink" Target="https://crsreports.congress.gov/product/pdf/IF/IF12040" TargetMode="External"/><Relationship Id="rId2795" Type="http://schemas.openxmlformats.org/officeDocument/2006/relationships/hyperlink" Target="https://www.defense.gov/News/Releases/Release/Article/3216287/400-million-in-additional-assistance-for-ukraine/" TargetMode="External"/><Relationship Id="rId2796" Type="http://schemas.openxmlformats.org/officeDocument/2006/relationships/hyperlink" Target="https://appropriations.house.gov/sites/democrats.appropriations.house.gov/files/Summary%20Continuing%20Appropriations%20and%20Ukraine%20Supplemental%20Appropriations%20Act%202023.pdf" TargetMode="External"/><Relationship Id="rId2797" Type="http://schemas.openxmlformats.org/officeDocument/2006/relationships/hyperlink" Target="https://appropriations.house.gov/sites/democrats.appropriations.house.gov/files/Ukraine%20Supplemental%20Summary%20FY23.pdf" TargetMode="External"/><Relationship Id="rId2798" Type="http://schemas.openxmlformats.org/officeDocument/2006/relationships/hyperlink" Target="https://crsreports.congress.gov/product/pdf/IF/IF12040" TargetMode="External"/><Relationship Id="rId2799" Type="http://schemas.openxmlformats.org/officeDocument/2006/relationships/hyperlink" Target="https://www.defense.gov/News/Releases/Release/Article/3216287/400-million-in-additional-assistance-for-ukraine/" TargetMode="External"/><Relationship Id="rId2800" Type="http://schemas.openxmlformats.org/officeDocument/2006/relationships/hyperlink" Target="https://appropriations.house.gov/sites/democrats.appropriations.house.gov/files/Summary%20Continuing%20Appropriations%20and%20Ukraine%20Supplemental%20Appropriations%20Act%202023.pdf" TargetMode="External"/><Relationship Id="rId2801" Type="http://schemas.openxmlformats.org/officeDocument/2006/relationships/hyperlink" Target="https://appropriations.house.gov/sites/democrats.appropriations.house.gov/files/Ukraine%20Supplemental%20Summary%20FY23.pdf" TargetMode="External"/><Relationship Id="rId2802" Type="http://schemas.openxmlformats.org/officeDocument/2006/relationships/hyperlink" Target="https://crsreports.congress.gov/product/pdf/IF/IF12040" TargetMode="External"/><Relationship Id="rId2803" Type="http://schemas.openxmlformats.org/officeDocument/2006/relationships/hyperlink" Target="https://www.defense.gov/News/Releases/Release/Article/3216287/400-million-in-additional-assistance-for-ukraine/" TargetMode="External"/><Relationship Id="rId2804" Type="http://schemas.openxmlformats.org/officeDocument/2006/relationships/hyperlink" Target="https://appropriations.house.gov/sites/democrats.appropriations.house.gov/files/Summary%20Continuing%20Appropriations%20and%20Ukraine%20Supplemental%20Appropriations%20Act%202023.pdf" TargetMode="External"/><Relationship Id="rId2805" Type="http://schemas.openxmlformats.org/officeDocument/2006/relationships/hyperlink" Target="https://appropriations.house.gov/sites/democrats.appropriations.house.gov/files/Ukraine%20Supplemental%20Summary%20FY23.pdf" TargetMode="External"/><Relationship Id="rId2806" Type="http://schemas.openxmlformats.org/officeDocument/2006/relationships/hyperlink" Target="https://crsreports.congress.gov/product/pdf/IF/IF12040" TargetMode="External"/><Relationship Id="rId2807" Type="http://schemas.openxmlformats.org/officeDocument/2006/relationships/hyperlink" Target="https://www.defense.gov/News/Releases/Release/Article/3216287/400-million-in-additional-assistance-for-ukraine/" TargetMode="External"/><Relationship Id="rId2808" Type="http://schemas.openxmlformats.org/officeDocument/2006/relationships/hyperlink" Target="https://appropriations.house.gov/sites/democrats.appropriations.house.gov/files/Summary%20Continuing%20Appropriations%20and%20Ukraine%20Supplemental%20Appropriations%20Act%202023.pdf" TargetMode="External"/><Relationship Id="rId2809" Type="http://schemas.openxmlformats.org/officeDocument/2006/relationships/hyperlink" Target="https://appropriations.house.gov/sites/democrats.appropriations.house.gov/files/Ukraine%20Supplemental%20Summary%20FY23.pdf" TargetMode="External"/><Relationship Id="rId2810" Type="http://schemas.openxmlformats.org/officeDocument/2006/relationships/hyperlink" Target="https://www.irozhlas.cz/zpravy-svet/usa-nizozemsko-ukrajina-tanky-t-72b_2211041839_nov" TargetMode="External"/><Relationship Id="rId2811" Type="http://schemas.openxmlformats.org/officeDocument/2006/relationships/hyperlink" Target="https://www.defense.gov/News/Releases/Release/Article/3216287/400-million-in-additional-assistance-for-ukraine/" TargetMode="External"/><Relationship Id="rId2812" Type="http://schemas.openxmlformats.org/officeDocument/2006/relationships/hyperlink" Target="https://appropriations.house.gov/sites/democrats.appropriations.house.gov/files/Summary%20Continuing%20Appropriations%20and%20Ukraine%20Supplemental%20Appropriations%20Act%202023.pdf" TargetMode="External"/><Relationship Id="rId2813" Type="http://schemas.openxmlformats.org/officeDocument/2006/relationships/hyperlink" Target="https://appropriations.house.gov/sites/democrats.appropriations.house.gov/files/Ukraine%20Supplemental%20Summary%20FY23.pdf" TargetMode="External"/><Relationship Id="rId2814" Type="http://schemas.openxmlformats.org/officeDocument/2006/relationships/hyperlink" Target="https://crsreports.congress.gov/product/pdf/IF/IF12040" TargetMode="External"/><Relationship Id="rId2815" Type="http://schemas.openxmlformats.org/officeDocument/2006/relationships/hyperlink" Target="https://www.defense.gov/News/Releases/Release/Article/3227217/400-million-in-additional-assistance-for-ukraine/" TargetMode="External"/><Relationship Id="rId2816" Type="http://schemas.openxmlformats.org/officeDocument/2006/relationships/hyperlink" Target="https://appropriations.house.gov/sites/democrats.appropriations.house.gov/files/Summary%20Continuing%20Appropriations%20and%20Ukraine%20Supplemental%20Appropriations%20Act%202023.pdf" TargetMode="External"/><Relationship Id="rId2817" Type="http://schemas.openxmlformats.org/officeDocument/2006/relationships/hyperlink" Target="https://appropriations.house.gov/sites/democrats.appropriations.house.gov/files/Ukraine%20Supplemental%20Summary%20FY23.pdf" TargetMode="External"/><Relationship Id="rId2818" Type="http://schemas.openxmlformats.org/officeDocument/2006/relationships/hyperlink" Target="https://crsreports.congress.gov/product/pdf/IF/IF12040" TargetMode="External"/><Relationship Id="rId2819" Type="http://schemas.openxmlformats.org/officeDocument/2006/relationships/hyperlink" Target="https://www.defense.gov/News/Releases/Release/Article/3227217/400-million-in-additional-assistance-for-ukraine/" TargetMode="External"/><Relationship Id="rId2820" Type="http://schemas.openxmlformats.org/officeDocument/2006/relationships/hyperlink" Target="https://appropriations.house.gov/sites/democrats.appropriations.house.gov/files/Summary%20Continuing%20Appropriations%20and%20Ukraine%20Supplemental%20Appropriations%20Act%202023.pdf" TargetMode="External"/><Relationship Id="rId2821" Type="http://schemas.openxmlformats.org/officeDocument/2006/relationships/hyperlink" Target="https://appropriations.house.gov/sites/democrats.appropriations.house.gov/files/Ukraine%20Supplemental%20Summary%20FY23.pdf" TargetMode="External"/><Relationship Id="rId2822" Type="http://schemas.openxmlformats.org/officeDocument/2006/relationships/hyperlink" Target="https://crsreports.congress.gov/product/pdf/IF/IF12040" TargetMode="External"/><Relationship Id="rId2823" Type="http://schemas.openxmlformats.org/officeDocument/2006/relationships/hyperlink" Target="https://www.defense.gov/News/Releases/Release/Article/3227217/400-million-in-additional-assistance-for-ukraine/" TargetMode="External"/><Relationship Id="rId2824" Type="http://schemas.openxmlformats.org/officeDocument/2006/relationships/hyperlink" Target="https://appropriations.house.gov/sites/democrats.appropriations.house.gov/files/Summary%20Continuing%20Appropriations%20and%20Ukraine%20Supplemental%20Appropriations%20Act%202023.pdf" TargetMode="External"/><Relationship Id="rId2825" Type="http://schemas.openxmlformats.org/officeDocument/2006/relationships/hyperlink" Target="https://appropriations.house.gov/sites/democrats.appropriations.house.gov/files/Ukraine%20Supplemental%20Summary%20FY23.pdf" TargetMode="External"/><Relationship Id="rId2826" Type="http://schemas.openxmlformats.org/officeDocument/2006/relationships/hyperlink" Target="https://crsreports.congress.gov/product/pdf/IF/IF12040" TargetMode="External"/><Relationship Id="rId2827" Type="http://schemas.openxmlformats.org/officeDocument/2006/relationships/hyperlink" Target="https://www.defense.gov/News/Releases/Release/Article/3227217/400-million-in-additional-assistance-for-ukraine/" TargetMode="External"/><Relationship Id="rId2828" Type="http://schemas.openxmlformats.org/officeDocument/2006/relationships/hyperlink" Target="https://appropriations.house.gov/sites/democrats.appropriations.house.gov/files/Summary%20Continuing%20Appropriations%20and%20Ukraine%20Supplemental%20Appropriations%20Act%202023.pdf" TargetMode="External"/><Relationship Id="rId2829" Type="http://schemas.openxmlformats.org/officeDocument/2006/relationships/hyperlink" Target="https://appropriations.house.gov/sites/democrats.appropriations.house.gov/files/Ukraine%20Supplemental%20Summary%20FY23.pdf" TargetMode="External"/><Relationship Id="rId2830" Type="http://schemas.openxmlformats.org/officeDocument/2006/relationships/hyperlink" Target="https://crsreports.congress.gov/product/pdf/IF/IF12040" TargetMode="External"/><Relationship Id="rId2831" Type="http://schemas.openxmlformats.org/officeDocument/2006/relationships/hyperlink" Target="https://www.defense.gov/News/Releases/Release/Article/3227217/400-million-in-additional-assistance-for-ukraine/" TargetMode="External"/><Relationship Id="rId2832" Type="http://schemas.openxmlformats.org/officeDocument/2006/relationships/hyperlink" Target="https://appropriations.house.gov/sites/democrats.appropriations.house.gov/files/Summary%20Continuing%20Appropriations%20and%20Ukraine%20Supplemental%20Appropriations%20Act%202023.pdf" TargetMode="External"/><Relationship Id="rId2833" Type="http://schemas.openxmlformats.org/officeDocument/2006/relationships/hyperlink" Target="https://appropriations.house.gov/sites/democrats.appropriations.house.gov/files/Ukraine%20Supplemental%20Summary%20FY23.pdf" TargetMode="External"/><Relationship Id="rId2834" Type="http://schemas.openxmlformats.org/officeDocument/2006/relationships/hyperlink" Target="https://crsreports.congress.gov/product/pdf/IF/IF12040" TargetMode="External"/><Relationship Id="rId2835" Type="http://schemas.openxmlformats.org/officeDocument/2006/relationships/hyperlink" Target="https://www.defense.gov/News/Releases/Release/Article/3227217/400-million-in-additional-assistance-for-ukraine/" TargetMode="External"/><Relationship Id="rId2836" Type="http://schemas.openxmlformats.org/officeDocument/2006/relationships/hyperlink" Target="https://appropriations.house.gov/sites/democrats.appropriations.house.gov/files/Summary%20Continuing%20Appropriations%20and%20Ukraine%20Supplemental%20Appropriations%20Act%202023.pdf" TargetMode="External"/><Relationship Id="rId2837" Type="http://schemas.openxmlformats.org/officeDocument/2006/relationships/hyperlink" Target="https://appropriations.house.gov/sites/democrats.appropriations.house.gov/files/Ukraine%20Supplemental%20Summary%20FY23.pdf" TargetMode="External"/><Relationship Id="rId2838" Type="http://schemas.openxmlformats.org/officeDocument/2006/relationships/hyperlink" Target="https://crsreports.congress.gov/product/pdf/IF/IF12040" TargetMode="External"/><Relationship Id="rId2839" Type="http://schemas.openxmlformats.org/officeDocument/2006/relationships/hyperlink" Target="https://www.defense.gov/News/Releases/Release/Article/3227217/400-million-in-additional-assistance-for-ukraine/" TargetMode="External"/><Relationship Id="rId2840" Type="http://schemas.openxmlformats.org/officeDocument/2006/relationships/hyperlink" Target="https://appropriations.house.gov/sites/democrats.appropriations.house.gov/files/Summary%20Continuing%20Appropriations%20and%20Ukraine%20Supplemental%20Appropriations%20Act%202023.pdf" TargetMode="External"/><Relationship Id="rId2841" Type="http://schemas.openxmlformats.org/officeDocument/2006/relationships/hyperlink" Target="https://appropriations.house.gov/sites/democrats.appropriations.house.gov/files/Ukraine%20Supplemental%20Summary%20FY23.pdf" TargetMode="External"/><Relationship Id="rId2842" Type="http://schemas.openxmlformats.org/officeDocument/2006/relationships/hyperlink" Target="https://crsreports.congress.gov/product/pdf/IF/IF12040" TargetMode="External"/><Relationship Id="rId2843" Type="http://schemas.openxmlformats.org/officeDocument/2006/relationships/hyperlink" Target="https://www.defense.gov/News/Releases/Release/Article/3227217/400-million-in-additional-assistance-for-ukraine/" TargetMode="External"/><Relationship Id="rId2844" Type="http://schemas.openxmlformats.org/officeDocument/2006/relationships/hyperlink" Target="https://appropriations.house.gov/sites/democrats.appropriations.house.gov/files/Summary%20Continuing%20Appropriations%20and%20Ukraine%20Supplemental%20Appropriations%20Act%202023.pdf" TargetMode="External"/><Relationship Id="rId2845" Type="http://schemas.openxmlformats.org/officeDocument/2006/relationships/hyperlink" Target="https://appropriations.house.gov/sites/democrats.appropriations.house.gov/files/Ukraine%20Supplemental%20Summary%20FY23.pdf" TargetMode="External"/><Relationship Id="rId2846" Type="http://schemas.openxmlformats.org/officeDocument/2006/relationships/hyperlink" Target="https://crsreports.congress.gov/product/pdf/IF/IF12040" TargetMode="External"/><Relationship Id="rId2847" Type="http://schemas.openxmlformats.org/officeDocument/2006/relationships/hyperlink" Target="https://www.defense.gov/News/Releases/Release/Article/3227217/400-million-in-additional-assistance-for-ukraine/" TargetMode="External"/><Relationship Id="rId2848" Type="http://schemas.openxmlformats.org/officeDocument/2006/relationships/hyperlink" Target="https://appropriations.house.gov/sites/democrats.appropriations.house.gov/files/Summary%20Continuing%20Appropriations%20and%20Ukraine%20Supplemental%20Appropriations%20Act%202023.pdf" TargetMode="External"/><Relationship Id="rId2849" Type="http://schemas.openxmlformats.org/officeDocument/2006/relationships/hyperlink" Target="https://appropriations.house.gov/sites/democrats.appropriations.house.gov/files/Ukraine%20Supplemental%20Summary%20FY23.pdf" TargetMode="External"/><Relationship Id="rId2850" Type="http://schemas.openxmlformats.org/officeDocument/2006/relationships/hyperlink" Target="https://crsreports.congress.gov/product/pdf/IF/IF12040" TargetMode="External"/><Relationship Id="rId2851" Type="http://schemas.openxmlformats.org/officeDocument/2006/relationships/hyperlink" Target="https://www.defense.gov/News/Releases/Release/Article/3227217/400-million-in-additional-assistance-for-ukraine/" TargetMode="External"/><Relationship Id="rId2852" Type="http://schemas.openxmlformats.org/officeDocument/2006/relationships/hyperlink" Target="https://appropriations.house.gov/sites/democrats.appropriations.house.gov/files/Summary%20Continuing%20Appropriations%20and%20Ukraine%20Supplemental%20Appropriations%20Act%202023.pdf" TargetMode="External"/><Relationship Id="rId2853" Type="http://schemas.openxmlformats.org/officeDocument/2006/relationships/hyperlink" Target="https://appropriations.house.gov/sites/democrats.appropriations.house.gov/files/Ukraine%20Supplemental%20Summary%20FY23.pdf" TargetMode="External"/><Relationship Id="rId2854" Type="http://schemas.openxmlformats.org/officeDocument/2006/relationships/hyperlink" Target="https://crsreports.congress.gov/product/pdf/IF/IF12040" TargetMode="External"/><Relationship Id="rId2855" Type="http://schemas.openxmlformats.org/officeDocument/2006/relationships/hyperlink" Target="https://www.defense.gov/News/Releases/Release/Article/3227217/400-million-in-additional-assistance-for-ukraine/" TargetMode="External"/><Relationship Id="rId2856" Type="http://schemas.openxmlformats.org/officeDocument/2006/relationships/hyperlink" Target="https://appropriations.house.gov/sites/democrats.appropriations.house.gov/files/Summary%20Continuing%20Appropriations%20and%20Ukraine%20Supplemental%20Appropriations%20Act%202023.pdf" TargetMode="External"/><Relationship Id="rId2857" Type="http://schemas.openxmlformats.org/officeDocument/2006/relationships/hyperlink" Target="https://appropriations.house.gov/sites/democrats.appropriations.house.gov/files/Ukraine%20Supplemental%20Summary%20FY23.pdf" TargetMode="External"/><Relationship Id="rId2858" Type="http://schemas.openxmlformats.org/officeDocument/2006/relationships/hyperlink" Target="https://crsreports.congress.gov/product/pdf/IF/IF12040" TargetMode="External"/><Relationship Id="rId2859" Type="http://schemas.openxmlformats.org/officeDocument/2006/relationships/hyperlink" Target="https://www.reuters.com/world/biden-authorizes-new-275-mln-military-aid-ukraine-white-house-2022-12-09/" TargetMode="External"/><Relationship Id="rId2860" Type="http://schemas.openxmlformats.org/officeDocument/2006/relationships/hyperlink" Target="https://appropriations.house.gov/sites/democrats.appropriations.house.gov/files/Summary%20Continuing%20Appropriations%20and%20Ukraine%20Supplemental%20Appropriations%20Act%202023.pdf" TargetMode="External"/><Relationship Id="rId2861" Type="http://schemas.openxmlformats.org/officeDocument/2006/relationships/hyperlink" Target="https://appropriations.house.gov/sites/democrats.appropriations.house.gov/files/Ukraine%20Supplemental%20Summary%20FY23.pdf" TargetMode="External"/><Relationship Id="rId2862" Type="http://schemas.openxmlformats.org/officeDocument/2006/relationships/hyperlink" Target="https://crsreports.congress.gov/product/pdf/IF/IF12040" TargetMode="External"/><Relationship Id="rId2863" Type="http://schemas.openxmlformats.org/officeDocument/2006/relationships/hyperlink" Target="https://www.reuters.com/world/biden-authorizes-new-275-mln-military-aid-ukraine-white-house-2022-12-09/" TargetMode="External"/><Relationship Id="rId2864" Type="http://schemas.openxmlformats.org/officeDocument/2006/relationships/hyperlink" Target="https://appropriations.house.gov/sites/democrats.appropriations.house.gov/files/Summary%20Continuing%20Appropriations%20and%20Ukraine%20Supplemental%20Appropriations%20Act%202023.pdf" TargetMode="External"/><Relationship Id="rId2865" Type="http://schemas.openxmlformats.org/officeDocument/2006/relationships/hyperlink" Target="https://appropriations.house.gov/sites/democrats.appropriations.house.gov/files/Ukraine%20Supplemental%20Summary%20FY23.pdf" TargetMode="External"/><Relationship Id="rId2866" Type="http://schemas.openxmlformats.org/officeDocument/2006/relationships/hyperlink" Target="https://crsreports.congress.gov/product/pdf/IF/IF12040" TargetMode="External"/><Relationship Id="rId2867" Type="http://schemas.openxmlformats.org/officeDocument/2006/relationships/hyperlink" Target="https://www.reuters.com/world/biden-authorizes-new-275-mln-military-aid-ukraine-white-house-2022-12-09/" TargetMode="External"/><Relationship Id="rId2868" Type="http://schemas.openxmlformats.org/officeDocument/2006/relationships/hyperlink" Target="https://appropriations.house.gov/sites/democrats.appropriations.house.gov/files/Summary%20Continuing%20Appropriations%20and%20Ukraine%20Supplemental%20Appropriations%20Act%202023.pdf" TargetMode="External"/><Relationship Id="rId2869" Type="http://schemas.openxmlformats.org/officeDocument/2006/relationships/hyperlink" Target="https://appropriations.house.gov/sites/democrats.appropriations.house.gov/files/Ukraine%20Supplemental%20Summary%20FY23.pdf" TargetMode="External"/><Relationship Id="rId2870" Type="http://schemas.openxmlformats.org/officeDocument/2006/relationships/hyperlink" Target="https://crsreports.congress.gov/product/pdf/IF/IF12040" TargetMode="External"/><Relationship Id="rId2871" Type="http://schemas.openxmlformats.org/officeDocument/2006/relationships/hyperlink" Target="https://www.reuters.com/world/biden-authorizes-new-275-mln-military-aid-ukraine-white-house-2022-12-09/" TargetMode="External"/><Relationship Id="rId2872" Type="http://schemas.openxmlformats.org/officeDocument/2006/relationships/hyperlink" Target="https://appropriations.house.gov/sites/democrats.appropriations.house.gov/files/Summary%20Continuing%20Appropriations%20and%20Ukraine%20Supplemental%20Appropriations%20Act%202023.pdf" TargetMode="External"/><Relationship Id="rId2873" Type="http://schemas.openxmlformats.org/officeDocument/2006/relationships/hyperlink" Target="https://appropriations.house.gov/sites/democrats.appropriations.house.gov/files/Ukraine%20Supplemental%20Summary%20FY23.pdf" TargetMode="External"/><Relationship Id="rId2874" Type="http://schemas.openxmlformats.org/officeDocument/2006/relationships/hyperlink" Target="https://crsreports.congress.gov/product/pdf/IF/IF12040" TargetMode="External"/><Relationship Id="rId2875" Type="http://schemas.openxmlformats.org/officeDocument/2006/relationships/hyperlink" Target="https://www.defense.gov/News/Releases/Release/Article/3252782/185-billion-in-additional-security-assistance-for-ukraine/" TargetMode="External"/><Relationship Id="rId2876" Type="http://schemas.openxmlformats.org/officeDocument/2006/relationships/hyperlink" Target="https://appropriations.house.gov/sites/democrats.appropriations.house.gov/files/Summary%20Continuing%20Appropriations%20and%20Ukraine%20Supplemental%20Appropriations%20Act%202023.pdf" TargetMode="External"/><Relationship Id="rId2877" Type="http://schemas.openxmlformats.org/officeDocument/2006/relationships/hyperlink" Target="https://appropriations.house.gov/sites/democrats.appropriations.house.gov/files/Ukraine%20Supplemental%20Summary%20FY23.pdf" TargetMode="External"/><Relationship Id="rId2878" Type="http://schemas.openxmlformats.org/officeDocument/2006/relationships/hyperlink" Target="https://crsreports.congress.gov/product/pdf/IF/IF12040" TargetMode="External"/><Relationship Id="rId2879" Type="http://schemas.openxmlformats.org/officeDocument/2006/relationships/hyperlink" Target="https://edition.cnn.com/2023/05/16/politics/patriot-missile-damage-ukraine/index.html" TargetMode="External"/><Relationship Id="rId2880" Type="http://schemas.openxmlformats.org/officeDocument/2006/relationships/hyperlink" Target="https://www.defense.gov/News/Releases/Release/Article/3252782/185-billion-in-additional-security-assistance-for-ukraine/" TargetMode="External"/><Relationship Id="rId2881" Type="http://schemas.openxmlformats.org/officeDocument/2006/relationships/hyperlink" Target="https://appropriations.house.gov/sites/democrats.appropriations.house.gov/files/Summary%20Continuing%20Appropriations%20and%20Ukraine%20Supplemental%20Appropriations%20Act%202023.pdf" TargetMode="External"/><Relationship Id="rId2882" Type="http://schemas.openxmlformats.org/officeDocument/2006/relationships/hyperlink" Target="https://appropriations.house.gov/sites/democrats.appropriations.house.gov/files/Ukraine%20Supplemental%20Summary%20FY23.pdf" TargetMode="External"/><Relationship Id="rId2883" Type="http://schemas.openxmlformats.org/officeDocument/2006/relationships/hyperlink" Target="https://crsreports.congress.gov/product/pdf/IF/IF12040" TargetMode="External"/><Relationship Id="rId2884" Type="http://schemas.openxmlformats.org/officeDocument/2006/relationships/hyperlink" Target="https://www.defense.gov/News/Releases/Release/Article/3252782/185-billion-in-additional-security-assistance-for-ukraine/" TargetMode="External"/><Relationship Id="rId2885" Type="http://schemas.openxmlformats.org/officeDocument/2006/relationships/hyperlink" Target="https://appropriations.house.gov/sites/democrats.appropriations.house.gov/files/Summary%20Continuing%20Appropriations%20and%20Ukraine%20Supplemental%20Appropriations%20Act%202023.pdf" TargetMode="External"/><Relationship Id="rId2886" Type="http://schemas.openxmlformats.org/officeDocument/2006/relationships/hyperlink" Target="https://appropriations.house.gov/sites/democrats.appropriations.house.gov/files/Ukraine%20Supplemental%20Summary%20FY23.pdf" TargetMode="External"/><Relationship Id="rId2887" Type="http://schemas.openxmlformats.org/officeDocument/2006/relationships/hyperlink" Target="https://crsreports.congress.gov/product/pdf/IF/IF12040" TargetMode="External"/><Relationship Id="rId2888" Type="http://schemas.openxmlformats.org/officeDocument/2006/relationships/hyperlink" Target="https://www.defense.gov/News/Releases/Release/Article/3252782/185-billion-in-additional-security-assistance-for-ukraine/" TargetMode="External"/><Relationship Id="rId2889" Type="http://schemas.openxmlformats.org/officeDocument/2006/relationships/hyperlink" Target="https://appropriations.house.gov/sites/democrats.appropriations.house.gov/files/Summary%20Continuing%20Appropriations%20and%20Ukraine%20Supplemental%20Appropriations%20Act%202023.pdf" TargetMode="External"/><Relationship Id="rId2890" Type="http://schemas.openxmlformats.org/officeDocument/2006/relationships/hyperlink" Target="https://appropriations.house.gov/sites/democrats.appropriations.house.gov/files/Ukraine%20Supplemental%20Summary%20FY23.pdf" TargetMode="External"/><Relationship Id="rId2891" Type="http://schemas.openxmlformats.org/officeDocument/2006/relationships/hyperlink" Target="https://crsreports.congress.gov/product/pdf/IF/IF12040" TargetMode="External"/><Relationship Id="rId2892" Type="http://schemas.openxmlformats.org/officeDocument/2006/relationships/hyperlink" Target="https://www.defense.gov/News/Releases/Release/Article/3252782/185-billion-in-additional-security-assistance-for-ukraine/" TargetMode="External"/><Relationship Id="rId2893" Type="http://schemas.openxmlformats.org/officeDocument/2006/relationships/hyperlink" Target="https://appropriations.house.gov/sites/democrats.appropriations.house.gov/files/Summary%20Continuing%20Appropriations%20and%20Ukraine%20Supplemental%20Appropriations%20Act%202023.pdf" TargetMode="External"/><Relationship Id="rId2894" Type="http://schemas.openxmlformats.org/officeDocument/2006/relationships/hyperlink" Target="https://appropriations.house.gov/sites/democrats.appropriations.house.gov/files/Ukraine%20Supplemental%20Summary%20FY23.pdf" TargetMode="External"/><Relationship Id="rId2895" Type="http://schemas.openxmlformats.org/officeDocument/2006/relationships/hyperlink" Target="https://crsreports.congress.gov/product/pdf/IF/IF12040" TargetMode="External"/><Relationship Id="rId2896" Type="http://schemas.openxmlformats.org/officeDocument/2006/relationships/hyperlink" Target="https://www.defense.gov/News/Releases/Release/Article/3252782/185-billion-in-additional-security-assistance-for-ukraine/" TargetMode="External"/><Relationship Id="rId2897" Type="http://schemas.openxmlformats.org/officeDocument/2006/relationships/hyperlink" Target="https://appropriations.house.gov/sites/democrats.appropriations.house.gov/files/Summary%20Continuing%20Appropriations%20and%20Ukraine%20Supplemental%20Appropriations%20Act%202023.pdf" TargetMode="External"/><Relationship Id="rId2898" Type="http://schemas.openxmlformats.org/officeDocument/2006/relationships/hyperlink" Target="https://appropriations.house.gov/sites/democrats.appropriations.house.gov/files/Ukraine%20Supplemental%20Summary%20FY23.pdf" TargetMode="External"/><Relationship Id="rId2899" Type="http://schemas.openxmlformats.org/officeDocument/2006/relationships/hyperlink" Target="https://crsreports.congress.gov/product/pdf/IF/IF12040" TargetMode="External"/><Relationship Id="rId2900" Type="http://schemas.openxmlformats.org/officeDocument/2006/relationships/hyperlink" Target="https://www.defense.gov/News/Releases/Release/Article/3252782/185-billion-in-additional-security-assistance-for-ukraine/" TargetMode="External"/><Relationship Id="rId2901" Type="http://schemas.openxmlformats.org/officeDocument/2006/relationships/hyperlink" Target="https://appropriations.house.gov/sites/democrats.appropriations.house.gov/files/Summary%20Continuing%20Appropriations%20and%20Ukraine%20Supplemental%20Appropriations%20Act%202023.pdf" TargetMode="External"/><Relationship Id="rId2902" Type="http://schemas.openxmlformats.org/officeDocument/2006/relationships/hyperlink" Target="https://appropriations.house.gov/sites/democrats.appropriations.house.gov/files/Ukraine%20Supplemental%20Summary%20FY23.pdf" TargetMode="External"/><Relationship Id="rId2903" Type="http://schemas.openxmlformats.org/officeDocument/2006/relationships/hyperlink" Target="https://crsreports.congress.gov/product/pdf/IF/IF12040" TargetMode="External"/><Relationship Id="rId2904" Type="http://schemas.openxmlformats.org/officeDocument/2006/relationships/hyperlink" Target="https://www.defense.gov/News/Releases/Release/Article/3252782/185-billion-in-additional-security-assistance-for-ukraine/" TargetMode="External"/><Relationship Id="rId2905" Type="http://schemas.openxmlformats.org/officeDocument/2006/relationships/hyperlink" Target="https://appropriations.house.gov/sites/democrats.appropriations.house.gov/files/Summary%20Continuing%20Appropriations%20and%20Ukraine%20Supplemental%20Appropriations%20Act%202023.pdf" TargetMode="External"/><Relationship Id="rId2906" Type="http://schemas.openxmlformats.org/officeDocument/2006/relationships/hyperlink" Target="https://appropriations.house.gov/sites/democrats.appropriations.house.gov/files/Ukraine%20Supplemental%20Summary%20FY23.pdf" TargetMode="External"/><Relationship Id="rId2907" Type="http://schemas.openxmlformats.org/officeDocument/2006/relationships/hyperlink" Target="https://crsreports.congress.gov/product/pdf/IF/IF12040" TargetMode="External"/><Relationship Id="rId2908" Type="http://schemas.openxmlformats.org/officeDocument/2006/relationships/hyperlink" Target="https://www.defense.gov/News/Releases/Release/Article/3252782/185-billion-in-additional-security-assistance-for-ukraine/" TargetMode="External"/><Relationship Id="rId2909" Type="http://schemas.openxmlformats.org/officeDocument/2006/relationships/hyperlink" Target="https://appropriations.house.gov/sites/democrats.appropriations.house.gov/files/Summary%20Continuing%20Appropriations%20and%20Ukraine%20Supplemental%20Appropriations%20Act%202023.pdf" TargetMode="External"/><Relationship Id="rId2910" Type="http://schemas.openxmlformats.org/officeDocument/2006/relationships/hyperlink" Target="https://appropriations.house.gov/sites/democrats.appropriations.house.gov/files/Ukraine%20Supplemental%20Summary%20FY23.pdf" TargetMode="External"/><Relationship Id="rId2911" Type="http://schemas.openxmlformats.org/officeDocument/2006/relationships/hyperlink" Target="https://crsreports.congress.gov/product/pdf/IF/IF12040" TargetMode="External"/><Relationship Id="rId2912" Type="http://schemas.openxmlformats.org/officeDocument/2006/relationships/hyperlink" Target="https://www.defense.gov/News/Releases/Release/Article/3252782/185-billion-in-additional-security-assistance-for-ukraine/" TargetMode="External"/><Relationship Id="rId2913" Type="http://schemas.openxmlformats.org/officeDocument/2006/relationships/hyperlink" Target="https://appropriations.house.gov/sites/democrats.appropriations.house.gov/files/Summary%20Continuing%20Appropriations%20and%20Ukraine%20Supplemental%20Appropriations%20Act%202023.pdf" TargetMode="External"/><Relationship Id="rId2914" Type="http://schemas.openxmlformats.org/officeDocument/2006/relationships/hyperlink" Target="https://appropriations.house.gov/sites/democrats.appropriations.house.gov/files/Ukraine%20Supplemental%20Summary%20FY23.pdf" TargetMode="External"/><Relationship Id="rId2915" Type="http://schemas.openxmlformats.org/officeDocument/2006/relationships/hyperlink" Target="https://crsreports.congress.gov/product/pdf/IF/IF12040" TargetMode="External"/><Relationship Id="rId2916" Type="http://schemas.openxmlformats.org/officeDocument/2006/relationships/hyperlink" Target="https://www.defense.gov/News/Releases/Release/Article/3252782/185-billion-in-additional-security-assistance-for-ukraine/" TargetMode="External"/><Relationship Id="rId2917" Type="http://schemas.openxmlformats.org/officeDocument/2006/relationships/hyperlink" Target="https://appropriations.house.gov/sites/democrats.appropriations.house.gov/files/Summary%20Continuing%20Appropriations%20and%20Ukraine%20Supplemental%20Appropriations%20Act%202023.pdf" TargetMode="External"/><Relationship Id="rId2918" Type="http://schemas.openxmlformats.org/officeDocument/2006/relationships/hyperlink" Target="https://appropriations.house.gov/sites/democrats.appropriations.house.gov/files/Ukraine%20Supplemental%20Summary%20FY23.pdf" TargetMode="External"/><Relationship Id="rId2919" Type="http://schemas.openxmlformats.org/officeDocument/2006/relationships/hyperlink" Target="https://crsreports.congress.gov/product/pdf/IF/IF12040" TargetMode="External"/><Relationship Id="rId2920" Type="http://schemas.openxmlformats.org/officeDocument/2006/relationships/hyperlink" Target="https://www.defense.gov/News/Releases/Release/Article/3252782/185-billion-in-additional-security-assistance-for-ukraine/" TargetMode="External"/><Relationship Id="rId2921" Type="http://schemas.openxmlformats.org/officeDocument/2006/relationships/hyperlink" Target="https://appropriations.house.gov/sites/democrats.appropriations.house.gov/files/Summary%20Continuing%20Appropriations%20and%20Ukraine%20Supplemental%20Appropriations%20Act%202023.pdf" TargetMode="External"/><Relationship Id="rId2922" Type="http://schemas.openxmlformats.org/officeDocument/2006/relationships/hyperlink" Target="https://appropriations.house.gov/sites/democrats.appropriations.house.gov/files/Ukraine%20Supplemental%20Summary%20FY23.pdf" TargetMode="External"/><Relationship Id="rId2923" Type="http://schemas.openxmlformats.org/officeDocument/2006/relationships/hyperlink" Target="https://crsreports.congress.gov/product/pdf/IF/IF12040" TargetMode="External"/><Relationship Id="rId2924" Type="http://schemas.openxmlformats.org/officeDocument/2006/relationships/hyperlink" Target="https://www.defense.gov/News/Releases/Release/Article/3252782/185-billion-in-additional-security-assistance-for-ukraine/" TargetMode="External"/><Relationship Id="rId2925" Type="http://schemas.openxmlformats.org/officeDocument/2006/relationships/hyperlink" Target="https://appropriations.house.gov/sites/democrats.appropriations.house.gov/files/Summary%20Continuing%20Appropriations%20and%20Ukraine%20Supplemental%20Appropriations%20Act%202023.pdf" TargetMode="External"/><Relationship Id="rId2926" Type="http://schemas.openxmlformats.org/officeDocument/2006/relationships/hyperlink" Target="https://appropriations.house.gov/sites/democrats.appropriations.house.gov/files/Ukraine%20Supplemental%20Summary%20FY23.pdf" TargetMode="External"/><Relationship Id="rId2927" Type="http://schemas.openxmlformats.org/officeDocument/2006/relationships/hyperlink" Target="https://crsreports.congress.gov/product/pdf/IF/IF12040" TargetMode="External"/><Relationship Id="rId2928" Type="http://schemas.openxmlformats.org/officeDocument/2006/relationships/hyperlink" Target="https://www.defense.gov/News/Releases/Release/Article/3252782/185-billion-in-additional-security-assistance-for-ukraine/" TargetMode="External"/><Relationship Id="rId2929" Type="http://schemas.openxmlformats.org/officeDocument/2006/relationships/hyperlink" Target="https://appropriations.house.gov/sites/democrats.appropriations.house.gov/files/Summary%20Continuing%20Appropriations%20and%20Ukraine%20Supplemental%20Appropriations%20Act%202023.pdf" TargetMode="External"/><Relationship Id="rId2930" Type="http://schemas.openxmlformats.org/officeDocument/2006/relationships/hyperlink" Target="https://appropriations.house.gov/sites/democrats.appropriations.house.gov/files/Ukraine%20Supplemental%20Summary%20FY23.pdf" TargetMode="External"/><Relationship Id="rId2931" Type="http://schemas.openxmlformats.org/officeDocument/2006/relationships/hyperlink" Target="https://crsreports.congress.gov/product/pdf/IF/IF12040" TargetMode="External"/><Relationship Id="rId2932" Type="http://schemas.openxmlformats.org/officeDocument/2006/relationships/hyperlink" Target="https://www.defense.gov/News/Releases/Release/Article/3252782/185-billion-in-additional-security-assistance-for-ukraine/" TargetMode="External"/><Relationship Id="rId2933" Type="http://schemas.openxmlformats.org/officeDocument/2006/relationships/hyperlink" Target="https://appropriations.house.gov/sites/democrats.appropriations.house.gov/files/Summary%20Continuing%20Appropriations%20and%20Ukraine%20Supplemental%20Appropriations%20Act%202023.pdf" TargetMode="External"/><Relationship Id="rId2934" Type="http://schemas.openxmlformats.org/officeDocument/2006/relationships/hyperlink" Target="https://appropriations.house.gov/sites/democrats.appropriations.house.gov/files/Ukraine%20Supplemental%20Summary%20FY23.pdf" TargetMode="External"/><Relationship Id="rId2935" Type="http://schemas.openxmlformats.org/officeDocument/2006/relationships/hyperlink" Target="https://crsreports.congress.gov/product/pdf/IF/IF12040" TargetMode="External"/><Relationship Id="rId2936" Type="http://schemas.openxmlformats.org/officeDocument/2006/relationships/hyperlink" Target="https://www.defense.gov/News/Releases/Release/Article/3252782/185-billion-in-additional-security-assistance-for-ukraine/" TargetMode="External"/><Relationship Id="rId2937" Type="http://schemas.openxmlformats.org/officeDocument/2006/relationships/hyperlink" Target="https://appropriations.house.gov/sites/democrats.appropriations.house.gov/files/Summary%20Continuing%20Appropriations%20and%20Ukraine%20Supplemental%20Appropriations%20Act%202023.pdf" TargetMode="External"/><Relationship Id="rId2938" Type="http://schemas.openxmlformats.org/officeDocument/2006/relationships/hyperlink" Target="https://appropriations.house.gov/sites/democrats.appropriations.house.gov/files/Ukraine%20Supplemental%20Summary%20FY23.pdf" TargetMode="External"/><Relationship Id="rId2939" Type="http://schemas.openxmlformats.org/officeDocument/2006/relationships/hyperlink" Target="https://crsreports.congress.gov/product/pdf/IF/IF12040" TargetMode="External"/><Relationship Id="rId2940" Type="http://schemas.openxmlformats.org/officeDocument/2006/relationships/hyperlink" Target="https://www.defense.gov/News/Releases/Release/Article/3252782/185-billion-in-additional-security-assistance-for-ukraine/" TargetMode="External"/><Relationship Id="rId2941" Type="http://schemas.openxmlformats.org/officeDocument/2006/relationships/hyperlink" Target="https://appropriations.house.gov/sites/democrats.appropriations.house.gov/files/Summary%20Continuing%20Appropriations%20and%20Ukraine%20Supplemental%20Appropriations%20Act%202023.pdf" TargetMode="External"/><Relationship Id="rId2942" Type="http://schemas.openxmlformats.org/officeDocument/2006/relationships/hyperlink" Target="https://appropriations.house.gov/sites/democrats.appropriations.house.gov/files/Ukraine%20Supplemental%20Summary%20FY23.pdf" TargetMode="External"/><Relationship Id="rId2943" Type="http://schemas.openxmlformats.org/officeDocument/2006/relationships/hyperlink" Target="https://crsreports.congress.gov/product/pdf/IF/IF12040" TargetMode="External"/><Relationship Id="rId2944" Type="http://schemas.openxmlformats.org/officeDocument/2006/relationships/hyperlink" Target="https://www.defense.gov/News/Releases/Release/Article/3252782/185-billion-in-additional-security-assistance-for-ukraine/" TargetMode="External"/><Relationship Id="rId2945" Type="http://schemas.openxmlformats.org/officeDocument/2006/relationships/hyperlink" Target="https://appropriations.house.gov/sites/democrats.appropriations.house.gov/files/Summary%20Continuing%20Appropriations%20and%20Ukraine%20Supplemental%20Appropriations%20Act%202023.pdf" TargetMode="External"/><Relationship Id="rId2946" Type="http://schemas.openxmlformats.org/officeDocument/2006/relationships/hyperlink" Target="https://appropriations.house.gov/sites/democrats.appropriations.house.gov/files/Ukraine%20Supplemental%20Summary%20FY23.pdf" TargetMode="External"/><Relationship Id="rId2947" Type="http://schemas.openxmlformats.org/officeDocument/2006/relationships/hyperlink" Target="https://crsreports.congress.gov/product/pdf/IF/IF12040" TargetMode="External"/><Relationship Id="rId2948" Type="http://schemas.openxmlformats.org/officeDocument/2006/relationships/hyperlink" Target="https://appropriations.house.gov/sites/democrats.appropriations.house.gov/files/Summary%20Continuing%20Appropriations%20and%20Ukraine%20Supplemental%20Appropriations%20Act%202023.pdf" TargetMode="External"/><Relationship Id="rId2949" Type="http://schemas.openxmlformats.org/officeDocument/2006/relationships/hyperlink" Target="https://appropriations.house.gov/sites/democrats.appropriations.house.gov/files/Ukraine%20Supplemental%20Summary%20FY23.pdf" TargetMode="External"/><Relationship Id="rId2950" Type="http://schemas.openxmlformats.org/officeDocument/2006/relationships/hyperlink" Target="https://crsreports.congress.gov/product/pdf/IF/IF12040" TargetMode="External"/><Relationship Id="rId2951" Type="http://schemas.openxmlformats.org/officeDocument/2006/relationships/hyperlink" Target="https://www.defense.gov/News/Releases/Release/Article/3261263/more-than-3-billion-in-additional-security-assistance-for-ukraine/" TargetMode="External"/><Relationship Id="rId2952" Type="http://schemas.openxmlformats.org/officeDocument/2006/relationships/hyperlink" Target="https://appropriations.house.gov/sites/democrats.appropriations.house.gov/files/Summary%20Continuing%20Appropriations%20and%20Ukraine%20Supplemental%20Appropriations%20Act%202023.pdf" TargetMode="External"/><Relationship Id="rId2953" Type="http://schemas.openxmlformats.org/officeDocument/2006/relationships/hyperlink" Target="https://appropriations.house.gov/sites/democrats.appropriations.house.gov/files/Ukraine%20Supplemental%20Summary%20FY23.pdf" TargetMode="External"/><Relationship Id="rId2954" Type="http://schemas.openxmlformats.org/officeDocument/2006/relationships/hyperlink" Target="https://crsreports.congress.gov/product/pdf/IF/IF12040" TargetMode="External"/><Relationship Id="rId2955" Type="http://schemas.openxmlformats.org/officeDocument/2006/relationships/hyperlink" Target="https://www.defense.gov/News/Releases/Release/Article/3261263/more-than-3-billion-in-additional-security-assistance-for-ukraine/" TargetMode="External"/><Relationship Id="rId2956" Type="http://schemas.openxmlformats.org/officeDocument/2006/relationships/hyperlink" Target="https://appropriations.house.gov/sites/democrats.appropriations.house.gov/files/Summary%20Continuing%20Appropriations%20and%20Ukraine%20Supplemental%20Appropriations%20Act%202023.pdf" TargetMode="External"/><Relationship Id="rId2957" Type="http://schemas.openxmlformats.org/officeDocument/2006/relationships/hyperlink" Target="https://appropriations.house.gov/sites/democrats.appropriations.house.gov/files/Ukraine%20Supplemental%20Summary%20FY23.pdf" TargetMode="External"/><Relationship Id="rId2958" Type="http://schemas.openxmlformats.org/officeDocument/2006/relationships/hyperlink" Target="https://crsreports.congress.gov/product/pdf/IF/IF12040" TargetMode="External"/><Relationship Id="rId2959" Type="http://schemas.openxmlformats.org/officeDocument/2006/relationships/hyperlink" Target="https://www.defense.gov/News/Releases/Release/Article/3261263/more-than-3-billion-in-additional-security-assistance-for-ukraine/" TargetMode="External"/><Relationship Id="rId2960" Type="http://schemas.openxmlformats.org/officeDocument/2006/relationships/hyperlink" Target="https://appropriations.house.gov/sites/democrats.appropriations.house.gov/files/Summary%20Continuing%20Appropriations%20and%20Ukraine%20Supplemental%20Appropriations%20Act%202023.pdf" TargetMode="External"/><Relationship Id="rId2961" Type="http://schemas.openxmlformats.org/officeDocument/2006/relationships/hyperlink" Target="https://appropriations.house.gov/sites/democrats.appropriations.house.gov/files/Ukraine%20Supplemental%20Summary%20FY23.pdf" TargetMode="External"/><Relationship Id="rId2962" Type="http://schemas.openxmlformats.org/officeDocument/2006/relationships/hyperlink" Target="https://crsreports.congress.gov/product/pdf/IF/IF12040" TargetMode="External"/><Relationship Id="rId2963" Type="http://schemas.openxmlformats.org/officeDocument/2006/relationships/hyperlink" Target="https://www.defense.gov/News/Releases/Release/Article/3261263/more-than-3-billion-in-additional-security-assistance-for-ukraine/" TargetMode="External"/><Relationship Id="rId2964" Type="http://schemas.openxmlformats.org/officeDocument/2006/relationships/hyperlink" Target="https://appropriations.house.gov/sites/democrats.appropriations.house.gov/files/Summary%20Continuing%20Appropriations%20and%20Ukraine%20Supplemental%20Appropriations%20Act%202023.pdf" TargetMode="External"/><Relationship Id="rId2965" Type="http://schemas.openxmlformats.org/officeDocument/2006/relationships/hyperlink" Target="https://appropriations.house.gov/sites/democrats.appropriations.house.gov/files/Ukraine%20Supplemental%20Summary%20FY23.pdf" TargetMode="External"/><Relationship Id="rId2966" Type="http://schemas.openxmlformats.org/officeDocument/2006/relationships/hyperlink" Target="https://crsreports.congress.gov/product/pdf/IF/IF12040" TargetMode="External"/><Relationship Id="rId2967" Type="http://schemas.openxmlformats.org/officeDocument/2006/relationships/hyperlink" Target="https://www.defense.gov/News/Releases/Release/Article/3261263/more-than-3-billion-in-additional-security-assistance-for-ukraine/" TargetMode="External"/><Relationship Id="rId2968" Type="http://schemas.openxmlformats.org/officeDocument/2006/relationships/hyperlink" Target="https://appropriations.house.gov/sites/democrats.appropriations.house.gov/files/Summary%20Continuing%20Appropriations%20and%20Ukraine%20Supplemental%20Appropriations%20Act%202023.pdf" TargetMode="External"/><Relationship Id="rId2969" Type="http://schemas.openxmlformats.org/officeDocument/2006/relationships/hyperlink" Target="https://appropriations.house.gov/sites/democrats.appropriations.house.gov/files/Ukraine%20Supplemental%20Summary%20FY23.pdf" TargetMode="External"/><Relationship Id="rId2970" Type="http://schemas.openxmlformats.org/officeDocument/2006/relationships/hyperlink" Target="https://crsreports.congress.gov/product/pdf/IF/IF12040" TargetMode="External"/><Relationship Id="rId2971" Type="http://schemas.openxmlformats.org/officeDocument/2006/relationships/hyperlink" Target="https://www.defense.gov/News/Releases/Release/Article/3261263/more-than-3-billion-in-additional-security-assistance-for-ukraine/" TargetMode="External"/><Relationship Id="rId2972" Type="http://schemas.openxmlformats.org/officeDocument/2006/relationships/hyperlink" Target="https://appropriations.house.gov/sites/democrats.appropriations.house.gov/files/Summary%20Continuing%20Appropriations%20and%20Ukraine%20Supplemental%20Appropriations%20Act%202023.pdf" TargetMode="External"/><Relationship Id="rId2973" Type="http://schemas.openxmlformats.org/officeDocument/2006/relationships/hyperlink" Target="https://appropriations.house.gov/sites/democrats.appropriations.house.gov/files/Ukraine%20Supplemental%20Summary%20FY23.pdf" TargetMode="External"/><Relationship Id="rId2974" Type="http://schemas.openxmlformats.org/officeDocument/2006/relationships/hyperlink" Target="https://crsreports.congress.gov/product/pdf/IF/IF12040" TargetMode="External"/><Relationship Id="rId2975" Type="http://schemas.openxmlformats.org/officeDocument/2006/relationships/hyperlink" Target="https://www.defense.gov/News/Releases/Release/Article/3261263/more-than-3-billion-in-additional-security-assistance-for-ukraine/" TargetMode="External"/><Relationship Id="rId2976" Type="http://schemas.openxmlformats.org/officeDocument/2006/relationships/hyperlink" Target="https://appropriations.house.gov/sites/democrats.appropriations.house.gov/files/Summary%20Continuing%20Appropriations%20and%20Ukraine%20Supplemental%20Appropriations%20Act%202023.pdf" TargetMode="External"/><Relationship Id="rId2977" Type="http://schemas.openxmlformats.org/officeDocument/2006/relationships/hyperlink" Target="https://appropriations.house.gov/sites/democrats.appropriations.house.gov/files/Ukraine%20Supplemental%20Summary%20FY23.pdf" TargetMode="External"/><Relationship Id="rId2978" Type="http://schemas.openxmlformats.org/officeDocument/2006/relationships/hyperlink" Target="https://crsreports.congress.gov/product/pdf/IF/IF12040" TargetMode="External"/><Relationship Id="rId2979" Type="http://schemas.openxmlformats.org/officeDocument/2006/relationships/hyperlink" Target="https://www.defense.gov/News/Releases/Release/Article/3261263/more-than-3-billion-in-additional-security-assistance-for-ukraine/" TargetMode="External"/><Relationship Id="rId2980" Type="http://schemas.openxmlformats.org/officeDocument/2006/relationships/hyperlink" Target="https://appropriations.house.gov/sites/democrats.appropriations.house.gov/files/Summary%20Continuing%20Appropriations%20and%20Ukraine%20Supplemental%20Appropriations%20Act%202023.pdf" TargetMode="External"/><Relationship Id="rId2981" Type="http://schemas.openxmlformats.org/officeDocument/2006/relationships/hyperlink" Target="https://appropriations.house.gov/sites/democrats.appropriations.house.gov/files/Ukraine%20Supplemental%20Summary%20FY23.pdf" TargetMode="External"/><Relationship Id="rId2982" Type="http://schemas.openxmlformats.org/officeDocument/2006/relationships/hyperlink" Target="https://crsreports.congress.gov/product/pdf/IF/IF12040" TargetMode="External"/><Relationship Id="rId2983" Type="http://schemas.openxmlformats.org/officeDocument/2006/relationships/hyperlink" Target="https://defence-blog.com/paladin-self-propelled-howitzers-arrive-in-ukraine/" TargetMode="External"/><Relationship Id="rId2984" Type="http://schemas.openxmlformats.org/officeDocument/2006/relationships/hyperlink" Target="https://www.defense.gov/News/Releases/Release/Article/3261263/more-than-3-billion-in-additional-security-assistance-for-ukraine/" TargetMode="External"/><Relationship Id="rId2985" Type="http://schemas.openxmlformats.org/officeDocument/2006/relationships/hyperlink" Target="https://appropriations.house.gov/sites/democrats.appropriations.house.gov/files/Summary%20Continuing%20Appropriations%20and%20Ukraine%20Supplemental%20Appropriations%20Act%202023.pdf" TargetMode="External"/><Relationship Id="rId2986" Type="http://schemas.openxmlformats.org/officeDocument/2006/relationships/hyperlink" Target="https://appropriations.house.gov/sites/democrats.appropriations.house.gov/files/Ukraine%20Supplemental%20Summary%20FY23.pdf" TargetMode="External"/><Relationship Id="rId2987" Type="http://schemas.openxmlformats.org/officeDocument/2006/relationships/hyperlink" Target="https://crsreports.congress.gov/product/pdf/IF/IF12040" TargetMode="External"/><Relationship Id="rId2988" Type="http://schemas.openxmlformats.org/officeDocument/2006/relationships/hyperlink" Target="https://www.defense.gov/News/Releases/Release/Article/3261263/more-than-3-billion-in-additional-security-assistance-for-ukraine/" TargetMode="External"/><Relationship Id="rId2989" Type="http://schemas.openxmlformats.org/officeDocument/2006/relationships/hyperlink" Target="https://appropriations.house.gov/sites/democrats.appropriations.house.gov/files/Summary%20Continuing%20Appropriations%20and%20Ukraine%20Supplemental%20Appropriations%20Act%202023.pdf" TargetMode="External"/><Relationship Id="rId2990" Type="http://schemas.openxmlformats.org/officeDocument/2006/relationships/hyperlink" Target="https://appropriations.house.gov/sites/democrats.appropriations.house.gov/files/Ukraine%20Supplemental%20Summary%20FY23.pdf" TargetMode="External"/><Relationship Id="rId2991" Type="http://schemas.openxmlformats.org/officeDocument/2006/relationships/hyperlink" Target="https://crsreports.congress.gov/product/pdf/IF/IF12040" TargetMode="External"/><Relationship Id="rId2992" Type="http://schemas.openxmlformats.org/officeDocument/2006/relationships/hyperlink" Target="https://www.defense.gov/News/Releases/Release/Article/3261263/more-than-3-billion-in-additional-security-assistance-for-ukraine/" TargetMode="External"/><Relationship Id="rId2993" Type="http://schemas.openxmlformats.org/officeDocument/2006/relationships/hyperlink" Target="https://appropriations.house.gov/sites/democrats.appropriations.house.gov/files/Summary%20Continuing%20Appropriations%20and%20Ukraine%20Supplemental%20Appropriations%20Act%202023.pdf" TargetMode="External"/><Relationship Id="rId2994" Type="http://schemas.openxmlformats.org/officeDocument/2006/relationships/hyperlink" Target="https://appropriations.house.gov/sites/democrats.appropriations.house.gov/files/Ukraine%20Supplemental%20Summary%20FY23.pdf" TargetMode="External"/><Relationship Id="rId2995" Type="http://schemas.openxmlformats.org/officeDocument/2006/relationships/hyperlink" Target="https://crsreports.congress.gov/product/pdf/IF/IF12040" TargetMode="External"/><Relationship Id="rId2996" Type="http://schemas.openxmlformats.org/officeDocument/2006/relationships/hyperlink" Target="https://www.defense.gov/News/Releases/Release/Article/3261263/more-than-3-billion-in-additional-security-assistance-for-ukraine/" TargetMode="External"/><Relationship Id="rId2997" Type="http://schemas.openxmlformats.org/officeDocument/2006/relationships/hyperlink" Target="https://appropriations.house.gov/sites/democrats.appropriations.house.gov/files/Summary%20Continuing%20Appropriations%20and%20Ukraine%20Supplemental%20Appropriations%20Act%202023.pdf" TargetMode="External"/><Relationship Id="rId2998" Type="http://schemas.openxmlformats.org/officeDocument/2006/relationships/hyperlink" Target="https://appropriations.house.gov/sites/democrats.appropriations.house.gov/files/Ukraine%20Supplemental%20Summary%20FY23.pdf" TargetMode="External"/><Relationship Id="rId2999" Type="http://schemas.openxmlformats.org/officeDocument/2006/relationships/hyperlink" Target="https://crsreports.congress.gov/product/pdf/IF/IF12040" TargetMode="External"/><Relationship Id="rId3000" Type="http://schemas.openxmlformats.org/officeDocument/2006/relationships/hyperlink" Target="https://www.defense.gov/News/Releases/Release/Article/3261263/more-than-3-billion-in-additional-security-assistance-for-ukraine/" TargetMode="External"/><Relationship Id="rId3001" Type="http://schemas.openxmlformats.org/officeDocument/2006/relationships/hyperlink" Target="https://appropriations.house.gov/sites/democrats.appropriations.house.gov/files/Summary%20Continuing%20Appropriations%20and%20Ukraine%20Supplemental%20Appropriations%20Act%202023.pdf" TargetMode="External"/><Relationship Id="rId3002" Type="http://schemas.openxmlformats.org/officeDocument/2006/relationships/hyperlink" Target="https://appropriations.house.gov/sites/democrats.appropriations.house.gov/files/Ukraine%20Supplemental%20Summary%20FY23.pdf" TargetMode="External"/><Relationship Id="rId3003" Type="http://schemas.openxmlformats.org/officeDocument/2006/relationships/hyperlink" Target="https://crsreports.congress.gov/product/pdf/IF/IF12040" TargetMode="External"/><Relationship Id="rId3004" Type="http://schemas.openxmlformats.org/officeDocument/2006/relationships/hyperlink" Target="https://www.defense.gov/News/Releases/Release/Article/3261263/more-than-3-billion-in-additional-security-assistance-for-ukraine/" TargetMode="External"/><Relationship Id="rId3005" Type="http://schemas.openxmlformats.org/officeDocument/2006/relationships/hyperlink" Target="https://appropriations.house.gov/sites/democrats.appropriations.house.gov/files/Summary%20Continuing%20Appropriations%20and%20Ukraine%20Supplemental%20Appropriations%20Act%202023.pdf" TargetMode="External"/><Relationship Id="rId3006" Type="http://schemas.openxmlformats.org/officeDocument/2006/relationships/hyperlink" Target="https://appropriations.house.gov/sites/democrats.appropriations.house.gov/files/Ukraine%20Supplemental%20Summary%20FY23.pdf" TargetMode="External"/><Relationship Id="rId3007" Type="http://schemas.openxmlformats.org/officeDocument/2006/relationships/hyperlink" Target="https://crsreports.congress.gov/product/pdf/IF/IF12040" TargetMode="External"/><Relationship Id="rId3008" Type="http://schemas.openxmlformats.org/officeDocument/2006/relationships/hyperlink" Target="https://www.defense.gov/News/Releases/Release/Article/3261263/more-than-3-billion-in-additional-security-assistance-for-ukraine/" TargetMode="External"/><Relationship Id="rId3009" Type="http://schemas.openxmlformats.org/officeDocument/2006/relationships/hyperlink" Target="https://appropriations.house.gov/sites/democrats.appropriations.house.gov/files/Summary%20Continuing%20Appropriations%20and%20Ukraine%20Supplemental%20Appropriations%20Act%202023.pdf" TargetMode="External"/><Relationship Id="rId3010" Type="http://schemas.openxmlformats.org/officeDocument/2006/relationships/hyperlink" Target="https://appropriations.house.gov/sites/democrats.appropriations.house.gov/files/Ukraine%20Supplemental%20Summary%20FY23.pdf" TargetMode="External"/><Relationship Id="rId3011" Type="http://schemas.openxmlformats.org/officeDocument/2006/relationships/hyperlink" Target="https://crsreports.congress.gov/product/pdf/IF/IF12040" TargetMode="External"/><Relationship Id="rId3012" Type="http://schemas.openxmlformats.org/officeDocument/2006/relationships/hyperlink" Target="https://www.defense.gov/News/Releases/Release/Article/3261263/more-than-3-billion-in-additional-security-assistance-for-ukraine/" TargetMode="External"/><Relationship Id="rId3013" Type="http://schemas.openxmlformats.org/officeDocument/2006/relationships/hyperlink" Target="https://appropriations.house.gov/sites/democrats.appropriations.house.gov/files/Summary%20Continuing%20Appropriations%20and%20Ukraine%20Supplemental%20Appropriations%20Act%202023.pdf" TargetMode="External"/><Relationship Id="rId3014" Type="http://schemas.openxmlformats.org/officeDocument/2006/relationships/hyperlink" Target="https://appropriations.house.gov/sites/democrats.appropriations.house.gov/files/Ukraine%20Supplemental%20Summary%20FY23.pdf" TargetMode="External"/><Relationship Id="rId3015" Type="http://schemas.openxmlformats.org/officeDocument/2006/relationships/hyperlink" Target="https://crsreports.congress.gov/product/pdf/IF/IF12040" TargetMode="External"/><Relationship Id="rId3016" Type="http://schemas.openxmlformats.org/officeDocument/2006/relationships/hyperlink" Target="https://www.defense.gov/News/Releases/Release/Article/3261263/more-than-3-billion-in-additional-security-assistance-for-ukraine/" TargetMode="External"/><Relationship Id="rId3017" Type="http://schemas.openxmlformats.org/officeDocument/2006/relationships/hyperlink" Target="https://appropriations.house.gov/sites/democrats.appropriations.house.gov/files/Summary%20Continuing%20Appropriations%20and%20Ukraine%20Supplemental%20Appropriations%20Act%202023.pdf" TargetMode="External"/><Relationship Id="rId3018" Type="http://schemas.openxmlformats.org/officeDocument/2006/relationships/hyperlink" Target="https://appropriations.house.gov/sites/democrats.appropriations.house.gov/files/Ukraine%20Supplemental%20Summary%20FY23.pdf" TargetMode="External"/><Relationship Id="rId3019" Type="http://schemas.openxmlformats.org/officeDocument/2006/relationships/hyperlink" Target="https://crsreports.congress.gov/product/pdf/IF/IF12040" TargetMode="External"/><Relationship Id="rId3020" Type="http://schemas.openxmlformats.org/officeDocument/2006/relationships/hyperlink" Target="https://www.defense.gov/News/Releases/Release/Article/3261263/more-than-3-billion-in-additional-security-assistance-for-ukraine/" TargetMode="External"/><Relationship Id="rId3021" Type="http://schemas.openxmlformats.org/officeDocument/2006/relationships/hyperlink" Target="https://appropriations.house.gov/sites/democrats.appropriations.house.gov/files/Summary%20Continuing%20Appropriations%20and%20Ukraine%20Supplemental%20Appropriations%20Act%202023.pdf" TargetMode="External"/><Relationship Id="rId3022" Type="http://schemas.openxmlformats.org/officeDocument/2006/relationships/hyperlink" Target="https://appropriations.house.gov/sites/democrats.appropriations.house.gov/files/Ukraine%20Supplemental%20Summary%20FY23.pdf" TargetMode="External"/><Relationship Id="rId3023" Type="http://schemas.openxmlformats.org/officeDocument/2006/relationships/hyperlink" Target="https://crsreports.congress.gov/product/pdf/IF/IF12040" TargetMode="External"/><Relationship Id="rId3024" Type="http://schemas.openxmlformats.org/officeDocument/2006/relationships/hyperlink" Target="https://www.defense.gov/News/Releases/Release/Article/3261263/more-than-3-billion-in-additional-security-assistance-for-ukraine/" TargetMode="External"/><Relationship Id="rId3025" Type="http://schemas.openxmlformats.org/officeDocument/2006/relationships/hyperlink" Target="https://appropriations.house.gov/sites/democrats.appropriations.house.gov/files/Summary%20Continuing%20Appropriations%20and%20Ukraine%20Supplemental%20Appropriations%20Act%202023.pdf" TargetMode="External"/><Relationship Id="rId3026" Type="http://schemas.openxmlformats.org/officeDocument/2006/relationships/hyperlink" Target="https://appropriations.house.gov/sites/democrats.appropriations.house.gov/files/Ukraine%20Supplemental%20Summary%20FY23.pdf" TargetMode="External"/><Relationship Id="rId3027" Type="http://schemas.openxmlformats.org/officeDocument/2006/relationships/hyperlink" Target="https://crsreports.congress.gov/product/pdf/IF/IF12040" TargetMode="External"/><Relationship Id="rId3028" Type="http://schemas.openxmlformats.org/officeDocument/2006/relationships/hyperlink" Target="https://www.defense.gov/News/Releases/Release/Article/3261263/more-than-3-billion-in-additional-security-assistance-for-ukraine/" TargetMode="External"/><Relationship Id="rId3029" Type="http://schemas.openxmlformats.org/officeDocument/2006/relationships/hyperlink" Target="https://appropriations.house.gov/sites/democrats.appropriations.house.gov/files/Summary%20Continuing%20Appropriations%20and%20Ukraine%20Supplemental%20Appropriations%20Act%202023.pdf" TargetMode="External"/><Relationship Id="rId3030" Type="http://schemas.openxmlformats.org/officeDocument/2006/relationships/hyperlink" Target="https://appropriations.house.gov/sites/democrats.appropriations.house.gov/files/Ukraine%20Supplemental%20Summary%20FY23.pdf" TargetMode="External"/><Relationship Id="rId3031" Type="http://schemas.openxmlformats.org/officeDocument/2006/relationships/hyperlink" Target="https://crsreports.congress.gov/product/pdf/IF/IF12040" TargetMode="External"/><Relationship Id="rId3032" Type="http://schemas.openxmlformats.org/officeDocument/2006/relationships/hyperlink" Target="https://www.defense.gov/News/Releases/Release/Article/3261263/more-than-3-billion-in-additional-security-assistance-for-ukraine/" TargetMode="External"/><Relationship Id="rId3033" Type="http://schemas.openxmlformats.org/officeDocument/2006/relationships/hyperlink" Target="https://appropriations.house.gov/sites/democrats.appropriations.house.gov/files/Summary%20Continuing%20Appropriations%20and%20Ukraine%20Supplemental%20Appropriations%20Act%202023.pdf" TargetMode="External"/><Relationship Id="rId3034" Type="http://schemas.openxmlformats.org/officeDocument/2006/relationships/hyperlink" Target="https://appropriations.house.gov/sites/democrats.appropriations.house.gov/files/Ukraine%20Supplemental%20Summary%20FY23.pdf" TargetMode="External"/><Relationship Id="rId3035" Type="http://schemas.openxmlformats.org/officeDocument/2006/relationships/hyperlink" Target="https://crsreports.congress.gov/product/pdf/IF/IF12040" TargetMode="External"/><Relationship Id="rId3036" Type="http://schemas.openxmlformats.org/officeDocument/2006/relationships/hyperlink" Target="https://www.defense.gov/News/Releases/Release/Article/3261263/more-than-3-billion-in-additional-security-assistance-for-ukraine/" TargetMode="External"/><Relationship Id="rId3037" Type="http://schemas.openxmlformats.org/officeDocument/2006/relationships/hyperlink" Target="https://appropriations.house.gov/sites/democrats.appropriations.house.gov/files/Summary%20Continuing%20Appropriations%20and%20Ukraine%20Supplemental%20Appropriations%20Act%202023.pdf" TargetMode="External"/><Relationship Id="rId3038" Type="http://schemas.openxmlformats.org/officeDocument/2006/relationships/hyperlink" Target="https://appropriations.house.gov/sites/democrats.appropriations.house.gov/files/Ukraine%20Supplemental%20Summary%20FY23.pdf" TargetMode="External"/><Relationship Id="rId3039" Type="http://schemas.openxmlformats.org/officeDocument/2006/relationships/hyperlink" Target="https://crsreports.congress.gov/product/pdf/IF/IF12040" TargetMode="External"/><Relationship Id="rId3040" Type="http://schemas.openxmlformats.org/officeDocument/2006/relationships/hyperlink" Target="https://www.defense.gov/News/Releases/Release/Article/3261263/more-than-3-billion-in-additional-security-assistance-for-ukraine/" TargetMode="External"/><Relationship Id="rId3041" Type="http://schemas.openxmlformats.org/officeDocument/2006/relationships/hyperlink" Target="https://appropriations.house.gov/sites/democrats.appropriations.house.gov/files/Summary%20Continuing%20Appropriations%20and%20Ukraine%20Supplemental%20Appropriations%20Act%202023.pdf" TargetMode="External"/><Relationship Id="rId3042" Type="http://schemas.openxmlformats.org/officeDocument/2006/relationships/hyperlink" Target="https://appropriations.house.gov/sites/democrats.appropriations.house.gov/files/Ukraine%20Supplemental%20Summary%20FY23.pdf" TargetMode="External"/><Relationship Id="rId3043" Type="http://schemas.openxmlformats.org/officeDocument/2006/relationships/hyperlink" Target="https://crsreports.congress.gov/product/pdf/IF/IF12040" TargetMode="External"/><Relationship Id="rId3044" Type="http://schemas.openxmlformats.org/officeDocument/2006/relationships/hyperlink" Target="https://www.defense.gov/News/Releases/Release/Article/3261263/more-than-3-billion-in-additional-security-assistance-for-ukraine/" TargetMode="External"/><Relationship Id="rId3045" Type="http://schemas.openxmlformats.org/officeDocument/2006/relationships/hyperlink" Target="https://appropriations.house.gov/sites/democrats.appropriations.house.gov/files/Summary%20Continuing%20Appropriations%20and%20Ukraine%20Supplemental%20Appropriations%20Act%202023.pdf" TargetMode="External"/><Relationship Id="rId3046" Type="http://schemas.openxmlformats.org/officeDocument/2006/relationships/hyperlink" Target="https://appropriations.house.gov/sites/democrats.appropriations.house.gov/files/Ukraine%20Supplemental%20Summary%20FY23.pdf" TargetMode="External"/><Relationship Id="rId3047" Type="http://schemas.openxmlformats.org/officeDocument/2006/relationships/hyperlink" Target="https://crsreports.congress.gov/product/pdf/IF/IF12040" TargetMode="External"/><Relationship Id="rId3048" Type="http://schemas.openxmlformats.org/officeDocument/2006/relationships/hyperlink" Target="https://www.defense.gov/News/Releases/Release/Article/3272866/biden-administration-announces-additional-security-assistance-for-ukraine/" TargetMode="External"/><Relationship Id="rId3049" Type="http://schemas.openxmlformats.org/officeDocument/2006/relationships/hyperlink" Target="https://crsreports.congress.gov/product/pdf/IF/IF12040" TargetMode="External"/><Relationship Id="rId3050" Type="http://schemas.openxmlformats.org/officeDocument/2006/relationships/hyperlink" Target="https://www.defense.gov/News/Releases/Release/Article/3272866/biden-administration-announces-additional-security-assistance-for-ukraine/" TargetMode="External"/><Relationship Id="rId3051" Type="http://schemas.openxmlformats.org/officeDocument/2006/relationships/hyperlink" Target="https://crsreports.congress.gov/product/pdf/IF/IF12040" TargetMode="External"/><Relationship Id="rId3052" Type="http://schemas.openxmlformats.org/officeDocument/2006/relationships/hyperlink" Target="https://abcnews.go.com/International/us-avenger-important-boost-ukrainian-air-defense-top/story?id=99405568" TargetMode="External"/><Relationship Id="rId3053" Type="http://schemas.openxmlformats.org/officeDocument/2006/relationships/hyperlink" Target="https://www.defense.gov/News/Releases/Release/Article/3272866/biden-administration-announces-additional-security-assistance-for-ukraine/" TargetMode="External"/><Relationship Id="rId3054" Type="http://schemas.openxmlformats.org/officeDocument/2006/relationships/hyperlink" Target="https://crsreports.congress.gov/product/pdf/IF/IF12040" TargetMode="External"/><Relationship Id="rId3055" Type="http://schemas.openxmlformats.org/officeDocument/2006/relationships/hyperlink" Target="https://www.defense.gov/News/Releases/Release/Article/3272866/biden-administration-announces-additional-security-assistance-for-ukraine/" TargetMode="External"/><Relationship Id="rId3056" Type="http://schemas.openxmlformats.org/officeDocument/2006/relationships/hyperlink" Target="https://crsreports.congress.gov/product/pdf/IF/IF12040" TargetMode="External"/><Relationship Id="rId3057" Type="http://schemas.openxmlformats.org/officeDocument/2006/relationships/hyperlink" Target="https://www.defense.gov/News/Releases/Release/Article/3272866/biden-administration-announces-additional-security-assistance-for-ukraine/" TargetMode="External"/><Relationship Id="rId3058" Type="http://schemas.openxmlformats.org/officeDocument/2006/relationships/hyperlink" Target="https://crsreports.congress.gov/product/pdf/IF/IF12040" TargetMode="External"/><Relationship Id="rId3059" Type="http://schemas.openxmlformats.org/officeDocument/2006/relationships/hyperlink" Target="https://www.defense.gov/News/Releases/Release/Article/3272866/biden-administration-announces-additional-security-assistance-for-ukraine/" TargetMode="External"/><Relationship Id="rId3060" Type="http://schemas.openxmlformats.org/officeDocument/2006/relationships/hyperlink" Target="https://crsreports.congress.gov/product/pdf/IF/IF12040" TargetMode="External"/><Relationship Id="rId3061" Type="http://schemas.openxmlformats.org/officeDocument/2006/relationships/hyperlink" Target="https://www.forbes.com/sites/davidaxe/2023/04/08/ukraines-stryker-fighting-vehicles-could-be-in-big-trouble-when-they-collide-with-russian-defenses/" TargetMode="External"/><Relationship Id="rId3062" Type="http://schemas.openxmlformats.org/officeDocument/2006/relationships/hyperlink" Target="https://www.defense.gov/News/Releases/Release/Article/3272866/biden-administration-announces-additional-security-assistance-for-ukraine/" TargetMode="External"/><Relationship Id="rId3063" Type="http://schemas.openxmlformats.org/officeDocument/2006/relationships/hyperlink" Target="https://crsreports.congress.gov/product/pdf/IF/IF12040" TargetMode="External"/><Relationship Id="rId3064" Type="http://schemas.openxmlformats.org/officeDocument/2006/relationships/hyperlink" Target="https://www.defense.gov/News/Releases/Release/Article/3272866/biden-administration-announces-additional-security-assistance-for-ukraine/" TargetMode="External"/><Relationship Id="rId3065" Type="http://schemas.openxmlformats.org/officeDocument/2006/relationships/hyperlink" Target="https://crsreports.congress.gov/product/pdf/IF/IF12040" TargetMode="External"/><Relationship Id="rId3066" Type="http://schemas.openxmlformats.org/officeDocument/2006/relationships/hyperlink" Target="https://www.defense.gov/News/Releases/Release/Article/3272866/biden-administration-announces-additional-security-assistance-for-ukraine/" TargetMode="External"/><Relationship Id="rId3067" Type="http://schemas.openxmlformats.org/officeDocument/2006/relationships/hyperlink" Target="https://crsreports.congress.gov/product/pdf/IF/IF12040" TargetMode="External"/><Relationship Id="rId3068" Type="http://schemas.openxmlformats.org/officeDocument/2006/relationships/hyperlink" Target="https://www.defense.gov/News/Releases/Release/Article/3272866/biden-administration-announces-additional-security-assistance-for-ukraine/" TargetMode="External"/><Relationship Id="rId3069" Type="http://schemas.openxmlformats.org/officeDocument/2006/relationships/hyperlink" Target="https://crsreports.congress.gov/product/pdf/IF/IF12040" TargetMode="External"/><Relationship Id="rId3070" Type="http://schemas.openxmlformats.org/officeDocument/2006/relationships/hyperlink" Target="https://www.defense.gov/News/Releases/Release/Article/3272866/biden-administration-announces-additional-security-assistance-for-ukraine/" TargetMode="External"/><Relationship Id="rId3071" Type="http://schemas.openxmlformats.org/officeDocument/2006/relationships/hyperlink" Target="https://crsreports.congress.gov/product/pdf/IF/IF12040" TargetMode="External"/><Relationship Id="rId3072" Type="http://schemas.openxmlformats.org/officeDocument/2006/relationships/hyperlink" Target="https://www.defense.gov/News/Releases/Release/Article/3272866/biden-administration-announces-additional-security-assistance-for-ukraine/" TargetMode="External"/><Relationship Id="rId3073" Type="http://schemas.openxmlformats.org/officeDocument/2006/relationships/hyperlink" Target="https://crsreports.congress.gov/product/pdf/IF/IF12040" TargetMode="External"/><Relationship Id="rId3074" Type="http://schemas.openxmlformats.org/officeDocument/2006/relationships/hyperlink" Target="https://www.defense.gov/News/Releases/Release/Article/3272866/biden-administration-announces-additional-security-assistance-for-ukraine/" TargetMode="External"/><Relationship Id="rId3075" Type="http://schemas.openxmlformats.org/officeDocument/2006/relationships/hyperlink" Target="https://crsreports.congress.gov/product/pdf/IF/IF12040" TargetMode="External"/><Relationship Id="rId3076" Type="http://schemas.openxmlformats.org/officeDocument/2006/relationships/hyperlink" Target="https://www.defense.gov/News/Releases/Release/Article/3272866/biden-administration-announces-additional-security-assistance-for-ukraine/" TargetMode="External"/><Relationship Id="rId3077" Type="http://schemas.openxmlformats.org/officeDocument/2006/relationships/hyperlink" Target="https://crsreports.congress.gov/product/pdf/IF/IF12040" TargetMode="External"/><Relationship Id="rId3078" Type="http://schemas.openxmlformats.org/officeDocument/2006/relationships/hyperlink" Target="https://www.defense.gov/News/Releases/Release/Article/3272866/biden-administration-announces-additional-security-assistance-for-ukraine/" TargetMode="External"/><Relationship Id="rId3079" Type="http://schemas.openxmlformats.org/officeDocument/2006/relationships/hyperlink" Target="https://crsreports.congress.gov/product/pdf/IF/IF12040" TargetMode="External"/><Relationship Id="rId3080" Type="http://schemas.openxmlformats.org/officeDocument/2006/relationships/hyperlink" Target="https://www.defense.gov/News/Releases/Release/Article/3272866/biden-administration-announces-additional-security-assistance-for-ukraine/" TargetMode="External"/><Relationship Id="rId3081" Type="http://schemas.openxmlformats.org/officeDocument/2006/relationships/hyperlink" Target="https://crsreports.congress.gov/product/pdf/IF/IF12040" TargetMode="External"/><Relationship Id="rId3082" Type="http://schemas.openxmlformats.org/officeDocument/2006/relationships/hyperlink" Target="https://www.defense.gov/News/Releases/Release/Article/3272866/biden-administration-announces-additional-security-assistance-for-ukraine/" TargetMode="External"/><Relationship Id="rId3083" Type="http://schemas.openxmlformats.org/officeDocument/2006/relationships/hyperlink" Target="https://crsreports.congress.gov/product/pdf/IF/IF12040" TargetMode="External"/><Relationship Id="rId3084" Type="http://schemas.openxmlformats.org/officeDocument/2006/relationships/hyperlink" Target="https://www.defense.gov/News/Releases/Release/Article/3272866/biden-administration-announces-additional-security-assistance-for-ukraine/" TargetMode="External"/><Relationship Id="rId3085" Type="http://schemas.openxmlformats.org/officeDocument/2006/relationships/hyperlink" Target="https://crsreports.congress.gov/product/pdf/IF/IF12040" TargetMode="External"/><Relationship Id="rId3086" Type="http://schemas.openxmlformats.org/officeDocument/2006/relationships/hyperlink" Target="https://www.defense.gov/News/Releases/Release/Article/3272866/biden-administration-announces-additional-security-assistance-for-ukraine/" TargetMode="External"/><Relationship Id="rId3087" Type="http://schemas.openxmlformats.org/officeDocument/2006/relationships/hyperlink" Target="https://crsreports.congress.gov/product/pdf/IF/IF12040" TargetMode="External"/><Relationship Id="rId3088" Type="http://schemas.openxmlformats.org/officeDocument/2006/relationships/hyperlink" Target="https://www.defense.gov/News/Releases/Release/Article/3272866/biden-administration-announces-additional-security-assistance-for-ukraine/" TargetMode="External"/><Relationship Id="rId3089" Type="http://schemas.openxmlformats.org/officeDocument/2006/relationships/hyperlink" Target="https://crsreports.congress.gov/product/pdf/IF/IF12040" TargetMode="External"/><Relationship Id="rId3090" Type="http://schemas.openxmlformats.org/officeDocument/2006/relationships/hyperlink" Target="https://www.defense.gov/News/Releases/Release/Article/3272866/biden-administration-announces-additional-security-assistance-for-ukraine/" TargetMode="External"/><Relationship Id="rId3091" Type="http://schemas.openxmlformats.org/officeDocument/2006/relationships/hyperlink" Target="https://crsreports.congress.gov/product/pdf/IF/IF12040" TargetMode="External"/><Relationship Id="rId3092" Type="http://schemas.openxmlformats.org/officeDocument/2006/relationships/hyperlink" Target="https://www.defense.gov/News/Releases/Release/Article/3272866/biden-administration-announces-additional-security-assistance-for-ukraine/" TargetMode="External"/><Relationship Id="rId3093" Type="http://schemas.openxmlformats.org/officeDocument/2006/relationships/hyperlink" Target="https://crsreports.congress.gov/product/pdf/IF/IF12040" TargetMode="External"/><Relationship Id="rId3094" Type="http://schemas.openxmlformats.org/officeDocument/2006/relationships/hyperlink" Target="https://www.defense.gov/News/Releases/Release/Article/3272866/biden-administration-announces-additional-security-assistance-for-ukraine/" TargetMode="External"/><Relationship Id="rId3095" Type="http://schemas.openxmlformats.org/officeDocument/2006/relationships/hyperlink" Target="https://crsreports.congress.gov/product/pdf/IF/IF12040" TargetMode="External"/><Relationship Id="rId3096" Type="http://schemas.openxmlformats.org/officeDocument/2006/relationships/hyperlink" Target="https://www.defense.gov/News/Releases/Release/Article/3272866/biden-administration-announces-additional-security-assistance-for-ukraine/" TargetMode="External"/><Relationship Id="rId3097" Type="http://schemas.openxmlformats.org/officeDocument/2006/relationships/hyperlink" Target="https://crsreports.congress.gov/product/pdf/IF/IF12040" TargetMode="External"/><Relationship Id="rId3098" Type="http://schemas.openxmlformats.org/officeDocument/2006/relationships/hyperlink" Target="https://www.defense.gov/News/Releases/Release/Article/3287992/biden-administration-announces-additional-security-assistance-for-ukraine/" TargetMode="External"/><Relationship Id="rId3099" Type="http://schemas.openxmlformats.org/officeDocument/2006/relationships/hyperlink" Target="https://crsreports.congress.gov/product/pdf/IF/IF12040" TargetMode="External"/><Relationship Id="rId3100" Type="http://schemas.openxmlformats.org/officeDocument/2006/relationships/hyperlink" Target="https://www.defense.gov/News/Releases/Release/Article/3287992/biden-administration-announces-additional-security-assistance-for-ukraine/" TargetMode="External"/><Relationship Id="rId3101" Type="http://schemas.openxmlformats.org/officeDocument/2006/relationships/hyperlink" Target="https://crsreports.congress.gov/product/pdf/IF/IF12040" TargetMode="External"/><Relationship Id="rId3102" Type="http://schemas.openxmlformats.org/officeDocument/2006/relationships/hyperlink" Target="https://www.defense.gov/News/Releases/Release/Article/3287992/biden-administration-announces-additional-security-assistance-for-ukraine/" TargetMode="External"/><Relationship Id="rId3103" Type="http://schemas.openxmlformats.org/officeDocument/2006/relationships/hyperlink" Target="https://crsreports.congress.gov/product/pdf/IF/IF12040" TargetMode="External"/><Relationship Id="rId3104" Type="http://schemas.openxmlformats.org/officeDocument/2006/relationships/hyperlink" Target="https://www.defense.gov/News/Releases/Release/Article/3287992/biden-administration-announces-additional-security-assistance-for-ukraine/" TargetMode="External"/><Relationship Id="rId3105" Type="http://schemas.openxmlformats.org/officeDocument/2006/relationships/hyperlink" Target="https://crsreports.congress.gov/product/pdf/IF/IF12040" TargetMode="External"/><Relationship Id="rId3106" Type="http://schemas.openxmlformats.org/officeDocument/2006/relationships/hyperlink" Target="https://www.defense.gov/News/Releases/Release/Article/3287992/biden-administration-announces-additional-security-assistance-for-ukraine/" TargetMode="External"/><Relationship Id="rId3107" Type="http://schemas.openxmlformats.org/officeDocument/2006/relationships/hyperlink" Target="https://crsreports.congress.gov/product/pdf/IF/IF12040" TargetMode="External"/><Relationship Id="rId3108" Type="http://schemas.openxmlformats.org/officeDocument/2006/relationships/hyperlink" Target="https://www.defense.gov/News/Releases/Release/Article/3287992/biden-administration-announces-additional-security-assistance-for-ukraine/" TargetMode="External"/><Relationship Id="rId3109" Type="http://schemas.openxmlformats.org/officeDocument/2006/relationships/hyperlink" Target="https://crsreports.congress.gov/product/pdf/IF/IF12040" TargetMode="External"/><Relationship Id="rId3110" Type="http://schemas.openxmlformats.org/officeDocument/2006/relationships/hyperlink" Target="https://www.defense.gov/News/Releases/Release/Article/3287992/biden-administration-announces-additional-security-assistance-for-ukraine/" TargetMode="External"/><Relationship Id="rId3111" Type="http://schemas.openxmlformats.org/officeDocument/2006/relationships/hyperlink" Target="https://crsreports.congress.gov/product/pdf/IF/IF12040" TargetMode="External"/><Relationship Id="rId3112" Type="http://schemas.openxmlformats.org/officeDocument/2006/relationships/hyperlink" Target="https://www.defense.gov/News/Releases/Release/Article/3287992/biden-administration-announces-additional-security-assistance-for-ukraine/" TargetMode="External"/><Relationship Id="rId3113" Type="http://schemas.openxmlformats.org/officeDocument/2006/relationships/hyperlink" Target="https://crsreports.congress.gov/product/pdf/IF/IF12040" TargetMode="External"/><Relationship Id="rId3114" Type="http://schemas.openxmlformats.org/officeDocument/2006/relationships/hyperlink" Target="https://www.defense.gov/News/Releases/Release/Article/3287992/biden-administration-announces-additional-security-assistance-for-ukraine/" TargetMode="External"/><Relationship Id="rId3115" Type="http://schemas.openxmlformats.org/officeDocument/2006/relationships/hyperlink" Target="https://crsreports.congress.gov/product/pdf/IF/IF12040" TargetMode="External"/><Relationship Id="rId3116" Type="http://schemas.openxmlformats.org/officeDocument/2006/relationships/hyperlink" Target="https://www.defense.gov/News/Releases/Release/Article/3287992/biden-administration-announces-additional-security-assistance-for-ukraine/" TargetMode="External"/><Relationship Id="rId3117" Type="http://schemas.openxmlformats.org/officeDocument/2006/relationships/hyperlink" Target="https://crsreports.congress.gov/product/pdf/IF/IF12040" TargetMode="External"/><Relationship Id="rId3118" Type="http://schemas.openxmlformats.org/officeDocument/2006/relationships/hyperlink" Target="https://www.defense.gov/News/Releases/Release/Article/3287992/biden-administration-announces-additional-security-assistance-for-ukraine/" TargetMode="External"/><Relationship Id="rId3119" Type="http://schemas.openxmlformats.org/officeDocument/2006/relationships/hyperlink" Target="https://crsreports.congress.gov/product/pdf/IF/IF12040" TargetMode="External"/><Relationship Id="rId3120" Type="http://schemas.openxmlformats.org/officeDocument/2006/relationships/hyperlink" Target="https://www.defense.gov/News/Releases/Release/Article/3287992/biden-administration-announces-additional-security-assistance-for-ukraine/" TargetMode="External"/><Relationship Id="rId3121" Type="http://schemas.openxmlformats.org/officeDocument/2006/relationships/hyperlink" Target="https://crsreports.congress.gov/product/pdf/IF/IF12040" TargetMode="External"/><Relationship Id="rId3122" Type="http://schemas.openxmlformats.org/officeDocument/2006/relationships/hyperlink" Target="https://www.defense.gov/News/Releases/Release/Article/3287992/biden-administration-announces-additional-security-assistance-for-ukraine/" TargetMode="External"/><Relationship Id="rId3123" Type="http://schemas.openxmlformats.org/officeDocument/2006/relationships/hyperlink" Target="https://crsreports.congress.gov/product/pdf/IF/IF12040" TargetMode="External"/><Relationship Id="rId3124" Type="http://schemas.openxmlformats.org/officeDocument/2006/relationships/hyperlink" Target="https://www.defense.gov/News/Releases/Release/Article/3302787/biden-administration-announces-additional-security-assistance-for-ukraine/" TargetMode="External"/><Relationship Id="rId3125" Type="http://schemas.openxmlformats.org/officeDocument/2006/relationships/hyperlink" Target="https://crsreports.congress.gov/product/pdf/IF/IF12040" TargetMode="External"/><Relationship Id="rId3126" Type="http://schemas.openxmlformats.org/officeDocument/2006/relationships/hyperlink" Target="https://www.defense.gov/News/Releases/Release/Article/3302787/biden-administration-announces-additional-security-assistance-for-ukraine/" TargetMode="External"/><Relationship Id="rId3127" Type="http://schemas.openxmlformats.org/officeDocument/2006/relationships/hyperlink" Target="https://crsreports.congress.gov/product/pdf/IF/IF12040" TargetMode="External"/><Relationship Id="rId3128" Type="http://schemas.openxmlformats.org/officeDocument/2006/relationships/hyperlink" Target="https://www.defense.gov/News/Releases/Release/Article/3302787/biden-administration-announces-additional-security-assistance-for-ukraine/" TargetMode="External"/><Relationship Id="rId3129" Type="http://schemas.openxmlformats.org/officeDocument/2006/relationships/hyperlink" Target="https://crsreports.congress.gov/product/pdf/IF/IF12040" TargetMode="External"/><Relationship Id="rId3130" Type="http://schemas.openxmlformats.org/officeDocument/2006/relationships/hyperlink" Target="https://www.defense.gov/News/Releases/Release/Article/3302787/biden-administration-announces-additional-security-assistance-for-ukraine/" TargetMode="External"/><Relationship Id="rId3131" Type="http://schemas.openxmlformats.org/officeDocument/2006/relationships/hyperlink" Target="https://crsreports.congress.gov/product/pdf/IF/IF12040" TargetMode="External"/><Relationship Id="rId3132" Type="http://schemas.openxmlformats.org/officeDocument/2006/relationships/hyperlink" Target="https://www.defense.gov/News/Releases/Release/Article/3302787/biden-administration-announces-additional-security-assistance-for-ukraine/" TargetMode="External"/><Relationship Id="rId3133" Type="http://schemas.openxmlformats.org/officeDocument/2006/relationships/hyperlink" Target="https://crsreports.congress.gov/product/pdf/IF/IF12040" TargetMode="External"/><Relationship Id="rId3134" Type="http://schemas.openxmlformats.org/officeDocument/2006/relationships/hyperlink" Target="https://www.defense.gov/News/Releases/Release/Article/3302787/biden-administration-announces-additional-security-assistance-for-ukraine/" TargetMode="External"/><Relationship Id="rId3135" Type="http://schemas.openxmlformats.org/officeDocument/2006/relationships/hyperlink" Target="https://crsreports.congress.gov/product/pdf/IF/IF12040" TargetMode="External"/><Relationship Id="rId3136" Type="http://schemas.openxmlformats.org/officeDocument/2006/relationships/hyperlink" Target="https://www.defense.gov/News/Releases/Release/Article/3302787/biden-administration-announces-additional-security-assistance-for-ukraine/" TargetMode="External"/><Relationship Id="rId3137" Type="http://schemas.openxmlformats.org/officeDocument/2006/relationships/hyperlink" Target="https://crsreports.congress.gov/product/pdf/IF/IF12040" TargetMode="External"/><Relationship Id="rId3138" Type="http://schemas.openxmlformats.org/officeDocument/2006/relationships/hyperlink" Target="https://www.defense.gov/News/Releases/Release/Article/3302787/biden-administration-announces-additional-security-assistance-for-ukraine/" TargetMode="External"/><Relationship Id="rId3139" Type="http://schemas.openxmlformats.org/officeDocument/2006/relationships/hyperlink" Target="https://crsreports.congress.gov/product/pdf/IF/IF12040" TargetMode="External"/><Relationship Id="rId3140" Type="http://schemas.openxmlformats.org/officeDocument/2006/relationships/hyperlink" Target="https://www.defense.gov/News/Releases/Release/Article/3302787/biden-administration-announces-additional-security-assistance-for-ukraine/" TargetMode="External"/><Relationship Id="rId3141" Type="http://schemas.openxmlformats.org/officeDocument/2006/relationships/hyperlink" Target="https://crsreports.congress.gov/product/pdf/IF/IF12040" TargetMode="External"/><Relationship Id="rId3142" Type="http://schemas.openxmlformats.org/officeDocument/2006/relationships/hyperlink" Target="https://www.defense.gov/News/Releases/Release/Article/3302787/biden-administration-announces-additional-security-assistance-for-ukraine/" TargetMode="External"/><Relationship Id="rId3143" Type="http://schemas.openxmlformats.org/officeDocument/2006/relationships/hyperlink" Target="https://crsreports.congress.gov/product/pdf/IF/IF12040" TargetMode="External"/><Relationship Id="rId3144" Type="http://schemas.openxmlformats.org/officeDocument/2006/relationships/hyperlink" Target="https://www.defense.gov/News/Releases/Release/Article/3302787/biden-administration-announces-additional-security-assistance-for-ukraine/" TargetMode="External"/><Relationship Id="rId3145" Type="http://schemas.openxmlformats.org/officeDocument/2006/relationships/hyperlink" Target="https://crsreports.congress.gov/product/pdf/IF/IF12040" TargetMode="External"/><Relationship Id="rId3146" Type="http://schemas.openxmlformats.org/officeDocument/2006/relationships/hyperlink" Target="https://www.defense.gov/News/Releases/Release/Article/3302787/biden-administration-announces-additional-security-assistance-for-ukraine/" TargetMode="External"/><Relationship Id="rId3147" Type="http://schemas.openxmlformats.org/officeDocument/2006/relationships/hyperlink" Target="https://crsreports.congress.gov/product/pdf/IF/IF12040" TargetMode="External"/><Relationship Id="rId3148" Type="http://schemas.openxmlformats.org/officeDocument/2006/relationships/hyperlink" Target="https://www.defense.gov/News/Releases/Release/Article/3302787/biden-administration-announces-additional-security-assistance-for-ukraine/" TargetMode="External"/><Relationship Id="rId3149" Type="http://schemas.openxmlformats.org/officeDocument/2006/relationships/hyperlink" Target="https://crsreports.congress.gov/product/pdf/IF/IF12040" TargetMode="External"/><Relationship Id="rId3150" Type="http://schemas.openxmlformats.org/officeDocument/2006/relationships/hyperlink" Target="https://www.defense.gov/News/Releases/Release/Article/3302787/biden-administration-announces-additional-security-assistance-for-ukraine/" TargetMode="External"/><Relationship Id="rId3151" Type="http://schemas.openxmlformats.org/officeDocument/2006/relationships/hyperlink" Target="https://crsreports.congress.gov/product/pdf/IF/IF12040" TargetMode="External"/><Relationship Id="rId3152" Type="http://schemas.openxmlformats.org/officeDocument/2006/relationships/hyperlink" Target="https://www.defense.gov/News/Releases/Release/Article/3302787/biden-administration-announces-additional-security-assistance-for-ukraine/" TargetMode="External"/><Relationship Id="rId3153" Type="http://schemas.openxmlformats.org/officeDocument/2006/relationships/hyperlink" Target="https://crsreports.congress.gov/product/pdf/IF/IF12040" TargetMode="External"/><Relationship Id="rId3154" Type="http://schemas.openxmlformats.org/officeDocument/2006/relationships/hyperlink" Target="https://www.defense.gov/News/News-Stories/Article/Article/3318508/us-sends-ukraine-400-million-in-military-equipment/" TargetMode="External"/><Relationship Id="rId3155" Type="http://schemas.openxmlformats.org/officeDocument/2006/relationships/hyperlink" Target="https://www.state.gov/u-s-security-cooperation-with-ukraine/" TargetMode="External"/><Relationship Id="rId3156" Type="http://schemas.openxmlformats.org/officeDocument/2006/relationships/hyperlink" Target="https://www.defense.gov/News/News-Stories/Article/Article/3318508/us-sends-ukraine-400-million-in-military-equipment/" TargetMode="External"/><Relationship Id="rId3157" Type="http://schemas.openxmlformats.org/officeDocument/2006/relationships/hyperlink" Target="https://www.state.gov/u-s-security-cooperation-with-ukraine/" TargetMode="External"/><Relationship Id="rId3158" Type="http://schemas.openxmlformats.org/officeDocument/2006/relationships/hyperlink" Target="https://www.defense.gov/News/News-Stories/Article/Article/3318508/us-sends-ukraine-400-million-in-military-equipment/" TargetMode="External"/><Relationship Id="rId3159" Type="http://schemas.openxmlformats.org/officeDocument/2006/relationships/hyperlink" Target="https://www.state.gov/u-s-security-cooperation-with-ukraine/" TargetMode="External"/><Relationship Id="rId3160" Type="http://schemas.openxmlformats.org/officeDocument/2006/relationships/hyperlink" Target="https://www.defense.gov/News/News-Stories/Article/Article/3318508/us-sends-ukraine-400-million-in-military-equipment/" TargetMode="External"/><Relationship Id="rId3161" Type="http://schemas.openxmlformats.org/officeDocument/2006/relationships/hyperlink" Target="https://www.state.gov/u-s-security-cooperation-with-ukraine/" TargetMode="External"/><Relationship Id="rId3162" Type="http://schemas.openxmlformats.org/officeDocument/2006/relationships/hyperlink" Target="https://www.defense.gov/News/News-Stories/Article/Article/3318508/us-sends-ukraine-400-million-in-military-equipment/" TargetMode="External"/><Relationship Id="rId3163" Type="http://schemas.openxmlformats.org/officeDocument/2006/relationships/hyperlink" Target="https://www.state.gov/u-s-security-cooperation-with-ukraine/" TargetMode="External"/><Relationship Id="rId3164" Type="http://schemas.openxmlformats.org/officeDocument/2006/relationships/hyperlink" Target="https://www.defense.gov/News/News-Stories/Article/Article/3318508/us-sends-ukraine-400-million-in-military-equipment/" TargetMode="External"/><Relationship Id="rId3165" Type="http://schemas.openxmlformats.org/officeDocument/2006/relationships/hyperlink" Target="https://www.state.gov/u-s-security-cooperation-with-ukraine/" TargetMode="External"/><Relationship Id="rId3166" Type="http://schemas.openxmlformats.org/officeDocument/2006/relationships/hyperlink" Target="https://www.defense.gov/News/News-Stories/Article/Article/3318508/us-sends-ukraine-400-million-in-military-equipment/" TargetMode="External"/><Relationship Id="rId3167" Type="http://schemas.openxmlformats.org/officeDocument/2006/relationships/hyperlink" Target="https://www.state.gov/u-s-security-cooperation-with-ukraine/" TargetMode="External"/><Relationship Id="rId3168" Type="http://schemas.openxmlformats.org/officeDocument/2006/relationships/hyperlink" Target="https://www.defense.gov/News/News-Stories/Article/Article/3318508/us-sends-ukraine-400-million-in-military-equipment/" TargetMode="External"/><Relationship Id="rId3169" Type="http://schemas.openxmlformats.org/officeDocument/2006/relationships/hyperlink" Target="https://www.state.gov/u-s-security-cooperation-with-ukraine/" TargetMode="External"/><Relationship Id="rId3170" Type="http://schemas.openxmlformats.org/officeDocument/2006/relationships/hyperlink" Target="https://www.defense.gov/News/Releases/Release/Article/3334472/dod-announces-additional-security-assistance-for-ukraine/" TargetMode="External"/><Relationship Id="rId3171" Type="http://schemas.openxmlformats.org/officeDocument/2006/relationships/hyperlink" Target="https://www.state.gov/u-s-security-cooperation-with-ukraine/" TargetMode="External"/><Relationship Id="rId3172" Type="http://schemas.openxmlformats.org/officeDocument/2006/relationships/hyperlink" Target="https://www.defense.gov/News/Releases/Release/Article/3334472/dod-announces-additional-security-assistance-for-ukraine/" TargetMode="External"/><Relationship Id="rId3173" Type="http://schemas.openxmlformats.org/officeDocument/2006/relationships/hyperlink" Target="https://www.state.gov/u-s-security-cooperation-with-ukraine/" TargetMode="External"/><Relationship Id="rId3174" Type="http://schemas.openxmlformats.org/officeDocument/2006/relationships/hyperlink" Target="https://www.defense.gov/News/Releases/Release/Article/3334472/dod-announces-additional-security-assistance-for-ukraine/" TargetMode="External"/><Relationship Id="rId3175" Type="http://schemas.openxmlformats.org/officeDocument/2006/relationships/hyperlink" Target="https://www.state.gov/u-s-security-cooperation-with-ukraine/" TargetMode="External"/><Relationship Id="rId3176" Type="http://schemas.openxmlformats.org/officeDocument/2006/relationships/hyperlink" Target="https://www.defense.gov/News/Releases/Release/Article/3334472/dod-announces-additional-security-assistance-for-ukraine/" TargetMode="External"/><Relationship Id="rId3177" Type="http://schemas.openxmlformats.org/officeDocument/2006/relationships/hyperlink" Target="https://www.state.gov/u-s-security-cooperation-with-ukraine/" TargetMode="External"/><Relationship Id="rId3178" Type="http://schemas.openxmlformats.org/officeDocument/2006/relationships/hyperlink" Target="https://www.defense.gov/News/Releases/Release/Article/3334472/dod-announces-additional-security-assistance-for-ukraine/" TargetMode="External"/><Relationship Id="rId3179" Type="http://schemas.openxmlformats.org/officeDocument/2006/relationships/hyperlink" Target="https://www.state.gov/u-s-security-cooperation-with-ukraine/" TargetMode="External"/><Relationship Id="rId3180" Type="http://schemas.openxmlformats.org/officeDocument/2006/relationships/hyperlink" Target="https://www.defense.gov/News/Releases/Release/Article/3334472/dod-announces-additional-security-assistance-for-ukraine/" TargetMode="External"/><Relationship Id="rId3181" Type="http://schemas.openxmlformats.org/officeDocument/2006/relationships/hyperlink" Target="https://www.state.gov/u-s-security-cooperation-with-ukraine/" TargetMode="External"/><Relationship Id="rId3182" Type="http://schemas.openxmlformats.org/officeDocument/2006/relationships/hyperlink" Target="https://www.defense.gov/News/Releases/Release/Article/3334472/dod-announces-additional-security-assistance-for-ukraine/" TargetMode="External"/><Relationship Id="rId3183" Type="http://schemas.openxmlformats.org/officeDocument/2006/relationships/hyperlink" Target="https://www.state.gov/u-s-security-cooperation-with-ukraine/" TargetMode="External"/><Relationship Id="rId3184" Type="http://schemas.openxmlformats.org/officeDocument/2006/relationships/hyperlink" Target="https://www.defense.gov/News/Releases/Release/Article/3334472/dod-announces-additional-security-assistance-for-ukraine/" TargetMode="External"/><Relationship Id="rId3185" Type="http://schemas.openxmlformats.org/officeDocument/2006/relationships/hyperlink" Target="https://www.state.gov/u-s-security-cooperation-with-ukraine/" TargetMode="External"/><Relationship Id="rId3186" Type="http://schemas.openxmlformats.org/officeDocument/2006/relationships/hyperlink" Target="https://www.defense.gov/News/Releases/Release/Article/3334472/dod-announces-additional-security-assistance-for-ukraine/" TargetMode="External"/><Relationship Id="rId3187" Type="http://schemas.openxmlformats.org/officeDocument/2006/relationships/hyperlink" Target="https://www.state.gov/u-s-security-cooperation-with-ukraine/" TargetMode="External"/><Relationship Id="rId3188" Type="http://schemas.openxmlformats.org/officeDocument/2006/relationships/hyperlink" Target="https://www.defense.gov/News/Releases/Release/Article/3334472/dod-announces-additional-security-assistance-for-ukraine/" TargetMode="External"/><Relationship Id="rId3189" Type="http://schemas.openxmlformats.org/officeDocument/2006/relationships/hyperlink" Target="https://www.state.gov/u-s-security-cooperation-with-ukraine/" TargetMode="External"/><Relationship Id="rId3190" Type="http://schemas.openxmlformats.org/officeDocument/2006/relationships/hyperlink" Target="https://www.defense.gov/News/Releases/Release/Article/3334472/dod-announces-additional-security-assistance-for-ukraine/" TargetMode="External"/><Relationship Id="rId3191" Type="http://schemas.openxmlformats.org/officeDocument/2006/relationships/hyperlink" Target="https://www.state.gov/u-s-security-cooperation-with-ukraine/" TargetMode="External"/><Relationship Id="rId3192" Type="http://schemas.openxmlformats.org/officeDocument/2006/relationships/hyperlink" Target="https://www.defense.gov/News/Releases/Release/Article/3334472/dod-announces-additional-security-assistance-for-ukraine/" TargetMode="External"/><Relationship Id="rId3193" Type="http://schemas.openxmlformats.org/officeDocument/2006/relationships/hyperlink" Target="https://www.state.gov/u-s-security-cooperation-with-ukraine/" TargetMode="External"/><Relationship Id="rId3194" Type="http://schemas.openxmlformats.org/officeDocument/2006/relationships/hyperlink" Target="https://www.defense.gov/News/Releases/Release/Article/3334472/dod-announces-additional-security-assistance-for-ukraine/" TargetMode="External"/><Relationship Id="rId3195" Type="http://schemas.openxmlformats.org/officeDocument/2006/relationships/hyperlink" Target="https://www.state.gov/u-s-security-cooperation-with-ukraine/" TargetMode="External"/><Relationship Id="rId3196" Type="http://schemas.openxmlformats.org/officeDocument/2006/relationships/hyperlink" Target="https://www.defense.gov/News/Releases/Release/Article/3334472/dod-announces-additional-security-assistance-for-ukraine/" TargetMode="External"/><Relationship Id="rId3197" Type="http://schemas.openxmlformats.org/officeDocument/2006/relationships/hyperlink" Target="https://www.state.gov/u-s-security-cooperation-with-ukraine/" TargetMode="External"/><Relationship Id="rId3198" Type="http://schemas.openxmlformats.org/officeDocument/2006/relationships/hyperlink" Target="https://www.defense.gov/News/Releases/Release/Article/3350958/biden-administration-announces-additional-security-assistance-for-ukraine/" TargetMode="External"/><Relationship Id="rId3199" Type="http://schemas.openxmlformats.org/officeDocument/2006/relationships/hyperlink" Target="https://www.state.gov/u-s-security-cooperation-with-ukraine/" TargetMode="External"/><Relationship Id="rId3200" Type="http://schemas.openxmlformats.org/officeDocument/2006/relationships/hyperlink" Target="https://www.defense.gov/News/Releases/Release/Article/3350958/biden-administration-announces-additional-security-assistance-for-ukraine/" TargetMode="External"/><Relationship Id="rId3201" Type="http://schemas.openxmlformats.org/officeDocument/2006/relationships/hyperlink" Target="https://www.state.gov/u-s-security-cooperation-with-ukraine/" TargetMode="External"/><Relationship Id="rId3202" Type="http://schemas.openxmlformats.org/officeDocument/2006/relationships/hyperlink" Target="https://www.defense.gov/News/Releases/Release/Article/3350958/biden-administration-announces-additional-security-assistance-for-ukraine/" TargetMode="External"/><Relationship Id="rId3203" Type="http://schemas.openxmlformats.org/officeDocument/2006/relationships/hyperlink" Target="https://www.state.gov/u-s-security-cooperation-with-ukraine/" TargetMode="External"/><Relationship Id="rId3204" Type="http://schemas.openxmlformats.org/officeDocument/2006/relationships/hyperlink" Target="https://www.defense.gov/News/Releases/Release/Article/3350958/biden-administration-announces-additional-security-assistance-for-ukraine/" TargetMode="External"/><Relationship Id="rId3205" Type="http://schemas.openxmlformats.org/officeDocument/2006/relationships/hyperlink" Target="https://www.state.gov/u-s-security-cooperation-with-ukraine/" TargetMode="External"/><Relationship Id="rId3206" Type="http://schemas.openxmlformats.org/officeDocument/2006/relationships/hyperlink" Target="https://www.defense.gov/News/Releases/Release/Article/3350958/biden-administration-announces-additional-security-assistance-for-ukraine/" TargetMode="External"/><Relationship Id="rId3207" Type="http://schemas.openxmlformats.org/officeDocument/2006/relationships/hyperlink" Target="https://www.state.gov/u-s-security-cooperation-with-ukraine/" TargetMode="External"/><Relationship Id="rId3208" Type="http://schemas.openxmlformats.org/officeDocument/2006/relationships/hyperlink" Target="https://www.defense.gov/News/Releases/Release/Article/3350958/biden-administration-announces-additional-security-assistance-for-ukraine/" TargetMode="External"/><Relationship Id="rId3209" Type="http://schemas.openxmlformats.org/officeDocument/2006/relationships/hyperlink" Target="https://www.state.gov/u-s-security-cooperation-with-ukraine/" TargetMode="External"/><Relationship Id="rId3210" Type="http://schemas.openxmlformats.org/officeDocument/2006/relationships/hyperlink" Target="https://www.defense.gov/News/Releases/Release/Article/3350958/biden-administration-announces-additional-security-assistance-for-ukraine/" TargetMode="External"/><Relationship Id="rId3211" Type="http://schemas.openxmlformats.org/officeDocument/2006/relationships/hyperlink" Target="https://www.state.gov/u-s-security-cooperation-with-ukraine/" TargetMode="External"/><Relationship Id="rId3212" Type="http://schemas.openxmlformats.org/officeDocument/2006/relationships/hyperlink" Target="https://www.defense.gov/News/Releases/Release/Article/3350958/biden-administration-announces-additional-security-assistance-for-ukraine/" TargetMode="External"/><Relationship Id="rId3213" Type="http://schemas.openxmlformats.org/officeDocument/2006/relationships/hyperlink" Target="https://www.state.gov/u-s-security-cooperation-with-ukraine/" TargetMode="External"/><Relationship Id="rId3214" Type="http://schemas.openxmlformats.org/officeDocument/2006/relationships/hyperlink" Target="https://www.defense.gov/News/Releases/Release/Article/3350958/biden-administration-announces-additional-security-assistance-for-ukraine/" TargetMode="External"/><Relationship Id="rId3215" Type="http://schemas.openxmlformats.org/officeDocument/2006/relationships/hyperlink" Target="https://www.state.gov/u-s-security-cooperation-with-ukraine/" TargetMode="External"/><Relationship Id="rId3216" Type="http://schemas.openxmlformats.org/officeDocument/2006/relationships/hyperlink" Target="https://www.defense.gov/News/Releases/Release/Article/3350958/biden-administration-announces-additional-security-assistance-for-ukraine/" TargetMode="External"/><Relationship Id="rId3217" Type="http://schemas.openxmlformats.org/officeDocument/2006/relationships/hyperlink" Target="https://www.state.gov/u-s-security-cooperation-with-ukraine/" TargetMode="External"/><Relationship Id="rId3218" Type="http://schemas.openxmlformats.org/officeDocument/2006/relationships/hyperlink" Target="https://www.defense.gov/News/Releases/Release/Article/3350958/biden-administration-announces-additional-security-assistance-for-ukraine/" TargetMode="External"/><Relationship Id="rId3219" Type="http://schemas.openxmlformats.org/officeDocument/2006/relationships/hyperlink" Target="https://www.state.gov/u-s-security-cooperation-with-ukraine/" TargetMode="External"/><Relationship Id="rId3220" Type="http://schemas.openxmlformats.org/officeDocument/2006/relationships/hyperlink" Target="https://www.defense.gov/News/Releases/Release/Article/3350958/biden-administration-announces-additional-security-assistance-for-ukraine/" TargetMode="External"/><Relationship Id="rId3221" Type="http://schemas.openxmlformats.org/officeDocument/2006/relationships/hyperlink" Target="https://www.state.gov/u-s-security-cooperation-with-ukraine/" TargetMode="External"/><Relationship Id="rId3222" Type="http://schemas.openxmlformats.org/officeDocument/2006/relationships/hyperlink" Target="https://www.defense.gov/News/Releases/Release/Article/3350958/biden-administration-announces-additional-security-assistance-for-ukraine/" TargetMode="External"/><Relationship Id="rId3223" Type="http://schemas.openxmlformats.org/officeDocument/2006/relationships/hyperlink" Target="https://www.state.gov/u-s-security-cooperation-with-ukraine/" TargetMode="External"/><Relationship Id="rId3224" Type="http://schemas.openxmlformats.org/officeDocument/2006/relationships/hyperlink" Target="https://www.defense.gov/News/Releases/Release/Article/3350958/biden-administration-announces-additional-security-assistance-for-ukraine/" TargetMode="External"/><Relationship Id="rId3225" Type="http://schemas.openxmlformats.org/officeDocument/2006/relationships/hyperlink" Target="https://www.state.gov/u-s-security-cooperation-with-ukraine/" TargetMode="External"/><Relationship Id="rId3226" Type="http://schemas.openxmlformats.org/officeDocument/2006/relationships/hyperlink" Target="https://www.defense.gov/News/Releases/Release/Article/3350958/biden-administration-announces-additional-security-assistance-for-ukraine/" TargetMode="External"/><Relationship Id="rId3227" Type="http://schemas.openxmlformats.org/officeDocument/2006/relationships/hyperlink" Target="https://www.state.gov/u-s-security-cooperation-with-ukraine/" TargetMode="External"/><Relationship Id="rId3228" Type="http://schemas.openxmlformats.org/officeDocument/2006/relationships/hyperlink" Target="https://www.defense.gov/News/Releases/Release/Article/3350958/biden-administration-announces-additional-security-assistance-for-ukraine/" TargetMode="External"/><Relationship Id="rId3229" Type="http://schemas.openxmlformats.org/officeDocument/2006/relationships/hyperlink" Target="https://www.state.gov/u-s-security-cooperation-with-ukraine/" TargetMode="External"/><Relationship Id="rId3230" Type="http://schemas.openxmlformats.org/officeDocument/2006/relationships/hyperlink" Target="https://www.defense.gov/News/Releases/Release/Article/3367924/biden-administration-announces-additional-security-assistance-for-ukraine/" TargetMode="External"/><Relationship Id="rId3231" Type="http://schemas.openxmlformats.org/officeDocument/2006/relationships/hyperlink" Target="https://www.state.gov/u-s-security-cooperation-with-ukraine/" TargetMode="External"/><Relationship Id="rId3232" Type="http://schemas.openxmlformats.org/officeDocument/2006/relationships/hyperlink" Target="https://www.defense.gov/News/Releases/Release/Article/3367924/biden-administration-announces-additional-security-assistance-for-ukraine/" TargetMode="External"/><Relationship Id="rId3233" Type="http://schemas.openxmlformats.org/officeDocument/2006/relationships/hyperlink" Target="https://www.state.gov/u-s-security-cooperation-with-ukraine/" TargetMode="External"/><Relationship Id="rId3234" Type="http://schemas.openxmlformats.org/officeDocument/2006/relationships/hyperlink" Target="https://www.defense.gov/News/Releases/Release/Article/3367924/biden-administration-announces-additional-security-assistance-for-ukraine/" TargetMode="External"/><Relationship Id="rId3235" Type="http://schemas.openxmlformats.org/officeDocument/2006/relationships/hyperlink" Target="https://www.state.gov/u-s-security-cooperation-with-ukraine/" TargetMode="External"/><Relationship Id="rId3236" Type="http://schemas.openxmlformats.org/officeDocument/2006/relationships/hyperlink" Target="https://www.defense.gov/News/Releases/Release/Article/3367924/biden-administration-announces-additional-security-assistance-for-ukraine/" TargetMode="External"/><Relationship Id="rId3237" Type="http://schemas.openxmlformats.org/officeDocument/2006/relationships/hyperlink" Target="https://www.state.gov/u-s-security-cooperation-with-ukraine/" TargetMode="External"/><Relationship Id="rId3238" Type="http://schemas.openxmlformats.org/officeDocument/2006/relationships/hyperlink" Target="https://www.defense.gov/News/Releases/Release/Article/3367924/biden-administration-announces-additional-security-assistance-for-ukraine/" TargetMode="External"/><Relationship Id="rId3239" Type="http://schemas.openxmlformats.org/officeDocument/2006/relationships/hyperlink" Target="https://www.state.gov/u-s-security-cooperation-with-ukraine/" TargetMode="External"/><Relationship Id="rId3240" Type="http://schemas.openxmlformats.org/officeDocument/2006/relationships/hyperlink" Target="https://www.defense.gov/News/Releases/Release/Article/3367924/biden-administration-announces-additional-security-assistance-for-ukraine/" TargetMode="External"/><Relationship Id="rId3241" Type="http://schemas.openxmlformats.org/officeDocument/2006/relationships/hyperlink" Target="https://www.state.gov/u-s-security-cooperation-with-ukraine/" TargetMode="External"/><Relationship Id="rId3242" Type="http://schemas.openxmlformats.org/officeDocument/2006/relationships/hyperlink" Target="https://www.defense.gov/News/Releases/Release/Article/3367924/biden-administration-announces-additional-security-assistance-for-ukraine/" TargetMode="External"/><Relationship Id="rId3243" Type="http://schemas.openxmlformats.org/officeDocument/2006/relationships/hyperlink" Target="https://www.state.gov/u-s-security-cooperation-with-ukraine/" TargetMode="External"/><Relationship Id="rId3244" Type="http://schemas.openxmlformats.org/officeDocument/2006/relationships/hyperlink" Target="https://www.defense.gov/News/Releases/Release/Article/3367924/biden-administration-announces-additional-security-assistance-for-ukraine/" TargetMode="External"/><Relationship Id="rId3245" Type="http://schemas.openxmlformats.org/officeDocument/2006/relationships/hyperlink" Target="https://www.state.gov/u-s-security-cooperation-with-ukraine/" TargetMode="External"/><Relationship Id="rId3246" Type="http://schemas.openxmlformats.org/officeDocument/2006/relationships/hyperlink" Target="https://www.defense.gov/News/Releases/Release/Article/3367924/biden-administration-announces-additional-security-assistance-for-ukraine/" TargetMode="External"/><Relationship Id="rId3247" Type="http://schemas.openxmlformats.org/officeDocument/2006/relationships/hyperlink" Target="https://www.state.gov/u-s-security-cooperation-with-ukraine/" TargetMode="External"/><Relationship Id="rId3248" Type="http://schemas.openxmlformats.org/officeDocument/2006/relationships/hyperlink" Target="https://www.defense.gov/News/Releases/Release/Article/3367924/biden-administration-announces-additional-security-assistance-for-ukraine/" TargetMode="External"/><Relationship Id="rId3249" Type="http://schemas.openxmlformats.org/officeDocument/2006/relationships/hyperlink" Target="https://www.state.gov/u-s-security-cooperation-with-ukraine/" TargetMode="External"/><Relationship Id="rId3250" Type="http://schemas.openxmlformats.org/officeDocument/2006/relationships/hyperlink" Target="https://www.defense.gov/News/Releases/Release/Article/3383288/biden-administration-announces-additional-security-assistance-for-ukraine/" TargetMode="External"/><Relationship Id="rId3251" Type="http://schemas.openxmlformats.org/officeDocument/2006/relationships/hyperlink" Target="https://www.state.gov/u-s-security-cooperation-with-ukraine/" TargetMode="External"/><Relationship Id="rId3252" Type="http://schemas.openxmlformats.org/officeDocument/2006/relationships/hyperlink" Target="https://www.defense.gov/News/Releases/Release/Article/3383288/biden-administration-announces-additional-security-assistance-for-ukraine/" TargetMode="External"/><Relationship Id="rId3253" Type="http://schemas.openxmlformats.org/officeDocument/2006/relationships/hyperlink" Target="https://www.state.gov/u-s-security-cooperation-with-ukraine/" TargetMode="External"/><Relationship Id="rId3254" Type="http://schemas.openxmlformats.org/officeDocument/2006/relationships/hyperlink" Target="https://www.defense.gov/News/Releases/Release/Article/3383288/biden-administration-announces-additional-security-assistance-for-ukraine/" TargetMode="External"/><Relationship Id="rId3255" Type="http://schemas.openxmlformats.org/officeDocument/2006/relationships/hyperlink" Target="https://www.state.gov/u-s-security-cooperation-with-ukraine/" TargetMode="External"/><Relationship Id="rId3256" Type="http://schemas.openxmlformats.org/officeDocument/2006/relationships/hyperlink" Target="https://www.defense.gov/News/Releases/Release/Article/3383288/biden-administration-announces-additional-security-assistance-for-ukraine/" TargetMode="External"/><Relationship Id="rId3257" Type="http://schemas.openxmlformats.org/officeDocument/2006/relationships/hyperlink" Target="https://www.state.gov/u-s-security-cooperation-with-ukraine/" TargetMode="External"/><Relationship Id="rId3258" Type="http://schemas.openxmlformats.org/officeDocument/2006/relationships/hyperlink" Target="https://www.defense.gov/News/Releases/Release/Article/3383288/biden-administration-announces-additional-security-assistance-for-ukraine/" TargetMode="External"/><Relationship Id="rId3259" Type="http://schemas.openxmlformats.org/officeDocument/2006/relationships/hyperlink" Target="https://www.state.gov/u-s-security-cooperation-with-ukraine/" TargetMode="External"/><Relationship Id="rId3260" Type="http://schemas.openxmlformats.org/officeDocument/2006/relationships/hyperlink" Target="https://www.defense.gov/News/Releases/Release/Article/3383288/biden-administration-announces-additional-security-assistance-for-ukraine/" TargetMode="External"/><Relationship Id="rId3261" Type="http://schemas.openxmlformats.org/officeDocument/2006/relationships/hyperlink" Target="https://www.state.gov/u-s-security-cooperation-with-ukraine/" TargetMode="External"/><Relationship Id="rId3262" Type="http://schemas.openxmlformats.org/officeDocument/2006/relationships/hyperlink" Target="https://www.defense.gov/News/Releases/Release/Article/3383288/biden-administration-announces-additional-security-assistance-for-ukraine/" TargetMode="External"/><Relationship Id="rId3263" Type="http://schemas.openxmlformats.org/officeDocument/2006/relationships/hyperlink" Target="https://www.state.gov/u-s-security-cooperation-with-ukraine/" TargetMode="External"/><Relationship Id="rId3264" Type="http://schemas.openxmlformats.org/officeDocument/2006/relationships/hyperlink" Target="https://www.defense.gov/News/Releases/Release/Article/3383288/biden-administration-announces-additional-security-assistance-for-ukraine/" TargetMode="External"/><Relationship Id="rId3265" Type="http://schemas.openxmlformats.org/officeDocument/2006/relationships/hyperlink" Target="https://www.state.gov/u-s-security-cooperation-with-ukraine/" TargetMode="External"/><Relationship Id="rId3266" Type="http://schemas.openxmlformats.org/officeDocument/2006/relationships/hyperlink" Target="https://www.defense.gov/News/Releases/Release/Article/3383288/biden-administration-announces-additional-security-assistance-for-ukraine/" TargetMode="External"/><Relationship Id="rId3267" Type="http://schemas.openxmlformats.org/officeDocument/2006/relationships/hyperlink" Target="https://www.state.gov/u-s-security-cooperation-with-ukraine/" TargetMode="External"/><Relationship Id="rId3268" Type="http://schemas.openxmlformats.org/officeDocument/2006/relationships/hyperlink" Target="https://www.defense.gov/News/Releases/Release/Article/3383288/biden-administration-announces-additional-security-assistance-for-ukraine/" TargetMode="External"/><Relationship Id="rId3269" Type="http://schemas.openxmlformats.org/officeDocument/2006/relationships/hyperlink" Target="https://www.state.gov/u-s-security-cooperation-with-ukraine/" TargetMode="External"/><Relationship Id="rId3270" Type="http://schemas.openxmlformats.org/officeDocument/2006/relationships/hyperlink" Target="https://www.defense.gov/News/Releases/Release/Article/3383288/biden-administration-announces-additional-security-assistance-for-ukraine/" TargetMode="External"/><Relationship Id="rId3271" Type="http://schemas.openxmlformats.org/officeDocument/2006/relationships/hyperlink" Target="https://www.state.gov/u-s-security-cooperation-with-ukraine/" TargetMode="External"/><Relationship Id="rId3272" Type="http://schemas.openxmlformats.org/officeDocument/2006/relationships/hyperlink" Target="https://www.defense.gov/News/Releases/Release/Article/3383288/biden-administration-announces-additional-security-assistance-for-ukraine/" TargetMode="External"/><Relationship Id="rId3273" Type="http://schemas.openxmlformats.org/officeDocument/2006/relationships/hyperlink" Target="https://www.state.gov/u-s-security-cooperation-with-ukraine/" TargetMode="External"/><Relationship Id="rId3274" Type="http://schemas.openxmlformats.org/officeDocument/2006/relationships/hyperlink" Target="https://www.defense.gov/News/Releases/Release/Article/3383288/biden-administration-announces-additional-security-assistance-for-ukraine/" TargetMode="External"/><Relationship Id="rId3275" Type="http://schemas.openxmlformats.org/officeDocument/2006/relationships/hyperlink" Target="https://www.state.gov/u-s-security-cooperation-with-ukraine/" TargetMode="External"/><Relationship Id="rId3276" Type="http://schemas.openxmlformats.org/officeDocument/2006/relationships/hyperlink" Target="https://www.defense.gov/News/Releases/Release/Article/3383288/biden-administration-announces-additional-security-assistance-for-ukraine/" TargetMode="External"/><Relationship Id="rId3277" Type="http://schemas.openxmlformats.org/officeDocument/2006/relationships/hyperlink" Target="https://www.state.gov/u-s-security-cooperation-with-ukraine/" TargetMode="External"/><Relationship Id="rId3278" Type="http://schemas.openxmlformats.org/officeDocument/2006/relationships/hyperlink" Target="https://www.defense.gov/News/Releases/Release/Article/3383288/biden-administration-announces-additional-security-assistance-for-ukraine/" TargetMode="External"/><Relationship Id="rId3279" Type="http://schemas.openxmlformats.org/officeDocument/2006/relationships/hyperlink" Target="https://www.state.gov/u-s-security-cooperation-with-ukraine/" TargetMode="External"/><Relationship Id="rId3280" Type="http://schemas.openxmlformats.org/officeDocument/2006/relationships/hyperlink" Target="https://www.defense.gov/News/Releases/Release/Article/3402206/biden-administration-announces-additional-security-assistance-for-ukraine/" TargetMode="External"/><Relationship Id="rId3281" Type="http://schemas.openxmlformats.org/officeDocument/2006/relationships/hyperlink" Target="https://www.state.gov/u-s-security-cooperation-with-ukraine/" TargetMode="External"/><Relationship Id="rId3282" Type="http://schemas.openxmlformats.org/officeDocument/2006/relationships/hyperlink" Target="https://www.defense.gov/News/Releases/Release/Article/3402206/biden-administration-announces-additional-security-assistance-for-ukraine/" TargetMode="External"/><Relationship Id="rId3283" Type="http://schemas.openxmlformats.org/officeDocument/2006/relationships/hyperlink" Target="https://www.state.gov/u-s-security-cooperation-with-ukraine/" TargetMode="External"/><Relationship Id="rId3284" Type="http://schemas.openxmlformats.org/officeDocument/2006/relationships/hyperlink" Target="https://www.defense.gov/News/Releases/Release/Article/3402206/biden-administration-announces-additional-security-assistance-for-ukraine/" TargetMode="External"/><Relationship Id="rId3285" Type="http://schemas.openxmlformats.org/officeDocument/2006/relationships/hyperlink" Target="https://www.state.gov/u-s-security-cooperation-with-ukraine/" TargetMode="External"/><Relationship Id="rId3286" Type="http://schemas.openxmlformats.org/officeDocument/2006/relationships/hyperlink" Target="https://www.defense.gov/News/Releases/Release/Article/3402206/biden-administration-announces-additional-security-assistance-for-ukraine/" TargetMode="External"/><Relationship Id="rId3287" Type="http://schemas.openxmlformats.org/officeDocument/2006/relationships/hyperlink" Target="https://www.state.gov/u-s-security-cooperation-with-ukraine/" TargetMode="External"/><Relationship Id="rId3288" Type="http://schemas.openxmlformats.org/officeDocument/2006/relationships/hyperlink" Target="https://www.defense.gov/News/Releases/Release/Article/3402206/biden-administration-announces-additional-security-assistance-for-ukraine/" TargetMode="External"/><Relationship Id="rId3289" Type="http://schemas.openxmlformats.org/officeDocument/2006/relationships/hyperlink" Target="https://www.state.gov/u-s-security-cooperation-with-ukraine/" TargetMode="External"/><Relationship Id="rId3290" Type="http://schemas.openxmlformats.org/officeDocument/2006/relationships/hyperlink" Target="https://www.defense.gov/News/Releases/Release/Article/3402206/biden-administration-announces-additional-security-assistance-for-ukraine/" TargetMode="External"/><Relationship Id="rId3291" Type="http://schemas.openxmlformats.org/officeDocument/2006/relationships/hyperlink" Target="https://www.state.gov/u-s-security-cooperation-with-ukraine/" TargetMode="External"/><Relationship Id="rId3292" Type="http://schemas.openxmlformats.org/officeDocument/2006/relationships/hyperlink" Target="https://www.defense.gov/News/Releases/Release/Article/3402206/biden-administration-announces-additional-security-assistance-for-ukraine/" TargetMode="External"/><Relationship Id="rId3293" Type="http://schemas.openxmlformats.org/officeDocument/2006/relationships/hyperlink" Target="https://www.state.gov/u-s-security-cooperation-with-ukraine/" TargetMode="External"/><Relationship Id="rId3294" Type="http://schemas.openxmlformats.org/officeDocument/2006/relationships/hyperlink" Target="https://www.defense.gov/News/Releases/Release/Article/3402206/biden-administration-announces-additional-security-assistance-for-ukraine/" TargetMode="External"/><Relationship Id="rId3295" Type="http://schemas.openxmlformats.org/officeDocument/2006/relationships/hyperlink" Target="https://www.state.gov/u-s-security-cooperation-with-ukraine/" TargetMode="External"/><Relationship Id="rId3296" Type="http://schemas.openxmlformats.org/officeDocument/2006/relationships/hyperlink" Target="https://www.defense.gov/News/Releases/Release/Article/3402206/biden-administration-announces-additional-security-assistance-for-ukraine/" TargetMode="External"/><Relationship Id="rId3297" Type="http://schemas.openxmlformats.org/officeDocument/2006/relationships/hyperlink" Target="https://www.state.gov/u-s-security-cooperation-with-ukraine/" TargetMode="External"/><Relationship Id="rId3298" Type="http://schemas.openxmlformats.org/officeDocument/2006/relationships/hyperlink" Target="https://www.defense.gov/News/Releases/Release/Article/3402206/biden-administration-announces-additional-security-assistance-for-ukraine/" TargetMode="External"/><Relationship Id="rId3299" Type="http://schemas.openxmlformats.org/officeDocument/2006/relationships/hyperlink" Target="https://www.state.gov/u-s-security-cooperation-with-ukraine/" TargetMode="External"/><Relationship Id="rId3300" Type="http://schemas.openxmlformats.org/officeDocument/2006/relationships/hyperlink" Target="https://www.defense.gov/News/Releases/Release/Article/3402206/biden-administration-announces-additional-security-assistance-for-ukraine/" TargetMode="External"/><Relationship Id="rId3301" Type="http://schemas.openxmlformats.org/officeDocument/2006/relationships/hyperlink" Target="https://www.state.gov/u-s-security-cooperation-with-ukraine/" TargetMode="External"/><Relationship Id="rId3302" Type="http://schemas.openxmlformats.org/officeDocument/2006/relationships/hyperlink" Target="https://www.defense.gov/News/Releases/Release/Article/3402206/biden-administration-announces-additional-security-assistance-for-ukraine/" TargetMode="External"/><Relationship Id="rId3303" Type="http://schemas.openxmlformats.org/officeDocument/2006/relationships/hyperlink" Target="https://www.state.gov/u-s-security-cooperation-with-ukraine/" TargetMode="External"/><Relationship Id="rId3304" Type="http://schemas.openxmlformats.org/officeDocument/2006/relationships/hyperlink" Target="https://www.defense.gov/News/Releases/Release/Article/3402206/biden-administration-announces-additional-security-assistance-for-ukraine/" TargetMode="External"/><Relationship Id="rId3305" Type="http://schemas.openxmlformats.org/officeDocument/2006/relationships/hyperlink" Target="https://www.state.gov/u-s-security-cooperation-with-ukraine/" TargetMode="External"/><Relationship Id="rId3306" Type="http://schemas.openxmlformats.org/officeDocument/2006/relationships/hyperlink" Target="https://www.defense.gov/News/Releases/Release/Article/3411804/biden-administration-announces-additional-security-assistance-for-ukraine/" TargetMode="External"/><Relationship Id="rId3307" Type="http://schemas.openxmlformats.org/officeDocument/2006/relationships/hyperlink" Target="https://www.state.gov/u-s-security-cooperation-with-ukraine/" TargetMode="External"/><Relationship Id="rId3308" Type="http://schemas.openxmlformats.org/officeDocument/2006/relationships/hyperlink" Target="https://www.defense.gov/News/Releases/Release/Article/3411804/biden-administration-announces-additional-security-assistance-for-ukraine/" TargetMode="External"/><Relationship Id="rId3309" Type="http://schemas.openxmlformats.org/officeDocument/2006/relationships/hyperlink" Target="https://www.state.gov/u-s-security-cooperation-with-ukraine/" TargetMode="External"/><Relationship Id="rId3310" Type="http://schemas.openxmlformats.org/officeDocument/2006/relationships/hyperlink" Target="https://www.defense.gov/News/Releases/Release/Article/3411804/biden-administration-announces-additional-security-assistance-for-ukraine/" TargetMode="External"/><Relationship Id="rId3311" Type="http://schemas.openxmlformats.org/officeDocument/2006/relationships/hyperlink" Target="https://www.state.gov/u-s-security-cooperation-with-ukraine/" TargetMode="External"/><Relationship Id="rId3312" Type="http://schemas.openxmlformats.org/officeDocument/2006/relationships/hyperlink" Target="https://www.defense.gov/News/Releases/Release/Article/3411804/biden-administration-announces-additional-security-assistance-for-ukraine/" TargetMode="External"/><Relationship Id="rId3313" Type="http://schemas.openxmlformats.org/officeDocument/2006/relationships/hyperlink" Target="https://www.state.gov/u-s-security-cooperation-with-ukraine/" TargetMode="External"/><Relationship Id="rId3314" Type="http://schemas.openxmlformats.org/officeDocument/2006/relationships/hyperlink" Target="https://www.defense.gov/News/Releases/Release/Article/3411804/biden-administration-announces-additional-security-assistance-for-ukraine/" TargetMode="External"/><Relationship Id="rId3315" Type="http://schemas.openxmlformats.org/officeDocument/2006/relationships/hyperlink" Target="https://www.state.gov/u-s-security-cooperation-with-ukraine/" TargetMode="External"/><Relationship Id="rId3316" Type="http://schemas.openxmlformats.org/officeDocument/2006/relationships/hyperlink" Target="https://www.defense.gov/News/Releases/Release/Article/3411804/biden-administration-announces-additional-security-assistance-for-ukraine/" TargetMode="External"/><Relationship Id="rId3317" Type="http://schemas.openxmlformats.org/officeDocument/2006/relationships/hyperlink" Target="https://www.state.gov/u-s-security-cooperation-with-ukraine/" TargetMode="External"/><Relationship Id="rId3318" Type="http://schemas.openxmlformats.org/officeDocument/2006/relationships/hyperlink" Target="https://www.defense.gov/News/Releases/Release/Article/3411804/biden-administration-announces-additional-security-assistance-for-ukraine/" TargetMode="External"/><Relationship Id="rId3319" Type="http://schemas.openxmlformats.org/officeDocument/2006/relationships/hyperlink" Target="https://www.state.gov/u-s-security-cooperation-with-ukraine/" TargetMode="External"/><Relationship Id="rId3320" Type="http://schemas.openxmlformats.org/officeDocument/2006/relationships/hyperlink" Target="https://www.defense.gov/News/Releases/Release/Article/3411804/biden-administration-announces-additional-security-assistance-for-ukraine/" TargetMode="External"/><Relationship Id="rId3321" Type="http://schemas.openxmlformats.org/officeDocument/2006/relationships/hyperlink" Target="https://www.state.gov/u-s-security-cooperation-with-ukraine/" TargetMode="External"/><Relationship Id="rId3322" Type="http://schemas.openxmlformats.org/officeDocument/2006/relationships/hyperlink" Target="https://www.defense.gov/News/Releases/Release/Article/3411804/biden-administration-announces-additional-security-assistance-for-ukraine/" TargetMode="External"/><Relationship Id="rId3323" Type="http://schemas.openxmlformats.org/officeDocument/2006/relationships/hyperlink" Target="https://www.state.gov/u-s-security-cooperation-with-ukraine/" TargetMode="External"/><Relationship Id="rId3324" Type="http://schemas.openxmlformats.org/officeDocument/2006/relationships/hyperlink" Target="https://www.defense.gov/News/Releases/Release/Article/3411804/biden-administration-announces-additional-security-assistance-for-ukraine/" TargetMode="External"/><Relationship Id="rId3325" Type="http://schemas.openxmlformats.org/officeDocument/2006/relationships/hyperlink" Target="https://www.state.gov/u-s-security-cooperation-with-ukraine/" TargetMode="External"/><Relationship Id="rId3326" Type="http://schemas.openxmlformats.org/officeDocument/2006/relationships/hyperlink" Target="https://www.defense.gov/News/Releases/Release/Article/3411804/biden-administration-announces-additional-security-assistance-for-ukraine/" TargetMode="External"/><Relationship Id="rId3327" Type="http://schemas.openxmlformats.org/officeDocument/2006/relationships/hyperlink" Target="https://www.state.gov/u-s-security-cooperation-with-ukraine/" TargetMode="External"/><Relationship Id="rId3328" Type="http://schemas.openxmlformats.org/officeDocument/2006/relationships/hyperlink" Target="https://www.defense.gov/News/Releases/Release/Article/3411804/biden-administration-announces-additional-security-assistance-for-ukraine/" TargetMode="External"/><Relationship Id="rId3329" Type="http://schemas.openxmlformats.org/officeDocument/2006/relationships/hyperlink" Target="https://www.state.gov/u-s-security-cooperation-with-ukraine/" TargetMode="External"/><Relationship Id="rId3330" Type="http://schemas.openxmlformats.org/officeDocument/2006/relationships/hyperlink" Target="https://www.defense.gov/News/Releases/Release/Article/3411804/biden-administration-announces-additional-security-assistance-for-ukraine/" TargetMode="External"/><Relationship Id="rId3331" Type="http://schemas.openxmlformats.org/officeDocument/2006/relationships/hyperlink" Target="https://www.state.gov/u-s-security-cooperation-with-ukraine/" TargetMode="External"/><Relationship Id="rId3332" Type="http://schemas.openxmlformats.org/officeDocument/2006/relationships/hyperlink" Target="https://www.defense.gov/News/Releases/Release/Article/3411804/biden-administration-announces-additional-security-assistance-for-ukraine/" TargetMode="External"/><Relationship Id="rId3333" Type="http://schemas.openxmlformats.org/officeDocument/2006/relationships/hyperlink" Target="https://www.state.gov/u-s-security-cooperation-with-ukraine/" TargetMode="External"/><Relationship Id="rId3334" Type="http://schemas.openxmlformats.org/officeDocument/2006/relationships/hyperlink" Target="https://www.defense.gov/News/News-Stories/Article/Article/3427152/dod-announces-new-round-of-aid-for-ukraine/" TargetMode="External"/><Relationship Id="rId3335" Type="http://schemas.openxmlformats.org/officeDocument/2006/relationships/hyperlink" Target="https://www.state.gov/u-s-security-cooperation-with-ukraine/" TargetMode="External"/><Relationship Id="rId3336" Type="http://schemas.openxmlformats.org/officeDocument/2006/relationships/hyperlink" Target="https://ua.usembassy.gov/additional-u-s-security-assistance-for-ukraine-4/" TargetMode="External"/><Relationship Id="rId3337" Type="http://schemas.openxmlformats.org/officeDocument/2006/relationships/hyperlink" Target="https://www.defense.gov/News/News-Stories/Article/Article/3427152/dod-announces-new-round-of-aid-for-ukraine/" TargetMode="External"/><Relationship Id="rId3338" Type="http://schemas.openxmlformats.org/officeDocument/2006/relationships/hyperlink" Target="https://www.state.gov/u-s-security-cooperation-with-ukraine/" TargetMode="External"/><Relationship Id="rId3339" Type="http://schemas.openxmlformats.org/officeDocument/2006/relationships/hyperlink" Target="https://ua.usembassy.gov/additional-u-s-security-assistance-for-ukraine-4/" TargetMode="External"/><Relationship Id="rId3340" Type="http://schemas.openxmlformats.org/officeDocument/2006/relationships/hyperlink" Target="https://www.defense.gov/News/News-Stories/Article/Article/3427152/dod-announces-new-round-of-aid-for-ukraine/" TargetMode="External"/><Relationship Id="rId3341" Type="http://schemas.openxmlformats.org/officeDocument/2006/relationships/hyperlink" Target="https://www.state.gov/u-s-security-cooperation-with-ukraine/" TargetMode="External"/><Relationship Id="rId3342" Type="http://schemas.openxmlformats.org/officeDocument/2006/relationships/hyperlink" Target="https://ua.usembassy.gov/additional-u-s-security-assistance-for-ukraine-4/" TargetMode="External"/><Relationship Id="rId3343" Type="http://schemas.openxmlformats.org/officeDocument/2006/relationships/hyperlink" Target="https://www.defense.gov/News/News-Stories/Article/Article/3427152/dod-announces-new-round-of-aid-for-ukraine/" TargetMode="External"/><Relationship Id="rId3344" Type="http://schemas.openxmlformats.org/officeDocument/2006/relationships/hyperlink" Target="https://www.state.gov/u-s-security-cooperation-with-ukraine/" TargetMode="External"/><Relationship Id="rId3345" Type="http://schemas.openxmlformats.org/officeDocument/2006/relationships/hyperlink" Target="https://ua.usembassy.gov/additional-u-s-security-assistance-for-ukraine-4/" TargetMode="External"/><Relationship Id="rId3346" Type="http://schemas.openxmlformats.org/officeDocument/2006/relationships/hyperlink" Target="https://www.defense.gov/News/News-Stories/Article/Article/3441398/pentagon-announces-500m-in-security-assistance-for-ukraine/" TargetMode="External"/><Relationship Id="rId3347" Type="http://schemas.openxmlformats.org/officeDocument/2006/relationships/hyperlink" Target="https://www.state.gov/u-s-security-cooperation-with-ukraine/" TargetMode="External"/><Relationship Id="rId3348" Type="http://schemas.openxmlformats.org/officeDocument/2006/relationships/hyperlink" Target="https://ua.usembassy.gov/additional-u-s-security-assistance-for-ukraine-5/" TargetMode="External"/><Relationship Id="rId3349" Type="http://schemas.openxmlformats.org/officeDocument/2006/relationships/hyperlink" Target="https://www.defense.gov/News/News-Stories/Article/Article/3441398/pentagon-announces-500m-in-security-assistance-for-ukraine/" TargetMode="External"/><Relationship Id="rId3350" Type="http://schemas.openxmlformats.org/officeDocument/2006/relationships/hyperlink" Target="https://www.state.gov/u-s-security-cooperation-with-ukraine/" TargetMode="External"/><Relationship Id="rId3351" Type="http://schemas.openxmlformats.org/officeDocument/2006/relationships/hyperlink" Target="https://ua.usembassy.gov/additional-u-s-security-assistance-for-ukraine-5/" TargetMode="External"/><Relationship Id="rId3352" Type="http://schemas.openxmlformats.org/officeDocument/2006/relationships/hyperlink" Target="https://www.defense.gov/News/News-Stories/Article/Article/3441398/pentagon-announces-500m-in-security-assistance-for-ukraine/" TargetMode="External"/><Relationship Id="rId3353" Type="http://schemas.openxmlformats.org/officeDocument/2006/relationships/hyperlink" Target="https://www.state.gov/u-s-security-cooperation-with-ukraine/" TargetMode="External"/><Relationship Id="rId3354" Type="http://schemas.openxmlformats.org/officeDocument/2006/relationships/hyperlink" Target="https://ua.usembassy.gov/additional-u-s-security-assistance-for-ukraine-5/" TargetMode="External"/><Relationship Id="rId3355" Type="http://schemas.openxmlformats.org/officeDocument/2006/relationships/hyperlink" Target="https://www.defense.gov/News/News-Stories/Article/Article/3441398/pentagon-announces-500m-in-security-assistance-for-ukraine/" TargetMode="External"/><Relationship Id="rId3356" Type="http://schemas.openxmlformats.org/officeDocument/2006/relationships/hyperlink" Target="https://www.state.gov/u-s-security-cooperation-with-ukraine/" TargetMode="External"/><Relationship Id="rId3357" Type="http://schemas.openxmlformats.org/officeDocument/2006/relationships/hyperlink" Target="https://ua.usembassy.gov/additional-u-s-security-assistance-for-ukraine-5/" TargetMode="External"/><Relationship Id="rId3358" Type="http://schemas.openxmlformats.org/officeDocument/2006/relationships/hyperlink" Target="https://www.defense.gov/News/News-Stories/Article/Article/3451905/dod-announces-800m-security-assistance-package-for-ukraine/" TargetMode="External"/><Relationship Id="rId3359" Type="http://schemas.openxmlformats.org/officeDocument/2006/relationships/hyperlink" Target="https://www.state.gov/u-s-security-cooperation-with-ukraine/" TargetMode="External"/><Relationship Id="rId3360" Type="http://schemas.openxmlformats.org/officeDocument/2006/relationships/hyperlink" Target="https://ua.usembassy.gov/additional-u-s-security-assistance-for-ukraine-6/" TargetMode="External"/><Relationship Id="rId3361" Type="http://schemas.openxmlformats.org/officeDocument/2006/relationships/hyperlink" Target="https://www.defense.gov/News/News-Stories/Article/Article/3451905/dod-announces-800m-security-assistance-package-for-ukraine/" TargetMode="External"/><Relationship Id="rId3362" Type="http://schemas.openxmlformats.org/officeDocument/2006/relationships/hyperlink" Target="https://www.state.gov/u-s-security-cooperation-with-ukraine/" TargetMode="External"/><Relationship Id="rId3363" Type="http://schemas.openxmlformats.org/officeDocument/2006/relationships/hyperlink" Target="https://ua.usembassy.gov/additional-u-s-security-assistance-for-ukraine-6/" TargetMode="External"/><Relationship Id="rId3364" Type="http://schemas.openxmlformats.org/officeDocument/2006/relationships/hyperlink" Target="https://www.defense.gov/News/News-Stories/Article/Article/3451905/dod-announces-800m-security-assistance-package-for-ukraine/" TargetMode="External"/><Relationship Id="rId3365" Type="http://schemas.openxmlformats.org/officeDocument/2006/relationships/hyperlink" Target="https://www.state.gov/u-s-security-cooperation-with-ukraine/" TargetMode="External"/><Relationship Id="rId3366" Type="http://schemas.openxmlformats.org/officeDocument/2006/relationships/hyperlink" Target="https://ua.usembassy.gov/additional-u-s-security-assistance-for-ukraine-6/" TargetMode="External"/><Relationship Id="rId3367" Type="http://schemas.openxmlformats.org/officeDocument/2006/relationships/hyperlink" Target="https://www.defense.gov/News/News-Stories/Article/Article/3451905/dod-announces-800m-security-assistance-package-for-ukraine/" TargetMode="External"/><Relationship Id="rId3368" Type="http://schemas.openxmlformats.org/officeDocument/2006/relationships/hyperlink" Target="https://www.state.gov/u-s-security-cooperation-with-ukraine/" TargetMode="External"/><Relationship Id="rId3369" Type="http://schemas.openxmlformats.org/officeDocument/2006/relationships/hyperlink" Target="https://ua.usembassy.gov/additional-u-s-security-assistance-for-ukraine-6/" TargetMode="External"/><Relationship Id="rId3370" Type="http://schemas.openxmlformats.org/officeDocument/2006/relationships/hyperlink" Target="https://www.defense.gov/News/News-Stories/Article/Article/3451905/dod-announces-800m-security-assistance-package-for-ukraine/" TargetMode="External"/><Relationship Id="rId3371" Type="http://schemas.openxmlformats.org/officeDocument/2006/relationships/hyperlink" Target="https://www.state.gov/u-s-security-cooperation-with-ukraine/" TargetMode="External"/><Relationship Id="rId3372" Type="http://schemas.openxmlformats.org/officeDocument/2006/relationships/hyperlink" Target="https://ua.usembassy.gov/additional-u-s-security-assistance-for-ukraine-6/" TargetMode="External"/><Relationship Id="rId3373" Type="http://schemas.openxmlformats.org/officeDocument/2006/relationships/hyperlink" Target="https://www.defense.gov/News/News-Stories/Article/Article/3451905/dod-announces-800m-security-assistance-package-for-ukraine/" TargetMode="External"/><Relationship Id="rId3374" Type="http://schemas.openxmlformats.org/officeDocument/2006/relationships/hyperlink" Target="https://www.state.gov/u-s-security-cooperation-with-ukraine/" TargetMode="External"/><Relationship Id="rId3375" Type="http://schemas.openxmlformats.org/officeDocument/2006/relationships/hyperlink" Target="https://ua.usembassy.gov/additional-u-s-security-assistance-for-ukraine-6/" TargetMode="External"/><Relationship Id="rId3376" Type="http://schemas.openxmlformats.org/officeDocument/2006/relationships/hyperlink" Target="https://www.defense.gov/News/News-Stories/Article/Article/3451905/dod-announces-800m-security-assistance-package-for-ukraine/" TargetMode="External"/><Relationship Id="rId3377" Type="http://schemas.openxmlformats.org/officeDocument/2006/relationships/hyperlink" Target="https://www.state.gov/u-s-security-cooperation-with-ukraine/" TargetMode="External"/><Relationship Id="rId3378" Type="http://schemas.openxmlformats.org/officeDocument/2006/relationships/hyperlink" Target="https://ua.usembassy.gov/additional-u-s-security-assistance-for-ukraine-6/" TargetMode="External"/><Relationship Id="rId3379" Type="http://schemas.openxmlformats.org/officeDocument/2006/relationships/hyperlink" Target="https://www.defense.gov/News/News-Stories/Article/Article/3451905/dod-announces-800m-security-assistance-package-for-ukraine/" TargetMode="External"/><Relationship Id="rId3380" Type="http://schemas.openxmlformats.org/officeDocument/2006/relationships/hyperlink" Target="https://www.state.gov/u-s-security-cooperation-with-ukraine/" TargetMode="External"/><Relationship Id="rId3381" Type="http://schemas.openxmlformats.org/officeDocument/2006/relationships/hyperlink" Target="https://ua.usembassy.gov/additional-u-s-security-assistance-for-ukraine-6/" TargetMode="External"/><Relationship Id="rId3382" Type="http://schemas.openxmlformats.org/officeDocument/2006/relationships/hyperlink" Target="https://www.defense.gov/News/News-Stories/Article/Article/3451905/dod-announces-800m-security-assistance-package-for-ukraine/" TargetMode="External"/><Relationship Id="rId3383" Type="http://schemas.openxmlformats.org/officeDocument/2006/relationships/hyperlink" Target="https://www.state.gov/u-s-security-cooperation-with-ukraine/" TargetMode="External"/><Relationship Id="rId3384" Type="http://schemas.openxmlformats.org/officeDocument/2006/relationships/hyperlink" Target="https://ua.usembassy.gov/additional-u-s-security-assistance-for-ukraine-6/" TargetMode="External"/><Relationship Id="rId3385" Type="http://schemas.openxmlformats.org/officeDocument/2006/relationships/hyperlink" Target="https://www.defense.gov/News/News-Stories/Article/Article/3451905/dod-announces-800m-security-assistance-package-for-ukraine/" TargetMode="External"/><Relationship Id="rId3386" Type="http://schemas.openxmlformats.org/officeDocument/2006/relationships/hyperlink" Target="https://www.state.gov/u-s-security-cooperation-with-ukraine/" TargetMode="External"/><Relationship Id="rId3387" Type="http://schemas.openxmlformats.org/officeDocument/2006/relationships/hyperlink" Target="https://ua.usembassy.gov/additional-u-s-security-assistance-for-ukraine-6/" TargetMode="External"/><Relationship Id="rId3388" Type="http://schemas.openxmlformats.org/officeDocument/2006/relationships/hyperlink" Target="https://appropriations.house.gov/sites/democrats.appropriations.house.gov/files/Summary%20Continuing%20Appropriations%20and%20Ukraine%20Supplemental%20Appropriations%20Act%202023.pdf" TargetMode="External"/><Relationship Id="rId3389" Type="http://schemas.openxmlformats.org/officeDocument/2006/relationships/hyperlink" Target="https://appropriations.house.gov/sites/democrats.appropriations.house.gov/files/Ukraine%20Supplemental%20Summary%20FY23.pdf" TargetMode="External"/><Relationship Id="rId3390" Type="http://schemas.openxmlformats.org/officeDocument/2006/relationships/hyperlink" Target="https://crsreports.congress.gov/product/pdf/IF/IF12040" TargetMode="External"/><Relationship Id="rId3391" Type="http://schemas.openxmlformats.org/officeDocument/2006/relationships/hyperlink" Target="https://appropriations.house.gov/sites/democrats.appropriations.house.gov/files/Summary%20Continuing%20Appropriations%20and%20Ukraine%20Supplemental%20Appropriations%20Act%202023.pdf" TargetMode="External"/><Relationship Id="rId3392" Type="http://schemas.openxmlformats.org/officeDocument/2006/relationships/hyperlink" Target="https://appropriations.house.gov/sites/democrats.appropriations.house.gov/files/Ukraine%20Supplemental%20Summary%20FY23.pdf" TargetMode="External"/><Relationship Id="rId3393" Type="http://schemas.openxmlformats.org/officeDocument/2006/relationships/hyperlink" Target="https://crsreports.congress.gov/product/pdf/IF/IF12040" TargetMode="External"/><Relationship Id="rId3394" Type="http://schemas.openxmlformats.org/officeDocument/2006/relationships/hyperlink" Target="https://www.defense.gov/News/Releases/Release/Article/3252782/185-billion-in-additional-security-assistance-for-ukraine/" TargetMode="External"/><Relationship Id="rId3395" Type="http://schemas.openxmlformats.org/officeDocument/2006/relationships/hyperlink" Target="https://appropriations.house.gov/sites/democrats.appropriations.house.gov/files/Summary%20Continuing%20Appropriations%20and%20Ukraine%20Supplemental%20Appropriations%20Act%202023.pdf" TargetMode="External"/><Relationship Id="rId3396" Type="http://schemas.openxmlformats.org/officeDocument/2006/relationships/hyperlink" Target="https://appropriations.house.gov/sites/democrats.appropriations.house.gov/files/Ukraine%20Supplemental%20Summary%20FY23.pdf" TargetMode="External"/><Relationship Id="rId3397" Type="http://schemas.openxmlformats.org/officeDocument/2006/relationships/hyperlink" Target="https://crsreports.congress.gov/product/pdf/IF/IF12040" TargetMode="External"/><Relationship Id="rId3398" Type="http://schemas.openxmlformats.org/officeDocument/2006/relationships/hyperlink" Target="https://www.defense.gov/News/Releases/Release/Article/3252782/185-billion-in-additional-security-assistance-for-ukraine/" TargetMode="External"/><Relationship Id="rId3399" Type="http://schemas.openxmlformats.org/officeDocument/2006/relationships/hyperlink" Target="https://appropriations.house.gov/sites/democrats.appropriations.house.gov/files/Summary%20Continuing%20Appropriations%20and%20Ukraine%20Supplemental%20Appropriations%20Act%202023.pdf" TargetMode="External"/><Relationship Id="rId3400" Type="http://schemas.openxmlformats.org/officeDocument/2006/relationships/hyperlink" Target="https://appropriations.house.gov/sites/democrats.appropriations.house.gov/files/Ukraine%20Supplemental%20Summary%20FY23.pdf" TargetMode="External"/><Relationship Id="rId3401" Type="http://schemas.openxmlformats.org/officeDocument/2006/relationships/hyperlink" Target="https://crsreports.congress.gov/product/pdf/IF/IF12040" TargetMode="External"/><Relationship Id="rId3402" Type="http://schemas.openxmlformats.org/officeDocument/2006/relationships/hyperlink" Target="https://www.defense.gov/News/Releases/Release/Article/3252782/185-billion-in-additional-security-assistance-for-ukraine/" TargetMode="External"/><Relationship Id="rId3403" Type="http://schemas.openxmlformats.org/officeDocument/2006/relationships/hyperlink" Target="https://appropriations.house.gov/sites/democrats.appropriations.house.gov/files/Summary%20Continuing%20Appropriations%20and%20Ukraine%20Supplemental%20Appropriations%20Act%202023.pdf" TargetMode="External"/><Relationship Id="rId3404" Type="http://schemas.openxmlformats.org/officeDocument/2006/relationships/hyperlink" Target="https://appropriations.house.gov/sites/democrats.appropriations.house.gov/files/Ukraine%20Supplemental%20Summary%20FY23.pdf" TargetMode="External"/><Relationship Id="rId3405" Type="http://schemas.openxmlformats.org/officeDocument/2006/relationships/hyperlink" Target="https://crsreports.congress.gov/product/pdf/IF/IF12040" TargetMode="External"/><Relationship Id="rId3406" Type="http://schemas.openxmlformats.org/officeDocument/2006/relationships/hyperlink" Target="https://www.defense.gov/News/Releases/Release/Article/3252782/185-billion-in-additional-security-assistance-for-ukraine/" TargetMode="External"/><Relationship Id="rId3407" Type="http://schemas.openxmlformats.org/officeDocument/2006/relationships/hyperlink" Target="https://appropriations.house.gov/sites/democrats.appropriations.house.gov/files/Summary%20Continuing%20Appropriations%20and%20Ukraine%20Supplemental%20Appropriations%20Act%202023.pdf" TargetMode="External"/><Relationship Id="rId3408" Type="http://schemas.openxmlformats.org/officeDocument/2006/relationships/hyperlink" Target="https://appropriations.house.gov/sites/democrats.appropriations.house.gov/files/Ukraine%20Supplemental%20Summary%20FY23.pdf" TargetMode="External"/><Relationship Id="rId3409" Type="http://schemas.openxmlformats.org/officeDocument/2006/relationships/hyperlink" Target="https://crsreports.congress.gov/product/pdf/IF/IF12040" TargetMode="External"/><Relationship Id="rId3410" Type="http://schemas.openxmlformats.org/officeDocument/2006/relationships/hyperlink" Target="https://www.defense.gov/News/Releases/Release/Article/3252782/185-billion-in-additional-security-assistance-for-ukraine/" TargetMode="External"/><Relationship Id="rId3411" Type="http://schemas.openxmlformats.org/officeDocument/2006/relationships/hyperlink" Target="https://appropriations.house.gov/sites/democrats.appropriations.house.gov/files/Summary%20Continuing%20Appropriations%20and%20Ukraine%20Supplemental%20Appropriations%20Act%202023.pdf" TargetMode="External"/><Relationship Id="rId3412" Type="http://schemas.openxmlformats.org/officeDocument/2006/relationships/hyperlink" Target="https://appropriations.house.gov/sites/democrats.appropriations.house.gov/files/Ukraine%20Supplemental%20Summary%20FY23.pdf" TargetMode="External"/><Relationship Id="rId3413" Type="http://schemas.openxmlformats.org/officeDocument/2006/relationships/hyperlink" Target="https://crsreports.congress.gov/product/pdf/IF/IF12040" TargetMode="External"/><Relationship Id="rId3414" Type="http://schemas.openxmlformats.org/officeDocument/2006/relationships/hyperlink" Target="https://www.defense.gov/News/Releases/Release/Article/3277443/biden-administration-announces-additional-security-assistance-for-ukraine/" TargetMode="External"/><Relationship Id="rId3415" Type="http://schemas.openxmlformats.org/officeDocument/2006/relationships/hyperlink" Target="https://appropriations.house.gov/sites/democrats.appropriations.house.gov/files/Summary%20Continuing%20Appropriations%20and%20Ukraine%20Supplemental%20Appropriations%20Act%202023.pdf" TargetMode="External"/><Relationship Id="rId3416" Type="http://schemas.openxmlformats.org/officeDocument/2006/relationships/hyperlink" Target="https://appropriations.house.gov/sites/democrats.appropriations.house.gov/files/Ukraine%20Supplemental%20Summary%20FY23.pdf" TargetMode="External"/><Relationship Id="rId3417" Type="http://schemas.openxmlformats.org/officeDocument/2006/relationships/hyperlink" Target="https://crsreports.congress.gov/product/pdf/IF/IF12040" TargetMode="External"/><Relationship Id="rId3418" Type="http://schemas.openxmlformats.org/officeDocument/2006/relationships/hyperlink" Target="https://www.defense.gov/News/Releases/Release/Article/3277443/biden-administration-announces-additional-security-assistance-for-ukraine/" TargetMode="External"/><Relationship Id="rId3419" Type="http://schemas.openxmlformats.org/officeDocument/2006/relationships/hyperlink" Target="https://appropriations.house.gov/sites/democrats.appropriations.house.gov/files/Summary%20Continuing%20Appropriations%20and%20Ukraine%20Supplemental%20Appropriations%20Act%202023.pdf" TargetMode="External"/><Relationship Id="rId3420" Type="http://schemas.openxmlformats.org/officeDocument/2006/relationships/hyperlink" Target="https://appropriations.house.gov/sites/democrats.appropriations.house.gov/files/Ukraine%20Supplemental%20Summary%20FY23.pdf" TargetMode="External"/><Relationship Id="rId3421" Type="http://schemas.openxmlformats.org/officeDocument/2006/relationships/hyperlink" Target="https://crsreports.congress.gov/product/pdf/IF/IF12040" TargetMode="External"/><Relationship Id="rId3422" Type="http://schemas.openxmlformats.org/officeDocument/2006/relationships/hyperlink" Target="https://www.defense.gov/News/Releases/Release/Article/3277443/biden-administration-announces-additional-security-assistance-for-ukraine/" TargetMode="External"/><Relationship Id="rId3423" Type="http://schemas.openxmlformats.org/officeDocument/2006/relationships/hyperlink" Target="https://appropriations.house.gov/sites/democrats.appropriations.house.gov/files/Summary%20Continuing%20Appropriations%20and%20Ukraine%20Supplemental%20Appropriations%20Act%202023.pdf" TargetMode="External"/><Relationship Id="rId3424" Type="http://schemas.openxmlformats.org/officeDocument/2006/relationships/hyperlink" Target="https://appropriations.house.gov/sites/democrats.appropriations.house.gov/files/Ukraine%20Supplemental%20Summary%20FY23.pdf" TargetMode="External"/><Relationship Id="rId3425" Type="http://schemas.openxmlformats.org/officeDocument/2006/relationships/hyperlink" Target="https://crsreports.congress.gov/product/pdf/IF/IF12040" TargetMode="External"/><Relationship Id="rId3426" Type="http://schemas.openxmlformats.org/officeDocument/2006/relationships/hyperlink" Target="https://www.defense.gov/News/Releases/Release/Article/3277443/biden-administration-announces-additional-security-assistance-for-ukraine/" TargetMode="External"/><Relationship Id="rId3427" Type="http://schemas.openxmlformats.org/officeDocument/2006/relationships/hyperlink" Target="https://appropriations.house.gov/sites/democrats.appropriations.house.gov/files/Summary%20Continuing%20Appropriations%20and%20Ukraine%20Supplemental%20Appropriations%20Act%202023.pdf" TargetMode="External"/><Relationship Id="rId3428" Type="http://schemas.openxmlformats.org/officeDocument/2006/relationships/hyperlink" Target="https://appropriations.house.gov/sites/democrats.appropriations.house.gov/files/Ukraine%20Supplemental%20Summary%20FY23.pdf" TargetMode="External"/><Relationship Id="rId3429" Type="http://schemas.openxmlformats.org/officeDocument/2006/relationships/hyperlink" Target="https://crsreports.congress.gov/product/pdf/IF/IF12040" TargetMode="External"/><Relationship Id="rId3430" Type="http://schemas.openxmlformats.org/officeDocument/2006/relationships/hyperlink" Target="https://www.defense.gov/News/Releases/Release/Article/3277443/biden-administration-announces-additional-security-assistance-for-ukraine/" TargetMode="External"/><Relationship Id="rId3431" Type="http://schemas.openxmlformats.org/officeDocument/2006/relationships/hyperlink" Target="https://appropriations.house.gov/sites/democrats.appropriations.house.gov/files/Summary%20Continuing%20Appropriations%20and%20Ukraine%20Supplemental%20Appropriations%20Act%202023.pdf" TargetMode="External"/><Relationship Id="rId3432" Type="http://schemas.openxmlformats.org/officeDocument/2006/relationships/hyperlink" Target="https://appropriations.house.gov/sites/democrats.appropriations.house.gov/files/Ukraine%20Supplemental%20Summary%20FY23.pdf" TargetMode="External"/><Relationship Id="rId3433" Type="http://schemas.openxmlformats.org/officeDocument/2006/relationships/hyperlink" Target="https://crsreports.congress.gov/product/pdf/IF/IF12040" TargetMode="External"/><Relationship Id="rId3434" Type="http://schemas.openxmlformats.org/officeDocument/2006/relationships/hyperlink" Target="https://www.defense.gov/News/Releases/Release/Article/3287992/biden-administration-announces-additional-security-assistance-for-ukraine/" TargetMode="External"/><Relationship Id="rId3435" Type="http://schemas.openxmlformats.org/officeDocument/2006/relationships/hyperlink" Target="https://crsreports.congress.gov/product/pdf/IF/IF12040" TargetMode="External"/><Relationship Id="rId3436" Type="http://schemas.openxmlformats.org/officeDocument/2006/relationships/hyperlink" Target="https://www.defense.gov/News/Releases/Release/Article/3287992/biden-administration-announces-additional-security-assistance-for-ukraine/" TargetMode="External"/><Relationship Id="rId3437" Type="http://schemas.openxmlformats.org/officeDocument/2006/relationships/hyperlink" Target="https://crsreports.congress.gov/product/pdf/IF/IF12040" TargetMode="External"/><Relationship Id="rId3438" Type="http://schemas.openxmlformats.org/officeDocument/2006/relationships/hyperlink" Target="https://www.defense.gov/News/Releases/Release/Article/3287992/biden-administration-announces-additional-security-assistance-for-ukraine/" TargetMode="External"/><Relationship Id="rId3439" Type="http://schemas.openxmlformats.org/officeDocument/2006/relationships/hyperlink" Target="https://crsreports.congress.gov/product/pdf/IF/IF12040" TargetMode="External"/><Relationship Id="rId3440" Type="http://schemas.openxmlformats.org/officeDocument/2006/relationships/hyperlink" Target="https://www.defense.gov/News/Releases/Release/Article/3287992/biden-administration-announces-additional-security-assistance-for-ukraine/" TargetMode="External"/><Relationship Id="rId3441" Type="http://schemas.openxmlformats.org/officeDocument/2006/relationships/hyperlink" Target="https://crsreports.congress.gov/product/pdf/IF/IF12040" TargetMode="External"/><Relationship Id="rId3442" Type="http://schemas.openxmlformats.org/officeDocument/2006/relationships/hyperlink" Target="https://www.defense.gov/News/Releases/Release/Article/3287992/biden-administration-announces-additional-security-assistance-for-ukraine/" TargetMode="External"/><Relationship Id="rId3443" Type="http://schemas.openxmlformats.org/officeDocument/2006/relationships/hyperlink" Target="https://crsreports.congress.gov/product/pdf/IF/IF12040" TargetMode="External"/><Relationship Id="rId3444" Type="http://schemas.openxmlformats.org/officeDocument/2006/relationships/hyperlink" Target="https://www.defense.gov/News/Releases/Release/Article/3287992/biden-administration-announces-additional-security-assistance-for-ukraine/" TargetMode="External"/><Relationship Id="rId3445" Type="http://schemas.openxmlformats.org/officeDocument/2006/relationships/hyperlink" Target="https://crsreports.congress.gov/product/pdf/IF/IF12040" TargetMode="External"/><Relationship Id="rId3446" Type="http://schemas.openxmlformats.org/officeDocument/2006/relationships/hyperlink" Target="https://www.defense.gov/News/Releases/Release/Article/3287992/biden-administration-announces-additional-security-assistance-for-ukraine/" TargetMode="External"/><Relationship Id="rId3447" Type="http://schemas.openxmlformats.org/officeDocument/2006/relationships/hyperlink" Target="https://crsreports.congress.gov/product/pdf/IF/IF12040" TargetMode="External"/><Relationship Id="rId3448" Type="http://schemas.openxmlformats.org/officeDocument/2006/relationships/hyperlink" Target="https://www.defense.gov/News/Releases/Release/Article/3287992/biden-administration-announces-additional-security-assistance-for-ukraine/" TargetMode="External"/><Relationship Id="rId3449" Type="http://schemas.openxmlformats.org/officeDocument/2006/relationships/hyperlink" Target="https://crsreports.congress.gov/product/pdf/IF/IF12040" TargetMode="External"/><Relationship Id="rId3450" Type="http://schemas.openxmlformats.org/officeDocument/2006/relationships/hyperlink" Target="https://www.defense.gov/News/Releases/Release/Article/3287992/biden-administration-announces-additional-security-assistance-for-ukraine/" TargetMode="External"/><Relationship Id="rId3451" Type="http://schemas.openxmlformats.org/officeDocument/2006/relationships/hyperlink" Target="https://crsreports.congress.gov/product/pdf/IF/IF12040" TargetMode="External"/><Relationship Id="rId3452" Type="http://schemas.openxmlformats.org/officeDocument/2006/relationships/hyperlink" Target="https://www.defense.gov/News/Releases/Release/Article/3287992/biden-administration-announces-additional-security-assistance-for-ukraine/" TargetMode="External"/><Relationship Id="rId3453" Type="http://schemas.openxmlformats.org/officeDocument/2006/relationships/hyperlink" Target="https://crsreports.congress.gov/product/pdf/IF/IF12040" TargetMode="External"/><Relationship Id="rId3454" Type="http://schemas.openxmlformats.org/officeDocument/2006/relationships/hyperlink" Target="https://www.defense.gov/News/Releases/Release/Article/3287992/biden-administration-announces-additional-security-assistance-for-ukraine/" TargetMode="External"/><Relationship Id="rId3455" Type="http://schemas.openxmlformats.org/officeDocument/2006/relationships/hyperlink" Target="https://crsreports.congress.gov/product/pdf/IF/IF12040" TargetMode="External"/><Relationship Id="rId3456" Type="http://schemas.openxmlformats.org/officeDocument/2006/relationships/hyperlink" Target="https://www.defense.gov/News/Releases/Release/Article/3287992/biden-administration-announces-additional-security-assistance-for-ukraine/" TargetMode="External"/><Relationship Id="rId3457" Type="http://schemas.openxmlformats.org/officeDocument/2006/relationships/hyperlink" Target="https://crsreports.congress.gov/product/pdf/IF/IF12040" TargetMode="External"/><Relationship Id="rId3458" Type="http://schemas.openxmlformats.org/officeDocument/2006/relationships/hyperlink" Target="https://www.defense.gov/News/Releases/Release/Article/3287992/biden-administration-announces-additional-security-assistance-for-ukraine/" TargetMode="External"/><Relationship Id="rId3459" Type="http://schemas.openxmlformats.org/officeDocument/2006/relationships/hyperlink" Target="https://crsreports.congress.gov/product/pdf/IF/IF12040" TargetMode="External"/><Relationship Id="rId3460" Type="http://schemas.openxmlformats.org/officeDocument/2006/relationships/hyperlink" Target="https://www.defense.gov/News/Releases/Release/Article/3308633/biden-administration-announces-additional-security-assistance-for-ukraine/" TargetMode="External"/><Relationship Id="rId3461" Type="http://schemas.openxmlformats.org/officeDocument/2006/relationships/hyperlink" Target="https://crsreports.congress.gov/product/pdf/IF/IF12040" TargetMode="External"/><Relationship Id="rId3462" Type="http://schemas.openxmlformats.org/officeDocument/2006/relationships/hyperlink" Target="https://www.defense.gov/News/Releases/Release/Article/3308633/biden-administration-announces-additional-security-assistance-for-ukraine/" TargetMode="External"/><Relationship Id="rId3463" Type="http://schemas.openxmlformats.org/officeDocument/2006/relationships/hyperlink" Target="https://crsreports.congress.gov/product/pdf/IF/IF12040" TargetMode="External"/><Relationship Id="rId3464" Type="http://schemas.openxmlformats.org/officeDocument/2006/relationships/hyperlink" Target="https://www.defense.gov/News/Releases/Release/Article/3308633/biden-administration-announces-additional-security-assistance-for-ukraine/" TargetMode="External"/><Relationship Id="rId3465" Type="http://schemas.openxmlformats.org/officeDocument/2006/relationships/hyperlink" Target="https://crsreports.congress.gov/product/pdf/IF/IF12040" TargetMode="External"/><Relationship Id="rId3466" Type="http://schemas.openxmlformats.org/officeDocument/2006/relationships/hyperlink" Target="https://www.defense.gov/News/Releases/Release/Article/3308633/biden-administration-announces-additional-security-assistance-for-ukraine/" TargetMode="External"/><Relationship Id="rId3467" Type="http://schemas.openxmlformats.org/officeDocument/2006/relationships/hyperlink" Target="https://crsreports.congress.gov/product/pdf/IF/IF12040" TargetMode="External"/><Relationship Id="rId3468" Type="http://schemas.openxmlformats.org/officeDocument/2006/relationships/hyperlink" Target="https://www.defense.gov/News/Releases/Release/Article/3308633/biden-administration-announces-additional-security-assistance-for-ukraine/" TargetMode="External"/><Relationship Id="rId3469" Type="http://schemas.openxmlformats.org/officeDocument/2006/relationships/hyperlink" Target="https://crsreports.congress.gov/product/pdf/IF/IF12040" TargetMode="External"/><Relationship Id="rId3470" Type="http://schemas.openxmlformats.org/officeDocument/2006/relationships/hyperlink" Target="https://www.defense.gov/News/Releases/Release/Article/3308633/biden-administration-announces-additional-security-assistance-for-ukraine/" TargetMode="External"/><Relationship Id="rId3471" Type="http://schemas.openxmlformats.org/officeDocument/2006/relationships/hyperlink" Target="https://crsreports.congress.gov/product/pdf/IF/IF12040" TargetMode="External"/><Relationship Id="rId3472" Type="http://schemas.openxmlformats.org/officeDocument/2006/relationships/hyperlink" Target="https://www.defense.gov/News/Releases/Release/Article/3308633/biden-administration-announces-additional-security-assistance-for-ukraine/" TargetMode="External"/><Relationship Id="rId3473" Type="http://schemas.openxmlformats.org/officeDocument/2006/relationships/hyperlink" Target="https://crsreports.congress.gov/product/pdf/IF/IF12040" TargetMode="External"/><Relationship Id="rId3474" Type="http://schemas.openxmlformats.org/officeDocument/2006/relationships/hyperlink" Target="https://www.defense.gov/News/Releases/Release/Article/3308633/biden-administration-announces-additional-security-assistance-for-ukraine/" TargetMode="External"/><Relationship Id="rId3475" Type="http://schemas.openxmlformats.org/officeDocument/2006/relationships/hyperlink" Target="https://crsreports.congress.gov/product/pdf/IF/IF12040" TargetMode="External"/><Relationship Id="rId3476" Type="http://schemas.openxmlformats.org/officeDocument/2006/relationships/hyperlink" Target="https://www.defense.gov/News/Releases/Release/Article/3308633/biden-administration-announces-additional-security-assistance-for-ukraine/" TargetMode="External"/><Relationship Id="rId3477" Type="http://schemas.openxmlformats.org/officeDocument/2006/relationships/hyperlink" Target="https://crsreports.congress.gov/product/pdf/IF/IF12040" TargetMode="External"/><Relationship Id="rId3478" Type="http://schemas.openxmlformats.org/officeDocument/2006/relationships/hyperlink" Target="https://www.defense.gov/News/Releases/Release/Article/3308633/biden-administration-announces-additional-security-assistance-for-ukraine/" TargetMode="External"/><Relationship Id="rId3479" Type="http://schemas.openxmlformats.org/officeDocument/2006/relationships/hyperlink" Target="https://crsreports.congress.gov/product/pdf/IF/IF12040" TargetMode="External"/><Relationship Id="rId3480" Type="http://schemas.openxmlformats.org/officeDocument/2006/relationships/hyperlink" Target="https://www.defense.gov/News/Releases/Release/Article/3350958/biden-administration-announces-additional-security-assistance-for-ukraine/" TargetMode="External"/><Relationship Id="rId3481" Type="http://schemas.openxmlformats.org/officeDocument/2006/relationships/hyperlink" Target="https://www.state.gov/u-s-security-cooperation-with-ukraine/" TargetMode="External"/><Relationship Id="rId3482" Type="http://schemas.openxmlformats.org/officeDocument/2006/relationships/hyperlink" Target="https://www.defense.gov/News/Releases/Release/Article/3350958/biden-administration-announces-additional-security-assistance-for-ukraine/" TargetMode="External"/><Relationship Id="rId3483" Type="http://schemas.openxmlformats.org/officeDocument/2006/relationships/hyperlink" Target="https://www.state.gov/u-s-security-cooperation-with-ukraine/" TargetMode="External"/><Relationship Id="rId3484" Type="http://schemas.openxmlformats.org/officeDocument/2006/relationships/hyperlink" Target="https://www.defense.gov/News/Releases/Release/Article/3350958/biden-administration-announces-additional-security-assistance-for-ukraine/" TargetMode="External"/><Relationship Id="rId3485" Type="http://schemas.openxmlformats.org/officeDocument/2006/relationships/hyperlink" Target="https://www.state.gov/u-s-security-cooperation-with-ukraine/" TargetMode="External"/><Relationship Id="rId3486" Type="http://schemas.openxmlformats.org/officeDocument/2006/relationships/hyperlink" Target="https://www.defense.gov/News/Releases/Release/Article/3350958/biden-administration-announces-additional-security-assistance-for-ukraine/" TargetMode="External"/><Relationship Id="rId3487" Type="http://schemas.openxmlformats.org/officeDocument/2006/relationships/hyperlink" Target="https://www.state.gov/u-s-security-cooperation-with-ukraine/" TargetMode="External"/><Relationship Id="rId3488" Type="http://schemas.openxmlformats.org/officeDocument/2006/relationships/hyperlink" Target="https://www.defense.gov/News/Releases/Release/Article/3350958/biden-administration-announces-additional-security-assistance-for-ukraine/" TargetMode="External"/><Relationship Id="rId3489" Type="http://schemas.openxmlformats.org/officeDocument/2006/relationships/hyperlink" Target="https://www.state.gov/u-s-security-cooperation-with-ukraine/" TargetMode="External"/><Relationship Id="rId3490" Type="http://schemas.openxmlformats.org/officeDocument/2006/relationships/hyperlink" Target="https://www.defense.gov/News/Releases/Release/Article/3350958/biden-administration-announces-additional-security-assistance-for-ukraine/" TargetMode="External"/><Relationship Id="rId3491" Type="http://schemas.openxmlformats.org/officeDocument/2006/relationships/hyperlink" Target="https://www.state.gov/u-s-security-cooperation-with-ukraine/" TargetMode="External"/><Relationship Id="rId3492" Type="http://schemas.openxmlformats.org/officeDocument/2006/relationships/hyperlink" Target="https://www.defense.gov/News/Releases/Release/Article/3350958/biden-administration-announces-additional-security-assistance-for-ukraine/" TargetMode="External"/><Relationship Id="rId3493" Type="http://schemas.openxmlformats.org/officeDocument/2006/relationships/hyperlink" Target="https://www.state.gov/u-s-security-cooperation-with-ukraine/" TargetMode="External"/><Relationship Id="rId3494" Type="http://schemas.openxmlformats.org/officeDocument/2006/relationships/hyperlink" Target="https://www.defense.gov/News/Releases/Release/Article/3350958/biden-administration-announces-additional-security-assistance-for-ukraine/" TargetMode="External"/><Relationship Id="rId3495" Type="http://schemas.openxmlformats.org/officeDocument/2006/relationships/hyperlink" Target="https://www.state.gov/u-s-security-cooperation-with-ukraine/" TargetMode="External"/><Relationship Id="rId3496" Type="http://schemas.openxmlformats.org/officeDocument/2006/relationships/hyperlink" Target="https://www.defense.gov/News/Releases/Release/Article/3350958/biden-administration-announces-additional-security-assistance-for-ukraine/" TargetMode="External"/><Relationship Id="rId3497" Type="http://schemas.openxmlformats.org/officeDocument/2006/relationships/hyperlink" Target="https://www.state.gov/u-s-security-cooperation-with-ukraine/" TargetMode="External"/><Relationship Id="rId3498" Type="http://schemas.openxmlformats.org/officeDocument/2006/relationships/hyperlink" Target="https://www.defense.gov/News/Releases/Release/Article/3350958/biden-administration-announces-additional-security-assistance-for-ukraine/" TargetMode="External"/><Relationship Id="rId3499" Type="http://schemas.openxmlformats.org/officeDocument/2006/relationships/hyperlink" Target="https://www.state.gov/u-s-security-cooperation-with-ukraine/" TargetMode="External"/><Relationship Id="rId3500" Type="http://schemas.openxmlformats.org/officeDocument/2006/relationships/hyperlink" Target="https://www.defense.gov/News/Releases/Release/Article/3350958/biden-administration-announces-additional-security-assistance-for-ukraine/" TargetMode="External"/><Relationship Id="rId3501" Type="http://schemas.openxmlformats.org/officeDocument/2006/relationships/hyperlink" Target="https://www.state.gov/u-s-security-cooperation-with-ukraine/" TargetMode="External"/><Relationship Id="rId3502" Type="http://schemas.openxmlformats.org/officeDocument/2006/relationships/hyperlink" Target="https://www.defense.gov/News/Releases/Release/Article/3350958/biden-administration-announces-additional-security-assistance-for-ukraine/" TargetMode="External"/><Relationship Id="rId3503" Type="http://schemas.openxmlformats.org/officeDocument/2006/relationships/hyperlink" Target="https://www.state.gov/u-s-security-cooperation-with-ukraine/" TargetMode="External"/><Relationship Id="rId3504" Type="http://schemas.openxmlformats.org/officeDocument/2006/relationships/hyperlink" Target="https://www.defense.gov/News/Releases/Release/Article/3350958/biden-administration-announces-additional-security-assistance-for-ukraine/" TargetMode="External"/><Relationship Id="rId3505" Type="http://schemas.openxmlformats.org/officeDocument/2006/relationships/hyperlink" Target="https://www.state.gov/u-s-security-cooperation-with-ukraine/" TargetMode="External"/><Relationship Id="rId3506" Type="http://schemas.openxmlformats.org/officeDocument/2006/relationships/hyperlink" Target="https://www.defense.gov/News/Releases/Release/Article/3350958/biden-administration-announces-additional-security-assistance-for-ukraine/" TargetMode="External"/><Relationship Id="rId3507" Type="http://schemas.openxmlformats.org/officeDocument/2006/relationships/hyperlink" Target="https://www.state.gov/u-s-security-cooperation-with-ukraine/" TargetMode="External"/><Relationship Id="rId3508" Type="http://schemas.openxmlformats.org/officeDocument/2006/relationships/hyperlink" Target="https://www.defense.gov/News/Releases/Release/Article/3350958/biden-administration-announces-additional-security-assistance-for-ukraine/" TargetMode="External"/><Relationship Id="rId3509" Type="http://schemas.openxmlformats.org/officeDocument/2006/relationships/hyperlink" Target="https://www.state.gov/u-s-security-cooperation-with-ukraine/" TargetMode="External"/><Relationship Id="rId3510" Type="http://schemas.openxmlformats.org/officeDocument/2006/relationships/hyperlink" Target="https://www.defense.gov/News/Releases/Release/Article/3350958/biden-administration-announces-additional-security-assistance-for-ukraine/" TargetMode="External"/><Relationship Id="rId3511" Type="http://schemas.openxmlformats.org/officeDocument/2006/relationships/hyperlink" Target="https://www.state.gov/u-s-security-cooperation-with-ukraine/" TargetMode="External"/><Relationship Id="rId3512" Type="http://schemas.openxmlformats.org/officeDocument/2006/relationships/hyperlink" Target="https://www.defense.gov/News/Releases/Release/Article/3350958/biden-administration-announces-additional-security-assistance-for-ukraine/" TargetMode="External"/><Relationship Id="rId3513" Type="http://schemas.openxmlformats.org/officeDocument/2006/relationships/hyperlink" Target="https://www.state.gov/u-s-security-cooperation-with-ukraine/" TargetMode="External"/><Relationship Id="rId3514" Type="http://schemas.openxmlformats.org/officeDocument/2006/relationships/hyperlink" Target="https://www.defense.gov/News/Releases/Release/Article/3350958/biden-administration-announces-additional-security-assistance-for-ukraine/" TargetMode="External"/><Relationship Id="rId3515" Type="http://schemas.openxmlformats.org/officeDocument/2006/relationships/hyperlink" Target="https://www.state.gov/u-s-security-cooperation-with-ukraine/" TargetMode="External"/><Relationship Id="rId3516" Type="http://schemas.openxmlformats.org/officeDocument/2006/relationships/hyperlink" Target="https://www.defense.gov/News/Releases/Release/Article/3350958/biden-administration-announces-additional-security-assistance-for-ukraine/" TargetMode="External"/><Relationship Id="rId3517" Type="http://schemas.openxmlformats.org/officeDocument/2006/relationships/hyperlink" Target="https://www.state.gov/u-s-security-cooperation-with-ukraine/" TargetMode="External"/><Relationship Id="rId3518" Type="http://schemas.openxmlformats.org/officeDocument/2006/relationships/hyperlink" Target="https://www.defense.gov/News/Releases/Release/Article/3350958/biden-administration-announces-additional-security-assistance-for-ukraine/" TargetMode="External"/><Relationship Id="rId3519" Type="http://schemas.openxmlformats.org/officeDocument/2006/relationships/hyperlink" Target="https://www.state.gov/u-s-security-cooperation-with-ukraine/" TargetMode="External"/><Relationship Id="rId3520" Type="http://schemas.openxmlformats.org/officeDocument/2006/relationships/hyperlink" Target="https://www.defense.gov/News/Releases/Release/Article/3350958/biden-administration-announces-additional-security-assistance-for-ukraine/" TargetMode="External"/><Relationship Id="rId3521" Type="http://schemas.openxmlformats.org/officeDocument/2006/relationships/hyperlink" Target="https://www.state.gov/u-s-security-cooperation-with-ukraine/" TargetMode="External"/><Relationship Id="rId3522" Type="http://schemas.openxmlformats.org/officeDocument/2006/relationships/hyperlink" Target="https://www.defense.gov/News/Releases/Release/Article/3350958/biden-administration-announces-additional-security-assistance-for-ukraine/" TargetMode="External"/><Relationship Id="rId3523" Type="http://schemas.openxmlformats.org/officeDocument/2006/relationships/hyperlink" Target="https://www.state.gov/u-s-security-cooperation-with-ukraine/" TargetMode="External"/><Relationship Id="rId3524" Type="http://schemas.openxmlformats.org/officeDocument/2006/relationships/hyperlink" Target="https://www.defense.gov/News/Releases/Release/Article/3350958/biden-administration-announces-additional-security-assistance-for-ukraine/" TargetMode="External"/><Relationship Id="rId3525" Type="http://schemas.openxmlformats.org/officeDocument/2006/relationships/hyperlink" Target="https://www.state.gov/u-s-security-cooperation-with-ukraine/" TargetMode="External"/><Relationship Id="rId3526" Type="http://schemas.openxmlformats.org/officeDocument/2006/relationships/hyperlink" Target="https://www.defense.gov/News/Releases/Release/Article/3350958/biden-administration-announces-additional-security-assistance-for-ukraine/" TargetMode="External"/><Relationship Id="rId3527" Type="http://schemas.openxmlformats.org/officeDocument/2006/relationships/hyperlink" Target="https://www.state.gov/u-s-security-cooperation-with-ukraine/" TargetMode="External"/><Relationship Id="rId3528" Type="http://schemas.openxmlformats.org/officeDocument/2006/relationships/hyperlink" Target="https://www.defense.gov/News/Releases/Release/Article/3350958/biden-administration-announces-additional-security-assistance-for-ukraine/" TargetMode="External"/><Relationship Id="rId3529" Type="http://schemas.openxmlformats.org/officeDocument/2006/relationships/hyperlink" Target="https://www.state.gov/u-s-security-cooperation-with-ukraine/" TargetMode="External"/><Relationship Id="rId3530" Type="http://schemas.openxmlformats.org/officeDocument/2006/relationships/hyperlink" Target="https://www.defense.gov/News/Releases/Release/Article/3350958/biden-administration-announces-additional-security-assistance-for-ukraine/" TargetMode="External"/><Relationship Id="rId3531" Type="http://schemas.openxmlformats.org/officeDocument/2006/relationships/hyperlink" Target="https://www.state.gov/u-s-security-cooperation-with-ukraine/" TargetMode="External"/><Relationship Id="rId3532" Type="http://schemas.openxmlformats.org/officeDocument/2006/relationships/hyperlink" Target="https://www.defense.gov/News/Releases/Release/Article/3350958/biden-administration-announces-additional-security-assistance-for-ukraine/" TargetMode="External"/><Relationship Id="rId3533" Type="http://schemas.openxmlformats.org/officeDocument/2006/relationships/hyperlink" Target="https://www.state.gov/u-s-security-cooperation-with-ukraine/" TargetMode="External"/><Relationship Id="rId3534" Type="http://schemas.openxmlformats.org/officeDocument/2006/relationships/hyperlink" Target="https://www.defense.gov/News/Releases/Release/Article/3350958/biden-administration-announces-additional-security-assistance-for-ukraine/" TargetMode="External"/><Relationship Id="rId3535" Type="http://schemas.openxmlformats.org/officeDocument/2006/relationships/hyperlink" Target="https://www.state.gov/u-s-security-cooperation-with-ukraine/" TargetMode="External"/><Relationship Id="rId3536" Type="http://schemas.openxmlformats.org/officeDocument/2006/relationships/hyperlink" Target="https://www.defense.gov/News/Releases/Release/Article/3350958/biden-administration-announces-additional-security-assistance-for-ukraine/" TargetMode="External"/><Relationship Id="rId3537" Type="http://schemas.openxmlformats.org/officeDocument/2006/relationships/hyperlink" Target="https://www.state.gov/u-s-security-cooperation-with-ukraine/" TargetMode="External"/><Relationship Id="rId3538" Type="http://schemas.openxmlformats.org/officeDocument/2006/relationships/hyperlink" Target="https://www.defense.gov/News/Releases/Release/Article/3388890/biden-administration-announces-additional-security-assistance-for-ukraine/" TargetMode="External"/><Relationship Id="rId3539" Type="http://schemas.openxmlformats.org/officeDocument/2006/relationships/hyperlink" Target="https://www.state.gov/u-s-security-cooperation-with-ukraine/" TargetMode="External"/><Relationship Id="rId3540" Type="http://schemas.openxmlformats.org/officeDocument/2006/relationships/hyperlink" Target="https://www.defense.gov/News/Releases/Release/Article/3388890/biden-administration-announces-additional-security-assistance-for-ukraine/" TargetMode="External"/><Relationship Id="rId3541" Type="http://schemas.openxmlformats.org/officeDocument/2006/relationships/hyperlink" Target="https://www.state.gov/u-s-security-cooperation-with-ukraine/" TargetMode="External"/><Relationship Id="rId3542" Type="http://schemas.openxmlformats.org/officeDocument/2006/relationships/hyperlink" Target="https://www.defense.gov/News/Releases/Release/Article/3388890/biden-administration-announces-additional-security-assistance-for-ukraine/" TargetMode="External"/><Relationship Id="rId3543" Type="http://schemas.openxmlformats.org/officeDocument/2006/relationships/hyperlink" Target="https://www.state.gov/u-s-security-cooperation-with-ukraine/" TargetMode="External"/><Relationship Id="rId3544" Type="http://schemas.openxmlformats.org/officeDocument/2006/relationships/hyperlink" Target="https://www.defense.gov/News/Releases/Release/Article/3388890/biden-administration-announces-additional-security-assistance-for-ukraine/" TargetMode="External"/><Relationship Id="rId3545" Type="http://schemas.openxmlformats.org/officeDocument/2006/relationships/hyperlink" Target="https://www.state.gov/u-s-security-cooperation-with-ukraine/" TargetMode="External"/><Relationship Id="rId3546" Type="http://schemas.openxmlformats.org/officeDocument/2006/relationships/hyperlink" Target="https://www.defense.gov/News/Releases/Release/Article/3422822/biden-administration-announces-additional-security-assistance-for-ukraine/" TargetMode="External"/><Relationship Id="rId3547" Type="http://schemas.openxmlformats.org/officeDocument/2006/relationships/hyperlink" Target="https://www.state.gov/u-s-security-cooperation-with-ukraine/" TargetMode="External"/><Relationship Id="rId3548" Type="http://schemas.openxmlformats.org/officeDocument/2006/relationships/hyperlink" Target="https://www.defense.gov/News/Releases/Release/Article/3422822/biden-administration-announces-additional-security-assistance-for-ukraine/" TargetMode="External"/><Relationship Id="rId3549" Type="http://schemas.openxmlformats.org/officeDocument/2006/relationships/hyperlink" Target="https://www.state.gov/u-s-security-cooperation-with-ukraine/" TargetMode="External"/><Relationship Id="rId3550" Type="http://schemas.openxmlformats.org/officeDocument/2006/relationships/hyperlink" Target="https://www.defense.gov/News/Releases/Release/Article/3422822/biden-administration-announces-additional-security-assistance-for-ukraine/" TargetMode="External"/><Relationship Id="rId3551" Type="http://schemas.openxmlformats.org/officeDocument/2006/relationships/hyperlink" Target="https://www.state.gov/u-s-security-cooperation-with-ukraine/" TargetMode="External"/><Relationship Id="rId3552" Type="http://schemas.openxmlformats.org/officeDocument/2006/relationships/hyperlink" Target="https://www.defense.gov/News/Releases/Release/Article/3422822/biden-administration-announces-additional-security-assistance-for-ukraine/" TargetMode="External"/><Relationship Id="rId3553" Type="http://schemas.openxmlformats.org/officeDocument/2006/relationships/hyperlink" Target="https://www.state.gov/u-s-security-cooperation-with-ukraine/" TargetMode="External"/><Relationship Id="rId3554" Type="http://schemas.openxmlformats.org/officeDocument/2006/relationships/hyperlink" Target="https://www.defense.gov/News/Releases/Release/Article/3422822/biden-administration-announces-additional-security-assistance-for-ukraine/" TargetMode="External"/><Relationship Id="rId3555" Type="http://schemas.openxmlformats.org/officeDocument/2006/relationships/hyperlink" Target="https://www.state.gov/u-s-security-cooperation-with-ukraine/" TargetMode="External"/><Relationship Id="rId3556" Type="http://schemas.openxmlformats.org/officeDocument/2006/relationships/hyperlink" Target="https://www.defense.gov/News/Releases/Release/Article/3422822/biden-administration-announces-additional-security-assistance-for-ukraine/" TargetMode="External"/><Relationship Id="rId3557" Type="http://schemas.openxmlformats.org/officeDocument/2006/relationships/hyperlink" Target="https://www.state.gov/u-s-security-cooperation-with-ukraine/" TargetMode="External"/><Relationship Id="rId3558" Type="http://schemas.openxmlformats.org/officeDocument/2006/relationships/hyperlink" Target="https://www.defense.gov/News/Releases/Release/Article/3422822/biden-administration-announces-additional-security-assistance-for-ukraine/" TargetMode="External"/><Relationship Id="rId3559" Type="http://schemas.openxmlformats.org/officeDocument/2006/relationships/hyperlink" Target="https://www.state.gov/u-s-security-cooperation-with-ukraine/" TargetMode="External"/><Relationship Id="rId3560" Type="http://schemas.openxmlformats.org/officeDocument/2006/relationships/hyperlink" Target="https://www.defense.gov/News/Releases/Release/Article/3463890/biden-administration-announces-additional-security-assistance-for-ukraine/" TargetMode="External"/><Relationship Id="rId3561" Type="http://schemas.openxmlformats.org/officeDocument/2006/relationships/hyperlink" Target="https://www.state.gov/u-s-security-cooperation-with-ukraine/" TargetMode="External"/><Relationship Id="rId3562" Type="http://schemas.openxmlformats.org/officeDocument/2006/relationships/hyperlink" Target="https://www.defense.gov/News/Releases/Release/Article/3463890/biden-administration-announces-additional-security-assistance-for-ukraine/" TargetMode="External"/><Relationship Id="rId3563" Type="http://schemas.openxmlformats.org/officeDocument/2006/relationships/hyperlink" Target="https://www.state.gov/u-s-security-cooperation-with-ukraine/" TargetMode="External"/><Relationship Id="rId3564" Type="http://schemas.openxmlformats.org/officeDocument/2006/relationships/hyperlink" Target="https://www.defense.gov/News/Releases/Release/Article/3463890/biden-administration-announces-additional-security-assistance-for-ukraine/" TargetMode="External"/><Relationship Id="rId3565" Type="http://schemas.openxmlformats.org/officeDocument/2006/relationships/hyperlink" Target="https://www.state.gov/u-s-security-cooperation-with-ukraine/" TargetMode="External"/><Relationship Id="rId3566" Type="http://schemas.openxmlformats.org/officeDocument/2006/relationships/hyperlink" Target="https://www.defense.gov/News/Releases/Release/Article/3463890/biden-administration-announces-additional-security-assistance-for-ukraine/" TargetMode="External"/><Relationship Id="rId3567" Type="http://schemas.openxmlformats.org/officeDocument/2006/relationships/hyperlink" Target="https://www.state.gov/u-s-security-cooperation-with-ukraine/" TargetMode="External"/><Relationship Id="rId3568" Type="http://schemas.openxmlformats.org/officeDocument/2006/relationships/hyperlink" Target="https://www.defense.gov/News/Releases/Release/Article/3463890/biden-administration-announces-additional-security-assistance-for-ukraine/" TargetMode="External"/><Relationship Id="rId3569" Type="http://schemas.openxmlformats.org/officeDocument/2006/relationships/hyperlink" Target="https://www.state.gov/u-s-security-cooperation-with-ukraine/" TargetMode="External"/><Relationship Id="rId3570" Type="http://schemas.openxmlformats.org/officeDocument/2006/relationships/hyperlink" Target="https://www.defense.gov/News/Releases/Release/Article/3463890/biden-administration-announces-additional-security-assistance-for-ukraine/" TargetMode="External"/><Relationship Id="rId3571" Type="http://schemas.openxmlformats.org/officeDocument/2006/relationships/hyperlink" Target="https://www.state.gov/u-s-security-cooperation-with-ukraine/" TargetMode="External"/><Relationship Id="rId3572" Type="http://schemas.openxmlformats.org/officeDocument/2006/relationships/hyperlink" Target="https://www.defense.gov/News/Releases/Release/Article/3463890/biden-administration-announces-additional-security-assistance-for-ukraine/" TargetMode="External"/><Relationship Id="rId3573" Type="http://schemas.openxmlformats.org/officeDocument/2006/relationships/hyperlink" Target="https://www.state.gov/u-s-security-cooperation-with-ukraine/" TargetMode="External"/><Relationship Id="rId3574" Type="http://schemas.openxmlformats.org/officeDocument/2006/relationships/hyperlink" Target="https://www.defense.gov/News/Releases/Release/Article/3463890/biden-administration-announces-additional-security-assistance-for-ukraine/" TargetMode="External"/><Relationship Id="rId3575" Type="http://schemas.openxmlformats.org/officeDocument/2006/relationships/hyperlink" Target="https://www.state.gov/u-s-security-cooperation-with-ukraine/" TargetMode="External"/><Relationship Id="rId3576" Type="http://schemas.openxmlformats.org/officeDocument/2006/relationships/hyperlink" Target="https://www.defense.gov/News/Releases/Release/Article/3463890/biden-administration-announces-additional-security-assistance-for-ukraine/" TargetMode="External"/><Relationship Id="rId3577" Type="http://schemas.openxmlformats.org/officeDocument/2006/relationships/hyperlink" Target="https://www.state.gov/u-s-security-cooperation-with-ukraine/" TargetMode="External"/><Relationship Id="rId3578" Type="http://schemas.openxmlformats.org/officeDocument/2006/relationships/hyperlink" Target="https://www.defense.gov/News/Releases/Release/Article/3463890/biden-administration-announces-additional-security-assistance-for-ukraine/" TargetMode="External"/><Relationship Id="rId3579" Type="http://schemas.openxmlformats.org/officeDocument/2006/relationships/hyperlink" Target="https://www.state.gov/u-s-security-cooperation-with-ukraine/" TargetMode="External"/><Relationship Id="rId3580" Type="http://schemas.openxmlformats.org/officeDocument/2006/relationships/hyperlink" Target="https://www.defense.gov/News/Releases/Release/Article/3463890/biden-administration-announces-additional-security-assistance-for-ukraine/" TargetMode="External"/><Relationship Id="rId3581" Type="http://schemas.openxmlformats.org/officeDocument/2006/relationships/hyperlink" Target="https://www.state.gov/u-s-security-cooperation-with-ukraine/" TargetMode="External"/><Relationship Id="rId3582" Type="http://schemas.openxmlformats.org/officeDocument/2006/relationships/hyperlink" Target="https://www.defense.gov/News/Releases/Release/Article/3463890/biden-administration-announces-additional-security-assistance-for-ukraine/" TargetMode="External"/><Relationship Id="rId3583" Type="http://schemas.openxmlformats.org/officeDocument/2006/relationships/hyperlink" Target="https://www.state.gov/u-s-security-cooperation-with-ukraine/" TargetMode="External"/><Relationship Id="rId3584" Type="http://schemas.openxmlformats.org/officeDocument/2006/relationships/hyperlink" Target="https://www.defense.gov/News/Releases/Release/Article/3463890/biden-administration-announces-additional-security-assistance-for-ukraine/" TargetMode="External"/><Relationship Id="rId3585" Type="http://schemas.openxmlformats.org/officeDocument/2006/relationships/hyperlink" Target="https://www.state.gov/u-s-security-cooperation-with-ukraine/" TargetMode="External"/><Relationship Id="rId3586" Type="http://schemas.openxmlformats.org/officeDocument/2006/relationships/hyperlink" Target="https://appropriations.house.gov/sites/democrats.appropriations.house.gov/files/Summary%20Continuing%20Appropriations%20and%20Ukraine%20Supplemental%20Appropriations%20Act%202023.pdf" TargetMode="External"/><Relationship Id="rId3587" Type="http://schemas.openxmlformats.org/officeDocument/2006/relationships/hyperlink" Target="https://appropriations.house.gov/sites/democrats.appropriations.house.gov/files/Ukraine%20Supplemental%20Summary%20FY23.pdf" TargetMode="External"/><Relationship Id="rId3588" Type="http://schemas.openxmlformats.org/officeDocument/2006/relationships/hyperlink" Target="https://crsreports.congress.gov/product/pdf/IF/IF12040" TargetMode="External"/><Relationship Id="rId3589" Type="http://schemas.openxmlformats.org/officeDocument/2006/relationships/hyperlink" Target="https://appropriations.house.gov/sites/democrats.appropriations.house.gov/files/Ukraine%20Supplemental%20Summary.pdf" TargetMode="External"/><Relationship Id="rId3590" Type="http://schemas.openxmlformats.org/officeDocument/2006/relationships/hyperlink" Target="https://crsreports.congress.gov/product/pdf/IF/IF12305" TargetMode="External"/><Relationship Id="rId3591" Type="http://schemas.openxmlformats.org/officeDocument/2006/relationships/hyperlink" Target="https://appropriations.house.gov/sites/democrats.appropriations.house.gov/files/Additional%20Ukraine%20Suplemental%20Appropriations%20Act%20Summary.pdf" TargetMode="External"/><Relationship Id="rId3592" Type="http://schemas.openxmlformats.org/officeDocument/2006/relationships/hyperlink" Target="https://crsreports.congress.gov/product/pdf/IF/IF12305" TargetMode="External"/><Relationship Id="rId3593" Type="http://schemas.openxmlformats.org/officeDocument/2006/relationships/hyperlink" Target="https://appropriations.house.gov/sites/democrats.appropriations.house.gov/files/Summary%20Continuing%20Appropriations%20and%20Ukraine%20Supplemental%20Appropriations%20Act%202023.pdf" TargetMode="External"/><Relationship Id="rId3594" Type="http://schemas.openxmlformats.org/officeDocument/2006/relationships/hyperlink" Target="https://www.usaid.gov/news-information/press-releases/nov-22-2022-united-states-contributes-45-billion-support-government-ukraine" TargetMode="External"/><Relationship Id="rId3595" Type="http://schemas.openxmlformats.org/officeDocument/2006/relationships/hyperlink" Target="https://appropriations.house.gov/sites/democrats.appropriations.house.gov/files/Ukraine%20Supplemental%20Summary%20FY23.pdf" TargetMode="External"/><Relationship Id="rId3596" Type="http://schemas.openxmlformats.org/officeDocument/2006/relationships/hyperlink" Target="https://crsreports.congress.gov/product/pdf/IF/IF12305"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A10474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Q13" activeCellId="0" sqref="Q13"/>
    </sheetView>
  </sheetViews>
  <sheetFormatPr defaultColWidth="11.53515625" defaultRowHeight="15.75" zeroHeight="false" outlineLevelRow="0" outlineLevelCol="0"/>
  <cols>
    <col collapsed="false" customWidth="true" hidden="false" outlineLevel="0" max="1" min="1" style="1" width="8.5"/>
    <col collapsed="false" customWidth="true" hidden="false" outlineLevel="0" max="2" min="2" style="1" width="12.68"/>
    <col collapsed="false" customWidth="true" hidden="false" outlineLevel="0" max="3" min="3" style="2" width="20.16"/>
    <col collapsed="false" customWidth="true" hidden="false" outlineLevel="0" max="4" min="4" style="3" width="19.64"/>
    <col collapsed="false" customWidth="true" hidden="false" outlineLevel="0" max="5" min="5" style="3" width="22.77"/>
    <col collapsed="false" customWidth="true" hidden="false" outlineLevel="0" max="6" min="6" style="4" width="296.22"/>
    <col collapsed="false" customWidth="true" hidden="false" outlineLevel="0" max="7" min="7" style="5" width="18.07"/>
    <col collapsed="false" customWidth="true" hidden="false" outlineLevel="0" max="8" min="8" style="6" width="33.4"/>
    <col collapsed="false" customWidth="true" hidden="false" outlineLevel="0" max="9" min="9" style="1" width="91.72"/>
    <col collapsed="false" customWidth="true" hidden="false" outlineLevel="0" max="10" min="10" style="7" width="35.31"/>
    <col collapsed="false" customWidth="true" hidden="false" outlineLevel="0" max="11" min="11" style="7" width="56.21"/>
    <col collapsed="false" customWidth="true" hidden="false" outlineLevel="0" max="12" min="12" style="8" width="16.33"/>
    <col collapsed="false" customWidth="true" hidden="false" outlineLevel="0" max="13" min="13" style="9" width="12.5"/>
    <col collapsed="false" customWidth="true" hidden="false" outlineLevel="0" max="14" min="14" style="9" width="40.71"/>
    <col collapsed="false" customWidth="true" hidden="false" outlineLevel="0" max="15" min="15" style="9" width="17.73"/>
    <col collapsed="false" customWidth="true" hidden="false" outlineLevel="0" max="16" min="16" style="6" width="38.45"/>
    <col collapsed="false" customWidth="true" hidden="false" outlineLevel="0" max="17" min="17" style="6" width="36.7"/>
    <col collapsed="false" customWidth="true" hidden="false" outlineLevel="0" max="18" min="18" style="6" width="14.77"/>
    <col collapsed="false" customWidth="true" hidden="false" outlineLevel="0" max="19" min="19" style="6" width="23.82"/>
    <col collapsed="false" customWidth="true" hidden="false" outlineLevel="0" max="20" min="20" style="6" width="36.18"/>
    <col collapsed="false" customWidth="true" hidden="false" outlineLevel="0" max="21" min="21" style="5" width="14.77"/>
    <col collapsed="false" customWidth="true" hidden="false" outlineLevel="0" max="22" min="22" style="10" width="212.03"/>
    <col collapsed="false" customWidth="true" hidden="false" outlineLevel="0" max="23" min="23" style="10" width="171.29"/>
    <col collapsed="false" customWidth="true" hidden="false" outlineLevel="0" max="24" min="24" style="10" width="138.56"/>
    <col collapsed="false" customWidth="true" hidden="false" outlineLevel="0" max="25" min="25" style="10" width="100.95"/>
    <col collapsed="false" customWidth="true" hidden="false" outlineLevel="0" max="26" min="26" style="5" width="44.19"/>
    <col collapsed="false" customWidth="true" hidden="false" outlineLevel="0" max="27" min="27" style="5" width="26.6"/>
    <col collapsed="false" customWidth="true" hidden="false" outlineLevel="0" max="28" min="28" style="5" width="21.91"/>
    <col collapsed="false" customWidth="true" hidden="false" outlineLevel="0" max="29" min="29" style="5" width="37.75"/>
    <col collapsed="false" customWidth="true" hidden="false" outlineLevel="0" max="30" min="30" style="5" width="34.44"/>
    <col collapsed="false" customWidth="true" hidden="false" outlineLevel="0" max="31" min="31" style="11" width="126.72"/>
    <col collapsed="false" customWidth="true" hidden="false" outlineLevel="0" max="32" min="32" style="12" width="19.99"/>
    <col collapsed="false" customWidth="true" hidden="false" outlineLevel="0" max="33" min="33" style="5" width="46.28"/>
    <col collapsed="false" customWidth="true" hidden="false" outlineLevel="0" max="34" min="34" style="5" width="26.26"/>
    <col collapsed="false" customWidth="true" hidden="false" outlineLevel="0" max="35" min="35" style="5" width="24.86"/>
    <col collapsed="false" customWidth="true" hidden="false" outlineLevel="0" max="36" min="36" style="5" width="15.47"/>
    <col collapsed="false" customWidth="true" hidden="false" outlineLevel="0" max="37" min="37" style="5" width="8.85"/>
    <col collapsed="false" customWidth="true" hidden="false" outlineLevel="0" max="38" min="38" style="5" width="12.5"/>
    <col collapsed="false" customWidth="true" hidden="false" outlineLevel="0" max="39" min="39" style="5" width="11.46"/>
    <col collapsed="false" customWidth="true" hidden="false" outlineLevel="0" max="40" min="40" style="5" width="16.33"/>
    <col collapsed="false" customWidth="true" hidden="false" outlineLevel="0" max="41" min="41" style="5" width="31.66"/>
    <col collapsed="false" customWidth="true" hidden="false" outlineLevel="0" max="42" min="42" style="5" width="36.01"/>
    <col collapsed="false" customWidth="true" hidden="false" outlineLevel="0" max="43" min="43" style="5" width="32.18"/>
    <col collapsed="false" customWidth="true" hidden="false" outlineLevel="0" max="44" min="44" style="5" width="24.86"/>
    <col collapsed="false" customWidth="true" hidden="false" outlineLevel="0" max="45" min="45" style="5" width="70.3"/>
    <col collapsed="false" customWidth="true" hidden="false" outlineLevel="0" max="46" min="46" style="5" width="56.21"/>
    <col collapsed="false" customWidth="true" hidden="false" outlineLevel="0" max="47" min="47" style="13" width="40.74"/>
    <col collapsed="false" customWidth="true" hidden="false" outlineLevel="0" max="48" min="48" style="5" width="64.22"/>
    <col collapsed="false" customWidth="true" hidden="false" outlineLevel="0" max="49" min="49" style="5" width="29.4"/>
    <col collapsed="false" customWidth="true" hidden="false" outlineLevel="0" max="50" min="50" style="5" width="15.81"/>
    <col collapsed="false" customWidth="true" hidden="false" outlineLevel="0" max="51" min="51" style="5" width="30.44"/>
    <col collapsed="false" customWidth="true" hidden="false" outlineLevel="0" max="52" min="52" style="5" width="28.35"/>
    <col collapsed="false" customWidth="true" hidden="false" outlineLevel="0" max="53" min="53" style="5" width="25.56"/>
    <col collapsed="false" customWidth="true" hidden="false" outlineLevel="0" max="54" min="54" style="3" width="43.33"/>
    <col collapsed="false" customWidth="true" hidden="false" outlineLevel="0" max="55" min="55" style="3" width="22.77"/>
    <col collapsed="false" customWidth="true" hidden="false" outlineLevel="0" max="56" min="56" style="1" width="4.67"/>
    <col collapsed="false" customWidth="true" hidden="false" outlineLevel="0" max="57" min="57" style="1" width="34.09"/>
    <col collapsed="false" customWidth="true" hidden="false" outlineLevel="0" max="58" min="58" style="1" width="38.79"/>
    <col collapsed="false" customWidth="true" hidden="false" outlineLevel="0" max="76" min="59" style="1" width="2.23"/>
    <col collapsed="false" customWidth="false" hidden="false" outlineLevel="0" max="79" min="77" style="1" width="11.53"/>
  </cols>
  <sheetData>
    <row r="1" customFormat="false" ht="15.75" hidden="false" customHeight="true" outlineLevel="0" collapsed="false">
      <c r="A1" s="14" t="s">
        <v>0</v>
      </c>
      <c r="B1" s="15" t="s">
        <v>1</v>
      </c>
      <c r="C1" s="16" t="s">
        <v>2</v>
      </c>
      <c r="D1" s="15" t="s">
        <v>3</v>
      </c>
      <c r="E1" s="15" t="s">
        <v>4</v>
      </c>
      <c r="F1" s="17" t="s">
        <v>5</v>
      </c>
      <c r="G1" s="14" t="s">
        <v>6</v>
      </c>
      <c r="H1" s="18" t="s">
        <v>7</v>
      </c>
      <c r="I1" s="19" t="s">
        <v>8</v>
      </c>
      <c r="J1" s="20" t="s">
        <v>9</v>
      </c>
      <c r="K1" s="21" t="s">
        <v>10</v>
      </c>
      <c r="L1" s="22" t="s">
        <v>11</v>
      </c>
      <c r="M1" s="23" t="s">
        <v>12</v>
      </c>
      <c r="N1" s="23" t="s">
        <v>13</v>
      </c>
      <c r="O1" s="24" t="s">
        <v>14</v>
      </c>
      <c r="P1" s="25" t="s">
        <v>15</v>
      </c>
      <c r="Q1" s="25" t="s">
        <v>16</v>
      </c>
      <c r="R1" s="25" t="s">
        <v>17</v>
      </c>
      <c r="S1" s="26" t="s">
        <v>18</v>
      </c>
      <c r="T1" s="18" t="s">
        <v>19</v>
      </c>
      <c r="U1" s="14" t="s">
        <v>20</v>
      </c>
      <c r="V1" s="14" t="s">
        <v>21</v>
      </c>
      <c r="W1" s="14" t="s">
        <v>22</v>
      </c>
      <c r="X1" s="14" t="s">
        <v>23</v>
      </c>
      <c r="Y1" s="14" t="s">
        <v>24</v>
      </c>
      <c r="Z1" s="14" t="s">
        <v>25</v>
      </c>
      <c r="AA1" s="14" t="s">
        <v>26</v>
      </c>
      <c r="AB1" s="27" t="s">
        <v>27</v>
      </c>
      <c r="AC1" s="27" t="s">
        <v>28</v>
      </c>
      <c r="AD1" s="27" t="s">
        <v>29</v>
      </c>
      <c r="AE1" s="28" t="s">
        <v>30</v>
      </c>
      <c r="AF1" s="29" t="s">
        <v>31</v>
      </c>
      <c r="AG1" s="30" t="s">
        <v>32</v>
      </c>
      <c r="AH1" s="31" t="s">
        <v>33</v>
      </c>
      <c r="AI1" s="31" t="s">
        <v>34</v>
      </c>
      <c r="AJ1" s="31" t="s">
        <v>35</v>
      </c>
      <c r="AK1" s="31" t="s">
        <v>36</v>
      </c>
      <c r="AL1" s="31" t="s">
        <v>37</v>
      </c>
      <c r="AM1" s="31" t="s">
        <v>38</v>
      </c>
      <c r="AN1" s="31" t="s">
        <v>39</v>
      </c>
      <c r="AO1" s="31" t="s">
        <v>40</v>
      </c>
      <c r="AP1" s="31" t="s">
        <v>41</v>
      </c>
      <c r="AQ1" s="31" t="s">
        <v>42</v>
      </c>
      <c r="AR1" s="31" t="s">
        <v>43</v>
      </c>
      <c r="AS1" s="14" t="s">
        <v>44</v>
      </c>
      <c r="AT1" s="14" t="s">
        <v>10</v>
      </c>
      <c r="AU1" s="14" t="s">
        <v>45</v>
      </c>
      <c r="AV1" s="14" t="str">
        <f aca="false">'[1]Price List, Weapons &amp; Items'!L11</f>
        <v>Relative importance(2=very imporant, 1=important, 0=less important)</v>
      </c>
      <c r="AW1" s="14" t="s">
        <v>46</v>
      </c>
      <c r="AX1" s="14" t="s">
        <v>47</v>
      </c>
      <c r="AY1" s="14" t="s">
        <v>48</v>
      </c>
      <c r="AZ1" s="14" t="s">
        <v>49</v>
      </c>
      <c r="BA1" s="14" t="s">
        <v>50</v>
      </c>
      <c r="BB1" s="17" t="s">
        <v>51</v>
      </c>
      <c r="BC1" s="17" t="s">
        <v>52</v>
      </c>
      <c r="BD1" s="14" t="s">
        <v>53</v>
      </c>
      <c r="BE1" s="14" t="s">
        <v>54</v>
      </c>
      <c r="BF1" s="14" t="s">
        <v>55</v>
      </c>
      <c r="BG1" s="14"/>
      <c r="BH1" s="14"/>
      <c r="BI1" s="14"/>
      <c r="BJ1" s="14"/>
      <c r="BK1" s="14"/>
      <c r="BL1" s="14"/>
      <c r="BM1" s="14"/>
      <c r="BN1" s="14"/>
      <c r="BO1" s="14"/>
      <c r="BP1" s="14"/>
      <c r="BQ1" s="14"/>
      <c r="BR1" s="14"/>
      <c r="BS1" s="14"/>
      <c r="BT1" s="14"/>
      <c r="BU1" s="14"/>
      <c r="BV1" s="14"/>
      <c r="BW1" s="14"/>
      <c r="BX1" s="14"/>
      <c r="BY1" s="14"/>
      <c r="BZ1" s="14"/>
      <c r="CA1" s="14"/>
    </row>
    <row r="2" customFormat="false" ht="15.75" hidden="false" customHeight="true" outlineLevel="0" collapsed="false">
      <c r="A2" s="1" t="s">
        <v>56</v>
      </c>
      <c r="B2" s="1" t="s">
        <v>57</v>
      </c>
      <c r="C2" s="2" t="n">
        <v>44619</v>
      </c>
      <c r="D2" s="3" t="s">
        <v>58</v>
      </c>
      <c r="E2" s="3" t="s">
        <v>59</v>
      </c>
      <c r="F2" s="4" t="s">
        <v>60</v>
      </c>
      <c r="G2" s="5" t="s">
        <v>61</v>
      </c>
      <c r="H2" s="6" t="n">
        <v>54000000</v>
      </c>
      <c r="I2" s="1" t="s">
        <v>62</v>
      </c>
      <c r="J2" s="7" t="str">
        <f aca="false">VLOOKUP($I2,'[1]Price List, Weapons &amp; Items'!B$1:C$1048576,2,0)</f>
        <v>.</v>
      </c>
      <c r="K2" s="7" t="str">
        <f aca="false">IF(I2=".",I2,VLOOKUP($I2,'[1]Price List, Weapons &amp; Items'!B$1:D$1048576,3,0))</f>
        <v>.</v>
      </c>
      <c r="L2" s="8" t="n">
        <f aca="false">VLOOKUP(I2,'[1]Price List, Weapons &amp; Items'!B$1:E$1048576,4,0)</f>
        <v>0</v>
      </c>
      <c r="M2" s="9" t="s">
        <v>62</v>
      </c>
      <c r="N2" s="9" t="s">
        <v>62</v>
      </c>
      <c r="O2" s="9" t="str">
        <f aca="false">VLOOKUP($I2,'[1]Price List, Weapons &amp; Items'!B$1:G$1048576,6,0)</f>
        <v>.</v>
      </c>
      <c r="P2" s="6" t="str">
        <f aca="false">IF(TYPE(M2)=1,IF(TYPE(O2)=1,M2*O2,"No price"),".")</f>
        <v>.</v>
      </c>
      <c r="Q2" s="6" t="str">
        <f aca="false">IF(TYPE(N2)=1,IF(TYPE(O2)=1,N2*O2,"No price"),".")</f>
        <v>.</v>
      </c>
      <c r="R2" s="6" t="n">
        <f aca="false">IF(AG2=1,IF(H2&lt;&gt;"Not given",H2,IF(TYPE(H2)=2,IF(SUMIFS(#REF!,#REF!,A2)&gt;0,SUMIFS(#REF!,#REF!,A2),"."),"Format error")),"")</f>
        <v>54000000</v>
      </c>
      <c r="S2" s="6" t="n">
        <f aca="false">IF(AND(AG2=1,R2&lt;&gt;".")=TRUE(),R2/VLOOKUP(G2,'[1]Exchange Rates'!B$1:C$1048576,2,0),IF(R2=".",".",""))</f>
        <v>48833423.7655996</v>
      </c>
      <c r="T2" s="6" t="str">
        <f aca="false">IF(AG2=1,IF(AI2="Value is not given at all",".",IF(AI2="Value is given by the source",S2,IF(AI2="Value is calculated with prices",(IF(SUMIFS(#REF!,#REF!,A2)&gt;0,SUMIFS(#REF!,#REF!,A2),"."))/VLOOKUP("USD",'[1]Exchange Rates'!B$1:C$1048576,2,0),"Error with coding"))),"")</f>
        <v>.</v>
      </c>
      <c r="U2" s="5" t="s">
        <v>63</v>
      </c>
      <c r="V2" s="32" t="s">
        <v>64</v>
      </c>
      <c r="W2" s="32" t="s">
        <v>65</v>
      </c>
      <c r="X2" s="33" t="s">
        <v>62</v>
      </c>
      <c r="Y2" s="34" t="s">
        <v>62</v>
      </c>
      <c r="Z2" s="5" t="n">
        <v>0</v>
      </c>
      <c r="AA2" s="5" t="n">
        <v>0</v>
      </c>
      <c r="AB2" s="5" t="n">
        <f aca="false">IF(AND(D2="Humanitarian", AE2&lt;&gt;"."), 1, 0)</f>
        <v>0</v>
      </c>
      <c r="AC2" s="5" t="n">
        <f aca="false">IF(OR(M2="undisclosed", M2="."), 0, IF(M2=N2, 1, 0))</f>
        <v>0</v>
      </c>
      <c r="AD2" s="5" t="n">
        <v>0</v>
      </c>
      <c r="AE2" s="35" t="s">
        <v>62</v>
      </c>
      <c r="AF2" s="12" t="str">
        <f aca="false">""</f>
        <v/>
      </c>
      <c r="AG2" s="36" t="n">
        <v>1</v>
      </c>
      <c r="AH2" s="36" t="s">
        <v>66</v>
      </c>
      <c r="AI2" s="36" t="s">
        <v>67</v>
      </c>
      <c r="AJ2" s="36" t="n">
        <v>1</v>
      </c>
      <c r="AK2" s="36" t="n">
        <v>2</v>
      </c>
      <c r="AL2" s="36" t="n">
        <v>0</v>
      </c>
      <c r="AM2" s="36" t="n">
        <f aca="false">IF(OR(AN2="2022-2023",AN2=2022), 1, 0)</f>
        <v>1</v>
      </c>
      <c r="AN2" s="36" t="s">
        <v>68</v>
      </c>
      <c r="AO2" s="36" t="n">
        <f aca="false">VLOOKUP($I2,'[1]Price List, Weapons &amp; Items'!B$1:F$1048576,5,0)</f>
        <v>0</v>
      </c>
      <c r="AP2" s="36" t="n">
        <f aca="false">IF(AND(AO2=1,M2="undisclosed")=TRUE(),1,0)</f>
        <v>0</v>
      </c>
      <c r="AQ2" s="36" t="n">
        <f aca="false">IF(AND(AO2=1,N2="undisclosed")=TRUE(),1,0)</f>
        <v>0</v>
      </c>
      <c r="AR2" s="36" t="n">
        <f aca="false">IFERROR(IF(SEARCH("ammuni",I2,1)&gt;0,1,0),0)</f>
        <v>0</v>
      </c>
      <c r="AS2" s="5" t="str">
        <f aca="false">VLOOKUP($I2,'[1]Price List, Weapons &amp; Items'!B$1:L$1048576,COLUMN('[1]Price List, Weapons &amp; Items'!$J$11)-1,0)</f>
        <v>.</v>
      </c>
      <c r="AT2" s="5" t="str">
        <f aca="false">IF(I2=".",".",VLOOKUP($I2,'[1]Price List, Weapons &amp; Items'!B$1:J$1048576,3,0))</f>
        <v>.</v>
      </c>
      <c r="AU2" s="13" t="e">
        <f aca="true">IF(AG2=1,(OFFSET(I2,0,0,COUNTIF(#REF!,A2),1)),"")</f>
        <v>#REF!</v>
      </c>
      <c r="AV2" s="5" t="n">
        <f aca="false">VLOOKUP($I2,'[1]Price List, Weapons &amp; Items'!B$1:L$1048576,COLUMN('[1]Price List, Weapons &amp; Items'!$L$11)-1,0)</f>
        <v>0</v>
      </c>
      <c r="AW2" s="5" t="n">
        <f aca="false">IF(U2="Yes",1,0)</f>
        <v>1</v>
      </c>
      <c r="AX2" s="5" t="n">
        <f aca="false">IF(D2="Military",IF(OR(IFERROR(SEARCH("equipment",E2,1),0)&gt;0,IFERROR(SEARCH("weapons",E2,1),0)&gt;0),1,0),0)</f>
        <v>0</v>
      </c>
      <c r="AY2" s="5" t="str">
        <f aca="false">IFERROR(IF(VALUE(TEXT(C2,"mm"))=IF(AK2&gt;12,AK2-12,AK2),".",IF(TEXT(C2,"mm")="01",".",1)),"Value is not in date format")</f>
        <v>.</v>
      </c>
      <c r="AZ2" s="5" t="str">
        <f aca="false">IF(AND(A2=A1,C2=C1)=TRUE(),IF(F2=F1,".","1"),".")</f>
        <v>.</v>
      </c>
      <c r="BA2" s="5" t="str">
        <f aca="false">IF(AND(_xlfn.ISFORMULA(R2),_xlfn.ISFORMULA(S2),_xlfn.ISFORMULA(T2))=TRUE(),".",1)</f>
        <v>.</v>
      </c>
      <c r="BB2" s="5" t="str">
        <f aca="false">IF(T2&lt;&gt;".",IF(T2&gt;S2,1,"."),".")</f>
        <v>.</v>
      </c>
      <c r="BC2" s="5" t="n">
        <f aca="false">IFERROR(VLOOKUP(B2,'[1]Share, Heavy Weapons to Ukraine'!B$1:AA$1048576,COLUMN('[1]Share, Heavy Weapons to Ukraine'!C11)-1,0),0)</f>
        <v>1</v>
      </c>
      <c r="BD2" s="5" t="n">
        <f aca="false">VLOOKUP(Sheet1!B2,'[1]Country Summary (€)'!B$1:F$1048576,COLUMN('[1]Country Summary (€)'!C12)-1,FALSE())</f>
        <v>0</v>
      </c>
      <c r="BE2" s="5" t="str">
        <f aca="false">IF(AND(AG2=1,D2="Military",H2&lt;&gt;"Not given")=TRUE(),IF(SUMIFS(#REF!,#REF!,A2)&gt;0,ABS((SUMIFS(#REF!,#REF!,A2)/VLOOKUP("USD",'[1]Exchange Rates'!B$1:C$1048576,2,0)))/S2,"."),".")</f>
        <v>.</v>
      </c>
      <c r="BF2" s="1" t="str">
        <f aca="false">IF(AND(AG2=1,D2="Military",H2&lt;&gt;"Not given")=TRUE(),IF(SUMIFS(#REF!,#REF!,A2)&gt;0,IF((ABS((SUMIFS(#REF!,#REF!,A2)/VLOOKUP("USD",'[1]Exchange Rates'!B$1:C$1048576,2,0)))/S2)&gt;1,(SUMIFS(#REF!,#REF!,A2)-S2)/S2,(S2-SUMIFS(#REF!,#REF!,A2))/SUMIFS(#REF!,#REF!,A2)),"."),".")</f>
        <v>.</v>
      </c>
    </row>
    <row r="3" customFormat="false" ht="15.75" hidden="false" customHeight="true" outlineLevel="0" collapsed="false">
      <c r="A3" s="37" t="s">
        <v>69</v>
      </c>
      <c r="B3" s="37" t="s">
        <v>57</v>
      </c>
      <c r="C3" s="38" t="n">
        <v>44635</v>
      </c>
      <c r="D3" s="37" t="s">
        <v>58</v>
      </c>
      <c r="E3" s="37" t="s">
        <v>70</v>
      </c>
      <c r="F3" s="37" t="s">
        <v>71</v>
      </c>
      <c r="G3" s="5" t="s">
        <v>61</v>
      </c>
      <c r="H3" s="39" t="n">
        <v>30000000</v>
      </c>
      <c r="I3" s="37" t="s">
        <v>62</v>
      </c>
      <c r="J3" s="7" t="str">
        <f aca="false">VLOOKUP($I3,'[1]Price List, Weapons &amp; Items'!B$1:C$1048576,2,0)</f>
        <v>.</v>
      </c>
      <c r="K3" s="7" t="str">
        <f aca="false">IF(I3=".",I3,VLOOKUP($I3,'[1]Price List, Weapons &amp; Items'!B$1:D$1048576,3,0))</f>
        <v>.</v>
      </c>
      <c r="L3" s="8" t="n">
        <f aca="false">VLOOKUP(I3,'[1]Price List, Weapons &amp; Items'!B$1:E$1048576,4,0)</f>
        <v>0</v>
      </c>
      <c r="M3" s="40" t="s">
        <v>62</v>
      </c>
      <c r="N3" s="41" t="s">
        <v>62</v>
      </c>
      <c r="O3" s="9" t="str">
        <f aca="false">VLOOKUP($I3,'[1]Price List, Weapons &amp; Items'!B$1:G$1048576,6,0)</f>
        <v>.</v>
      </c>
      <c r="P3" s="6" t="str">
        <f aca="false">IF(TYPE(M3)=1,IF(TYPE(O3)=1,M3*O3,"No price"),".")</f>
        <v>.</v>
      </c>
      <c r="Q3" s="6" t="str">
        <f aca="false">IF(TYPE(N3)=1,IF(TYPE(O3)=1,N3*O3,"No price"),".")</f>
        <v>.</v>
      </c>
      <c r="R3" s="6" t="n">
        <f aca="false">IF(AG3=1,IF(H3&lt;&gt;"Not given",H3,IF(TYPE(H3)=2,IF(SUMIFS(#REF!,#REF!,A3)&gt;0,SUMIFS(#REF!,#REF!,A3),"."),"Format error")),"")</f>
        <v>30000000</v>
      </c>
      <c r="S3" s="6" t="n">
        <f aca="false">IF(AND(AG3=1,R3&lt;&gt;".")=TRUE(),R3/VLOOKUP(G3,'[1]Exchange Rates'!B$1:C$1048576,2,0),IF(R3=".",".",""))</f>
        <v>27129679.8697775</v>
      </c>
      <c r="T3" s="6" t="str">
        <f aca="false">IF(AG3=1,IF(AI3="Value is not given at all",".",IF(AI3="Value is given by the source",S3,IF(AI3="Value is calculated with prices",(IF(SUMIFS(#REF!,#REF!,A3)&gt;0,SUMIFS(#REF!,#REF!,A3),"."))/VLOOKUP("USD",'[1]Exchange Rates'!B$1:C$1048576,2,0),"Error with coding"))),"")</f>
        <v>.</v>
      </c>
      <c r="U3" s="5" t="s">
        <v>63</v>
      </c>
      <c r="V3" s="42" t="s">
        <v>72</v>
      </c>
      <c r="W3" s="34" t="s">
        <v>73</v>
      </c>
      <c r="X3" s="37" t="s">
        <v>62</v>
      </c>
      <c r="Y3" s="34" t="s">
        <v>62</v>
      </c>
      <c r="Z3" s="43" t="n">
        <v>0</v>
      </c>
      <c r="AA3" s="43" t="n">
        <v>0</v>
      </c>
      <c r="AB3" s="5" t="n">
        <f aca="false">IF(AND(D3="Humanitarian", AE3&lt;&gt;"."), 1, 0)</f>
        <v>0</v>
      </c>
      <c r="AC3" s="5" t="n">
        <f aca="false">IF(OR(M3="undisclosed", M3="."), 0, IF(M3=N3, 1, 0))</f>
        <v>0</v>
      </c>
      <c r="AD3" s="5" t="n">
        <v>0</v>
      </c>
      <c r="AE3" s="37" t="s">
        <v>62</v>
      </c>
      <c r="AF3" s="12" t="str">
        <f aca="false">""</f>
        <v/>
      </c>
      <c r="AG3" s="43" t="n">
        <v>1</v>
      </c>
      <c r="AH3" s="43" t="s">
        <v>66</v>
      </c>
      <c r="AI3" s="43" t="s">
        <v>67</v>
      </c>
      <c r="AJ3" s="43" t="n">
        <v>1</v>
      </c>
      <c r="AK3" s="43" t="n">
        <v>3</v>
      </c>
      <c r="AL3" s="5" t="n">
        <v>0</v>
      </c>
      <c r="AM3" s="36" t="n">
        <f aca="false">IF(OR(AN3="2022-2023",AN3=2022), 1, 0)</f>
        <v>1</v>
      </c>
      <c r="AN3" s="36" t="s">
        <v>68</v>
      </c>
      <c r="AO3" s="36" t="n">
        <f aca="false">VLOOKUP($I3,'[1]Price List, Weapons &amp; Items'!B$1:F$1048576,5,0)</f>
        <v>0</v>
      </c>
      <c r="AP3" s="36" t="n">
        <f aca="false">IF(AND(AO3=1,M3="undisclosed")=TRUE(),1,0)</f>
        <v>0</v>
      </c>
      <c r="AQ3" s="36" t="n">
        <f aca="false">IF(AND(AO3=1,N3="undisclosed")=TRUE(),1,0)</f>
        <v>0</v>
      </c>
      <c r="AR3" s="36" t="n">
        <f aca="false">IFERROR(IF(SEARCH("ammuni",I3,1)&gt;0,1,0),0)</f>
        <v>0</v>
      </c>
      <c r="AS3" s="5" t="str">
        <f aca="false">VLOOKUP($I3,'[1]Price List, Weapons &amp; Items'!B$1:L$1048576,COLUMN('[1]Price List, Weapons &amp; Items'!$J$11)-1,0)</f>
        <v>.</v>
      </c>
      <c r="AT3" s="5" t="str">
        <f aca="false">IF(I3=".",".",VLOOKUP($I3,'[1]Price List, Weapons &amp; Items'!B$1:J$1048576,3,0))</f>
        <v>.</v>
      </c>
      <c r="AU3" s="13" t="e">
        <f aca="true">IF(AG3=1,(OFFSET(I3,0,0,COUNTIF(#REF!,A3),1)),"")</f>
        <v>#REF!</v>
      </c>
      <c r="AV3" s="5" t="n">
        <f aca="false">VLOOKUP($I3,'[1]Price List, Weapons &amp; Items'!B$1:L$1048576,COLUMN('[1]Price List, Weapons &amp; Items'!$L$11)-1,0)</f>
        <v>0</v>
      </c>
      <c r="AW3" s="5" t="n">
        <f aca="false">IF(U3="Yes",1,0)</f>
        <v>1</v>
      </c>
      <c r="AX3" s="5" t="n">
        <f aca="false">IF(D3="Military",IF(OR(IFERROR(SEARCH("equipment",E3,1),0)&gt;0,IFERROR(SEARCH("weapons",E3,1),0)&gt;0),1,0),0)</f>
        <v>0</v>
      </c>
      <c r="AY3" s="5" t="str">
        <f aca="false">IFERROR(IF(VALUE(TEXT(C3,"mm"))=IF(AK3&gt;12,AK3-12,AK3),".",IF(TEXT(C3,"mm")="01",".",1)),"Value is not in date format")</f>
        <v>.</v>
      </c>
      <c r="AZ3" s="5" t="str">
        <f aca="false">IF(AND(A3=A2,C3=C2)=TRUE(),IF(F3=F2,".","1"),".")</f>
        <v>.</v>
      </c>
      <c r="BA3" s="5" t="str">
        <f aca="false">IF(AND(_xlfn.ISFORMULA(R3),_xlfn.ISFORMULA(S3),_xlfn.ISFORMULA(T3))=TRUE(),".",1)</f>
        <v>.</v>
      </c>
      <c r="BB3" s="5" t="str">
        <f aca="false">IF(T3&lt;&gt;".",IF(T3&gt;S3,1,"."),".")</f>
        <v>.</v>
      </c>
      <c r="BC3" s="5" t="n">
        <f aca="false">IFERROR(VLOOKUP(B3,'[1]Share, Heavy Weapons to Ukraine'!B$1:AA$1048576,COLUMN('[1]Share, Heavy Weapons to Ukraine'!C12)-1,0),0)</f>
        <v>1</v>
      </c>
      <c r="BD3" s="5" t="n">
        <f aca="false">VLOOKUP(Sheet1!B3,'[1]Country Summary (€)'!B$1:F$1048576,COLUMN('[1]Country Summary (€)'!C13)-1,FALSE())</f>
        <v>0</v>
      </c>
      <c r="BE3" s="5" t="str">
        <f aca="false">IF(AND(AG3=1,D3="Military",H3&lt;&gt;"Not given")=TRUE(),IF(SUMIFS(#REF!,#REF!,A3)&gt;0,ABS((SUMIFS(#REF!,#REF!,A3)/VLOOKUP("USD",'[1]Exchange Rates'!B$1:C$1048576,2,0)))/S3,"."),".")</f>
        <v>.</v>
      </c>
      <c r="BF3" s="1" t="str">
        <f aca="false">IF(AND(AG3=1,D3="Military",H3&lt;&gt;"Not given")=TRUE(),IF(SUMIFS(#REF!,#REF!,A3)&gt;0,IF((ABS((SUMIFS(#REF!,#REF!,A3)/VLOOKUP("USD",'[1]Exchange Rates'!B$1:C$1048576,2,0)))/S3)&gt;1,(SUMIFS(#REF!,#REF!,A3)-S3)/S3,(S3-SUMIFS(#REF!,#REF!,A3))/SUMIFS(#REF!,#REF!,A3)),"."),".")</f>
        <v>.</v>
      </c>
    </row>
    <row r="4" customFormat="false" ht="15.75" hidden="false" customHeight="true" outlineLevel="0" collapsed="false">
      <c r="A4" s="37" t="s">
        <v>74</v>
      </c>
      <c r="B4" s="37" t="s">
        <v>57</v>
      </c>
      <c r="C4" s="38" t="n">
        <v>44651</v>
      </c>
      <c r="D4" s="37" t="s">
        <v>58</v>
      </c>
      <c r="E4" s="37" t="s">
        <v>70</v>
      </c>
      <c r="F4" s="37" t="s">
        <v>75</v>
      </c>
      <c r="G4" s="5" t="s">
        <v>61</v>
      </c>
      <c r="H4" s="39" t="n">
        <f aca="false">85254690+93100000</f>
        <v>178354690</v>
      </c>
      <c r="I4" s="37" t="s">
        <v>62</v>
      </c>
      <c r="J4" s="7" t="str">
        <f aca="false">VLOOKUP($I4,'[1]Price List, Weapons &amp; Items'!B$1:C$1048576,2,0)</f>
        <v>.</v>
      </c>
      <c r="K4" s="7" t="str">
        <f aca="false">IF(I4=".",I4,VLOOKUP($I4,'[1]Price List, Weapons &amp; Items'!B$1:D$1048576,3,0))</f>
        <v>.</v>
      </c>
      <c r="L4" s="8" t="n">
        <f aca="false">VLOOKUP(I4,'[1]Price List, Weapons &amp; Items'!B$1:E$1048576,4,0)</f>
        <v>0</v>
      </c>
      <c r="M4" s="40" t="s">
        <v>62</v>
      </c>
      <c r="N4" s="41" t="s">
        <v>62</v>
      </c>
      <c r="O4" s="9" t="str">
        <f aca="false">VLOOKUP($I4,'[1]Price List, Weapons &amp; Items'!B$1:G$1048576,6,0)</f>
        <v>.</v>
      </c>
      <c r="P4" s="6" t="str">
        <f aca="false">IF(TYPE(M4)=1,IF(TYPE(O4)=1,M4*O4,"No price"),".")</f>
        <v>.</v>
      </c>
      <c r="Q4" s="6" t="str">
        <f aca="false">IF(TYPE(N4)=1,IF(TYPE(O4)=1,N4*O4,"No price"),".")</f>
        <v>.</v>
      </c>
      <c r="R4" s="6" t="n">
        <f aca="false">IF(AG4=1,IF(H4&lt;&gt;"Not given",H4,IF(TYPE(H4)=2,IF(SUMIFS(#REF!,#REF!,A4)&gt;0,SUMIFS(#REF!,#REF!,A4),"."),"Format error")),"")</f>
        <v>178354690</v>
      </c>
      <c r="S4" s="6" t="n">
        <f aca="false">IF(AND(AG4=1,R4&lt;&gt;".")=TRUE(),R4/VLOOKUP(G4,'[1]Exchange Rates'!B$1:C$1048576,2,0),IF(R4=".",".",""))</f>
        <v>161290188.099114</v>
      </c>
      <c r="T4" s="6" t="str">
        <f aca="false">IF(AG4=1,IF(AI4="Value is not given at all",".",IF(AI4="Value is given by the source",S4,IF(AI4="Value is calculated with prices",(IF(SUMIFS(#REF!,#REF!,A4)&gt;0,SUMIFS(#REF!,#REF!,A4),"."))/VLOOKUP("USD",'[1]Exchange Rates'!B$1:C$1048576,2,0),"Error with coding"))),"")</f>
        <v>.</v>
      </c>
      <c r="U4" s="5" t="s">
        <v>63</v>
      </c>
      <c r="V4" s="42" t="s">
        <v>72</v>
      </c>
      <c r="W4" s="34" t="s">
        <v>76</v>
      </c>
      <c r="X4" s="34" t="s">
        <v>77</v>
      </c>
      <c r="Y4" s="34" t="s">
        <v>78</v>
      </c>
      <c r="Z4" s="43" t="n">
        <v>0</v>
      </c>
      <c r="AA4" s="43" t="n">
        <v>0</v>
      </c>
      <c r="AB4" s="5" t="n">
        <f aca="false">IF(AND(D4="Humanitarian", AE4&lt;&gt;"."), 1, 0)</f>
        <v>0</v>
      </c>
      <c r="AC4" s="5" t="n">
        <f aca="false">IF(OR(M4="undisclosed", M4="."), 0, IF(M4=N4, 1, 0))</f>
        <v>0</v>
      </c>
      <c r="AD4" s="5" t="n">
        <v>0</v>
      </c>
      <c r="AE4" s="37" t="s">
        <v>62</v>
      </c>
      <c r="AF4" s="12" t="str">
        <f aca="false">""</f>
        <v/>
      </c>
      <c r="AG4" s="43" t="n">
        <v>1</v>
      </c>
      <c r="AH4" s="43" t="s">
        <v>66</v>
      </c>
      <c r="AI4" s="43" t="s">
        <v>67</v>
      </c>
      <c r="AJ4" s="43" t="n">
        <v>1</v>
      </c>
      <c r="AK4" s="43" t="n">
        <v>3</v>
      </c>
      <c r="AL4" s="5" t="n">
        <v>0</v>
      </c>
      <c r="AM4" s="36" t="n">
        <f aca="false">IF(OR(AN4="2022-2023",AN4=2022), 1, 0)</f>
        <v>1</v>
      </c>
      <c r="AN4" s="36" t="s">
        <v>68</v>
      </c>
      <c r="AO4" s="36" t="n">
        <f aca="false">VLOOKUP($I4,'[1]Price List, Weapons &amp; Items'!B$1:F$1048576,5,0)</f>
        <v>0</v>
      </c>
      <c r="AP4" s="36" t="n">
        <f aca="false">IF(AND(AO4=1,M4="undisclosed")=TRUE(),1,0)</f>
        <v>0</v>
      </c>
      <c r="AQ4" s="36" t="n">
        <f aca="false">IF(AND(AO4=1,N4="undisclosed")=TRUE(),1,0)</f>
        <v>0</v>
      </c>
      <c r="AR4" s="36" t="n">
        <f aca="false">IFERROR(IF(SEARCH("ammuni",I4,1)&gt;0,1,0),0)</f>
        <v>0</v>
      </c>
      <c r="AS4" s="5" t="str">
        <f aca="false">VLOOKUP($I4,'[1]Price List, Weapons &amp; Items'!B$1:L$1048576,COLUMN('[1]Price List, Weapons &amp; Items'!$J$11)-1,0)</f>
        <v>.</v>
      </c>
      <c r="AT4" s="5" t="str">
        <f aca="false">IF(I4=".",".",VLOOKUP($I4,'[1]Price List, Weapons &amp; Items'!B$1:J$1048576,3,0))</f>
        <v>.</v>
      </c>
      <c r="AU4" s="13" t="e">
        <f aca="true">IF(AG4=1,(OFFSET(I4,0,0,COUNTIF(#REF!,A4),1)),"")</f>
        <v>#REF!</v>
      </c>
      <c r="AV4" s="5" t="n">
        <f aca="false">VLOOKUP($I4,'[1]Price List, Weapons &amp; Items'!B$1:L$1048576,COLUMN('[1]Price List, Weapons &amp; Items'!$L$11)-1,0)</f>
        <v>0</v>
      </c>
      <c r="AW4" s="5" t="n">
        <f aca="false">IF(U4="Yes",1,0)</f>
        <v>1</v>
      </c>
      <c r="AX4" s="5" t="n">
        <f aca="false">IF(D4="Military",IF(OR(IFERROR(SEARCH("equipment",E4,1),0)&gt;0,IFERROR(SEARCH("weapons",E4,1),0)&gt;0),1,0),0)</f>
        <v>0</v>
      </c>
      <c r="AY4" s="5" t="str">
        <f aca="false">IFERROR(IF(VALUE(TEXT(C4,"mm"))=IF(AK4&gt;12,AK4-12,AK4),".",IF(TEXT(C4,"mm")="01",".",1)),"Value is not in date format")</f>
        <v>.</v>
      </c>
      <c r="AZ4" s="5" t="str">
        <f aca="false">IF(AND(A4=A3,C4=C3)=TRUE(),IF(F4=F3,".","1"),".")</f>
        <v>.</v>
      </c>
      <c r="BA4" s="5" t="str">
        <f aca="false">IF(AND(_xlfn.ISFORMULA(R4),_xlfn.ISFORMULA(S4),_xlfn.ISFORMULA(T4))=TRUE(),".",1)</f>
        <v>.</v>
      </c>
      <c r="BB4" s="5" t="str">
        <f aca="false">IF(T4&lt;&gt;".",IF(T4&gt;S4,1,"."),".")</f>
        <v>.</v>
      </c>
      <c r="BC4" s="5" t="n">
        <f aca="false">IFERROR(VLOOKUP(B4,'[1]Share, Heavy Weapons to Ukraine'!B$1:AA$1048576,COLUMN('[1]Share, Heavy Weapons to Ukraine'!C13)-1,0),0)</f>
        <v>1</v>
      </c>
      <c r="BD4" s="5" t="n">
        <f aca="false">VLOOKUP(Sheet1!B4,'[1]Country Summary (€)'!B$1:F$1048576,COLUMN('[1]Country Summary (€)'!C14)-1,FALSE())</f>
        <v>0</v>
      </c>
      <c r="BE4" s="5" t="str">
        <f aca="false">IF(AND(AG4=1,D4="Military",H4&lt;&gt;"Not given")=TRUE(),IF(SUMIFS(#REF!,#REF!,A4)&gt;0,ABS((SUMIFS(#REF!,#REF!,A4)/VLOOKUP("USD",'[1]Exchange Rates'!B$1:C$1048576,2,0)))/S4,"."),".")</f>
        <v>.</v>
      </c>
      <c r="BF4" s="1" t="str">
        <f aca="false">IF(AND(AG4=1,D4="Military",H4&lt;&gt;"Not given")=TRUE(),IF(SUMIFS(#REF!,#REF!,A4)&gt;0,IF((ABS((SUMIFS(#REF!,#REF!,A4)/VLOOKUP("USD",'[1]Exchange Rates'!B$1:C$1048576,2,0)))/S4)&gt;1,(SUMIFS(#REF!,#REF!,A4)-S4)/S4,(S4-SUMIFS(#REF!,#REF!,A4))/SUMIFS(#REF!,#REF!,A4)),"."),".")</f>
        <v>.</v>
      </c>
    </row>
    <row r="5" customFormat="false" ht="15.75" hidden="false" customHeight="true" outlineLevel="0" collapsed="false">
      <c r="A5" s="37" t="s">
        <v>79</v>
      </c>
      <c r="B5" s="37" t="s">
        <v>57</v>
      </c>
      <c r="C5" s="38" t="n">
        <v>44691</v>
      </c>
      <c r="D5" s="37" t="s">
        <v>58</v>
      </c>
      <c r="E5" s="37" t="s">
        <v>70</v>
      </c>
      <c r="F5" s="37" t="s">
        <v>80</v>
      </c>
      <c r="G5" s="5" t="s">
        <v>61</v>
      </c>
      <c r="H5" s="39" t="n">
        <v>2000000</v>
      </c>
      <c r="I5" s="37" t="s">
        <v>62</v>
      </c>
      <c r="J5" s="7" t="str">
        <f aca="false">VLOOKUP($I5,'[1]Price List, Weapons &amp; Items'!B$1:C$1048576,2,0)</f>
        <v>.</v>
      </c>
      <c r="K5" s="7" t="str">
        <f aca="false">IF(I5=".",I5,VLOOKUP($I5,'[1]Price List, Weapons &amp; Items'!B$1:D$1048576,3,0))</f>
        <v>.</v>
      </c>
      <c r="L5" s="8" t="n">
        <f aca="false">VLOOKUP(I5,'[1]Price List, Weapons &amp; Items'!B$1:E$1048576,4,0)</f>
        <v>0</v>
      </c>
      <c r="M5" s="40" t="s">
        <v>62</v>
      </c>
      <c r="N5" s="41" t="s">
        <v>62</v>
      </c>
      <c r="O5" s="9" t="str">
        <f aca="false">VLOOKUP($I5,'[1]Price List, Weapons &amp; Items'!B$1:G$1048576,6,0)</f>
        <v>.</v>
      </c>
      <c r="P5" s="6" t="str">
        <f aca="false">IF(TYPE(M5)=1,IF(TYPE(O5)=1,M5*O5,"No price"),".")</f>
        <v>.</v>
      </c>
      <c r="Q5" s="6" t="str">
        <f aca="false">IF(TYPE(N5)=1,IF(TYPE(O5)=1,N5*O5,"No price"),".")</f>
        <v>.</v>
      </c>
      <c r="R5" s="6" t="n">
        <f aca="false">IF(AG5=1,IF(H5&lt;&gt;"Not given",H5,IF(TYPE(H5)=2,IF(SUMIFS(#REF!,#REF!,A5)&gt;0,SUMIFS(#REF!,#REF!,A5),"."),"Format error")),"")</f>
        <v>2000000</v>
      </c>
      <c r="S5" s="6" t="n">
        <f aca="false">IF(AND(AG5=1,R5&lt;&gt;".")=TRUE(),R5/VLOOKUP(G5,'[1]Exchange Rates'!B$1:C$1048576,2,0),IF(R5=".",".",""))</f>
        <v>1808645.32465184</v>
      </c>
      <c r="T5" s="6" t="str">
        <f aca="false">IF(AG5=1,IF(AI5="Value is not given at all",".",IF(AI5="Value is given by the source",S5,IF(AI5="Value is calculated with prices",(IF(SUMIFS(#REF!,#REF!,A5)&gt;0,SUMIFS(#REF!,#REF!,A5),"."))/VLOOKUP("USD",'[1]Exchange Rates'!B$1:C$1048576,2,0),"Error with coding"))),"")</f>
        <v>.</v>
      </c>
      <c r="U5" s="5" t="s">
        <v>63</v>
      </c>
      <c r="V5" s="42" t="s">
        <v>76</v>
      </c>
      <c r="W5" s="34" t="s">
        <v>81</v>
      </c>
      <c r="X5" s="37" t="s">
        <v>62</v>
      </c>
      <c r="Y5" s="34" t="s">
        <v>62</v>
      </c>
      <c r="Z5" s="43" t="n">
        <v>0</v>
      </c>
      <c r="AA5" s="43" t="n">
        <v>0</v>
      </c>
      <c r="AB5" s="5" t="n">
        <f aca="false">IF(AND(D5="Humanitarian", AE5&lt;&gt;"."), 1, 0)</f>
        <v>0</v>
      </c>
      <c r="AC5" s="5" t="n">
        <f aca="false">IF(OR(M5="undisclosed", M5="."), 0, IF(M5=N5, 1, 0))</f>
        <v>0</v>
      </c>
      <c r="AD5" s="5" t="n">
        <v>0</v>
      </c>
      <c r="AE5" s="37" t="s">
        <v>62</v>
      </c>
      <c r="AF5" s="12" t="str">
        <f aca="false">""</f>
        <v/>
      </c>
      <c r="AG5" s="43" t="n">
        <v>1</v>
      </c>
      <c r="AH5" s="43" t="s">
        <v>66</v>
      </c>
      <c r="AI5" s="43" t="s">
        <v>67</v>
      </c>
      <c r="AJ5" s="43" t="n">
        <v>1</v>
      </c>
      <c r="AK5" s="43" t="n">
        <v>5</v>
      </c>
      <c r="AL5" s="5" t="n">
        <v>0</v>
      </c>
      <c r="AM5" s="36" t="n">
        <f aca="false">IF(OR(AN5="2022-2023",AN5=2022), 1, 0)</f>
        <v>1</v>
      </c>
      <c r="AN5" s="36" t="s">
        <v>68</v>
      </c>
      <c r="AO5" s="36" t="n">
        <f aca="false">VLOOKUP($I5,'[1]Price List, Weapons &amp; Items'!B$1:F$1048576,5,0)</f>
        <v>0</v>
      </c>
      <c r="AP5" s="36" t="n">
        <f aca="false">IF(AND(AO5=1,M5="undisclosed")=TRUE(),1,0)</f>
        <v>0</v>
      </c>
      <c r="AQ5" s="36" t="n">
        <f aca="false">IF(AND(AO5=1,N5="undisclosed")=TRUE(),1,0)</f>
        <v>0</v>
      </c>
      <c r="AR5" s="36" t="n">
        <f aca="false">IFERROR(IF(SEARCH("ammuni",I5,1)&gt;0,1,0),0)</f>
        <v>0</v>
      </c>
      <c r="AS5" s="5" t="str">
        <f aca="false">VLOOKUP($I5,'[1]Price List, Weapons &amp; Items'!B$1:L$1048576,COLUMN('[1]Price List, Weapons &amp; Items'!$J$11)-1,0)</f>
        <v>.</v>
      </c>
      <c r="AT5" s="5" t="str">
        <f aca="false">IF(I5=".",".",VLOOKUP($I5,'[1]Price List, Weapons &amp; Items'!B$1:J$1048576,3,0))</f>
        <v>.</v>
      </c>
      <c r="AU5" s="13" t="e">
        <f aca="true">IF(AG5=1,(OFFSET(I5,0,0,COUNTIF(#REF!,A5),1)),"")</f>
        <v>#REF!</v>
      </c>
      <c r="AV5" s="5" t="n">
        <f aca="false">VLOOKUP($I5,'[1]Price List, Weapons &amp; Items'!B$1:L$1048576,COLUMN('[1]Price List, Weapons &amp; Items'!$L$11)-1,0)</f>
        <v>0</v>
      </c>
      <c r="AW5" s="5" t="n">
        <f aca="false">IF(U5="Yes",1,0)</f>
        <v>1</v>
      </c>
      <c r="AX5" s="5" t="n">
        <f aca="false">IF(D5="Military",IF(OR(IFERROR(SEARCH("equipment",E5,1),0)&gt;0,IFERROR(SEARCH("weapons",E5,1),0)&gt;0),1,0),0)</f>
        <v>0</v>
      </c>
      <c r="AY5" s="5" t="str">
        <f aca="false">IFERROR(IF(VALUE(TEXT(C5,"mm"))=IF(AK5&gt;12,AK5-12,AK5),".",IF(TEXT(C5,"mm")="01",".",1)),"Value is not in date format")</f>
        <v>.</v>
      </c>
      <c r="AZ5" s="5" t="str">
        <f aca="false">IF(AND(A5=A4,C5=C4)=TRUE(),IF(F5=F4,".","1"),".")</f>
        <v>.</v>
      </c>
      <c r="BA5" s="5" t="str">
        <f aca="false">IF(AND(_xlfn.ISFORMULA(R5),_xlfn.ISFORMULA(S5),_xlfn.ISFORMULA(T5))=TRUE(),".",1)</f>
        <v>.</v>
      </c>
      <c r="BB5" s="5" t="str">
        <f aca="false">IF(T5&lt;&gt;".",IF(T5&gt;S5,1,"."),".")</f>
        <v>.</v>
      </c>
      <c r="BC5" s="5" t="n">
        <f aca="false">IFERROR(VLOOKUP(B5,'[1]Share, Heavy Weapons to Ukraine'!B$1:AA$1048576,COLUMN('[1]Share, Heavy Weapons to Ukraine'!C14)-1,0),0)</f>
        <v>1</v>
      </c>
      <c r="BD5" s="5" t="n">
        <f aca="false">VLOOKUP(Sheet1!B5,'[1]Country Summary (€)'!B$1:F$1048576,COLUMN('[1]Country Summary (€)'!C15)-1,FALSE())</f>
        <v>0</v>
      </c>
      <c r="BE5" s="5" t="str">
        <f aca="false">IF(AND(AG5=1,D5="Military",H5&lt;&gt;"Not given")=TRUE(),IF(SUMIFS(#REF!,#REF!,A5)&gt;0,ABS((SUMIFS(#REF!,#REF!,A5)/VLOOKUP("USD",'[1]Exchange Rates'!B$1:C$1048576,2,0)))/S5,"."),".")</f>
        <v>.</v>
      </c>
      <c r="BF5" s="1" t="str">
        <f aca="false">IF(AND(AG5=1,D5="Military",H5&lt;&gt;"Not given")=TRUE(),IF(SUMIFS(#REF!,#REF!,A5)&gt;0,IF((ABS((SUMIFS(#REF!,#REF!,A5)/VLOOKUP("USD",'[1]Exchange Rates'!B$1:C$1048576,2,0)))/S5)&gt;1,(SUMIFS(#REF!,#REF!,A5)-S5)/S5,(S5-SUMIFS(#REF!,#REF!,A5))/SUMIFS(#REF!,#REF!,A5)),"."),".")</f>
        <v>.</v>
      </c>
    </row>
    <row r="6" customFormat="false" ht="15.75" hidden="false" customHeight="true" outlineLevel="0" collapsed="false">
      <c r="A6" s="37" t="s">
        <v>82</v>
      </c>
      <c r="B6" s="37" t="s">
        <v>57</v>
      </c>
      <c r="C6" s="38" t="n">
        <v>44708</v>
      </c>
      <c r="D6" s="37" t="s">
        <v>58</v>
      </c>
      <c r="E6" s="37" t="s">
        <v>70</v>
      </c>
      <c r="F6" s="37" t="s">
        <v>75</v>
      </c>
      <c r="G6" s="5" t="s">
        <v>61</v>
      </c>
      <c r="H6" s="39" t="n">
        <f aca="false">472085886-85254690</f>
        <v>386831196</v>
      </c>
      <c r="I6" s="37" t="s">
        <v>62</v>
      </c>
      <c r="J6" s="7" t="str">
        <f aca="false">VLOOKUP($I6,'[1]Price List, Weapons &amp; Items'!B$1:C$1048576,2,0)</f>
        <v>.</v>
      </c>
      <c r="K6" s="7" t="str">
        <f aca="false">IF(I6=".",I6,VLOOKUP($I6,'[1]Price List, Weapons &amp; Items'!B$1:D$1048576,3,0))</f>
        <v>.</v>
      </c>
      <c r="L6" s="8" t="n">
        <f aca="false">VLOOKUP(I6,'[1]Price List, Weapons &amp; Items'!B$1:E$1048576,4,0)</f>
        <v>0</v>
      </c>
      <c r="M6" s="40" t="s">
        <v>62</v>
      </c>
      <c r="N6" s="41" t="s">
        <v>62</v>
      </c>
      <c r="O6" s="9" t="str">
        <f aca="false">VLOOKUP($I6,'[1]Price List, Weapons &amp; Items'!B$1:G$1048576,6,0)</f>
        <v>.</v>
      </c>
      <c r="P6" s="6" t="str">
        <f aca="false">IF(TYPE(M6)=1,IF(TYPE(O6)=1,M6*O6,"No price"),".")</f>
        <v>.</v>
      </c>
      <c r="Q6" s="6" t="str">
        <f aca="false">IF(TYPE(N6)=1,IF(TYPE(O6)=1,N6*O6,"No price"),".")</f>
        <v>.</v>
      </c>
      <c r="R6" s="6" t="n">
        <f aca="false">IF(AG6=1,IF(H6&lt;&gt;"Not given",H6,IF(TYPE(H6)=2,IF(SUMIFS(#REF!,#REF!,A6)&gt;0,SUMIFS(#REF!,#REF!,A6),"."),"Format error")),"")</f>
        <v>386831196</v>
      </c>
      <c r="S6" s="6" t="n">
        <f aca="false">IF(AND(AG6=1,R6&lt;&gt;".")=TRUE(),R6/VLOOKUP(G6,'[1]Exchange Rates'!B$1:C$1048576,2,0),IF(R6=".",".",""))</f>
        <v>349820217.037439</v>
      </c>
      <c r="T6" s="6" t="str">
        <f aca="false">IF(AG6=1,IF(AI6="Value is not given at all",".",IF(AI6="Value is given by the source",S6,IF(AI6="Value is calculated with prices",(IF(SUMIFS(#REF!,#REF!,A6)&gt;0,SUMIFS(#REF!,#REF!,A6),"."))/VLOOKUP("USD",'[1]Exchange Rates'!B$1:C$1048576,2,0),"Error with coding"))),"")</f>
        <v>.</v>
      </c>
      <c r="U6" s="5" t="s">
        <v>63</v>
      </c>
      <c r="V6" s="42" t="s">
        <v>72</v>
      </c>
      <c r="W6" s="34" t="s">
        <v>76</v>
      </c>
      <c r="X6" s="34" t="s">
        <v>77</v>
      </c>
      <c r="Y6" s="34" t="s">
        <v>83</v>
      </c>
      <c r="Z6" s="43" t="n">
        <v>0</v>
      </c>
      <c r="AA6" s="43" t="n">
        <v>0</v>
      </c>
      <c r="AB6" s="5" t="n">
        <f aca="false">IF(AND(D6="Humanitarian", AE6&lt;&gt;"."), 1, 0)</f>
        <v>0</v>
      </c>
      <c r="AC6" s="5" t="n">
        <f aca="false">IF(OR(M6="undisclosed", M6="."), 0, IF(M6=N6, 1, 0))</f>
        <v>0</v>
      </c>
      <c r="AD6" s="5" t="n">
        <v>0</v>
      </c>
      <c r="AE6" s="37" t="s">
        <v>62</v>
      </c>
      <c r="AF6" s="12" t="str">
        <f aca="false">""</f>
        <v/>
      </c>
      <c r="AG6" s="43" t="n">
        <v>1</v>
      </c>
      <c r="AH6" s="43" t="s">
        <v>66</v>
      </c>
      <c r="AI6" s="43" t="s">
        <v>67</v>
      </c>
      <c r="AJ6" s="43" t="n">
        <v>1</v>
      </c>
      <c r="AK6" s="43" t="n">
        <v>5</v>
      </c>
      <c r="AL6" s="5" t="n">
        <v>0</v>
      </c>
      <c r="AM6" s="36" t="n">
        <f aca="false">IF(OR(AN6="2022-2023",AN6=2022), 1, 0)</f>
        <v>1</v>
      </c>
      <c r="AN6" s="36" t="s">
        <v>68</v>
      </c>
      <c r="AO6" s="36" t="n">
        <f aca="false">VLOOKUP($I6,'[1]Price List, Weapons &amp; Items'!B$1:F$1048576,5,0)</f>
        <v>0</v>
      </c>
      <c r="AP6" s="36" t="n">
        <f aca="false">IF(AND(AO6=1,M6="undisclosed")=TRUE(),1,0)</f>
        <v>0</v>
      </c>
      <c r="AQ6" s="36" t="n">
        <f aca="false">IF(AND(AO6=1,N6="undisclosed")=TRUE(),1,0)</f>
        <v>0</v>
      </c>
      <c r="AR6" s="36" t="n">
        <f aca="false">IFERROR(IF(SEARCH("ammuni",I6,1)&gt;0,1,0),0)</f>
        <v>0</v>
      </c>
      <c r="AS6" s="5" t="str">
        <f aca="false">VLOOKUP($I6,'[1]Price List, Weapons &amp; Items'!B$1:L$1048576,COLUMN('[1]Price List, Weapons &amp; Items'!$J$11)-1,0)</f>
        <v>.</v>
      </c>
      <c r="AT6" s="5" t="str">
        <f aca="false">IF(I6=".",".",VLOOKUP($I6,'[1]Price List, Weapons &amp; Items'!B$1:J$1048576,3,0))</f>
        <v>.</v>
      </c>
      <c r="AU6" s="13" t="e">
        <f aca="true">IF(AG6=1,(OFFSET(I6,0,0,COUNTIF(#REF!,A6),1)),"")</f>
        <v>#REF!</v>
      </c>
      <c r="AV6" s="5" t="n">
        <f aca="false">VLOOKUP($I6,'[1]Price List, Weapons &amp; Items'!B$1:L$1048576,COLUMN('[1]Price List, Weapons &amp; Items'!$L$11)-1,0)</f>
        <v>0</v>
      </c>
      <c r="AW6" s="5" t="n">
        <f aca="false">IF(U6="Yes",1,0)</f>
        <v>1</v>
      </c>
      <c r="AX6" s="5" t="n">
        <f aca="false">IF(D6="Military",IF(OR(IFERROR(SEARCH("equipment",E6,1),0)&gt;0,IFERROR(SEARCH("weapons",E6,1),0)&gt;0),1,0),0)</f>
        <v>0</v>
      </c>
      <c r="AY6" s="5" t="str">
        <f aca="false">IFERROR(IF(VALUE(TEXT(C6,"mm"))=IF(AK6&gt;12,AK6-12,AK6),".",IF(TEXT(C6,"mm")="01",".",1)),"Value is not in date format")</f>
        <v>.</v>
      </c>
      <c r="AZ6" s="5" t="str">
        <f aca="false">IF(AND(A6=A5,C6=C5)=TRUE(),IF(F6=F5,".","1"),".")</f>
        <v>.</v>
      </c>
      <c r="BA6" s="5" t="str">
        <f aca="false">IF(AND(_xlfn.ISFORMULA(R6),_xlfn.ISFORMULA(S6),_xlfn.ISFORMULA(T6))=TRUE(),".",1)</f>
        <v>.</v>
      </c>
      <c r="BB6" s="5" t="str">
        <f aca="false">IF(T6&lt;&gt;".",IF(T6&gt;S6,1,"."),".")</f>
        <v>.</v>
      </c>
      <c r="BC6" s="5" t="n">
        <f aca="false">IFERROR(VLOOKUP(B6,'[1]Share, Heavy Weapons to Ukraine'!B$1:AA$1048576,COLUMN('[1]Share, Heavy Weapons to Ukraine'!C15)-1,0),0)</f>
        <v>1</v>
      </c>
      <c r="BD6" s="5" t="n">
        <f aca="false">VLOOKUP(Sheet1!B6,'[1]Country Summary (€)'!B$1:F$1048576,COLUMN('[1]Country Summary (€)'!C16)-1,FALSE())</f>
        <v>0</v>
      </c>
      <c r="BE6" s="5" t="str">
        <f aca="false">IF(AND(AG6=1,D6="Military",H6&lt;&gt;"Not given")=TRUE(),IF(SUMIFS(#REF!,#REF!,A6)&gt;0,ABS((SUMIFS(#REF!,#REF!,A6)/VLOOKUP("USD",'[1]Exchange Rates'!B$1:C$1048576,2,0)))/S6,"."),".")</f>
        <v>.</v>
      </c>
      <c r="BF6" s="1" t="str">
        <f aca="false">IF(AND(AG6=1,D6="Military",H6&lt;&gt;"Not given")=TRUE(),IF(SUMIFS(#REF!,#REF!,A6)&gt;0,IF((ABS((SUMIFS(#REF!,#REF!,A6)/VLOOKUP("USD",'[1]Exchange Rates'!B$1:C$1048576,2,0)))/S6)&gt;1,(SUMIFS(#REF!,#REF!,A6)-S6)/S6,(S6-SUMIFS(#REF!,#REF!,A6))/SUMIFS(#REF!,#REF!,A6)),"."),".")</f>
        <v>.</v>
      </c>
    </row>
    <row r="7" customFormat="false" ht="15.75" hidden="false" customHeight="true" outlineLevel="0" collapsed="false">
      <c r="A7" s="37" t="s">
        <v>84</v>
      </c>
      <c r="B7" s="37" t="s">
        <v>57</v>
      </c>
      <c r="C7" s="38" t="n">
        <v>44736</v>
      </c>
      <c r="D7" s="37" t="s">
        <v>58</v>
      </c>
      <c r="E7" s="37" t="s">
        <v>70</v>
      </c>
      <c r="F7" s="37" t="s">
        <v>75</v>
      </c>
      <c r="G7" s="5" t="s">
        <v>61</v>
      </c>
      <c r="H7" s="39" t="n">
        <f aca="false">697541268-472085886</f>
        <v>225455382</v>
      </c>
      <c r="I7" s="37" t="s">
        <v>62</v>
      </c>
      <c r="J7" s="7" t="str">
        <f aca="false">VLOOKUP($I7,'[1]Price List, Weapons &amp; Items'!B$1:C$1048576,2,0)</f>
        <v>.</v>
      </c>
      <c r="K7" s="7" t="str">
        <f aca="false">IF(I7=".",I7,VLOOKUP($I7,'[1]Price List, Weapons &amp; Items'!B$1:D$1048576,3,0))</f>
        <v>.</v>
      </c>
      <c r="L7" s="8" t="n">
        <f aca="false">VLOOKUP(I7,'[1]Price List, Weapons &amp; Items'!B$1:E$1048576,4,0)</f>
        <v>0</v>
      </c>
      <c r="M7" s="40" t="s">
        <v>62</v>
      </c>
      <c r="N7" s="41" t="s">
        <v>62</v>
      </c>
      <c r="O7" s="9" t="str">
        <f aca="false">VLOOKUP($I7,'[1]Price List, Weapons &amp; Items'!B$1:G$1048576,6,0)</f>
        <v>.</v>
      </c>
      <c r="P7" s="6" t="str">
        <f aca="false">IF(TYPE(M7)=1,IF(TYPE(O7)=1,M7*O7,"No price"),".")</f>
        <v>.</v>
      </c>
      <c r="Q7" s="6" t="str">
        <f aca="false">IF(TYPE(N7)=1,IF(TYPE(O7)=1,N7*O7,"No price"),".")</f>
        <v>.</v>
      </c>
      <c r="R7" s="6" t="n">
        <f aca="false">IF(AG7=1,IF(H7&lt;&gt;"Not given",H7,IF(TYPE(H7)=2,IF(SUMIFS(#REF!,#REF!,A7)&gt;0,SUMIFS(#REF!,#REF!,A7),"."),"Format error")),"")</f>
        <v>225455382</v>
      </c>
      <c r="S7" s="6" t="n">
        <f aca="false">IF(AND(AG7=1,R7&lt;&gt;".")=TRUE(),R7/VLOOKUP(G7,'[1]Exchange Rates'!B$1:C$1048576,2,0),IF(R7=".",".",""))</f>
        <v>203884411.285947</v>
      </c>
      <c r="T7" s="6" t="str">
        <f aca="false">IF(AG7=1,IF(AI7="Value is not given at all",".",IF(AI7="Value is given by the source",S7,IF(AI7="Value is calculated with prices",(IF(SUMIFS(#REF!,#REF!,A7)&gt;0,SUMIFS(#REF!,#REF!,A7),"."))/VLOOKUP("USD",'[1]Exchange Rates'!B$1:C$1048576,2,0),"Error with coding"))),"")</f>
        <v>.</v>
      </c>
      <c r="U7" s="5" t="s">
        <v>63</v>
      </c>
      <c r="V7" s="42" t="s">
        <v>72</v>
      </c>
      <c r="W7" s="34" t="s">
        <v>76</v>
      </c>
      <c r="X7" s="34" t="s">
        <v>77</v>
      </c>
      <c r="Y7" s="34" t="s">
        <v>85</v>
      </c>
      <c r="Z7" s="43" t="n">
        <v>0</v>
      </c>
      <c r="AA7" s="43" t="n">
        <v>0</v>
      </c>
      <c r="AB7" s="5" t="n">
        <f aca="false">IF(AND(D7="Humanitarian", AE7&lt;&gt;"."), 1, 0)</f>
        <v>0</v>
      </c>
      <c r="AC7" s="5" t="n">
        <f aca="false">IF(OR(M7="undisclosed", M7="."), 0, IF(M7=N7, 1, 0))</f>
        <v>0</v>
      </c>
      <c r="AD7" s="5" t="n">
        <v>0</v>
      </c>
      <c r="AE7" s="37" t="s">
        <v>62</v>
      </c>
      <c r="AF7" s="12" t="str">
        <f aca="false">""</f>
        <v/>
      </c>
      <c r="AG7" s="43" t="n">
        <v>1</v>
      </c>
      <c r="AH7" s="43" t="s">
        <v>66</v>
      </c>
      <c r="AI7" s="43" t="s">
        <v>67</v>
      </c>
      <c r="AJ7" s="43" t="n">
        <v>1</v>
      </c>
      <c r="AK7" s="43" t="n">
        <v>6</v>
      </c>
      <c r="AL7" s="5" t="n">
        <v>0</v>
      </c>
      <c r="AM7" s="36" t="n">
        <f aca="false">IF(OR(AN7="2022-2023",AN7=2022), 1, 0)</f>
        <v>1</v>
      </c>
      <c r="AN7" s="36" t="s">
        <v>68</v>
      </c>
      <c r="AO7" s="36" t="n">
        <f aca="false">VLOOKUP($I7,'[1]Price List, Weapons &amp; Items'!B$1:F$1048576,5,0)</f>
        <v>0</v>
      </c>
      <c r="AP7" s="36" t="n">
        <f aca="false">IF(AND(AO7=1,M7="undisclosed")=TRUE(),1,0)</f>
        <v>0</v>
      </c>
      <c r="AQ7" s="36" t="n">
        <f aca="false">IF(AND(AO7=1,N7="undisclosed")=TRUE(),1,0)</f>
        <v>0</v>
      </c>
      <c r="AR7" s="36" t="n">
        <f aca="false">IFERROR(IF(SEARCH("ammuni",I7,1)&gt;0,1,0),0)</f>
        <v>0</v>
      </c>
      <c r="AS7" s="5" t="str">
        <f aca="false">VLOOKUP($I7,'[1]Price List, Weapons &amp; Items'!B$1:L$1048576,COLUMN('[1]Price List, Weapons &amp; Items'!$J$11)-1,0)</f>
        <v>.</v>
      </c>
      <c r="AT7" s="5" t="str">
        <f aca="false">IF(I7=".",".",VLOOKUP($I7,'[1]Price List, Weapons &amp; Items'!B$1:J$1048576,3,0))</f>
        <v>.</v>
      </c>
      <c r="AU7" s="13" t="e">
        <f aca="true">IF(AG7=1,(OFFSET(I7,0,0,COUNTIF(#REF!,A7),1)),"")</f>
        <v>#REF!</v>
      </c>
      <c r="AV7" s="5" t="n">
        <f aca="false">VLOOKUP($I7,'[1]Price List, Weapons &amp; Items'!B$1:L$1048576,COLUMN('[1]Price List, Weapons &amp; Items'!$L$11)-1,0)</f>
        <v>0</v>
      </c>
      <c r="AW7" s="5" t="n">
        <f aca="false">IF(U7="Yes",1,0)</f>
        <v>1</v>
      </c>
      <c r="AX7" s="5" t="n">
        <f aca="false">IF(D7="Military",IF(OR(IFERROR(SEARCH("equipment",E7,1),0)&gt;0,IFERROR(SEARCH("weapons",E7,1),0)&gt;0),1,0),0)</f>
        <v>0</v>
      </c>
      <c r="AY7" s="5" t="str">
        <f aca="false">IFERROR(IF(VALUE(TEXT(C7,"mm"))=IF(AK7&gt;12,AK7-12,AK7),".",IF(TEXT(C7,"mm")="01",".",1)),"Value is not in date format")</f>
        <v>.</v>
      </c>
      <c r="AZ7" s="5" t="str">
        <f aca="false">IF(AND(A7=A6,C7=C6)=TRUE(),IF(F7=F6,".","1"),".")</f>
        <v>.</v>
      </c>
      <c r="BA7" s="5" t="str">
        <f aca="false">IF(AND(_xlfn.ISFORMULA(R7),_xlfn.ISFORMULA(S7),_xlfn.ISFORMULA(T7))=TRUE(),".",1)</f>
        <v>.</v>
      </c>
      <c r="BB7" s="5" t="str">
        <f aca="false">IF(T7&lt;&gt;".",IF(T7&gt;S7,1,"."),".")</f>
        <v>.</v>
      </c>
      <c r="BC7" s="5" t="n">
        <f aca="false">IFERROR(VLOOKUP(B7,'[1]Share, Heavy Weapons to Ukraine'!B$1:AA$1048576,COLUMN('[1]Share, Heavy Weapons to Ukraine'!C16)-1,0),0)</f>
        <v>1</v>
      </c>
      <c r="BD7" s="5" t="n">
        <f aca="false">VLOOKUP(Sheet1!B7,'[1]Country Summary (€)'!B$1:F$1048576,COLUMN('[1]Country Summary (€)'!C17)-1,FALSE())</f>
        <v>0</v>
      </c>
      <c r="BE7" s="5" t="str">
        <f aca="false">IF(AND(AG7=1,D7="Military",H7&lt;&gt;"Not given")=TRUE(),IF(SUMIFS(#REF!,#REF!,A7)&gt;0,ABS((SUMIFS(#REF!,#REF!,A7)/VLOOKUP("USD",'[1]Exchange Rates'!B$1:C$1048576,2,0)))/S7,"."),".")</f>
        <v>.</v>
      </c>
      <c r="BF7" s="1" t="str">
        <f aca="false">IF(AND(AG7=1,D7="Military",H7&lt;&gt;"Not given")=TRUE(),IF(SUMIFS(#REF!,#REF!,A7)&gt;0,IF((ABS((SUMIFS(#REF!,#REF!,A7)/VLOOKUP("USD",'[1]Exchange Rates'!B$1:C$1048576,2,0)))/S7)&gt;1,(SUMIFS(#REF!,#REF!,A7)-S7)/S7,(S7-SUMIFS(#REF!,#REF!,A7))/SUMIFS(#REF!,#REF!,A7)),"."),".")</f>
        <v>.</v>
      </c>
    </row>
    <row r="8" customFormat="false" ht="15.75" hidden="false" customHeight="true" outlineLevel="0" collapsed="false">
      <c r="A8" s="37" t="s">
        <v>86</v>
      </c>
      <c r="B8" s="37" t="s">
        <v>57</v>
      </c>
      <c r="C8" s="38" t="n">
        <v>44769</v>
      </c>
      <c r="D8" s="37" t="s">
        <v>58</v>
      </c>
      <c r="E8" s="37" t="s">
        <v>70</v>
      </c>
      <c r="F8" s="37" t="s">
        <v>75</v>
      </c>
      <c r="G8" s="5" t="s">
        <v>61</v>
      </c>
      <c r="H8" s="39" t="n">
        <f aca="false">(1020851025+159800000)-H7-H6-H4</f>
        <v>390009757</v>
      </c>
      <c r="I8" s="37" t="s">
        <v>62</v>
      </c>
      <c r="J8" s="7" t="str">
        <f aca="false">VLOOKUP($I8,'[1]Price List, Weapons &amp; Items'!B$1:C$1048576,2,0)</f>
        <v>.</v>
      </c>
      <c r="K8" s="7" t="str">
        <f aca="false">IF(I8=".",I8,VLOOKUP($I8,'[1]Price List, Weapons &amp; Items'!B$1:D$1048576,3,0))</f>
        <v>.</v>
      </c>
      <c r="L8" s="8" t="n">
        <f aca="false">VLOOKUP(I8,'[1]Price List, Weapons &amp; Items'!B$1:E$1048576,4,0)</f>
        <v>0</v>
      </c>
      <c r="M8" s="40" t="s">
        <v>62</v>
      </c>
      <c r="N8" s="41" t="s">
        <v>62</v>
      </c>
      <c r="O8" s="9" t="str">
        <f aca="false">VLOOKUP($I8,'[1]Price List, Weapons &amp; Items'!B$1:G$1048576,6,0)</f>
        <v>.</v>
      </c>
      <c r="P8" s="6" t="str">
        <f aca="false">IF(TYPE(M8)=1,IF(TYPE(O8)=1,M8*O8,"No price"),".")</f>
        <v>.</v>
      </c>
      <c r="Q8" s="6" t="str">
        <f aca="false">IF(TYPE(N8)=1,IF(TYPE(O8)=1,N8*O8,"No price"),".")</f>
        <v>.</v>
      </c>
      <c r="R8" s="6" t="n">
        <f aca="false">IF(AG8=1,IF(H8&lt;&gt;"Not given",H8,IF(TYPE(H8)=2,IF(SUMIFS(#REF!,#REF!,A8)&gt;0,SUMIFS(#REF!,#REF!,A8),"."),"Format error")),"")</f>
        <v>390009757</v>
      </c>
      <c r="S8" s="6" t="n">
        <f aca="false">IF(AND(AG8=1,R8&lt;&gt;".")=TRUE(),R8/VLOOKUP(G8,'[1]Exchange Rates'!B$1:C$1048576,2,0),IF(R8=".",".",""))</f>
        <v>352694661.783324</v>
      </c>
      <c r="T8" s="6" t="str">
        <f aca="false">IF(AG8=1,IF(AI8="Value is not given at all",".",IF(AI8="Value is given by the source",S8,IF(AI8="Value is calculated with prices",(IF(SUMIFS(#REF!,#REF!,A8)&gt;0,SUMIFS(#REF!,#REF!,A8),"."))/VLOOKUP("USD",'[1]Exchange Rates'!B$1:C$1048576,2,0),"Error with coding"))),"")</f>
        <v>.</v>
      </c>
      <c r="U8" s="5" t="s">
        <v>63</v>
      </c>
      <c r="V8" s="42" t="s">
        <v>72</v>
      </c>
      <c r="W8" s="34" t="s">
        <v>76</v>
      </c>
      <c r="X8" s="34" t="s">
        <v>77</v>
      </c>
      <c r="Y8" s="34" t="s">
        <v>87</v>
      </c>
      <c r="Z8" s="43" t="n">
        <v>0</v>
      </c>
      <c r="AA8" s="43" t="n">
        <v>0</v>
      </c>
      <c r="AB8" s="5" t="n">
        <f aca="false">IF(AND(D8="Humanitarian", AE8&lt;&gt;"."), 1, 0)</f>
        <v>0</v>
      </c>
      <c r="AC8" s="5" t="n">
        <f aca="false">IF(OR(M8="undisclosed", M8="."), 0, IF(M8=N8, 1, 0))</f>
        <v>0</v>
      </c>
      <c r="AD8" s="5" t="n">
        <v>0</v>
      </c>
      <c r="AE8" s="37" t="s">
        <v>62</v>
      </c>
      <c r="AF8" s="12" t="str">
        <f aca="false">""</f>
        <v/>
      </c>
      <c r="AG8" s="43" t="n">
        <v>1</v>
      </c>
      <c r="AH8" s="43" t="s">
        <v>66</v>
      </c>
      <c r="AI8" s="43" t="s">
        <v>67</v>
      </c>
      <c r="AJ8" s="43" t="n">
        <v>1</v>
      </c>
      <c r="AK8" s="43" t="n">
        <v>7</v>
      </c>
      <c r="AL8" s="5" t="n">
        <v>0</v>
      </c>
      <c r="AM8" s="36" t="n">
        <f aca="false">IF(OR(AN8="2022-2023",AN8=2022), 1, 0)</f>
        <v>1</v>
      </c>
      <c r="AN8" s="36" t="s">
        <v>68</v>
      </c>
      <c r="AO8" s="36" t="n">
        <f aca="false">VLOOKUP($I8,'[1]Price List, Weapons &amp; Items'!B$1:F$1048576,5,0)</f>
        <v>0</v>
      </c>
      <c r="AP8" s="36" t="n">
        <f aca="false">IF(AND(AO8=1,M8="undisclosed")=TRUE(),1,0)</f>
        <v>0</v>
      </c>
      <c r="AQ8" s="36" t="n">
        <f aca="false">IF(AND(AO8=1,N8="undisclosed")=TRUE(),1,0)</f>
        <v>0</v>
      </c>
      <c r="AR8" s="36" t="n">
        <f aca="false">IFERROR(IF(SEARCH("ammuni",I8,1)&gt;0,1,0),0)</f>
        <v>0</v>
      </c>
      <c r="AS8" s="5" t="str">
        <f aca="false">VLOOKUP($I8,'[1]Price List, Weapons &amp; Items'!B$1:L$1048576,COLUMN('[1]Price List, Weapons &amp; Items'!$J$11)-1,0)</f>
        <v>.</v>
      </c>
      <c r="AT8" s="5" t="str">
        <f aca="false">IF(I8=".",".",VLOOKUP($I8,'[1]Price List, Weapons &amp; Items'!B$1:J$1048576,3,0))</f>
        <v>.</v>
      </c>
      <c r="AU8" s="13" t="e">
        <f aca="true">IF(AG8=1,(OFFSET(I8,0,0,COUNTIF(#REF!,A8),1)),"")</f>
        <v>#REF!</v>
      </c>
      <c r="AV8" s="5" t="n">
        <f aca="false">VLOOKUP($I8,'[1]Price List, Weapons &amp; Items'!B$1:L$1048576,COLUMN('[1]Price List, Weapons &amp; Items'!$L$11)-1,0)</f>
        <v>0</v>
      </c>
      <c r="AW8" s="5" t="n">
        <f aca="false">IF(U8="Yes",1,0)</f>
        <v>1</v>
      </c>
      <c r="AX8" s="5" t="n">
        <f aca="false">IF(D8="Military",IF(OR(IFERROR(SEARCH("equipment",E8,1),0)&gt;0,IFERROR(SEARCH("weapons",E8,1),0)&gt;0),1,0),0)</f>
        <v>0</v>
      </c>
      <c r="AY8" s="5" t="str">
        <f aca="false">IFERROR(IF(VALUE(TEXT(C8,"mm"))=IF(AK8&gt;12,AK8-12,AK8),".",IF(TEXT(C8,"mm")="01",".",1)),"Value is not in date format")</f>
        <v>.</v>
      </c>
      <c r="AZ8" s="5" t="str">
        <f aca="false">IF(AND(A8=A7,C8=C7)=TRUE(),IF(F8=F7,".","1"),".")</f>
        <v>.</v>
      </c>
      <c r="BA8" s="5" t="str">
        <f aca="false">IF(AND(_xlfn.ISFORMULA(R8),_xlfn.ISFORMULA(S8),_xlfn.ISFORMULA(T8))=TRUE(),".",1)</f>
        <v>.</v>
      </c>
      <c r="BB8" s="5" t="str">
        <f aca="false">IF(T8&lt;&gt;".",IF(T8&gt;S8,1,"."),".")</f>
        <v>.</v>
      </c>
      <c r="BC8" s="5" t="n">
        <f aca="false">IFERROR(VLOOKUP(B8,'[1]Share, Heavy Weapons to Ukraine'!B$1:AA$1048576,COLUMN('[1]Share, Heavy Weapons to Ukraine'!C17)-1,0),0)</f>
        <v>1</v>
      </c>
      <c r="BD8" s="5" t="n">
        <f aca="false">VLOOKUP(Sheet1!B8,'[1]Country Summary (€)'!B$1:F$1048576,COLUMN('[1]Country Summary (€)'!C18)-1,FALSE())</f>
        <v>0</v>
      </c>
      <c r="BE8" s="5" t="str">
        <f aca="false">IF(AND(AG8=1,D8="Military",H8&lt;&gt;"Not given")=TRUE(),IF(SUMIFS(#REF!,#REF!,A8)&gt;0,ABS((SUMIFS(#REF!,#REF!,A8)/VLOOKUP("USD",'[1]Exchange Rates'!B$1:C$1048576,2,0)))/S8,"."),".")</f>
        <v>.</v>
      </c>
      <c r="BF8" s="1" t="str">
        <f aca="false">IF(AND(AG8=1,D8="Military",H8&lt;&gt;"Not given")=TRUE(),IF(SUMIFS(#REF!,#REF!,A8)&gt;0,IF((ABS((SUMIFS(#REF!,#REF!,A8)/VLOOKUP("USD",'[1]Exchange Rates'!B$1:C$1048576,2,0)))/S8)&gt;1,(SUMIFS(#REF!,#REF!,A8)-S8)/S8,(S8-SUMIFS(#REF!,#REF!,A8))/SUMIFS(#REF!,#REF!,A8)),"."),".")</f>
        <v>.</v>
      </c>
    </row>
    <row r="9" customFormat="false" ht="15.75" hidden="false" customHeight="true" outlineLevel="0" collapsed="false">
      <c r="A9" s="37" t="s">
        <v>88</v>
      </c>
      <c r="B9" s="37" t="s">
        <v>57</v>
      </c>
      <c r="C9" s="38" t="n">
        <v>44802</v>
      </c>
      <c r="D9" s="37" t="s">
        <v>58</v>
      </c>
      <c r="E9" s="37" t="s">
        <v>70</v>
      </c>
      <c r="F9" s="37" t="s">
        <v>75</v>
      </c>
      <c r="G9" s="5" t="s">
        <v>61</v>
      </c>
      <c r="H9" s="39" t="n">
        <f aca="false">(1032666469+159800000)-H7-H6-H4-H8</f>
        <v>11815444</v>
      </c>
      <c r="I9" s="37" t="s">
        <v>62</v>
      </c>
      <c r="J9" s="7" t="str">
        <f aca="false">VLOOKUP($I9,'[1]Price List, Weapons &amp; Items'!B$1:C$1048576,2,0)</f>
        <v>.</v>
      </c>
      <c r="K9" s="7" t="str">
        <f aca="false">IF(I9=".",I9,VLOOKUP($I9,'[1]Price List, Weapons &amp; Items'!B$1:D$1048576,3,0))</f>
        <v>.</v>
      </c>
      <c r="L9" s="8" t="n">
        <f aca="false">VLOOKUP(I9,'[1]Price List, Weapons &amp; Items'!B$1:E$1048576,4,0)</f>
        <v>0</v>
      </c>
      <c r="M9" s="40" t="s">
        <v>62</v>
      </c>
      <c r="N9" s="41" t="s">
        <v>62</v>
      </c>
      <c r="O9" s="9" t="str">
        <f aca="false">VLOOKUP($I9,'[1]Price List, Weapons &amp; Items'!B$1:G$1048576,6,0)</f>
        <v>.</v>
      </c>
      <c r="P9" s="6" t="str">
        <f aca="false">IF(TYPE(M9)=1,IF(TYPE(O9)=1,M9*O9,"No price"),".")</f>
        <v>.</v>
      </c>
      <c r="Q9" s="6" t="str">
        <f aca="false">IF(TYPE(N9)=1,IF(TYPE(O9)=1,N9*O9,"No price"),".")</f>
        <v>.</v>
      </c>
      <c r="R9" s="6" t="n">
        <f aca="false">IF(AG9=1,IF(H9&lt;&gt;"Not given",H9,IF(TYPE(H9)=2,IF(SUMIFS(#REF!,#REF!,A9)&gt;0,SUMIFS(#REF!,#REF!,A9),"."),"Format error")),"")</f>
        <v>11815444</v>
      </c>
      <c r="S9" s="6" t="n">
        <f aca="false">IF(AND(AG9=1,R9&lt;&gt;".")=TRUE(),R9/VLOOKUP(G9,'[1]Exchange Rates'!B$1:C$1048576,2,0),IF(R9=".",".",""))</f>
        <v>10684973.7746428</v>
      </c>
      <c r="T9" s="6" t="str">
        <f aca="false">IF(AG9=1,IF(AI9="Value is not given at all",".",IF(AI9="Value is given by the source",S9,IF(AI9="Value is calculated with prices",(IF(SUMIFS(#REF!,#REF!,A9)&gt;0,SUMIFS(#REF!,#REF!,A9),"."))/VLOOKUP("USD",'[1]Exchange Rates'!B$1:C$1048576,2,0),"Error with coding"))),"")</f>
        <v>.</v>
      </c>
      <c r="U9" s="5" t="s">
        <v>63</v>
      </c>
      <c r="V9" s="42" t="s">
        <v>72</v>
      </c>
      <c r="W9" s="34" t="s">
        <v>76</v>
      </c>
      <c r="X9" s="34" t="s">
        <v>77</v>
      </c>
      <c r="Y9" s="34" t="s">
        <v>89</v>
      </c>
      <c r="Z9" s="43" t="n">
        <v>0</v>
      </c>
      <c r="AA9" s="43" t="n">
        <v>0</v>
      </c>
      <c r="AB9" s="5" t="n">
        <f aca="false">IF(AND(D9="Humanitarian", AE9&lt;&gt;"."), 1, 0)</f>
        <v>0</v>
      </c>
      <c r="AC9" s="5" t="n">
        <f aca="false">IF(OR(M9="undisclosed", M9="."), 0, IF(M9=N9, 1, 0))</f>
        <v>0</v>
      </c>
      <c r="AD9" s="5" t="n">
        <v>0</v>
      </c>
      <c r="AE9" s="37" t="s">
        <v>62</v>
      </c>
      <c r="AF9" s="12" t="str">
        <f aca="false">""</f>
        <v/>
      </c>
      <c r="AG9" s="43" t="n">
        <v>1</v>
      </c>
      <c r="AH9" s="43" t="s">
        <v>66</v>
      </c>
      <c r="AI9" s="43" t="s">
        <v>67</v>
      </c>
      <c r="AJ9" s="43" t="n">
        <v>1</v>
      </c>
      <c r="AK9" s="43" t="n">
        <v>8</v>
      </c>
      <c r="AL9" s="5" t="n">
        <v>0</v>
      </c>
      <c r="AM9" s="36" t="n">
        <f aca="false">IF(OR(AN9="2022-2023",AN9=2022), 1, 0)</f>
        <v>1</v>
      </c>
      <c r="AN9" s="36" t="s">
        <v>68</v>
      </c>
      <c r="AO9" s="36" t="n">
        <f aca="false">VLOOKUP($I9,'[1]Price List, Weapons &amp; Items'!B$1:F$1048576,5,0)</f>
        <v>0</v>
      </c>
      <c r="AP9" s="36" t="n">
        <f aca="false">IF(AND(AO9=1,M9="undisclosed")=TRUE(),1,0)</f>
        <v>0</v>
      </c>
      <c r="AQ9" s="36" t="n">
        <f aca="false">IF(AND(AO9=1,N9="undisclosed")=TRUE(),1,0)</f>
        <v>0</v>
      </c>
      <c r="AR9" s="36" t="n">
        <f aca="false">IFERROR(IF(SEARCH("ammuni",I9,1)&gt;0,1,0),0)</f>
        <v>0</v>
      </c>
      <c r="AS9" s="5" t="str">
        <f aca="false">VLOOKUP($I9,'[1]Price List, Weapons &amp; Items'!B$1:L$1048576,COLUMN('[1]Price List, Weapons &amp; Items'!$J$11)-1,0)</f>
        <v>.</v>
      </c>
      <c r="AT9" s="5" t="str">
        <f aca="false">IF(I9=".",".",VLOOKUP($I9,'[1]Price List, Weapons &amp; Items'!B$1:J$1048576,3,0))</f>
        <v>.</v>
      </c>
      <c r="AU9" s="13" t="e">
        <f aca="true">IF(AG9=1,(OFFSET(I9,0,0,COUNTIF(#REF!,A9),1)),"")</f>
        <v>#REF!</v>
      </c>
      <c r="AV9" s="5" t="n">
        <f aca="false">VLOOKUP($I9,'[1]Price List, Weapons &amp; Items'!B$1:L$1048576,COLUMN('[1]Price List, Weapons &amp; Items'!$L$11)-1,0)</f>
        <v>0</v>
      </c>
      <c r="AW9" s="5" t="n">
        <f aca="false">IF(U9="Yes",1,0)</f>
        <v>1</v>
      </c>
      <c r="AX9" s="5" t="n">
        <f aca="false">IF(D9="Military",IF(OR(IFERROR(SEARCH("equipment",E9,1),0)&gt;0,IFERROR(SEARCH("weapons",E9,1),0)&gt;0),1,0),0)</f>
        <v>0</v>
      </c>
      <c r="AY9" s="5" t="str">
        <f aca="false">IFERROR(IF(VALUE(TEXT(C9,"mm"))=IF(AK9&gt;12,AK9-12,AK9),".",IF(TEXT(C9,"mm")="01",".",1)),"Value is not in date format")</f>
        <v>.</v>
      </c>
      <c r="AZ9" s="5" t="str">
        <f aca="false">IF(AND(A9=A8,C9=C8)=TRUE(),IF(F9=F8,".","1"),".")</f>
        <v>.</v>
      </c>
      <c r="BA9" s="5" t="str">
        <f aca="false">IF(AND(_xlfn.ISFORMULA(R9),_xlfn.ISFORMULA(S9),_xlfn.ISFORMULA(T9))=TRUE(),".",1)</f>
        <v>.</v>
      </c>
      <c r="BB9" s="5" t="str">
        <f aca="false">IF(T9&lt;&gt;".",IF(T9&gt;S9,1,"."),".")</f>
        <v>.</v>
      </c>
      <c r="BC9" s="5" t="n">
        <f aca="false">IFERROR(VLOOKUP(B9,'[1]Share, Heavy Weapons to Ukraine'!B$1:AA$1048576,COLUMN('[1]Share, Heavy Weapons to Ukraine'!C18)-1,0),0)</f>
        <v>1</v>
      </c>
      <c r="BD9" s="5" t="n">
        <f aca="false">VLOOKUP(Sheet1!B9,'[1]Country Summary (€)'!B$1:F$1048576,COLUMN('[1]Country Summary (€)'!C19)-1,FALSE())</f>
        <v>0</v>
      </c>
      <c r="BE9" s="5" t="str">
        <f aca="false">IF(AND(AG9=1,D9="Military",H9&lt;&gt;"Not given")=TRUE(),IF(SUMIFS(#REF!,#REF!,A9)&gt;0,ABS((SUMIFS(#REF!,#REF!,A9)/VLOOKUP("USD",'[1]Exchange Rates'!B$1:C$1048576,2,0)))/S9,"."),".")</f>
        <v>.</v>
      </c>
      <c r="BF9" s="1" t="str">
        <f aca="false">IF(AND(AG9=1,D9="Military",H9&lt;&gt;"Not given")=TRUE(),IF(SUMIFS(#REF!,#REF!,A9)&gt;0,IF((ABS((SUMIFS(#REF!,#REF!,A9)/VLOOKUP("USD",'[1]Exchange Rates'!B$1:C$1048576,2,0)))/S9)&gt;1,(SUMIFS(#REF!,#REF!,A9)-S9)/S9,(S9-SUMIFS(#REF!,#REF!,A9))/SUMIFS(#REF!,#REF!,A9)),"."),".")</f>
        <v>.</v>
      </c>
    </row>
    <row r="10" customFormat="false" ht="15.75" hidden="false" customHeight="true" outlineLevel="0" collapsed="false">
      <c r="A10" s="37" t="s">
        <v>90</v>
      </c>
      <c r="B10" s="37" t="s">
        <v>57</v>
      </c>
      <c r="C10" s="38" t="n">
        <v>44834</v>
      </c>
      <c r="D10" s="37" t="s">
        <v>58</v>
      </c>
      <c r="E10" s="37" t="s">
        <v>70</v>
      </c>
      <c r="F10" s="37" t="s">
        <v>75</v>
      </c>
      <c r="G10" s="5" t="s">
        <v>61</v>
      </c>
      <c r="H10" s="39" t="n">
        <f aca="false">(1033372413+159846579)-H7-H6-H4-H8-H9</f>
        <v>752523</v>
      </c>
      <c r="I10" s="37" t="s">
        <v>62</v>
      </c>
      <c r="J10" s="7" t="str">
        <f aca="false">VLOOKUP($I10,'[1]Price List, Weapons &amp; Items'!B$1:C$1048576,2,0)</f>
        <v>.</v>
      </c>
      <c r="K10" s="7" t="str">
        <f aca="false">IF(I10=".",I10,VLOOKUP($I10,'[1]Price List, Weapons &amp; Items'!B$1:D$1048576,3,0))</f>
        <v>.</v>
      </c>
      <c r="L10" s="8" t="n">
        <f aca="false">VLOOKUP(I10,'[1]Price List, Weapons &amp; Items'!B$1:E$1048576,4,0)</f>
        <v>0</v>
      </c>
      <c r="M10" s="40" t="s">
        <v>62</v>
      </c>
      <c r="N10" s="41" t="s">
        <v>62</v>
      </c>
      <c r="O10" s="9" t="str">
        <f aca="false">VLOOKUP($I10,'[1]Price List, Weapons &amp; Items'!B$1:G$1048576,6,0)</f>
        <v>.</v>
      </c>
      <c r="P10" s="6" t="str">
        <f aca="false">IF(TYPE(M10)=1,IF(TYPE(O10)=1,M10*O10,"No price"),".")</f>
        <v>.</v>
      </c>
      <c r="Q10" s="6" t="str">
        <f aca="false">IF(TYPE(N10)=1,IF(TYPE(O10)=1,N10*O10,"No price"),".")</f>
        <v>.</v>
      </c>
      <c r="R10" s="6" t="n">
        <f aca="false">IF(AG10=1,IF(H10&lt;&gt;"Not given",H10,IF(TYPE(H10)=2,IF(SUMIFS(#REF!,#REF!,A10)&gt;0,SUMIFS(#REF!,#REF!,A10),"."),"Format error")),"")</f>
        <v>752523</v>
      </c>
      <c r="S10" s="6" t="n">
        <f aca="false">IF(AND(AG10=1,R10&lt;&gt;".")=TRUE(),R10/VLOOKUP(G10,'[1]Exchange Rates'!B$1:C$1048576,2,0),IF(R10=".",".",""))</f>
        <v>680523.602821487</v>
      </c>
      <c r="T10" s="6" t="str">
        <f aca="false">IF(AG10=1,IF(AI10="Value is not given at all",".",IF(AI10="Value is given by the source",S10,IF(AI10="Value is calculated with prices",(IF(SUMIFS(#REF!,#REF!,A10)&gt;0,SUMIFS(#REF!,#REF!,A10),"."))/VLOOKUP("USD",'[1]Exchange Rates'!B$1:C$1048576,2,0),"Error with coding"))),"")</f>
        <v>.</v>
      </c>
      <c r="U10" s="5" t="s">
        <v>63</v>
      </c>
      <c r="V10" s="42" t="s">
        <v>72</v>
      </c>
      <c r="W10" s="34" t="s">
        <v>76</v>
      </c>
      <c r="X10" s="44" t="s">
        <v>91</v>
      </c>
      <c r="Y10" s="34" t="s">
        <v>92</v>
      </c>
      <c r="Z10" s="43" t="n">
        <v>0</v>
      </c>
      <c r="AA10" s="43" t="n">
        <v>0</v>
      </c>
      <c r="AB10" s="5" t="n">
        <f aca="false">IF(AND(D10="Humanitarian", AE10&lt;&gt;"."), 1, 0)</f>
        <v>0</v>
      </c>
      <c r="AC10" s="5" t="n">
        <f aca="false">IF(OR(M10="undisclosed", M10="."), 0, IF(M10=N10, 1, 0))</f>
        <v>0</v>
      </c>
      <c r="AD10" s="5" t="n">
        <v>0</v>
      </c>
      <c r="AE10" s="37" t="s">
        <v>62</v>
      </c>
      <c r="AF10" s="12" t="str">
        <f aca="false">""</f>
        <v/>
      </c>
      <c r="AG10" s="43" t="n">
        <v>1</v>
      </c>
      <c r="AH10" s="43" t="s">
        <v>66</v>
      </c>
      <c r="AI10" s="43" t="s">
        <v>67</v>
      </c>
      <c r="AJ10" s="43" t="n">
        <v>1</v>
      </c>
      <c r="AK10" s="43" t="n">
        <v>9</v>
      </c>
      <c r="AL10" s="5" t="n">
        <v>0</v>
      </c>
      <c r="AM10" s="36" t="n">
        <f aca="false">IF(OR(AN10="2022-2023",AN10=2022), 1, 0)</f>
        <v>1</v>
      </c>
      <c r="AN10" s="36" t="s">
        <v>68</v>
      </c>
      <c r="AO10" s="36" t="n">
        <f aca="false">VLOOKUP($I10,'[1]Price List, Weapons &amp; Items'!B$1:F$1048576,5,0)</f>
        <v>0</v>
      </c>
      <c r="AP10" s="36" t="n">
        <f aca="false">IF(AND(AO10=1,M10="undisclosed")=TRUE(),1,0)</f>
        <v>0</v>
      </c>
      <c r="AQ10" s="36" t="n">
        <f aca="false">IF(AND(AO10=1,N10="undisclosed")=TRUE(),1,0)</f>
        <v>0</v>
      </c>
      <c r="AR10" s="36" t="n">
        <f aca="false">IFERROR(IF(SEARCH("ammuni",I10,1)&gt;0,1,0),0)</f>
        <v>0</v>
      </c>
      <c r="AS10" s="5" t="str">
        <f aca="false">VLOOKUP($I10,'[1]Price List, Weapons &amp; Items'!B$1:L$1048576,COLUMN('[1]Price List, Weapons &amp; Items'!$J$11)-1,0)</f>
        <v>.</v>
      </c>
      <c r="AT10" s="5" t="str">
        <f aca="false">IF(I10=".",".",VLOOKUP($I10,'[1]Price List, Weapons &amp; Items'!B$1:J$1048576,3,0))</f>
        <v>.</v>
      </c>
      <c r="AU10" s="13" t="e">
        <f aca="true">IF(AG10=1,(OFFSET(I10,0,0,COUNTIF(#REF!,A10),1)),"")</f>
        <v>#REF!</v>
      </c>
      <c r="AV10" s="5" t="n">
        <f aca="false">VLOOKUP($I10,'[1]Price List, Weapons &amp; Items'!B$1:L$1048576,COLUMN('[1]Price List, Weapons &amp; Items'!$L$11)-1,0)</f>
        <v>0</v>
      </c>
      <c r="AW10" s="5" t="n">
        <f aca="false">IF(U10="Yes",1,0)</f>
        <v>1</v>
      </c>
      <c r="AX10" s="5" t="n">
        <f aca="false">IF(D10="Military",IF(OR(IFERROR(SEARCH("equipment",E10,1),0)&gt;0,IFERROR(SEARCH("weapons",E10,1),0)&gt;0),1,0),0)</f>
        <v>0</v>
      </c>
      <c r="AY10" s="5" t="str">
        <f aca="false">IFERROR(IF(VALUE(TEXT(C10,"mm"))=IF(AK10&gt;12,AK10-12,AK10),".",IF(TEXT(C10,"mm")="01",".",1)),"Value is not in date format")</f>
        <v>.</v>
      </c>
      <c r="AZ10" s="5" t="str">
        <f aca="false">IF(AND(A10=A9,C10=C9)=TRUE(),IF(F10=F9,".","1"),".")</f>
        <v>.</v>
      </c>
      <c r="BA10" s="5" t="str">
        <f aca="false">IF(AND(_xlfn.ISFORMULA(R10),_xlfn.ISFORMULA(S10),_xlfn.ISFORMULA(T10))=TRUE(),".",1)</f>
        <v>.</v>
      </c>
      <c r="BB10" s="5" t="str">
        <f aca="false">IF(T10&lt;&gt;".",IF(T10&gt;S10,1,"."),".")</f>
        <v>.</v>
      </c>
      <c r="BC10" s="5" t="n">
        <f aca="false">IFERROR(VLOOKUP(B10,'[1]Share, Heavy Weapons to Ukraine'!B$1:AA$1048576,COLUMN('[1]Share, Heavy Weapons to Ukraine'!C19)-1,0),0)</f>
        <v>1</v>
      </c>
      <c r="BD10" s="5" t="n">
        <f aca="false">VLOOKUP(Sheet1!B10,'[1]Country Summary (€)'!B$1:F$1048576,COLUMN('[1]Country Summary (€)'!C20)-1,FALSE())</f>
        <v>0</v>
      </c>
      <c r="BE10" s="5" t="str">
        <f aca="false">IF(AND(AG10=1,D10="Military",H10&lt;&gt;"Not given")=TRUE(),IF(SUMIFS(#REF!,#REF!,A10)&gt;0,ABS((SUMIFS(#REF!,#REF!,A10)/VLOOKUP("USD",'[1]Exchange Rates'!B$1:C$1048576,2,0)))/S10,"."),".")</f>
        <v>.</v>
      </c>
      <c r="BF10" s="1" t="str">
        <f aca="false">IF(AND(AG10=1,D10="Military",H10&lt;&gt;"Not given")=TRUE(),IF(SUMIFS(#REF!,#REF!,A10)&gt;0,IF((ABS((SUMIFS(#REF!,#REF!,A10)/VLOOKUP("USD",'[1]Exchange Rates'!B$1:C$1048576,2,0)))/S10)&gt;1,(SUMIFS(#REF!,#REF!,A10)-S10)/S10,(S10-SUMIFS(#REF!,#REF!,A10))/SUMIFS(#REF!,#REF!,A10)),"."),".")</f>
        <v>.</v>
      </c>
    </row>
    <row r="11" customFormat="false" ht="15.75" hidden="false" customHeight="true" outlineLevel="0" collapsed="false">
      <c r="A11" s="37" t="s">
        <v>93</v>
      </c>
      <c r="B11" s="37" t="s">
        <v>57</v>
      </c>
      <c r="C11" s="38" t="n">
        <v>44834</v>
      </c>
      <c r="D11" s="37" t="s">
        <v>58</v>
      </c>
      <c r="E11" s="37" t="s">
        <v>70</v>
      </c>
      <c r="F11" s="37" t="s">
        <v>94</v>
      </c>
      <c r="G11" s="5" t="s">
        <v>61</v>
      </c>
      <c r="H11" s="39" t="n">
        <v>35000000</v>
      </c>
      <c r="I11" s="37" t="s">
        <v>62</v>
      </c>
      <c r="J11" s="7" t="str">
        <f aca="false">VLOOKUP($I11,'[1]Price List, Weapons &amp; Items'!B$1:C$1048576,2,0)</f>
        <v>.</v>
      </c>
      <c r="K11" s="7" t="str">
        <f aca="false">IF(I11=".",I11,VLOOKUP($I11,'[1]Price List, Weapons &amp; Items'!B$1:D$1048576,3,0))</f>
        <v>.</v>
      </c>
      <c r="L11" s="8" t="n">
        <f aca="false">VLOOKUP(I11,'[1]Price List, Weapons &amp; Items'!B$1:E$1048576,4,0)</f>
        <v>0</v>
      </c>
      <c r="M11" s="40" t="s">
        <v>62</v>
      </c>
      <c r="N11" s="41" t="s">
        <v>62</v>
      </c>
      <c r="O11" s="9" t="str">
        <f aca="false">VLOOKUP($I11,'[1]Price List, Weapons &amp; Items'!B$1:G$1048576,6,0)</f>
        <v>.</v>
      </c>
      <c r="P11" s="6" t="str">
        <f aca="false">IF(TYPE(M11)=1,IF(TYPE(O11)=1,M11*O11,"No price"),".")</f>
        <v>.</v>
      </c>
      <c r="Q11" s="6" t="str">
        <f aca="false">IF(TYPE(N11)=1,IF(TYPE(O11)=1,N11*O11,"No price"),".")</f>
        <v>.</v>
      </c>
      <c r="R11" s="6" t="n">
        <f aca="false">IF(AG11=1,IF(H11&lt;&gt;"Not given",H11,IF(TYPE(H11)=2,IF(SUMIFS(#REF!,#REF!,A11)&gt;0,SUMIFS(#REF!,#REF!,A11),"."),"Format error")),"")</f>
        <v>35000000</v>
      </c>
      <c r="S11" s="6" t="n">
        <f aca="false">IF(AND(AG11=1,R11&lt;&gt;".")=TRUE(),R11/VLOOKUP(G11,'[1]Exchange Rates'!B$1:C$1048576,2,0),IF(R11=".",".",""))</f>
        <v>31651293.1814071</v>
      </c>
      <c r="T11" s="6" t="str">
        <f aca="false">IF(AG11=1,IF(AI11="Value is not given at all",".",IF(AI11="Value is given by the source",S11,IF(AI11="Value is calculated with prices",(IF(SUMIFS(#REF!,#REF!,A11)&gt;0,SUMIFS(#REF!,#REF!,A11),"."))/VLOOKUP("USD",'[1]Exchange Rates'!B$1:C$1048576,2,0),"Error with coding"))),"")</f>
        <v>.</v>
      </c>
      <c r="U11" s="5" t="s">
        <v>63</v>
      </c>
      <c r="V11" s="34" t="s">
        <v>95</v>
      </c>
      <c r="W11" s="34" t="s">
        <v>96</v>
      </c>
      <c r="X11" s="37" t="s">
        <v>62</v>
      </c>
      <c r="Y11" s="34" t="s">
        <v>62</v>
      </c>
      <c r="Z11" s="43" t="n">
        <v>0</v>
      </c>
      <c r="AA11" s="43" t="n">
        <v>0</v>
      </c>
      <c r="AB11" s="5" t="n">
        <f aca="false">IF(AND(D11="Humanitarian", AE11&lt;&gt;"."), 1, 0)</f>
        <v>0</v>
      </c>
      <c r="AC11" s="5" t="n">
        <f aca="false">IF(OR(M11="undisclosed", M11="."), 0, IF(M11=N11, 1, 0))</f>
        <v>0</v>
      </c>
      <c r="AD11" s="5" t="n">
        <v>0</v>
      </c>
      <c r="AE11" s="37" t="s">
        <v>62</v>
      </c>
      <c r="AF11" s="12" t="str">
        <f aca="false">""</f>
        <v/>
      </c>
      <c r="AG11" s="43" t="n">
        <v>1</v>
      </c>
      <c r="AH11" s="43" t="s">
        <v>66</v>
      </c>
      <c r="AI11" s="43" t="s">
        <v>67</v>
      </c>
      <c r="AJ11" s="43" t="n">
        <v>1</v>
      </c>
      <c r="AK11" s="43" t="n">
        <v>9</v>
      </c>
      <c r="AL11" s="5" t="n">
        <v>0</v>
      </c>
      <c r="AM11" s="36" t="n">
        <f aca="false">IF(OR(AN11="2022-2023",AN11=2022), 1, 0)</f>
        <v>1</v>
      </c>
      <c r="AN11" s="36" t="s">
        <v>68</v>
      </c>
      <c r="AO11" s="36" t="n">
        <f aca="false">VLOOKUP($I11,'[1]Price List, Weapons &amp; Items'!B$1:F$1048576,5,0)</f>
        <v>0</v>
      </c>
      <c r="AP11" s="36" t="n">
        <f aca="false">IF(AND(AO11=1,M11="undisclosed")=TRUE(),1,0)</f>
        <v>0</v>
      </c>
      <c r="AQ11" s="36" t="n">
        <f aca="false">IF(AND(AO11=1,N11="undisclosed")=TRUE(),1,0)</f>
        <v>0</v>
      </c>
      <c r="AR11" s="36" t="n">
        <f aca="false">IFERROR(IF(SEARCH("ammuni",I11,1)&gt;0,1,0),0)</f>
        <v>0</v>
      </c>
      <c r="AS11" s="5" t="str">
        <f aca="false">VLOOKUP($I11,'[1]Price List, Weapons &amp; Items'!B$1:L$1048576,COLUMN('[1]Price List, Weapons &amp; Items'!$J$11)-1,0)</f>
        <v>.</v>
      </c>
      <c r="AT11" s="5" t="str">
        <f aca="false">IF(I11=".",".",VLOOKUP($I11,'[1]Price List, Weapons &amp; Items'!B$1:J$1048576,3,0))</f>
        <v>.</v>
      </c>
      <c r="AU11" s="13" t="e">
        <f aca="true">IF(AG11=1,(OFFSET(I11,0,0,COUNTIF(#REF!,A11),1)),"")</f>
        <v>#REF!</v>
      </c>
      <c r="AV11" s="5" t="n">
        <f aca="false">VLOOKUP($I11,'[1]Price List, Weapons &amp; Items'!B$1:L$1048576,COLUMN('[1]Price List, Weapons &amp; Items'!$L$11)-1,0)</f>
        <v>0</v>
      </c>
      <c r="AW11" s="5" t="n">
        <f aca="false">IF(U11="Yes",1,0)</f>
        <v>1</v>
      </c>
      <c r="AX11" s="5" t="n">
        <f aca="false">IF(D11="Military",IF(OR(IFERROR(SEARCH("equipment",E11,1),0)&gt;0,IFERROR(SEARCH("weapons",E11,1),0)&gt;0),1,0),0)</f>
        <v>0</v>
      </c>
      <c r="AY11" s="5" t="str">
        <f aca="false">IFERROR(IF(VALUE(TEXT(C11,"mm"))=IF(AK11&gt;12,AK11-12,AK11),".",IF(TEXT(C11,"mm")="01",".",1)),"Value is not in date format")</f>
        <v>.</v>
      </c>
      <c r="AZ11" s="5" t="str">
        <f aca="false">IF(AND(A11=A10,C11=C10)=TRUE(),IF(F11=F10,".","1"),".")</f>
        <v>.</v>
      </c>
      <c r="BA11" s="5" t="str">
        <f aca="false">IF(AND(_xlfn.ISFORMULA(R11),_xlfn.ISFORMULA(S11),_xlfn.ISFORMULA(T11))=TRUE(),".",1)</f>
        <v>.</v>
      </c>
      <c r="BB11" s="5" t="str">
        <f aca="false">IF(T11&lt;&gt;".",IF(T11&gt;S11,1,"."),".")</f>
        <v>.</v>
      </c>
      <c r="BC11" s="5" t="n">
        <f aca="false">IFERROR(VLOOKUP(B11,'[1]Share, Heavy Weapons to Ukraine'!B$1:AA$1048576,COLUMN('[1]Share, Heavy Weapons to Ukraine'!C20)-1,0),0)</f>
        <v>1</v>
      </c>
      <c r="BD11" s="5" t="n">
        <f aca="false">VLOOKUP(Sheet1!B11,'[1]Country Summary (€)'!B$1:F$1048576,COLUMN('[1]Country Summary (€)'!C21)-1,FALSE())</f>
        <v>0</v>
      </c>
      <c r="BE11" s="5" t="str">
        <f aca="false">IF(AND(AG11=1,D11="Military",H11&lt;&gt;"Not given")=TRUE(),IF(SUMIFS(#REF!,#REF!,A11)&gt;0,ABS((SUMIFS(#REF!,#REF!,A11)/VLOOKUP("USD",'[1]Exchange Rates'!B$1:C$1048576,2,0)))/S11,"."),".")</f>
        <v>.</v>
      </c>
      <c r="BF11" s="1" t="str">
        <f aca="false">IF(AND(AG11=1,D11="Military",H11&lt;&gt;"Not given")=TRUE(),IF(SUMIFS(#REF!,#REF!,A11)&gt;0,IF((ABS((SUMIFS(#REF!,#REF!,A11)/VLOOKUP("USD",'[1]Exchange Rates'!B$1:C$1048576,2,0)))/S11)&gt;1,(SUMIFS(#REF!,#REF!,A11)-S11)/S11,(S11-SUMIFS(#REF!,#REF!,A11))/SUMIFS(#REF!,#REF!,A11)),"."),".")</f>
        <v>.</v>
      </c>
    </row>
    <row r="12" customFormat="false" ht="15.75" hidden="false" customHeight="true" outlineLevel="0" collapsed="false">
      <c r="A12" s="37" t="s">
        <v>97</v>
      </c>
      <c r="B12" s="37" t="s">
        <v>57</v>
      </c>
      <c r="C12" s="38" t="n">
        <v>44901</v>
      </c>
      <c r="D12" s="37" t="s">
        <v>58</v>
      </c>
      <c r="E12" s="37" t="s">
        <v>70</v>
      </c>
      <c r="F12" s="37" t="s">
        <v>98</v>
      </c>
      <c r="G12" s="5" t="s">
        <v>61</v>
      </c>
      <c r="H12" s="39" t="n">
        <v>126300000</v>
      </c>
      <c r="I12" s="37" t="s">
        <v>62</v>
      </c>
      <c r="J12" s="7" t="str">
        <f aca="false">VLOOKUP($I12,'[1]Price List, Weapons &amp; Items'!B$1:C$1048576,2,0)</f>
        <v>.</v>
      </c>
      <c r="K12" s="7" t="str">
        <f aca="false">IF(I12=".",I12,VLOOKUP($I12,'[1]Price List, Weapons &amp; Items'!B$1:D$1048576,3,0))</f>
        <v>.</v>
      </c>
      <c r="L12" s="8" t="n">
        <f aca="false">VLOOKUP(I12,'[1]Price List, Weapons &amp; Items'!B$1:E$1048576,4,0)</f>
        <v>0</v>
      </c>
      <c r="M12" s="40" t="s">
        <v>62</v>
      </c>
      <c r="N12" s="41" t="s">
        <v>62</v>
      </c>
      <c r="O12" s="9" t="str">
        <f aca="false">VLOOKUP($I12,'[1]Price List, Weapons &amp; Items'!B$1:G$1048576,6,0)</f>
        <v>.</v>
      </c>
      <c r="P12" s="6" t="str">
        <f aca="false">IF(TYPE(M12)=1,IF(TYPE(O12)=1,M12*O12,"No price"),".")</f>
        <v>.</v>
      </c>
      <c r="Q12" s="6" t="str">
        <f aca="false">IF(TYPE(N12)=1,IF(TYPE(O12)=1,N12*O12,"No price"),".")</f>
        <v>.</v>
      </c>
      <c r="R12" s="6" t="n">
        <f aca="false">IF(AG12=1,IF(H12&lt;&gt;"Not given",H12,IF(TYPE(H12)=2,IF(SUMIFS(#REF!,#REF!,A12)&gt;0,SUMIFS(#REF!,#REF!,A12),"."),"Format error")),"")</f>
        <v>126300000</v>
      </c>
      <c r="S12" s="6" t="n">
        <f aca="false">IF(AND(AG12=1,R12&lt;&gt;".")=TRUE(),R12/VLOOKUP(G12,'[1]Exchange Rates'!B$1:C$1048576,2,0),IF(R12=".",".",""))</f>
        <v>114215952.251763</v>
      </c>
      <c r="T12" s="6" t="str">
        <f aca="false">IF(AG12=1,IF(AI12="Value is not given at all",".",IF(AI12="Value is given by the source",S12,IF(AI12="Value is calculated with prices",(IF(SUMIFS(#REF!,#REF!,A12)&gt;0,SUMIFS(#REF!,#REF!,A12),"."))/VLOOKUP("USD",'[1]Exchange Rates'!B$1:C$1048576,2,0),"Error with coding"))),"")</f>
        <v>.</v>
      </c>
      <c r="U12" s="5" t="s">
        <v>63</v>
      </c>
      <c r="V12" s="42" t="s">
        <v>99</v>
      </c>
      <c r="W12" s="34" t="s">
        <v>100</v>
      </c>
      <c r="X12" s="37" t="s">
        <v>62</v>
      </c>
      <c r="Y12" s="34" t="s">
        <v>62</v>
      </c>
      <c r="Z12" s="43" t="n">
        <v>0</v>
      </c>
      <c r="AA12" s="43" t="n">
        <v>0</v>
      </c>
      <c r="AB12" s="5" t="n">
        <f aca="false">IF(AND(D12="Humanitarian", AE12&lt;&gt;"."), 1, 0)</f>
        <v>0</v>
      </c>
      <c r="AC12" s="5" t="n">
        <f aca="false">IF(OR(M12="undisclosed", M12="."), 0, IF(M12=N12, 1, 0))</f>
        <v>0</v>
      </c>
      <c r="AD12" s="5" t="n">
        <v>0</v>
      </c>
      <c r="AE12" s="37" t="s">
        <v>62</v>
      </c>
      <c r="AF12" s="12" t="str">
        <f aca="false">""</f>
        <v/>
      </c>
      <c r="AG12" s="43" t="n">
        <v>1</v>
      </c>
      <c r="AH12" s="43" t="s">
        <v>66</v>
      </c>
      <c r="AI12" s="43" t="s">
        <v>67</v>
      </c>
      <c r="AJ12" s="43" t="n">
        <v>1</v>
      </c>
      <c r="AK12" s="43" t="n">
        <v>12</v>
      </c>
      <c r="AL12" s="5" t="n">
        <v>0</v>
      </c>
      <c r="AM12" s="36" t="n">
        <f aca="false">IF(OR(AN12="2022-2023",AN12=2022), 1, 0)</f>
        <v>1</v>
      </c>
      <c r="AN12" s="36" t="s">
        <v>68</v>
      </c>
      <c r="AO12" s="36" t="n">
        <f aca="false">VLOOKUP($I12,'[1]Price List, Weapons &amp; Items'!B$1:F$1048576,5,0)</f>
        <v>0</v>
      </c>
      <c r="AP12" s="36" t="n">
        <f aca="false">IF(AND(AO12=1,M12="undisclosed")=TRUE(),1,0)</f>
        <v>0</v>
      </c>
      <c r="AQ12" s="36" t="n">
        <f aca="false">IF(AND(AO12=1,N12="undisclosed")=TRUE(),1,0)</f>
        <v>0</v>
      </c>
      <c r="AR12" s="36" t="n">
        <f aca="false">IFERROR(IF(SEARCH("ammuni",I12,1)&gt;0,1,0),0)</f>
        <v>0</v>
      </c>
      <c r="AS12" s="5" t="str">
        <f aca="false">VLOOKUP($I12,'[1]Price List, Weapons &amp; Items'!B$1:L$1048576,COLUMN('[1]Price List, Weapons &amp; Items'!$J$11)-1,0)</f>
        <v>.</v>
      </c>
      <c r="AT12" s="5" t="str">
        <f aca="false">IF(I12=".",".",VLOOKUP($I12,'[1]Price List, Weapons &amp; Items'!B$1:J$1048576,3,0))</f>
        <v>.</v>
      </c>
      <c r="AU12" s="13" t="e">
        <f aca="true">IF(AG12=1,(OFFSET(I12,0,0,COUNTIF(#REF!,A12),1)),"")</f>
        <v>#REF!</v>
      </c>
      <c r="AV12" s="5" t="n">
        <f aca="false">VLOOKUP($I12,'[1]Price List, Weapons &amp; Items'!B$1:L$1048576,COLUMN('[1]Price List, Weapons &amp; Items'!$L$11)-1,0)</f>
        <v>0</v>
      </c>
      <c r="AW12" s="5" t="n">
        <f aca="false">IF(U12="Yes",1,0)</f>
        <v>1</v>
      </c>
      <c r="AX12" s="5" t="n">
        <f aca="false">IF(D12="Military",IF(OR(IFERROR(SEARCH("equipment",E12,1),0)&gt;0,IFERROR(SEARCH("weapons",E12,1),0)&gt;0),1,0),0)</f>
        <v>0</v>
      </c>
      <c r="AY12" s="5" t="str">
        <f aca="false">IFERROR(IF(VALUE(TEXT(C12,"mm"))=IF(AK12&gt;12,AK12-12,AK12),".",IF(TEXT(C12,"mm")="01",".",1)),"Value is not in date format")</f>
        <v>.</v>
      </c>
      <c r="AZ12" s="5" t="str">
        <f aca="false">IF(AND(A12=A11,C12=C11)=TRUE(),IF(F12=F11,".","1"),".")</f>
        <v>.</v>
      </c>
      <c r="BA12" s="5" t="str">
        <f aca="false">IF(AND(_xlfn.ISFORMULA(R12),_xlfn.ISFORMULA(S12),_xlfn.ISFORMULA(T12))=TRUE(),".",1)</f>
        <v>.</v>
      </c>
      <c r="BB12" s="5" t="str">
        <f aca="false">IF(T12&lt;&gt;".",IF(T12&gt;S12,1,"."),".")</f>
        <v>.</v>
      </c>
      <c r="BC12" s="5" t="n">
        <f aca="false">IFERROR(VLOOKUP(B12,'[1]Share, Heavy Weapons to Ukraine'!B$1:AA$1048576,COLUMN('[1]Share, Heavy Weapons to Ukraine'!C21)-1,0),0)</f>
        <v>1</v>
      </c>
      <c r="BD12" s="5" t="n">
        <f aca="false">VLOOKUP(Sheet1!B12,'[1]Country Summary (€)'!B$1:F$1048576,COLUMN('[1]Country Summary (€)'!C22)-1,FALSE())</f>
        <v>0</v>
      </c>
      <c r="BE12" s="5" t="str">
        <f aca="false">IF(AND(AG12=1,D12="Military",H12&lt;&gt;"Not given")=TRUE(),IF(SUMIFS(#REF!,#REF!,A12)&gt;0,ABS((SUMIFS(#REF!,#REF!,A12)/VLOOKUP("USD",'[1]Exchange Rates'!B$1:C$1048576,2,0)))/S12,"."),".")</f>
        <v>.</v>
      </c>
      <c r="BF12" s="1" t="str">
        <f aca="false">IF(AND(AG12=1,D12="Military",H12&lt;&gt;"Not given")=TRUE(),IF(SUMIFS(#REF!,#REF!,A12)&gt;0,IF((ABS((SUMIFS(#REF!,#REF!,A12)/VLOOKUP("USD",'[1]Exchange Rates'!B$1:C$1048576,2,0)))/S12)&gt;1,(SUMIFS(#REF!,#REF!,A12)-S12)/S12,(S12-SUMIFS(#REF!,#REF!,A12))/SUMIFS(#REF!,#REF!,A12)),"."),".")</f>
        <v>.</v>
      </c>
    </row>
    <row r="13" customFormat="false" ht="15.75" hidden="false" customHeight="true" outlineLevel="0" collapsed="false">
      <c r="A13" s="37" t="s">
        <v>101</v>
      </c>
      <c r="B13" s="37" t="s">
        <v>57</v>
      </c>
      <c r="C13" s="38" t="n">
        <v>44901</v>
      </c>
      <c r="D13" s="37" t="s">
        <v>58</v>
      </c>
      <c r="E13" s="37" t="s">
        <v>70</v>
      </c>
      <c r="F13" s="37" t="s">
        <v>102</v>
      </c>
      <c r="G13" s="5" t="s">
        <v>61</v>
      </c>
      <c r="H13" s="39" t="n">
        <v>2470000000</v>
      </c>
      <c r="I13" s="37" t="s">
        <v>62</v>
      </c>
      <c r="J13" s="7" t="str">
        <f aca="false">VLOOKUP($I13,'[1]Price List, Weapons &amp; Items'!B$1:C$1048576,2,0)</f>
        <v>.</v>
      </c>
      <c r="K13" s="7" t="str">
        <f aca="false">IF(I13=".",I13,VLOOKUP($I13,'[1]Price List, Weapons &amp; Items'!B$1:D$1048576,3,0))</f>
        <v>.</v>
      </c>
      <c r="L13" s="8" t="n">
        <f aca="false">VLOOKUP(I13,'[1]Price List, Weapons &amp; Items'!B$1:E$1048576,4,0)</f>
        <v>0</v>
      </c>
      <c r="M13" s="40" t="s">
        <v>62</v>
      </c>
      <c r="N13" s="41" t="s">
        <v>62</v>
      </c>
      <c r="O13" s="9" t="str">
        <f aca="false">VLOOKUP($I13,'[1]Price List, Weapons &amp; Items'!B$1:G$1048576,6,0)</f>
        <v>.</v>
      </c>
      <c r="P13" s="6" t="str">
        <f aca="false">IF(TYPE(M13)=1,IF(TYPE(O13)=1,M13*O13,"No price"),".")</f>
        <v>.</v>
      </c>
      <c r="Q13" s="6" t="str">
        <f aca="false">IF(TYPE(N13)=1,IF(TYPE(O13)=1,N13*O13,"No price"),".")</f>
        <v>.</v>
      </c>
      <c r="R13" s="6" t="n">
        <f aca="false">IF(AG13=1,IF(H13&lt;&gt;"Not given",H13,IF(TYPE(H13)=2,IF(SUMIFS(#REF!,#REF!,A13)&gt;0,SUMIFS(#REF!,#REF!,A13),"."),"Format error")),"")</f>
        <v>2470000000</v>
      </c>
      <c r="S13" s="6" t="n">
        <f aca="false">IF(AND(AG13=1,R13&lt;&gt;".")=TRUE(),R13/VLOOKUP(G13,'[1]Exchange Rates'!B$1:C$1048576,2,0),IF(R13=".",".",""))</f>
        <v>2233676975.94502</v>
      </c>
      <c r="T13" s="6" t="str">
        <f aca="false">IF(AG13=1,IF(AI13="Value is not given at all",".",IF(AI13="Value is given by the source",S13,IF(AI13="Value is calculated with prices",(IF(SUMIFS(#REF!,#REF!,A13)&gt;0,SUMIFS(#REF!,#REF!,A13),"."))/VLOOKUP("USD",'[1]Exchange Rates'!B$1:C$1048576,2,0),"Error with coding"))),"")</f>
        <v>.</v>
      </c>
      <c r="U13" s="5" t="s">
        <v>63</v>
      </c>
      <c r="V13" s="42" t="s">
        <v>99</v>
      </c>
      <c r="W13" s="34" t="s">
        <v>103</v>
      </c>
      <c r="X13" s="37" t="s">
        <v>62</v>
      </c>
      <c r="Y13" s="37" t="s">
        <v>62</v>
      </c>
      <c r="Z13" s="43" t="n">
        <v>0</v>
      </c>
      <c r="AA13" s="43" t="n">
        <v>0</v>
      </c>
      <c r="AB13" s="5" t="n">
        <f aca="false">IF(AND(D13="Humanitarian", AE13&lt;&gt;"."), 1, 0)</f>
        <v>0</v>
      </c>
      <c r="AC13" s="5" t="n">
        <f aca="false">IF(OR(M13="undisclosed", M13="."), 0, IF(M13=N13, 1, 0))</f>
        <v>0</v>
      </c>
      <c r="AD13" s="5" t="n">
        <v>0</v>
      </c>
      <c r="AE13" s="37" t="s">
        <v>62</v>
      </c>
      <c r="AF13" s="12" t="str">
        <f aca="false">""</f>
        <v/>
      </c>
      <c r="AG13" s="43" t="n">
        <v>1</v>
      </c>
      <c r="AH13" s="43" t="s">
        <v>66</v>
      </c>
      <c r="AI13" s="43" t="s">
        <v>67</v>
      </c>
      <c r="AJ13" s="43" t="n">
        <v>1</v>
      </c>
      <c r="AK13" s="43" t="n">
        <v>12</v>
      </c>
      <c r="AL13" s="5" t="n">
        <v>0</v>
      </c>
      <c r="AM13" s="36" t="n">
        <f aca="false">IF(OR(AN13="2022-2023",AN13=2022), 1, 0)</f>
        <v>1</v>
      </c>
      <c r="AN13" s="36" t="s">
        <v>68</v>
      </c>
      <c r="AO13" s="36" t="n">
        <f aca="false">VLOOKUP($I13,'[1]Price List, Weapons &amp; Items'!B$1:F$1048576,5,0)</f>
        <v>0</v>
      </c>
      <c r="AP13" s="36" t="n">
        <f aca="false">IF(AND(AO13=1,M13="undisclosed")=TRUE(),1,0)</f>
        <v>0</v>
      </c>
      <c r="AQ13" s="36" t="n">
        <f aca="false">IF(AND(AO13=1,N13="undisclosed")=TRUE(),1,0)</f>
        <v>0</v>
      </c>
      <c r="AR13" s="36" t="n">
        <f aca="false">IFERROR(IF(SEARCH("ammuni",I13,1)&gt;0,1,0),0)</f>
        <v>0</v>
      </c>
      <c r="AS13" s="5" t="str">
        <f aca="false">VLOOKUP($I13,'[1]Price List, Weapons &amp; Items'!B$1:L$1048576,COLUMN('[1]Price List, Weapons &amp; Items'!$J$11)-1,0)</f>
        <v>.</v>
      </c>
      <c r="AT13" s="5" t="str">
        <f aca="false">IF(I13=".",".",VLOOKUP($I13,'[1]Price List, Weapons &amp; Items'!B$1:J$1048576,3,0))</f>
        <v>.</v>
      </c>
      <c r="AU13" s="13" t="e">
        <f aca="true">IF(AG13=1,(OFFSET(I13,0,0,COUNTIF(#REF!,A13),1)),"")</f>
        <v>#REF!</v>
      </c>
      <c r="AV13" s="5" t="n">
        <f aca="false">VLOOKUP($I13,'[1]Price List, Weapons &amp; Items'!B$1:L$1048576,COLUMN('[1]Price List, Weapons &amp; Items'!$L$11)-1,0)</f>
        <v>0</v>
      </c>
      <c r="AW13" s="5" t="n">
        <f aca="false">IF(U13="Yes",1,0)</f>
        <v>1</v>
      </c>
      <c r="AX13" s="5" t="n">
        <f aca="false">IF(D13="Military",IF(OR(IFERROR(SEARCH("equipment",E13,1),0)&gt;0,IFERROR(SEARCH("weapons",E13,1),0)&gt;0),1,0),0)</f>
        <v>0</v>
      </c>
      <c r="AY13" s="5" t="str">
        <f aca="false">IFERROR(IF(VALUE(TEXT(C13,"mm"))=IF(AK13&gt;12,AK13-12,AK13),".",IF(TEXT(C13,"mm")="01",".",1)),"Value is not in date format")</f>
        <v>.</v>
      </c>
      <c r="AZ13" s="5" t="str">
        <f aca="false">IF(AND(A13=A12,C13=C12)=TRUE(),IF(F13=F12,".","1"),".")</f>
        <v>.</v>
      </c>
      <c r="BA13" s="5" t="str">
        <f aca="false">IF(AND(_xlfn.ISFORMULA(R13),_xlfn.ISFORMULA(S13),_xlfn.ISFORMULA(T13))=TRUE(),".",1)</f>
        <v>.</v>
      </c>
      <c r="BB13" s="5" t="str">
        <f aca="false">IF(T13&lt;&gt;".",IF(T13&gt;S13,1,"."),".")</f>
        <v>.</v>
      </c>
      <c r="BC13" s="5" t="n">
        <f aca="false">IFERROR(VLOOKUP(B13,'[1]Share, Heavy Weapons to Ukraine'!B$1:AA$1048576,COLUMN('[1]Share, Heavy Weapons to Ukraine'!C22)-1,0),0)</f>
        <v>1</v>
      </c>
      <c r="BD13" s="5" t="n">
        <f aca="false">VLOOKUP(Sheet1!B13,'[1]Country Summary (€)'!B$1:F$1048576,COLUMN('[1]Country Summary (€)'!C23)-1,FALSE())</f>
        <v>0</v>
      </c>
      <c r="BE13" s="5" t="str">
        <f aca="false">IF(AND(AG13=1,D13="Military",H13&lt;&gt;"Not given")=TRUE(),IF(SUMIFS(#REF!,#REF!,A13)&gt;0,ABS((SUMIFS(#REF!,#REF!,A13)/VLOOKUP("USD",'[1]Exchange Rates'!B$1:C$1048576,2,0)))/S13,"."),".")</f>
        <v>.</v>
      </c>
      <c r="BF13" s="1" t="str">
        <f aca="false">IF(AND(AG13=1,D13="Military",H13&lt;&gt;"Not given")=TRUE(),IF(SUMIFS(#REF!,#REF!,A13)&gt;0,IF((ABS((SUMIFS(#REF!,#REF!,A13)/VLOOKUP("USD",'[1]Exchange Rates'!B$1:C$1048576,2,0)))/S13)&gt;1,(SUMIFS(#REF!,#REF!,A13)-S13)/S13,(S13-SUMIFS(#REF!,#REF!,A13))/SUMIFS(#REF!,#REF!,A13)),"."),".")</f>
        <v>.</v>
      </c>
    </row>
    <row r="14" customFormat="false" ht="15.75" hidden="false" customHeight="true" outlineLevel="0" collapsed="false">
      <c r="A14" s="3" t="s">
        <v>104</v>
      </c>
      <c r="B14" s="3" t="s">
        <v>57</v>
      </c>
      <c r="C14" s="2" t="n">
        <v>44635</v>
      </c>
      <c r="D14" s="3" t="s">
        <v>105</v>
      </c>
      <c r="E14" s="3" t="s">
        <v>106</v>
      </c>
      <c r="F14" s="4" t="s">
        <v>107</v>
      </c>
      <c r="G14" s="5" t="s">
        <v>61</v>
      </c>
      <c r="H14" s="6" t="n">
        <v>9025000000</v>
      </c>
      <c r="I14" s="1" t="s">
        <v>62</v>
      </c>
      <c r="J14" s="7" t="str">
        <f aca="false">VLOOKUP($I14,'[1]Price List, Weapons &amp; Items'!B$1:C$1048576,2,0)</f>
        <v>.</v>
      </c>
      <c r="K14" s="7" t="str">
        <f aca="false">IF(I14=".",I14,VLOOKUP($I14,'[1]Price List, Weapons &amp; Items'!B$1:D$1048576,3,0))</f>
        <v>.</v>
      </c>
      <c r="L14" s="8" t="n">
        <f aca="false">VLOOKUP(I14,'[1]Price List, Weapons &amp; Items'!B$1:E$1048576,4,0)</f>
        <v>0</v>
      </c>
      <c r="M14" s="9" t="s">
        <v>62</v>
      </c>
      <c r="N14" s="9" t="s">
        <v>62</v>
      </c>
      <c r="O14" s="9" t="str">
        <f aca="false">VLOOKUP($I14,'[1]Price List, Weapons &amp; Items'!B$1:G$1048576,6,0)</f>
        <v>.</v>
      </c>
      <c r="P14" s="6" t="str">
        <f aca="false">IF(TYPE(M14)=1,IF(TYPE(O14)=1,M14*O14,"No price"),".")</f>
        <v>.</v>
      </c>
      <c r="Q14" s="6" t="str">
        <f aca="false">IF(TYPE(N14)=1,IF(TYPE(O14)=1,N14*O14,"No price"),".")</f>
        <v>.</v>
      </c>
      <c r="R14" s="6" t="n">
        <f aca="false">IF(AG14=1,IF(H14&lt;&gt;"Not given",H14,IF(TYPE(H14)=2,IF(SUMIFS(#REF!,#REF!,A14)&gt;0,SUMIFS(#REF!,#REF!,A14),"."),"Format error")),"")</f>
        <v>9025000000</v>
      </c>
      <c r="S14" s="6" t="n">
        <f aca="false">IF(AND(AG14=1,R14&lt;&gt;".")=TRUE(),R14/VLOOKUP(G14,'[1]Exchange Rates'!B$1:C$1048576,2,0),IF(R14=".",".",""))</f>
        <v>8161512027.49141</v>
      </c>
      <c r="T14" s="6" t="n">
        <f aca="false">IF(AG14=1,IF(AI14="Value is not given at all",".",IF(AI14="Value is given by the source",S14,IF(AI14="Value is calculated with prices",(IF(SUMIFS(#REF!,#REF!,A14)&gt;0,SUMIFS(#REF!,#REF!,A14),"."))/VLOOKUP("USD",'[1]Exchange Rates'!B$1:C$1048576,2,0),"Error with coding"))),"")</f>
        <v>8161512027.49141</v>
      </c>
      <c r="U14" s="5" t="s">
        <v>63</v>
      </c>
      <c r="V14" s="45" t="s">
        <v>72</v>
      </c>
      <c r="W14" s="45" t="s">
        <v>76</v>
      </c>
      <c r="X14" s="45" t="s">
        <v>108</v>
      </c>
      <c r="Y14" s="33" t="s">
        <v>62</v>
      </c>
      <c r="Z14" s="5" t="n">
        <v>0</v>
      </c>
      <c r="AA14" s="5" t="n">
        <v>0</v>
      </c>
      <c r="AB14" s="5" t="n">
        <f aca="false">IF(AND(D14="Humanitarian", AE14&lt;&gt;"."), 1, 0)</f>
        <v>0</v>
      </c>
      <c r="AC14" s="5" t="n">
        <f aca="false">IF(OR(M14="undisclosed", M14="."), 0, IF(M14=N14, 1, 0))</f>
        <v>0</v>
      </c>
      <c r="AD14" s="5" t="n">
        <v>1</v>
      </c>
      <c r="AE14" s="45" t="s">
        <v>108</v>
      </c>
      <c r="AF14" s="12" t="str">
        <f aca="false">""</f>
        <v/>
      </c>
      <c r="AG14" s="36" t="n">
        <v>1</v>
      </c>
      <c r="AH14" s="46" t="s">
        <v>66</v>
      </c>
      <c r="AI14" s="36" t="s">
        <v>66</v>
      </c>
      <c r="AJ14" s="36" t="n">
        <v>1</v>
      </c>
      <c r="AK14" s="36" t="n">
        <v>3</v>
      </c>
      <c r="AL14" s="36" t="n">
        <v>0</v>
      </c>
      <c r="AM14" s="36" t="n">
        <f aca="false">IF(OR(AN14="2022-2023",AN14=2022), 1, 0)</f>
        <v>1</v>
      </c>
      <c r="AN14" s="36" t="s">
        <v>68</v>
      </c>
      <c r="AO14" s="36" t="n">
        <f aca="false">VLOOKUP($I14,'[1]Price List, Weapons &amp; Items'!B$1:F$1048576,5,0)</f>
        <v>0</v>
      </c>
      <c r="AP14" s="36" t="n">
        <f aca="false">IF(AND(AO14=1,M14="undisclosed")=TRUE(),1,0)</f>
        <v>0</v>
      </c>
      <c r="AQ14" s="36" t="n">
        <f aca="false">IF(AND(AO14=1,N14="undisclosed")=TRUE(),1,0)</f>
        <v>0</v>
      </c>
      <c r="AR14" s="36" t="n">
        <f aca="false">IFERROR(IF(SEARCH("ammuni",I14,1)&gt;0,1,0),0)</f>
        <v>0</v>
      </c>
      <c r="AS14" s="5" t="str">
        <f aca="false">VLOOKUP($I14,'[1]Price List, Weapons &amp; Items'!B$1:L$1048576,COLUMN('[1]Price List, Weapons &amp; Items'!$J$11)-1,0)</f>
        <v>.</v>
      </c>
      <c r="AT14" s="5" t="str">
        <f aca="false">IF(I14=".",".",VLOOKUP($I14,'[1]Price List, Weapons &amp; Items'!B$1:J$1048576,3,0))</f>
        <v>.</v>
      </c>
      <c r="AU14" s="13" t="e">
        <f aca="true">IF(AG14=1,(OFFSET(I14,0,0,COUNTIF(#REF!,A14),1)),"")</f>
        <v>#REF!</v>
      </c>
      <c r="AV14" s="5" t="n">
        <f aca="false">VLOOKUP($I14,'[1]Price List, Weapons &amp; Items'!B$1:L$1048576,COLUMN('[1]Price List, Weapons &amp; Items'!$L$11)-1,0)</f>
        <v>0</v>
      </c>
      <c r="AW14" s="5" t="n">
        <f aca="false">IF(U14="Yes",1,0)</f>
        <v>1</v>
      </c>
      <c r="AX14" s="5" t="n">
        <f aca="false">IF(D14="Military",IF(OR(IFERROR(SEARCH("equipment",E14,1),0)&gt;0,IFERROR(SEARCH("weapons",E14,1),0)&gt;0),1,0),0)</f>
        <v>1</v>
      </c>
      <c r="AY14" s="5" t="str">
        <f aca="false">IFERROR(IF(VALUE(TEXT(C14,"mm"))=IF(AK14&gt;12,AK14-12,AK14),".",IF(TEXT(C14,"mm")="01",".",1)),"Value is not in date format")</f>
        <v>.</v>
      </c>
      <c r="AZ14" s="5" t="str">
        <f aca="false">IF(AND(A14=A13,C14=C13)=TRUE(),IF(F14=F13,".","1"),".")</f>
        <v>.</v>
      </c>
      <c r="BA14" s="5" t="str">
        <f aca="false">IF(AND(_xlfn.ISFORMULA(R14),_xlfn.ISFORMULA(S14),_xlfn.ISFORMULA(T14))=TRUE(),".",1)</f>
        <v>.</v>
      </c>
      <c r="BB14" s="5" t="str">
        <f aca="false">IF(T14&lt;&gt;".",IF(T14&gt;S14,1,"."),".")</f>
        <v>.</v>
      </c>
      <c r="BC14" s="5" t="n">
        <f aca="false">IFERROR(VLOOKUP(B14,'[1]Share, Heavy Weapons to Ukraine'!B$1:AA$1048576,COLUMN('[1]Share, Heavy Weapons to Ukraine'!C23)-1,0),0)</f>
        <v>1</v>
      </c>
      <c r="BD14" s="5" t="n">
        <f aca="false">VLOOKUP(Sheet1!B14,'[1]Country Summary (€)'!B$1:F$1048576,COLUMN('[1]Country Summary (€)'!C24)-1,FALSE())</f>
        <v>0</v>
      </c>
      <c r="BE14" s="5" t="e">
        <f aca="false">IF(AND(AG14=1,D14="Military",H14&lt;&gt;"Not given")=TRUE(),IF(SUMIFS(#REF!,#REF!,A14)&gt;0,ABS((SUMIFS(#REF!,#REF!,A14)/VLOOKUP("USD",'[1]Exchange Rates'!B$1:C$1048576,2,0)))/S14,"."),".")</f>
        <v>#REF!</v>
      </c>
      <c r="BF14" s="1" t="e">
        <f aca="false">IF(AND(AG14=1,D14="Military",H14&lt;&gt;"Not given")=TRUE(),IF(SUMIFS(#REF!,#REF!,A14)&gt;0,IF((ABS((SUMIFS(#REF!,#REF!,A14)/VLOOKUP("USD",'[1]Exchange Rates'!B$1:C$1048576,2,0)))/S14)&gt;1,(SUMIFS(#REF!,#REF!,A14)-S14)/S14,(S14-SUMIFS(#REF!,#REF!,A14))/SUMIFS(#REF!,#REF!,A14)),"."),".")</f>
        <v>#REF!</v>
      </c>
    </row>
    <row r="15" customFormat="false" ht="15.75" hidden="false" customHeight="true" outlineLevel="0" collapsed="false">
      <c r="A15" s="3" t="s">
        <v>104</v>
      </c>
      <c r="B15" s="3" t="s">
        <v>57</v>
      </c>
      <c r="C15" s="2" t="n">
        <v>44617</v>
      </c>
      <c r="D15" s="3" t="s">
        <v>105</v>
      </c>
      <c r="E15" s="3" t="s">
        <v>106</v>
      </c>
      <c r="F15" s="4" t="s">
        <v>109</v>
      </c>
      <c r="G15" s="5" t="s">
        <v>61</v>
      </c>
      <c r="H15" s="6" t="n">
        <v>350000000</v>
      </c>
      <c r="I15" s="1" t="s">
        <v>62</v>
      </c>
      <c r="J15" s="7" t="str">
        <f aca="false">VLOOKUP($I15,'[1]Price List, Weapons &amp; Items'!B$1:C$1048576,2,0)</f>
        <v>.</v>
      </c>
      <c r="K15" s="7" t="str">
        <f aca="false">IF(I15=".",I15,VLOOKUP($I15,'[1]Price List, Weapons &amp; Items'!B$1:D$1048576,3,0))</f>
        <v>.</v>
      </c>
      <c r="L15" s="8" t="n">
        <f aca="false">VLOOKUP(I15,'[1]Price List, Weapons &amp; Items'!B$1:E$1048576,4,0)</f>
        <v>0</v>
      </c>
      <c r="M15" s="9" t="s">
        <v>62</v>
      </c>
      <c r="N15" s="9" t="s">
        <v>62</v>
      </c>
      <c r="O15" s="9" t="str">
        <f aca="false">VLOOKUP($I15,'[1]Price List, Weapons &amp; Items'!B$1:G$1048576,6,0)</f>
        <v>.</v>
      </c>
      <c r="P15" s="6" t="str">
        <f aca="false">IF(TYPE(M15)=1,IF(TYPE(O15)=1,M15*O15,"No price"),".")</f>
        <v>.</v>
      </c>
      <c r="Q15" s="6" t="str">
        <f aca="false">IF(TYPE(N15)=1,IF(TYPE(O15)=1,N15*O15,"No price"),".")</f>
        <v>.</v>
      </c>
      <c r="R15" s="6" t="str">
        <f aca="false">IF(AG15=1,IF(H15&lt;&gt;"Not given",H15,IF(TYPE(H15)=2,IF(SUMIFS(#REF!,#REF!,A15)&gt;0,SUMIFS(#REF!,#REF!,A15),"."),"Format error")),"")</f>
        <v/>
      </c>
      <c r="S15" s="6" t="str">
        <f aca="false">IF(AND(AG15=1,R15&lt;&gt;".")=TRUE(),R15/VLOOKUP(G15,'[1]Exchange Rates'!B$1:C$1048576,2,0),IF(R15=".",".",""))</f>
        <v/>
      </c>
      <c r="T15" s="6" t="str">
        <f aca="false">IF(AG15=1,IF(AI15="Value is not given at all",".",IF(AI15="Value is given by the source",S15,IF(AI15="Value is calculated with prices",(IF(SUMIFS(#REF!,#REF!,A15)&gt;0,SUMIFS(#REF!,#REF!,A15),"."))/VLOOKUP("USD",'[1]Exchange Rates'!B$1:C$1048576,2,0),"Error with coding"))),"")</f>
        <v/>
      </c>
      <c r="U15" s="5" t="s">
        <v>63</v>
      </c>
      <c r="V15" s="32" t="s">
        <v>110</v>
      </c>
      <c r="W15" s="45" t="s">
        <v>72</v>
      </c>
      <c r="X15" s="45" t="s">
        <v>76</v>
      </c>
      <c r="Y15" s="45" t="s">
        <v>108</v>
      </c>
      <c r="Z15" s="5" t="n">
        <v>0</v>
      </c>
      <c r="AA15" s="5" t="n">
        <v>0</v>
      </c>
      <c r="AB15" s="5" t="n">
        <f aca="false">IF(AND(D15="Humanitarian", AE15&lt;&gt;"."), 1, 0)</f>
        <v>0</v>
      </c>
      <c r="AC15" s="5" t="n">
        <f aca="false">IF(OR(M15="undisclosed", M15="."), 0, IF(M15=N15, 1, 0))</f>
        <v>0</v>
      </c>
      <c r="AD15" s="5" t="n">
        <v>1</v>
      </c>
      <c r="AE15" s="45" t="s">
        <v>108</v>
      </c>
      <c r="AF15" s="12" t="str">
        <f aca="false">""</f>
        <v/>
      </c>
      <c r="AG15" s="36" t="n">
        <v>0</v>
      </c>
      <c r="AH15" s="46" t="s">
        <v>66</v>
      </c>
      <c r="AI15" s="36" t="s">
        <v>66</v>
      </c>
      <c r="AJ15" s="36" t="n">
        <v>1</v>
      </c>
      <c r="AK15" s="36" t="n">
        <v>2</v>
      </c>
      <c r="AL15" s="36" t="n">
        <v>0</v>
      </c>
      <c r="AM15" s="36" t="n">
        <f aca="false">IF(OR(AN15="2022-2023",AN15=2022), 1, 0)</f>
        <v>1</v>
      </c>
      <c r="AN15" s="36" t="s">
        <v>68</v>
      </c>
      <c r="AO15" s="36" t="n">
        <f aca="false">VLOOKUP($I15,'[1]Price List, Weapons &amp; Items'!B$1:F$1048576,5,0)</f>
        <v>0</v>
      </c>
      <c r="AP15" s="36" t="n">
        <f aca="false">IF(AND(AO15=1,M15="undisclosed")=TRUE(),1,0)</f>
        <v>0</v>
      </c>
      <c r="AQ15" s="36" t="n">
        <f aca="false">IF(AND(AO15=1,N15="undisclosed")=TRUE(),1,0)</f>
        <v>0</v>
      </c>
      <c r="AR15" s="36" t="n">
        <f aca="false">IFERROR(IF(SEARCH("ammuni",I15,1)&gt;0,1,0),0)</f>
        <v>0</v>
      </c>
      <c r="AS15" s="5" t="str">
        <f aca="false">VLOOKUP($I15,'[1]Price List, Weapons &amp; Items'!B$1:L$1048576,COLUMN('[1]Price List, Weapons &amp; Items'!$J$11)-1,0)</f>
        <v>.</v>
      </c>
      <c r="AT15" s="5" t="str">
        <f aca="false">IF(I15=".",".",VLOOKUP($I15,'[1]Price List, Weapons &amp; Items'!B$1:J$1048576,3,0))</f>
        <v>.</v>
      </c>
      <c r="AU15" s="13" t="str">
        <f aca="true">IF(AG15=1,(OFFSET(I15,0,0,COUNTIF(#REF!,A15),1)),"")</f>
        <v/>
      </c>
      <c r="AV15" s="5" t="n">
        <f aca="false">VLOOKUP($I15,'[1]Price List, Weapons &amp; Items'!B$1:L$1048576,COLUMN('[1]Price List, Weapons &amp; Items'!$L$11)-1,0)</f>
        <v>0</v>
      </c>
      <c r="AW15" s="5" t="n">
        <f aca="false">IF(U15="Yes",1,0)</f>
        <v>1</v>
      </c>
      <c r="AX15" s="5" t="n">
        <f aca="false">IF(D15="Military",IF(OR(IFERROR(SEARCH("equipment",E15,1),0)&gt;0,IFERROR(SEARCH("weapons",E15,1),0)&gt;0),1,0),0)</f>
        <v>1</v>
      </c>
      <c r="AY15" s="5" t="str">
        <f aca="false">IFERROR(IF(VALUE(TEXT(C15,"mm"))=IF(AK15&gt;12,AK15-12,AK15),".",IF(TEXT(C15,"mm")="01",".",1)),"Value is not in date format")</f>
        <v>.</v>
      </c>
      <c r="AZ15" s="5" t="str">
        <f aca="false">IF(AND(A15=A14,C15=C14)=TRUE(),IF(F15=F14,".","1"),".")</f>
        <v>.</v>
      </c>
      <c r="BA15" s="5" t="str">
        <f aca="false">IF(AND(_xlfn.ISFORMULA(R15),_xlfn.ISFORMULA(S15),_xlfn.ISFORMULA(T15))=TRUE(),".",1)</f>
        <v>.</v>
      </c>
      <c r="BB15" s="5" t="str">
        <f aca="false">IF(T15&lt;&gt;".",IF(T15&gt;S15,1,"."),".")</f>
        <v>.</v>
      </c>
      <c r="BC15" s="5" t="n">
        <f aca="false">IFERROR(VLOOKUP(B15,'[1]Share, Heavy Weapons to Ukraine'!B$1:AA$1048576,COLUMN('[1]Share, Heavy Weapons to Ukraine'!C24)-1,0),0)</f>
        <v>1</v>
      </c>
      <c r="BD15" s="5" t="n">
        <f aca="false">VLOOKUP(Sheet1!B15,'[1]Country Summary (€)'!B$1:F$1048576,COLUMN('[1]Country Summary (€)'!C25)-1,FALSE())</f>
        <v>0</v>
      </c>
      <c r="BE15" s="5" t="str">
        <f aca="false">IF(AND(AG15=1,D15="Military",H15&lt;&gt;"Not given")=TRUE(),IF(SUMIFS(#REF!,#REF!,A15)&gt;0,ABS((SUMIFS(#REF!,#REF!,A15)/VLOOKUP("USD",'[1]Exchange Rates'!B$1:C$1048576,2,0)))/S15,"."),".")</f>
        <v>.</v>
      </c>
      <c r="BF15" s="1" t="str">
        <f aca="false">IF(AND(AG15=1,D15="Military",H15&lt;&gt;"Not given")=TRUE(),IF(SUMIFS(#REF!,#REF!,A15)&gt;0,IF((ABS((SUMIFS(#REF!,#REF!,A15)/VLOOKUP("USD",'[1]Exchange Rates'!B$1:C$1048576,2,0)))/S15)&gt;1,(SUMIFS(#REF!,#REF!,A15)-S15)/S15,(S15-SUMIFS(#REF!,#REF!,A15))/SUMIFS(#REF!,#REF!,A15)),"."),".")</f>
        <v>.</v>
      </c>
    </row>
    <row r="16" customFormat="false" ht="15.75" hidden="false" customHeight="true" outlineLevel="0" collapsed="false">
      <c r="A16" s="3" t="s">
        <v>104</v>
      </c>
      <c r="B16" s="3" t="s">
        <v>57</v>
      </c>
      <c r="C16" s="2" t="n">
        <v>44632</v>
      </c>
      <c r="D16" s="3" t="s">
        <v>105</v>
      </c>
      <c r="E16" s="3" t="s">
        <v>106</v>
      </c>
      <c r="F16" s="4" t="s">
        <v>111</v>
      </c>
      <c r="G16" s="5" t="s">
        <v>61</v>
      </c>
      <c r="H16" s="6" t="n">
        <v>200000000</v>
      </c>
      <c r="I16" s="1" t="s">
        <v>62</v>
      </c>
      <c r="J16" s="7" t="str">
        <f aca="false">VLOOKUP($I16,'[1]Price List, Weapons &amp; Items'!B$1:C$1048576,2,0)</f>
        <v>.</v>
      </c>
      <c r="K16" s="7" t="str">
        <f aca="false">IF(I16=".",I16,VLOOKUP($I16,'[1]Price List, Weapons &amp; Items'!B$1:D$1048576,3,0))</f>
        <v>.</v>
      </c>
      <c r="L16" s="8" t="n">
        <f aca="false">VLOOKUP(I16,'[1]Price List, Weapons &amp; Items'!B$1:E$1048576,4,0)</f>
        <v>0</v>
      </c>
      <c r="M16" s="9" t="s">
        <v>62</v>
      </c>
      <c r="N16" s="9" t="s">
        <v>62</v>
      </c>
      <c r="O16" s="9" t="str">
        <f aca="false">VLOOKUP($I16,'[1]Price List, Weapons &amp; Items'!B$1:G$1048576,6,0)</f>
        <v>.</v>
      </c>
      <c r="P16" s="6" t="str">
        <f aca="false">IF(TYPE(M16)=1,IF(TYPE(O16)=1,M16*O16,"No price"),".")</f>
        <v>.</v>
      </c>
      <c r="Q16" s="6" t="str">
        <f aca="false">IF(TYPE(N16)=1,IF(TYPE(O16)=1,N16*O16,"No price"),".")</f>
        <v>.</v>
      </c>
      <c r="R16" s="6" t="str">
        <f aca="false">IF(AG16=1,IF(H16&lt;&gt;"Not given",H16,IF(TYPE(H16)=2,IF(SUMIFS(#REF!,#REF!,A16)&gt;0,SUMIFS(#REF!,#REF!,A16),"."),"Format error")),"")</f>
        <v/>
      </c>
      <c r="S16" s="6" t="str">
        <f aca="false">IF(AND(AG16=1,R16&lt;&gt;".")=TRUE(),R16/VLOOKUP(G16,'[1]Exchange Rates'!B$1:C$1048576,2,0),IF(R16=".",".",""))</f>
        <v/>
      </c>
      <c r="T16" s="6" t="str">
        <f aca="false">IF(AG16=1,IF(AI16="Value is not given at all",".",IF(AI16="Value is given by the source",S16,IF(AI16="Value is calculated with prices",(IF(SUMIFS(#REF!,#REF!,A16)&gt;0,SUMIFS(#REF!,#REF!,A16),"."))/VLOOKUP("USD",'[1]Exchange Rates'!B$1:C$1048576,2,0),"Error with coding"))),"")</f>
        <v/>
      </c>
      <c r="U16" s="5" t="s">
        <v>63</v>
      </c>
      <c r="V16" s="32" t="s">
        <v>110</v>
      </c>
      <c r="W16" s="45" t="s">
        <v>72</v>
      </c>
      <c r="X16" s="45" t="s">
        <v>76</v>
      </c>
      <c r="Y16" s="45" t="s">
        <v>112</v>
      </c>
      <c r="Z16" s="5" t="n">
        <v>0</v>
      </c>
      <c r="AA16" s="5" t="n">
        <v>0</v>
      </c>
      <c r="AB16" s="5" t="n">
        <f aca="false">IF(AND(D16="Humanitarian", AE16&lt;&gt;"."), 1, 0)</f>
        <v>0</v>
      </c>
      <c r="AC16" s="5" t="n">
        <f aca="false">IF(OR(M16="undisclosed", M16="."), 0, IF(M16=N16, 1, 0))</f>
        <v>0</v>
      </c>
      <c r="AD16" s="5" t="n">
        <v>1</v>
      </c>
      <c r="AE16" s="45" t="s">
        <v>108</v>
      </c>
      <c r="AF16" s="12" t="str">
        <f aca="false">""</f>
        <v/>
      </c>
      <c r="AG16" s="36" t="n">
        <v>0</v>
      </c>
      <c r="AH16" s="46" t="s">
        <v>66</v>
      </c>
      <c r="AI16" s="36" t="s">
        <v>66</v>
      </c>
      <c r="AJ16" s="36" t="n">
        <v>1</v>
      </c>
      <c r="AK16" s="36" t="n">
        <v>3</v>
      </c>
      <c r="AL16" s="36" t="n">
        <v>0</v>
      </c>
      <c r="AM16" s="36" t="n">
        <f aca="false">IF(OR(AN16="2022-2023",AN16=2022), 1, 0)</f>
        <v>1</v>
      </c>
      <c r="AN16" s="36" t="s">
        <v>68</v>
      </c>
      <c r="AO16" s="36" t="n">
        <f aca="false">VLOOKUP($I16,'[1]Price List, Weapons &amp; Items'!B$1:F$1048576,5,0)</f>
        <v>0</v>
      </c>
      <c r="AP16" s="36" t="n">
        <f aca="false">IF(AND(AO16=1,M16="undisclosed")=TRUE(),1,0)</f>
        <v>0</v>
      </c>
      <c r="AQ16" s="36" t="n">
        <f aca="false">IF(AND(AO16=1,N16="undisclosed")=TRUE(),1,0)</f>
        <v>0</v>
      </c>
      <c r="AR16" s="36" t="n">
        <f aca="false">IFERROR(IF(SEARCH("ammuni",I16,1)&gt;0,1,0),0)</f>
        <v>0</v>
      </c>
      <c r="AS16" s="5" t="str">
        <f aca="false">VLOOKUP($I16,'[1]Price List, Weapons &amp; Items'!B$1:L$1048576,COLUMN('[1]Price List, Weapons &amp; Items'!$J$11)-1,0)</f>
        <v>.</v>
      </c>
      <c r="AT16" s="5" t="str">
        <f aca="false">IF(I16=".",".",VLOOKUP($I16,'[1]Price List, Weapons &amp; Items'!B$1:J$1048576,3,0))</f>
        <v>.</v>
      </c>
      <c r="AU16" s="13" t="str">
        <f aca="true">IF(AG16=1,(OFFSET(I16,0,0,COUNTIF(#REF!,A16),1)),"")</f>
        <v/>
      </c>
      <c r="AV16" s="5" t="n">
        <f aca="false">VLOOKUP($I16,'[1]Price List, Weapons &amp; Items'!B$1:L$1048576,COLUMN('[1]Price List, Weapons &amp; Items'!$L$11)-1,0)</f>
        <v>0</v>
      </c>
      <c r="AW16" s="5" t="n">
        <f aca="false">IF(U16="Yes",1,0)</f>
        <v>1</v>
      </c>
      <c r="AX16" s="5" t="n">
        <f aca="false">IF(D16="Military",IF(OR(IFERROR(SEARCH("equipment",E16,1),0)&gt;0,IFERROR(SEARCH("weapons",E16,1),0)&gt;0),1,0),0)</f>
        <v>1</v>
      </c>
      <c r="AY16" s="5" t="str">
        <f aca="false">IFERROR(IF(VALUE(TEXT(C16,"mm"))=IF(AK16&gt;12,AK16-12,AK16),".",IF(TEXT(C16,"mm")="01",".",1)),"Value is not in date format")</f>
        <v>.</v>
      </c>
      <c r="AZ16" s="5" t="str">
        <f aca="false">IF(AND(A16=A15,C16=C15)=TRUE(),IF(F16=F15,".","1"),".")</f>
        <v>.</v>
      </c>
      <c r="BA16" s="5" t="str">
        <f aca="false">IF(AND(_xlfn.ISFORMULA(R16),_xlfn.ISFORMULA(S16),_xlfn.ISFORMULA(T16))=TRUE(),".",1)</f>
        <v>.</v>
      </c>
      <c r="BB16" s="5" t="str">
        <f aca="false">IF(T16&lt;&gt;".",IF(T16&gt;S16,1,"."),".")</f>
        <v>.</v>
      </c>
      <c r="BC16" s="5" t="n">
        <f aca="false">IFERROR(VLOOKUP(B16,'[1]Share, Heavy Weapons to Ukraine'!B$1:AA$1048576,COLUMN('[1]Share, Heavy Weapons to Ukraine'!C25)-1,0),0)</f>
        <v>1</v>
      </c>
      <c r="BD16" s="5" t="n">
        <f aca="false">VLOOKUP(Sheet1!B16,'[1]Country Summary (€)'!B$1:F$1048576,COLUMN('[1]Country Summary (€)'!C26)-1,FALSE())</f>
        <v>0</v>
      </c>
      <c r="BE16" s="5" t="str">
        <f aca="false">IF(AND(AG16=1,D16="Military",H16&lt;&gt;"Not given")=TRUE(),IF(SUMIFS(#REF!,#REF!,A16)&gt;0,ABS((SUMIFS(#REF!,#REF!,A16)/VLOOKUP("USD",'[1]Exchange Rates'!B$1:C$1048576,2,0)))/S16,"."),".")</f>
        <v>.</v>
      </c>
      <c r="BF16" s="1" t="str">
        <f aca="false">IF(AND(AG16=1,D16="Military",H16&lt;&gt;"Not given")=TRUE(),IF(SUMIFS(#REF!,#REF!,A16)&gt;0,IF((ABS((SUMIFS(#REF!,#REF!,A16)/VLOOKUP("USD",'[1]Exchange Rates'!B$1:C$1048576,2,0)))/S16)&gt;1,(SUMIFS(#REF!,#REF!,A16)-S16)/S16,(S16-SUMIFS(#REF!,#REF!,A16))/SUMIFS(#REF!,#REF!,A16)),"."),".")</f>
        <v>.</v>
      </c>
    </row>
    <row r="17" customFormat="false" ht="15.75" hidden="false" customHeight="true" outlineLevel="0" collapsed="false">
      <c r="A17" s="3" t="s">
        <v>104</v>
      </c>
      <c r="B17" s="3" t="s">
        <v>57</v>
      </c>
      <c r="C17" s="2" t="n">
        <v>44636</v>
      </c>
      <c r="D17" s="3" t="s">
        <v>105</v>
      </c>
      <c r="E17" s="3" t="s">
        <v>106</v>
      </c>
      <c r="F17" s="4" t="s">
        <v>113</v>
      </c>
      <c r="G17" s="5" t="s">
        <v>61</v>
      </c>
      <c r="H17" s="6" t="n">
        <v>800000000</v>
      </c>
      <c r="I17" s="1" t="s">
        <v>114</v>
      </c>
      <c r="J17" s="7" t="str">
        <f aca="false">VLOOKUP($I17,'[1]Price List, Weapons &amp; Items'!B$1:C$1048576,2,0)</f>
        <v>Portable defence system</v>
      </c>
      <c r="K17" s="7" t="str">
        <f aca="false">IF(I17=".",I17,VLOOKUP($I17,'[1]Price List, Weapons &amp; Items'!B$1:D$1048576,3,0))</f>
        <v>MANPADS</v>
      </c>
      <c r="L17" s="8" t="n">
        <f aca="false">VLOOKUP(I17,'[1]Price List, Weapons &amp; Items'!B$1:E$1048576,4,0)</f>
        <v>0</v>
      </c>
      <c r="M17" s="9" t="n">
        <v>800</v>
      </c>
      <c r="N17" s="9" t="n">
        <v>423</v>
      </c>
      <c r="O17" s="9" t="n">
        <f aca="false">VLOOKUP($I17,'[1]Price List, Weapons &amp; Items'!B$1:G$1048576,6,0)</f>
        <v>119000</v>
      </c>
      <c r="P17" s="6" t="str">
        <f aca="false">IF(TYPE(M17)=1,IF(TYPE(O17)=1,M17*O17,"No price"),".")</f>
        <v>No price</v>
      </c>
      <c r="Q17" s="6" t="str">
        <f aca="false">IF(TYPE(N17)=1,IF(TYPE(O17)=1,N17*O17,"No price"),".")</f>
        <v>No price</v>
      </c>
      <c r="R17" s="6" t="str">
        <f aca="false">IF(AG17=1,IF(H17&lt;&gt;"Not given",H17,IF(TYPE(H17)=2,IF(SUMIFS(#REF!,#REF!,A17)&gt;0,SUMIFS(#REF!,#REF!,A17),"."),"Format error")),"")</f>
        <v/>
      </c>
      <c r="S17" s="6" t="str">
        <f aca="false">IF(AND(AG17=1,R17&lt;&gt;".")=TRUE(),R17/VLOOKUP(G17,'[1]Exchange Rates'!B$1:C$1048576,2,0),IF(R17=".",".",""))</f>
        <v/>
      </c>
      <c r="T17" s="6" t="str">
        <f aca="false">IF(AG17=1,IF(AI17="Value is not given at all",".",IF(AI17="Value is given by the source",S17,IF(AI17="Value is calculated with prices",(IF(SUMIFS(#REF!,#REF!,A17)&gt;0,SUMIFS(#REF!,#REF!,A17),"."))/VLOOKUP("USD",'[1]Exchange Rates'!B$1:C$1048576,2,0),"Error with coding"))),"")</f>
        <v/>
      </c>
      <c r="U17" s="5" t="s">
        <v>63</v>
      </c>
      <c r="V17" s="47" t="s">
        <v>110</v>
      </c>
      <c r="W17" s="45" t="s">
        <v>72</v>
      </c>
      <c r="X17" s="45" t="s">
        <v>76</v>
      </c>
      <c r="Y17" s="45" t="s">
        <v>115</v>
      </c>
      <c r="Z17" s="5" t="n">
        <v>0</v>
      </c>
      <c r="AA17" s="5" t="n">
        <v>0</v>
      </c>
      <c r="AB17" s="5" t="n">
        <f aca="false">IF(AND(D17="Humanitarian", AE17&lt;&gt;"."), 1, 0)</f>
        <v>0</v>
      </c>
      <c r="AC17" s="5" t="n">
        <f aca="false">IF(OR(M17="undisclosed", M17="."), 0, IF(M17=N17, 1, 0))</f>
        <v>0</v>
      </c>
      <c r="AD17" s="5" t="n">
        <v>1</v>
      </c>
      <c r="AE17" s="45" t="s">
        <v>108</v>
      </c>
      <c r="AF17" s="12" t="str">
        <f aca="false">""</f>
        <v/>
      </c>
      <c r="AG17" s="36" t="n">
        <v>0</v>
      </c>
      <c r="AH17" s="46" t="s">
        <v>66</v>
      </c>
      <c r="AI17" s="36" t="s">
        <v>66</v>
      </c>
      <c r="AJ17" s="36" t="n">
        <v>1</v>
      </c>
      <c r="AK17" s="36" t="n">
        <v>3</v>
      </c>
      <c r="AL17" s="36" t="n">
        <v>0</v>
      </c>
      <c r="AM17" s="36" t="n">
        <f aca="false">IF(OR(AN17="2022-2023",AN17=2022), 1, 0)</f>
        <v>1</v>
      </c>
      <c r="AN17" s="36" t="s">
        <v>68</v>
      </c>
      <c r="AO17" s="36" t="n">
        <f aca="false">VLOOKUP($I17,'[1]Price List, Weapons &amp; Items'!B$1:F$1048576,5,0)</f>
        <v>0</v>
      </c>
      <c r="AP17" s="36" t="n">
        <f aca="false">IF(AND(AO17=1,M17="undisclosed")=TRUE(),1,0)</f>
        <v>0</v>
      </c>
      <c r="AQ17" s="36" t="n">
        <f aca="false">IF(AND(AO17=1,N17="undisclosed")=TRUE(),1,0)</f>
        <v>0</v>
      </c>
      <c r="AR17" s="36" t="n">
        <f aca="false">IFERROR(IF(SEARCH("ammuni",I17,1)&gt;0,1,0),0)</f>
        <v>0</v>
      </c>
      <c r="AS17" s="5" t="str">
        <f aca="false">VLOOKUP($I17,'[1]Price List, Weapons &amp; Items'!B$1:L$1048576,COLUMN('[1]Price List, Weapons &amp; Items'!$J$11)-1,0)</f>
        <v>Miscellaneous</v>
      </c>
      <c r="AT17" s="5" t="str">
        <f aca="false">IF(I17=".",".",VLOOKUP($I17,'[1]Price List, Weapons &amp; Items'!B$1:J$1048576,3,0))</f>
        <v>MANPADS</v>
      </c>
      <c r="AU17" s="13" t="str">
        <f aca="true">IF(AG17=1,(OFFSET(I17,0,0,COUNTIF(#REF!,A17),1)),"")</f>
        <v/>
      </c>
      <c r="AV17" s="5" t="n">
        <f aca="false">VLOOKUP($I17,'[1]Price List, Weapons &amp; Items'!B$1:L$1048576,COLUMN('[1]Price List, Weapons &amp; Items'!$L$11)-1,0)</f>
        <v>0</v>
      </c>
      <c r="AW17" s="5" t="n">
        <f aca="false">IF(U17="Yes",1,0)</f>
        <v>1</v>
      </c>
      <c r="AX17" s="5" t="n">
        <f aca="false">IF(D17="Military",IF(OR(IFERROR(SEARCH("equipment",E17,1),0)&gt;0,IFERROR(SEARCH("weapons",E17,1),0)&gt;0),1,0),0)</f>
        <v>1</v>
      </c>
      <c r="AY17" s="5" t="str">
        <f aca="false">IFERROR(IF(VALUE(TEXT(C17,"mm"))=IF(AK17&gt;12,AK17-12,AK17),".",IF(TEXT(C17,"mm")="01",".",1)),"Value is not in date format")</f>
        <v>.</v>
      </c>
      <c r="AZ17" s="5" t="str">
        <f aca="false">IF(AND(A17=A16,C17=C16)=TRUE(),IF(F17=F16,".","1"),".")</f>
        <v>.</v>
      </c>
      <c r="BA17" s="5" t="str">
        <f aca="false">IF(AND(_xlfn.ISFORMULA(R17),_xlfn.ISFORMULA(S17),_xlfn.ISFORMULA(T17))=TRUE(),".",1)</f>
        <v>.</v>
      </c>
      <c r="BB17" s="5" t="str">
        <f aca="false">IF(T17&lt;&gt;".",IF(T17&gt;S17,1,"."),".")</f>
        <v>.</v>
      </c>
      <c r="BC17" s="5" t="n">
        <f aca="false">IFERROR(VLOOKUP(B17,'[1]Share, Heavy Weapons to Ukraine'!B$1:AA$1048576,COLUMN('[1]Share, Heavy Weapons to Ukraine'!C26)-1,0),0)</f>
        <v>1</v>
      </c>
      <c r="BD17" s="5" t="n">
        <f aca="false">VLOOKUP(Sheet1!B17,'[1]Country Summary (€)'!B$1:F$1048576,COLUMN('[1]Country Summary (€)'!C27)-1,FALSE())</f>
        <v>0</v>
      </c>
      <c r="BE17" s="5" t="str">
        <f aca="false">IF(AND(AG17=1,D17="Military",H17&lt;&gt;"Not given")=TRUE(),IF(SUMIFS(#REF!,#REF!,A17)&gt;0,ABS((SUMIFS(#REF!,#REF!,A17)/VLOOKUP("USD",'[1]Exchange Rates'!B$1:C$1048576,2,0)))/S17,"."),".")</f>
        <v>.</v>
      </c>
      <c r="BF17" s="1" t="str">
        <f aca="false">IF(AND(AG17=1,D17="Military",H17&lt;&gt;"Not given")=TRUE(),IF(SUMIFS(#REF!,#REF!,A17)&gt;0,IF((ABS((SUMIFS(#REF!,#REF!,A17)/VLOOKUP("USD",'[1]Exchange Rates'!B$1:C$1048576,2,0)))/S17)&gt;1,(SUMIFS(#REF!,#REF!,A17)-S17)/S17,(S17-SUMIFS(#REF!,#REF!,A17))/SUMIFS(#REF!,#REF!,A17)),"."),".")</f>
        <v>.</v>
      </c>
    </row>
    <row r="18" customFormat="false" ht="15.75" hidden="false" customHeight="true" outlineLevel="0" collapsed="false">
      <c r="A18" s="3" t="s">
        <v>104</v>
      </c>
      <c r="B18" s="3" t="s">
        <v>57</v>
      </c>
      <c r="C18" s="2" t="n">
        <v>44636</v>
      </c>
      <c r="D18" s="3" t="s">
        <v>105</v>
      </c>
      <c r="E18" s="3" t="s">
        <v>106</v>
      </c>
      <c r="F18" s="4" t="s">
        <v>116</v>
      </c>
      <c r="G18" s="5" t="s">
        <v>61</v>
      </c>
      <c r="H18" s="6" t="n">
        <v>800000000</v>
      </c>
      <c r="I18" s="1" t="s">
        <v>117</v>
      </c>
      <c r="J18" s="7" t="str">
        <f aca="false">VLOOKUP($I18,'[1]Price List, Weapons &amp; Items'!B$1:C$1048576,2,0)</f>
        <v>Portable defence system</v>
      </c>
      <c r="K18" s="7" t="str">
        <f aca="false">IF(I18=".",I18,VLOOKUP($I18,'[1]Price List, Weapons &amp; Items'!B$1:D$1048576,3,0))</f>
        <v>Light Anti-armor Weapon (LAW)</v>
      </c>
      <c r="L18" s="8" t="n">
        <f aca="false">VLOOKUP(I18,'[1]Price List, Weapons &amp; Items'!B$1:E$1048576,4,0)</f>
        <v>0</v>
      </c>
      <c r="M18" s="9" t="n">
        <v>2000</v>
      </c>
      <c r="N18" s="9" t="n">
        <f aca="false">M18</f>
        <v>2000</v>
      </c>
      <c r="O18" s="9" t="n">
        <f aca="false">VLOOKUP($I18,'[1]Price List, Weapons &amp; Items'!B$1:G$1048576,6,0)</f>
        <v>256000</v>
      </c>
      <c r="P18" s="6" t="str">
        <f aca="false">IF(TYPE(M18)=1,IF(TYPE(O18)=1,M18*O18,"No price"),".")</f>
        <v>No price</v>
      </c>
      <c r="Q18" s="6" t="str">
        <f aca="false">IF(TYPE(N18)=1,IF(TYPE(O18)=1,N18*O18,"No price"),".")</f>
        <v>.</v>
      </c>
      <c r="R18" s="6" t="str">
        <f aca="false">IF(AG18=1,IF(H18&lt;&gt;"Not given",H18,IF(TYPE(H18)=2,IF(SUMIFS(#REF!,#REF!,A18)&gt;0,SUMIFS(#REF!,#REF!,A18),"."),"Format error")),"")</f>
        <v/>
      </c>
      <c r="S18" s="6" t="str">
        <f aca="false">IF(AND(AG18=1,R18&lt;&gt;".")=TRUE(),R18/VLOOKUP(G18,'[1]Exchange Rates'!B$1:C$1048576,2,0),IF(R18=".",".",""))</f>
        <v/>
      </c>
      <c r="T18" s="6" t="str">
        <f aca="false">IF(AG18=1,IF(AI18="Value is not given at all",".",IF(AI18="Value is given by the source",S18,IF(AI18="Value is calculated with prices",(IF(SUMIFS(#REF!,#REF!,A18)&gt;0,SUMIFS(#REF!,#REF!,A18),"."))/VLOOKUP("USD",'[1]Exchange Rates'!B$1:C$1048576,2,0),"Error with coding"))),"")</f>
        <v/>
      </c>
      <c r="U18" s="5" t="s">
        <v>63</v>
      </c>
      <c r="V18" s="47" t="s">
        <v>110</v>
      </c>
      <c r="W18" s="45" t="s">
        <v>72</v>
      </c>
      <c r="X18" s="45" t="s">
        <v>76</v>
      </c>
      <c r="Y18" s="45" t="s">
        <v>118</v>
      </c>
      <c r="Z18" s="5" t="n">
        <v>0</v>
      </c>
      <c r="AA18" s="5" t="n">
        <v>0</v>
      </c>
      <c r="AB18" s="5" t="n">
        <f aca="false">IF(AND(D18="Humanitarian", AE18&lt;&gt;"."), 1, 0)</f>
        <v>0</v>
      </c>
      <c r="AC18" s="5" t="n">
        <f aca="false">IF(OR(M18="undisclosed", M18="."), 0, IF(M18=N18, 1, 0))</f>
        <v>1</v>
      </c>
      <c r="AD18" s="5" t="n">
        <v>1</v>
      </c>
      <c r="AE18" s="45" t="s">
        <v>108</v>
      </c>
      <c r="AF18" s="12" t="str">
        <f aca="false">""</f>
        <v/>
      </c>
      <c r="AG18" s="36" t="n">
        <v>0</v>
      </c>
      <c r="AH18" s="46" t="s">
        <v>66</v>
      </c>
      <c r="AI18" s="36" t="s">
        <v>66</v>
      </c>
      <c r="AJ18" s="36" t="n">
        <v>1</v>
      </c>
      <c r="AK18" s="36" t="n">
        <v>3</v>
      </c>
      <c r="AL18" s="36" t="n">
        <v>0</v>
      </c>
      <c r="AM18" s="36" t="n">
        <f aca="false">IF(OR(AN18="2022-2023",AN18=2022), 1, 0)</f>
        <v>1</v>
      </c>
      <c r="AN18" s="36" t="s">
        <v>68</v>
      </c>
      <c r="AO18" s="36" t="n">
        <f aca="false">VLOOKUP($I18,'[1]Price List, Weapons &amp; Items'!B$1:F$1048576,5,0)</f>
        <v>0</v>
      </c>
      <c r="AP18" s="36" t="n">
        <f aca="false">IF(AND(AO18=1,M18="undisclosed")=TRUE(),1,0)</f>
        <v>0</v>
      </c>
      <c r="AQ18" s="36" t="n">
        <f aca="false">IF(AND(AO18=1,N18="undisclosed")=TRUE(),1,0)</f>
        <v>0</v>
      </c>
      <c r="AR18" s="36" t="n">
        <f aca="false">IFERROR(IF(SEARCH("ammuni",I18,1)&gt;0,1,0),0)</f>
        <v>0</v>
      </c>
      <c r="AS18" s="5" t="str">
        <f aca="false">VLOOKUP($I18,'[1]Price List, Weapons &amp; Items'!B$1:L$1048576,COLUMN('[1]Price List, Weapons &amp; Items'!$J$11)-1,0)</f>
        <v>Government information</v>
      </c>
      <c r="AT18" s="5" t="str">
        <f aca="false">IF(I18=".",".",VLOOKUP($I18,'[1]Price List, Weapons &amp; Items'!B$1:J$1048576,3,0))</f>
        <v>Light Anti-armor Weapon (LAW)</v>
      </c>
      <c r="AU18" s="13" t="str">
        <f aca="true">IF(AG18=1,(OFFSET(I18,0,0,COUNTIF(#REF!,A18),1)),"")</f>
        <v/>
      </c>
      <c r="AV18" s="5" t="n">
        <f aca="false">VLOOKUP($I18,'[1]Price List, Weapons &amp; Items'!B$1:L$1048576,COLUMN('[1]Price List, Weapons &amp; Items'!$L$11)-1,0)</f>
        <v>0</v>
      </c>
      <c r="AW18" s="5" t="n">
        <f aca="false">IF(U18="Yes",1,0)</f>
        <v>1</v>
      </c>
      <c r="AX18" s="5" t="n">
        <f aca="false">IF(D18="Military",IF(OR(IFERROR(SEARCH("equipment",E18,1),0)&gt;0,IFERROR(SEARCH("weapons",E18,1),0)&gt;0),1,0),0)</f>
        <v>1</v>
      </c>
      <c r="AY18" s="5" t="str">
        <f aca="false">IFERROR(IF(VALUE(TEXT(C18,"mm"))=IF(AK18&gt;12,AK18-12,AK18),".",IF(TEXT(C18,"mm")="01",".",1)),"Value is not in date format")</f>
        <v>.</v>
      </c>
      <c r="AZ18" s="5" t="str">
        <f aca="false">IF(AND(A18=A17,C18=C17)=TRUE(),IF(F18=F17,".","1"),".")</f>
        <v>1</v>
      </c>
      <c r="BA18" s="5" t="str">
        <f aca="false">IF(AND(_xlfn.ISFORMULA(R18),_xlfn.ISFORMULA(S18),_xlfn.ISFORMULA(T18))=TRUE(),".",1)</f>
        <v>.</v>
      </c>
      <c r="BB18" s="5" t="str">
        <f aca="false">IF(T18&lt;&gt;".",IF(T18&gt;S18,1,"."),".")</f>
        <v>.</v>
      </c>
      <c r="BC18" s="5" t="n">
        <f aca="false">IFERROR(VLOOKUP(B18,'[1]Share, Heavy Weapons to Ukraine'!B$1:AA$1048576,COLUMN('[1]Share, Heavy Weapons to Ukraine'!C27)-1,0),0)</f>
        <v>1</v>
      </c>
      <c r="BD18" s="5" t="n">
        <f aca="false">VLOOKUP(Sheet1!B18,'[1]Country Summary (€)'!B$1:F$1048576,COLUMN('[1]Country Summary (€)'!C28)-1,FALSE())</f>
        <v>0</v>
      </c>
      <c r="BE18" s="5" t="str">
        <f aca="false">IF(AND(AG18=1,D18="Military",H18&lt;&gt;"Not given")=TRUE(),IF(SUMIFS(#REF!,#REF!,A18)&gt;0,ABS((SUMIFS(#REF!,#REF!,A18)/VLOOKUP("USD",'[1]Exchange Rates'!B$1:C$1048576,2,0)))/S18,"."),".")</f>
        <v>.</v>
      </c>
      <c r="BF18" s="1" t="str">
        <f aca="false">IF(AND(AG18=1,D18="Military",H18&lt;&gt;"Not given")=TRUE(),IF(SUMIFS(#REF!,#REF!,A18)&gt;0,IF((ABS((SUMIFS(#REF!,#REF!,A18)/VLOOKUP("USD",'[1]Exchange Rates'!B$1:C$1048576,2,0)))/S18)&gt;1,(SUMIFS(#REF!,#REF!,A18)-S18)/S18,(S18-SUMIFS(#REF!,#REF!,A18))/SUMIFS(#REF!,#REF!,A18)),"."),".")</f>
        <v>.</v>
      </c>
    </row>
    <row r="19" customFormat="false" ht="15.75" hidden="false" customHeight="true" outlineLevel="0" collapsed="false">
      <c r="A19" s="3" t="s">
        <v>104</v>
      </c>
      <c r="B19" s="3" t="s">
        <v>57</v>
      </c>
      <c r="C19" s="2" t="n">
        <v>44636</v>
      </c>
      <c r="D19" s="3" t="s">
        <v>105</v>
      </c>
      <c r="E19" s="3" t="s">
        <v>106</v>
      </c>
      <c r="F19" s="4" t="s">
        <v>113</v>
      </c>
      <c r="G19" s="5" t="s">
        <v>61</v>
      </c>
      <c r="H19" s="6" t="n">
        <v>800000000</v>
      </c>
      <c r="I19" s="1" t="s">
        <v>119</v>
      </c>
      <c r="J19" s="7" t="str">
        <f aca="false">VLOOKUP($I19,'[1]Price List, Weapons &amp; Items'!B$1:C$1048576,2,0)</f>
        <v>Portable defence system</v>
      </c>
      <c r="K19" s="7" t="str">
        <f aca="false">IF(I19=".",I19,VLOOKUP($I19,'[1]Price List, Weapons &amp; Items'!B$1:D$1048576,3,0))</f>
        <v>Light Anti-armor Weapon (LAW)</v>
      </c>
      <c r="L19" s="8" t="n">
        <f aca="false">VLOOKUP(I19,'[1]Price List, Weapons &amp; Items'!B$1:E$1048576,4,0)</f>
        <v>0</v>
      </c>
      <c r="M19" s="9" t="n">
        <v>1000</v>
      </c>
      <c r="N19" s="9" t="n">
        <f aca="false">M19</f>
        <v>1000</v>
      </c>
      <c r="O19" s="9" t="n">
        <f aca="false">VLOOKUP($I19,'[1]Price List, Weapons &amp; Items'!B$1:G$1048576,6,0)</f>
        <v>1475</v>
      </c>
      <c r="P19" s="6" t="str">
        <f aca="false">IF(TYPE(M19)=1,IF(TYPE(O19)=1,M19*O19,"No price"),".")</f>
        <v>No price</v>
      </c>
      <c r="Q19" s="6" t="str">
        <f aca="false">IF(TYPE(N19)=1,IF(TYPE(O19)=1,N19*O19,"No price"),".")</f>
        <v>.</v>
      </c>
      <c r="R19" s="6" t="str">
        <f aca="false">IF(AG19=1,IF(H19&lt;&gt;"Not given",H19,IF(TYPE(H19)=2,IF(SUMIFS(#REF!,#REF!,A19)&gt;0,SUMIFS(#REF!,#REF!,A19),"."),"Format error")),"")</f>
        <v/>
      </c>
      <c r="S19" s="6" t="str">
        <f aca="false">IF(AND(AG19=1,R19&lt;&gt;".")=TRUE(),R19/VLOOKUP(G19,'[1]Exchange Rates'!B$1:C$1048576,2,0),IF(R19=".",".",""))</f>
        <v/>
      </c>
      <c r="T19" s="6" t="str">
        <f aca="false">IF(AG19=1,IF(AI19="Value is not given at all",".",IF(AI19="Value is given by the source",S19,IF(AI19="Value is calculated with prices",(IF(SUMIFS(#REF!,#REF!,A19)&gt;0,SUMIFS(#REF!,#REF!,A19),"."))/VLOOKUP("USD",'[1]Exchange Rates'!B$1:C$1048576,2,0),"Error with coding"))),"")</f>
        <v/>
      </c>
      <c r="U19" s="5" t="s">
        <v>63</v>
      </c>
      <c r="V19" s="47" t="s">
        <v>110</v>
      </c>
      <c r="W19" s="45" t="s">
        <v>72</v>
      </c>
      <c r="X19" s="45" t="s">
        <v>76</v>
      </c>
      <c r="Y19" s="45" t="s">
        <v>120</v>
      </c>
      <c r="Z19" s="5" t="n">
        <v>0</v>
      </c>
      <c r="AA19" s="5" t="n">
        <v>0</v>
      </c>
      <c r="AB19" s="5" t="n">
        <f aca="false">IF(AND(D19="Humanitarian", AE19&lt;&gt;"."), 1, 0)</f>
        <v>0</v>
      </c>
      <c r="AC19" s="5" t="n">
        <f aca="false">IF(OR(M19="undisclosed", M19="."), 0, IF(M19=N19, 1, 0))</f>
        <v>1</v>
      </c>
      <c r="AD19" s="5" t="n">
        <v>1</v>
      </c>
      <c r="AE19" s="45" t="s">
        <v>108</v>
      </c>
      <c r="AF19" s="12" t="str">
        <f aca="false">""</f>
        <v/>
      </c>
      <c r="AG19" s="36" t="n">
        <v>0</v>
      </c>
      <c r="AH19" s="46" t="s">
        <v>66</v>
      </c>
      <c r="AI19" s="36" t="s">
        <v>66</v>
      </c>
      <c r="AJ19" s="36" t="n">
        <v>1</v>
      </c>
      <c r="AK19" s="36" t="n">
        <v>3</v>
      </c>
      <c r="AL19" s="36" t="n">
        <v>0</v>
      </c>
      <c r="AM19" s="36" t="n">
        <f aca="false">IF(OR(AN19="2022-2023",AN19=2022), 1, 0)</f>
        <v>1</v>
      </c>
      <c r="AN19" s="36" t="s">
        <v>68</v>
      </c>
      <c r="AO19" s="36" t="n">
        <f aca="false">VLOOKUP($I19,'[1]Price List, Weapons &amp; Items'!B$1:F$1048576,5,0)</f>
        <v>0</v>
      </c>
      <c r="AP19" s="36" t="n">
        <f aca="false">IF(AND(AO19=1,M19="undisclosed")=TRUE(),1,0)</f>
        <v>0</v>
      </c>
      <c r="AQ19" s="36" t="n">
        <f aca="false">IF(AND(AO19=1,N19="undisclosed")=TRUE(),1,0)</f>
        <v>0</v>
      </c>
      <c r="AR19" s="36" t="n">
        <f aca="false">IFERROR(IF(SEARCH("ammuni",I19,1)&gt;0,1,0),0)</f>
        <v>0</v>
      </c>
      <c r="AS19" s="5" t="str">
        <f aca="false">VLOOKUP($I19,'[1]Price List, Weapons &amp; Items'!B$1:L$1048576,COLUMN('[1]Price List, Weapons &amp; Items'!$J$11)-1,0)</f>
        <v>Military media (incl. websites)</v>
      </c>
      <c r="AT19" s="5" t="str">
        <f aca="false">IF(I19=".",".",VLOOKUP($I19,'[1]Price List, Weapons &amp; Items'!B$1:J$1048576,3,0))</f>
        <v>Light Anti-armor Weapon (LAW)</v>
      </c>
      <c r="AU19" s="13" t="str">
        <f aca="true">IF(AG19=1,(OFFSET(I19,0,0,COUNTIF(#REF!,A19),1)),"")</f>
        <v/>
      </c>
      <c r="AV19" s="5" t="n">
        <f aca="false">VLOOKUP($I19,'[1]Price List, Weapons &amp; Items'!B$1:L$1048576,COLUMN('[1]Price List, Weapons &amp; Items'!$L$11)-1,0)</f>
        <v>0</v>
      </c>
      <c r="AW19" s="5" t="n">
        <f aca="false">IF(U19="Yes",1,0)</f>
        <v>1</v>
      </c>
      <c r="AX19" s="5" t="n">
        <f aca="false">IF(D19="Military",IF(OR(IFERROR(SEARCH("equipment",E19,1),0)&gt;0,IFERROR(SEARCH("weapons",E19,1),0)&gt;0),1,0),0)</f>
        <v>1</v>
      </c>
      <c r="AY19" s="5" t="str">
        <f aca="false">IFERROR(IF(VALUE(TEXT(C19,"mm"))=IF(AK19&gt;12,AK19-12,AK19),".",IF(TEXT(C19,"mm")="01",".",1)),"Value is not in date format")</f>
        <v>.</v>
      </c>
      <c r="AZ19" s="5" t="str">
        <f aca="false">IF(AND(A19=A18,C19=C18)=TRUE(),IF(F19=F18,".","1"),".")</f>
        <v>1</v>
      </c>
      <c r="BA19" s="5" t="str">
        <f aca="false">IF(AND(_xlfn.ISFORMULA(R19),_xlfn.ISFORMULA(S19),_xlfn.ISFORMULA(T19))=TRUE(),".",1)</f>
        <v>.</v>
      </c>
      <c r="BB19" s="5" t="str">
        <f aca="false">IF(T19&lt;&gt;".",IF(T19&gt;S19,1,"."),".")</f>
        <v>.</v>
      </c>
      <c r="BC19" s="5" t="n">
        <f aca="false">IFERROR(VLOOKUP(B19,'[1]Share, Heavy Weapons to Ukraine'!B$1:AA$1048576,COLUMN('[1]Share, Heavy Weapons to Ukraine'!C28)-1,0),0)</f>
        <v>1</v>
      </c>
      <c r="BD19" s="5" t="n">
        <f aca="false">VLOOKUP(Sheet1!B19,'[1]Country Summary (€)'!B$1:F$1048576,COLUMN('[1]Country Summary (€)'!C29)-1,FALSE())</f>
        <v>0</v>
      </c>
      <c r="BE19" s="5" t="str">
        <f aca="false">IF(AND(AG19=1,D19="Military",H19&lt;&gt;"Not given")=TRUE(),IF(SUMIFS(#REF!,#REF!,A19)&gt;0,ABS((SUMIFS(#REF!,#REF!,A19)/VLOOKUP("USD",'[1]Exchange Rates'!B$1:C$1048576,2,0)))/S19,"."),".")</f>
        <v>.</v>
      </c>
      <c r="BF19" s="1" t="str">
        <f aca="false">IF(AND(AG19=1,D19="Military",H19&lt;&gt;"Not given")=TRUE(),IF(SUMIFS(#REF!,#REF!,A19)&gt;0,IF((ABS((SUMIFS(#REF!,#REF!,A19)/VLOOKUP("USD",'[1]Exchange Rates'!B$1:C$1048576,2,0)))/S19)&gt;1,(SUMIFS(#REF!,#REF!,A19)-S19)/S19,(S19-SUMIFS(#REF!,#REF!,A19))/SUMIFS(#REF!,#REF!,A19)),"."),".")</f>
        <v>.</v>
      </c>
    </row>
    <row r="20" customFormat="false" ht="15.75" hidden="false" customHeight="true" outlineLevel="0" collapsed="false">
      <c r="A20" s="3" t="s">
        <v>104</v>
      </c>
      <c r="B20" s="3" t="s">
        <v>57</v>
      </c>
      <c r="C20" s="2" t="n">
        <v>44636</v>
      </c>
      <c r="D20" s="3" t="s">
        <v>105</v>
      </c>
      <c r="E20" s="3" t="s">
        <v>106</v>
      </c>
      <c r="F20" s="4" t="s">
        <v>113</v>
      </c>
      <c r="G20" s="5" t="s">
        <v>61</v>
      </c>
      <c r="H20" s="6" t="n">
        <v>800000000</v>
      </c>
      <c r="I20" s="1" t="s">
        <v>121</v>
      </c>
      <c r="J20" s="7" t="str">
        <f aca="false">VLOOKUP($I20,'[1]Price List, Weapons &amp; Items'!B$1:C$1048576,2,0)</f>
        <v>Portable defence system</v>
      </c>
      <c r="K20" s="7" t="str">
        <f aca="false">IF(I20=".",I20,VLOOKUP($I20,'[1]Price List, Weapons &amp; Items'!B$1:D$1048576,3,0))</f>
        <v>MANPADS</v>
      </c>
      <c r="L20" s="8" t="n">
        <f aca="false">VLOOKUP(I20,'[1]Price List, Weapons &amp; Items'!B$1:E$1048576,4,0)</f>
        <v>0</v>
      </c>
      <c r="M20" s="9" t="n">
        <v>6000</v>
      </c>
      <c r="N20" s="9" t="n">
        <f aca="false">M20</f>
        <v>6000</v>
      </c>
      <c r="O20" s="9" t="n">
        <f aca="false">VLOOKUP($I20,'[1]Price List, Weapons &amp; Items'!B$1:G$1048576,6,0)</f>
        <v>1480.64</v>
      </c>
      <c r="P20" s="6" t="str">
        <f aca="false">IF(TYPE(M20)=1,IF(TYPE(O20)=1,M20*O20,"No price"),".")</f>
        <v>No price</v>
      </c>
      <c r="Q20" s="6" t="str">
        <f aca="false">IF(TYPE(N20)=1,IF(TYPE(O20)=1,N20*O20,"No price"),".")</f>
        <v>.</v>
      </c>
      <c r="R20" s="6" t="str">
        <f aca="false">IF(AG20=1,IF(H20&lt;&gt;"Not given",H20,IF(TYPE(H20)=2,IF(SUMIFS(#REF!,#REF!,A20)&gt;0,SUMIFS(#REF!,#REF!,A20),"."),"Format error")),"")</f>
        <v/>
      </c>
      <c r="S20" s="6" t="str">
        <f aca="false">IF(AND(AG20=1,R20&lt;&gt;".")=TRUE(),R20/VLOOKUP(G20,'[1]Exchange Rates'!B$1:C$1048576,2,0),IF(R20=".",".",""))</f>
        <v/>
      </c>
      <c r="T20" s="6" t="str">
        <f aca="false">IF(AG20=1,IF(AI20="Value is not given at all",".",IF(AI20="Value is given by the source",S20,IF(AI20="Value is calculated with prices",(IF(SUMIFS(#REF!,#REF!,A20)&gt;0,SUMIFS(#REF!,#REF!,A20),"."))/VLOOKUP("USD",'[1]Exchange Rates'!B$1:C$1048576,2,0),"Error with coding"))),"")</f>
        <v/>
      </c>
      <c r="U20" s="5" t="s">
        <v>63</v>
      </c>
      <c r="V20" s="47" t="s">
        <v>110</v>
      </c>
      <c r="W20" s="45" t="s">
        <v>72</v>
      </c>
      <c r="X20" s="45" t="s">
        <v>76</v>
      </c>
      <c r="Y20" s="45" t="s">
        <v>122</v>
      </c>
      <c r="Z20" s="5" t="n">
        <v>0</v>
      </c>
      <c r="AA20" s="5" t="n">
        <v>0</v>
      </c>
      <c r="AB20" s="5" t="n">
        <f aca="false">IF(AND(D20="Humanitarian", AE20&lt;&gt;"."), 1, 0)</f>
        <v>0</v>
      </c>
      <c r="AC20" s="5" t="n">
        <f aca="false">IF(OR(M20="undisclosed", M20="."), 0, IF(M20=N20, 1, 0))</f>
        <v>1</v>
      </c>
      <c r="AD20" s="5" t="n">
        <v>1</v>
      </c>
      <c r="AE20" s="45" t="s">
        <v>108</v>
      </c>
      <c r="AF20" s="12" t="str">
        <f aca="false">""</f>
        <v/>
      </c>
      <c r="AG20" s="36" t="n">
        <v>0</v>
      </c>
      <c r="AH20" s="46" t="s">
        <v>66</v>
      </c>
      <c r="AI20" s="36" t="s">
        <v>66</v>
      </c>
      <c r="AJ20" s="36" t="n">
        <v>1</v>
      </c>
      <c r="AK20" s="36" t="n">
        <v>3</v>
      </c>
      <c r="AL20" s="36" t="n">
        <v>0</v>
      </c>
      <c r="AM20" s="36" t="n">
        <f aca="false">IF(OR(AN20="2022-2023",AN20=2022), 1, 0)</f>
        <v>1</v>
      </c>
      <c r="AN20" s="36" t="s">
        <v>68</v>
      </c>
      <c r="AO20" s="36" t="n">
        <f aca="false">VLOOKUP($I20,'[1]Price List, Weapons &amp; Items'!B$1:F$1048576,5,0)</f>
        <v>0</v>
      </c>
      <c r="AP20" s="36" t="n">
        <f aca="false">IF(AND(AO20=1,M20="undisclosed")=TRUE(),1,0)</f>
        <v>0</v>
      </c>
      <c r="AQ20" s="36" t="n">
        <f aca="false">IF(AND(AO20=1,N20="undisclosed")=TRUE(),1,0)</f>
        <v>0</v>
      </c>
      <c r="AR20" s="36" t="n">
        <f aca="false">IFERROR(IF(SEARCH("ammuni",I20,1)&gt;0,1,0),0)</f>
        <v>0</v>
      </c>
      <c r="AS20" s="5" t="str">
        <f aca="false">VLOOKUP($I20,'[1]Price List, Weapons &amp; Items'!B$1:L$1048576,COLUMN('[1]Price List, Weapons &amp; Items'!$J$11)-1,0)</f>
        <v>Military media (incl. websites)</v>
      </c>
      <c r="AT20" s="5" t="str">
        <f aca="false">IF(I20=".",".",VLOOKUP($I20,'[1]Price List, Weapons &amp; Items'!B$1:J$1048576,3,0))</f>
        <v>MANPADS</v>
      </c>
      <c r="AU20" s="13" t="str">
        <f aca="true">IF(AG20=1,(OFFSET(I20,0,0,COUNTIF(#REF!,A20),1)),"")</f>
        <v/>
      </c>
      <c r="AV20" s="5" t="n">
        <f aca="false">VLOOKUP($I20,'[1]Price List, Weapons &amp; Items'!B$1:L$1048576,COLUMN('[1]Price List, Weapons &amp; Items'!$L$11)-1,0)</f>
        <v>0</v>
      </c>
      <c r="AW20" s="5" t="n">
        <f aca="false">IF(U20="Yes",1,0)</f>
        <v>1</v>
      </c>
      <c r="AX20" s="5" t="n">
        <f aca="false">IF(D20="Military",IF(OR(IFERROR(SEARCH("equipment",E20,1),0)&gt;0,IFERROR(SEARCH("weapons",E20,1),0)&gt;0),1,0),0)</f>
        <v>1</v>
      </c>
      <c r="AY20" s="5" t="str">
        <f aca="false">IFERROR(IF(VALUE(TEXT(C20,"mm"))=IF(AK20&gt;12,AK20-12,AK20),".",IF(TEXT(C20,"mm")="01",".",1)),"Value is not in date format")</f>
        <v>.</v>
      </c>
      <c r="AZ20" s="5" t="str">
        <f aca="false">IF(AND(A20=A19,C20=C19)=TRUE(),IF(F20=F19,".","1"),".")</f>
        <v>.</v>
      </c>
      <c r="BA20" s="5" t="str">
        <f aca="false">IF(AND(_xlfn.ISFORMULA(R20),_xlfn.ISFORMULA(S20),_xlfn.ISFORMULA(T20))=TRUE(),".",1)</f>
        <v>.</v>
      </c>
      <c r="BB20" s="5" t="str">
        <f aca="false">IF(T20&lt;&gt;".",IF(T20&gt;S20,1,"."),".")</f>
        <v>.</v>
      </c>
      <c r="BC20" s="5" t="n">
        <f aca="false">IFERROR(VLOOKUP(B20,'[1]Share, Heavy Weapons to Ukraine'!B$1:AA$1048576,COLUMN('[1]Share, Heavy Weapons to Ukraine'!C29)-1,0),0)</f>
        <v>1</v>
      </c>
      <c r="BD20" s="5" t="n">
        <f aca="false">VLOOKUP(Sheet1!B20,'[1]Country Summary (€)'!B$1:F$1048576,COLUMN('[1]Country Summary (€)'!C30)-1,FALSE())</f>
        <v>0</v>
      </c>
      <c r="BE20" s="5" t="str">
        <f aca="false">IF(AND(AG20=1,D20="Military",H20&lt;&gt;"Not given")=TRUE(),IF(SUMIFS(#REF!,#REF!,A20)&gt;0,ABS((SUMIFS(#REF!,#REF!,A20)/VLOOKUP("USD",'[1]Exchange Rates'!B$1:C$1048576,2,0)))/S20,"."),".")</f>
        <v>.</v>
      </c>
      <c r="BF20" s="1" t="str">
        <f aca="false">IF(AND(AG20=1,D20="Military",H20&lt;&gt;"Not given")=TRUE(),IF(SUMIFS(#REF!,#REF!,A20)&gt;0,IF((ABS((SUMIFS(#REF!,#REF!,A20)/VLOOKUP("USD",'[1]Exchange Rates'!B$1:C$1048576,2,0)))/S20)&gt;1,(SUMIFS(#REF!,#REF!,A20)-S20)/S20,(S20-SUMIFS(#REF!,#REF!,A20))/SUMIFS(#REF!,#REF!,A20)),"."),".")</f>
        <v>.</v>
      </c>
    </row>
    <row r="21" customFormat="false" ht="15.75" hidden="false" customHeight="true" outlineLevel="0" collapsed="false">
      <c r="A21" s="3" t="s">
        <v>104</v>
      </c>
      <c r="B21" s="3" t="s">
        <v>57</v>
      </c>
      <c r="C21" s="2" t="n">
        <v>44636</v>
      </c>
      <c r="D21" s="3" t="s">
        <v>105</v>
      </c>
      <c r="E21" s="3" t="s">
        <v>106</v>
      </c>
      <c r="F21" s="4" t="s">
        <v>113</v>
      </c>
      <c r="G21" s="5" t="s">
        <v>61</v>
      </c>
      <c r="H21" s="6" t="n">
        <v>800000000</v>
      </c>
      <c r="I21" s="1" t="s">
        <v>123</v>
      </c>
      <c r="J21" s="7" t="str">
        <f aca="false">VLOOKUP($I21,'[1]Price List, Weapons &amp; Items'!B$1:C$1048576,2,0)</f>
        <v>Aviation and drones</v>
      </c>
      <c r="K21" s="7" t="str">
        <f aca="false">IF(I21=".",I21,VLOOKUP($I21,'[1]Price List, Weapons &amp; Items'!B$1:D$1048576,3,0))</f>
        <v>Drone</v>
      </c>
      <c r="L21" s="8" t="n">
        <f aca="false">VLOOKUP(I21,'[1]Price List, Weapons &amp; Items'!B$1:E$1048576,4,0)</f>
        <v>0</v>
      </c>
      <c r="M21" s="9" t="n">
        <v>100</v>
      </c>
      <c r="N21" s="9" t="n">
        <v>100</v>
      </c>
      <c r="O21" s="9" t="n">
        <f aca="false">VLOOKUP($I21,'[1]Price List, Weapons &amp; Items'!B$1:G$1048576,6,0)</f>
        <v>6000</v>
      </c>
      <c r="P21" s="6" t="str">
        <f aca="false">IF(TYPE(M21)=1,IF(TYPE(O21)=1,M21*O21,"No price"),".")</f>
        <v>No price</v>
      </c>
      <c r="Q21" s="6" t="str">
        <f aca="false">IF(TYPE(N21)=1,IF(TYPE(O21)=1,N21*O21,"No price"),".")</f>
        <v>No price</v>
      </c>
      <c r="R21" s="6" t="str">
        <f aca="false">IF(AG21=1,IF(H21&lt;&gt;"Not given",H21,IF(TYPE(H21)=2,IF(SUMIFS(#REF!,#REF!,A21)&gt;0,SUMIFS(#REF!,#REF!,A21),"."),"Format error")),"")</f>
        <v/>
      </c>
      <c r="S21" s="6" t="str">
        <f aca="false">IF(AND(AG21=1,R21&lt;&gt;".")=TRUE(),R21/VLOOKUP(G21,'[1]Exchange Rates'!B$1:C$1048576,2,0),IF(R21=".",".",""))</f>
        <v/>
      </c>
      <c r="T21" s="6" t="str">
        <f aca="false">IF(AG21=1,IF(AI21="Value is not given at all",".",IF(AI21="Value is given by the source",S21,IF(AI21="Value is calculated with prices",(IF(SUMIFS(#REF!,#REF!,A21)&gt;0,SUMIFS(#REF!,#REF!,A21),"."))/VLOOKUP("USD",'[1]Exchange Rates'!B$1:C$1048576,2,0),"Error with coding"))),"")</f>
        <v/>
      </c>
      <c r="U21" s="5" t="s">
        <v>63</v>
      </c>
      <c r="V21" s="47" t="s">
        <v>110</v>
      </c>
      <c r="W21" s="45" t="s">
        <v>72</v>
      </c>
      <c r="X21" s="45" t="s">
        <v>76</v>
      </c>
      <c r="Y21" s="45" t="s">
        <v>124</v>
      </c>
      <c r="Z21" s="5" t="n">
        <v>0</v>
      </c>
      <c r="AA21" s="5" t="n">
        <v>0</v>
      </c>
      <c r="AB21" s="5" t="n">
        <f aca="false">IF(AND(D21="Humanitarian", AE21&lt;&gt;"."), 1, 0)</f>
        <v>0</v>
      </c>
      <c r="AC21" s="5" t="n">
        <f aca="false">IF(OR(M21="undisclosed", M21="."), 0, IF(M21=N21, 1, 0))</f>
        <v>1</v>
      </c>
      <c r="AD21" s="5" t="n">
        <v>1</v>
      </c>
      <c r="AE21" s="45" t="s">
        <v>108</v>
      </c>
      <c r="AF21" s="12" t="str">
        <f aca="false">""</f>
        <v/>
      </c>
      <c r="AG21" s="36" t="n">
        <v>0</v>
      </c>
      <c r="AH21" s="46" t="s">
        <v>66</v>
      </c>
      <c r="AI21" s="36" t="s">
        <v>66</v>
      </c>
      <c r="AJ21" s="36" t="n">
        <v>1</v>
      </c>
      <c r="AK21" s="36" t="n">
        <v>3</v>
      </c>
      <c r="AL21" s="36" t="n">
        <v>0</v>
      </c>
      <c r="AM21" s="36" t="n">
        <f aca="false">IF(OR(AN21="2022-2023",AN21=2022), 1, 0)</f>
        <v>1</v>
      </c>
      <c r="AN21" s="36" t="s">
        <v>68</v>
      </c>
      <c r="AO21" s="36" t="n">
        <f aca="false">VLOOKUP($I21,'[1]Price List, Weapons &amp; Items'!B$1:F$1048576,5,0)</f>
        <v>0</v>
      </c>
      <c r="AP21" s="36" t="n">
        <f aca="false">IF(AND(AO21=1,M21="undisclosed")=TRUE(),1,0)</f>
        <v>0</v>
      </c>
      <c r="AQ21" s="36" t="n">
        <f aca="false">IF(AND(AO21=1,N21="undisclosed")=TRUE(),1,0)</f>
        <v>0</v>
      </c>
      <c r="AR21" s="36" t="n">
        <f aca="false">IFERROR(IF(SEARCH("ammuni",I21,1)&gt;0,1,0),0)</f>
        <v>0</v>
      </c>
      <c r="AS21" s="5" t="str">
        <f aca="false">VLOOKUP($I21,'[1]Price List, Weapons &amp; Items'!B$1:L$1048576,COLUMN('[1]Price List, Weapons &amp; Items'!$J$11)-1,0)</f>
        <v>Miscellaneous</v>
      </c>
      <c r="AT21" s="5" t="str">
        <f aca="false">IF(I21=".",".",VLOOKUP($I21,'[1]Price List, Weapons &amp; Items'!B$1:J$1048576,3,0))</f>
        <v>Drone</v>
      </c>
      <c r="AU21" s="13" t="str">
        <f aca="true">IF(AG21=1,(OFFSET(I21,0,0,COUNTIF(#REF!,A21),1)),"")</f>
        <v/>
      </c>
      <c r="AV21" s="5" t="n">
        <f aca="false">VLOOKUP($I21,'[1]Price List, Weapons &amp; Items'!B$1:L$1048576,COLUMN('[1]Price List, Weapons &amp; Items'!$L$11)-1,0)</f>
        <v>0</v>
      </c>
      <c r="AW21" s="5" t="n">
        <f aca="false">IF(U21="Yes",1,0)</f>
        <v>1</v>
      </c>
      <c r="AX21" s="5" t="n">
        <f aca="false">IF(D21="Military",IF(OR(IFERROR(SEARCH("equipment",E21,1),0)&gt;0,IFERROR(SEARCH("weapons",E21,1),0)&gt;0),1,0),0)</f>
        <v>1</v>
      </c>
      <c r="AY21" s="5" t="str">
        <f aca="false">IFERROR(IF(VALUE(TEXT(C21,"mm"))=IF(AK21&gt;12,AK21-12,AK21),".",IF(TEXT(C21,"mm")="01",".",1)),"Value is not in date format")</f>
        <v>.</v>
      </c>
      <c r="AZ21" s="5" t="str">
        <f aca="false">IF(AND(A21=A20,C21=C20)=TRUE(),IF(F21=F20,".","1"),".")</f>
        <v>.</v>
      </c>
      <c r="BA21" s="5" t="str">
        <f aca="false">IF(AND(_xlfn.ISFORMULA(R21),_xlfn.ISFORMULA(S21),_xlfn.ISFORMULA(T21))=TRUE(),".",1)</f>
        <v>.</v>
      </c>
      <c r="BB21" s="5" t="str">
        <f aca="false">IF(T21&lt;&gt;".",IF(T21&gt;S21,1,"."),".")</f>
        <v>.</v>
      </c>
      <c r="BC21" s="5" t="n">
        <f aca="false">IFERROR(VLOOKUP(B21,'[1]Share, Heavy Weapons to Ukraine'!B$1:AA$1048576,COLUMN('[1]Share, Heavy Weapons to Ukraine'!C30)-1,0),0)</f>
        <v>1</v>
      </c>
      <c r="BD21" s="5" t="n">
        <f aca="false">VLOOKUP(Sheet1!B21,'[1]Country Summary (€)'!B$1:F$1048576,COLUMN('[1]Country Summary (€)'!C31)-1,FALSE())</f>
        <v>0</v>
      </c>
      <c r="BE21" s="5" t="str">
        <f aca="false">IF(AND(AG21=1,D21="Military",H21&lt;&gt;"Not given")=TRUE(),IF(SUMIFS(#REF!,#REF!,A21)&gt;0,ABS((SUMIFS(#REF!,#REF!,A21)/VLOOKUP("USD",'[1]Exchange Rates'!B$1:C$1048576,2,0)))/S21,"."),".")</f>
        <v>.</v>
      </c>
      <c r="BF21" s="1" t="str">
        <f aca="false">IF(AND(AG21=1,D21="Military",H21&lt;&gt;"Not given")=TRUE(),IF(SUMIFS(#REF!,#REF!,A21)&gt;0,IF((ABS((SUMIFS(#REF!,#REF!,A21)/VLOOKUP("USD",'[1]Exchange Rates'!B$1:C$1048576,2,0)))/S21)&gt;1,(SUMIFS(#REF!,#REF!,A21)-S21)/S21,(S21-SUMIFS(#REF!,#REF!,A21))/SUMIFS(#REF!,#REF!,A21)),"."),".")</f>
        <v>.</v>
      </c>
    </row>
    <row r="22" customFormat="false" ht="15.75" hidden="false" customHeight="true" outlineLevel="0" collapsed="false">
      <c r="A22" s="3" t="s">
        <v>104</v>
      </c>
      <c r="B22" s="3" t="s">
        <v>57</v>
      </c>
      <c r="C22" s="2" t="n">
        <v>44636</v>
      </c>
      <c r="D22" s="3" t="s">
        <v>105</v>
      </c>
      <c r="E22" s="3" t="s">
        <v>106</v>
      </c>
      <c r="F22" s="4" t="s">
        <v>113</v>
      </c>
      <c r="G22" s="5" t="s">
        <v>61</v>
      </c>
      <c r="H22" s="6" t="n">
        <v>800000000</v>
      </c>
      <c r="I22" s="1" t="s">
        <v>125</v>
      </c>
      <c r="J22" s="7" t="str">
        <f aca="false">VLOOKUP($I22,'[1]Price List, Weapons &amp; Items'!B$1:C$1048576,2,0)</f>
        <v>Portable defence system</v>
      </c>
      <c r="K22" s="7" t="str">
        <f aca="false">IF(I22=".",I22,VLOOKUP($I22,'[1]Price List, Weapons &amp; Items'!B$1:D$1048576,3,0))</f>
        <v>Under-barrel grenade launcher</v>
      </c>
      <c r="L22" s="8" t="n">
        <f aca="false">VLOOKUP(I22,'[1]Price List, Weapons &amp; Items'!B$1:E$1048576,4,0)</f>
        <v>0</v>
      </c>
      <c r="M22" s="9" t="n">
        <v>100</v>
      </c>
      <c r="N22" s="9" t="n">
        <f aca="false">M22</f>
        <v>100</v>
      </c>
      <c r="O22" s="9" t="n">
        <f aca="false">VLOOKUP($I22,'[1]Price List, Weapons &amp; Items'!B$1:G$1048576,6,0)</f>
        <v>2291</v>
      </c>
      <c r="P22" s="6" t="str">
        <f aca="false">IF(TYPE(M22)=1,IF(TYPE(O22)=1,M22*O22,"No price"),".")</f>
        <v>No price</v>
      </c>
      <c r="Q22" s="6" t="str">
        <f aca="false">IF(TYPE(N22)=1,IF(TYPE(O22)=1,N22*O22,"No price"),".")</f>
        <v>.</v>
      </c>
      <c r="R22" s="6" t="str">
        <f aca="false">IF(AG22=1,IF(H22&lt;&gt;"Not given",H22,IF(TYPE(H22)=2,IF(SUMIFS(#REF!,#REF!,A22)&gt;0,SUMIFS(#REF!,#REF!,A22),"."),"Format error")),"")</f>
        <v/>
      </c>
      <c r="S22" s="6" t="str">
        <f aca="false">IF(AND(AG22=1,R22&lt;&gt;".")=TRUE(),R22/VLOOKUP(G22,'[1]Exchange Rates'!B$1:C$1048576,2,0),IF(R22=".",".",""))</f>
        <v/>
      </c>
      <c r="T22" s="6" t="str">
        <f aca="false">IF(AG22=1,IF(AI22="Value is not given at all",".",IF(AI22="Value is given by the source",S22,IF(AI22="Value is calculated with prices",(IF(SUMIFS(#REF!,#REF!,A22)&gt;0,SUMIFS(#REF!,#REF!,A22),"."))/VLOOKUP("USD",'[1]Exchange Rates'!B$1:C$1048576,2,0),"Error with coding"))),"")</f>
        <v/>
      </c>
      <c r="U22" s="5" t="s">
        <v>63</v>
      </c>
      <c r="V22" s="47" t="s">
        <v>110</v>
      </c>
      <c r="W22" s="45" t="s">
        <v>72</v>
      </c>
      <c r="X22" s="45" t="s">
        <v>76</v>
      </c>
      <c r="Y22" s="45" t="s">
        <v>126</v>
      </c>
      <c r="Z22" s="5" t="n">
        <v>0</v>
      </c>
      <c r="AA22" s="5" t="n">
        <v>0</v>
      </c>
      <c r="AB22" s="5" t="n">
        <f aca="false">IF(AND(D22="Humanitarian", AE22&lt;&gt;"."), 1, 0)</f>
        <v>0</v>
      </c>
      <c r="AC22" s="5" t="n">
        <f aca="false">IF(OR(M22="undisclosed", M22="."), 0, IF(M22=N22, 1, 0))</f>
        <v>1</v>
      </c>
      <c r="AD22" s="5" t="n">
        <v>1</v>
      </c>
      <c r="AE22" s="45" t="s">
        <v>108</v>
      </c>
      <c r="AF22" s="12" t="str">
        <f aca="false">""</f>
        <v/>
      </c>
      <c r="AG22" s="36" t="n">
        <v>0</v>
      </c>
      <c r="AH22" s="46" t="s">
        <v>66</v>
      </c>
      <c r="AI22" s="36" t="s">
        <v>66</v>
      </c>
      <c r="AJ22" s="36" t="n">
        <v>1</v>
      </c>
      <c r="AK22" s="36" t="n">
        <v>3</v>
      </c>
      <c r="AL22" s="36" t="n">
        <v>0</v>
      </c>
      <c r="AM22" s="36" t="n">
        <f aca="false">IF(OR(AN22="2022-2023",AN22=2022), 1, 0)</f>
        <v>1</v>
      </c>
      <c r="AN22" s="36" t="s">
        <v>68</v>
      </c>
      <c r="AO22" s="36" t="n">
        <f aca="false">VLOOKUP($I22,'[1]Price List, Weapons &amp; Items'!B$1:F$1048576,5,0)</f>
        <v>0</v>
      </c>
      <c r="AP22" s="36" t="n">
        <f aca="false">IF(AND(AO22=1,M22="undisclosed")=TRUE(),1,0)</f>
        <v>0</v>
      </c>
      <c r="AQ22" s="36" t="n">
        <f aca="false">IF(AND(AO22=1,N22="undisclosed")=TRUE(),1,0)</f>
        <v>0</v>
      </c>
      <c r="AR22" s="36" t="n">
        <f aca="false">IFERROR(IF(SEARCH("ammuni",I22,1)&gt;0,1,0),0)</f>
        <v>0</v>
      </c>
      <c r="AS22" s="5" t="str">
        <f aca="false">VLOOKUP($I22,'[1]Price List, Weapons &amp; Items'!B$1:L$1048576,COLUMN('[1]Price List, Weapons &amp; Items'!$J$11)-1,0)</f>
        <v>Miscellaneous</v>
      </c>
      <c r="AT22" s="5" t="str">
        <f aca="false">IF(I22=".",".",VLOOKUP($I22,'[1]Price List, Weapons &amp; Items'!B$1:J$1048576,3,0))</f>
        <v>Under-barrel grenade launcher</v>
      </c>
      <c r="AU22" s="13" t="str">
        <f aca="true">IF(AG22=1,(OFFSET(I22,0,0,COUNTIF(#REF!,A22),1)),"")</f>
        <v/>
      </c>
      <c r="AV22" s="5" t="n">
        <f aca="false">VLOOKUP($I22,'[1]Price List, Weapons &amp; Items'!B$1:L$1048576,COLUMN('[1]Price List, Weapons &amp; Items'!$L$11)-1,0)</f>
        <v>0</v>
      </c>
      <c r="AW22" s="5" t="n">
        <f aca="false">IF(U22="Yes",1,0)</f>
        <v>1</v>
      </c>
      <c r="AX22" s="5" t="n">
        <f aca="false">IF(D22="Military",IF(OR(IFERROR(SEARCH("equipment",E22,1),0)&gt;0,IFERROR(SEARCH("weapons",E22,1),0)&gt;0),1,0),0)</f>
        <v>1</v>
      </c>
      <c r="AY22" s="5" t="str">
        <f aca="false">IFERROR(IF(VALUE(TEXT(C22,"mm"))=IF(AK22&gt;12,AK22-12,AK22),".",IF(TEXT(C22,"mm")="01",".",1)),"Value is not in date format")</f>
        <v>.</v>
      </c>
      <c r="AZ22" s="5" t="str">
        <f aca="false">IF(AND(A22=A21,C22=C21)=TRUE(),IF(F22=F21,".","1"),".")</f>
        <v>.</v>
      </c>
      <c r="BA22" s="5" t="str">
        <f aca="false">IF(AND(_xlfn.ISFORMULA(R22),_xlfn.ISFORMULA(S22),_xlfn.ISFORMULA(T22))=TRUE(),".",1)</f>
        <v>.</v>
      </c>
      <c r="BB22" s="5" t="str">
        <f aca="false">IF(T22&lt;&gt;".",IF(T22&gt;S22,1,"."),".")</f>
        <v>.</v>
      </c>
      <c r="BC22" s="5" t="n">
        <f aca="false">IFERROR(VLOOKUP(B22,'[1]Share, Heavy Weapons to Ukraine'!B$1:AA$1048576,COLUMN('[1]Share, Heavy Weapons to Ukraine'!C31)-1,0),0)</f>
        <v>1</v>
      </c>
      <c r="BD22" s="5" t="n">
        <f aca="false">VLOOKUP(Sheet1!B22,'[1]Country Summary (€)'!B$1:F$1048576,COLUMN('[1]Country Summary (€)'!C32)-1,FALSE())</f>
        <v>0</v>
      </c>
      <c r="BE22" s="5" t="str">
        <f aca="false">IF(AND(AG22=1,D22="Military",H22&lt;&gt;"Not given")=TRUE(),IF(SUMIFS(#REF!,#REF!,A22)&gt;0,ABS((SUMIFS(#REF!,#REF!,A22)/VLOOKUP("USD",'[1]Exchange Rates'!B$1:C$1048576,2,0)))/S22,"."),".")</f>
        <v>.</v>
      </c>
      <c r="BF22" s="1" t="str">
        <f aca="false">IF(AND(AG22=1,D22="Military",H22&lt;&gt;"Not given")=TRUE(),IF(SUMIFS(#REF!,#REF!,A22)&gt;0,IF((ABS((SUMIFS(#REF!,#REF!,A22)/VLOOKUP("USD",'[1]Exchange Rates'!B$1:C$1048576,2,0)))/S22)&gt;1,(SUMIFS(#REF!,#REF!,A22)-S22)/S22,(S22-SUMIFS(#REF!,#REF!,A22))/SUMIFS(#REF!,#REF!,A22)),"."),".")</f>
        <v>.</v>
      </c>
    </row>
    <row r="23" customFormat="false" ht="15.75" hidden="false" customHeight="true" outlineLevel="0" collapsed="false">
      <c r="A23" s="3" t="s">
        <v>104</v>
      </c>
      <c r="B23" s="3" t="s">
        <v>57</v>
      </c>
      <c r="C23" s="2" t="n">
        <v>44636</v>
      </c>
      <c r="D23" s="3" t="s">
        <v>105</v>
      </c>
      <c r="E23" s="3" t="s">
        <v>106</v>
      </c>
      <c r="F23" s="4" t="s">
        <v>113</v>
      </c>
      <c r="G23" s="5" t="s">
        <v>61</v>
      </c>
      <c r="H23" s="6" t="n">
        <v>800000000</v>
      </c>
      <c r="I23" s="1" t="s">
        <v>127</v>
      </c>
      <c r="J23" s="7" t="str">
        <f aca="false">VLOOKUP($I23,'[1]Price List, Weapons &amp; Items'!B$1:C$1048576,2,0)</f>
        <v>Light armaments &amp; infantry</v>
      </c>
      <c r="K23" s="7" t="str">
        <f aca="false">IF(I23=".",I23,VLOOKUP($I23,'[1]Price List, Weapons &amp; Items'!B$1:D$1048576,3,0))</f>
        <v>Small Arms and Light Weapons (SALW)</v>
      </c>
      <c r="L23" s="8" t="n">
        <f aca="false">VLOOKUP(I23,'[1]Price List, Weapons &amp; Items'!B$1:E$1048576,4,0)</f>
        <v>0</v>
      </c>
      <c r="M23" s="9" t="n">
        <v>5000</v>
      </c>
      <c r="N23" s="9" t="n">
        <f aca="false">M23</f>
        <v>5000</v>
      </c>
      <c r="O23" s="9" t="n">
        <f aca="false">VLOOKUP($I23,'[1]Price List, Weapons &amp; Items'!B$1:G$1048576,6,0)</f>
        <v>800</v>
      </c>
      <c r="P23" s="6" t="str">
        <f aca="false">IF(TYPE(M23)=1,IF(TYPE(O23)=1,M23*O23,"No price"),".")</f>
        <v>No price</v>
      </c>
      <c r="Q23" s="6" t="str">
        <f aca="false">IF(TYPE(N23)=1,IF(TYPE(O23)=1,N23*O23,"No price"),".")</f>
        <v>.</v>
      </c>
      <c r="R23" s="6" t="str">
        <f aca="false">IF(AG23=1,IF(H23&lt;&gt;"Not given",H23,IF(TYPE(H23)=2,IF(SUMIFS(#REF!,#REF!,A23)&gt;0,SUMIFS(#REF!,#REF!,A23),"."),"Format error")),"")</f>
        <v/>
      </c>
      <c r="S23" s="6" t="str">
        <f aca="false">IF(AND(AG23=1,R23&lt;&gt;".")=TRUE(),R23/VLOOKUP(G23,'[1]Exchange Rates'!B$1:C$1048576,2,0),IF(R23=".",".",""))</f>
        <v/>
      </c>
      <c r="T23" s="6" t="str">
        <f aca="false">IF(AG23=1,IF(AI23="Value is not given at all",".",IF(AI23="Value is given by the source",S23,IF(AI23="Value is calculated with prices",(IF(SUMIFS(#REF!,#REF!,A23)&gt;0,SUMIFS(#REF!,#REF!,A23),"."))/VLOOKUP("USD",'[1]Exchange Rates'!B$1:C$1048576,2,0),"Error with coding"))),"")</f>
        <v/>
      </c>
      <c r="U23" s="5" t="s">
        <v>63</v>
      </c>
      <c r="V23" s="47" t="s">
        <v>110</v>
      </c>
      <c r="W23" s="45" t="s">
        <v>72</v>
      </c>
      <c r="X23" s="45" t="s">
        <v>76</v>
      </c>
      <c r="Y23" s="45" t="s">
        <v>128</v>
      </c>
      <c r="Z23" s="5" t="n">
        <v>0</v>
      </c>
      <c r="AA23" s="5" t="n">
        <v>0</v>
      </c>
      <c r="AB23" s="5" t="n">
        <f aca="false">IF(AND(D23="Humanitarian", AE23&lt;&gt;"."), 1, 0)</f>
        <v>0</v>
      </c>
      <c r="AC23" s="5" t="n">
        <f aca="false">IF(OR(M23="undisclosed", M23="."), 0, IF(M23=N23, 1, 0))</f>
        <v>1</v>
      </c>
      <c r="AD23" s="5" t="n">
        <v>1</v>
      </c>
      <c r="AE23" s="45" t="s">
        <v>108</v>
      </c>
      <c r="AF23" s="12" t="str">
        <f aca="false">""</f>
        <v/>
      </c>
      <c r="AG23" s="36" t="n">
        <v>0</v>
      </c>
      <c r="AH23" s="46" t="s">
        <v>66</v>
      </c>
      <c r="AI23" s="36" t="s">
        <v>66</v>
      </c>
      <c r="AJ23" s="36" t="n">
        <v>1</v>
      </c>
      <c r="AK23" s="36" t="n">
        <v>3</v>
      </c>
      <c r="AL23" s="36" t="n">
        <v>0</v>
      </c>
      <c r="AM23" s="36" t="n">
        <f aca="false">IF(OR(AN23="2022-2023",AN23=2022), 1, 0)</f>
        <v>1</v>
      </c>
      <c r="AN23" s="36" t="s">
        <v>68</v>
      </c>
      <c r="AO23" s="36" t="n">
        <f aca="false">VLOOKUP($I23,'[1]Price List, Weapons &amp; Items'!B$1:F$1048576,5,0)</f>
        <v>0</v>
      </c>
      <c r="AP23" s="36" t="n">
        <f aca="false">IF(AND(AO23=1,M23="undisclosed")=TRUE(),1,0)</f>
        <v>0</v>
      </c>
      <c r="AQ23" s="36" t="n">
        <f aca="false">IF(AND(AO23=1,N23="undisclosed")=TRUE(),1,0)</f>
        <v>0</v>
      </c>
      <c r="AR23" s="36" t="n">
        <f aca="false">IFERROR(IF(SEARCH("ammuni",I23,1)&gt;0,1,0),0)</f>
        <v>0</v>
      </c>
      <c r="AS23" s="5" t="str">
        <f aca="false">VLOOKUP($I23,'[1]Price List, Weapons &amp; Items'!B$1:L$1048576,COLUMN('[1]Price List, Weapons &amp; Items'!$J$11)-1,0)</f>
        <v>Military media (incl. websites)</v>
      </c>
      <c r="AT23" s="5" t="str">
        <f aca="false">IF(I23=".",".",VLOOKUP($I23,'[1]Price List, Weapons &amp; Items'!B$1:J$1048576,3,0))</f>
        <v>Small Arms and Light Weapons (SALW)</v>
      </c>
      <c r="AU23" s="13" t="str">
        <f aca="true">IF(AG23=1,(OFFSET(I23,0,0,COUNTIF(#REF!,A23),1)),"")</f>
        <v/>
      </c>
      <c r="AV23" s="5" t="n">
        <f aca="false">VLOOKUP($I23,'[1]Price List, Weapons &amp; Items'!B$1:L$1048576,COLUMN('[1]Price List, Weapons &amp; Items'!$L$11)-1,0)</f>
        <v>0</v>
      </c>
      <c r="AW23" s="5" t="n">
        <f aca="false">IF(U23="Yes",1,0)</f>
        <v>1</v>
      </c>
      <c r="AX23" s="5" t="n">
        <f aca="false">IF(D23="Military",IF(OR(IFERROR(SEARCH("equipment",E23,1),0)&gt;0,IFERROR(SEARCH("weapons",E23,1),0)&gt;0),1,0),0)</f>
        <v>1</v>
      </c>
      <c r="AY23" s="5" t="str">
        <f aca="false">IFERROR(IF(VALUE(TEXT(C23,"mm"))=IF(AK23&gt;12,AK23-12,AK23),".",IF(TEXT(C23,"mm")="01",".",1)),"Value is not in date format")</f>
        <v>.</v>
      </c>
      <c r="AZ23" s="5" t="str">
        <f aca="false">IF(AND(A23=A22,C23=C22)=TRUE(),IF(F23=F22,".","1"),".")</f>
        <v>.</v>
      </c>
      <c r="BA23" s="5" t="str">
        <f aca="false">IF(AND(_xlfn.ISFORMULA(R23),_xlfn.ISFORMULA(S23),_xlfn.ISFORMULA(T23))=TRUE(),".",1)</f>
        <v>.</v>
      </c>
      <c r="BB23" s="5" t="str">
        <f aca="false">IF(T23&lt;&gt;".",IF(T23&gt;S23,1,"."),".")</f>
        <v>.</v>
      </c>
      <c r="BC23" s="5" t="n">
        <f aca="false">IFERROR(VLOOKUP(B23,'[1]Share, Heavy Weapons to Ukraine'!B$1:AA$1048576,COLUMN('[1]Share, Heavy Weapons to Ukraine'!C32)-1,0),0)</f>
        <v>1</v>
      </c>
      <c r="BD23" s="5" t="n">
        <f aca="false">VLOOKUP(Sheet1!B23,'[1]Country Summary (€)'!B$1:F$1048576,COLUMN('[1]Country Summary (€)'!C33)-1,FALSE())</f>
        <v>0</v>
      </c>
      <c r="BE23" s="5" t="str">
        <f aca="false">IF(AND(AG23=1,D23="Military",H23&lt;&gt;"Not given")=TRUE(),IF(SUMIFS(#REF!,#REF!,A23)&gt;0,ABS((SUMIFS(#REF!,#REF!,A23)/VLOOKUP("USD",'[1]Exchange Rates'!B$1:C$1048576,2,0)))/S23,"."),".")</f>
        <v>.</v>
      </c>
      <c r="BF23" s="1" t="str">
        <f aca="false">IF(AND(AG23=1,D23="Military",H23&lt;&gt;"Not given")=TRUE(),IF(SUMIFS(#REF!,#REF!,A23)&gt;0,IF((ABS((SUMIFS(#REF!,#REF!,A23)/VLOOKUP("USD",'[1]Exchange Rates'!B$1:C$1048576,2,0)))/S23)&gt;1,(SUMIFS(#REF!,#REF!,A23)-S23)/S23,(S23-SUMIFS(#REF!,#REF!,A23))/SUMIFS(#REF!,#REF!,A23)),"."),".")</f>
        <v>.</v>
      </c>
    </row>
    <row r="24" customFormat="false" ht="15.75" hidden="false" customHeight="true" outlineLevel="0" collapsed="false">
      <c r="A24" s="3" t="s">
        <v>104</v>
      </c>
      <c r="B24" s="3" t="s">
        <v>57</v>
      </c>
      <c r="C24" s="2" t="n">
        <v>44636</v>
      </c>
      <c r="D24" s="3" t="s">
        <v>105</v>
      </c>
      <c r="E24" s="3" t="s">
        <v>106</v>
      </c>
      <c r="F24" s="4" t="s">
        <v>113</v>
      </c>
      <c r="G24" s="5" t="s">
        <v>61</v>
      </c>
      <c r="H24" s="6" t="n">
        <v>800000000</v>
      </c>
      <c r="I24" s="1" t="s">
        <v>129</v>
      </c>
      <c r="J24" s="7" t="str">
        <f aca="false">VLOOKUP($I24,'[1]Price List, Weapons &amp; Items'!B$1:C$1048576,2,0)</f>
        <v>Light armaments &amp; infantry</v>
      </c>
      <c r="K24" s="7" t="str">
        <f aca="false">IF(I24=".",I24,VLOOKUP($I24,'[1]Price List, Weapons &amp; Items'!B$1:D$1048576,3,0))</f>
        <v>Small Arms and Light Weapons (SALW)</v>
      </c>
      <c r="L24" s="8" t="n">
        <f aca="false">VLOOKUP(I24,'[1]Price List, Weapons &amp; Items'!B$1:E$1048576,4,0)</f>
        <v>0</v>
      </c>
      <c r="M24" s="9" t="n">
        <v>1000</v>
      </c>
      <c r="N24" s="9" t="n">
        <f aca="false">M24</f>
        <v>1000</v>
      </c>
      <c r="O24" s="9" t="n">
        <f aca="false">VLOOKUP($I24,'[1]Price List, Weapons &amp; Items'!B$1:G$1048576,6,0)</f>
        <v>1071.64</v>
      </c>
      <c r="P24" s="6" t="str">
        <f aca="false">IF(TYPE(M24)=1,IF(TYPE(O24)=1,M24*O24,"No price"),".")</f>
        <v>No price</v>
      </c>
      <c r="Q24" s="6" t="str">
        <f aca="false">IF(TYPE(N24)=1,IF(TYPE(O24)=1,N24*O24,"No price"),".")</f>
        <v>.</v>
      </c>
      <c r="R24" s="6" t="str">
        <f aca="false">IF(AG24=1,IF(H24&lt;&gt;"Not given",H24,IF(TYPE(H24)=2,IF(SUMIFS(#REF!,#REF!,A24)&gt;0,SUMIFS(#REF!,#REF!,A24),"."),"Format error")),"")</f>
        <v/>
      </c>
      <c r="S24" s="6" t="str">
        <f aca="false">IF(AND(AG24=1,R24&lt;&gt;".")=TRUE(),R24/VLOOKUP(G24,'[1]Exchange Rates'!B$1:C$1048576,2,0),IF(R24=".",".",""))</f>
        <v/>
      </c>
      <c r="T24" s="6" t="str">
        <f aca="false">IF(AG24=1,IF(AI24="Value is not given at all",".",IF(AI24="Value is given by the source",S24,IF(AI24="Value is calculated with prices",(IF(SUMIFS(#REF!,#REF!,A24)&gt;0,SUMIFS(#REF!,#REF!,A24),"."))/VLOOKUP("USD",'[1]Exchange Rates'!B$1:C$1048576,2,0),"Error with coding"))),"")</f>
        <v/>
      </c>
      <c r="U24" s="5" t="s">
        <v>63</v>
      </c>
      <c r="V24" s="47" t="s">
        <v>110</v>
      </c>
      <c r="W24" s="45" t="s">
        <v>72</v>
      </c>
      <c r="X24" s="45" t="s">
        <v>76</v>
      </c>
      <c r="Y24" s="45" t="s">
        <v>130</v>
      </c>
      <c r="Z24" s="5" t="n">
        <v>0</v>
      </c>
      <c r="AA24" s="5" t="n">
        <v>0</v>
      </c>
      <c r="AB24" s="5" t="n">
        <f aca="false">IF(AND(D24="Humanitarian", AE24&lt;&gt;"."), 1, 0)</f>
        <v>0</v>
      </c>
      <c r="AC24" s="5" t="n">
        <f aca="false">IF(OR(M24="undisclosed", M24="."), 0, IF(M24=N24, 1, 0))</f>
        <v>1</v>
      </c>
      <c r="AD24" s="5" t="n">
        <v>1</v>
      </c>
      <c r="AE24" s="45" t="s">
        <v>108</v>
      </c>
      <c r="AF24" s="12" t="str">
        <f aca="false">""</f>
        <v/>
      </c>
      <c r="AG24" s="36" t="n">
        <v>0</v>
      </c>
      <c r="AH24" s="46" t="s">
        <v>66</v>
      </c>
      <c r="AI24" s="36" t="s">
        <v>66</v>
      </c>
      <c r="AJ24" s="36" t="n">
        <v>1</v>
      </c>
      <c r="AK24" s="36" t="n">
        <v>3</v>
      </c>
      <c r="AL24" s="36" t="n">
        <v>0</v>
      </c>
      <c r="AM24" s="36" t="n">
        <f aca="false">IF(OR(AN24="2022-2023",AN24=2022), 1, 0)</f>
        <v>1</v>
      </c>
      <c r="AN24" s="36" t="s">
        <v>68</v>
      </c>
      <c r="AO24" s="36" t="n">
        <f aca="false">VLOOKUP($I24,'[1]Price List, Weapons &amp; Items'!B$1:F$1048576,5,0)</f>
        <v>0</v>
      </c>
      <c r="AP24" s="36" t="n">
        <f aca="false">IF(AND(AO24=1,M24="undisclosed")=TRUE(),1,0)</f>
        <v>0</v>
      </c>
      <c r="AQ24" s="36" t="n">
        <f aca="false">IF(AND(AO24=1,N24="undisclosed")=TRUE(),1,0)</f>
        <v>0</v>
      </c>
      <c r="AR24" s="36" t="n">
        <f aca="false">IFERROR(IF(SEARCH("ammuni",I24,1)&gt;0,1,0),0)</f>
        <v>0</v>
      </c>
      <c r="AS24" s="5" t="str">
        <f aca="false">VLOOKUP($I24,'[1]Price List, Weapons &amp; Items'!B$1:L$1048576,COLUMN('[1]Price List, Weapons &amp; Items'!$J$11)-1,0)</f>
        <v>Online marketplaces and stores</v>
      </c>
      <c r="AT24" s="5" t="str">
        <f aca="false">IF(I24=".",".",VLOOKUP($I24,'[1]Price List, Weapons &amp; Items'!B$1:J$1048576,3,0))</f>
        <v>Small Arms and Light Weapons (SALW)</v>
      </c>
      <c r="AU24" s="13" t="str">
        <f aca="true">IF(AG24=1,(OFFSET(I24,0,0,COUNTIF(#REF!,A24),1)),"")</f>
        <v/>
      </c>
      <c r="AV24" s="5" t="n">
        <f aca="false">VLOOKUP($I24,'[1]Price List, Weapons &amp; Items'!B$1:L$1048576,COLUMN('[1]Price List, Weapons &amp; Items'!$L$11)-1,0)</f>
        <v>0</v>
      </c>
      <c r="AW24" s="5" t="n">
        <f aca="false">IF(U24="Yes",1,0)</f>
        <v>1</v>
      </c>
      <c r="AX24" s="5" t="n">
        <f aca="false">IF(D24="Military",IF(OR(IFERROR(SEARCH("equipment",E24,1),0)&gt;0,IFERROR(SEARCH("weapons",E24,1),0)&gt;0),1,0),0)</f>
        <v>1</v>
      </c>
      <c r="AY24" s="5" t="str">
        <f aca="false">IFERROR(IF(VALUE(TEXT(C24,"mm"))=IF(AK24&gt;12,AK24-12,AK24),".",IF(TEXT(C24,"mm")="01",".",1)),"Value is not in date format")</f>
        <v>.</v>
      </c>
      <c r="AZ24" s="5" t="str">
        <f aca="false">IF(AND(A24=A23,C24=C23)=TRUE(),IF(F24=F23,".","1"),".")</f>
        <v>.</v>
      </c>
      <c r="BA24" s="5" t="str">
        <f aca="false">IF(AND(_xlfn.ISFORMULA(R24),_xlfn.ISFORMULA(S24),_xlfn.ISFORMULA(T24))=TRUE(),".",1)</f>
        <v>.</v>
      </c>
      <c r="BB24" s="5" t="str">
        <f aca="false">IF(T24&lt;&gt;".",IF(T24&gt;S24,1,"."),".")</f>
        <v>.</v>
      </c>
      <c r="BC24" s="5" t="n">
        <f aca="false">IFERROR(VLOOKUP(B24,'[1]Share, Heavy Weapons to Ukraine'!B$1:AA$1048576,COLUMN('[1]Share, Heavy Weapons to Ukraine'!C33)-1,0),0)</f>
        <v>1</v>
      </c>
      <c r="BD24" s="5" t="n">
        <f aca="false">VLOOKUP(Sheet1!B24,'[1]Country Summary (€)'!B$1:F$1048576,COLUMN('[1]Country Summary (€)'!C34)-1,FALSE())</f>
        <v>0</v>
      </c>
      <c r="BE24" s="5" t="str">
        <f aca="false">IF(AND(AG24=1,D24="Military",H24&lt;&gt;"Not given")=TRUE(),IF(SUMIFS(#REF!,#REF!,A24)&gt;0,ABS((SUMIFS(#REF!,#REF!,A24)/VLOOKUP("USD",'[1]Exchange Rates'!B$1:C$1048576,2,0)))/S24,"."),".")</f>
        <v>.</v>
      </c>
      <c r="BF24" s="1" t="str">
        <f aca="false">IF(AND(AG24=1,D24="Military",H24&lt;&gt;"Not given")=TRUE(),IF(SUMIFS(#REF!,#REF!,A24)&gt;0,IF((ABS((SUMIFS(#REF!,#REF!,A24)/VLOOKUP("USD",'[1]Exchange Rates'!B$1:C$1048576,2,0)))/S24)&gt;1,(SUMIFS(#REF!,#REF!,A24)-S24)/S24,(S24-SUMIFS(#REF!,#REF!,A24))/SUMIFS(#REF!,#REF!,A24)),"."),".")</f>
        <v>.</v>
      </c>
    </row>
    <row r="25" customFormat="false" ht="15.75" hidden="false" customHeight="true" outlineLevel="0" collapsed="false">
      <c r="A25" s="3" t="s">
        <v>104</v>
      </c>
      <c r="B25" s="3" t="s">
        <v>57</v>
      </c>
      <c r="C25" s="2" t="n">
        <v>44636</v>
      </c>
      <c r="D25" s="3" t="s">
        <v>105</v>
      </c>
      <c r="E25" s="3" t="s">
        <v>106</v>
      </c>
      <c r="F25" s="4" t="s">
        <v>113</v>
      </c>
      <c r="G25" s="5" t="s">
        <v>61</v>
      </c>
      <c r="H25" s="6" t="n">
        <v>800000000</v>
      </c>
      <c r="I25" s="1" t="s">
        <v>131</v>
      </c>
      <c r="J25" s="7" t="str">
        <f aca="false">VLOOKUP($I25,'[1]Price List, Weapons &amp; Items'!B$1:C$1048576,2,0)</f>
        <v>Light armaments &amp; infantry</v>
      </c>
      <c r="K25" s="7" t="str">
        <f aca="false">IF(I25=".",I25,VLOOKUP($I25,'[1]Price List, Weapons &amp; Items'!B$1:D$1048576,3,0))</f>
        <v>Small Arms and Light Weapons (SALW)</v>
      </c>
      <c r="L25" s="8" t="n">
        <f aca="false">VLOOKUP(I25,'[1]Price List, Weapons &amp; Items'!B$1:E$1048576,4,0)</f>
        <v>0</v>
      </c>
      <c r="M25" s="9" t="n">
        <v>400</v>
      </c>
      <c r="N25" s="9" t="n">
        <f aca="false">M25</f>
        <v>400</v>
      </c>
      <c r="O25" s="9" t="n">
        <f aca="false">VLOOKUP($I25,'[1]Price List, Weapons &amp; Items'!B$1:G$1048576,6,0)</f>
        <v>5300</v>
      </c>
      <c r="P25" s="6" t="str">
        <f aca="false">IF(TYPE(M25)=1,IF(TYPE(O25)=1,M25*O25,"No price"),".")</f>
        <v>No price</v>
      </c>
      <c r="Q25" s="6" t="str">
        <f aca="false">IF(TYPE(N25)=1,IF(TYPE(O25)=1,N25*O25,"No price"),".")</f>
        <v>.</v>
      </c>
      <c r="R25" s="6" t="str">
        <f aca="false">IF(AG25=1,IF(H25&lt;&gt;"Not given",H25,IF(TYPE(H25)=2,IF(SUMIFS(#REF!,#REF!,A25)&gt;0,SUMIFS(#REF!,#REF!,A25),"."),"Format error")),"")</f>
        <v/>
      </c>
      <c r="S25" s="6" t="str">
        <f aca="false">IF(AND(AG25=1,R25&lt;&gt;".")=TRUE(),R25/VLOOKUP(G25,'[1]Exchange Rates'!B$1:C$1048576,2,0),IF(R25=".",".",""))</f>
        <v/>
      </c>
      <c r="T25" s="6" t="str">
        <f aca="false">IF(AG25=1,IF(AI25="Value is not given at all",".",IF(AI25="Value is given by the source",S25,IF(AI25="Value is calculated with prices",(IF(SUMIFS(#REF!,#REF!,A25)&gt;0,SUMIFS(#REF!,#REF!,A25),"."))/VLOOKUP("USD",'[1]Exchange Rates'!B$1:C$1048576,2,0),"Error with coding"))),"")</f>
        <v/>
      </c>
      <c r="U25" s="5" t="s">
        <v>63</v>
      </c>
      <c r="V25" s="47" t="s">
        <v>110</v>
      </c>
      <c r="W25" s="45" t="s">
        <v>72</v>
      </c>
      <c r="X25" s="45" t="s">
        <v>76</v>
      </c>
      <c r="Y25" s="45" t="s">
        <v>132</v>
      </c>
      <c r="Z25" s="5" t="n">
        <v>0</v>
      </c>
      <c r="AA25" s="5" t="n">
        <v>0</v>
      </c>
      <c r="AB25" s="5" t="n">
        <f aca="false">IF(AND(D25="Humanitarian", AE25&lt;&gt;"."), 1, 0)</f>
        <v>0</v>
      </c>
      <c r="AC25" s="5" t="n">
        <f aca="false">IF(OR(M25="undisclosed", M25="."), 0, IF(M25=N25, 1, 0))</f>
        <v>1</v>
      </c>
      <c r="AD25" s="5" t="n">
        <v>1</v>
      </c>
      <c r="AE25" s="45" t="s">
        <v>108</v>
      </c>
      <c r="AF25" s="12" t="str">
        <f aca="false">""</f>
        <v/>
      </c>
      <c r="AG25" s="36" t="n">
        <v>0</v>
      </c>
      <c r="AH25" s="46" t="s">
        <v>66</v>
      </c>
      <c r="AI25" s="36" t="s">
        <v>66</v>
      </c>
      <c r="AJ25" s="36" t="n">
        <v>1</v>
      </c>
      <c r="AK25" s="36" t="n">
        <v>3</v>
      </c>
      <c r="AL25" s="36" t="n">
        <v>0</v>
      </c>
      <c r="AM25" s="36" t="n">
        <f aca="false">IF(OR(AN25="2022-2023",AN25=2022), 1, 0)</f>
        <v>1</v>
      </c>
      <c r="AN25" s="36" t="s">
        <v>68</v>
      </c>
      <c r="AO25" s="36" t="n">
        <f aca="false">VLOOKUP($I25,'[1]Price List, Weapons &amp; Items'!B$1:F$1048576,5,0)</f>
        <v>0</v>
      </c>
      <c r="AP25" s="36" t="n">
        <f aca="false">IF(AND(AO25=1,M25="undisclosed")=TRUE(),1,0)</f>
        <v>0</v>
      </c>
      <c r="AQ25" s="36" t="n">
        <f aca="false">IF(AND(AO25=1,N25="undisclosed")=TRUE(),1,0)</f>
        <v>0</v>
      </c>
      <c r="AR25" s="36" t="n">
        <f aca="false">IFERROR(IF(SEARCH("ammuni",I25,1)&gt;0,1,0),0)</f>
        <v>0</v>
      </c>
      <c r="AS25" s="5" t="str">
        <f aca="false">VLOOKUP($I25,'[1]Price List, Weapons &amp; Items'!B$1:L$1048576,COLUMN('[1]Price List, Weapons &amp; Items'!$J$11)-1,0)</f>
        <v>Miscellaneous</v>
      </c>
      <c r="AT25" s="5" t="str">
        <f aca="false">IF(I25=".",".",VLOOKUP($I25,'[1]Price List, Weapons &amp; Items'!B$1:J$1048576,3,0))</f>
        <v>Small Arms and Light Weapons (SALW)</v>
      </c>
      <c r="AU25" s="13" t="str">
        <f aca="true">IF(AG25=1,(OFFSET(I25,0,0,COUNTIF(#REF!,A25),1)),"")</f>
        <v/>
      </c>
      <c r="AV25" s="5" t="n">
        <f aca="false">VLOOKUP($I25,'[1]Price List, Weapons &amp; Items'!B$1:L$1048576,COLUMN('[1]Price List, Weapons &amp; Items'!$L$11)-1,0)</f>
        <v>0</v>
      </c>
      <c r="AW25" s="5" t="n">
        <f aca="false">IF(U25="Yes",1,0)</f>
        <v>1</v>
      </c>
      <c r="AX25" s="5" t="n">
        <f aca="false">IF(D25="Military",IF(OR(IFERROR(SEARCH("equipment",E25,1),0)&gt;0,IFERROR(SEARCH("weapons",E25,1),0)&gt;0),1,0),0)</f>
        <v>1</v>
      </c>
      <c r="AY25" s="5" t="str">
        <f aca="false">IFERROR(IF(VALUE(TEXT(C25,"mm"))=IF(AK25&gt;12,AK25-12,AK25),".",IF(TEXT(C25,"mm")="01",".",1)),"Value is not in date format")</f>
        <v>.</v>
      </c>
      <c r="AZ25" s="5" t="str">
        <f aca="false">IF(AND(A25=A24,C25=C24)=TRUE(),IF(F25=F24,".","1"),".")</f>
        <v>.</v>
      </c>
      <c r="BA25" s="5" t="str">
        <f aca="false">IF(AND(_xlfn.ISFORMULA(R25),_xlfn.ISFORMULA(S25),_xlfn.ISFORMULA(T25))=TRUE(),".",1)</f>
        <v>.</v>
      </c>
      <c r="BB25" s="5" t="str">
        <f aca="false">IF(T25&lt;&gt;".",IF(T25&gt;S25,1,"."),".")</f>
        <v>.</v>
      </c>
      <c r="BC25" s="5" t="n">
        <f aca="false">IFERROR(VLOOKUP(B25,'[1]Share, Heavy Weapons to Ukraine'!B$1:AA$1048576,COLUMN('[1]Share, Heavy Weapons to Ukraine'!C34)-1,0),0)</f>
        <v>1</v>
      </c>
      <c r="BD25" s="5" t="n">
        <f aca="false">VLOOKUP(Sheet1!B25,'[1]Country Summary (€)'!B$1:F$1048576,COLUMN('[1]Country Summary (€)'!C35)-1,FALSE())</f>
        <v>0</v>
      </c>
      <c r="BE25" s="5" t="str">
        <f aca="false">IF(AND(AG25=1,D25="Military",H25&lt;&gt;"Not given")=TRUE(),IF(SUMIFS(#REF!,#REF!,A25)&gt;0,ABS((SUMIFS(#REF!,#REF!,A25)/VLOOKUP("USD",'[1]Exchange Rates'!B$1:C$1048576,2,0)))/S25,"."),".")</f>
        <v>.</v>
      </c>
      <c r="BF25" s="1" t="str">
        <f aca="false">IF(AND(AG25=1,D25="Military",H25&lt;&gt;"Not given")=TRUE(),IF(SUMIFS(#REF!,#REF!,A25)&gt;0,IF((ABS((SUMIFS(#REF!,#REF!,A25)/VLOOKUP("USD",'[1]Exchange Rates'!B$1:C$1048576,2,0)))/S25)&gt;1,(SUMIFS(#REF!,#REF!,A25)-S25)/S25,(S25-SUMIFS(#REF!,#REF!,A25))/SUMIFS(#REF!,#REF!,A25)),"."),".")</f>
        <v>.</v>
      </c>
    </row>
    <row r="26" customFormat="false" ht="15.75" hidden="false" customHeight="true" outlineLevel="0" collapsed="false">
      <c r="A26" s="3" t="s">
        <v>104</v>
      </c>
      <c r="B26" s="3" t="s">
        <v>57</v>
      </c>
      <c r="C26" s="2" t="n">
        <v>44636</v>
      </c>
      <c r="D26" s="3" t="s">
        <v>105</v>
      </c>
      <c r="E26" s="3" t="s">
        <v>106</v>
      </c>
      <c r="F26" s="4" t="s">
        <v>113</v>
      </c>
      <c r="G26" s="5" t="s">
        <v>61</v>
      </c>
      <c r="H26" s="6" t="n">
        <v>800000000</v>
      </c>
      <c r="I26" s="1" t="s">
        <v>133</v>
      </c>
      <c r="J26" s="7" t="str">
        <f aca="false">VLOOKUP($I26,'[1]Price List, Weapons &amp; Items'!B$1:C$1048576,2,0)</f>
        <v>Light armaments &amp; infantry</v>
      </c>
      <c r="K26" s="7" t="str">
        <f aca="false">IF(I26=".",I26,VLOOKUP($I26,'[1]Price List, Weapons &amp; Items'!B$1:D$1048576,3,0))</f>
        <v>Small Arms and Light Weapons (SALW)</v>
      </c>
      <c r="L26" s="8" t="n">
        <f aca="false">VLOOKUP(I26,'[1]Price List, Weapons &amp; Items'!B$1:E$1048576,4,0)</f>
        <v>0</v>
      </c>
      <c r="M26" s="9" t="n">
        <v>400</v>
      </c>
      <c r="N26" s="9" t="n">
        <f aca="false">M26</f>
        <v>400</v>
      </c>
      <c r="O26" s="9" t="n">
        <f aca="false">VLOOKUP($I26,'[1]Price List, Weapons &amp; Items'!B$1:G$1048576,6,0)</f>
        <v>1100</v>
      </c>
      <c r="P26" s="6" t="str">
        <f aca="false">IF(TYPE(M26)=1,IF(TYPE(O26)=1,M26*O26,"No price"),".")</f>
        <v>No price</v>
      </c>
      <c r="Q26" s="6" t="str">
        <f aca="false">IF(TYPE(N26)=1,IF(TYPE(O26)=1,N26*O26,"No price"),".")</f>
        <v>.</v>
      </c>
      <c r="R26" s="6" t="str">
        <f aca="false">IF(AG26=1,IF(H26&lt;&gt;"Not given",H26,IF(TYPE(H26)=2,IF(SUMIFS(#REF!,#REF!,A26)&gt;0,SUMIFS(#REF!,#REF!,A26),"."),"Format error")),"")</f>
        <v/>
      </c>
      <c r="S26" s="6" t="str">
        <f aca="false">IF(AND(AG26=1,R26&lt;&gt;".")=TRUE(),R26/VLOOKUP(G26,'[1]Exchange Rates'!B$1:C$1048576,2,0),IF(R26=".",".",""))</f>
        <v/>
      </c>
      <c r="T26" s="6" t="str">
        <f aca="false">IF(AG26=1,IF(AI26="Value is not given at all",".",IF(AI26="Value is given by the source",S26,IF(AI26="Value is calculated with prices",(IF(SUMIFS(#REF!,#REF!,A26)&gt;0,SUMIFS(#REF!,#REF!,A26),"."))/VLOOKUP("USD",'[1]Exchange Rates'!B$1:C$1048576,2,0),"Error with coding"))),"")</f>
        <v/>
      </c>
      <c r="U26" s="5" t="s">
        <v>63</v>
      </c>
      <c r="V26" s="47" t="s">
        <v>110</v>
      </c>
      <c r="W26" s="45" t="s">
        <v>72</v>
      </c>
      <c r="X26" s="45" t="s">
        <v>76</v>
      </c>
      <c r="Y26" s="45" t="s">
        <v>134</v>
      </c>
      <c r="Z26" s="5" t="n">
        <v>0</v>
      </c>
      <c r="AA26" s="5" t="n">
        <v>0</v>
      </c>
      <c r="AB26" s="5" t="n">
        <f aca="false">IF(AND(D26="Humanitarian", AE26&lt;&gt;"."), 1, 0)</f>
        <v>0</v>
      </c>
      <c r="AC26" s="5" t="n">
        <f aca="false">IF(OR(M26="undisclosed", M26="."), 0, IF(M26=N26, 1, 0))</f>
        <v>1</v>
      </c>
      <c r="AD26" s="5" t="n">
        <v>1</v>
      </c>
      <c r="AE26" s="45" t="s">
        <v>108</v>
      </c>
      <c r="AF26" s="12" t="str">
        <f aca="false">""</f>
        <v/>
      </c>
      <c r="AG26" s="36" t="n">
        <v>0</v>
      </c>
      <c r="AH26" s="46" t="s">
        <v>66</v>
      </c>
      <c r="AI26" s="36" t="s">
        <v>66</v>
      </c>
      <c r="AJ26" s="36" t="n">
        <v>1</v>
      </c>
      <c r="AK26" s="36" t="n">
        <v>3</v>
      </c>
      <c r="AL26" s="36" t="n">
        <v>0</v>
      </c>
      <c r="AM26" s="36" t="n">
        <f aca="false">IF(OR(AN26="2022-2023",AN26=2022), 1, 0)</f>
        <v>1</v>
      </c>
      <c r="AN26" s="36" t="s">
        <v>68</v>
      </c>
      <c r="AO26" s="36" t="n">
        <f aca="false">VLOOKUP($I26,'[1]Price List, Weapons &amp; Items'!B$1:F$1048576,5,0)</f>
        <v>0</v>
      </c>
      <c r="AP26" s="36" t="n">
        <f aca="false">IF(AND(AO26=1,M26="undisclosed")=TRUE(),1,0)</f>
        <v>0</v>
      </c>
      <c r="AQ26" s="36" t="n">
        <f aca="false">IF(AND(AO26=1,N26="undisclosed")=TRUE(),1,0)</f>
        <v>0</v>
      </c>
      <c r="AR26" s="36" t="n">
        <f aca="false">IFERROR(IF(SEARCH("ammuni",I26,1)&gt;0,1,0),0)</f>
        <v>0</v>
      </c>
      <c r="AS26" s="5" t="str">
        <f aca="false">VLOOKUP($I26,'[1]Price List, Weapons &amp; Items'!B$1:L$1048576,COLUMN('[1]Price List, Weapons &amp; Items'!$J$11)-1,0)</f>
        <v>Online marketplaces and stores</v>
      </c>
      <c r="AT26" s="5" t="str">
        <f aca="false">IF(I26=".",".",VLOOKUP($I26,'[1]Price List, Weapons &amp; Items'!B$1:J$1048576,3,0))</f>
        <v>Small Arms and Light Weapons (SALW)</v>
      </c>
      <c r="AU26" s="13" t="str">
        <f aca="true">IF(AG26=1,(OFFSET(I26,0,0,COUNTIF(#REF!,A26),1)),"")</f>
        <v/>
      </c>
      <c r="AV26" s="5" t="n">
        <f aca="false">VLOOKUP($I26,'[1]Price List, Weapons &amp; Items'!B$1:L$1048576,COLUMN('[1]Price List, Weapons &amp; Items'!$L$11)-1,0)</f>
        <v>0</v>
      </c>
      <c r="AW26" s="5" t="n">
        <f aca="false">IF(U26="Yes",1,0)</f>
        <v>1</v>
      </c>
      <c r="AX26" s="5" t="n">
        <f aca="false">IF(D26="Military",IF(OR(IFERROR(SEARCH("equipment",E26,1),0)&gt;0,IFERROR(SEARCH("weapons",E26,1),0)&gt;0),1,0),0)</f>
        <v>1</v>
      </c>
      <c r="AY26" s="5" t="str">
        <f aca="false">IFERROR(IF(VALUE(TEXT(C26,"mm"))=IF(AK26&gt;12,AK26-12,AK26),".",IF(TEXT(C26,"mm")="01",".",1)),"Value is not in date format")</f>
        <v>.</v>
      </c>
      <c r="AZ26" s="5" t="str">
        <f aca="false">IF(AND(A26=A25,C26=C25)=TRUE(),IF(F26=F25,".","1"),".")</f>
        <v>.</v>
      </c>
      <c r="BA26" s="5" t="str">
        <f aca="false">IF(AND(_xlfn.ISFORMULA(R26),_xlfn.ISFORMULA(S26),_xlfn.ISFORMULA(T26))=TRUE(),".",1)</f>
        <v>.</v>
      </c>
      <c r="BB26" s="5" t="str">
        <f aca="false">IF(T26&lt;&gt;".",IF(T26&gt;S26,1,"."),".")</f>
        <v>.</v>
      </c>
      <c r="BC26" s="5" t="n">
        <f aca="false">IFERROR(VLOOKUP(B26,'[1]Share, Heavy Weapons to Ukraine'!B$1:AA$1048576,COLUMN('[1]Share, Heavy Weapons to Ukraine'!C35)-1,0),0)</f>
        <v>1</v>
      </c>
      <c r="BD26" s="5" t="n">
        <f aca="false">VLOOKUP(Sheet1!B26,'[1]Country Summary (€)'!B$1:F$1048576,COLUMN('[1]Country Summary (€)'!C36)-1,FALSE())</f>
        <v>0</v>
      </c>
      <c r="BE26" s="5" t="str">
        <f aca="false">IF(AND(AG26=1,D26="Military",H26&lt;&gt;"Not given")=TRUE(),IF(SUMIFS(#REF!,#REF!,A26)&gt;0,ABS((SUMIFS(#REF!,#REF!,A26)/VLOOKUP("USD",'[1]Exchange Rates'!B$1:C$1048576,2,0)))/S26,"."),".")</f>
        <v>.</v>
      </c>
      <c r="BF26" s="1" t="str">
        <f aca="false">IF(AND(AG26=1,D26="Military",H26&lt;&gt;"Not given")=TRUE(),IF(SUMIFS(#REF!,#REF!,A26)&gt;0,IF((ABS((SUMIFS(#REF!,#REF!,A26)/VLOOKUP("USD",'[1]Exchange Rates'!B$1:C$1048576,2,0)))/S26)&gt;1,(SUMIFS(#REF!,#REF!,A26)-S26)/S26,(S26-SUMIFS(#REF!,#REF!,A26))/SUMIFS(#REF!,#REF!,A26)),"."),".")</f>
        <v>.</v>
      </c>
    </row>
    <row r="27" customFormat="false" ht="15.75" hidden="false" customHeight="true" outlineLevel="0" collapsed="false">
      <c r="A27" s="3" t="s">
        <v>104</v>
      </c>
      <c r="B27" s="3" t="s">
        <v>57</v>
      </c>
      <c r="C27" s="2" t="n">
        <v>44636</v>
      </c>
      <c r="D27" s="3" t="s">
        <v>105</v>
      </c>
      <c r="E27" s="3" t="s">
        <v>106</v>
      </c>
      <c r="F27" s="4" t="s">
        <v>113</v>
      </c>
      <c r="G27" s="5" t="s">
        <v>61</v>
      </c>
      <c r="H27" s="6" t="n">
        <v>800000000</v>
      </c>
      <c r="I27" s="1" t="s">
        <v>135</v>
      </c>
      <c r="J27" s="7" t="str">
        <f aca="false">VLOOKUP($I27,'[1]Price List, Weapons &amp; Items'!B$1:C$1048576,2,0)</f>
        <v>Ammunition for light infantry</v>
      </c>
      <c r="K27" s="7" t="str">
        <f aca="false">IF(I27=".",I27,VLOOKUP($I27,'[1]Price List, Weapons &amp; Items'!B$1:D$1048576,3,0))</f>
        <v>Small Arms and Light Weapons (SALW) ammunition</v>
      </c>
      <c r="L27" s="8" t="n">
        <f aca="false">VLOOKUP(I27,'[1]Price List, Weapons &amp; Items'!B$1:E$1048576,4,0)</f>
        <v>0</v>
      </c>
      <c r="M27" s="9" t="n">
        <v>20000000</v>
      </c>
      <c r="N27" s="9" t="n">
        <f aca="false">M27</f>
        <v>20000000</v>
      </c>
      <c r="O27" s="9" t="n">
        <f aca="false">VLOOKUP($I27,'[1]Price List, Weapons &amp; Items'!B$1:G$1048576,6,0)</f>
        <v>5</v>
      </c>
      <c r="P27" s="6" t="str">
        <f aca="false">IF(TYPE(M27)=1,IF(TYPE(O27)=1,M27*O27,"No price"),".")</f>
        <v>No price</v>
      </c>
      <c r="Q27" s="6" t="str">
        <f aca="false">IF(TYPE(N27)=1,IF(TYPE(O27)=1,N27*O27,"No price"),".")</f>
        <v>.</v>
      </c>
      <c r="R27" s="6" t="str">
        <f aca="false">IF(AG27=1,IF(H27&lt;&gt;"Not given",H27,IF(TYPE(H27)=2,IF(SUMIFS(#REF!,#REF!,A27)&gt;0,SUMIFS(#REF!,#REF!,A27),"."),"Format error")),"")</f>
        <v/>
      </c>
      <c r="S27" s="6" t="str">
        <f aca="false">IF(AND(AG27=1,R27&lt;&gt;".")=TRUE(),R27/VLOOKUP(G27,'[1]Exchange Rates'!B$1:C$1048576,2,0),IF(R27=".",".",""))</f>
        <v/>
      </c>
      <c r="T27" s="6" t="str">
        <f aca="false">IF(AG27=1,IF(AI27="Value is not given at all",".",IF(AI27="Value is given by the source",S27,IF(AI27="Value is calculated with prices",(IF(SUMIFS(#REF!,#REF!,A27)&gt;0,SUMIFS(#REF!,#REF!,A27),"."))/VLOOKUP("USD",'[1]Exchange Rates'!B$1:C$1048576,2,0),"Error with coding"))),"")</f>
        <v/>
      </c>
      <c r="U27" s="5" t="s">
        <v>63</v>
      </c>
      <c r="V27" s="47" t="s">
        <v>110</v>
      </c>
      <c r="W27" s="45" t="s">
        <v>72</v>
      </c>
      <c r="X27" s="45" t="s">
        <v>76</v>
      </c>
      <c r="Y27" s="45" t="s">
        <v>136</v>
      </c>
      <c r="Z27" s="5" t="n">
        <v>0</v>
      </c>
      <c r="AA27" s="5" t="n">
        <v>0</v>
      </c>
      <c r="AB27" s="5" t="n">
        <f aca="false">IF(AND(D27="Humanitarian", AE27&lt;&gt;"."), 1, 0)</f>
        <v>0</v>
      </c>
      <c r="AC27" s="5" t="n">
        <f aca="false">IF(OR(M27="undisclosed", M27="."), 0, IF(M27=N27, 1, 0))</f>
        <v>1</v>
      </c>
      <c r="AD27" s="5" t="n">
        <v>1</v>
      </c>
      <c r="AE27" s="45" t="s">
        <v>108</v>
      </c>
      <c r="AF27" s="12" t="str">
        <f aca="false">""</f>
        <v/>
      </c>
      <c r="AG27" s="36" t="n">
        <v>0</v>
      </c>
      <c r="AH27" s="46" t="s">
        <v>66</v>
      </c>
      <c r="AI27" s="36" t="s">
        <v>66</v>
      </c>
      <c r="AJ27" s="36" t="n">
        <v>1</v>
      </c>
      <c r="AK27" s="36" t="n">
        <v>3</v>
      </c>
      <c r="AL27" s="36" t="n">
        <v>0</v>
      </c>
      <c r="AM27" s="36" t="n">
        <f aca="false">IF(OR(AN27="2022-2023",AN27=2022), 1, 0)</f>
        <v>1</v>
      </c>
      <c r="AN27" s="36" t="s">
        <v>68</v>
      </c>
      <c r="AO27" s="36" t="n">
        <f aca="false">VLOOKUP($I27,'[1]Price List, Weapons &amp; Items'!B$1:F$1048576,5,0)</f>
        <v>0</v>
      </c>
      <c r="AP27" s="36" t="n">
        <f aca="false">IF(AND(AO27=1,M27="undisclosed")=TRUE(),1,0)</f>
        <v>0</v>
      </c>
      <c r="AQ27" s="36" t="n">
        <f aca="false">IF(AND(AO27=1,N27="undisclosed")=TRUE(),1,0)</f>
        <v>0</v>
      </c>
      <c r="AR27" s="36" t="n">
        <f aca="false">IFERROR(IF(SEARCH("ammuni",I27,1)&gt;0,1,0),0)</f>
        <v>1</v>
      </c>
      <c r="AS27" s="5" t="str">
        <f aca="false">VLOOKUP($I27,'[1]Price List, Weapons &amp; Items'!B$1:L$1048576,COLUMN('[1]Price List, Weapons &amp; Items'!$J$11)-1,0)</f>
        <v>Miscellaneous</v>
      </c>
      <c r="AT27" s="5" t="str">
        <f aca="false">IF(I27=".",".",VLOOKUP($I27,'[1]Price List, Weapons &amp; Items'!B$1:J$1048576,3,0))</f>
        <v>Small Arms and Light Weapons (SALW) ammunition</v>
      </c>
      <c r="AU27" s="13" t="str">
        <f aca="true">IF(AG27=1,(OFFSET(I27,0,0,COUNTIF(#REF!,A27),1)),"")</f>
        <v/>
      </c>
      <c r="AV27" s="5" t="n">
        <f aca="false">VLOOKUP($I27,'[1]Price List, Weapons &amp; Items'!B$1:L$1048576,COLUMN('[1]Price List, Weapons &amp; Items'!$L$11)-1,0)</f>
        <v>0</v>
      </c>
      <c r="AW27" s="5" t="n">
        <f aca="false">IF(U27="Yes",1,0)</f>
        <v>1</v>
      </c>
      <c r="AX27" s="5" t="n">
        <f aca="false">IF(D27="Military",IF(OR(IFERROR(SEARCH("equipment",E27,1),0)&gt;0,IFERROR(SEARCH("weapons",E27,1),0)&gt;0),1,0),0)</f>
        <v>1</v>
      </c>
      <c r="AY27" s="5" t="str">
        <f aca="false">IFERROR(IF(VALUE(TEXT(C27,"mm"))=IF(AK27&gt;12,AK27-12,AK27),".",IF(TEXT(C27,"mm")="01",".",1)),"Value is not in date format")</f>
        <v>.</v>
      </c>
      <c r="AZ27" s="5" t="str">
        <f aca="false">IF(AND(A27=A26,C27=C26)=TRUE(),IF(F27=F26,".","1"),".")</f>
        <v>.</v>
      </c>
      <c r="BA27" s="5" t="str">
        <f aca="false">IF(AND(_xlfn.ISFORMULA(R27),_xlfn.ISFORMULA(S27),_xlfn.ISFORMULA(T27))=TRUE(),".",1)</f>
        <v>.</v>
      </c>
      <c r="BB27" s="5" t="str">
        <f aca="false">IF(T27&lt;&gt;".",IF(T27&gt;S27,1,"."),".")</f>
        <v>.</v>
      </c>
      <c r="BC27" s="5" t="n">
        <f aca="false">IFERROR(VLOOKUP(B27,'[1]Share, Heavy Weapons to Ukraine'!B$1:AA$1048576,COLUMN('[1]Share, Heavy Weapons to Ukraine'!C36)-1,0),0)</f>
        <v>1</v>
      </c>
      <c r="BD27" s="5" t="n">
        <f aca="false">VLOOKUP(Sheet1!B27,'[1]Country Summary (€)'!B$1:F$1048576,COLUMN('[1]Country Summary (€)'!C37)-1,FALSE())</f>
        <v>0</v>
      </c>
      <c r="BE27" s="5" t="str">
        <f aca="false">IF(AND(AG27=1,D27="Military",H27&lt;&gt;"Not given")=TRUE(),IF(SUMIFS(#REF!,#REF!,A27)&gt;0,ABS((SUMIFS(#REF!,#REF!,A27)/VLOOKUP("USD",'[1]Exchange Rates'!B$1:C$1048576,2,0)))/S27,"."),".")</f>
        <v>.</v>
      </c>
      <c r="BF27" s="1" t="str">
        <f aca="false">IF(AND(AG27=1,D27="Military",H27&lt;&gt;"Not given")=TRUE(),IF(SUMIFS(#REF!,#REF!,A27)&gt;0,IF((ABS((SUMIFS(#REF!,#REF!,A27)/VLOOKUP("USD",'[1]Exchange Rates'!B$1:C$1048576,2,0)))/S27)&gt;1,(SUMIFS(#REF!,#REF!,A27)-S27)/S27,(S27-SUMIFS(#REF!,#REF!,A27))/SUMIFS(#REF!,#REF!,A27)),"."),".")</f>
        <v>.</v>
      </c>
    </row>
    <row r="28" customFormat="false" ht="15.75" hidden="false" customHeight="true" outlineLevel="0" collapsed="false">
      <c r="A28" s="3" t="s">
        <v>104</v>
      </c>
      <c r="B28" s="3" t="s">
        <v>57</v>
      </c>
      <c r="C28" s="2" t="n">
        <v>44636</v>
      </c>
      <c r="D28" s="3" t="s">
        <v>105</v>
      </c>
      <c r="E28" s="3" t="s">
        <v>106</v>
      </c>
      <c r="F28" s="4" t="s">
        <v>113</v>
      </c>
      <c r="G28" s="5" t="s">
        <v>61</v>
      </c>
      <c r="H28" s="6" t="n">
        <v>800000000</v>
      </c>
      <c r="I28" s="1" t="s">
        <v>137</v>
      </c>
      <c r="J28" s="7" t="str">
        <f aca="false">VLOOKUP($I28,'[1]Price List, Weapons &amp; Items'!B$1:C$1048576,2,0)</f>
        <v>Military equipment</v>
      </c>
      <c r="K28" s="7" t="str">
        <f aca="false">IF(I28=".",I28,VLOOKUP($I28,'[1]Price List, Weapons &amp; Items'!B$1:D$1048576,3,0))</f>
        <v>Military equipment</v>
      </c>
      <c r="L28" s="8" t="n">
        <f aca="false">VLOOKUP(I28,'[1]Price List, Weapons &amp; Items'!B$1:E$1048576,4,0)</f>
        <v>0</v>
      </c>
      <c r="M28" s="9" t="n">
        <v>25000</v>
      </c>
      <c r="N28" s="9" t="n">
        <f aca="false">M28</f>
        <v>25000</v>
      </c>
      <c r="O28" s="9" t="n">
        <f aca="false">VLOOKUP($I28,'[1]Price List, Weapons &amp; Items'!B$1:G$1048576,6,0)</f>
        <v>500</v>
      </c>
      <c r="P28" s="6" t="str">
        <f aca="false">IF(TYPE(M28)=1,IF(TYPE(O28)=1,M28*O28,"No price"),".")</f>
        <v>No price</v>
      </c>
      <c r="Q28" s="6" t="str">
        <f aca="false">IF(TYPE(N28)=1,IF(TYPE(O28)=1,N28*O28,"No price"),".")</f>
        <v>.</v>
      </c>
      <c r="R28" s="6" t="str">
        <f aca="false">IF(AG28=1,IF(H28&lt;&gt;"Not given",H28,IF(TYPE(H28)=2,IF(SUMIFS(#REF!,#REF!,A28)&gt;0,SUMIFS(#REF!,#REF!,A28),"."),"Format error")),"")</f>
        <v/>
      </c>
      <c r="S28" s="6" t="str">
        <f aca="false">IF(AND(AG28=1,R28&lt;&gt;".")=TRUE(),R28/VLOOKUP(G28,'[1]Exchange Rates'!B$1:C$1048576,2,0),IF(R28=".",".",""))</f>
        <v/>
      </c>
      <c r="T28" s="6" t="str">
        <f aca="false">IF(AG28=1,IF(AI28="Value is not given at all",".",IF(AI28="Value is given by the source",S28,IF(AI28="Value is calculated with prices",(IF(SUMIFS(#REF!,#REF!,A28)&gt;0,SUMIFS(#REF!,#REF!,A28),"."))/VLOOKUP("USD",'[1]Exchange Rates'!B$1:C$1048576,2,0),"Error with coding"))),"")</f>
        <v/>
      </c>
      <c r="U28" s="5" t="s">
        <v>63</v>
      </c>
      <c r="V28" s="47" t="s">
        <v>110</v>
      </c>
      <c r="W28" s="45" t="s">
        <v>72</v>
      </c>
      <c r="X28" s="45" t="s">
        <v>76</v>
      </c>
      <c r="Y28" s="45" t="s">
        <v>138</v>
      </c>
      <c r="Z28" s="5" t="n">
        <v>0</v>
      </c>
      <c r="AA28" s="5" t="n">
        <v>0</v>
      </c>
      <c r="AB28" s="5" t="n">
        <f aca="false">IF(AND(D28="Humanitarian", AE28&lt;&gt;"."), 1, 0)</f>
        <v>0</v>
      </c>
      <c r="AC28" s="5" t="n">
        <f aca="false">IF(OR(M28="undisclosed", M28="."), 0, IF(M28=N28, 1, 0))</f>
        <v>1</v>
      </c>
      <c r="AD28" s="5" t="n">
        <v>1</v>
      </c>
      <c r="AE28" s="45" t="s">
        <v>108</v>
      </c>
      <c r="AF28" s="12" t="str">
        <f aca="false">""</f>
        <v/>
      </c>
      <c r="AG28" s="36" t="n">
        <v>0</v>
      </c>
      <c r="AH28" s="46" t="s">
        <v>66</v>
      </c>
      <c r="AI28" s="36" t="s">
        <v>66</v>
      </c>
      <c r="AJ28" s="36" t="n">
        <v>1</v>
      </c>
      <c r="AK28" s="36" t="n">
        <v>3</v>
      </c>
      <c r="AL28" s="36" t="n">
        <v>0</v>
      </c>
      <c r="AM28" s="36" t="n">
        <f aca="false">IF(OR(AN28="2022-2023",AN28=2022), 1, 0)</f>
        <v>1</v>
      </c>
      <c r="AN28" s="36" t="s">
        <v>68</v>
      </c>
      <c r="AO28" s="36" t="n">
        <f aca="false">VLOOKUP($I28,'[1]Price List, Weapons &amp; Items'!B$1:F$1048576,5,0)</f>
        <v>0</v>
      </c>
      <c r="AP28" s="36" t="n">
        <f aca="false">IF(AND(AO28=1,M28="undisclosed")=TRUE(),1,0)</f>
        <v>0</v>
      </c>
      <c r="AQ28" s="36" t="n">
        <f aca="false">IF(AND(AO28=1,N28="undisclosed")=TRUE(),1,0)</f>
        <v>0</v>
      </c>
      <c r="AR28" s="36" t="n">
        <f aca="false">IFERROR(IF(SEARCH("ammuni",I28,1)&gt;0,1,0),0)</f>
        <v>0</v>
      </c>
      <c r="AS28" s="5" t="str">
        <f aca="false">VLOOKUP($I28,'[1]Price List, Weapons &amp; Items'!B$1:L$1048576,COLUMN('[1]Price List, Weapons &amp; Items'!$J$11)-1,0)</f>
        <v>Military media (incl. websites)</v>
      </c>
      <c r="AT28" s="5" t="str">
        <f aca="false">IF(I28=".",".",VLOOKUP($I28,'[1]Price List, Weapons &amp; Items'!B$1:J$1048576,3,0))</f>
        <v>Military equipment</v>
      </c>
      <c r="AU28" s="13" t="str">
        <f aca="true">IF(AG28=1,(OFFSET(I28,0,0,COUNTIF(#REF!,A28),1)),"")</f>
        <v/>
      </c>
      <c r="AV28" s="5" t="n">
        <f aca="false">VLOOKUP($I28,'[1]Price List, Weapons &amp; Items'!B$1:L$1048576,COLUMN('[1]Price List, Weapons &amp; Items'!$L$11)-1,0)</f>
        <v>0</v>
      </c>
      <c r="AW28" s="5" t="n">
        <f aca="false">IF(U28="Yes",1,0)</f>
        <v>1</v>
      </c>
      <c r="AX28" s="5" t="n">
        <f aca="false">IF(D28="Military",IF(OR(IFERROR(SEARCH("equipment",E28,1),0)&gt;0,IFERROR(SEARCH("weapons",E28,1),0)&gt;0),1,0),0)</f>
        <v>1</v>
      </c>
      <c r="AY28" s="5" t="str">
        <f aca="false">IFERROR(IF(VALUE(TEXT(C28,"mm"))=IF(AK28&gt;12,AK28-12,AK28),".",IF(TEXT(C28,"mm")="01",".",1)),"Value is not in date format")</f>
        <v>.</v>
      </c>
      <c r="AZ28" s="5" t="str">
        <f aca="false">IF(AND(A28=A27,C28=C27)=TRUE(),IF(F28=F27,".","1"),".")</f>
        <v>.</v>
      </c>
      <c r="BA28" s="5" t="str">
        <f aca="false">IF(AND(_xlfn.ISFORMULA(R28),_xlfn.ISFORMULA(S28),_xlfn.ISFORMULA(T28))=TRUE(),".",1)</f>
        <v>.</v>
      </c>
      <c r="BB28" s="5" t="str">
        <f aca="false">IF(T28&lt;&gt;".",IF(T28&gt;S28,1,"."),".")</f>
        <v>.</v>
      </c>
      <c r="BC28" s="5" t="n">
        <f aca="false">IFERROR(VLOOKUP(B28,'[1]Share, Heavy Weapons to Ukraine'!B$1:AA$1048576,COLUMN('[1]Share, Heavy Weapons to Ukraine'!C37)-1,0),0)</f>
        <v>1</v>
      </c>
      <c r="BD28" s="5" t="n">
        <f aca="false">VLOOKUP(Sheet1!B28,'[1]Country Summary (€)'!B$1:F$1048576,COLUMN('[1]Country Summary (€)'!C38)-1,FALSE())</f>
        <v>0</v>
      </c>
      <c r="BE28" s="5" t="str">
        <f aca="false">IF(AND(AG28=1,D28="Military",H28&lt;&gt;"Not given")=TRUE(),IF(SUMIFS(#REF!,#REF!,A28)&gt;0,ABS((SUMIFS(#REF!,#REF!,A28)/VLOOKUP("USD",'[1]Exchange Rates'!B$1:C$1048576,2,0)))/S28,"."),".")</f>
        <v>.</v>
      </c>
      <c r="BF28" s="1" t="str">
        <f aca="false">IF(AND(AG28=1,D28="Military",H28&lt;&gt;"Not given")=TRUE(),IF(SUMIFS(#REF!,#REF!,A28)&gt;0,IF((ABS((SUMIFS(#REF!,#REF!,A28)/VLOOKUP("USD",'[1]Exchange Rates'!B$1:C$1048576,2,0)))/S28)&gt;1,(SUMIFS(#REF!,#REF!,A28)-S28)/S28,(S28-SUMIFS(#REF!,#REF!,A28))/SUMIFS(#REF!,#REF!,A28)),"."),".")</f>
        <v>.</v>
      </c>
    </row>
    <row r="29" customFormat="false" ht="15.75" hidden="false" customHeight="true" outlineLevel="0" collapsed="false">
      <c r="A29" s="3" t="s">
        <v>104</v>
      </c>
      <c r="B29" s="3" t="s">
        <v>57</v>
      </c>
      <c r="C29" s="2" t="n">
        <v>44636</v>
      </c>
      <c r="D29" s="3" t="s">
        <v>105</v>
      </c>
      <c r="E29" s="3" t="s">
        <v>106</v>
      </c>
      <c r="F29" s="4" t="s">
        <v>113</v>
      </c>
      <c r="G29" s="5" t="s">
        <v>61</v>
      </c>
      <c r="H29" s="6" t="n">
        <v>800000000</v>
      </c>
      <c r="I29" s="1" t="s">
        <v>139</v>
      </c>
      <c r="J29" s="7" t="str">
        <f aca="false">VLOOKUP($I29,'[1]Price List, Weapons &amp; Items'!B$1:C$1048576,2,0)</f>
        <v>Military equipment</v>
      </c>
      <c r="K29" s="7" t="str">
        <f aca="false">IF(I29=".",I29,VLOOKUP($I29,'[1]Price List, Weapons &amp; Items'!B$1:D$1048576,3,0))</f>
        <v>Military equipment</v>
      </c>
      <c r="L29" s="8" t="n">
        <f aca="false">VLOOKUP(I29,'[1]Price List, Weapons &amp; Items'!B$1:E$1048576,4,0)</f>
        <v>0</v>
      </c>
      <c r="M29" s="9" t="n">
        <v>25000</v>
      </c>
      <c r="N29" s="9" t="n">
        <f aca="false">M29</f>
        <v>25000</v>
      </c>
      <c r="O29" s="9" t="n">
        <f aca="false">VLOOKUP($I29,'[1]Price List, Weapons &amp; Items'!B$1:G$1048576,6,0)</f>
        <v>1400</v>
      </c>
      <c r="P29" s="6" t="str">
        <f aca="false">IF(TYPE(M29)=1,IF(TYPE(O29)=1,M29*O29,"No price"),".")</f>
        <v>No price</v>
      </c>
      <c r="Q29" s="6" t="str">
        <f aca="false">IF(TYPE(N29)=1,IF(TYPE(O29)=1,N29*O29,"No price"),".")</f>
        <v>.</v>
      </c>
      <c r="R29" s="6" t="str">
        <f aca="false">IF(AG29=1,IF(H29&lt;&gt;"Not given",H29,IF(TYPE(H29)=2,IF(SUMIFS(#REF!,#REF!,A29)&gt;0,SUMIFS(#REF!,#REF!,A29),"."),"Format error")),"")</f>
        <v/>
      </c>
      <c r="S29" s="6" t="str">
        <f aca="false">IF(AND(AG29=1,R29&lt;&gt;".")=TRUE(),R29/VLOOKUP(G29,'[1]Exchange Rates'!B$1:C$1048576,2,0),IF(R29=".",".",""))</f>
        <v/>
      </c>
      <c r="T29" s="6" t="str">
        <f aca="false">IF(AG29=1,IF(AI29="Value is not given at all",".",IF(AI29="Value is given by the source",S29,IF(AI29="Value is calculated with prices",(IF(SUMIFS(#REF!,#REF!,A29)&gt;0,SUMIFS(#REF!,#REF!,A29),"."))/VLOOKUP("USD",'[1]Exchange Rates'!B$1:C$1048576,2,0),"Error with coding"))),"")</f>
        <v/>
      </c>
      <c r="U29" s="5" t="s">
        <v>63</v>
      </c>
      <c r="V29" s="47" t="s">
        <v>110</v>
      </c>
      <c r="W29" s="45" t="s">
        <v>72</v>
      </c>
      <c r="X29" s="45" t="s">
        <v>76</v>
      </c>
      <c r="Y29" s="45" t="s">
        <v>140</v>
      </c>
      <c r="Z29" s="5" t="n">
        <v>0</v>
      </c>
      <c r="AA29" s="5" t="n">
        <v>0</v>
      </c>
      <c r="AB29" s="5" t="n">
        <f aca="false">IF(AND(D29="Humanitarian", AE29&lt;&gt;"."), 1, 0)</f>
        <v>0</v>
      </c>
      <c r="AC29" s="5" t="n">
        <f aca="false">IF(OR(M29="undisclosed", M29="."), 0, IF(M29=N29, 1, 0))</f>
        <v>1</v>
      </c>
      <c r="AD29" s="5" t="n">
        <v>1</v>
      </c>
      <c r="AE29" s="45" t="s">
        <v>108</v>
      </c>
      <c r="AF29" s="12" t="str">
        <f aca="false">""</f>
        <v/>
      </c>
      <c r="AG29" s="36" t="n">
        <v>0</v>
      </c>
      <c r="AH29" s="46" t="s">
        <v>66</v>
      </c>
      <c r="AI29" s="36" t="s">
        <v>66</v>
      </c>
      <c r="AJ29" s="36" t="n">
        <v>1</v>
      </c>
      <c r="AK29" s="36" t="n">
        <v>3</v>
      </c>
      <c r="AL29" s="36" t="n">
        <v>0</v>
      </c>
      <c r="AM29" s="36" t="n">
        <f aca="false">IF(OR(AN29="2022-2023",AN29=2022), 1, 0)</f>
        <v>1</v>
      </c>
      <c r="AN29" s="36" t="s">
        <v>68</v>
      </c>
      <c r="AO29" s="36" t="n">
        <f aca="false">VLOOKUP($I29,'[1]Price List, Weapons &amp; Items'!B$1:F$1048576,5,0)</f>
        <v>0</v>
      </c>
      <c r="AP29" s="36" t="n">
        <f aca="false">IF(AND(AO29=1,M29="undisclosed")=TRUE(),1,0)</f>
        <v>0</v>
      </c>
      <c r="AQ29" s="36" t="n">
        <f aca="false">IF(AND(AO29=1,N29="undisclosed")=TRUE(),1,0)</f>
        <v>0</v>
      </c>
      <c r="AR29" s="36" t="n">
        <f aca="false">IFERROR(IF(SEARCH("ammuni",I29,1)&gt;0,1,0),0)</f>
        <v>0</v>
      </c>
      <c r="AS29" s="5" t="str">
        <f aca="false">VLOOKUP($I29,'[1]Price List, Weapons &amp; Items'!B$1:L$1048576,COLUMN('[1]Price List, Weapons &amp; Items'!$J$11)-1,0)</f>
        <v>Military media (incl. websites)</v>
      </c>
      <c r="AT29" s="5" t="str">
        <f aca="false">IF(I29=".",".",VLOOKUP($I29,'[1]Price List, Weapons &amp; Items'!B$1:J$1048576,3,0))</f>
        <v>Military equipment</v>
      </c>
      <c r="AU29" s="13" t="str">
        <f aca="true">IF(AG29=1,(OFFSET(I29,0,0,COUNTIF(#REF!,A29),1)),"")</f>
        <v/>
      </c>
      <c r="AV29" s="5" t="n">
        <f aca="false">VLOOKUP($I29,'[1]Price List, Weapons &amp; Items'!B$1:L$1048576,COLUMN('[1]Price List, Weapons &amp; Items'!$L$11)-1,0)</f>
        <v>0</v>
      </c>
      <c r="AW29" s="5" t="n">
        <f aca="false">IF(U29="Yes",1,0)</f>
        <v>1</v>
      </c>
      <c r="AX29" s="5" t="n">
        <f aca="false">IF(D29="Military",IF(OR(IFERROR(SEARCH("equipment",E29,1),0)&gt;0,IFERROR(SEARCH("weapons",E29,1),0)&gt;0),1,0),0)</f>
        <v>1</v>
      </c>
      <c r="AY29" s="5" t="str">
        <f aca="false">IFERROR(IF(VALUE(TEXT(C29,"mm"))=IF(AK29&gt;12,AK29-12,AK29),".",IF(TEXT(C29,"mm")="01",".",1)),"Value is not in date format")</f>
        <v>.</v>
      </c>
      <c r="AZ29" s="5" t="str">
        <f aca="false">IF(AND(A29=A28,C29=C28)=TRUE(),IF(F29=F28,".","1"),".")</f>
        <v>.</v>
      </c>
      <c r="BA29" s="5" t="str">
        <f aca="false">IF(AND(_xlfn.ISFORMULA(R29),_xlfn.ISFORMULA(S29),_xlfn.ISFORMULA(T29))=TRUE(),".",1)</f>
        <v>.</v>
      </c>
      <c r="BB29" s="5" t="str">
        <f aca="false">IF(T29&lt;&gt;".",IF(T29&gt;S29,1,"."),".")</f>
        <v>.</v>
      </c>
      <c r="BC29" s="5" t="n">
        <f aca="false">IFERROR(VLOOKUP(B29,'[1]Share, Heavy Weapons to Ukraine'!B$1:AA$1048576,COLUMN('[1]Share, Heavy Weapons to Ukraine'!C38)-1,0),0)</f>
        <v>1</v>
      </c>
      <c r="BD29" s="5" t="n">
        <f aca="false">VLOOKUP(Sheet1!B29,'[1]Country Summary (€)'!B$1:F$1048576,COLUMN('[1]Country Summary (€)'!C39)-1,FALSE())</f>
        <v>0</v>
      </c>
      <c r="BE29" s="5" t="str">
        <f aca="false">IF(AND(AG29=1,D29="Military",H29&lt;&gt;"Not given")=TRUE(),IF(SUMIFS(#REF!,#REF!,A29)&gt;0,ABS((SUMIFS(#REF!,#REF!,A29)/VLOOKUP("USD",'[1]Exchange Rates'!B$1:C$1048576,2,0)))/S29,"."),".")</f>
        <v>.</v>
      </c>
      <c r="BF29" s="1" t="str">
        <f aca="false">IF(AND(AG29=1,D29="Military",H29&lt;&gt;"Not given")=TRUE(),IF(SUMIFS(#REF!,#REF!,A29)&gt;0,IF((ABS((SUMIFS(#REF!,#REF!,A29)/VLOOKUP("USD",'[1]Exchange Rates'!B$1:C$1048576,2,0)))/S29)&gt;1,(SUMIFS(#REF!,#REF!,A29)-S29)/S29,(S29-SUMIFS(#REF!,#REF!,A29))/SUMIFS(#REF!,#REF!,A29)),"."),".")</f>
        <v>.</v>
      </c>
    </row>
    <row r="30" customFormat="false" ht="15.75" hidden="false" customHeight="true" outlineLevel="0" collapsed="false">
      <c r="A30" s="3" t="s">
        <v>104</v>
      </c>
      <c r="B30" s="3" t="s">
        <v>57</v>
      </c>
      <c r="C30" s="2" t="n">
        <v>44656</v>
      </c>
      <c r="D30" s="3" t="s">
        <v>105</v>
      </c>
      <c r="E30" s="3" t="s">
        <v>106</v>
      </c>
      <c r="F30" s="4" t="s">
        <v>141</v>
      </c>
      <c r="G30" s="5" t="s">
        <v>61</v>
      </c>
      <c r="H30" s="6" t="n">
        <v>100000000</v>
      </c>
      <c r="I30" s="1" t="s">
        <v>117</v>
      </c>
      <c r="J30" s="7" t="str">
        <f aca="false">VLOOKUP($I30,'[1]Price List, Weapons &amp; Items'!B$1:C$1048576,2,0)</f>
        <v>Portable defence system</v>
      </c>
      <c r="K30" s="7" t="str">
        <f aca="false">IF(I30=".",I30,VLOOKUP($I30,'[1]Price List, Weapons &amp; Items'!B$1:D$1048576,3,0))</f>
        <v>Light Anti-armor Weapon (LAW)</v>
      </c>
      <c r="L30" s="8" t="n">
        <f aca="false">VLOOKUP(I30,'[1]Price List, Weapons &amp; Items'!B$1:E$1048576,4,0)</f>
        <v>0</v>
      </c>
      <c r="M30" s="9" t="n">
        <v>2950</v>
      </c>
      <c r="N30" s="9" t="n">
        <v>2950</v>
      </c>
      <c r="O30" s="9" t="n">
        <f aca="false">VLOOKUP($I30,'[1]Price List, Weapons &amp; Items'!B$1:G$1048576,6,0)</f>
        <v>256000</v>
      </c>
      <c r="P30" s="6" t="str">
        <f aca="false">IF(TYPE(M30)=1,IF(TYPE(O30)=1,M30*O30,"No price"),".")</f>
        <v>No price</v>
      </c>
      <c r="Q30" s="6" t="str">
        <f aca="false">IF(TYPE(N30)=1,IF(TYPE(O30)=1,N30*O30,"No price"),".")</f>
        <v>No price</v>
      </c>
      <c r="R30" s="6" t="str">
        <f aca="false">IF(AG30=1,IF(H30&lt;&gt;"Not given",H30,IF(TYPE(H30)=2,IF(SUMIFS(#REF!,#REF!,A30)&gt;0,SUMIFS(#REF!,#REF!,A30),"."),"Format error")),"")</f>
        <v/>
      </c>
      <c r="S30" s="6" t="str">
        <f aca="false">IF(AND(AG30=1,R30&lt;&gt;".")=TRUE(),R30/VLOOKUP(G30,'[1]Exchange Rates'!B$1:C$1048576,2,0),IF(R30=".",".",""))</f>
        <v/>
      </c>
      <c r="T30" s="6" t="str">
        <f aca="false">IF(AG30=1,IF(AI30="Value is not given at all",".",IF(AI30="Value is given by the source",S30,IF(AI30="Value is calculated with prices",(IF(SUMIFS(#REF!,#REF!,A30)&gt;0,SUMIFS(#REF!,#REF!,A30),"."))/VLOOKUP("USD",'[1]Exchange Rates'!B$1:C$1048576,2,0),"Error with coding"))),"")</f>
        <v/>
      </c>
      <c r="U30" s="5" t="s">
        <v>63</v>
      </c>
      <c r="V30" s="32" t="s">
        <v>108</v>
      </c>
      <c r="W30" s="45" t="s">
        <v>72</v>
      </c>
      <c r="X30" s="45" t="s">
        <v>76</v>
      </c>
      <c r="Y30" s="45" t="s">
        <v>142</v>
      </c>
      <c r="Z30" s="5" t="n">
        <v>0</v>
      </c>
      <c r="AA30" s="5" t="n">
        <v>0</v>
      </c>
      <c r="AB30" s="5" t="n">
        <f aca="false">IF(AND(D30="Humanitarian", AE30&lt;&gt;"."), 1, 0)</f>
        <v>0</v>
      </c>
      <c r="AC30" s="5" t="n">
        <f aca="false">IF(OR(M30="undisclosed", M30="."), 0, IF(M30=N30, 1, 0))</f>
        <v>1</v>
      </c>
      <c r="AD30" s="5" t="n">
        <v>1</v>
      </c>
      <c r="AE30" s="45" t="s">
        <v>108</v>
      </c>
      <c r="AF30" s="12" t="str">
        <f aca="false">""</f>
        <v/>
      </c>
      <c r="AG30" s="36" t="n">
        <v>0</v>
      </c>
      <c r="AH30" s="46" t="s">
        <v>66</v>
      </c>
      <c r="AI30" s="36" t="s">
        <v>66</v>
      </c>
      <c r="AJ30" s="36" t="n">
        <v>1</v>
      </c>
      <c r="AK30" s="36" t="n">
        <v>4</v>
      </c>
      <c r="AL30" s="36" t="n">
        <v>0</v>
      </c>
      <c r="AM30" s="36" t="n">
        <f aca="false">IF(OR(AN30="2022-2023",AN30=2022), 1, 0)</f>
        <v>1</v>
      </c>
      <c r="AN30" s="36" t="s">
        <v>68</v>
      </c>
      <c r="AO30" s="36" t="n">
        <f aca="false">VLOOKUP($I30,'[1]Price List, Weapons &amp; Items'!B$1:F$1048576,5,0)</f>
        <v>0</v>
      </c>
      <c r="AP30" s="36" t="n">
        <f aca="false">IF(AND(AO30=1,M30="undisclosed")=TRUE(),1,0)</f>
        <v>0</v>
      </c>
      <c r="AQ30" s="36" t="n">
        <f aca="false">IF(AND(AO30=1,N30="undisclosed")=TRUE(),1,0)</f>
        <v>0</v>
      </c>
      <c r="AR30" s="36" t="n">
        <f aca="false">IFERROR(IF(SEARCH("ammuni",I30,1)&gt;0,1,0),0)</f>
        <v>0</v>
      </c>
      <c r="AS30" s="5" t="str">
        <f aca="false">VLOOKUP($I30,'[1]Price List, Weapons &amp; Items'!B$1:L$1048576,COLUMN('[1]Price List, Weapons &amp; Items'!$J$11)-1,0)</f>
        <v>Government information</v>
      </c>
      <c r="AT30" s="5" t="str">
        <f aca="false">IF(I30=".",".",VLOOKUP($I30,'[1]Price List, Weapons &amp; Items'!B$1:J$1048576,3,0))</f>
        <v>Light Anti-armor Weapon (LAW)</v>
      </c>
      <c r="AU30" s="13" t="str">
        <f aca="true">IF(AG30=1,(OFFSET(I30,0,0,COUNTIF(#REF!,A30),1)),"")</f>
        <v/>
      </c>
      <c r="AV30" s="5" t="n">
        <f aca="false">VLOOKUP($I30,'[1]Price List, Weapons &amp; Items'!B$1:L$1048576,COLUMN('[1]Price List, Weapons &amp; Items'!$L$11)-1,0)</f>
        <v>0</v>
      </c>
      <c r="AW30" s="5" t="n">
        <f aca="false">IF(U30="Yes",1,0)</f>
        <v>1</v>
      </c>
      <c r="AX30" s="5" t="n">
        <f aca="false">IF(D30="Military",IF(OR(IFERROR(SEARCH("equipment",E30,1),0)&gt;0,IFERROR(SEARCH("weapons",E30,1),0)&gt;0),1,0),0)</f>
        <v>1</v>
      </c>
      <c r="AY30" s="5" t="str">
        <f aca="false">IFERROR(IF(VALUE(TEXT(C30,"mm"))=IF(AK30&gt;12,AK30-12,AK30),".",IF(TEXT(C30,"mm")="01",".",1)),"Value is not in date format")</f>
        <v>.</v>
      </c>
      <c r="AZ30" s="5" t="str">
        <f aca="false">IF(AND(A30=A29,C30=C29)=TRUE(),IF(F30=F29,".","1"),".")</f>
        <v>.</v>
      </c>
      <c r="BA30" s="5" t="str">
        <f aca="false">IF(AND(_xlfn.ISFORMULA(R30),_xlfn.ISFORMULA(S30),_xlfn.ISFORMULA(T30))=TRUE(),".",1)</f>
        <v>.</v>
      </c>
      <c r="BB30" s="5" t="str">
        <f aca="false">IF(T30&lt;&gt;".",IF(T30&gt;S30,1,"."),".")</f>
        <v>.</v>
      </c>
      <c r="BC30" s="5" t="n">
        <f aca="false">IFERROR(VLOOKUP(B30,'[1]Share, Heavy Weapons to Ukraine'!B$1:AA$1048576,COLUMN('[1]Share, Heavy Weapons to Ukraine'!C39)-1,0),0)</f>
        <v>1</v>
      </c>
      <c r="BD30" s="5" t="n">
        <f aca="false">VLOOKUP(Sheet1!B30,'[1]Country Summary (€)'!B$1:F$1048576,COLUMN('[1]Country Summary (€)'!C40)-1,FALSE())</f>
        <v>0</v>
      </c>
      <c r="BE30" s="5" t="str">
        <f aca="false">IF(AND(AG30=1,D30="Military",H30&lt;&gt;"Not given")=TRUE(),IF(SUMIFS(#REF!,#REF!,A30)&gt;0,ABS((SUMIFS(#REF!,#REF!,A30)/VLOOKUP("USD",'[1]Exchange Rates'!B$1:C$1048576,2,0)))/S30,"."),".")</f>
        <v>.</v>
      </c>
      <c r="BF30" s="1" t="str">
        <f aca="false">IF(AND(AG30=1,D30="Military",H30&lt;&gt;"Not given")=TRUE(),IF(SUMIFS(#REF!,#REF!,A30)&gt;0,IF((ABS((SUMIFS(#REF!,#REF!,A30)/VLOOKUP("USD",'[1]Exchange Rates'!B$1:C$1048576,2,0)))/S30)&gt;1,(SUMIFS(#REF!,#REF!,A30)-S30)/S30,(S30-SUMIFS(#REF!,#REF!,A30))/SUMIFS(#REF!,#REF!,A30)),"."),".")</f>
        <v>.</v>
      </c>
    </row>
    <row r="31" customFormat="false" ht="15.75" hidden="false" customHeight="true" outlineLevel="0" collapsed="false">
      <c r="A31" s="3" t="s">
        <v>104</v>
      </c>
      <c r="B31" s="3" t="s">
        <v>57</v>
      </c>
      <c r="C31" s="2" t="n">
        <v>44664</v>
      </c>
      <c r="D31" s="3" t="s">
        <v>105</v>
      </c>
      <c r="E31" s="3" t="s">
        <v>106</v>
      </c>
      <c r="F31" s="4" t="s">
        <v>143</v>
      </c>
      <c r="G31" s="5" t="s">
        <v>61</v>
      </c>
      <c r="H31" s="6" t="n">
        <v>800000000</v>
      </c>
      <c r="I31" s="1" t="s">
        <v>144</v>
      </c>
      <c r="J31" s="7" t="str">
        <f aca="false">VLOOKUP($I31,'[1]Price List, Weapons &amp; Items'!B$1:C$1048576,2,0)</f>
        <v>Heavy weapon</v>
      </c>
      <c r="K31" s="7" t="str">
        <f aca="false">IF(I31=".",I31,VLOOKUP($I31,'[1]Price List, Weapons &amp; Items'!B$1:D$1048576,3,0))</f>
        <v>155mm howitzer</v>
      </c>
      <c r="L31" s="8" t="n">
        <f aca="false">VLOOKUP(I31,'[1]Price List, Weapons &amp; Items'!B$1:E$1048576,4,0)</f>
        <v>0</v>
      </c>
      <c r="M31" s="9" t="n">
        <v>18</v>
      </c>
      <c r="N31" s="9" t="n">
        <v>18</v>
      </c>
      <c r="O31" s="9" t="n">
        <f aca="false">VLOOKUP($I31,'[1]Price List, Weapons &amp; Items'!B$1:G$1048576,6,0)</f>
        <v>5170000</v>
      </c>
      <c r="P31" s="6" t="str">
        <f aca="false">IF(TYPE(M31)=1,IF(TYPE(O31)=1,M31*O31,"No price"),".")</f>
        <v>No price</v>
      </c>
      <c r="Q31" s="6" t="str">
        <f aca="false">IF(TYPE(N31)=1,IF(TYPE(O31)=1,N31*O31,"No price"),".")</f>
        <v>No price</v>
      </c>
      <c r="R31" s="6" t="str">
        <f aca="false">IF(AG31=1,IF(H31&lt;&gt;"Not given",H31,IF(TYPE(H31)=2,IF(SUMIFS(#REF!,#REF!,A31)&gt;0,SUMIFS(#REF!,#REF!,A31),"."),"Format error")),"")</f>
        <v/>
      </c>
      <c r="S31" s="6" t="str">
        <f aca="false">IF(AND(AG31=1,R31&lt;&gt;".")=TRUE(),R31/VLOOKUP(G31,'[1]Exchange Rates'!B$1:C$1048576,2,0),IF(R31=".",".",""))</f>
        <v/>
      </c>
      <c r="T31" s="6" t="str">
        <f aca="false">IF(AG31=1,IF(AI31="Value is not given at all",".",IF(AI31="Value is given by the source",S31,IF(AI31="Value is calculated with prices",(IF(SUMIFS(#REF!,#REF!,A31)&gt;0,SUMIFS(#REF!,#REF!,A31),"."))/VLOOKUP("USD",'[1]Exchange Rates'!B$1:C$1048576,2,0),"Error with coding"))),"")</f>
        <v/>
      </c>
      <c r="U31" s="5" t="s">
        <v>63</v>
      </c>
      <c r="V31" s="47" t="s">
        <v>110</v>
      </c>
      <c r="W31" s="45" t="s">
        <v>72</v>
      </c>
      <c r="X31" s="45" t="s">
        <v>76</v>
      </c>
      <c r="Y31" s="45" t="s">
        <v>145</v>
      </c>
      <c r="Z31" s="5" t="n">
        <v>0</v>
      </c>
      <c r="AA31" s="5" t="n">
        <v>0</v>
      </c>
      <c r="AB31" s="5" t="n">
        <f aca="false">IF(AND(D31="Humanitarian", AE31&lt;&gt;"."), 1, 0)</f>
        <v>0</v>
      </c>
      <c r="AC31" s="5" t="n">
        <f aca="false">IF(OR(M31="undisclosed", M31="."), 0, IF(M31=N31, 1, 0))</f>
        <v>1</v>
      </c>
      <c r="AD31" s="5" t="n">
        <v>1</v>
      </c>
      <c r="AE31" s="48" t="s">
        <v>146</v>
      </c>
      <c r="AF31" s="12" t="str">
        <f aca="false">""</f>
        <v/>
      </c>
      <c r="AG31" s="36" t="n">
        <v>0</v>
      </c>
      <c r="AH31" s="46" t="s">
        <v>66</v>
      </c>
      <c r="AI31" s="36" t="s">
        <v>66</v>
      </c>
      <c r="AJ31" s="36" t="n">
        <v>1</v>
      </c>
      <c r="AK31" s="36" t="n">
        <v>4</v>
      </c>
      <c r="AL31" s="36" t="n">
        <v>0</v>
      </c>
      <c r="AM31" s="36" t="n">
        <f aca="false">IF(OR(AN31="2022-2023",AN31=2022), 1, 0)</f>
        <v>1</v>
      </c>
      <c r="AN31" s="36" t="s">
        <v>68</v>
      </c>
      <c r="AO31" s="36" t="n">
        <f aca="false">VLOOKUP($I31,'[1]Price List, Weapons &amp; Items'!B$1:F$1048576,5,0)</f>
        <v>1</v>
      </c>
      <c r="AP31" s="36" t="n">
        <f aca="false">IF(AND(AO31=1,M31="undisclosed")=TRUE(),1,0)</f>
        <v>0</v>
      </c>
      <c r="AQ31" s="36" t="n">
        <f aca="false">IF(AND(AO31=1,N31="undisclosed")=TRUE(),1,0)</f>
        <v>0</v>
      </c>
      <c r="AR31" s="36" t="n">
        <f aca="false">IFERROR(IF(SEARCH("ammuni",I31,1)&gt;0,1,0),0)</f>
        <v>0</v>
      </c>
      <c r="AS31" s="5" t="str">
        <f aca="false">VLOOKUP($I31,'[1]Price List, Weapons &amp; Items'!B$1:L$1048576,COLUMN('[1]Price List, Weapons &amp; Items'!$J$11)-1,0)</f>
        <v>Military media (incl. websites)</v>
      </c>
      <c r="AT31" s="5" t="str">
        <f aca="false">IF(I31=".",".",VLOOKUP($I31,'[1]Price List, Weapons &amp; Items'!B$1:J$1048576,3,0))</f>
        <v>155mm howitzer</v>
      </c>
      <c r="AU31" s="13" t="str">
        <f aca="true">IF(AG31=1,(OFFSET(I31,0,0,COUNTIF(#REF!,A31),1)),"")</f>
        <v/>
      </c>
      <c r="AV31" s="5" t="n">
        <f aca="false">VLOOKUP($I31,'[1]Price List, Weapons &amp; Items'!B$1:L$1048576,COLUMN('[1]Price List, Weapons &amp; Items'!$L$11)-1,0)</f>
        <v>0</v>
      </c>
      <c r="AW31" s="5" t="n">
        <f aca="false">IF(U31="Yes",1,0)</f>
        <v>1</v>
      </c>
      <c r="AX31" s="5" t="n">
        <f aca="false">IF(D31="Military",IF(OR(IFERROR(SEARCH("equipment",E31,1),0)&gt;0,IFERROR(SEARCH("weapons",E31,1),0)&gt;0),1,0),0)</f>
        <v>1</v>
      </c>
      <c r="AY31" s="5" t="str">
        <f aca="false">IFERROR(IF(VALUE(TEXT(C31,"mm"))=IF(AK31&gt;12,AK31-12,AK31),".",IF(TEXT(C31,"mm")="01",".",1)),"Value is not in date format")</f>
        <v>.</v>
      </c>
      <c r="AZ31" s="5" t="str">
        <f aca="false">IF(AND(A31=A30,C31=C30)=TRUE(),IF(F31=F30,".","1"),".")</f>
        <v>.</v>
      </c>
      <c r="BA31" s="5" t="str">
        <f aca="false">IF(AND(_xlfn.ISFORMULA(R31),_xlfn.ISFORMULA(S31),_xlfn.ISFORMULA(T31))=TRUE(),".",1)</f>
        <v>.</v>
      </c>
      <c r="BB31" s="5" t="str">
        <f aca="false">IF(T31&lt;&gt;".",IF(T31&gt;S31,1,"."),".")</f>
        <v>.</v>
      </c>
      <c r="BC31" s="5" t="n">
        <f aca="false">IFERROR(VLOOKUP(B31,'[1]Share, Heavy Weapons to Ukraine'!B$1:AA$1048576,COLUMN('[1]Share, Heavy Weapons to Ukraine'!C40)-1,0),0)</f>
        <v>1</v>
      </c>
      <c r="BD31" s="5" t="n">
        <f aca="false">VLOOKUP(Sheet1!B31,'[1]Country Summary (€)'!B$1:F$1048576,COLUMN('[1]Country Summary (€)'!C41)-1,FALSE())</f>
        <v>0</v>
      </c>
      <c r="BE31" s="5" t="str">
        <f aca="false">IF(AND(AG31=1,D31="Military",H31&lt;&gt;"Not given")=TRUE(),IF(SUMIFS(#REF!,#REF!,A31)&gt;0,ABS((SUMIFS(#REF!,#REF!,A31)/VLOOKUP("USD",'[1]Exchange Rates'!B$1:C$1048576,2,0)))/S31,"."),".")</f>
        <v>.</v>
      </c>
      <c r="BF31" s="1" t="str">
        <f aca="false">IF(AND(AG31=1,D31="Military",H31&lt;&gt;"Not given")=TRUE(),IF(SUMIFS(#REF!,#REF!,A31)&gt;0,IF((ABS((SUMIFS(#REF!,#REF!,A31)/VLOOKUP("USD",'[1]Exchange Rates'!B$1:C$1048576,2,0)))/S31)&gt;1,(SUMIFS(#REF!,#REF!,A31)-S31)/S31,(S31-SUMIFS(#REF!,#REF!,A31))/SUMIFS(#REF!,#REF!,A31)),"."),".")</f>
        <v>.</v>
      </c>
    </row>
    <row r="32" customFormat="false" ht="15.75" hidden="false" customHeight="true" outlineLevel="0" collapsed="false">
      <c r="A32" s="3" t="s">
        <v>104</v>
      </c>
      <c r="B32" s="3" t="s">
        <v>57</v>
      </c>
      <c r="C32" s="2" t="n">
        <v>44664</v>
      </c>
      <c r="D32" s="3" t="s">
        <v>105</v>
      </c>
      <c r="E32" s="3" t="s">
        <v>106</v>
      </c>
      <c r="F32" s="4" t="s">
        <v>143</v>
      </c>
      <c r="G32" s="5" t="s">
        <v>61</v>
      </c>
      <c r="H32" s="6" t="n">
        <v>800000000</v>
      </c>
      <c r="I32" s="49" t="s">
        <v>147</v>
      </c>
      <c r="J32" s="7" t="str">
        <f aca="false">VLOOKUP($I32,'[1]Price List, Weapons &amp; Items'!B$1:C$1048576,2,0)</f>
        <v>Ammunition for heavy weapon</v>
      </c>
      <c r="K32" s="7" t="str">
        <f aca="false">IF(I32=".",I32,VLOOKUP($I32,'[1]Price List, Weapons &amp; Items'!B$1:D$1048576,3,0))</f>
        <v>155mm howitzer ammunition</v>
      </c>
      <c r="L32" s="8" t="n">
        <f aca="false">VLOOKUP(I32,'[1]Price List, Weapons &amp; Items'!B$1:E$1048576,4,0)</f>
        <v>0</v>
      </c>
      <c r="M32" s="9" t="n">
        <v>40000</v>
      </c>
      <c r="N32" s="9" t="n">
        <v>40000</v>
      </c>
      <c r="O32" s="9" t="n">
        <f aca="false">VLOOKUP($I32,'[1]Price List, Weapons &amp; Items'!B$1:G$1048576,6,0)</f>
        <v>3800</v>
      </c>
      <c r="P32" s="6" t="str">
        <f aca="false">IF(TYPE(M32)=1,IF(TYPE(O32)=1,M32*O32,"No price"),".")</f>
        <v>No price</v>
      </c>
      <c r="Q32" s="6" t="str">
        <f aca="false">IF(TYPE(N32)=1,IF(TYPE(O32)=1,N32*O32,"No price"),".")</f>
        <v>No price</v>
      </c>
      <c r="R32" s="6" t="str">
        <f aca="false">IF(AG32=1,IF(H32&lt;&gt;"Not given",H32,IF(TYPE(H32)=2,IF(SUMIFS(#REF!,#REF!,A32)&gt;0,SUMIFS(#REF!,#REF!,A32),"."),"Format error")),"")</f>
        <v/>
      </c>
      <c r="S32" s="6" t="str">
        <f aca="false">IF(AND(AG32=1,R32&lt;&gt;".")=TRUE(),R32/VLOOKUP(G32,'[1]Exchange Rates'!B$1:C$1048576,2,0),IF(R32=".",".",""))</f>
        <v/>
      </c>
      <c r="T32" s="6" t="str">
        <f aca="false">IF(AG32=1,IF(AI32="Value is not given at all",".",IF(AI32="Value is given by the source",S32,IF(AI32="Value is calculated with prices",(IF(SUMIFS(#REF!,#REF!,A32)&gt;0,SUMIFS(#REF!,#REF!,A32),"."))/VLOOKUP("USD",'[1]Exchange Rates'!B$1:C$1048576,2,0),"Error with coding"))),"")</f>
        <v/>
      </c>
      <c r="U32" s="5" t="s">
        <v>63</v>
      </c>
      <c r="V32" s="47" t="s">
        <v>110</v>
      </c>
      <c r="W32" s="45" t="s">
        <v>72</v>
      </c>
      <c r="X32" s="45" t="s">
        <v>76</v>
      </c>
      <c r="Y32" s="45" t="s">
        <v>148</v>
      </c>
      <c r="Z32" s="5" t="n">
        <v>0</v>
      </c>
      <c r="AA32" s="5" t="n">
        <v>0</v>
      </c>
      <c r="AB32" s="5" t="n">
        <f aca="false">IF(AND(D32="Humanitarian", AE32&lt;&gt;"."), 1, 0)</f>
        <v>0</v>
      </c>
      <c r="AC32" s="5" t="n">
        <f aca="false">IF(OR(M32="undisclosed", M32="."), 0, IF(M32=N32, 1, 0))</f>
        <v>1</v>
      </c>
      <c r="AD32" s="5" t="n">
        <v>1</v>
      </c>
      <c r="AE32" s="45" t="s">
        <v>108</v>
      </c>
      <c r="AF32" s="12" t="str">
        <f aca="false">""</f>
        <v/>
      </c>
      <c r="AG32" s="36" t="n">
        <v>0</v>
      </c>
      <c r="AH32" s="46" t="s">
        <v>66</v>
      </c>
      <c r="AI32" s="36" t="s">
        <v>66</v>
      </c>
      <c r="AJ32" s="36" t="n">
        <v>1</v>
      </c>
      <c r="AK32" s="36" t="n">
        <v>4</v>
      </c>
      <c r="AL32" s="36" t="n">
        <v>0</v>
      </c>
      <c r="AM32" s="36" t="n">
        <f aca="false">IF(OR(AN32="2022-2023",AN32=2022), 1, 0)</f>
        <v>1</v>
      </c>
      <c r="AN32" s="36" t="s">
        <v>68</v>
      </c>
      <c r="AO32" s="36" t="n">
        <f aca="false">VLOOKUP($I32,'[1]Price List, Weapons &amp; Items'!B$1:F$1048576,5,0)</f>
        <v>1</v>
      </c>
      <c r="AP32" s="36" t="n">
        <f aca="false">IF(AND(AO32=1,M32="undisclosed")=TRUE(),1,0)</f>
        <v>0</v>
      </c>
      <c r="AQ32" s="36" t="n">
        <f aca="false">IF(AND(AO32=1,N32="undisclosed")=TRUE(),1,0)</f>
        <v>0</v>
      </c>
      <c r="AR32" s="36" t="n">
        <f aca="false">IFERROR(IF(SEARCH("ammuni",I32,1)&gt;0,1,0),0)</f>
        <v>0</v>
      </c>
      <c r="AS32" s="5" t="str">
        <f aca="false">VLOOKUP($I32,'[1]Price List, Weapons &amp; Items'!B$1:L$1048576,COLUMN('[1]Price List, Weapons &amp; Items'!$J$11)-1,0)</f>
        <v>Government information</v>
      </c>
      <c r="AT32" s="5" t="str">
        <f aca="false">IF(I32=".",".",VLOOKUP($I32,'[1]Price List, Weapons &amp; Items'!B$1:J$1048576,3,0))</f>
        <v>155mm howitzer ammunition</v>
      </c>
      <c r="AU32" s="13" t="str">
        <f aca="true">IF(AG32=1,(OFFSET(I32,0,0,COUNTIF(#REF!,A32),1)),"")</f>
        <v/>
      </c>
      <c r="AV32" s="5" t="n">
        <f aca="false">VLOOKUP($I32,'[1]Price List, Weapons &amp; Items'!B$1:L$1048576,COLUMN('[1]Price List, Weapons &amp; Items'!$L$11)-1,0)</f>
        <v>0</v>
      </c>
      <c r="AW32" s="5" t="n">
        <f aca="false">IF(U32="Yes",1,0)</f>
        <v>1</v>
      </c>
      <c r="AX32" s="5" t="n">
        <f aca="false">IF(D32="Military",IF(OR(IFERROR(SEARCH("equipment",E32,1),0)&gt;0,IFERROR(SEARCH("weapons",E32,1),0)&gt;0),1,0),0)</f>
        <v>1</v>
      </c>
      <c r="AY32" s="5" t="str">
        <f aca="false">IFERROR(IF(VALUE(TEXT(C32,"mm"))=IF(AK32&gt;12,AK32-12,AK32),".",IF(TEXT(C32,"mm")="01",".",1)),"Value is not in date format")</f>
        <v>.</v>
      </c>
      <c r="AZ32" s="5" t="str">
        <f aca="false">IF(AND(A32=A31,C32=C31)=TRUE(),IF(F32=F31,".","1"),".")</f>
        <v>.</v>
      </c>
      <c r="BA32" s="5" t="str">
        <f aca="false">IF(AND(_xlfn.ISFORMULA(R32),_xlfn.ISFORMULA(S32),_xlfn.ISFORMULA(T32))=TRUE(),".",1)</f>
        <v>.</v>
      </c>
      <c r="BB32" s="5" t="str">
        <f aca="false">IF(T32&lt;&gt;".",IF(T32&gt;S32,1,"."),".")</f>
        <v>.</v>
      </c>
      <c r="BC32" s="5" t="n">
        <f aca="false">IFERROR(VLOOKUP(B32,'[1]Share, Heavy Weapons to Ukraine'!B$1:AA$1048576,COLUMN('[1]Share, Heavy Weapons to Ukraine'!C41)-1,0),0)</f>
        <v>1</v>
      </c>
      <c r="BD32" s="5" t="n">
        <f aca="false">VLOOKUP(Sheet1!B32,'[1]Country Summary (€)'!B$1:F$1048576,COLUMN('[1]Country Summary (€)'!C42)-1,FALSE())</f>
        <v>0</v>
      </c>
      <c r="BE32" s="5" t="str">
        <f aca="false">IF(AND(AG32=1,D32="Military",H32&lt;&gt;"Not given")=TRUE(),IF(SUMIFS(#REF!,#REF!,A32)&gt;0,ABS((SUMIFS(#REF!,#REF!,A32)/VLOOKUP("USD",'[1]Exchange Rates'!B$1:C$1048576,2,0)))/S32,"."),".")</f>
        <v>.</v>
      </c>
      <c r="BF32" s="1" t="str">
        <f aca="false">IF(AND(AG32=1,D32="Military",H32&lt;&gt;"Not given")=TRUE(),IF(SUMIFS(#REF!,#REF!,A32)&gt;0,IF((ABS((SUMIFS(#REF!,#REF!,A32)/VLOOKUP("USD",'[1]Exchange Rates'!B$1:C$1048576,2,0)))/S32)&gt;1,(SUMIFS(#REF!,#REF!,A32)-S32)/S32,(S32-SUMIFS(#REF!,#REF!,A32))/SUMIFS(#REF!,#REF!,A32)),"."),".")</f>
        <v>.</v>
      </c>
    </row>
    <row r="33" customFormat="false" ht="15.75" hidden="false" customHeight="true" outlineLevel="0" collapsed="false">
      <c r="A33" s="3" t="s">
        <v>104</v>
      </c>
      <c r="B33" s="3" t="s">
        <v>57</v>
      </c>
      <c r="C33" s="2" t="n">
        <v>44664</v>
      </c>
      <c r="D33" s="3" t="s">
        <v>105</v>
      </c>
      <c r="E33" s="3" t="s">
        <v>106</v>
      </c>
      <c r="F33" s="4" t="s">
        <v>143</v>
      </c>
      <c r="G33" s="5" t="s">
        <v>61</v>
      </c>
      <c r="H33" s="6" t="n">
        <v>800000000</v>
      </c>
      <c r="I33" s="1" t="s">
        <v>149</v>
      </c>
      <c r="J33" s="7" t="str">
        <f aca="false">VLOOKUP($I33,'[1]Price List, Weapons &amp; Items'!B$1:C$1048576,2,0)</f>
        <v>Military equipment</v>
      </c>
      <c r="K33" s="7" t="str">
        <f aca="false">IF(I33=".",I33,VLOOKUP($I33,'[1]Price List, Weapons &amp; Items'!B$1:D$1048576,3,0))</f>
        <v>Military equipment</v>
      </c>
      <c r="L33" s="8" t="n">
        <f aca="false">VLOOKUP(I33,'[1]Price List, Weapons &amp; Items'!B$1:E$1048576,4,0)</f>
        <v>0</v>
      </c>
      <c r="M33" s="9" t="n">
        <v>10</v>
      </c>
      <c r="N33" s="9" t="n">
        <v>10</v>
      </c>
      <c r="O33" s="9" t="n">
        <f aca="false">VLOOKUP($I33,'[1]Price List, Weapons &amp; Items'!B$1:G$1048576,6,0)</f>
        <v>8888888</v>
      </c>
      <c r="P33" s="6" t="str">
        <f aca="false">IF(TYPE(M33)=1,IF(TYPE(O33)=1,M33*O33,"No price"),".")</f>
        <v>No price</v>
      </c>
      <c r="Q33" s="6" t="str">
        <f aca="false">IF(TYPE(N33)=1,IF(TYPE(O33)=1,N33*O33,"No price"),".")</f>
        <v>No price</v>
      </c>
      <c r="R33" s="6" t="str">
        <f aca="false">IF(AG33=1,IF(H33&lt;&gt;"Not given",H33,IF(TYPE(H33)=2,IF(SUMIFS(#REF!,#REF!,A33)&gt;0,SUMIFS(#REF!,#REF!,A33),"."),"Format error")),"")</f>
        <v/>
      </c>
      <c r="S33" s="6" t="str">
        <f aca="false">IF(AND(AG33=1,R33&lt;&gt;".")=TRUE(),R33/VLOOKUP(G33,'[1]Exchange Rates'!B$1:C$1048576,2,0),IF(R33=".",".",""))</f>
        <v/>
      </c>
      <c r="T33" s="6" t="str">
        <f aca="false">IF(AG33=1,IF(AI33="Value is not given at all",".",IF(AI33="Value is given by the source",S33,IF(AI33="Value is calculated with prices",(IF(SUMIFS(#REF!,#REF!,A33)&gt;0,SUMIFS(#REF!,#REF!,A33),"."))/VLOOKUP("USD",'[1]Exchange Rates'!B$1:C$1048576,2,0),"Error with coding"))),"")</f>
        <v/>
      </c>
      <c r="U33" s="5" t="s">
        <v>63</v>
      </c>
      <c r="V33" s="47" t="s">
        <v>110</v>
      </c>
      <c r="W33" s="45" t="s">
        <v>72</v>
      </c>
      <c r="X33" s="45" t="s">
        <v>76</v>
      </c>
      <c r="Y33" s="45" t="s">
        <v>150</v>
      </c>
      <c r="Z33" s="5" t="n">
        <v>0</v>
      </c>
      <c r="AA33" s="5" t="n">
        <v>0</v>
      </c>
      <c r="AB33" s="5" t="n">
        <f aca="false">IF(AND(D33="Humanitarian", AE33&lt;&gt;"."), 1, 0)</f>
        <v>0</v>
      </c>
      <c r="AC33" s="5" t="n">
        <f aca="false">IF(OR(M33="undisclosed", M33="."), 0, IF(M33=N33, 1, 0))</f>
        <v>1</v>
      </c>
      <c r="AD33" s="5" t="n">
        <v>1</v>
      </c>
      <c r="AE33" s="45" t="s">
        <v>108</v>
      </c>
      <c r="AF33" s="12" t="str">
        <f aca="false">""</f>
        <v/>
      </c>
      <c r="AG33" s="36" t="n">
        <v>0</v>
      </c>
      <c r="AH33" s="46" t="s">
        <v>66</v>
      </c>
      <c r="AI33" s="36" t="s">
        <v>66</v>
      </c>
      <c r="AJ33" s="36" t="n">
        <v>1</v>
      </c>
      <c r="AK33" s="36" t="n">
        <v>4</v>
      </c>
      <c r="AL33" s="36" t="n">
        <v>0</v>
      </c>
      <c r="AM33" s="36" t="n">
        <f aca="false">IF(OR(AN33="2022-2023",AN33=2022), 1, 0)</f>
        <v>1</v>
      </c>
      <c r="AN33" s="36" t="s">
        <v>68</v>
      </c>
      <c r="AO33" s="36" t="n">
        <f aca="false">VLOOKUP($I33,'[1]Price List, Weapons &amp; Items'!B$1:F$1048576,5,0)</f>
        <v>0</v>
      </c>
      <c r="AP33" s="36" t="n">
        <f aca="false">IF(AND(AO33=1,M33="undisclosed")=TRUE(),1,0)</f>
        <v>0</v>
      </c>
      <c r="AQ33" s="36" t="n">
        <f aca="false">IF(AND(AO33=1,N33="undisclosed")=TRUE(),1,0)</f>
        <v>0</v>
      </c>
      <c r="AR33" s="36" t="n">
        <f aca="false">IFERROR(IF(SEARCH("ammuni",I33,1)&gt;0,1,0),0)</f>
        <v>0</v>
      </c>
      <c r="AS33" s="5" t="str">
        <f aca="false">VLOOKUP($I33,'[1]Price List, Weapons &amp; Items'!B$1:L$1048576,COLUMN('[1]Price List, Weapons &amp; Items'!$J$11)-1,0)</f>
        <v>Military media (incl. websites)</v>
      </c>
      <c r="AT33" s="5" t="str">
        <f aca="false">IF(I33=".",".",VLOOKUP($I33,'[1]Price List, Weapons &amp; Items'!B$1:J$1048576,3,0))</f>
        <v>Military equipment</v>
      </c>
      <c r="AU33" s="13" t="str">
        <f aca="true">IF(AG33=1,(OFFSET(I33,0,0,COUNTIF(#REF!,A33),1)),"")</f>
        <v/>
      </c>
      <c r="AV33" s="5" t="n">
        <f aca="false">VLOOKUP($I33,'[1]Price List, Weapons &amp; Items'!B$1:L$1048576,COLUMN('[1]Price List, Weapons &amp; Items'!$L$11)-1,0)</f>
        <v>0</v>
      </c>
      <c r="AW33" s="5" t="n">
        <f aca="false">IF(U33="Yes",1,0)</f>
        <v>1</v>
      </c>
      <c r="AX33" s="5" t="n">
        <f aca="false">IF(D33="Military",IF(OR(IFERROR(SEARCH("equipment",E33,1),0)&gt;0,IFERROR(SEARCH("weapons",E33,1),0)&gt;0),1,0),0)</f>
        <v>1</v>
      </c>
      <c r="AY33" s="5" t="str">
        <f aca="false">IFERROR(IF(VALUE(TEXT(C33,"mm"))=IF(AK33&gt;12,AK33-12,AK33),".",IF(TEXT(C33,"mm")="01",".",1)),"Value is not in date format")</f>
        <v>.</v>
      </c>
      <c r="AZ33" s="5" t="str">
        <f aca="false">IF(AND(A33=A32,C33=C32)=TRUE(),IF(F33=F32,".","1"),".")</f>
        <v>.</v>
      </c>
      <c r="BA33" s="5" t="str">
        <f aca="false">IF(AND(_xlfn.ISFORMULA(R33),_xlfn.ISFORMULA(S33),_xlfn.ISFORMULA(T33))=TRUE(),".",1)</f>
        <v>.</v>
      </c>
      <c r="BB33" s="5" t="str">
        <f aca="false">IF(T33&lt;&gt;".",IF(T33&gt;S33,1,"."),".")</f>
        <v>.</v>
      </c>
      <c r="BC33" s="5" t="n">
        <f aca="false">IFERROR(VLOOKUP(B33,'[1]Share, Heavy Weapons to Ukraine'!B$1:AA$1048576,COLUMN('[1]Share, Heavy Weapons to Ukraine'!C42)-1,0),0)</f>
        <v>1</v>
      </c>
      <c r="BD33" s="5" t="n">
        <f aca="false">VLOOKUP(Sheet1!B33,'[1]Country Summary (€)'!B$1:F$1048576,COLUMN('[1]Country Summary (€)'!C43)-1,FALSE())</f>
        <v>0</v>
      </c>
      <c r="BE33" s="5" t="str">
        <f aca="false">IF(AND(AG33=1,D33="Military",H33&lt;&gt;"Not given")=TRUE(),IF(SUMIFS(#REF!,#REF!,A33)&gt;0,ABS((SUMIFS(#REF!,#REF!,A33)/VLOOKUP("USD",'[1]Exchange Rates'!B$1:C$1048576,2,0)))/S33,"."),".")</f>
        <v>.</v>
      </c>
      <c r="BF33" s="1" t="str">
        <f aca="false">IF(AND(AG33=1,D33="Military",H33&lt;&gt;"Not given")=TRUE(),IF(SUMIFS(#REF!,#REF!,A33)&gt;0,IF((ABS((SUMIFS(#REF!,#REF!,A33)/VLOOKUP("USD",'[1]Exchange Rates'!B$1:C$1048576,2,0)))/S33)&gt;1,(SUMIFS(#REF!,#REF!,A33)-S33)/S33,(S33-SUMIFS(#REF!,#REF!,A33))/SUMIFS(#REF!,#REF!,A33)),"."),".")</f>
        <v>.</v>
      </c>
    </row>
    <row r="34" customFormat="false" ht="15.75" hidden="false" customHeight="true" outlineLevel="0" collapsed="false">
      <c r="A34" s="3" t="s">
        <v>104</v>
      </c>
      <c r="B34" s="3" t="s">
        <v>57</v>
      </c>
      <c r="C34" s="2" t="n">
        <v>44664</v>
      </c>
      <c r="D34" s="3" t="s">
        <v>105</v>
      </c>
      <c r="E34" s="3" t="s">
        <v>106</v>
      </c>
      <c r="F34" s="4" t="s">
        <v>143</v>
      </c>
      <c r="G34" s="5" t="s">
        <v>61</v>
      </c>
      <c r="H34" s="6" t="n">
        <v>800000000</v>
      </c>
      <c r="I34" s="1" t="s">
        <v>151</v>
      </c>
      <c r="J34" s="7" t="str">
        <f aca="false">VLOOKUP($I34,'[1]Price List, Weapons &amp; Items'!B$1:C$1048576,2,0)</f>
        <v>Heavy weapon</v>
      </c>
      <c r="K34" s="7" t="str">
        <f aca="false">IF(I34=".",I34,VLOOKUP($I34,'[1]Price List, Weapons &amp; Items'!B$1:D$1048576,3,0))</f>
        <v>Radar or imagery systems</v>
      </c>
      <c r="L34" s="8" t="n">
        <f aca="false">VLOOKUP(I34,'[1]Price List, Weapons &amp; Items'!B$1:E$1048576,4,0)</f>
        <v>0</v>
      </c>
      <c r="M34" s="9" t="n">
        <v>2</v>
      </c>
      <c r="N34" s="9" t="n">
        <v>2</v>
      </c>
      <c r="O34" s="9" t="n">
        <f aca="false">VLOOKUP($I34,'[1]Price List, Weapons &amp; Items'!B$1:G$1048576,6,0)</f>
        <v>70000000</v>
      </c>
      <c r="P34" s="6" t="str">
        <f aca="false">IF(TYPE(M34)=1,IF(TYPE(O34)=1,M34*O34,"No price"),".")</f>
        <v>No price</v>
      </c>
      <c r="Q34" s="6" t="str">
        <f aca="false">IF(TYPE(N34)=1,IF(TYPE(O34)=1,N34*O34,"No price"),".")</f>
        <v>No price</v>
      </c>
      <c r="R34" s="6" t="str">
        <f aca="false">IF(AG34=1,IF(H34&lt;&gt;"Not given",H34,IF(TYPE(H34)=2,IF(SUMIFS(#REF!,#REF!,A34)&gt;0,SUMIFS(#REF!,#REF!,A34),"."),"Format error")),"")</f>
        <v/>
      </c>
      <c r="S34" s="6" t="str">
        <f aca="false">IF(AND(AG34=1,R34&lt;&gt;".")=TRUE(),R34/VLOOKUP(G34,'[1]Exchange Rates'!B$1:C$1048576,2,0),IF(R34=".",".",""))</f>
        <v/>
      </c>
      <c r="T34" s="6" t="str">
        <f aca="false">IF(AG34=1,IF(AI34="Value is not given at all",".",IF(AI34="Value is given by the source",S34,IF(AI34="Value is calculated with prices",(IF(SUMIFS(#REF!,#REF!,A34)&gt;0,SUMIFS(#REF!,#REF!,A34),"."))/VLOOKUP("USD",'[1]Exchange Rates'!B$1:C$1048576,2,0),"Error with coding"))),"")</f>
        <v/>
      </c>
      <c r="U34" s="5" t="s">
        <v>63</v>
      </c>
      <c r="V34" s="47" t="s">
        <v>110</v>
      </c>
      <c r="W34" s="45" t="s">
        <v>72</v>
      </c>
      <c r="X34" s="45" t="s">
        <v>76</v>
      </c>
      <c r="Y34" s="45" t="s">
        <v>152</v>
      </c>
      <c r="Z34" s="5" t="n">
        <v>0</v>
      </c>
      <c r="AA34" s="5" t="n">
        <v>0</v>
      </c>
      <c r="AB34" s="5" t="n">
        <f aca="false">IF(AND(D34="Humanitarian", AE34&lt;&gt;"."), 1, 0)</f>
        <v>0</v>
      </c>
      <c r="AC34" s="5" t="n">
        <f aca="false">IF(OR(M34="undisclosed", M34="."), 0, IF(M34=N34, 1, 0))</f>
        <v>1</v>
      </c>
      <c r="AD34" s="5" t="n">
        <v>1</v>
      </c>
      <c r="AE34" s="45" t="s">
        <v>108</v>
      </c>
      <c r="AF34" s="12" t="str">
        <f aca="false">""</f>
        <v/>
      </c>
      <c r="AG34" s="36" t="n">
        <v>0</v>
      </c>
      <c r="AH34" s="46" t="s">
        <v>66</v>
      </c>
      <c r="AI34" s="36" t="s">
        <v>66</v>
      </c>
      <c r="AJ34" s="36" t="n">
        <v>1</v>
      </c>
      <c r="AK34" s="36" t="n">
        <v>4</v>
      </c>
      <c r="AL34" s="36" t="n">
        <v>0</v>
      </c>
      <c r="AM34" s="36" t="n">
        <f aca="false">IF(OR(AN34="2022-2023",AN34=2022), 1, 0)</f>
        <v>1</v>
      </c>
      <c r="AN34" s="36" t="s">
        <v>68</v>
      </c>
      <c r="AO34" s="36" t="n">
        <f aca="false">VLOOKUP($I34,'[1]Price List, Weapons &amp; Items'!B$1:F$1048576,5,0)</f>
        <v>0</v>
      </c>
      <c r="AP34" s="36" t="n">
        <f aca="false">IF(AND(AO34=1,M34="undisclosed")=TRUE(),1,0)</f>
        <v>0</v>
      </c>
      <c r="AQ34" s="36" t="n">
        <f aca="false">IF(AND(AO34=1,N34="undisclosed")=TRUE(),1,0)</f>
        <v>0</v>
      </c>
      <c r="AR34" s="36" t="n">
        <f aca="false">IFERROR(IF(SEARCH("ammuni",I34,1)&gt;0,1,0),0)</f>
        <v>0</v>
      </c>
      <c r="AS34" s="5" t="str">
        <f aca="false">VLOOKUP($I34,'[1]Price List, Weapons &amp; Items'!B$1:L$1048576,COLUMN('[1]Price List, Weapons &amp; Items'!$J$11)-1,0)</f>
        <v>Military media (incl. websites)</v>
      </c>
      <c r="AT34" s="5" t="str">
        <f aca="false">IF(I34=".",".",VLOOKUP($I34,'[1]Price List, Weapons &amp; Items'!B$1:J$1048576,3,0))</f>
        <v>Radar or imagery systems</v>
      </c>
      <c r="AU34" s="13" t="str">
        <f aca="true">IF(AG34=1,(OFFSET(I34,0,0,COUNTIF(#REF!,A34),1)),"")</f>
        <v/>
      </c>
      <c r="AV34" s="5" t="n">
        <f aca="false">VLOOKUP($I34,'[1]Price List, Weapons &amp; Items'!B$1:L$1048576,COLUMN('[1]Price List, Weapons &amp; Items'!$L$11)-1,0)</f>
        <v>0</v>
      </c>
      <c r="AW34" s="5" t="n">
        <f aca="false">IF(U34="Yes",1,0)</f>
        <v>1</v>
      </c>
      <c r="AX34" s="5" t="n">
        <f aca="false">IF(D34="Military",IF(OR(IFERROR(SEARCH("equipment",E34,1),0)&gt;0,IFERROR(SEARCH("weapons",E34,1),0)&gt;0),1,0),0)</f>
        <v>1</v>
      </c>
      <c r="AY34" s="5" t="str">
        <f aca="false">IFERROR(IF(VALUE(TEXT(C34,"mm"))=IF(AK34&gt;12,AK34-12,AK34),".",IF(TEXT(C34,"mm")="01",".",1)),"Value is not in date format")</f>
        <v>.</v>
      </c>
      <c r="AZ34" s="5" t="str">
        <f aca="false">IF(AND(A34=A33,C34=C33)=TRUE(),IF(F34=F33,".","1"),".")</f>
        <v>.</v>
      </c>
      <c r="BA34" s="5" t="str">
        <f aca="false">IF(AND(_xlfn.ISFORMULA(R34),_xlfn.ISFORMULA(S34),_xlfn.ISFORMULA(T34))=TRUE(),".",1)</f>
        <v>.</v>
      </c>
      <c r="BB34" s="5" t="str">
        <f aca="false">IF(T34&lt;&gt;".",IF(T34&gt;S34,1,"."),".")</f>
        <v>.</v>
      </c>
      <c r="BC34" s="5" t="n">
        <f aca="false">IFERROR(VLOOKUP(B34,'[1]Share, Heavy Weapons to Ukraine'!B$1:AA$1048576,COLUMN('[1]Share, Heavy Weapons to Ukraine'!C43)-1,0),0)</f>
        <v>1</v>
      </c>
      <c r="BD34" s="5" t="n">
        <f aca="false">VLOOKUP(Sheet1!B34,'[1]Country Summary (€)'!B$1:F$1048576,COLUMN('[1]Country Summary (€)'!C44)-1,FALSE())</f>
        <v>0</v>
      </c>
      <c r="BE34" s="5" t="str">
        <f aca="false">IF(AND(AG34=1,D34="Military",H34&lt;&gt;"Not given")=TRUE(),IF(SUMIFS(#REF!,#REF!,A34)&gt;0,ABS((SUMIFS(#REF!,#REF!,A34)/VLOOKUP("USD",'[1]Exchange Rates'!B$1:C$1048576,2,0)))/S34,"."),".")</f>
        <v>.</v>
      </c>
      <c r="BF34" s="1" t="str">
        <f aca="false">IF(AND(AG34=1,D34="Military",H34&lt;&gt;"Not given")=TRUE(),IF(SUMIFS(#REF!,#REF!,A34)&gt;0,IF((ABS((SUMIFS(#REF!,#REF!,A34)/VLOOKUP("USD",'[1]Exchange Rates'!B$1:C$1048576,2,0)))/S34)&gt;1,(SUMIFS(#REF!,#REF!,A34)-S34)/S34,(S34-SUMIFS(#REF!,#REF!,A34))/SUMIFS(#REF!,#REF!,A34)),"."),".")</f>
        <v>.</v>
      </c>
    </row>
    <row r="35" customFormat="false" ht="15.75" hidden="false" customHeight="true" outlineLevel="0" collapsed="false">
      <c r="A35" s="3" t="s">
        <v>104</v>
      </c>
      <c r="B35" s="3" t="s">
        <v>57</v>
      </c>
      <c r="C35" s="2" t="n">
        <v>44664</v>
      </c>
      <c r="D35" s="3" t="s">
        <v>105</v>
      </c>
      <c r="E35" s="3" t="s">
        <v>106</v>
      </c>
      <c r="F35" s="4" t="s">
        <v>143</v>
      </c>
      <c r="G35" s="5" t="s">
        <v>61</v>
      </c>
      <c r="H35" s="6" t="n">
        <v>800000000</v>
      </c>
      <c r="I35" s="1" t="s">
        <v>153</v>
      </c>
      <c r="J35" s="7" t="str">
        <f aca="false">VLOOKUP($I35,'[1]Price List, Weapons &amp; Items'!B$1:C$1048576,2,0)</f>
        <v>Aviation and drones</v>
      </c>
      <c r="K35" s="7" t="str">
        <f aca="false">IF(I35=".",I35,VLOOKUP($I35,'[1]Price List, Weapons &amp; Items'!B$1:D$1048576,3,0))</f>
        <v>drone</v>
      </c>
      <c r="L35" s="8" t="n">
        <f aca="false">VLOOKUP(I35,'[1]Price List, Weapons &amp; Items'!B$1:E$1048576,4,0)</f>
        <v>0</v>
      </c>
      <c r="M35" s="9" t="n">
        <v>300</v>
      </c>
      <c r="N35" s="9" t="n">
        <v>300</v>
      </c>
      <c r="O35" s="9" t="n">
        <f aca="false">VLOOKUP($I35,'[1]Price List, Weapons &amp; Items'!B$1:G$1048576,6,0)</f>
        <v>6000</v>
      </c>
      <c r="P35" s="6" t="str">
        <f aca="false">IF(TYPE(M35)=1,IF(TYPE(O35)=1,M35*O35,"No price"),".")</f>
        <v>No price</v>
      </c>
      <c r="Q35" s="6" t="str">
        <f aca="false">IF(TYPE(N35)=1,IF(TYPE(O35)=1,N35*O35,"No price"),".")</f>
        <v>No price</v>
      </c>
      <c r="R35" s="6" t="str">
        <f aca="false">IF(AG35=1,IF(H35&lt;&gt;"Not given",H35,IF(TYPE(H35)=2,IF(SUMIFS(#REF!,#REF!,A35)&gt;0,SUMIFS(#REF!,#REF!,A35),"."),"Format error")),"")</f>
        <v/>
      </c>
      <c r="S35" s="6" t="str">
        <f aca="false">IF(AND(AG35=1,R35&lt;&gt;".")=TRUE(),R35/VLOOKUP(G35,'[1]Exchange Rates'!B$1:C$1048576,2,0),IF(R35=".",".",""))</f>
        <v/>
      </c>
      <c r="T35" s="6" t="str">
        <f aca="false">IF(AG35=1,IF(AI35="Value is not given at all",".",IF(AI35="Value is given by the source",S35,IF(AI35="Value is calculated with prices",(IF(SUMIFS(#REF!,#REF!,A35)&gt;0,SUMIFS(#REF!,#REF!,A35),"."))/VLOOKUP("USD",'[1]Exchange Rates'!B$1:C$1048576,2,0),"Error with coding"))),"")</f>
        <v/>
      </c>
      <c r="U35" s="5" t="s">
        <v>63</v>
      </c>
      <c r="V35" s="47" t="s">
        <v>110</v>
      </c>
      <c r="W35" s="45" t="s">
        <v>72</v>
      </c>
      <c r="X35" s="45" t="s">
        <v>76</v>
      </c>
      <c r="Y35" s="45" t="s">
        <v>154</v>
      </c>
      <c r="Z35" s="5" t="n">
        <v>0</v>
      </c>
      <c r="AA35" s="5" t="n">
        <v>0</v>
      </c>
      <c r="AB35" s="5" t="n">
        <f aca="false">IF(AND(D35="Humanitarian", AE35&lt;&gt;"."), 1, 0)</f>
        <v>0</v>
      </c>
      <c r="AC35" s="5" t="n">
        <f aca="false">IF(OR(M35="undisclosed", M35="."), 0, IF(M35=N35, 1, 0))</f>
        <v>1</v>
      </c>
      <c r="AD35" s="5" t="n">
        <v>1</v>
      </c>
      <c r="AE35" s="45" t="s">
        <v>108</v>
      </c>
      <c r="AF35" s="12" t="str">
        <f aca="false">""</f>
        <v/>
      </c>
      <c r="AG35" s="36" t="n">
        <v>0</v>
      </c>
      <c r="AH35" s="46" t="s">
        <v>66</v>
      </c>
      <c r="AI35" s="36" t="s">
        <v>66</v>
      </c>
      <c r="AJ35" s="36" t="n">
        <v>1</v>
      </c>
      <c r="AK35" s="36" t="n">
        <v>4</v>
      </c>
      <c r="AL35" s="36" t="n">
        <v>0</v>
      </c>
      <c r="AM35" s="36" t="n">
        <f aca="false">IF(OR(AN35="2022-2023",AN35=2022), 1, 0)</f>
        <v>1</v>
      </c>
      <c r="AN35" s="36" t="s">
        <v>68</v>
      </c>
      <c r="AO35" s="36" t="n">
        <f aca="false">VLOOKUP($I35,'[1]Price List, Weapons &amp; Items'!B$1:F$1048576,5,0)</f>
        <v>0</v>
      </c>
      <c r="AP35" s="36" t="n">
        <f aca="false">IF(AND(AO35=1,M35="undisclosed")=TRUE(),1,0)</f>
        <v>0</v>
      </c>
      <c r="AQ35" s="36" t="n">
        <f aca="false">IF(AND(AO35=1,N35="undisclosed")=TRUE(),1,0)</f>
        <v>0</v>
      </c>
      <c r="AR35" s="36" t="n">
        <f aca="false">IFERROR(IF(SEARCH("ammuni",I35,1)&gt;0,1,0),0)</f>
        <v>0</v>
      </c>
      <c r="AS35" s="5" t="str">
        <f aca="false">VLOOKUP($I35,'[1]Price List, Weapons &amp; Items'!B$1:L$1048576,COLUMN('[1]Price List, Weapons &amp; Items'!$J$11)-1,0)</f>
        <v>Miscellaneous</v>
      </c>
      <c r="AT35" s="5" t="str">
        <f aca="false">IF(I35=".",".",VLOOKUP($I35,'[1]Price List, Weapons &amp; Items'!B$1:J$1048576,3,0))</f>
        <v>drone</v>
      </c>
      <c r="AU35" s="13" t="str">
        <f aca="true">IF(AG35=1,(OFFSET(I35,0,0,COUNTIF(#REF!,A35),1)),"")</f>
        <v/>
      </c>
      <c r="AV35" s="5" t="n">
        <f aca="false">VLOOKUP($I35,'[1]Price List, Weapons &amp; Items'!B$1:L$1048576,COLUMN('[1]Price List, Weapons &amp; Items'!$L$11)-1,0)</f>
        <v>0</v>
      </c>
      <c r="AW35" s="5" t="n">
        <f aca="false">IF(U35="Yes",1,0)</f>
        <v>1</v>
      </c>
      <c r="AX35" s="5" t="n">
        <f aca="false">IF(D35="Military",IF(OR(IFERROR(SEARCH("equipment",E35,1),0)&gt;0,IFERROR(SEARCH("weapons",E35,1),0)&gt;0),1,0),0)</f>
        <v>1</v>
      </c>
      <c r="AY35" s="5" t="str">
        <f aca="false">IFERROR(IF(VALUE(TEXT(C35,"mm"))=IF(AK35&gt;12,AK35-12,AK35),".",IF(TEXT(C35,"mm")="01",".",1)),"Value is not in date format")</f>
        <v>.</v>
      </c>
      <c r="AZ35" s="5" t="str">
        <f aca="false">IF(AND(A35=A34,C35=C34)=TRUE(),IF(F35=F34,".","1"),".")</f>
        <v>.</v>
      </c>
      <c r="BA35" s="5" t="str">
        <f aca="false">IF(AND(_xlfn.ISFORMULA(R35),_xlfn.ISFORMULA(S35),_xlfn.ISFORMULA(T35))=TRUE(),".",1)</f>
        <v>.</v>
      </c>
      <c r="BB35" s="5" t="str">
        <f aca="false">IF(T35&lt;&gt;".",IF(T35&gt;S35,1,"."),".")</f>
        <v>.</v>
      </c>
      <c r="BC35" s="5" t="n">
        <f aca="false">IFERROR(VLOOKUP(B35,'[1]Share, Heavy Weapons to Ukraine'!B$1:AA$1048576,COLUMN('[1]Share, Heavy Weapons to Ukraine'!C44)-1,0),0)</f>
        <v>1</v>
      </c>
      <c r="BD35" s="5" t="n">
        <f aca="false">VLOOKUP(Sheet1!B35,'[1]Country Summary (€)'!B$1:F$1048576,COLUMN('[1]Country Summary (€)'!C45)-1,FALSE())</f>
        <v>0</v>
      </c>
      <c r="BE35" s="5" t="str">
        <f aca="false">IF(AND(AG35=1,D35="Military",H35&lt;&gt;"Not given")=TRUE(),IF(SUMIFS(#REF!,#REF!,A35)&gt;0,ABS((SUMIFS(#REF!,#REF!,A35)/VLOOKUP("USD",'[1]Exchange Rates'!B$1:C$1048576,2,0)))/S35,"."),".")</f>
        <v>.</v>
      </c>
      <c r="BF35" s="1" t="str">
        <f aca="false">IF(AND(AG35=1,D35="Military",H35&lt;&gt;"Not given")=TRUE(),IF(SUMIFS(#REF!,#REF!,A35)&gt;0,IF((ABS((SUMIFS(#REF!,#REF!,A35)/VLOOKUP("USD",'[1]Exchange Rates'!B$1:C$1048576,2,0)))/S35)&gt;1,(SUMIFS(#REF!,#REF!,A35)-S35)/S35,(S35-SUMIFS(#REF!,#REF!,A35))/SUMIFS(#REF!,#REF!,A35)),"."),".")</f>
        <v>.</v>
      </c>
    </row>
    <row r="36" customFormat="false" ht="15.75" hidden="false" customHeight="true" outlineLevel="0" collapsed="false">
      <c r="A36" s="3" t="s">
        <v>104</v>
      </c>
      <c r="B36" s="3" t="s">
        <v>57</v>
      </c>
      <c r="C36" s="2" t="n">
        <v>44664</v>
      </c>
      <c r="D36" s="3" t="s">
        <v>105</v>
      </c>
      <c r="E36" s="3" t="s">
        <v>106</v>
      </c>
      <c r="F36" s="4" t="s">
        <v>143</v>
      </c>
      <c r="G36" s="5" t="s">
        <v>61</v>
      </c>
      <c r="H36" s="6" t="n">
        <v>800000000</v>
      </c>
      <c r="I36" s="1" t="s">
        <v>155</v>
      </c>
      <c r="J36" s="7" t="str">
        <f aca="false">VLOOKUP($I36,'[1]Price List, Weapons &amp; Items'!B$1:C$1048576,2,0)</f>
        <v>Ammunition for portable defence system</v>
      </c>
      <c r="K36" s="7" t="str">
        <f aca="false">IF(I36=".",I36,VLOOKUP($I36,'[1]Price List, Weapons &amp; Items'!B$1:D$1048576,3,0))</f>
        <v>Light Anti-armor Weapon (LAW) ammunition</v>
      </c>
      <c r="L36" s="8" t="n">
        <f aca="false">VLOOKUP(I36,'[1]Price List, Weapons &amp; Items'!B$1:E$1048576,4,0)</f>
        <v>0</v>
      </c>
      <c r="M36" s="9" t="n">
        <v>500</v>
      </c>
      <c r="N36" s="9" t="n">
        <v>500</v>
      </c>
      <c r="O36" s="9" t="n">
        <f aca="false">VLOOKUP($I36,'[1]Price List, Weapons &amp; Items'!B$1:G$1048576,6,0)</f>
        <v>78000</v>
      </c>
      <c r="P36" s="6" t="str">
        <f aca="false">IF(TYPE(M36)=1,IF(TYPE(O36)=1,M36*O36,"No price"),".")</f>
        <v>No price</v>
      </c>
      <c r="Q36" s="6" t="str">
        <f aca="false">IF(TYPE(N36)=1,IF(TYPE(O36)=1,N36*O36,"No price"),".")</f>
        <v>No price</v>
      </c>
      <c r="R36" s="6" t="str">
        <f aca="false">IF(AG36=1,IF(H36&lt;&gt;"Not given",H36,IF(TYPE(H36)=2,IF(SUMIFS(#REF!,#REF!,A36)&gt;0,SUMIFS(#REF!,#REF!,A36),"."),"Format error")),"")</f>
        <v/>
      </c>
      <c r="S36" s="6" t="str">
        <f aca="false">IF(AND(AG36=1,R36&lt;&gt;".")=TRUE(),R36/VLOOKUP(G36,'[1]Exchange Rates'!B$1:C$1048576,2,0),IF(R36=".",".",""))</f>
        <v/>
      </c>
      <c r="T36" s="6" t="str">
        <f aca="false">IF(AG36=1,IF(AI36="Value is not given at all",".",IF(AI36="Value is given by the source",S36,IF(AI36="Value is calculated with prices",(IF(SUMIFS(#REF!,#REF!,A36)&gt;0,SUMIFS(#REF!,#REF!,A36),"."))/VLOOKUP("USD",'[1]Exchange Rates'!B$1:C$1048576,2,0),"Error with coding"))),"")</f>
        <v/>
      </c>
      <c r="U36" s="5" t="s">
        <v>63</v>
      </c>
      <c r="V36" s="47" t="s">
        <v>110</v>
      </c>
      <c r="W36" s="45" t="s">
        <v>72</v>
      </c>
      <c r="X36" s="45" t="s">
        <v>76</v>
      </c>
      <c r="Y36" s="45" t="s">
        <v>156</v>
      </c>
      <c r="Z36" s="5" t="n">
        <v>0</v>
      </c>
      <c r="AA36" s="5" t="n">
        <v>0</v>
      </c>
      <c r="AB36" s="5" t="n">
        <f aca="false">IF(AND(D36="Humanitarian", AE36&lt;&gt;"."), 1, 0)</f>
        <v>0</v>
      </c>
      <c r="AC36" s="5" t="n">
        <f aca="false">IF(OR(M36="undisclosed", M36="."), 0, IF(M36=N36, 1, 0))</f>
        <v>1</v>
      </c>
      <c r="AD36" s="5" t="n">
        <v>1</v>
      </c>
      <c r="AE36" s="45" t="s">
        <v>108</v>
      </c>
      <c r="AF36" s="12" t="str">
        <f aca="false">""</f>
        <v/>
      </c>
      <c r="AG36" s="36" t="n">
        <v>0</v>
      </c>
      <c r="AH36" s="46" t="s">
        <v>66</v>
      </c>
      <c r="AI36" s="36" t="s">
        <v>66</v>
      </c>
      <c r="AJ36" s="36" t="n">
        <v>1</v>
      </c>
      <c r="AK36" s="36" t="n">
        <v>4</v>
      </c>
      <c r="AL36" s="36" t="n">
        <v>0</v>
      </c>
      <c r="AM36" s="36" t="n">
        <f aca="false">IF(OR(AN36="2022-2023",AN36=2022), 1, 0)</f>
        <v>1</v>
      </c>
      <c r="AN36" s="36" t="s">
        <v>68</v>
      </c>
      <c r="AO36" s="36" t="n">
        <f aca="false">VLOOKUP($I36,'[1]Price List, Weapons &amp; Items'!B$1:F$1048576,5,0)</f>
        <v>0</v>
      </c>
      <c r="AP36" s="36" t="n">
        <f aca="false">IF(AND(AO36=1,M36="undisclosed")=TRUE(),1,0)</f>
        <v>0</v>
      </c>
      <c r="AQ36" s="36" t="n">
        <f aca="false">IF(AND(AO36=1,N36="undisclosed")=TRUE(),1,0)</f>
        <v>0</v>
      </c>
      <c r="AR36" s="36" t="n">
        <f aca="false">IFERROR(IF(SEARCH("ammuni",I36,1)&gt;0,1,0),0)</f>
        <v>0</v>
      </c>
      <c r="AS36" s="5" t="str">
        <f aca="false">VLOOKUP($I36,'[1]Price List, Weapons &amp; Items'!B$1:L$1048576,COLUMN('[1]Price List, Weapons &amp; Items'!$J$11)-1,0)</f>
        <v>Military media (incl. websites)</v>
      </c>
      <c r="AT36" s="5" t="str">
        <f aca="false">IF(I36=".",".",VLOOKUP($I36,'[1]Price List, Weapons &amp; Items'!B$1:J$1048576,3,0))</f>
        <v>Light Anti-armor Weapon (LAW) ammunition</v>
      </c>
      <c r="AU36" s="13" t="str">
        <f aca="true">IF(AG36=1,(OFFSET(I36,0,0,COUNTIF(#REF!,A36),1)),"")</f>
        <v/>
      </c>
      <c r="AV36" s="5" t="n">
        <f aca="false">VLOOKUP($I36,'[1]Price List, Weapons &amp; Items'!B$1:L$1048576,COLUMN('[1]Price List, Weapons &amp; Items'!$L$11)-1,0)</f>
        <v>0</v>
      </c>
      <c r="AW36" s="5" t="n">
        <f aca="false">IF(U36="Yes",1,0)</f>
        <v>1</v>
      </c>
      <c r="AX36" s="5" t="n">
        <f aca="false">IF(D36="Military",IF(OR(IFERROR(SEARCH("equipment",E36,1),0)&gt;0,IFERROR(SEARCH("weapons",E36,1),0)&gt;0),1,0),0)</f>
        <v>1</v>
      </c>
      <c r="AY36" s="5" t="str">
        <f aca="false">IFERROR(IF(VALUE(TEXT(C36,"mm"))=IF(AK36&gt;12,AK36-12,AK36),".",IF(TEXT(C36,"mm")="01",".",1)),"Value is not in date format")</f>
        <v>.</v>
      </c>
      <c r="AZ36" s="5" t="str">
        <f aca="false">IF(AND(A36=A35,C36=C35)=TRUE(),IF(F36=F35,".","1"),".")</f>
        <v>.</v>
      </c>
      <c r="BA36" s="5" t="str">
        <f aca="false">IF(AND(_xlfn.ISFORMULA(R36),_xlfn.ISFORMULA(S36),_xlfn.ISFORMULA(T36))=TRUE(),".",1)</f>
        <v>.</v>
      </c>
      <c r="BB36" s="5" t="str">
        <f aca="false">IF(T36&lt;&gt;".",IF(T36&gt;S36,1,"."),".")</f>
        <v>.</v>
      </c>
      <c r="BC36" s="5" t="n">
        <f aca="false">IFERROR(VLOOKUP(B36,'[1]Share, Heavy Weapons to Ukraine'!B$1:AA$1048576,COLUMN('[1]Share, Heavy Weapons to Ukraine'!C45)-1,0),0)</f>
        <v>1</v>
      </c>
      <c r="BD36" s="5" t="n">
        <f aca="false">VLOOKUP(Sheet1!B36,'[1]Country Summary (€)'!B$1:F$1048576,COLUMN('[1]Country Summary (€)'!C46)-1,FALSE())</f>
        <v>0</v>
      </c>
      <c r="BE36" s="5" t="str">
        <f aca="false">IF(AND(AG36=1,D36="Military",H36&lt;&gt;"Not given")=TRUE(),IF(SUMIFS(#REF!,#REF!,A36)&gt;0,ABS((SUMIFS(#REF!,#REF!,A36)/VLOOKUP("USD",'[1]Exchange Rates'!B$1:C$1048576,2,0)))/S36,"."),".")</f>
        <v>.</v>
      </c>
      <c r="BF36" s="1" t="str">
        <f aca="false">IF(AND(AG36=1,D36="Military",H36&lt;&gt;"Not given")=TRUE(),IF(SUMIFS(#REF!,#REF!,A36)&gt;0,IF((ABS((SUMIFS(#REF!,#REF!,A36)/VLOOKUP("USD",'[1]Exchange Rates'!B$1:C$1048576,2,0)))/S36)&gt;1,(SUMIFS(#REF!,#REF!,A36)-S36)/S36,(S36-SUMIFS(#REF!,#REF!,A36))/SUMIFS(#REF!,#REF!,A36)),"."),".")</f>
        <v>.</v>
      </c>
    </row>
    <row r="37" customFormat="false" ht="15.75" hidden="false" customHeight="true" outlineLevel="0" collapsed="false">
      <c r="A37" s="3" t="s">
        <v>104</v>
      </c>
      <c r="B37" s="3" t="s">
        <v>57</v>
      </c>
      <c r="C37" s="2" t="n">
        <v>44664</v>
      </c>
      <c r="D37" s="3" t="s">
        <v>105</v>
      </c>
      <c r="E37" s="3" t="s">
        <v>106</v>
      </c>
      <c r="F37" s="4" t="s">
        <v>143</v>
      </c>
      <c r="G37" s="5" t="s">
        <v>61</v>
      </c>
      <c r="H37" s="6" t="n">
        <v>800000000</v>
      </c>
      <c r="I37" s="1" t="s">
        <v>157</v>
      </c>
      <c r="J37" s="7" t="str">
        <f aca="false">VLOOKUP($I37,'[1]Price List, Weapons &amp; Items'!B$1:C$1048576,2,0)</f>
        <v>Portable defence system</v>
      </c>
      <c r="K37" s="7" t="str">
        <f aca="false">IF(I37=".",I37,VLOOKUP($I37,'[1]Price List, Weapons &amp; Items'!B$1:D$1048576,3,0))</f>
        <v>Light Anti-armor Weapon (LAW)</v>
      </c>
      <c r="L37" s="8" t="n">
        <f aca="false">VLOOKUP(I37,'[1]Price List, Weapons &amp; Items'!B$1:E$1048576,4,0)</f>
        <v>0</v>
      </c>
      <c r="M37" s="9" t="n">
        <v>4567</v>
      </c>
      <c r="N37" s="9" t="n">
        <f aca="false">M37</f>
        <v>4567</v>
      </c>
      <c r="O37" s="9" t="n">
        <f aca="false">VLOOKUP($I37,'[1]Price List, Weapons &amp; Items'!B$1:G$1048576,6,0)</f>
        <v>78000</v>
      </c>
      <c r="P37" s="6" t="str">
        <f aca="false">IF(TYPE(M37)=1,IF(TYPE(O37)=1,M37*O37,"No price"),".")</f>
        <v>No price</v>
      </c>
      <c r="Q37" s="6" t="str">
        <f aca="false">IF(TYPE(N37)=1,IF(TYPE(O37)=1,N37*O37,"No price"),".")</f>
        <v>.</v>
      </c>
      <c r="R37" s="6" t="str">
        <f aca="false">IF(AG37=1,IF(H37&lt;&gt;"Not given",H37,IF(TYPE(H37)=2,IF(SUMIFS(#REF!,#REF!,A37)&gt;0,SUMIFS(#REF!,#REF!,A37),"."),"Format error")),"")</f>
        <v/>
      </c>
      <c r="S37" s="6" t="str">
        <f aca="false">IF(AND(AG37=1,R37&lt;&gt;".")=TRUE(),R37/VLOOKUP(G37,'[1]Exchange Rates'!B$1:C$1048576,2,0),IF(R37=".",".",""))</f>
        <v/>
      </c>
      <c r="T37" s="6" t="str">
        <f aca="false">IF(AG37=1,IF(AI37="Value is not given at all",".",IF(AI37="Value is given by the source",S37,IF(AI37="Value is calculated with prices",(IF(SUMIFS(#REF!,#REF!,A37)&gt;0,SUMIFS(#REF!,#REF!,A37),"."))/VLOOKUP("USD",'[1]Exchange Rates'!B$1:C$1048576,2,0),"Error with coding"))),"")</f>
        <v/>
      </c>
      <c r="U37" s="5" t="s">
        <v>63</v>
      </c>
      <c r="V37" s="47" t="s">
        <v>110</v>
      </c>
      <c r="W37" s="45" t="s">
        <v>72</v>
      </c>
      <c r="X37" s="45" t="s">
        <v>76</v>
      </c>
      <c r="Y37" s="45" t="s">
        <v>158</v>
      </c>
      <c r="Z37" s="5" t="n">
        <v>0</v>
      </c>
      <c r="AA37" s="5" t="n">
        <v>0</v>
      </c>
      <c r="AB37" s="5" t="n">
        <f aca="false">IF(AND(D37="Humanitarian", AE37&lt;&gt;"."), 1, 0)</f>
        <v>0</v>
      </c>
      <c r="AC37" s="5" t="n">
        <f aca="false">IF(OR(M37="undisclosed", M37="."), 0, IF(M37=N37, 1, 0))</f>
        <v>1</v>
      </c>
      <c r="AD37" s="5" t="n">
        <v>1</v>
      </c>
      <c r="AE37" s="45" t="s">
        <v>108</v>
      </c>
      <c r="AF37" s="12" t="str">
        <f aca="false">""</f>
        <v/>
      </c>
      <c r="AG37" s="36" t="n">
        <v>0</v>
      </c>
      <c r="AH37" s="46" t="s">
        <v>66</v>
      </c>
      <c r="AI37" s="36" t="s">
        <v>66</v>
      </c>
      <c r="AJ37" s="36" t="n">
        <v>1</v>
      </c>
      <c r="AK37" s="36" t="n">
        <v>4</v>
      </c>
      <c r="AL37" s="36" t="n">
        <v>0</v>
      </c>
      <c r="AM37" s="36" t="n">
        <f aca="false">IF(OR(AN37="2022-2023",AN37=2022), 1, 0)</f>
        <v>1</v>
      </c>
      <c r="AN37" s="36" t="s">
        <v>68</v>
      </c>
      <c r="AO37" s="36" t="n">
        <f aca="false">VLOOKUP($I37,'[1]Price List, Weapons &amp; Items'!B$1:F$1048576,5,0)</f>
        <v>0</v>
      </c>
      <c r="AP37" s="36" t="n">
        <f aca="false">IF(AND(AO37=1,M37="undisclosed")=TRUE(),1,0)</f>
        <v>0</v>
      </c>
      <c r="AQ37" s="36" t="n">
        <f aca="false">IF(AND(AO37=1,N37="undisclosed")=TRUE(),1,0)</f>
        <v>0</v>
      </c>
      <c r="AR37" s="36" t="n">
        <f aca="false">IFERROR(IF(SEARCH("ammuni",I37,1)&gt;0,1,0),0)</f>
        <v>0</v>
      </c>
      <c r="AS37" s="5" t="str">
        <f aca="false">VLOOKUP($I37,'[1]Price List, Weapons &amp; Items'!B$1:L$1048576,COLUMN('[1]Price List, Weapons &amp; Items'!$J$11)-1,0)</f>
        <v>Military media (incl. websites)</v>
      </c>
      <c r="AT37" s="5" t="str">
        <f aca="false">IF(I37=".",".",VLOOKUP($I37,'[1]Price List, Weapons &amp; Items'!B$1:J$1048576,3,0))</f>
        <v>Light Anti-armor Weapon (LAW)</v>
      </c>
      <c r="AU37" s="13" t="str">
        <f aca="true">IF(AG37=1,(OFFSET(I37,0,0,COUNTIF(#REF!,A37),1)),"")</f>
        <v/>
      </c>
      <c r="AV37" s="5" t="n">
        <f aca="false">VLOOKUP($I37,'[1]Price List, Weapons &amp; Items'!B$1:L$1048576,COLUMN('[1]Price List, Weapons &amp; Items'!$L$11)-1,0)</f>
        <v>0</v>
      </c>
      <c r="AW37" s="5" t="n">
        <f aca="false">IF(U37="Yes",1,0)</f>
        <v>1</v>
      </c>
      <c r="AX37" s="5" t="n">
        <f aca="false">IF(D37="Military",IF(OR(IFERROR(SEARCH("equipment",E37,1),0)&gt;0,IFERROR(SEARCH("weapons",E37,1),0)&gt;0),1,0),0)</f>
        <v>1</v>
      </c>
      <c r="AY37" s="5" t="str">
        <f aca="false">IFERROR(IF(VALUE(TEXT(C37,"mm"))=IF(AK37&gt;12,AK37-12,AK37),".",IF(TEXT(C37,"mm")="01",".",1)),"Value is not in date format")</f>
        <v>.</v>
      </c>
      <c r="AZ37" s="5" t="str">
        <f aca="false">IF(AND(A37=A36,C37=C36)=TRUE(),IF(F37=F36,".","1"),".")</f>
        <v>.</v>
      </c>
      <c r="BA37" s="5" t="str">
        <f aca="false">IF(AND(_xlfn.ISFORMULA(R37),_xlfn.ISFORMULA(S37),_xlfn.ISFORMULA(T37))=TRUE(),".",1)</f>
        <v>.</v>
      </c>
      <c r="BB37" s="5" t="str">
        <f aca="false">IF(T37&lt;&gt;".",IF(T37&gt;S37,1,"."),".")</f>
        <v>.</v>
      </c>
      <c r="BC37" s="5" t="n">
        <f aca="false">IFERROR(VLOOKUP(B37,'[1]Share, Heavy Weapons to Ukraine'!B$1:AA$1048576,COLUMN('[1]Share, Heavy Weapons to Ukraine'!C46)-1,0),0)</f>
        <v>1</v>
      </c>
      <c r="BD37" s="5" t="n">
        <f aca="false">VLOOKUP(Sheet1!B37,'[1]Country Summary (€)'!B$1:F$1048576,COLUMN('[1]Country Summary (€)'!C47)-1,FALSE())</f>
        <v>0</v>
      </c>
      <c r="BE37" s="5" t="str">
        <f aca="false">IF(AND(AG37=1,D37="Military",H37&lt;&gt;"Not given")=TRUE(),IF(SUMIFS(#REF!,#REF!,A37)&gt;0,ABS((SUMIFS(#REF!,#REF!,A37)/VLOOKUP("USD",'[1]Exchange Rates'!B$1:C$1048576,2,0)))/S37,"."),".")</f>
        <v>.</v>
      </c>
      <c r="BF37" s="1" t="str">
        <f aca="false">IF(AND(AG37=1,D37="Military",H37&lt;&gt;"Not given")=TRUE(),IF(SUMIFS(#REF!,#REF!,A37)&gt;0,IF((ABS((SUMIFS(#REF!,#REF!,A37)/VLOOKUP("USD",'[1]Exchange Rates'!B$1:C$1048576,2,0)))/S37)&gt;1,(SUMIFS(#REF!,#REF!,A37)-S37)/S37,(S37-SUMIFS(#REF!,#REF!,A37))/SUMIFS(#REF!,#REF!,A37)),"."),".")</f>
        <v>.</v>
      </c>
    </row>
    <row r="38" customFormat="false" ht="15.75" hidden="false" customHeight="true" outlineLevel="0" collapsed="false">
      <c r="A38" s="3" t="s">
        <v>104</v>
      </c>
      <c r="B38" s="3" t="s">
        <v>57</v>
      </c>
      <c r="C38" s="2" t="n">
        <v>44664</v>
      </c>
      <c r="D38" s="3" t="s">
        <v>105</v>
      </c>
      <c r="E38" s="3" t="s">
        <v>106</v>
      </c>
      <c r="F38" s="4" t="s">
        <v>143</v>
      </c>
      <c r="G38" s="5" t="s">
        <v>61</v>
      </c>
      <c r="H38" s="6" t="n">
        <v>800000000</v>
      </c>
      <c r="I38" s="1" t="s">
        <v>159</v>
      </c>
      <c r="J38" s="7" t="str">
        <f aca="false">VLOOKUP($I38,'[1]Price List, Weapons &amp; Items'!B$1:C$1048576,2,0)</f>
        <v>Heavy weapon</v>
      </c>
      <c r="K38" s="7" t="str">
        <f aca="false">IF(I38=".",I38,VLOOKUP($I38,'[1]Price List, Weapons &amp; Items'!B$1:D$1048576,3,0))</f>
        <v>Armored Personnel Carrier (APC)</v>
      </c>
      <c r="L38" s="8" t="n">
        <f aca="false">VLOOKUP(I38,'[1]Price List, Weapons &amp; Items'!B$1:E$1048576,4,0)</f>
        <v>0</v>
      </c>
      <c r="M38" s="9" t="n">
        <v>200</v>
      </c>
      <c r="N38" s="9" t="n">
        <v>200</v>
      </c>
      <c r="O38" s="9" t="n">
        <f aca="false">VLOOKUP($I38,'[1]Price List, Weapons &amp; Items'!B$1:G$1048576,6,0)</f>
        <v>300000</v>
      </c>
      <c r="P38" s="6" t="str">
        <f aca="false">IF(TYPE(M38)=1,IF(TYPE(O38)=1,M38*O38,"No price"),".")</f>
        <v>No price</v>
      </c>
      <c r="Q38" s="6" t="str">
        <f aca="false">IF(TYPE(N38)=1,IF(TYPE(O38)=1,N38*O38,"No price"),".")</f>
        <v>No price</v>
      </c>
      <c r="R38" s="6" t="str">
        <f aca="false">IF(AG38=1,IF(H38&lt;&gt;"Not given",H38,IF(TYPE(H38)=2,IF(SUMIFS(#REF!,#REF!,A38)&gt;0,SUMIFS(#REF!,#REF!,A38),"."),"Format error")),"")</f>
        <v/>
      </c>
      <c r="S38" s="6" t="str">
        <f aca="false">IF(AND(AG38=1,R38&lt;&gt;".")=TRUE(),R38/VLOOKUP(G38,'[1]Exchange Rates'!B$1:C$1048576,2,0),IF(R38=".",".",""))</f>
        <v/>
      </c>
      <c r="T38" s="6" t="str">
        <f aca="false">IF(AG38=1,IF(AI38="Value is not given at all",".",IF(AI38="Value is given by the source",S38,IF(AI38="Value is calculated with prices",(IF(SUMIFS(#REF!,#REF!,A38)&gt;0,SUMIFS(#REF!,#REF!,A38),"."))/VLOOKUP("USD",'[1]Exchange Rates'!B$1:C$1048576,2,0),"Error with coding"))),"")</f>
        <v/>
      </c>
      <c r="U38" s="5" t="s">
        <v>63</v>
      </c>
      <c r="V38" s="47" t="s">
        <v>110</v>
      </c>
      <c r="W38" s="45" t="s">
        <v>72</v>
      </c>
      <c r="X38" s="45" t="s">
        <v>76</v>
      </c>
      <c r="Y38" s="45" t="s">
        <v>160</v>
      </c>
      <c r="Z38" s="5" t="n">
        <v>0</v>
      </c>
      <c r="AA38" s="5" t="n">
        <v>0</v>
      </c>
      <c r="AB38" s="5" t="n">
        <f aca="false">IF(AND(D38="Humanitarian", AE38&lt;&gt;"."), 1, 0)</f>
        <v>0</v>
      </c>
      <c r="AC38" s="5" t="n">
        <f aca="false">IF(OR(M38="undisclosed", M38="."), 0, IF(M38=N38, 1, 0))</f>
        <v>1</v>
      </c>
      <c r="AD38" s="5" t="n">
        <v>1</v>
      </c>
      <c r="AE38" s="48" t="s">
        <v>146</v>
      </c>
      <c r="AF38" s="12" t="str">
        <f aca="false">""</f>
        <v/>
      </c>
      <c r="AG38" s="36" t="n">
        <v>0</v>
      </c>
      <c r="AH38" s="46" t="s">
        <v>66</v>
      </c>
      <c r="AI38" s="36" t="s">
        <v>66</v>
      </c>
      <c r="AJ38" s="36" t="n">
        <v>1</v>
      </c>
      <c r="AK38" s="36" t="n">
        <v>4</v>
      </c>
      <c r="AL38" s="36" t="n">
        <v>0</v>
      </c>
      <c r="AM38" s="36" t="n">
        <f aca="false">IF(OR(AN38="2022-2023",AN38=2022), 1, 0)</f>
        <v>1</v>
      </c>
      <c r="AN38" s="36" t="s">
        <v>68</v>
      </c>
      <c r="AO38" s="36" t="n">
        <f aca="false">VLOOKUP($I38,'[1]Price List, Weapons &amp; Items'!B$1:F$1048576,5,0)</f>
        <v>1</v>
      </c>
      <c r="AP38" s="36" t="n">
        <f aca="false">IF(AND(AO38=1,M38="undisclosed")=TRUE(),1,0)</f>
        <v>0</v>
      </c>
      <c r="AQ38" s="36" t="n">
        <f aca="false">IF(AND(AO38=1,N38="undisclosed")=TRUE(),1,0)</f>
        <v>0</v>
      </c>
      <c r="AR38" s="36" t="n">
        <f aca="false">IFERROR(IF(SEARCH("ammuni",I38,1)&gt;0,1,0),0)</f>
        <v>0</v>
      </c>
      <c r="AS38" s="5" t="str">
        <f aca="false">VLOOKUP($I38,'[1]Price List, Weapons &amp; Items'!B$1:L$1048576,COLUMN('[1]Price List, Weapons &amp; Items'!$J$11)-1,0)</f>
        <v>Military media (incl. websites)</v>
      </c>
      <c r="AT38" s="5" t="str">
        <f aca="false">IF(I38=".",".",VLOOKUP($I38,'[1]Price List, Weapons &amp; Items'!B$1:J$1048576,3,0))</f>
        <v>Armored Personnel Carrier (APC)</v>
      </c>
      <c r="AU38" s="13" t="str">
        <f aca="true">IF(AG38=1,(OFFSET(I38,0,0,COUNTIF(#REF!,A38),1)),"")</f>
        <v/>
      </c>
      <c r="AV38" s="5" t="n">
        <f aca="false">VLOOKUP($I38,'[1]Price List, Weapons &amp; Items'!B$1:L$1048576,COLUMN('[1]Price List, Weapons &amp; Items'!$L$11)-1,0)</f>
        <v>0</v>
      </c>
      <c r="AW38" s="5" t="n">
        <f aca="false">IF(U38="Yes",1,0)</f>
        <v>1</v>
      </c>
      <c r="AX38" s="5" t="n">
        <f aca="false">IF(D38="Military",IF(OR(IFERROR(SEARCH("equipment",E38,1),0)&gt;0,IFERROR(SEARCH("weapons",E38,1),0)&gt;0),1,0),0)</f>
        <v>1</v>
      </c>
      <c r="AY38" s="5" t="str">
        <f aca="false">IFERROR(IF(VALUE(TEXT(C38,"mm"))=IF(AK38&gt;12,AK38-12,AK38),".",IF(TEXT(C38,"mm")="01",".",1)),"Value is not in date format")</f>
        <v>.</v>
      </c>
      <c r="AZ38" s="5" t="str">
        <f aca="false">IF(AND(A38=A37,C38=C37)=TRUE(),IF(F38=F37,".","1"),".")</f>
        <v>.</v>
      </c>
      <c r="BA38" s="5" t="str">
        <f aca="false">IF(AND(_xlfn.ISFORMULA(R38),_xlfn.ISFORMULA(S38),_xlfn.ISFORMULA(T38))=TRUE(),".",1)</f>
        <v>.</v>
      </c>
      <c r="BB38" s="5" t="str">
        <f aca="false">IF(T38&lt;&gt;".",IF(T38&gt;S38,1,"."),".")</f>
        <v>.</v>
      </c>
      <c r="BC38" s="5" t="n">
        <f aca="false">IFERROR(VLOOKUP(B38,'[1]Share, Heavy Weapons to Ukraine'!B$1:AA$1048576,COLUMN('[1]Share, Heavy Weapons to Ukraine'!C47)-1,0),0)</f>
        <v>1</v>
      </c>
      <c r="BD38" s="5" t="n">
        <f aca="false">VLOOKUP(Sheet1!B38,'[1]Country Summary (€)'!B$1:F$1048576,COLUMN('[1]Country Summary (€)'!C48)-1,FALSE())</f>
        <v>0</v>
      </c>
      <c r="BE38" s="5" t="str">
        <f aca="false">IF(AND(AG38=1,D38="Military",H38&lt;&gt;"Not given")=TRUE(),IF(SUMIFS(#REF!,#REF!,A38)&gt;0,ABS((SUMIFS(#REF!,#REF!,A38)/VLOOKUP("USD",'[1]Exchange Rates'!B$1:C$1048576,2,0)))/S38,"."),".")</f>
        <v>.</v>
      </c>
      <c r="BF38" s="1" t="str">
        <f aca="false">IF(AND(AG38=1,D38="Military",H38&lt;&gt;"Not given")=TRUE(),IF(SUMIFS(#REF!,#REF!,A38)&gt;0,IF((ABS((SUMIFS(#REF!,#REF!,A38)/VLOOKUP("USD",'[1]Exchange Rates'!B$1:C$1048576,2,0)))/S38)&gt;1,(SUMIFS(#REF!,#REF!,A38)-S38)/S38,(S38-SUMIFS(#REF!,#REF!,A38))/SUMIFS(#REF!,#REF!,A38)),"."),".")</f>
        <v>.</v>
      </c>
    </row>
    <row r="39" customFormat="false" ht="15.75" hidden="false" customHeight="true" outlineLevel="0" collapsed="false">
      <c r="A39" s="3" t="s">
        <v>104</v>
      </c>
      <c r="B39" s="3" t="s">
        <v>57</v>
      </c>
      <c r="C39" s="2" t="n">
        <v>44664</v>
      </c>
      <c r="D39" s="3" t="s">
        <v>105</v>
      </c>
      <c r="E39" s="3" t="s">
        <v>106</v>
      </c>
      <c r="F39" s="4" t="s">
        <v>143</v>
      </c>
      <c r="G39" s="5" t="s">
        <v>61</v>
      </c>
      <c r="H39" s="6" t="n">
        <v>800000000</v>
      </c>
      <c r="I39" s="1" t="s">
        <v>161</v>
      </c>
      <c r="J39" s="7" t="str">
        <f aca="false">VLOOKUP($I39,'[1]Price List, Weapons &amp; Items'!B$1:C$1048576,2,0)</f>
        <v>Heavy weapon</v>
      </c>
      <c r="K39" s="7" t="str">
        <f aca="false">IF(I39=".",I39,VLOOKUP($I39,'[1]Price List, Weapons &amp; Items'!B$1:D$1048576,3,0))</f>
        <v>Armored Utility Vehicle (AUV)</v>
      </c>
      <c r="L39" s="8" t="n">
        <f aca="false">VLOOKUP(I39,'[1]Price List, Weapons &amp; Items'!B$1:E$1048576,4,0)</f>
        <v>0</v>
      </c>
      <c r="M39" s="9" t="n">
        <v>100</v>
      </c>
      <c r="N39" s="9" t="n">
        <v>100</v>
      </c>
      <c r="O39" s="9" t="n">
        <f aca="false">VLOOKUP($I39,'[1]Price List, Weapons &amp; Items'!B$1:G$1048576,6,0)</f>
        <v>254717</v>
      </c>
      <c r="P39" s="6" t="str">
        <f aca="false">IF(TYPE(M39)=1,IF(TYPE(O39)=1,M39*O39,"No price"),".")</f>
        <v>No price</v>
      </c>
      <c r="Q39" s="6" t="str">
        <f aca="false">IF(TYPE(N39)=1,IF(TYPE(O39)=1,N39*O39,"No price"),".")</f>
        <v>No price</v>
      </c>
      <c r="R39" s="6" t="str">
        <f aca="false">IF(AG39=1,IF(H39&lt;&gt;"Not given",H39,IF(TYPE(H39)=2,IF(SUMIFS(#REF!,#REF!,A39)&gt;0,SUMIFS(#REF!,#REF!,A39),"."),"Format error")),"")</f>
        <v/>
      </c>
      <c r="S39" s="6" t="str">
        <f aca="false">IF(AND(AG39=1,R39&lt;&gt;".")=TRUE(),R39/VLOOKUP(G39,'[1]Exchange Rates'!B$1:C$1048576,2,0),IF(R39=".",".",""))</f>
        <v/>
      </c>
      <c r="T39" s="6" t="str">
        <f aca="false">IF(AG39=1,IF(AI39="Value is not given at all",".",IF(AI39="Value is given by the source",S39,IF(AI39="Value is calculated with prices",(IF(SUMIFS(#REF!,#REF!,A39)&gt;0,SUMIFS(#REF!,#REF!,A39),"."))/VLOOKUP("USD",'[1]Exchange Rates'!B$1:C$1048576,2,0),"Error with coding"))),"")</f>
        <v/>
      </c>
      <c r="U39" s="5" t="s">
        <v>63</v>
      </c>
      <c r="V39" s="47" t="s">
        <v>110</v>
      </c>
      <c r="W39" s="45" t="s">
        <v>72</v>
      </c>
      <c r="X39" s="45" t="s">
        <v>76</v>
      </c>
      <c r="Y39" s="45" t="s">
        <v>162</v>
      </c>
      <c r="Z39" s="5" t="n">
        <v>0</v>
      </c>
      <c r="AA39" s="5" t="n">
        <v>0</v>
      </c>
      <c r="AB39" s="5" t="n">
        <f aca="false">IF(AND(D39="Humanitarian", AE39&lt;&gt;"."), 1, 0)</f>
        <v>0</v>
      </c>
      <c r="AC39" s="5" t="n">
        <f aca="false">IF(OR(M39="undisclosed", M39="."), 0, IF(M39=N39, 1, 0))</f>
        <v>1</v>
      </c>
      <c r="AD39" s="5" t="n">
        <v>1</v>
      </c>
      <c r="AE39" s="48" t="s">
        <v>146</v>
      </c>
      <c r="AF39" s="12" t="str">
        <f aca="false">""</f>
        <v/>
      </c>
      <c r="AG39" s="36" t="n">
        <v>0</v>
      </c>
      <c r="AH39" s="46" t="s">
        <v>66</v>
      </c>
      <c r="AI39" s="36" t="s">
        <v>66</v>
      </c>
      <c r="AJ39" s="36" t="n">
        <v>1</v>
      </c>
      <c r="AK39" s="36" t="n">
        <v>4</v>
      </c>
      <c r="AL39" s="36" t="n">
        <v>0</v>
      </c>
      <c r="AM39" s="36" t="n">
        <f aca="false">IF(OR(AN39="2022-2023",AN39=2022), 1, 0)</f>
        <v>1</v>
      </c>
      <c r="AN39" s="36" t="s">
        <v>68</v>
      </c>
      <c r="AO39" s="36" t="n">
        <f aca="false">VLOOKUP($I39,'[1]Price List, Weapons &amp; Items'!B$1:F$1048576,5,0)</f>
        <v>1</v>
      </c>
      <c r="AP39" s="36" t="n">
        <f aca="false">IF(AND(AO39=1,M39="undisclosed")=TRUE(),1,0)</f>
        <v>0</v>
      </c>
      <c r="AQ39" s="36" t="n">
        <f aca="false">IF(AND(AO39=1,N39="undisclosed")=TRUE(),1,0)</f>
        <v>0</v>
      </c>
      <c r="AR39" s="36" t="n">
        <f aca="false">IFERROR(IF(SEARCH("ammuni",I39,1)&gt;0,1,0),0)</f>
        <v>0</v>
      </c>
      <c r="AS39" s="5" t="str">
        <f aca="false">VLOOKUP($I39,'[1]Price List, Weapons &amp; Items'!B$1:L$1048576,COLUMN('[1]Price List, Weapons &amp; Items'!$J$11)-1,0)</f>
        <v>Military media (incl. websites)</v>
      </c>
      <c r="AT39" s="5" t="str">
        <f aca="false">IF(I39=".",".",VLOOKUP($I39,'[1]Price List, Weapons &amp; Items'!B$1:J$1048576,3,0))</f>
        <v>Armored Utility Vehicle (AUV)</v>
      </c>
      <c r="AU39" s="13" t="str">
        <f aca="true">IF(AG39=1,(OFFSET(I39,0,0,COUNTIF(#REF!,A39),1)),"")</f>
        <v/>
      </c>
      <c r="AV39" s="5" t="n">
        <f aca="false">VLOOKUP($I39,'[1]Price List, Weapons &amp; Items'!B$1:L$1048576,COLUMN('[1]Price List, Weapons &amp; Items'!$L$11)-1,0)</f>
        <v>0</v>
      </c>
      <c r="AW39" s="5" t="n">
        <f aca="false">IF(U39="Yes",1,0)</f>
        <v>1</v>
      </c>
      <c r="AX39" s="5" t="n">
        <f aca="false">IF(D39="Military",IF(OR(IFERROR(SEARCH("equipment",E39,1),0)&gt;0,IFERROR(SEARCH("weapons",E39,1),0)&gt;0),1,0),0)</f>
        <v>1</v>
      </c>
      <c r="AY39" s="5" t="str">
        <f aca="false">IFERROR(IF(VALUE(TEXT(C39,"mm"))=IF(AK39&gt;12,AK39-12,AK39),".",IF(TEXT(C39,"mm")="01",".",1)),"Value is not in date format")</f>
        <v>.</v>
      </c>
      <c r="AZ39" s="5" t="str">
        <f aca="false">IF(AND(A39=A38,C39=C38)=TRUE(),IF(F39=F38,".","1"),".")</f>
        <v>.</v>
      </c>
      <c r="BA39" s="5" t="str">
        <f aca="false">IF(AND(_xlfn.ISFORMULA(R39),_xlfn.ISFORMULA(S39),_xlfn.ISFORMULA(T39))=TRUE(),".",1)</f>
        <v>.</v>
      </c>
      <c r="BB39" s="5" t="str">
        <f aca="false">IF(T39&lt;&gt;".",IF(T39&gt;S39,1,"."),".")</f>
        <v>.</v>
      </c>
      <c r="BC39" s="5" t="n">
        <f aca="false">IFERROR(VLOOKUP(B39,'[1]Share, Heavy Weapons to Ukraine'!B$1:AA$1048576,COLUMN('[1]Share, Heavy Weapons to Ukraine'!C48)-1,0),0)</f>
        <v>1</v>
      </c>
      <c r="BD39" s="5" t="n">
        <f aca="false">VLOOKUP(Sheet1!B39,'[1]Country Summary (€)'!B$1:F$1048576,COLUMN('[1]Country Summary (€)'!C49)-1,FALSE())</f>
        <v>0</v>
      </c>
      <c r="BE39" s="5" t="str">
        <f aca="false">IF(AND(AG39=1,D39="Military",H39&lt;&gt;"Not given")=TRUE(),IF(SUMIFS(#REF!,#REF!,A39)&gt;0,ABS((SUMIFS(#REF!,#REF!,A39)/VLOOKUP("USD",'[1]Exchange Rates'!B$1:C$1048576,2,0)))/S39,"."),".")</f>
        <v>.</v>
      </c>
      <c r="BF39" s="1" t="str">
        <f aca="false">IF(AND(AG39=1,D39="Military",H39&lt;&gt;"Not given")=TRUE(),IF(SUMIFS(#REF!,#REF!,A39)&gt;0,IF((ABS((SUMIFS(#REF!,#REF!,A39)/VLOOKUP("USD",'[1]Exchange Rates'!B$1:C$1048576,2,0)))/S39)&gt;1,(SUMIFS(#REF!,#REF!,A39)-S39)/S39,(S39-SUMIFS(#REF!,#REF!,A39))/SUMIFS(#REF!,#REF!,A39)),"."),".")</f>
        <v>.</v>
      </c>
    </row>
    <row r="40" customFormat="false" ht="15.75" hidden="false" customHeight="true" outlineLevel="0" collapsed="false">
      <c r="A40" s="3" t="s">
        <v>104</v>
      </c>
      <c r="B40" s="3" t="s">
        <v>57</v>
      </c>
      <c r="C40" s="2" t="n">
        <v>44664</v>
      </c>
      <c r="D40" s="3" t="s">
        <v>105</v>
      </c>
      <c r="E40" s="3" t="s">
        <v>106</v>
      </c>
      <c r="F40" s="4" t="s">
        <v>143</v>
      </c>
      <c r="G40" s="5" t="s">
        <v>61</v>
      </c>
      <c r="H40" s="6" t="n">
        <v>800000000</v>
      </c>
      <c r="I40" s="1" t="s">
        <v>163</v>
      </c>
      <c r="J40" s="7" t="str">
        <f aca="false">VLOOKUP($I40,'[1]Price List, Weapons &amp; Items'!B$1:C$1048576,2,0)</f>
        <v>Heavy weapon</v>
      </c>
      <c r="K40" s="7" t="str">
        <f aca="false">IF(I40=".",I40,VLOOKUP($I40,'[1]Price List, Weapons &amp; Items'!B$1:D$1048576,3,0))</f>
        <v>Combat aircraft</v>
      </c>
      <c r="L40" s="8" t="n">
        <f aca="false">VLOOKUP(I40,'[1]Price List, Weapons &amp; Items'!B$1:E$1048576,4,0)</f>
        <v>1</v>
      </c>
      <c r="M40" s="9" t="n">
        <v>16</v>
      </c>
      <c r="N40" s="9" t="n">
        <v>16</v>
      </c>
      <c r="O40" s="9" t="n">
        <f aca="false">VLOOKUP($I40,'[1]Price List, Weapons &amp; Items'!B$1:G$1048576,6,0)</f>
        <v>18400000</v>
      </c>
      <c r="P40" s="6" t="str">
        <f aca="false">IF(TYPE(M40)=1,IF(TYPE(O40)=1,M40*O40,"No price"),".")</f>
        <v>No price</v>
      </c>
      <c r="Q40" s="6" t="str">
        <f aca="false">IF(TYPE(N40)=1,IF(TYPE(O40)=1,N40*O40,"No price"),".")</f>
        <v>No price</v>
      </c>
      <c r="R40" s="6" t="str">
        <f aca="false">IF(AG40=1,IF(H40&lt;&gt;"Not given",H40,IF(TYPE(H40)=2,IF(SUMIFS(#REF!,#REF!,A40)&gt;0,SUMIFS(#REF!,#REF!,A40),"."),"Format error")),"")</f>
        <v/>
      </c>
      <c r="S40" s="6" t="str">
        <f aca="false">IF(AND(AG40=1,R40&lt;&gt;".")=TRUE(),R40/VLOOKUP(G40,'[1]Exchange Rates'!B$1:C$1048576,2,0),IF(R40=".",".",""))</f>
        <v/>
      </c>
      <c r="T40" s="6" t="str">
        <f aca="false">IF(AG40=1,IF(AI40="Value is not given at all",".",IF(AI40="Value is given by the source",S40,IF(AI40="Value is calculated with prices",(IF(SUMIFS(#REF!,#REF!,A40)&gt;0,SUMIFS(#REF!,#REF!,A40),"."))/VLOOKUP("USD",'[1]Exchange Rates'!B$1:C$1048576,2,0),"Error with coding"))),"")</f>
        <v/>
      </c>
      <c r="U40" s="5" t="s">
        <v>63</v>
      </c>
      <c r="V40" s="47" t="s">
        <v>110</v>
      </c>
      <c r="W40" s="45" t="s">
        <v>72</v>
      </c>
      <c r="X40" s="45" t="s">
        <v>76</v>
      </c>
      <c r="Y40" s="45" t="s">
        <v>164</v>
      </c>
      <c r="Z40" s="5" t="n">
        <v>0</v>
      </c>
      <c r="AA40" s="5" t="n">
        <v>0</v>
      </c>
      <c r="AB40" s="5" t="n">
        <f aca="false">IF(AND(D40="Humanitarian", AE40&lt;&gt;"."), 1, 0)</f>
        <v>0</v>
      </c>
      <c r="AC40" s="5" t="n">
        <f aca="false">IF(OR(M40="undisclosed", M40="."), 0, IF(M40=N40, 1, 0))</f>
        <v>1</v>
      </c>
      <c r="AD40" s="5" t="n">
        <v>1</v>
      </c>
      <c r="AE40" s="48" t="s">
        <v>146</v>
      </c>
      <c r="AF40" s="12" t="str">
        <f aca="false">""</f>
        <v/>
      </c>
      <c r="AG40" s="36" t="n">
        <v>0</v>
      </c>
      <c r="AH40" s="46" t="s">
        <v>66</v>
      </c>
      <c r="AI40" s="36" t="s">
        <v>66</v>
      </c>
      <c r="AJ40" s="36" t="n">
        <v>1</v>
      </c>
      <c r="AK40" s="36" t="n">
        <v>4</v>
      </c>
      <c r="AL40" s="36" t="n">
        <v>0</v>
      </c>
      <c r="AM40" s="36" t="n">
        <f aca="false">IF(OR(AN40="2022-2023",AN40=2022), 1, 0)</f>
        <v>1</v>
      </c>
      <c r="AN40" s="36" t="s">
        <v>68</v>
      </c>
      <c r="AO40" s="36" t="n">
        <f aca="false">VLOOKUP($I40,'[1]Price List, Weapons &amp; Items'!B$1:F$1048576,5,0)</f>
        <v>0</v>
      </c>
      <c r="AP40" s="36" t="n">
        <f aca="false">IF(AND(AO40=1,M40="undisclosed")=TRUE(),1,0)</f>
        <v>0</v>
      </c>
      <c r="AQ40" s="36" t="n">
        <f aca="false">IF(AND(AO40=1,N40="undisclosed")=TRUE(),1,0)</f>
        <v>0</v>
      </c>
      <c r="AR40" s="36" t="n">
        <f aca="false">IFERROR(IF(SEARCH("ammuni",I40,1)&gt;0,1,0),0)</f>
        <v>0</v>
      </c>
      <c r="AS40" s="5" t="str">
        <f aca="false">VLOOKUP($I40,'[1]Price List, Weapons &amp; Items'!B$1:L$1048576,COLUMN('[1]Price List, Weapons &amp; Items'!$J$11)-1,0)</f>
        <v>Media reports (incl. social media)</v>
      </c>
      <c r="AT40" s="5" t="str">
        <f aca="false">IF(I40=".",".",VLOOKUP($I40,'[1]Price List, Weapons &amp; Items'!B$1:J$1048576,3,0))</f>
        <v>Combat aircraft</v>
      </c>
      <c r="AU40" s="13" t="str">
        <f aca="true">IF(AG40=1,(OFFSET(I40,0,0,COUNTIF(#REF!,A40),1)),"")</f>
        <v/>
      </c>
      <c r="AV40" s="5" t="n">
        <f aca="false">VLOOKUP($I40,'[1]Price List, Weapons &amp; Items'!B$1:L$1048576,COLUMN('[1]Price List, Weapons &amp; Items'!$L$11)-1,0)</f>
        <v>0</v>
      </c>
      <c r="AW40" s="5" t="n">
        <f aca="false">IF(U40="Yes",1,0)</f>
        <v>1</v>
      </c>
      <c r="AX40" s="5" t="n">
        <f aca="false">IF(D40="Military",IF(OR(IFERROR(SEARCH("equipment",E40,1),0)&gt;0,IFERROR(SEARCH("weapons",E40,1),0)&gt;0),1,0),0)</f>
        <v>1</v>
      </c>
      <c r="AY40" s="5" t="str">
        <f aca="false">IFERROR(IF(VALUE(TEXT(C40,"mm"))=IF(AK40&gt;12,AK40-12,AK40),".",IF(TEXT(C40,"mm")="01",".",1)),"Value is not in date format")</f>
        <v>.</v>
      </c>
      <c r="AZ40" s="5" t="str">
        <f aca="false">IF(AND(A40=A39,C40=C39)=TRUE(),IF(F40=F39,".","1"),".")</f>
        <v>.</v>
      </c>
      <c r="BA40" s="5" t="str">
        <f aca="false">IF(AND(_xlfn.ISFORMULA(R40),_xlfn.ISFORMULA(S40),_xlfn.ISFORMULA(T40))=TRUE(),".",1)</f>
        <v>.</v>
      </c>
      <c r="BB40" s="5" t="str">
        <f aca="false">IF(T40&lt;&gt;".",IF(T40&gt;S40,1,"."),".")</f>
        <v>.</v>
      </c>
      <c r="BC40" s="5" t="n">
        <f aca="false">IFERROR(VLOOKUP(B40,'[1]Share, Heavy Weapons to Ukraine'!B$1:AA$1048576,COLUMN('[1]Share, Heavy Weapons to Ukraine'!C49)-1,0),0)</f>
        <v>1</v>
      </c>
      <c r="BD40" s="5" t="n">
        <f aca="false">VLOOKUP(Sheet1!B40,'[1]Country Summary (€)'!B$1:F$1048576,COLUMN('[1]Country Summary (€)'!C50)-1,FALSE())</f>
        <v>0</v>
      </c>
      <c r="BE40" s="5" t="str">
        <f aca="false">IF(AND(AG40=1,D40="Military",H40&lt;&gt;"Not given")=TRUE(),IF(SUMIFS(#REF!,#REF!,A40)&gt;0,ABS((SUMIFS(#REF!,#REF!,A40)/VLOOKUP("USD",'[1]Exchange Rates'!B$1:C$1048576,2,0)))/S40,"."),".")</f>
        <v>.</v>
      </c>
      <c r="BF40" s="1" t="str">
        <f aca="false">IF(AND(AG40=1,D40="Military",H40&lt;&gt;"Not given")=TRUE(),IF(SUMIFS(#REF!,#REF!,A40)&gt;0,IF((ABS((SUMIFS(#REF!,#REF!,A40)/VLOOKUP("USD",'[1]Exchange Rates'!B$1:C$1048576,2,0)))/S40)&gt;1,(SUMIFS(#REF!,#REF!,A40)-S40)/S40,(S40-SUMIFS(#REF!,#REF!,A40))/SUMIFS(#REF!,#REF!,A40)),"."),".")</f>
        <v>.</v>
      </c>
    </row>
    <row r="41" customFormat="false" ht="15.75" hidden="false" customHeight="true" outlineLevel="0" collapsed="false">
      <c r="A41" s="3" t="s">
        <v>104</v>
      </c>
      <c r="B41" s="3" t="s">
        <v>57</v>
      </c>
      <c r="C41" s="2" t="n">
        <v>44664</v>
      </c>
      <c r="D41" s="3" t="s">
        <v>105</v>
      </c>
      <c r="E41" s="3" t="s">
        <v>106</v>
      </c>
      <c r="F41" s="4" t="s">
        <v>143</v>
      </c>
      <c r="G41" s="5" t="s">
        <v>61</v>
      </c>
      <c r="H41" s="6" t="n">
        <v>800000000</v>
      </c>
      <c r="I41" s="50" t="s">
        <v>165</v>
      </c>
      <c r="J41" s="7" t="str">
        <f aca="false">VLOOKUP($I41,'[1]Price List, Weapons &amp; Items'!B$1:C$1048576,2,0)</f>
        <v>Heavy weapon</v>
      </c>
      <c r="K41" s="7" t="str">
        <f aca="false">IF(I41=".",I41,VLOOKUP($I41,'[1]Price List, Weapons &amp; Items'!B$1:D$1048576,3,0))</f>
        <v>Patrol and coastal combatants</v>
      </c>
      <c r="L41" s="8" t="n">
        <f aca="false">VLOOKUP(I41,'[1]Price List, Weapons &amp; Items'!B$1:E$1048576,4,0)</f>
        <v>0</v>
      </c>
      <c r="M41" s="9" t="s">
        <v>166</v>
      </c>
      <c r="N41" s="9" t="s">
        <v>166</v>
      </c>
      <c r="O41" s="9" t="n">
        <f aca="false">VLOOKUP($I41,'[1]Price List, Weapons &amp; Items'!B$1:G$1048576,6,0)</f>
        <v>2548204.579</v>
      </c>
      <c r="P41" s="6" t="str">
        <f aca="false">IF(TYPE(M41)=1,IF(TYPE(O41)=1,M41*O41,"No price"),".")</f>
        <v>.</v>
      </c>
      <c r="Q41" s="6" t="str">
        <f aca="false">IF(TYPE(N41)=1,IF(TYPE(O41)=1,N41*O41,"No price"),".")</f>
        <v>.</v>
      </c>
      <c r="R41" s="6" t="str">
        <f aca="false">IF(AG41=1,IF(H41&lt;&gt;"Not given",H41,IF(TYPE(H41)=2,IF(SUMIFS(#REF!,#REF!,A41)&gt;0,SUMIFS(#REF!,#REF!,A41),"."),"Format error")),"")</f>
        <v/>
      </c>
      <c r="S41" s="6" t="str">
        <f aca="false">IF(AND(AG41=1,R41&lt;&gt;".")=TRUE(),R41/VLOOKUP(G41,'[1]Exchange Rates'!B$1:C$1048576,2,0),IF(R41=".",".",""))</f>
        <v/>
      </c>
      <c r="T41" s="6" t="str">
        <f aca="false">IF(AG41=1,IF(AI41="Value is not given at all",".",IF(AI41="Value is given by the source",S41,IF(AI41="Value is calculated with prices",(IF(SUMIFS(#REF!,#REF!,A41)&gt;0,SUMIFS(#REF!,#REF!,A41),"."))/VLOOKUP("USD",'[1]Exchange Rates'!B$1:C$1048576,2,0),"Error with coding"))),"")</f>
        <v/>
      </c>
      <c r="U41" s="5" t="s">
        <v>63</v>
      </c>
      <c r="V41" s="47" t="s">
        <v>110</v>
      </c>
      <c r="W41" s="45" t="s">
        <v>72</v>
      </c>
      <c r="X41" s="45" t="s">
        <v>76</v>
      </c>
      <c r="Y41" s="45" t="s">
        <v>167</v>
      </c>
      <c r="Z41" s="5" t="n">
        <v>0</v>
      </c>
      <c r="AA41" s="5" t="n">
        <v>0</v>
      </c>
      <c r="AB41" s="5" t="n">
        <f aca="false">IF(AND(D41="Humanitarian", AE41&lt;&gt;"."), 1, 0)</f>
        <v>0</v>
      </c>
      <c r="AC41" s="5" t="n">
        <f aca="false">IF(OR(M41="undisclosed", M41="."), 0, IF(M41=N41, 1, 0))</f>
        <v>0</v>
      </c>
      <c r="AD41" s="5" t="n">
        <v>1</v>
      </c>
      <c r="AE41" s="48" t="s">
        <v>146</v>
      </c>
      <c r="AF41" s="12" t="str">
        <f aca="false">""</f>
        <v/>
      </c>
      <c r="AG41" s="36" t="n">
        <v>0</v>
      </c>
      <c r="AH41" s="46" t="s">
        <v>66</v>
      </c>
      <c r="AI41" s="36" t="s">
        <v>66</v>
      </c>
      <c r="AJ41" s="36" t="n">
        <v>1</v>
      </c>
      <c r="AK41" s="36" t="n">
        <v>4</v>
      </c>
      <c r="AL41" s="36" t="n">
        <v>0</v>
      </c>
      <c r="AM41" s="36" t="n">
        <f aca="false">IF(OR(AN41="2022-2023",AN41=2022), 1, 0)</f>
        <v>1</v>
      </c>
      <c r="AN41" s="36" t="s">
        <v>68</v>
      </c>
      <c r="AO41" s="36" t="n">
        <f aca="false">VLOOKUP($I41,'[1]Price List, Weapons &amp; Items'!B$1:F$1048576,5,0)</f>
        <v>0</v>
      </c>
      <c r="AP41" s="36" t="n">
        <f aca="false">IF(AND(AO41=1,M41="undisclosed")=TRUE(),1,0)</f>
        <v>0</v>
      </c>
      <c r="AQ41" s="36" t="n">
        <f aca="false">IF(AND(AO41=1,N41="undisclosed")=TRUE(),1,0)</f>
        <v>0</v>
      </c>
      <c r="AR41" s="36" t="n">
        <f aca="false">IFERROR(IF(SEARCH("ammuni",I41,1)&gt;0,1,0),0)</f>
        <v>0</v>
      </c>
      <c r="AS41" s="5" t="str">
        <f aca="false">VLOOKUP($I41,'[1]Price List, Weapons &amp; Items'!B$1:L$1048576,COLUMN('[1]Price List, Weapons &amp; Items'!$J$11)-1,0)</f>
        <v>Government information</v>
      </c>
      <c r="AT41" s="5" t="str">
        <f aca="false">IF(I41=".",".",VLOOKUP($I41,'[1]Price List, Weapons &amp; Items'!B$1:J$1048576,3,0))</f>
        <v>Patrol and coastal combatants</v>
      </c>
      <c r="AU41" s="13" t="str">
        <f aca="true">IF(AG41=1,(OFFSET(I41,0,0,COUNTIF(#REF!,A41),1)),"")</f>
        <v/>
      </c>
      <c r="AV41" s="5" t="str">
        <f aca="false">VLOOKUP($I41,'[1]Price List, Weapons &amp; Items'!B$1:L$1048576,COLUMN('[1]Price List, Weapons &amp; Items'!$L$11)-1,0)</f>
        <v>no price, 0 count</v>
      </c>
      <c r="AW41" s="5" t="n">
        <f aca="false">IF(U41="Yes",1,0)</f>
        <v>1</v>
      </c>
      <c r="AX41" s="5" t="n">
        <f aca="false">IF(D41="Military",IF(OR(IFERROR(SEARCH("equipment",E41,1),0)&gt;0,IFERROR(SEARCH("weapons",E41,1),0)&gt;0),1,0),0)</f>
        <v>1</v>
      </c>
      <c r="AY41" s="5" t="str">
        <f aca="false">IFERROR(IF(VALUE(TEXT(C41,"mm"))=IF(AK41&gt;12,AK41-12,AK41),".",IF(TEXT(C41,"mm")="01",".",1)),"Value is not in date format")</f>
        <v>.</v>
      </c>
      <c r="AZ41" s="5" t="str">
        <f aca="false">IF(AND(A41=A40,C41=C40)=TRUE(),IF(F41=F40,".","1"),".")</f>
        <v>.</v>
      </c>
      <c r="BA41" s="5" t="str">
        <f aca="false">IF(AND(_xlfn.ISFORMULA(R41),_xlfn.ISFORMULA(S41),_xlfn.ISFORMULA(T41))=TRUE(),".",1)</f>
        <v>.</v>
      </c>
      <c r="BB41" s="5" t="str">
        <f aca="false">IF(T41&lt;&gt;".",IF(T41&gt;S41,1,"."),".")</f>
        <v>.</v>
      </c>
      <c r="BC41" s="5" t="n">
        <f aca="false">IFERROR(VLOOKUP(B41,'[1]Share, Heavy Weapons to Ukraine'!B$1:AA$1048576,COLUMN('[1]Share, Heavy Weapons to Ukraine'!C50)-1,0),0)</f>
        <v>1</v>
      </c>
      <c r="BD41" s="5" t="n">
        <f aca="false">VLOOKUP(Sheet1!B41,'[1]Country Summary (€)'!B$1:F$1048576,COLUMN('[1]Country Summary (€)'!C51)-1,FALSE())</f>
        <v>0</v>
      </c>
      <c r="BE41" s="5" t="str">
        <f aca="false">IF(AND(AG41=1,D41="Military",H41&lt;&gt;"Not given")=TRUE(),IF(SUMIFS(#REF!,#REF!,A41)&gt;0,ABS((SUMIFS(#REF!,#REF!,A41)/VLOOKUP("USD",'[1]Exchange Rates'!B$1:C$1048576,2,0)))/S41,"."),".")</f>
        <v>.</v>
      </c>
      <c r="BF41" s="1" t="str">
        <f aca="false">IF(AND(AG41=1,D41="Military",H41&lt;&gt;"Not given")=TRUE(),IF(SUMIFS(#REF!,#REF!,A41)&gt;0,IF((ABS((SUMIFS(#REF!,#REF!,A41)/VLOOKUP("USD",'[1]Exchange Rates'!B$1:C$1048576,2,0)))/S41)&gt;1,(SUMIFS(#REF!,#REF!,A41)-S41)/S41,(S41-SUMIFS(#REF!,#REF!,A41))/SUMIFS(#REF!,#REF!,A41)),"."),".")</f>
        <v>.</v>
      </c>
    </row>
    <row r="42" customFormat="false" ht="15.75" hidden="false" customHeight="true" outlineLevel="0" collapsed="false">
      <c r="A42" s="3" t="s">
        <v>104</v>
      </c>
      <c r="B42" s="3" t="s">
        <v>57</v>
      </c>
      <c r="C42" s="2" t="n">
        <v>44664</v>
      </c>
      <c r="D42" s="3" t="s">
        <v>105</v>
      </c>
      <c r="E42" s="3" t="s">
        <v>106</v>
      </c>
      <c r="F42" s="4" t="s">
        <v>143</v>
      </c>
      <c r="G42" s="5" t="s">
        <v>61</v>
      </c>
      <c r="H42" s="6" t="n">
        <v>800000000</v>
      </c>
      <c r="I42" s="1" t="s">
        <v>168</v>
      </c>
      <c r="J42" s="7" t="str">
        <f aca="false">VLOOKUP($I42,'[1]Price List, Weapons &amp; Items'!B$1:C$1048576,2,0)</f>
        <v>Military equipment</v>
      </c>
      <c r="K42" s="7" t="str">
        <f aca="false">IF(I42=".",I42,VLOOKUP($I42,'[1]Price List, Weapons &amp; Items'!B$1:D$1048576,3,0))</f>
        <v>Military equipment</v>
      </c>
      <c r="L42" s="8" t="n">
        <f aca="false">VLOOKUP(I42,'[1]Price List, Weapons &amp; Items'!B$1:E$1048576,4,0)</f>
        <v>0</v>
      </c>
      <c r="M42" s="9" t="s">
        <v>166</v>
      </c>
      <c r="N42" s="9" t="s">
        <v>166</v>
      </c>
      <c r="O42" s="9" t="str">
        <f aca="false">VLOOKUP($I42,'[1]Price List, Weapons &amp; Items'!B$1:G$1048576,6,0)</f>
        <v>.</v>
      </c>
      <c r="P42" s="6" t="str">
        <f aca="false">IF(TYPE(M42)=1,IF(TYPE(O42)=1,M42*O42,"No price"),".")</f>
        <v>.</v>
      </c>
      <c r="Q42" s="6" t="str">
        <f aca="false">IF(TYPE(N42)=1,IF(TYPE(O42)=1,N42*O42,"No price"),".")</f>
        <v>.</v>
      </c>
      <c r="R42" s="6" t="str">
        <f aca="false">IF(AG42=1,IF(H42&lt;&gt;"Not given",H42,IF(TYPE(H42)=2,IF(SUMIFS(#REF!,#REF!,A42)&gt;0,SUMIFS(#REF!,#REF!,A42),"."),"Format error")),"")</f>
        <v/>
      </c>
      <c r="S42" s="6" t="str">
        <f aca="false">IF(AND(AG42=1,R42&lt;&gt;".")=TRUE(),R42/VLOOKUP(G42,'[1]Exchange Rates'!B$1:C$1048576,2,0),IF(R42=".",".",""))</f>
        <v/>
      </c>
      <c r="T42" s="6" t="str">
        <f aca="false">IF(AG42=1,IF(AI42="Value is not given at all",".",IF(AI42="Value is given by the source",S42,IF(AI42="Value is calculated with prices",(IF(SUMIFS(#REF!,#REF!,A42)&gt;0,SUMIFS(#REF!,#REF!,A42),"."))/VLOOKUP("USD",'[1]Exchange Rates'!B$1:C$1048576,2,0),"Error with coding"))),"")</f>
        <v/>
      </c>
      <c r="U42" s="5" t="s">
        <v>63</v>
      </c>
      <c r="V42" s="47" t="s">
        <v>110</v>
      </c>
      <c r="W42" s="45" t="s">
        <v>72</v>
      </c>
      <c r="X42" s="45" t="s">
        <v>76</v>
      </c>
      <c r="Y42" s="45" t="s">
        <v>169</v>
      </c>
      <c r="Z42" s="5" t="n">
        <v>0</v>
      </c>
      <c r="AA42" s="5" t="n">
        <v>0</v>
      </c>
      <c r="AB42" s="5" t="n">
        <f aca="false">IF(AND(D42="Humanitarian", AE42&lt;&gt;"."), 1, 0)</f>
        <v>0</v>
      </c>
      <c r="AC42" s="5" t="n">
        <f aca="false">IF(OR(M42="undisclosed", M42="."), 0, IF(M42=N42, 1, 0))</f>
        <v>0</v>
      </c>
      <c r="AD42" s="5" t="n">
        <v>1</v>
      </c>
      <c r="AE42" s="45" t="s">
        <v>108</v>
      </c>
      <c r="AF42" s="12" t="str">
        <f aca="false">""</f>
        <v/>
      </c>
      <c r="AG42" s="36" t="n">
        <v>0</v>
      </c>
      <c r="AH42" s="46" t="s">
        <v>66</v>
      </c>
      <c r="AI42" s="36" t="s">
        <v>66</v>
      </c>
      <c r="AJ42" s="36" t="n">
        <v>1</v>
      </c>
      <c r="AK42" s="36" t="n">
        <v>4</v>
      </c>
      <c r="AL42" s="36" t="n">
        <v>0</v>
      </c>
      <c r="AM42" s="36" t="n">
        <f aca="false">IF(OR(AN42="2022-2023",AN42=2022), 1, 0)</f>
        <v>1</v>
      </c>
      <c r="AN42" s="36" t="s">
        <v>68</v>
      </c>
      <c r="AO42" s="36" t="n">
        <f aca="false">VLOOKUP($I42,'[1]Price List, Weapons &amp; Items'!B$1:F$1048576,5,0)</f>
        <v>0</v>
      </c>
      <c r="AP42" s="36" t="n">
        <f aca="false">IF(AND(AO42=1,M42="undisclosed")=TRUE(),1,0)</f>
        <v>0</v>
      </c>
      <c r="AQ42" s="36" t="n">
        <f aca="false">IF(AND(AO42=1,N42="undisclosed")=TRUE(),1,0)</f>
        <v>0</v>
      </c>
      <c r="AR42" s="36" t="n">
        <f aca="false">IFERROR(IF(SEARCH("ammuni",I42,1)&gt;0,1,0),0)</f>
        <v>0</v>
      </c>
      <c r="AS42" s="5" t="str">
        <f aca="false">VLOOKUP($I42,'[1]Price List, Weapons &amp; Items'!B$1:L$1048576,COLUMN('[1]Price List, Weapons &amp; Items'!$J$11)-1,0)</f>
        <v>.</v>
      </c>
      <c r="AT42" s="5" t="str">
        <f aca="false">IF(I42=".",".",VLOOKUP($I42,'[1]Price List, Weapons &amp; Items'!B$1:J$1048576,3,0))</f>
        <v>Military equipment</v>
      </c>
      <c r="AU42" s="13" t="str">
        <f aca="true">IF(AG42=1,(OFFSET(I42,0,0,COUNTIF(#REF!,A42),1)),"")</f>
        <v/>
      </c>
      <c r="AV42" s="5" t="str">
        <f aca="false">VLOOKUP($I42,'[1]Price List, Weapons &amp; Items'!B$1:L$1048576,COLUMN('[1]Price List, Weapons &amp; Items'!$L$11)-1,0)</f>
        <v>no price, 0 count</v>
      </c>
      <c r="AW42" s="5" t="n">
        <f aca="false">IF(U42="Yes",1,0)</f>
        <v>1</v>
      </c>
      <c r="AX42" s="5" t="n">
        <f aca="false">IF(D42="Military",IF(OR(IFERROR(SEARCH("equipment",E42,1),0)&gt;0,IFERROR(SEARCH("weapons",E42,1),0)&gt;0),1,0),0)</f>
        <v>1</v>
      </c>
      <c r="AY42" s="5" t="str">
        <f aca="false">IFERROR(IF(VALUE(TEXT(C42,"mm"))=IF(AK42&gt;12,AK42-12,AK42),".",IF(TEXT(C42,"mm")="01",".",1)),"Value is not in date format")</f>
        <v>.</v>
      </c>
      <c r="AZ42" s="5" t="str">
        <f aca="false">IF(AND(A42=A41,C42=C41)=TRUE(),IF(F42=F41,".","1"),".")</f>
        <v>.</v>
      </c>
      <c r="BA42" s="5" t="str">
        <f aca="false">IF(AND(_xlfn.ISFORMULA(R42),_xlfn.ISFORMULA(S42),_xlfn.ISFORMULA(T42))=TRUE(),".",1)</f>
        <v>.</v>
      </c>
      <c r="BB42" s="5" t="str">
        <f aca="false">IF(T42&lt;&gt;".",IF(T42&gt;S42,1,"."),".")</f>
        <v>.</v>
      </c>
      <c r="BC42" s="5" t="n">
        <f aca="false">IFERROR(VLOOKUP(B42,'[1]Share, Heavy Weapons to Ukraine'!B$1:AA$1048576,COLUMN('[1]Share, Heavy Weapons to Ukraine'!C51)-1,0),0)</f>
        <v>1</v>
      </c>
      <c r="BD42" s="5" t="n">
        <f aca="false">VLOOKUP(Sheet1!B42,'[1]Country Summary (€)'!B$1:F$1048576,COLUMN('[1]Country Summary (€)'!C52)-1,FALSE())</f>
        <v>0</v>
      </c>
      <c r="BE42" s="5" t="str">
        <f aca="false">IF(AND(AG42=1,D42="Military",H42&lt;&gt;"Not given")=TRUE(),IF(SUMIFS(#REF!,#REF!,A42)&gt;0,ABS((SUMIFS(#REF!,#REF!,A42)/VLOOKUP("USD",'[1]Exchange Rates'!B$1:C$1048576,2,0)))/S42,"."),".")</f>
        <v>.</v>
      </c>
      <c r="BF42" s="1" t="str">
        <f aca="false">IF(AND(AG42=1,D42="Military",H42&lt;&gt;"Not given")=TRUE(),IF(SUMIFS(#REF!,#REF!,A42)&gt;0,IF((ABS((SUMIFS(#REF!,#REF!,A42)/VLOOKUP("USD",'[1]Exchange Rates'!B$1:C$1048576,2,0)))/S42)&gt;1,(SUMIFS(#REF!,#REF!,A42)-S42)/S42,(S42-SUMIFS(#REF!,#REF!,A42))/SUMIFS(#REF!,#REF!,A42)),"."),".")</f>
        <v>.</v>
      </c>
    </row>
    <row r="43" customFormat="false" ht="15.75" hidden="false" customHeight="true" outlineLevel="0" collapsed="false">
      <c r="A43" s="3" t="s">
        <v>104</v>
      </c>
      <c r="B43" s="3" t="s">
        <v>57</v>
      </c>
      <c r="C43" s="2" t="n">
        <v>44664</v>
      </c>
      <c r="D43" s="3" t="s">
        <v>105</v>
      </c>
      <c r="E43" s="3" t="s">
        <v>106</v>
      </c>
      <c r="F43" s="4" t="s">
        <v>143</v>
      </c>
      <c r="G43" s="5" t="s">
        <v>61</v>
      </c>
      <c r="H43" s="6" t="n">
        <v>800000000</v>
      </c>
      <c r="I43" s="1" t="s">
        <v>170</v>
      </c>
      <c r="J43" s="7" t="str">
        <f aca="false">VLOOKUP($I43,'[1]Price List, Weapons &amp; Items'!B$1:C$1048576,2,0)</f>
        <v>Military equipment</v>
      </c>
      <c r="K43" s="7" t="str">
        <f aca="false">IF(I43=".",I43,VLOOKUP($I43,'[1]Price List, Weapons &amp; Items'!B$1:D$1048576,3,0))</f>
        <v>Military equipment</v>
      </c>
      <c r="L43" s="8" t="n">
        <f aca="false">VLOOKUP(I43,'[1]Price List, Weapons &amp; Items'!B$1:E$1048576,4,0)</f>
        <v>0</v>
      </c>
      <c r="M43" s="9" t="s">
        <v>166</v>
      </c>
      <c r="N43" s="9" t="s">
        <v>166</v>
      </c>
      <c r="O43" s="9" t="str">
        <f aca="false">VLOOKUP($I43,'[1]Price List, Weapons &amp; Items'!B$1:G$1048576,6,0)</f>
        <v>.</v>
      </c>
      <c r="P43" s="6" t="str">
        <f aca="false">IF(TYPE(M43)=1,IF(TYPE(O43)=1,M43*O43,"No price"),".")</f>
        <v>.</v>
      </c>
      <c r="Q43" s="6" t="str">
        <f aca="false">IF(TYPE(N43)=1,IF(TYPE(O43)=1,N43*O43,"No price"),".")</f>
        <v>.</v>
      </c>
      <c r="R43" s="6" t="str">
        <f aca="false">IF(AG43=1,IF(H43&lt;&gt;"Not given",H43,IF(TYPE(H43)=2,IF(SUMIFS(#REF!,#REF!,A43)&gt;0,SUMIFS(#REF!,#REF!,A43),"."),"Format error")),"")</f>
        <v/>
      </c>
      <c r="S43" s="6" t="str">
        <f aca="false">IF(AND(AG43=1,R43&lt;&gt;".")=TRUE(),R43/VLOOKUP(G43,'[1]Exchange Rates'!B$1:C$1048576,2,0),IF(R43=".",".",""))</f>
        <v/>
      </c>
      <c r="T43" s="6" t="str">
        <f aca="false">IF(AG43=1,IF(AI43="Value is not given at all",".",IF(AI43="Value is given by the source",S43,IF(AI43="Value is calculated with prices",(IF(SUMIFS(#REF!,#REF!,A43)&gt;0,SUMIFS(#REF!,#REF!,A43),"."))/VLOOKUP("USD",'[1]Exchange Rates'!B$1:C$1048576,2,0),"Error with coding"))),"")</f>
        <v/>
      </c>
      <c r="U43" s="5" t="s">
        <v>63</v>
      </c>
      <c r="V43" s="47" t="s">
        <v>110</v>
      </c>
      <c r="W43" s="45" t="s">
        <v>72</v>
      </c>
      <c r="X43" s="45" t="s">
        <v>76</v>
      </c>
      <c r="Y43" s="45" t="s">
        <v>171</v>
      </c>
      <c r="Z43" s="5" t="n">
        <v>0</v>
      </c>
      <c r="AA43" s="5" t="n">
        <v>0</v>
      </c>
      <c r="AB43" s="5" t="n">
        <f aca="false">IF(AND(D43="Humanitarian", AE43&lt;&gt;"."), 1, 0)</f>
        <v>0</v>
      </c>
      <c r="AC43" s="5" t="n">
        <f aca="false">IF(OR(M43="undisclosed", M43="."), 0, IF(M43=N43, 1, 0))</f>
        <v>0</v>
      </c>
      <c r="AD43" s="5" t="n">
        <v>1</v>
      </c>
      <c r="AE43" s="45" t="s">
        <v>108</v>
      </c>
      <c r="AF43" s="12" t="str">
        <f aca="false">""</f>
        <v/>
      </c>
      <c r="AG43" s="36" t="n">
        <v>0</v>
      </c>
      <c r="AH43" s="46" t="s">
        <v>66</v>
      </c>
      <c r="AI43" s="36" t="s">
        <v>66</v>
      </c>
      <c r="AJ43" s="36" t="n">
        <v>1</v>
      </c>
      <c r="AK43" s="36" t="n">
        <v>4</v>
      </c>
      <c r="AL43" s="36" t="n">
        <v>0</v>
      </c>
      <c r="AM43" s="36" t="n">
        <f aca="false">IF(OR(AN43="2022-2023",AN43=2022), 1, 0)</f>
        <v>1</v>
      </c>
      <c r="AN43" s="36" t="s">
        <v>68</v>
      </c>
      <c r="AO43" s="36" t="n">
        <f aca="false">VLOOKUP($I43,'[1]Price List, Weapons &amp; Items'!B$1:F$1048576,5,0)</f>
        <v>0</v>
      </c>
      <c r="AP43" s="36" t="n">
        <f aca="false">IF(AND(AO43=1,M43="undisclosed")=TRUE(),1,0)</f>
        <v>0</v>
      </c>
      <c r="AQ43" s="36" t="n">
        <f aca="false">IF(AND(AO43=1,N43="undisclosed")=TRUE(),1,0)</f>
        <v>0</v>
      </c>
      <c r="AR43" s="36" t="n">
        <f aca="false">IFERROR(IF(SEARCH("ammuni",I43,1)&gt;0,1,0),0)</f>
        <v>0</v>
      </c>
      <c r="AS43" s="5" t="str">
        <f aca="false">VLOOKUP($I43,'[1]Price List, Weapons &amp; Items'!B$1:L$1048576,COLUMN('[1]Price List, Weapons &amp; Items'!$J$11)-1,0)</f>
        <v>.</v>
      </c>
      <c r="AT43" s="5" t="str">
        <f aca="false">IF(I43=".",".",VLOOKUP($I43,'[1]Price List, Weapons &amp; Items'!B$1:J$1048576,3,0))</f>
        <v>Military equipment</v>
      </c>
      <c r="AU43" s="13" t="str">
        <f aca="true">IF(AG43=1,(OFFSET(I43,0,0,COUNTIF(#REF!,A43),1)),"")</f>
        <v/>
      </c>
      <c r="AV43" s="5" t="str">
        <f aca="false">VLOOKUP($I43,'[1]Price List, Weapons &amp; Items'!B$1:L$1048576,COLUMN('[1]Price List, Weapons &amp; Items'!$L$11)-1,0)</f>
        <v>no price, 0 count</v>
      </c>
      <c r="AW43" s="5" t="n">
        <f aca="false">IF(U43="Yes",1,0)</f>
        <v>1</v>
      </c>
      <c r="AX43" s="5" t="n">
        <f aca="false">IF(D43="Military",IF(OR(IFERROR(SEARCH("equipment",E43,1),0)&gt;0,IFERROR(SEARCH("weapons",E43,1),0)&gt;0),1,0),0)</f>
        <v>1</v>
      </c>
      <c r="AY43" s="5" t="str">
        <f aca="false">IFERROR(IF(VALUE(TEXT(C43,"mm"))=IF(AK43&gt;12,AK43-12,AK43),".",IF(TEXT(C43,"mm")="01",".",1)),"Value is not in date format")</f>
        <v>.</v>
      </c>
      <c r="AZ43" s="5" t="str">
        <f aca="false">IF(AND(A43=A42,C43=C42)=TRUE(),IF(F43=F42,".","1"),".")</f>
        <v>.</v>
      </c>
      <c r="BA43" s="5" t="str">
        <f aca="false">IF(AND(_xlfn.ISFORMULA(R43),_xlfn.ISFORMULA(S43),_xlfn.ISFORMULA(T43))=TRUE(),".",1)</f>
        <v>.</v>
      </c>
      <c r="BB43" s="5" t="str">
        <f aca="false">IF(T43&lt;&gt;".",IF(T43&gt;S43,1,"."),".")</f>
        <v>.</v>
      </c>
      <c r="BC43" s="5" t="n">
        <f aca="false">IFERROR(VLOOKUP(B43,'[1]Share, Heavy Weapons to Ukraine'!B$1:AA$1048576,COLUMN('[1]Share, Heavy Weapons to Ukraine'!C52)-1,0),0)</f>
        <v>1</v>
      </c>
      <c r="BD43" s="5" t="n">
        <f aca="false">VLOOKUP(Sheet1!B43,'[1]Country Summary (€)'!B$1:F$1048576,COLUMN('[1]Country Summary (€)'!C53)-1,FALSE())</f>
        <v>0</v>
      </c>
      <c r="BE43" s="5" t="str">
        <f aca="false">IF(AND(AG43=1,D43="Military",H43&lt;&gt;"Not given")=TRUE(),IF(SUMIFS(#REF!,#REF!,A43)&gt;0,ABS((SUMIFS(#REF!,#REF!,A43)/VLOOKUP("USD",'[1]Exchange Rates'!B$1:C$1048576,2,0)))/S43,"."),".")</f>
        <v>.</v>
      </c>
      <c r="BF43" s="1" t="str">
        <f aca="false">IF(AND(AG43=1,D43="Military",H43&lt;&gt;"Not given")=TRUE(),IF(SUMIFS(#REF!,#REF!,A43)&gt;0,IF((ABS((SUMIFS(#REF!,#REF!,A43)/VLOOKUP("USD",'[1]Exchange Rates'!B$1:C$1048576,2,0)))/S43)&gt;1,(SUMIFS(#REF!,#REF!,A43)-S43)/S43,(S43-SUMIFS(#REF!,#REF!,A43))/SUMIFS(#REF!,#REF!,A43)),"."),".")</f>
        <v>.</v>
      </c>
    </row>
    <row r="44" customFormat="false" ht="15.75" hidden="false" customHeight="true" outlineLevel="0" collapsed="false">
      <c r="A44" s="3" t="s">
        <v>104</v>
      </c>
      <c r="B44" s="3" t="s">
        <v>57</v>
      </c>
      <c r="C44" s="2" t="n">
        <v>44664</v>
      </c>
      <c r="D44" s="3" t="s">
        <v>105</v>
      </c>
      <c r="E44" s="3" t="s">
        <v>106</v>
      </c>
      <c r="F44" s="4" t="s">
        <v>143</v>
      </c>
      <c r="G44" s="5" t="s">
        <v>61</v>
      </c>
      <c r="H44" s="6" t="n">
        <v>800000000</v>
      </c>
      <c r="I44" s="1" t="s">
        <v>137</v>
      </c>
      <c r="J44" s="7" t="str">
        <f aca="false">VLOOKUP($I44,'[1]Price List, Weapons &amp; Items'!B$1:C$1048576,2,0)</f>
        <v>Military equipment</v>
      </c>
      <c r="K44" s="7" t="str">
        <f aca="false">IF(I44=".",I44,VLOOKUP($I44,'[1]Price List, Weapons &amp; Items'!B$1:D$1048576,3,0))</f>
        <v>Military equipment</v>
      </c>
      <c r="L44" s="8" t="n">
        <f aca="false">VLOOKUP(I44,'[1]Price List, Weapons &amp; Items'!B$1:E$1048576,4,0)</f>
        <v>0</v>
      </c>
      <c r="M44" s="9" t="n">
        <v>30000</v>
      </c>
      <c r="N44" s="9" t="n">
        <f aca="false">M44</f>
        <v>30000</v>
      </c>
      <c r="O44" s="9" t="n">
        <f aca="false">VLOOKUP($I44,'[1]Price List, Weapons &amp; Items'!B$1:G$1048576,6,0)</f>
        <v>500</v>
      </c>
      <c r="P44" s="6" t="str">
        <f aca="false">IF(TYPE(M44)=1,IF(TYPE(O44)=1,M44*O44,"No price"),".")</f>
        <v>No price</v>
      </c>
      <c r="Q44" s="6" t="str">
        <f aca="false">IF(TYPE(N44)=1,IF(TYPE(O44)=1,N44*O44,"No price"),".")</f>
        <v>.</v>
      </c>
      <c r="R44" s="6" t="str">
        <f aca="false">IF(AG44=1,IF(H44&lt;&gt;"Not given",H44,IF(TYPE(H44)=2,IF(SUMIFS(#REF!,#REF!,A44)&gt;0,SUMIFS(#REF!,#REF!,A44),"."),"Format error")),"")</f>
        <v/>
      </c>
      <c r="S44" s="6" t="str">
        <f aca="false">IF(AND(AG44=1,R44&lt;&gt;".")=TRUE(),R44/VLOOKUP(G44,'[1]Exchange Rates'!B$1:C$1048576,2,0),IF(R44=".",".",""))</f>
        <v/>
      </c>
      <c r="T44" s="6" t="str">
        <f aca="false">IF(AG44=1,IF(AI44="Value is not given at all",".",IF(AI44="Value is given by the source",S44,IF(AI44="Value is calculated with prices",(IF(SUMIFS(#REF!,#REF!,A44)&gt;0,SUMIFS(#REF!,#REF!,A44),"."))/VLOOKUP("USD",'[1]Exchange Rates'!B$1:C$1048576,2,0),"Error with coding"))),"")</f>
        <v/>
      </c>
      <c r="U44" s="5" t="s">
        <v>63</v>
      </c>
      <c r="V44" s="47" t="s">
        <v>110</v>
      </c>
      <c r="W44" s="45" t="s">
        <v>72</v>
      </c>
      <c r="X44" s="45" t="s">
        <v>76</v>
      </c>
      <c r="Y44" s="45" t="s">
        <v>172</v>
      </c>
      <c r="Z44" s="5" t="n">
        <v>0</v>
      </c>
      <c r="AA44" s="5" t="n">
        <v>0</v>
      </c>
      <c r="AB44" s="5" t="n">
        <f aca="false">IF(AND(D44="Humanitarian", AE44&lt;&gt;"."), 1, 0)</f>
        <v>0</v>
      </c>
      <c r="AC44" s="5" t="n">
        <f aca="false">IF(OR(M44="undisclosed", M44="."), 0, IF(M44=N44, 1, 0))</f>
        <v>1</v>
      </c>
      <c r="AD44" s="5" t="n">
        <v>1</v>
      </c>
      <c r="AE44" s="45" t="s">
        <v>108</v>
      </c>
      <c r="AF44" s="12" t="str">
        <f aca="false">""</f>
        <v/>
      </c>
      <c r="AG44" s="36" t="n">
        <v>0</v>
      </c>
      <c r="AH44" s="46" t="s">
        <v>66</v>
      </c>
      <c r="AI44" s="36" t="s">
        <v>66</v>
      </c>
      <c r="AJ44" s="36" t="n">
        <v>1</v>
      </c>
      <c r="AK44" s="36" t="n">
        <v>4</v>
      </c>
      <c r="AL44" s="36" t="n">
        <v>0</v>
      </c>
      <c r="AM44" s="36" t="n">
        <f aca="false">IF(OR(AN44="2022-2023",AN44=2022), 1, 0)</f>
        <v>1</v>
      </c>
      <c r="AN44" s="36" t="s">
        <v>68</v>
      </c>
      <c r="AO44" s="36" t="n">
        <f aca="false">VLOOKUP($I44,'[1]Price List, Weapons &amp; Items'!B$1:F$1048576,5,0)</f>
        <v>0</v>
      </c>
      <c r="AP44" s="36" t="n">
        <f aca="false">IF(AND(AO44=1,M44="undisclosed")=TRUE(),1,0)</f>
        <v>0</v>
      </c>
      <c r="AQ44" s="36" t="n">
        <f aca="false">IF(AND(AO44=1,N44="undisclosed")=TRUE(),1,0)</f>
        <v>0</v>
      </c>
      <c r="AR44" s="36" t="n">
        <f aca="false">IFERROR(IF(SEARCH("ammuni",I44,1)&gt;0,1,0),0)</f>
        <v>0</v>
      </c>
      <c r="AS44" s="5" t="str">
        <f aca="false">VLOOKUP($I44,'[1]Price List, Weapons &amp; Items'!B$1:L$1048576,COLUMN('[1]Price List, Weapons &amp; Items'!$J$11)-1,0)</f>
        <v>Military media (incl. websites)</v>
      </c>
      <c r="AT44" s="5" t="str">
        <f aca="false">IF(I44=".",".",VLOOKUP($I44,'[1]Price List, Weapons &amp; Items'!B$1:J$1048576,3,0))</f>
        <v>Military equipment</v>
      </c>
      <c r="AU44" s="13" t="str">
        <f aca="true">IF(AG44=1,(OFFSET(I44,0,0,COUNTIF(#REF!,A44),1)),"")</f>
        <v/>
      </c>
      <c r="AV44" s="5" t="n">
        <f aca="false">VLOOKUP($I44,'[1]Price List, Weapons &amp; Items'!B$1:L$1048576,COLUMN('[1]Price List, Weapons &amp; Items'!$L$11)-1,0)</f>
        <v>0</v>
      </c>
      <c r="AW44" s="5" t="n">
        <f aca="false">IF(U44="Yes",1,0)</f>
        <v>1</v>
      </c>
      <c r="AX44" s="5" t="n">
        <f aca="false">IF(D44="Military",IF(OR(IFERROR(SEARCH("equipment",E44,1),0)&gt;0,IFERROR(SEARCH("weapons",E44,1),0)&gt;0),1,0),0)</f>
        <v>1</v>
      </c>
      <c r="AY44" s="5" t="str">
        <f aca="false">IFERROR(IF(VALUE(TEXT(C44,"mm"))=IF(AK44&gt;12,AK44-12,AK44),".",IF(TEXT(C44,"mm")="01",".",1)),"Value is not in date format")</f>
        <v>.</v>
      </c>
      <c r="AZ44" s="5" t="str">
        <f aca="false">IF(AND(A44=A43,C44=C43)=TRUE(),IF(F44=F43,".","1"),".")</f>
        <v>.</v>
      </c>
      <c r="BA44" s="5" t="str">
        <f aca="false">IF(AND(_xlfn.ISFORMULA(R44),_xlfn.ISFORMULA(S44),_xlfn.ISFORMULA(T44))=TRUE(),".",1)</f>
        <v>.</v>
      </c>
      <c r="BB44" s="5" t="str">
        <f aca="false">IF(T44&lt;&gt;".",IF(T44&gt;S44,1,"."),".")</f>
        <v>.</v>
      </c>
      <c r="BC44" s="5" t="n">
        <f aca="false">IFERROR(VLOOKUP(B44,'[1]Share, Heavy Weapons to Ukraine'!B$1:AA$1048576,COLUMN('[1]Share, Heavy Weapons to Ukraine'!C53)-1,0),0)</f>
        <v>1</v>
      </c>
      <c r="BD44" s="5" t="n">
        <f aca="false">VLOOKUP(Sheet1!B44,'[1]Country Summary (€)'!B$1:F$1048576,COLUMN('[1]Country Summary (€)'!C54)-1,FALSE())</f>
        <v>0</v>
      </c>
      <c r="BE44" s="5" t="str">
        <f aca="false">IF(AND(AG44=1,D44="Military",H44&lt;&gt;"Not given")=TRUE(),IF(SUMIFS(#REF!,#REF!,A44)&gt;0,ABS((SUMIFS(#REF!,#REF!,A44)/VLOOKUP("USD",'[1]Exchange Rates'!B$1:C$1048576,2,0)))/S44,"."),".")</f>
        <v>.</v>
      </c>
      <c r="BF44" s="1" t="str">
        <f aca="false">IF(AND(AG44=1,D44="Military",H44&lt;&gt;"Not given")=TRUE(),IF(SUMIFS(#REF!,#REF!,A44)&gt;0,IF((ABS((SUMIFS(#REF!,#REF!,A44)/VLOOKUP("USD",'[1]Exchange Rates'!B$1:C$1048576,2,0)))/S44)&gt;1,(SUMIFS(#REF!,#REF!,A44)-S44)/S44,(S44-SUMIFS(#REF!,#REF!,A44))/SUMIFS(#REF!,#REF!,A44)),"."),".")</f>
        <v>.</v>
      </c>
    </row>
    <row r="45" customFormat="false" ht="15.75" hidden="false" customHeight="true" outlineLevel="0" collapsed="false">
      <c r="A45" s="3" t="s">
        <v>104</v>
      </c>
      <c r="B45" s="3" t="s">
        <v>57</v>
      </c>
      <c r="C45" s="2" t="n">
        <v>44664</v>
      </c>
      <c r="D45" s="3" t="s">
        <v>105</v>
      </c>
      <c r="E45" s="3" t="s">
        <v>106</v>
      </c>
      <c r="F45" s="4" t="s">
        <v>143</v>
      </c>
      <c r="G45" s="5" t="s">
        <v>61</v>
      </c>
      <c r="H45" s="6" t="n">
        <v>800000000</v>
      </c>
      <c r="I45" s="1" t="s">
        <v>139</v>
      </c>
      <c r="J45" s="7" t="str">
        <f aca="false">VLOOKUP($I45,'[1]Price List, Weapons &amp; Items'!B$1:C$1048576,2,0)</f>
        <v>Military equipment</v>
      </c>
      <c r="K45" s="7" t="str">
        <f aca="false">IF(I45=".",I45,VLOOKUP($I45,'[1]Price List, Weapons &amp; Items'!B$1:D$1048576,3,0))</f>
        <v>Military equipment</v>
      </c>
      <c r="L45" s="8" t="n">
        <f aca="false">VLOOKUP(I45,'[1]Price List, Weapons &amp; Items'!B$1:E$1048576,4,0)</f>
        <v>0</v>
      </c>
      <c r="M45" s="9" t="n">
        <v>30000</v>
      </c>
      <c r="N45" s="9" t="n">
        <f aca="false">M45</f>
        <v>30000</v>
      </c>
      <c r="O45" s="9" t="n">
        <f aca="false">VLOOKUP($I45,'[1]Price List, Weapons &amp; Items'!B$1:G$1048576,6,0)</f>
        <v>1400</v>
      </c>
      <c r="P45" s="6" t="str">
        <f aca="false">IF(TYPE(M45)=1,IF(TYPE(O45)=1,M45*O45,"No price"),".")</f>
        <v>No price</v>
      </c>
      <c r="Q45" s="6" t="str">
        <f aca="false">IF(TYPE(N45)=1,IF(TYPE(O45)=1,N45*O45,"No price"),".")</f>
        <v>.</v>
      </c>
      <c r="R45" s="6" t="str">
        <f aca="false">IF(AG45=1,IF(H45&lt;&gt;"Not given",H45,IF(TYPE(H45)=2,IF(SUMIFS(#REF!,#REF!,A45)&gt;0,SUMIFS(#REF!,#REF!,A45),"."),"Format error")),"")</f>
        <v/>
      </c>
      <c r="S45" s="6" t="str">
        <f aca="false">IF(AND(AG45=1,R45&lt;&gt;".")=TRUE(),R45/VLOOKUP(G45,'[1]Exchange Rates'!B$1:C$1048576,2,0),IF(R45=".",".",""))</f>
        <v/>
      </c>
      <c r="T45" s="6" t="str">
        <f aca="false">IF(AG45=1,IF(AI45="Value is not given at all",".",IF(AI45="Value is given by the source",S45,IF(AI45="Value is calculated with prices",(IF(SUMIFS(#REF!,#REF!,A45)&gt;0,SUMIFS(#REF!,#REF!,A45),"."))/VLOOKUP("USD",'[1]Exchange Rates'!B$1:C$1048576,2,0),"Error with coding"))),"")</f>
        <v/>
      </c>
      <c r="U45" s="5" t="s">
        <v>63</v>
      </c>
      <c r="V45" s="47" t="s">
        <v>110</v>
      </c>
      <c r="W45" s="45" t="s">
        <v>72</v>
      </c>
      <c r="X45" s="45" t="s">
        <v>76</v>
      </c>
      <c r="Y45" s="45" t="s">
        <v>173</v>
      </c>
      <c r="Z45" s="5" t="n">
        <v>0</v>
      </c>
      <c r="AA45" s="5" t="n">
        <v>0</v>
      </c>
      <c r="AB45" s="5" t="n">
        <f aca="false">IF(AND(D45="Humanitarian", AE45&lt;&gt;"."), 1, 0)</f>
        <v>0</v>
      </c>
      <c r="AC45" s="5" t="n">
        <f aca="false">IF(OR(M45="undisclosed", M45="."), 0, IF(M45=N45, 1, 0))</f>
        <v>1</v>
      </c>
      <c r="AD45" s="5" t="n">
        <v>1</v>
      </c>
      <c r="AE45" s="45" t="s">
        <v>108</v>
      </c>
      <c r="AF45" s="12" t="str">
        <f aca="false">""</f>
        <v/>
      </c>
      <c r="AG45" s="36" t="n">
        <v>0</v>
      </c>
      <c r="AH45" s="46" t="s">
        <v>66</v>
      </c>
      <c r="AI45" s="36" t="s">
        <v>66</v>
      </c>
      <c r="AJ45" s="36" t="n">
        <v>1</v>
      </c>
      <c r="AK45" s="36" t="n">
        <v>4</v>
      </c>
      <c r="AL45" s="36" t="n">
        <v>0</v>
      </c>
      <c r="AM45" s="36" t="n">
        <f aca="false">IF(OR(AN45="2022-2023",AN45=2022), 1, 0)</f>
        <v>1</v>
      </c>
      <c r="AN45" s="36" t="s">
        <v>68</v>
      </c>
      <c r="AO45" s="36" t="n">
        <f aca="false">VLOOKUP($I45,'[1]Price List, Weapons &amp; Items'!B$1:F$1048576,5,0)</f>
        <v>0</v>
      </c>
      <c r="AP45" s="36" t="n">
        <f aca="false">IF(AND(AO45=1,M45="undisclosed")=TRUE(),1,0)</f>
        <v>0</v>
      </c>
      <c r="AQ45" s="36" t="n">
        <f aca="false">IF(AND(AO45=1,N45="undisclosed")=TRUE(),1,0)</f>
        <v>0</v>
      </c>
      <c r="AR45" s="36" t="n">
        <f aca="false">IFERROR(IF(SEARCH("ammuni",I45,1)&gt;0,1,0),0)</f>
        <v>0</v>
      </c>
      <c r="AS45" s="5" t="str">
        <f aca="false">VLOOKUP($I45,'[1]Price List, Weapons &amp; Items'!B$1:L$1048576,COLUMN('[1]Price List, Weapons &amp; Items'!$J$11)-1,0)</f>
        <v>Military media (incl. websites)</v>
      </c>
      <c r="AT45" s="5" t="str">
        <f aca="false">IF(I45=".",".",VLOOKUP($I45,'[1]Price List, Weapons &amp; Items'!B$1:J$1048576,3,0))</f>
        <v>Military equipment</v>
      </c>
      <c r="AU45" s="13" t="str">
        <f aca="true">IF(AG45=1,(OFFSET(I45,0,0,COUNTIF(#REF!,A45),1)),"")</f>
        <v/>
      </c>
      <c r="AV45" s="5" t="n">
        <f aca="false">VLOOKUP($I45,'[1]Price List, Weapons &amp; Items'!B$1:L$1048576,COLUMN('[1]Price List, Weapons &amp; Items'!$L$11)-1,0)</f>
        <v>0</v>
      </c>
      <c r="AW45" s="5" t="n">
        <f aca="false">IF(U45="Yes",1,0)</f>
        <v>1</v>
      </c>
      <c r="AX45" s="5" t="n">
        <f aca="false">IF(D45="Military",IF(OR(IFERROR(SEARCH("equipment",E45,1),0)&gt;0,IFERROR(SEARCH("weapons",E45,1),0)&gt;0),1,0),0)</f>
        <v>1</v>
      </c>
      <c r="AY45" s="5" t="str">
        <f aca="false">IFERROR(IF(VALUE(TEXT(C45,"mm"))=IF(AK45&gt;12,AK45-12,AK45),".",IF(TEXT(C45,"mm")="01",".",1)),"Value is not in date format")</f>
        <v>.</v>
      </c>
      <c r="AZ45" s="5" t="str">
        <f aca="false">IF(AND(A45=A44,C45=C44)=TRUE(),IF(F45=F44,".","1"),".")</f>
        <v>.</v>
      </c>
      <c r="BA45" s="5" t="str">
        <f aca="false">IF(AND(_xlfn.ISFORMULA(R45),_xlfn.ISFORMULA(S45),_xlfn.ISFORMULA(T45))=TRUE(),".",1)</f>
        <v>.</v>
      </c>
      <c r="BB45" s="5" t="str">
        <f aca="false">IF(T45&lt;&gt;".",IF(T45&gt;S45,1,"."),".")</f>
        <v>.</v>
      </c>
      <c r="BC45" s="5" t="n">
        <f aca="false">IFERROR(VLOOKUP(B45,'[1]Share, Heavy Weapons to Ukraine'!B$1:AA$1048576,COLUMN('[1]Share, Heavy Weapons to Ukraine'!C54)-1,0),0)</f>
        <v>1</v>
      </c>
      <c r="BD45" s="5" t="n">
        <f aca="false">VLOOKUP(Sheet1!B45,'[1]Country Summary (€)'!B$1:F$1048576,COLUMN('[1]Country Summary (€)'!C55)-1,FALSE())</f>
        <v>0</v>
      </c>
      <c r="BE45" s="5" t="str">
        <f aca="false">IF(AND(AG45=1,D45="Military",H45&lt;&gt;"Not given")=TRUE(),IF(SUMIFS(#REF!,#REF!,A45)&gt;0,ABS((SUMIFS(#REF!,#REF!,A45)/VLOOKUP("USD",'[1]Exchange Rates'!B$1:C$1048576,2,0)))/S45,"."),".")</f>
        <v>.</v>
      </c>
      <c r="BF45" s="1" t="str">
        <f aca="false">IF(AND(AG45=1,D45="Military",H45&lt;&gt;"Not given")=TRUE(),IF(SUMIFS(#REF!,#REF!,A45)&gt;0,IF((ABS((SUMIFS(#REF!,#REF!,A45)/VLOOKUP("USD",'[1]Exchange Rates'!B$1:C$1048576,2,0)))/S45)&gt;1,(SUMIFS(#REF!,#REF!,A45)-S45)/S45,(S45-SUMIFS(#REF!,#REF!,A45))/SUMIFS(#REF!,#REF!,A45)),"."),".")</f>
        <v>.</v>
      </c>
    </row>
    <row r="46" customFormat="false" ht="15.75" hidden="false" customHeight="true" outlineLevel="0" collapsed="false">
      <c r="A46" s="3" t="s">
        <v>104</v>
      </c>
      <c r="B46" s="3" t="s">
        <v>57</v>
      </c>
      <c r="C46" s="2" t="n">
        <v>44664</v>
      </c>
      <c r="D46" s="3" t="s">
        <v>105</v>
      </c>
      <c r="E46" s="3" t="s">
        <v>106</v>
      </c>
      <c r="F46" s="4" t="s">
        <v>143</v>
      </c>
      <c r="G46" s="5" t="s">
        <v>61</v>
      </c>
      <c r="H46" s="6" t="n">
        <v>800000000</v>
      </c>
      <c r="I46" s="1" t="s">
        <v>174</v>
      </c>
      <c r="J46" s="7" t="str">
        <f aca="false">VLOOKUP($I46,'[1]Price List, Weapons &amp; Items'!B$1:C$1048576,2,0)</f>
        <v>Military equipment</v>
      </c>
      <c r="K46" s="7" t="str">
        <f aca="false">IF(I46=".",I46,VLOOKUP($I46,'[1]Price List, Weapons &amp; Items'!B$1:D$1048576,3,0))</f>
        <v>Military equipment</v>
      </c>
      <c r="L46" s="8" t="n">
        <f aca="false">VLOOKUP(I46,'[1]Price List, Weapons &amp; Items'!B$1:E$1048576,4,0)</f>
        <v>0</v>
      </c>
      <c r="M46" s="9" t="n">
        <v>2000</v>
      </c>
      <c r="N46" s="9" t="n">
        <f aca="false">M46</f>
        <v>2000</v>
      </c>
      <c r="O46" s="9" t="n">
        <f aca="false">VLOOKUP($I46,'[1]Price List, Weapons &amp; Items'!B$1:G$1048576,6,0)</f>
        <v>45</v>
      </c>
      <c r="P46" s="6" t="str">
        <f aca="false">IF(TYPE(M46)=1,IF(TYPE(O46)=1,M46*O46,"No price"),".")</f>
        <v>No price</v>
      </c>
      <c r="Q46" s="6" t="str">
        <f aca="false">IF(TYPE(N46)=1,IF(TYPE(O46)=1,N46*O46,"No price"),".")</f>
        <v>.</v>
      </c>
      <c r="R46" s="6" t="str">
        <f aca="false">IF(AG46=1,IF(H46&lt;&gt;"Not given",H46,IF(TYPE(H46)=2,IF(SUMIFS(#REF!,#REF!,A46)&gt;0,SUMIFS(#REF!,#REF!,A46),"."),"Format error")),"")</f>
        <v/>
      </c>
      <c r="S46" s="6" t="str">
        <f aca="false">IF(AND(AG46=1,R46&lt;&gt;".")=TRUE(),R46/VLOOKUP(G46,'[1]Exchange Rates'!B$1:C$1048576,2,0),IF(R46=".",".",""))</f>
        <v/>
      </c>
      <c r="T46" s="6" t="str">
        <f aca="false">IF(AG46=1,IF(AI46="Value is not given at all",".",IF(AI46="Value is given by the source",S46,IF(AI46="Value is calculated with prices",(IF(SUMIFS(#REF!,#REF!,A46)&gt;0,SUMIFS(#REF!,#REF!,A46),"."))/VLOOKUP("USD",'[1]Exchange Rates'!B$1:C$1048576,2,0),"Error with coding"))),"")</f>
        <v/>
      </c>
      <c r="U46" s="5" t="s">
        <v>63</v>
      </c>
      <c r="V46" s="47" t="s">
        <v>110</v>
      </c>
      <c r="W46" s="45" t="s">
        <v>72</v>
      </c>
      <c r="X46" s="45" t="s">
        <v>76</v>
      </c>
      <c r="Y46" s="45" t="s">
        <v>175</v>
      </c>
      <c r="Z46" s="5" t="n">
        <v>0</v>
      </c>
      <c r="AA46" s="5" t="n">
        <v>0</v>
      </c>
      <c r="AB46" s="5" t="n">
        <f aca="false">IF(AND(D46="Humanitarian", AE46&lt;&gt;"."), 1, 0)</f>
        <v>0</v>
      </c>
      <c r="AC46" s="5" t="n">
        <f aca="false">IF(OR(M46="undisclosed", M46="."), 0, IF(M46=N46, 1, 0))</f>
        <v>1</v>
      </c>
      <c r="AD46" s="5" t="n">
        <v>1</v>
      </c>
      <c r="AE46" s="45" t="s">
        <v>108</v>
      </c>
      <c r="AF46" s="12" t="str">
        <f aca="false">""</f>
        <v/>
      </c>
      <c r="AG46" s="36" t="n">
        <v>0</v>
      </c>
      <c r="AH46" s="46" t="s">
        <v>66</v>
      </c>
      <c r="AI46" s="36" t="s">
        <v>66</v>
      </c>
      <c r="AJ46" s="36" t="n">
        <v>1</v>
      </c>
      <c r="AK46" s="36" t="n">
        <v>4</v>
      </c>
      <c r="AL46" s="36" t="n">
        <v>0</v>
      </c>
      <c r="AM46" s="36" t="n">
        <f aca="false">IF(OR(AN46="2022-2023",AN46=2022), 1, 0)</f>
        <v>1</v>
      </c>
      <c r="AN46" s="36" t="s">
        <v>68</v>
      </c>
      <c r="AO46" s="36" t="n">
        <f aca="false">VLOOKUP($I46,'[1]Price List, Weapons &amp; Items'!B$1:F$1048576,5,0)</f>
        <v>0</v>
      </c>
      <c r="AP46" s="36" t="n">
        <f aca="false">IF(AND(AO46=1,M46="undisclosed")=TRUE(),1,0)</f>
        <v>0</v>
      </c>
      <c r="AQ46" s="36" t="n">
        <f aca="false">IF(AND(AO46=1,N46="undisclosed")=TRUE(),1,0)</f>
        <v>0</v>
      </c>
      <c r="AR46" s="36" t="n">
        <f aca="false">IFERROR(IF(SEARCH("ammuni",I46,1)&gt;0,1,0),0)</f>
        <v>0</v>
      </c>
      <c r="AS46" s="5" t="str">
        <f aca="false">VLOOKUP($I46,'[1]Price List, Weapons &amp; Items'!B$1:L$1048576,COLUMN('[1]Price List, Weapons &amp; Items'!$J$11)-1,0)</f>
        <v>Online marketplaces and stores</v>
      </c>
      <c r="AT46" s="5" t="str">
        <f aca="false">IF(I46=".",".",VLOOKUP($I46,'[1]Price List, Weapons &amp; Items'!B$1:J$1048576,3,0))</f>
        <v>Military equipment</v>
      </c>
      <c r="AU46" s="13" t="str">
        <f aca="true">IF(AG46=1,(OFFSET(I46,0,0,COUNTIF(#REF!,A46),1)),"")</f>
        <v/>
      </c>
      <c r="AV46" s="5" t="n">
        <f aca="false">VLOOKUP($I46,'[1]Price List, Weapons &amp; Items'!B$1:L$1048576,COLUMN('[1]Price List, Weapons &amp; Items'!$L$11)-1,0)</f>
        <v>0</v>
      </c>
      <c r="AW46" s="5" t="n">
        <f aca="false">IF(U46="Yes",1,0)</f>
        <v>1</v>
      </c>
      <c r="AX46" s="5" t="n">
        <f aca="false">IF(D46="Military",IF(OR(IFERROR(SEARCH("equipment",E46,1),0)&gt;0,IFERROR(SEARCH("weapons",E46,1),0)&gt;0),1,0),0)</f>
        <v>1</v>
      </c>
      <c r="AY46" s="5" t="str">
        <f aca="false">IFERROR(IF(VALUE(TEXT(C46,"mm"))=IF(AK46&gt;12,AK46-12,AK46),".",IF(TEXT(C46,"mm")="01",".",1)),"Value is not in date format")</f>
        <v>.</v>
      </c>
      <c r="AZ46" s="5" t="str">
        <f aca="false">IF(AND(A46=A45,C46=C45)=TRUE(),IF(F46=F45,".","1"),".")</f>
        <v>.</v>
      </c>
      <c r="BA46" s="5" t="str">
        <f aca="false">IF(AND(_xlfn.ISFORMULA(R46),_xlfn.ISFORMULA(S46),_xlfn.ISFORMULA(T46))=TRUE(),".",1)</f>
        <v>.</v>
      </c>
      <c r="BB46" s="5" t="str">
        <f aca="false">IF(T46&lt;&gt;".",IF(T46&gt;S46,1,"."),".")</f>
        <v>.</v>
      </c>
      <c r="BC46" s="5" t="n">
        <f aca="false">IFERROR(VLOOKUP(B46,'[1]Share, Heavy Weapons to Ukraine'!B$1:AA$1048576,COLUMN('[1]Share, Heavy Weapons to Ukraine'!C55)-1,0),0)</f>
        <v>1</v>
      </c>
      <c r="BD46" s="5" t="n">
        <f aca="false">VLOOKUP(Sheet1!B46,'[1]Country Summary (€)'!B$1:F$1048576,COLUMN('[1]Country Summary (€)'!C56)-1,FALSE())</f>
        <v>0</v>
      </c>
      <c r="BE46" s="5" t="str">
        <f aca="false">IF(AND(AG46=1,D46="Military",H46&lt;&gt;"Not given")=TRUE(),IF(SUMIFS(#REF!,#REF!,A46)&gt;0,ABS((SUMIFS(#REF!,#REF!,A46)/VLOOKUP("USD",'[1]Exchange Rates'!B$1:C$1048576,2,0)))/S46,"."),".")</f>
        <v>.</v>
      </c>
      <c r="BF46" s="1" t="str">
        <f aca="false">IF(AND(AG46=1,D46="Military",H46&lt;&gt;"Not given")=TRUE(),IF(SUMIFS(#REF!,#REF!,A46)&gt;0,IF((ABS((SUMIFS(#REF!,#REF!,A46)/VLOOKUP("USD",'[1]Exchange Rates'!B$1:C$1048576,2,0)))/S46)&gt;1,(SUMIFS(#REF!,#REF!,A46)-S46)/S46,(S46-SUMIFS(#REF!,#REF!,A46))/SUMIFS(#REF!,#REF!,A46)),"."),".")</f>
        <v>.</v>
      </c>
    </row>
    <row r="47" customFormat="false" ht="15.75" hidden="false" customHeight="true" outlineLevel="0" collapsed="false">
      <c r="A47" s="3" t="s">
        <v>104</v>
      </c>
      <c r="B47" s="3" t="s">
        <v>57</v>
      </c>
      <c r="C47" s="2" t="n">
        <v>44664</v>
      </c>
      <c r="D47" s="3" t="s">
        <v>105</v>
      </c>
      <c r="E47" s="3" t="s">
        <v>106</v>
      </c>
      <c r="F47" s="4" t="s">
        <v>143</v>
      </c>
      <c r="G47" s="5" t="s">
        <v>61</v>
      </c>
      <c r="H47" s="6" t="n">
        <v>800000000</v>
      </c>
      <c r="I47" s="1" t="s">
        <v>176</v>
      </c>
      <c r="J47" s="7" t="str">
        <f aca="false">VLOOKUP($I47,'[1]Price List, Weapons &amp; Items'!B$1:C$1048576,2,0)</f>
        <v>Military equipment</v>
      </c>
      <c r="K47" s="7" t="str">
        <f aca="false">IF(I47=".",I47,VLOOKUP($I47,'[1]Price List, Weapons &amp; Items'!B$1:D$1048576,3,0))</f>
        <v>Military equipment</v>
      </c>
      <c r="L47" s="8" t="n">
        <f aca="false">VLOOKUP(I47,'[1]Price List, Weapons &amp; Items'!B$1:E$1048576,4,0)</f>
        <v>0</v>
      </c>
      <c r="M47" s="9" t="n">
        <v>2000</v>
      </c>
      <c r="N47" s="9" t="n">
        <f aca="false">M47</f>
        <v>2000</v>
      </c>
      <c r="O47" s="9" t="n">
        <f aca="false">VLOOKUP($I47,'[1]Price List, Weapons &amp; Items'!B$1:G$1048576,6,0)</f>
        <v>51404</v>
      </c>
      <c r="P47" s="6" t="str">
        <f aca="false">IF(TYPE(M47)=1,IF(TYPE(O47)=1,M47*O47,"No price"),".")</f>
        <v>No price</v>
      </c>
      <c r="Q47" s="6" t="str">
        <f aca="false">IF(TYPE(N47)=1,IF(TYPE(O47)=1,N47*O47,"No price"),".")</f>
        <v>.</v>
      </c>
      <c r="R47" s="6" t="str">
        <f aca="false">IF(AG47=1,IF(H47&lt;&gt;"Not given",H47,IF(TYPE(H47)=2,IF(SUMIFS(#REF!,#REF!,A47)&gt;0,SUMIFS(#REF!,#REF!,A47),"."),"Format error")),"")</f>
        <v/>
      </c>
      <c r="S47" s="6" t="str">
        <f aca="false">IF(AND(AG47=1,R47&lt;&gt;".")=TRUE(),R47/VLOOKUP(G47,'[1]Exchange Rates'!B$1:C$1048576,2,0),IF(R47=".",".",""))</f>
        <v/>
      </c>
      <c r="T47" s="6" t="str">
        <f aca="false">IF(AG47=1,IF(AI47="Value is not given at all",".",IF(AI47="Value is given by the source",S47,IF(AI47="Value is calculated with prices",(IF(SUMIFS(#REF!,#REF!,A47)&gt;0,SUMIFS(#REF!,#REF!,A47),"."))/VLOOKUP("USD",'[1]Exchange Rates'!B$1:C$1048576,2,0),"Error with coding"))),"")</f>
        <v/>
      </c>
      <c r="U47" s="5" t="s">
        <v>63</v>
      </c>
      <c r="V47" s="47" t="s">
        <v>110</v>
      </c>
      <c r="W47" s="45" t="s">
        <v>72</v>
      </c>
      <c r="X47" s="45" t="s">
        <v>76</v>
      </c>
      <c r="Y47" s="45" t="s">
        <v>177</v>
      </c>
      <c r="Z47" s="5" t="n">
        <v>0</v>
      </c>
      <c r="AA47" s="5" t="n">
        <v>0</v>
      </c>
      <c r="AB47" s="5" t="n">
        <f aca="false">IF(AND(D47="Humanitarian", AE47&lt;&gt;"."), 1, 0)</f>
        <v>0</v>
      </c>
      <c r="AC47" s="5" t="n">
        <f aca="false">IF(OR(M47="undisclosed", M47="."), 0, IF(M47=N47, 1, 0))</f>
        <v>1</v>
      </c>
      <c r="AD47" s="5" t="n">
        <v>1</v>
      </c>
      <c r="AE47" s="45" t="s">
        <v>108</v>
      </c>
      <c r="AF47" s="12" t="str">
        <f aca="false">""</f>
        <v/>
      </c>
      <c r="AG47" s="36" t="n">
        <v>0</v>
      </c>
      <c r="AH47" s="46" t="s">
        <v>66</v>
      </c>
      <c r="AI47" s="36" t="s">
        <v>66</v>
      </c>
      <c r="AJ47" s="36" t="n">
        <v>1</v>
      </c>
      <c r="AK47" s="36" t="n">
        <v>4</v>
      </c>
      <c r="AL47" s="36" t="n">
        <v>0</v>
      </c>
      <c r="AM47" s="36" t="n">
        <f aca="false">IF(OR(AN47="2022-2023",AN47=2022), 1, 0)</f>
        <v>1</v>
      </c>
      <c r="AN47" s="36" t="s">
        <v>68</v>
      </c>
      <c r="AO47" s="36" t="n">
        <f aca="false">VLOOKUP($I47,'[1]Price List, Weapons &amp; Items'!B$1:F$1048576,5,0)</f>
        <v>0</v>
      </c>
      <c r="AP47" s="36" t="n">
        <f aca="false">IF(AND(AO47=1,M47="undisclosed")=TRUE(),1,0)</f>
        <v>0</v>
      </c>
      <c r="AQ47" s="36" t="n">
        <f aca="false">IF(AND(AO47=1,N47="undisclosed")=TRUE(),1,0)</f>
        <v>0</v>
      </c>
      <c r="AR47" s="36" t="n">
        <f aca="false">IFERROR(IF(SEARCH("ammuni",I47,1)&gt;0,1,0),0)</f>
        <v>0</v>
      </c>
      <c r="AS47" s="5" t="str">
        <f aca="false">VLOOKUP($I47,'[1]Price List, Weapons &amp; Items'!B$1:L$1048576,COLUMN('[1]Price List, Weapons &amp; Items'!$J$11)-1,0)</f>
        <v>Contracts</v>
      </c>
      <c r="AT47" s="5" t="str">
        <f aca="false">IF(I47=".",".",VLOOKUP($I47,'[1]Price List, Weapons &amp; Items'!B$1:J$1048576,3,0))</f>
        <v>Military equipment</v>
      </c>
      <c r="AU47" s="13" t="str">
        <f aca="true">IF(AG47=1,(OFFSET(I47,0,0,COUNTIF(#REF!,A47),1)),"")</f>
        <v/>
      </c>
      <c r="AV47" s="5" t="n">
        <f aca="false">VLOOKUP($I47,'[1]Price List, Weapons &amp; Items'!B$1:L$1048576,COLUMN('[1]Price List, Weapons &amp; Items'!$L$11)-1,0)</f>
        <v>0</v>
      </c>
      <c r="AW47" s="5" t="n">
        <f aca="false">IF(U47="Yes",1,0)</f>
        <v>1</v>
      </c>
      <c r="AX47" s="5" t="n">
        <f aca="false">IF(D47="Military",IF(OR(IFERROR(SEARCH("equipment",E47,1),0)&gt;0,IFERROR(SEARCH("weapons",E47,1),0)&gt;0),1,0),0)</f>
        <v>1</v>
      </c>
      <c r="AY47" s="5" t="str">
        <f aca="false">IFERROR(IF(VALUE(TEXT(C47,"mm"))=IF(AK47&gt;12,AK47-12,AK47),".",IF(TEXT(C47,"mm")="01",".",1)),"Value is not in date format")</f>
        <v>.</v>
      </c>
      <c r="AZ47" s="5" t="str">
        <f aca="false">IF(AND(A47=A46,C47=C46)=TRUE(),IF(F47=F46,".","1"),".")</f>
        <v>.</v>
      </c>
      <c r="BA47" s="5" t="str">
        <f aca="false">IF(AND(_xlfn.ISFORMULA(R47),_xlfn.ISFORMULA(S47),_xlfn.ISFORMULA(T47))=TRUE(),".",1)</f>
        <v>.</v>
      </c>
      <c r="BB47" s="5" t="str">
        <f aca="false">IF(T47&lt;&gt;".",IF(T47&gt;S47,1,"."),".")</f>
        <v>.</v>
      </c>
      <c r="BC47" s="5" t="n">
        <f aca="false">IFERROR(VLOOKUP(B47,'[1]Share, Heavy Weapons to Ukraine'!B$1:AA$1048576,COLUMN('[1]Share, Heavy Weapons to Ukraine'!C56)-1,0),0)</f>
        <v>1</v>
      </c>
      <c r="BD47" s="5" t="n">
        <f aca="false">VLOOKUP(Sheet1!B47,'[1]Country Summary (€)'!B$1:F$1048576,COLUMN('[1]Country Summary (€)'!C57)-1,FALSE())</f>
        <v>0</v>
      </c>
      <c r="BE47" s="5" t="str">
        <f aca="false">IF(AND(AG47=1,D47="Military",H47&lt;&gt;"Not given")=TRUE(),IF(SUMIFS(#REF!,#REF!,A47)&gt;0,ABS((SUMIFS(#REF!,#REF!,A47)/VLOOKUP("USD",'[1]Exchange Rates'!B$1:C$1048576,2,0)))/S47,"."),".")</f>
        <v>.</v>
      </c>
      <c r="BF47" s="1" t="str">
        <f aca="false">IF(AND(AG47=1,D47="Military",H47&lt;&gt;"Not given")=TRUE(),IF(SUMIFS(#REF!,#REF!,A47)&gt;0,IF((ABS((SUMIFS(#REF!,#REF!,A47)/VLOOKUP("USD",'[1]Exchange Rates'!B$1:C$1048576,2,0)))/S47)&gt;1,(SUMIFS(#REF!,#REF!,A47)-S47)/S47,(S47-SUMIFS(#REF!,#REF!,A47))/SUMIFS(#REF!,#REF!,A47)),"."),".")</f>
        <v>.</v>
      </c>
    </row>
    <row r="48" customFormat="false" ht="15.75" hidden="false" customHeight="true" outlineLevel="0" collapsed="false">
      <c r="A48" s="3" t="s">
        <v>104</v>
      </c>
      <c r="B48" s="3" t="s">
        <v>57</v>
      </c>
      <c r="C48" s="2" t="n">
        <v>44664</v>
      </c>
      <c r="D48" s="3" t="s">
        <v>105</v>
      </c>
      <c r="E48" s="3" t="s">
        <v>106</v>
      </c>
      <c r="F48" s="4" t="s">
        <v>143</v>
      </c>
      <c r="G48" s="5" t="s">
        <v>61</v>
      </c>
      <c r="H48" s="6" t="n">
        <v>800000000</v>
      </c>
      <c r="I48" s="1" t="s">
        <v>178</v>
      </c>
      <c r="J48" s="7" t="str">
        <f aca="false">VLOOKUP($I48,'[1]Price List, Weapons &amp; Items'!B$1:C$1048576,2,0)</f>
        <v>Military equipment</v>
      </c>
      <c r="K48" s="7" t="str">
        <f aca="false">IF(I48=".",I48,VLOOKUP($I48,'[1]Price List, Weapons &amp; Items'!B$1:D$1048576,3,0))</f>
        <v>Military equipment</v>
      </c>
      <c r="L48" s="8" t="n">
        <f aca="false">VLOOKUP(I48,'[1]Price List, Weapons &amp; Items'!B$1:E$1048576,4,0)</f>
        <v>0</v>
      </c>
      <c r="M48" s="9" t="s">
        <v>166</v>
      </c>
      <c r="N48" s="9" t="s">
        <v>166</v>
      </c>
      <c r="O48" s="9" t="n">
        <f aca="false">VLOOKUP($I48,'[1]Price List, Weapons &amp; Items'!B$1:G$1048576,6,0)</f>
        <v>90</v>
      </c>
      <c r="P48" s="6" t="str">
        <f aca="false">IF(TYPE(M48)=1,IF(TYPE(O48)=1,M48*O48,"No price"),".")</f>
        <v>.</v>
      </c>
      <c r="Q48" s="6" t="str">
        <f aca="false">IF(TYPE(N48)=1,IF(TYPE(O48)=1,N48*O48,"No price"),".")</f>
        <v>.</v>
      </c>
      <c r="R48" s="6" t="str">
        <f aca="false">IF(AG48=1,IF(H48&lt;&gt;"Not given",H48,IF(TYPE(H48)=2,IF(SUMIFS(#REF!,#REF!,A48)&gt;0,SUMIFS(#REF!,#REF!,A48),"."),"Format error")),"")</f>
        <v/>
      </c>
      <c r="S48" s="6" t="str">
        <f aca="false">IF(AND(AG48=1,R48&lt;&gt;".")=TRUE(),R48/VLOOKUP(G48,'[1]Exchange Rates'!B$1:C$1048576,2,0),IF(R48=".",".",""))</f>
        <v/>
      </c>
      <c r="T48" s="6" t="str">
        <f aca="false">IF(AG48=1,IF(AI48="Value is not given at all",".",IF(AI48="Value is given by the source",S48,IF(AI48="Value is calculated with prices",(IF(SUMIFS(#REF!,#REF!,A48)&gt;0,SUMIFS(#REF!,#REF!,A48),"."))/VLOOKUP("USD",'[1]Exchange Rates'!B$1:C$1048576,2,0),"Error with coding"))),"")</f>
        <v/>
      </c>
      <c r="U48" s="5" t="s">
        <v>63</v>
      </c>
      <c r="V48" s="47" t="s">
        <v>110</v>
      </c>
      <c r="W48" s="45" t="s">
        <v>72</v>
      </c>
      <c r="X48" s="45" t="s">
        <v>76</v>
      </c>
      <c r="Y48" s="45" t="s">
        <v>179</v>
      </c>
      <c r="Z48" s="5" t="n">
        <v>0</v>
      </c>
      <c r="AA48" s="5" t="n">
        <v>0</v>
      </c>
      <c r="AB48" s="5" t="n">
        <f aca="false">IF(AND(D48="Humanitarian", AE48&lt;&gt;"."), 1, 0)</f>
        <v>0</v>
      </c>
      <c r="AC48" s="5" t="n">
        <f aca="false">IF(OR(M48="undisclosed", M48="."), 0, IF(M48=N48, 1, 0))</f>
        <v>0</v>
      </c>
      <c r="AD48" s="5" t="n">
        <v>1</v>
      </c>
      <c r="AE48" s="45" t="s">
        <v>108</v>
      </c>
      <c r="AF48" s="12" t="str">
        <f aca="false">""</f>
        <v/>
      </c>
      <c r="AG48" s="36" t="n">
        <v>0</v>
      </c>
      <c r="AH48" s="46" t="s">
        <v>66</v>
      </c>
      <c r="AI48" s="36" t="s">
        <v>66</v>
      </c>
      <c r="AJ48" s="36" t="n">
        <v>1</v>
      </c>
      <c r="AK48" s="36" t="n">
        <v>4</v>
      </c>
      <c r="AL48" s="36" t="n">
        <v>0</v>
      </c>
      <c r="AM48" s="36" t="n">
        <f aca="false">IF(OR(AN48="2022-2023",AN48=2022), 1, 0)</f>
        <v>1</v>
      </c>
      <c r="AN48" s="36" t="s">
        <v>68</v>
      </c>
      <c r="AO48" s="36" t="n">
        <f aca="false">VLOOKUP($I48,'[1]Price List, Weapons &amp; Items'!B$1:F$1048576,5,0)</f>
        <v>0</v>
      </c>
      <c r="AP48" s="36" t="n">
        <f aca="false">IF(AND(AO48=1,M48="undisclosed")=TRUE(),1,0)</f>
        <v>0</v>
      </c>
      <c r="AQ48" s="36" t="n">
        <f aca="false">IF(AND(AO48=1,N48="undisclosed")=TRUE(),1,0)</f>
        <v>0</v>
      </c>
      <c r="AR48" s="36" t="n">
        <f aca="false">IFERROR(IF(SEARCH("ammuni",I48,1)&gt;0,1,0),0)</f>
        <v>0</v>
      </c>
      <c r="AS48" s="5" t="str">
        <f aca="false">VLOOKUP($I48,'[1]Price List, Weapons &amp; Items'!B$1:L$1048576,COLUMN('[1]Price List, Weapons &amp; Items'!$J$11)-1,0)</f>
        <v>Media reports (incl. social media)</v>
      </c>
      <c r="AT48" s="5" t="str">
        <f aca="false">IF(I48=".",".",VLOOKUP($I48,'[1]Price List, Weapons &amp; Items'!B$1:J$1048576,3,0))</f>
        <v>Military equipment</v>
      </c>
      <c r="AU48" s="13" t="str">
        <f aca="true">IF(AG48=1,(OFFSET(I48,0,0,COUNTIF(#REF!,A48),1)),"")</f>
        <v/>
      </c>
      <c r="AV48" s="5" t="str">
        <f aca="false">VLOOKUP($I48,'[1]Price List, Weapons &amp; Items'!B$1:L$1048576,COLUMN('[1]Price List, Weapons &amp; Items'!$L$11)-1,0)</f>
        <v>no price, 0 count</v>
      </c>
      <c r="AW48" s="5" t="n">
        <f aca="false">IF(U48="Yes",1,0)</f>
        <v>1</v>
      </c>
      <c r="AX48" s="5" t="n">
        <f aca="false">IF(D48="Military",IF(OR(IFERROR(SEARCH("equipment",E48,1),0)&gt;0,IFERROR(SEARCH("weapons",E48,1),0)&gt;0),1,0),0)</f>
        <v>1</v>
      </c>
      <c r="AY48" s="5" t="str">
        <f aca="false">IFERROR(IF(VALUE(TEXT(C48,"mm"))=IF(AK48&gt;12,AK48-12,AK48),".",IF(TEXT(C48,"mm")="01",".",1)),"Value is not in date format")</f>
        <v>.</v>
      </c>
      <c r="AZ48" s="5" t="str">
        <f aca="false">IF(AND(A48=A47,C48=C47)=TRUE(),IF(F48=F47,".","1"),".")</f>
        <v>.</v>
      </c>
      <c r="BA48" s="5" t="str">
        <f aca="false">IF(AND(_xlfn.ISFORMULA(R48),_xlfn.ISFORMULA(S48),_xlfn.ISFORMULA(T48))=TRUE(),".",1)</f>
        <v>.</v>
      </c>
      <c r="BB48" s="5" t="str">
        <f aca="false">IF(T48&lt;&gt;".",IF(T48&gt;S48,1,"."),".")</f>
        <v>.</v>
      </c>
      <c r="BC48" s="5" t="n">
        <f aca="false">IFERROR(VLOOKUP(B48,'[1]Share, Heavy Weapons to Ukraine'!B$1:AA$1048576,COLUMN('[1]Share, Heavy Weapons to Ukraine'!C57)-1,0),0)</f>
        <v>1</v>
      </c>
      <c r="BD48" s="5" t="n">
        <f aca="false">VLOOKUP(Sheet1!B48,'[1]Country Summary (€)'!B$1:F$1048576,COLUMN('[1]Country Summary (€)'!C58)-1,FALSE())</f>
        <v>0</v>
      </c>
      <c r="BE48" s="5" t="str">
        <f aca="false">IF(AND(AG48=1,D48="Military",H48&lt;&gt;"Not given")=TRUE(),IF(SUMIFS(#REF!,#REF!,A48)&gt;0,ABS((SUMIFS(#REF!,#REF!,A48)/VLOOKUP("USD",'[1]Exchange Rates'!B$1:C$1048576,2,0)))/S48,"."),".")</f>
        <v>.</v>
      </c>
      <c r="BF48" s="1" t="str">
        <f aca="false">IF(AND(AG48=1,D48="Military",H48&lt;&gt;"Not given")=TRUE(),IF(SUMIFS(#REF!,#REF!,A48)&gt;0,IF((ABS((SUMIFS(#REF!,#REF!,A48)/VLOOKUP("USD",'[1]Exchange Rates'!B$1:C$1048576,2,0)))/S48)&gt;1,(SUMIFS(#REF!,#REF!,A48)-S48)/S48,(S48-SUMIFS(#REF!,#REF!,A48))/SUMIFS(#REF!,#REF!,A48)),"."),".")</f>
        <v>.</v>
      </c>
    </row>
    <row r="49" customFormat="false" ht="15.75" hidden="false" customHeight="true" outlineLevel="0" collapsed="false">
      <c r="A49" s="3" t="s">
        <v>104</v>
      </c>
      <c r="B49" s="3" t="s">
        <v>57</v>
      </c>
      <c r="C49" s="2" t="n">
        <v>44664</v>
      </c>
      <c r="D49" s="3" t="s">
        <v>105</v>
      </c>
      <c r="E49" s="3" t="s">
        <v>106</v>
      </c>
      <c r="F49" s="4" t="s">
        <v>143</v>
      </c>
      <c r="G49" s="5" t="s">
        <v>61</v>
      </c>
      <c r="H49" s="6" t="n">
        <v>800000000</v>
      </c>
      <c r="I49" s="1" t="s">
        <v>180</v>
      </c>
      <c r="J49" s="7" t="str">
        <f aca="false">VLOOKUP($I49,'[1]Price List, Weapons &amp; Items'!B$1:C$1048576,2,0)</f>
        <v>Light armaments &amp; infantry</v>
      </c>
      <c r="K49" s="7" t="str">
        <f aca="false">IF(I49=".",I49,VLOOKUP($I49,'[1]Price List, Weapons &amp; Items'!B$1:D$1048576,3,0))</f>
        <v>Explosive</v>
      </c>
      <c r="L49" s="8" t="n">
        <f aca="false">VLOOKUP(I49,'[1]Price List, Weapons &amp; Items'!B$1:E$1048576,4,0)</f>
        <v>0</v>
      </c>
      <c r="M49" s="9" t="s">
        <v>166</v>
      </c>
      <c r="N49" s="9" t="s">
        <v>166</v>
      </c>
      <c r="O49" s="9" t="n">
        <f aca="false">VLOOKUP($I49,'[1]Price List, Weapons &amp; Items'!B$1:G$1048576,6,0)</f>
        <v>223.15</v>
      </c>
      <c r="P49" s="6" t="str">
        <f aca="false">IF(TYPE(M49)=1,IF(TYPE(O49)=1,M49*O49,"No price"),".")</f>
        <v>.</v>
      </c>
      <c r="Q49" s="6" t="str">
        <f aca="false">IF(TYPE(N49)=1,IF(TYPE(O49)=1,N49*O49,"No price"),".")</f>
        <v>.</v>
      </c>
      <c r="R49" s="6" t="str">
        <f aca="false">IF(AG49=1,IF(H49&lt;&gt;"Not given",H49,IF(TYPE(H49)=2,IF(SUMIFS(#REF!,#REF!,A49)&gt;0,SUMIFS(#REF!,#REF!,A49),"."),"Format error")),"")</f>
        <v/>
      </c>
      <c r="S49" s="6" t="str">
        <f aca="false">IF(AND(AG49=1,R49&lt;&gt;".")=TRUE(),R49/VLOOKUP(G49,'[1]Exchange Rates'!B$1:C$1048576,2,0),IF(R49=".",".",""))</f>
        <v/>
      </c>
      <c r="T49" s="6" t="str">
        <f aca="false">IF(AG49=1,IF(AI49="Value is not given at all",".",IF(AI49="Value is given by the source",S49,IF(AI49="Value is calculated with prices",(IF(SUMIFS(#REF!,#REF!,A49)&gt;0,SUMIFS(#REF!,#REF!,A49),"."))/VLOOKUP("USD",'[1]Exchange Rates'!B$1:C$1048576,2,0),"Error with coding"))),"")</f>
        <v/>
      </c>
      <c r="U49" s="5" t="s">
        <v>63</v>
      </c>
      <c r="V49" s="47" t="s">
        <v>110</v>
      </c>
      <c r="W49" s="45" t="s">
        <v>72</v>
      </c>
      <c r="X49" s="45" t="s">
        <v>76</v>
      </c>
      <c r="Y49" s="45" t="s">
        <v>181</v>
      </c>
      <c r="Z49" s="5" t="n">
        <v>0</v>
      </c>
      <c r="AA49" s="5" t="n">
        <v>0</v>
      </c>
      <c r="AB49" s="5" t="n">
        <f aca="false">IF(AND(D49="Humanitarian", AE49&lt;&gt;"."), 1, 0)</f>
        <v>0</v>
      </c>
      <c r="AC49" s="5" t="n">
        <f aca="false">IF(OR(M49="undisclosed", M49="."), 0, IF(M49=N49, 1, 0))</f>
        <v>0</v>
      </c>
      <c r="AD49" s="5" t="n">
        <v>1</v>
      </c>
      <c r="AE49" s="45" t="s">
        <v>108</v>
      </c>
      <c r="AF49" s="12" t="str">
        <f aca="false">""</f>
        <v/>
      </c>
      <c r="AG49" s="36" t="n">
        <v>0</v>
      </c>
      <c r="AH49" s="46" t="s">
        <v>66</v>
      </c>
      <c r="AI49" s="36" t="s">
        <v>66</v>
      </c>
      <c r="AJ49" s="36" t="n">
        <v>1</v>
      </c>
      <c r="AK49" s="36" t="n">
        <v>4</v>
      </c>
      <c r="AL49" s="36" t="n">
        <v>0</v>
      </c>
      <c r="AM49" s="36" t="n">
        <f aca="false">IF(OR(AN49="2022-2023",AN49=2022), 1, 0)</f>
        <v>1</v>
      </c>
      <c r="AN49" s="36" t="s">
        <v>68</v>
      </c>
      <c r="AO49" s="36" t="n">
        <f aca="false">VLOOKUP($I49,'[1]Price List, Weapons &amp; Items'!B$1:F$1048576,5,0)</f>
        <v>0</v>
      </c>
      <c r="AP49" s="36" t="n">
        <f aca="false">IF(AND(AO49=1,M49="undisclosed")=TRUE(),1,0)</f>
        <v>0</v>
      </c>
      <c r="AQ49" s="36" t="n">
        <f aca="false">IF(AND(AO49=1,N49="undisclosed")=TRUE(),1,0)</f>
        <v>0</v>
      </c>
      <c r="AR49" s="36" t="n">
        <f aca="false">IFERROR(IF(SEARCH("ammuni",I49,1)&gt;0,1,0),0)</f>
        <v>0</v>
      </c>
      <c r="AS49" s="5" t="str">
        <f aca="false">VLOOKUP($I49,'[1]Price List, Weapons &amp; Items'!B$1:L$1048576,COLUMN('[1]Price List, Weapons &amp; Items'!$J$11)-1,0)</f>
        <v>Miscellaneous</v>
      </c>
      <c r="AT49" s="5" t="str">
        <f aca="false">IF(I49=".",".",VLOOKUP($I49,'[1]Price List, Weapons &amp; Items'!B$1:J$1048576,3,0))</f>
        <v>Explosive</v>
      </c>
      <c r="AU49" s="13" t="str">
        <f aca="true">IF(AG49=1,(OFFSET(I49,0,0,COUNTIF(#REF!,A49),1)),"")</f>
        <v/>
      </c>
      <c r="AV49" s="5" t="str">
        <f aca="false">VLOOKUP($I49,'[1]Price List, Weapons &amp; Items'!B$1:L$1048576,COLUMN('[1]Price List, Weapons &amp; Items'!$L$11)-1,0)</f>
        <v>no price, 0 count</v>
      </c>
      <c r="AW49" s="5" t="n">
        <f aca="false">IF(U49="Yes",1,0)</f>
        <v>1</v>
      </c>
      <c r="AX49" s="5" t="n">
        <f aca="false">IF(D49="Military",IF(OR(IFERROR(SEARCH("equipment",E49,1),0)&gt;0,IFERROR(SEARCH("weapons",E49,1),0)&gt;0),1,0),0)</f>
        <v>1</v>
      </c>
      <c r="AY49" s="5" t="str">
        <f aca="false">IFERROR(IF(VALUE(TEXT(C49,"mm"))=IF(AK49&gt;12,AK49-12,AK49),".",IF(TEXT(C49,"mm")="01",".",1)),"Value is not in date format")</f>
        <v>.</v>
      </c>
      <c r="AZ49" s="5" t="str">
        <f aca="false">IF(AND(A49=A48,C49=C48)=TRUE(),IF(F49=F48,".","1"),".")</f>
        <v>.</v>
      </c>
      <c r="BA49" s="5" t="str">
        <f aca="false">IF(AND(_xlfn.ISFORMULA(R49),_xlfn.ISFORMULA(S49),_xlfn.ISFORMULA(T49))=TRUE(),".",1)</f>
        <v>.</v>
      </c>
      <c r="BB49" s="5" t="str">
        <f aca="false">IF(T49&lt;&gt;".",IF(T49&gt;S49,1,"."),".")</f>
        <v>.</v>
      </c>
      <c r="BC49" s="5" t="n">
        <f aca="false">IFERROR(VLOOKUP(B49,'[1]Share, Heavy Weapons to Ukraine'!B$1:AA$1048576,COLUMN('[1]Share, Heavy Weapons to Ukraine'!C58)-1,0),0)</f>
        <v>1</v>
      </c>
      <c r="BD49" s="5" t="n">
        <f aca="false">VLOOKUP(Sheet1!B49,'[1]Country Summary (€)'!B$1:F$1048576,COLUMN('[1]Country Summary (€)'!C59)-1,FALSE())</f>
        <v>0</v>
      </c>
      <c r="BE49" s="5" t="str">
        <f aca="false">IF(AND(AG49=1,D49="Military",H49&lt;&gt;"Not given")=TRUE(),IF(SUMIFS(#REF!,#REF!,A49)&gt;0,ABS((SUMIFS(#REF!,#REF!,A49)/VLOOKUP("USD",'[1]Exchange Rates'!B$1:C$1048576,2,0)))/S49,"."),".")</f>
        <v>.</v>
      </c>
      <c r="BF49" s="1" t="str">
        <f aca="false">IF(AND(AG49=1,D49="Military",H49&lt;&gt;"Not given")=TRUE(),IF(SUMIFS(#REF!,#REF!,A49)&gt;0,IF((ABS((SUMIFS(#REF!,#REF!,A49)/VLOOKUP("USD",'[1]Exchange Rates'!B$1:C$1048576,2,0)))/S49)&gt;1,(SUMIFS(#REF!,#REF!,A49)-S49)/S49,(S49-SUMIFS(#REF!,#REF!,A49))/SUMIFS(#REF!,#REF!,A49)),"."),".")</f>
        <v>.</v>
      </c>
    </row>
    <row r="50" customFormat="false" ht="15.75" hidden="false" customHeight="true" outlineLevel="0" collapsed="false">
      <c r="A50" s="3" t="s">
        <v>104</v>
      </c>
      <c r="B50" s="3" t="s">
        <v>57</v>
      </c>
      <c r="C50" s="2" t="n">
        <v>44672</v>
      </c>
      <c r="D50" s="3" t="s">
        <v>105</v>
      </c>
      <c r="E50" s="3" t="s">
        <v>106</v>
      </c>
      <c r="F50" s="4" t="s">
        <v>143</v>
      </c>
      <c r="G50" s="5" t="s">
        <v>61</v>
      </c>
      <c r="H50" s="6" t="n">
        <v>800000000</v>
      </c>
      <c r="I50" s="1" t="s">
        <v>144</v>
      </c>
      <c r="J50" s="7" t="str">
        <f aca="false">VLOOKUP($I50,'[1]Price List, Weapons &amp; Items'!B$1:C$1048576,2,0)</f>
        <v>Heavy weapon</v>
      </c>
      <c r="K50" s="7" t="str">
        <f aca="false">IF(I50=".",I50,VLOOKUP($I50,'[1]Price List, Weapons &amp; Items'!B$1:D$1048576,3,0))</f>
        <v>155mm howitzer</v>
      </c>
      <c r="L50" s="8" t="n">
        <f aca="false">VLOOKUP(I50,'[1]Price List, Weapons &amp; Items'!B$1:E$1048576,4,0)</f>
        <v>0</v>
      </c>
      <c r="M50" s="9" t="n">
        <v>72</v>
      </c>
      <c r="N50" s="9" t="n">
        <v>72</v>
      </c>
      <c r="O50" s="9" t="n">
        <f aca="false">VLOOKUP($I50,'[1]Price List, Weapons &amp; Items'!B$1:G$1048576,6,0)</f>
        <v>5170000</v>
      </c>
      <c r="P50" s="6" t="str">
        <f aca="false">IF(TYPE(M50)=1,IF(TYPE(O50)=1,M50*O50,"No price"),".")</f>
        <v>No price</v>
      </c>
      <c r="Q50" s="6" t="str">
        <f aca="false">IF(TYPE(N50)=1,IF(TYPE(O50)=1,N50*O50,"No price"),".")</f>
        <v>No price</v>
      </c>
      <c r="R50" s="6" t="str">
        <f aca="false">IF(AG50=1,IF(H50&lt;&gt;"Not given",H50,IF(TYPE(H50)=2,IF(SUMIFS(#REF!,#REF!,A50)&gt;0,SUMIFS(#REF!,#REF!,A50),"."),"Format error")),"")</f>
        <v/>
      </c>
      <c r="S50" s="6" t="str">
        <f aca="false">IF(AND(AG50=1,R50&lt;&gt;".")=TRUE(),R50/VLOOKUP(G50,'[1]Exchange Rates'!B$1:C$1048576,2,0),IF(R50=".",".",""))</f>
        <v/>
      </c>
      <c r="T50" s="6" t="str">
        <f aca="false">IF(AG50=1,IF(AI50="Value is not given at all",".",IF(AI50="Value is given by the source",S50,IF(AI50="Value is calculated with prices",(IF(SUMIFS(#REF!,#REF!,A50)&gt;0,SUMIFS(#REF!,#REF!,A50),"."))/VLOOKUP("USD",'[1]Exchange Rates'!B$1:C$1048576,2,0),"Error with coding"))),"")</f>
        <v/>
      </c>
      <c r="U50" s="5" t="s">
        <v>63</v>
      </c>
      <c r="V50" s="47" t="s">
        <v>110</v>
      </c>
      <c r="W50" s="45" t="s">
        <v>72</v>
      </c>
      <c r="X50" s="45" t="s">
        <v>76</v>
      </c>
      <c r="Y50" s="45" t="s">
        <v>182</v>
      </c>
      <c r="Z50" s="5" t="n">
        <v>0</v>
      </c>
      <c r="AA50" s="5" t="n">
        <v>0</v>
      </c>
      <c r="AB50" s="5" t="n">
        <f aca="false">IF(AND(D50="Humanitarian", AE50&lt;&gt;"."), 1, 0)</f>
        <v>0</v>
      </c>
      <c r="AC50" s="5" t="n">
        <f aca="false">IF(OR(M50="undisclosed", M50="."), 0, IF(M50=N50, 1, 0))</f>
        <v>1</v>
      </c>
      <c r="AD50" s="5" t="n">
        <v>1</v>
      </c>
      <c r="AE50" s="48" t="s">
        <v>146</v>
      </c>
      <c r="AF50" s="12" t="str">
        <f aca="false">""</f>
        <v/>
      </c>
      <c r="AG50" s="36" t="n">
        <v>0</v>
      </c>
      <c r="AH50" s="46" t="s">
        <v>66</v>
      </c>
      <c r="AI50" s="36" t="s">
        <v>66</v>
      </c>
      <c r="AJ50" s="36" t="n">
        <v>1</v>
      </c>
      <c r="AK50" s="36" t="n">
        <v>4</v>
      </c>
      <c r="AL50" s="36" t="n">
        <v>0</v>
      </c>
      <c r="AM50" s="36" t="n">
        <f aca="false">IF(OR(AN50="2022-2023",AN50=2022), 1, 0)</f>
        <v>1</v>
      </c>
      <c r="AN50" s="36" t="s">
        <v>68</v>
      </c>
      <c r="AO50" s="36" t="n">
        <f aca="false">VLOOKUP($I50,'[1]Price List, Weapons &amp; Items'!B$1:F$1048576,5,0)</f>
        <v>1</v>
      </c>
      <c r="AP50" s="36" t="n">
        <f aca="false">IF(AND(AO50=1,M50="undisclosed")=TRUE(),1,0)</f>
        <v>0</v>
      </c>
      <c r="AQ50" s="36" t="n">
        <f aca="false">IF(AND(AO50=1,N50="undisclosed")=TRUE(),1,0)</f>
        <v>0</v>
      </c>
      <c r="AR50" s="36" t="n">
        <f aca="false">IFERROR(IF(SEARCH("ammuni",I50,1)&gt;0,1,0),0)</f>
        <v>0</v>
      </c>
      <c r="AS50" s="5" t="str">
        <f aca="false">VLOOKUP($I50,'[1]Price List, Weapons &amp; Items'!B$1:L$1048576,COLUMN('[1]Price List, Weapons &amp; Items'!$J$11)-1,0)</f>
        <v>Military media (incl. websites)</v>
      </c>
      <c r="AT50" s="5" t="str">
        <f aca="false">IF(I50=".",".",VLOOKUP($I50,'[1]Price List, Weapons &amp; Items'!B$1:J$1048576,3,0))</f>
        <v>155mm howitzer</v>
      </c>
      <c r="AU50" s="13" t="str">
        <f aca="true">IF(AG50=1,(OFFSET(I50,0,0,COUNTIF(#REF!,A50),1)),"")</f>
        <v/>
      </c>
      <c r="AV50" s="5" t="n">
        <f aca="false">VLOOKUP($I50,'[1]Price List, Weapons &amp; Items'!B$1:L$1048576,COLUMN('[1]Price List, Weapons &amp; Items'!$L$11)-1,0)</f>
        <v>0</v>
      </c>
      <c r="AW50" s="5" t="n">
        <f aca="false">IF(U50="Yes",1,0)</f>
        <v>1</v>
      </c>
      <c r="AX50" s="5" t="n">
        <f aca="false">IF(D50="Military",IF(OR(IFERROR(SEARCH("equipment",E50,1),0)&gt;0,IFERROR(SEARCH("weapons",E50,1),0)&gt;0),1,0),0)</f>
        <v>1</v>
      </c>
      <c r="AY50" s="5" t="str">
        <f aca="false">IFERROR(IF(VALUE(TEXT(C50,"mm"))=IF(AK50&gt;12,AK50-12,AK50),".",IF(TEXT(C50,"mm")="01",".",1)),"Value is not in date format")</f>
        <v>.</v>
      </c>
      <c r="AZ50" s="5" t="str">
        <f aca="false">IF(AND(A50=A49,C50=C49)=TRUE(),IF(F50=F49,".","1"),".")</f>
        <v>.</v>
      </c>
      <c r="BA50" s="5" t="str">
        <f aca="false">IF(AND(_xlfn.ISFORMULA(R50),_xlfn.ISFORMULA(S50),_xlfn.ISFORMULA(T50))=TRUE(),".",1)</f>
        <v>.</v>
      </c>
      <c r="BB50" s="5" t="str">
        <f aca="false">IF(T50&lt;&gt;".",IF(T50&gt;S50,1,"."),".")</f>
        <v>.</v>
      </c>
      <c r="BC50" s="5" t="n">
        <f aca="false">IFERROR(VLOOKUP(B50,'[1]Share, Heavy Weapons to Ukraine'!B$1:AA$1048576,COLUMN('[1]Share, Heavy Weapons to Ukraine'!C59)-1,0),0)</f>
        <v>1</v>
      </c>
      <c r="BD50" s="5" t="n">
        <f aca="false">VLOOKUP(Sheet1!B50,'[1]Country Summary (€)'!B$1:F$1048576,COLUMN('[1]Country Summary (€)'!C60)-1,FALSE())</f>
        <v>0</v>
      </c>
      <c r="BE50" s="5" t="str">
        <f aca="false">IF(AND(AG50=1,D50="Military",H50&lt;&gt;"Not given")=TRUE(),IF(SUMIFS(#REF!,#REF!,A50)&gt;0,ABS((SUMIFS(#REF!,#REF!,A50)/VLOOKUP("USD",'[1]Exchange Rates'!B$1:C$1048576,2,0)))/S50,"."),".")</f>
        <v>.</v>
      </c>
      <c r="BF50" s="1" t="str">
        <f aca="false">IF(AND(AG50=1,D50="Military",H50&lt;&gt;"Not given")=TRUE(),IF(SUMIFS(#REF!,#REF!,A50)&gt;0,IF((ABS((SUMIFS(#REF!,#REF!,A50)/VLOOKUP("USD",'[1]Exchange Rates'!B$1:C$1048576,2,0)))/S50)&gt;1,(SUMIFS(#REF!,#REF!,A50)-S50)/S50,(S50-SUMIFS(#REF!,#REF!,A50))/SUMIFS(#REF!,#REF!,A50)),"."),".")</f>
        <v>.</v>
      </c>
    </row>
    <row r="51" customFormat="false" ht="15.75" hidden="false" customHeight="true" outlineLevel="0" collapsed="false">
      <c r="A51" s="3" t="s">
        <v>104</v>
      </c>
      <c r="B51" s="3" t="s">
        <v>57</v>
      </c>
      <c r="C51" s="2" t="n">
        <v>44672</v>
      </c>
      <c r="D51" s="3" t="s">
        <v>105</v>
      </c>
      <c r="E51" s="3" t="s">
        <v>106</v>
      </c>
      <c r="F51" s="4" t="s">
        <v>143</v>
      </c>
      <c r="G51" s="5" t="s">
        <v>61</v>
      </c>
      <c r="H51" s="6" t="n">
        <v>800000000</v>
      </c>
      <c r="I51" s="1" t="s">
        <v>183</v>
      </c>
      <c r="J51" s="7" t="str">
        <f aca="false">VLOOKUP($I51,'[1]Price List, Weapons &amp; Items'!B$1:C$1048576,2,0)</f>
        <v>Military equipment</v>
      </c>
      <c r="K51" s="7" t="str">
        <f aca="false">IF(I51=".",I51,VLOOKUP($I51,'[1]Price List, Weapons &amp; Items'!B$1:D$1048576,3,0))</f>
        <v>Military equipment</v>
      </c>
      <c r="L51" s="8" t="n">
        <f aca="false">VLOOKUP(I51,'[1]Price List, Weapons &amp; Items'!B$1:E$1048576,4,0)</f>
        <v>0</v>
      </c>
      <c r="M51" s="9" t="n">
        <v>72</v>
      </c>
      <c r="N51" s="9" t="n">
        <v>72</v>
      </c>
      <c r="O51" s="9" t="n">
        <f aca="false">VLOOKUP($I51,'[1]Price List, Weapons &amp; Items'!B$1:G$1048576,6,0)</f>
        <v>350000</v>
      </c>
      <c r="P51" s="6" t="str">
        <f aca="false">IF(TYPE(M51)=1,IF(TYPE(O51)=1,M51*O51,"No price"),".")</f>
        <v>No price</v>
      </c>
      <c r="Q51" s="6" t="str">
        <f aca="false">IF(TYPE(N51)=1,IF(TYPE(O51)=1,N51*O51,"No price"),".")</f>
        <v>No price</v>
      </c>
      <c r="R51" s="6" t="str">
        <f aca="false">IF(AG51=1,IF(H51&lt;&gt;"Not given",H51,IF(TYPE(H51)=2,IF(SUMIFS(#REF!,#REF!,A51)&gt;0,SUMIFS(#REF!,#REF!,A51),"."),"Format error")),"")</f>
        <v/>
      </c>
      <c r="S51" s="6" t="str">
        <f aca="false">IF(AND(AG51=1,R51&lt;&gt;".")=TRUE(),R51/VLOOKUP(G51,'[1]Exchange Rates'!B$1:C$1048576,2,0),IF(R51=".",".",""))</f>
        <v/>
      </c>
      <c r="T51" s="6" t="str">
        <f aca="false">IF(AG51=1,IF(AI51="Value is not given at all",".",IF(AI51="Value is given by the source",S51,IF(AI51="Value is calculated with prices",(IF(SUMIFS(#REF!,#REF!,A51)&gt;0,SUMIFS(#REF!,#REF!,A51),"."))/VLOOKUP("USD",'[1]Exchange Rates'!B$1:C$1048576,2,0),"Error with coding"))),"")</f>
        <v/>
      </c>
      <c r="U51" s="5" t="s">
        <v>63</v>
      </c>
      <c r="V51" s="47" t="s">
        <v>110</v>
      </c>
      <c r="W51" s="45" t="s">
        <v>72</v>
      </c>
      <c r="X51" s="45" t="s">
        <v>76</v>
      </c>
      <c r="Y51" s="45" t="s">
        <v>184</v>
      </c>
      <c r="Z51" s="5" t="n">
        <v>0</v>
      </c>
      <c r="AA51" s="5" t="n">
        <v>0</v>
      </c>
      <c r="AB51" s="5" t="n">
        <f aca="false">IF(AND(D51="Humanitarian", AE51&lt;&gt;"."), 1, 0)</f>
        <v>0</v>
      </c>
      <c r="AC51" s="5" t="n">
        <f aca="false">IF(OR(M51="undisclosed", M51="."), 0, IF(M51=N51, 1, 0))</f>
        <v>1</v>
      </c>
      <c r="AD51" s="5" t="n">
        <v>1</v>
      </c>
      <c r="AE51" s="45" t="s">
        <v>108</v>
      </c>
      <c r="AF51" s="12" t="str">
        <f aca="false">""</f>
        <v/>
      </c>
      <c r="AG51" s="36" t="n">
        <v>0</v>
      </c>
      <c r="AH51" s="46" t="s">
        <v>66</v>
      </c>
      <c r="AI51" s="36" t="s">
        <v>66</v>
      </c>
      <c r="AJ51" s="36" t="n">
        <v>1</v>
      </c>
      <c r="AK51" s="36" t="n">
        <v>4</v>
      </c>
      <c r="AL51" s="36" t="n">
        <v>0</v>
      </c>
      <c r="AM51" s="36" t="n">
        <f aca="false">IF(OR(AN51="2022-2023",AN51=2022), 1, 0)</f>
        <v>1</v>
      </c>
      <c r="AN51" s="36" t="s">
        <v>68</v>
      </c>
      <c r="AO51" s="36" t="n">
        <f aca="false">VLOOKUP($I51,'[1]Price List, Weapons &amp; Items'!B$1:F$1048576,5,0)</f>
        <v>0</v>
      </c>
      <c r="AP51" s="36" t="n">
        <f aca="false">IF(AND(AO51=1,M51="undisclosed")=TRUE(),1,0)</f>
        <v>0</v>
      </c>
      <c r="AQ51" s="36" t="n">
        <f aca="false">IF(AND(AO51=1,N51="undisclosed")=TRUE(),1,0)</f>
        <v>0</v>
      </c>
      <c r="AR51" s="36" t="n">
        <f aca="false">IFERROR(IF(SEARCH("ammuni",I51,1)&gt;0,1,0),0)</f>
        <v>0</v>
      </c>
      <c r="AS51" s="5" t="str">
        <f aca="false">VLOOKUP($I51,'[1]Price List, Weapons &amp; Items'!B$1:L$1048576,COLUMN('[1]Price List, Weapons &amp; Items'!$J$11)-1,0)</f>
        <v>Media reports (incl. social media)</v>
      </c>
      <c r="AT51" s="5" t="str">
        <f aca="false">IF(I51=".",".",VLOOKUP($I51,'[1]Price List, Weapons &amp; Items'!B$1:J$1048576,3,0))</f>
        <v>Military equipment</v>
      </c>
      <c r="AU51" s="13" t="str">
        <f aca="true">IF(AG51=1,(OFFSET(I51,0,0,COUNTIF(#REF!,A51),1)),"")</f>
        <v/>
      </c>
      <c r="AV51" s="5" t="n">
        <f aca="false">VLOOKUP($I51,'[1]Price List, Weapons &amp; Items'!B$1:L$1048576,COLUMN('[1]Price List, Weapons &amp; Items'!$L$11)-1,0)</f>
        <v>0</v>
      </c>
      <c r="AW51" s="5" t="n">
        <f aca="false">IF(U51="Yes",1,0)</f>
        <v>1</v>
      </c>
      <c r="AX51" s="5" t="n">
        <f aca="false">IF(D51="Military",IF(OR(IFERROR(SEARCH("equipment",E51,1),0)&gt;0,IFERROR(SEARCH("weapons",E51,1),0)&gt;0),1,0),0)</f>
        <v>1</v>
      </c>
      <c r="AY51" s="5" t="str">
        <f aca="false">IFERROR(IF(VALUE(TEXT(C51,"mm"))=IF(AK51&gt;12,AK51-12,AK51),".",IF(TEXT(C51,"mm")="01",".",1)),"Value is not in date format")</f>
        <v>.</v>
      </c>
      <c r="AZ51" s="5" t="str">
        <f aca="false">IF(AND(A51=A50,C51=C50)=TRUE(),IF(F51=F50,".","1"),".")</f>
        <v>.</v>
      </c>
      <c r="BA51" s="5" t="str">
        <f aca="false">IF(AND(_xlfn.ISFORMULA(R51),_xlfn.ISFORMULA(S51),_xlfn.ISFORMULA(T51))=TRUE(),".",1)</f>
        <v>.</v>
      </c>
      <c r="BB51" s="5" t="str">
        <f aca="false">IF(T51&lt;&gt;".",IF(T51&gt;S51,1,"."),".")</f>
        <v>.</v>
      </c>
      <c r="BC51" s="5" t="n">
        <f aca="false">IFERROR(VLOOKUP(B51,'[1]Share, Heavy Weapons to Ukraine'!B$1:AA$1048576,COLUMN('[1]Share, Heavy Weapons to Ukraine'!C60)-1,0),0)</f>
        <v>1</v>
      </c>
      <c r="BD51" s="5" t="n">
        <f aca="false">VLOOKUP(Sheet1!B51,'[1]Country Summary (€)'!B$1:F$1048576,COLUMN('[1]Country Summary (€)'!C61)-1,FALSE())</f>
        <v>0</v>
      </c>
      <c r="BE51" s="5" t="str">
        <f aca="false">IF(AND(AG51=1,D51="Military",H51&lt;&gt;"Not given")=TRUE(),IF(SUMIFS(#REF!,#REF!,A51)&gt;0,ABS((SUMIFS(#REF!,#REF!,A51)/VLOOKUP("USD",'[1]Exchange Rates'!B$1:C$1048576,2,0)))/S51,"."),".")</f>
        <v>.</v>
      </c>
      <c r="BF51" s="1" t="str">
        <f aca="false">IF(AND(AG51=1,D51="Military",H51&lt;&gt;"Not given")=TRUE(),IF(SUMIFS(#REF!,#REF!,A51)&gt;0,IF((ABS((SUMIFS(#REF!,#REF!,A51)/VLOOKUP("USD",'[1]Exchange Rates'!B$1:C$1048576,2,0)))/S51)&gt;1,(SUMIFS(#REF!,#REF!,A51)-S51)/S51,(S51-SUMIFS(#REF!,#REF!,A51))/SUMIFS(#REF!,#REF!,A51)),"."),".")</f>
        <v>.</v>
      </c>
    </row>
    <row r="52" customFormat="false" ht="15.75" hidden="false" customHeight="true" outlineLevel="0" collapsed="false">
      <c r="A52" s="3" t="s">
        <v>104</v>
      </c>
      <c r="B52" s="3" t="s">
        <v>57</v>
      </c>
      <c r="C52" s="2" t="n">
        <v>44672</v>
      </c>
      <c r="D52" s="3" t="s">
        <v>105</v>
      </c>
      <c r="E52" s="3" t="s">
        <v>106</v>
      </c>
      <c r="F52" s="4" t="s">
        <v>143</v>
      </c>
      <c r="G52" s="5" t="s">
        <v>61</v>
      </c>
      <c r="H52" s="6" t="n">
        <v>800000000</v>
      </c>
      <c r="I52" s="1" t="s">
        <v>185</v>
      </c>
      <c r="J52" s="7" t="str">
        <f aca="false">VLOOKUP($I52,'[1]Price List, Weapons &amp; Items'!B$1:C$1048576,2,0)</f>
        <v>Aviation and drones</v>
      </c>
      <c r="K52" s="7" t="str">
        <f aca="false">IF(I52=".",I52,VLOOKUP($I52,'[1]Price List, Weapons &amp; Items'!B$1:D$1048576,3,0))</f>
        <v>drone</v>
      </c>
      <c r="L52" s="8" t="n">
        <f aca="false">VLOOKUP(I52,'[1]Price List, Weapons &amp; Items'!B$1:E$1048576,4,0)</f>
        <v>0</v>
      </c>
      <c r="M52" s="9" t="n">
        <v>121</v>
      </c>
      <c r="N52" s="9" t="n">
        <v>121</v>
      </c>
      <c r="O52" s="9" t="n">
        <f aca="false">VLOOKUP($I52,'[1]Price List, Weapons &amp; Items'!B$1:G$1048576,6,0)</f>
        <v>163793</v>
      </c>
      <c r="P52" s="6" t="str">
        <f aca="false">IF(TYPE(M52)=1,IF(TYPE(O52)=1,M52*O52,"No price"),".")</f>
        <v>No price</v>
      </c>
      <c r="Q52" s="6" t="str">
        <f aca="false">IF(TYPE(N52)=1,IF(TYPE(O52)=1,N52*O52,"No price"),".")</f>
        <v>No price</v>
      </c>
      <c r="R52" s="6" t="str">
        <f aca="false">IF(AG52=1,IF(H52&lt;&gt;"Not given",H52,IF(TYPE(H52)=2,IF(SUMIFS(#REF!,#REF!,A52)&gt;0,SUMIFS(#REF!,#REF!,A52),"."),"Format error")),"")</f>
        <v/>
      </c>
      <c r="S52" s="6" t="str">
        <f aca="false">IF(AND(AG52=1,R52&lt;&gt;".")=TRUE(),R52/VLOOKUP(G52,'[1]Exchange Rates'!B$1:C$1048576,2,0),IF(R52=".",".",""))</f>
        <v/>
      </c>
      <c r="T52" s="6" t="str">
        <f aca="false">IF(AG52=1,IF(AI52="Value is not given at all",".",IF(AI52="Value is given by the source",S52,IF(AI52="Value is calculated with prices",(IF(SUMIFS(#REF!,#REF!,A52)&gt;0,SUMIFS(#REF!,#REF!,A52),"."))/VLOOKUP("USD",'[1]Exchange Rates'!B$1:C$1048576,2,0),"Error with coding"))),"")</f>
        <v/>
      </c>
      <c r="U52" s="5" t="s">
        <v>63</v>
      </c>
      <c r="V52" s="47" t="s">
        <v>110</v>
      </c>
      <c r="W52" s="45" t="s">
        <v>72</v>
      </c>
      <c r="X52" s="45" t="s">
        <v>76</v>
      </c>
      <c r="Y52" s="45" t="s">
        <v>186</v>
      </c>
      <c r="Z52" s="5" t="n">
        <v>0</v>
      </c>
      <c r="AA52" s="5" t="n">
        <v>0</v>
      </c>
      <c r="AB52" s="5" t="n">
        <f aca="false">IF(AND(D52="Humanitarian", AE52&lt;&gt;"."), 1, 0)</f>
        <v>0</v>
      </c>
      <c r="AC52" s="5" t="n">
        <f aca="false">IF(OR(M52="undisclosed", M52="."), 0, IF(M52=N52, 1, 0))</f>
        <v>1</v>
      </c>
      <c r="AD52" s="5" t="n">
        <v>1</v>
      </c>
      <c r="AE52" s="45" t="s">
        <v>108</v>
      </c>
      <c r="AF52" s="12" t="str">
        <f aca="false">""</f>
        <v/>
      </c>
      <c r="AG52" s="36" t="n">
        <v>0</v>
      </c>
      <c r="AH52" s="46" t="s">
        <v>66</v>
      </c>
      <c r="AI52" s="36" t="s">
        <v>66</v>
      </c>
      <c r="AJ52" s="36" t="n">
        <v>1</v>
      </c>
      <c r="AK52" s="36" t="n">
        <v>4</v>
      </c>
      <c r="AL52" s="36" t="n">
        <v>0</v>
      </c>
      <c r="AM52" s="36" t="n">
        <f aca="false">IF(OR(AN52="2022-2023",AN52=2022), 1, 0)</f>
        <v>1</v>
      </c>
      <c r="AN52" s="36" t="s">
        <v>68</v>
      </c>
      <c r="AO52" s="36" t="n">
        <f aca="false">VLOOKUP($I52,'[1]Price List, Weapons &amp; Items'!B$1:F$1048576,5,0)</f>
        <v>0</v>
      </c>
      <c r="AP52" s="36" t="n">
        <f aca="false">IF(AND(AO52=1,M52="undisclosed")=TRUE(),1,0)</f>
        <v>0</v>
      </c>
      <c r="AQ52" s="36" t="n">
        <f aca="false">IF(AND(AO52=1,N52="undisclosed")=TRUE(),1,0)</f>
        <v>0</v>
      </c>
      <c r="AR52" s="36" t="n">
        <f aca="false">IFERROR(IF(SEARCH("ammuni",I52,1)&gt;0,1,0),0)</f>
        <v>0</v>
      </c>
      <c r="AS52" s="5" t="str">
        <f aca="false">VLOOKUP($I52,'[1]Price List, Weapons &amp; Items'!B$1:L$1048576,COLUMN('[1]Price List, Weapons &amp; Items'!$J$11)-1,0)</f>
        <v>Government information</v>
      </c>
      <c r="AT52" s="5" t="str">
        <f aca="false">IF(I52=".",".",VLOOKUP($I52,'[1]Price List, Weapons &amp; Items'!B$1:J$1048576,3,0))</f>
        <v>drone</v>
      </c>
      <c r="AU52" s="13" t="str">
        <f aca="true">IF(AG52=1,(OFFSET(I52,0,0,COUNTIF(#REF!,A52),1)),"")</f>
        <v/>
      </c>
      <c r="AV52" s="5" t="n">
        <f aca="false">VLOOKUP($I52,'[1]Price List, Weapons &amp; Items'!B$1:L$1048576,COLUMN('[1]Price List, Weapons &amp; Items'!$L$11)-1,0)</f>
        <v>0</v>
      </c>
      <c r="AW52" s="5" t="n">
        <f aca="false">IF(U52="Yes",1,0)</f>
        <v>1</v>
      </c>
      <c r="AX52" s="5" t="n">
        <f aca="false">IF(D52="Military",IF(OR(IFERROR(SEARCH("equipment",E52,1),0)&gt;0,IFERROR(SEARCH("weapons",E52,1),0)&gt;0),1,0),0)</f>
        <v>1</v>
      </c>
      <c r="AY52" s="5" t="str">
        <f aca="false">IFERROR(IF(VALUE(TEXT(C52,"mm"))=IF(AK52&gt;12,AK52-12,AK52),".",IF(TEXT(C52,"mm")="01",".",1)),"Value is not in date format")</f>
        <v>.</v>
      </c>
      <c r="AZ52" s="5" t="str">
        <f aca="false">IF(AND(A52=A51,C52=C51)=TRUE(),IF(F52=F51,".","1"),".")</f>
        <v>.</v>
      </c>
      <c r="BA52" s="5" t="str">
        <f aca="false">IF(AND(_xlfn.ISFORMULA(R52),_xlfn.ISFORMULA(S52),_xlfn.ISFORMULA(T52))=TRUE(),".",1)</f>
        <v>.</v>
      </c>
      <c r="BB52" s="5" t="str">
        <f aca="false">IF(T52&lt;&gt;".",IF(T52&gt;S52,1,"."),".")</f>
        <v>.</v>
      </c>
      <c r="BC52" s="5" t="n">
        <f aca="false">IFERROR(VLOOKUP(B52,'[1]Share, Heavy Weapons to Ukraine'!B$1:AA$1048576,COLUMN('[1]Share, Heavy Weapons to Ukraine'!C61)-1,0),0)</f>
        <v>1</v>
      </c>
      <c r="BD52" s="5" t="n">
        <f aca="false">VLOOKUP(Sheet1!B52,'[1]Country Summary (€)'!B$1:F$1048576,COLUMN('[1]Country Summary (€)'!C62)-1,FALSE())</f>
        <v>0</v>
      </c>
      <c r="BE52" s="5" t="str">
        <f aca="false">IF(AND(AG52=1,D52="Military",H52&lt;&gt;"Not given")=TRUE(),IF(SUMIFS(#REF!,#REF!,A52)&gt;0,ABS((SUMIFS(#REF!,#REF!,A52)/VLOOKUP("USD",'[1]Exchange Rates'!B$1:C$1048576,2,0)))/S52,"."),".")</f>
        <v>.</v>
      </c>
      <c r="BF52" s="1" t="str">
        <f aca="false">IF(AND(AG52=1,D52="Military",H52&lt;&gt;"Not given")=TRUE(),IF(SUMIFS(#REF!,#REF!,A52)&gt;0,IF((ABS((SUMIFS(#REF!,#REF!,A52)/VLOOKUP("USD",'[1]Exchange Rates'!B$1:C$1048576,2,0)))/S52)&gt;1,(SUMIFS(#REF!,#REF!,A52)-S52)/S52,(S52-SUMIFS(#REF!,#REF!,A52))/SUMIFS(#REF!,#REF!,A52)),"."),".")</f>
        <v>.</v>
      </c>
    </row>
    <row r="53" customFormat="false" ht="15.75" hidden="false" customHeight="true" outlineLevel="0" collapsed="false">
      <c r="A53" s="3" t="s">
        <v>104</v>
      </c>
      <c r="B53" s="3" t="s">
        <v>57</v>
      </c>
      <c r="C53" s="2" t="n">
        <v>44672</v>
      </c>
      <c r="D53" s="3" t="s">
        <v>105</v>
      </c>
      <c r="E53" s="3" t="s">
        <v>106</v>
      </c>
      <c r="F53" s="4" t="s">
        <v>143</v>
      </c>
      <c r="G53" s="5" t="s">
        <v>61</v>
      </c>
      <c r="H53" s="6" t="n">
        <v>800000000</v>
      </c>
      <c r="I53" s="1" t="s">
        <v>187</v>
      </c>
      <c r="J53" s="7" t="str">
        <f aca="false">VLOOKUP($I53,'[1]Price List, Weapons &amp; Items'!B$1:C$1048576,2,0)</f>
        <v>Military equipment</v>
      </c>
      <c r="K53" s="7" t="str">
        <f aca="false">IF(I53=".",I53,VLOOKUP($I53,'[1]Price List, Weapons &amp; Items'!B$1:D$1048576,3,0))</f>
        <v>Military equipment</v>
      </c>
      <c r="L53" s="8" t="n">
        <f aca="false">VLOOKUP(I53,'[1]Price List, Weapons &amp; Items'!B$1:E$1048576,4,0)</f>
        <v>0</v>
      </c>
      <c r="M53" s="9" t="s">
        <v>166</v>
      </c>
      <c r="N53" s="9" t="s">
        <v>166</v>
      </c>
      <c r="O53" s="9" t="str">
        <f aca="false">VLOOKUP($I53,'[1]Price List, Weapons &amp; Items'!B$1:G$1048576,6,0)</f>
        <v>.</v>
      </c>
      <c r="P53" s="6" t="str">
        <f aca="false">IF(TYPE(M53)=1,IF(TYPE(O53)=1,M53*O53,"No price"),".")</f>
        <v>.</v>
      </c>
      <c r="Q53" s="6" t="str">
        <f aca="false">IF(TYPE(N53)=1,IF(TYPE(O53)=1,N53*O53,"No price"),".")</f>
        <v>.</v>
      </c>
      <c r="R53" s="6" t="str">
        <f aca="false">IF(AG53=1,IF(H53&lt;&gt;"Not given",H53,IF(TYPE(H53)=2,IF(SUMIFS(#REF!,#REF!,A53)&gt;0,SUMIFS(#REF!,#REF!,A53),"."),"Format error")),"")</f>
        <v/>
      </c>
      <c r="S53" s="6" t="str">
        <f aca="false">IF(AND(AG53=1,R53&lt;&gt;".")=TRUE(),R53/VLOOKUP(G53,'[1]Exchange Rates'!B$1:C$1048576,2,0),IF(R53=".",".",""))</f>
        <v/>
      </c>
      <c r="T53" s="6" t="str">
        <f aca="false">IF(AG53=1,IF(AI53="Value is not given at all",".",IF(AI53="Value is given by the source",S53,IF(AI53="Value is calculated with prices",(IF(SUMIFS(#REF!,#REF!,A53)&gt;0,SUMIFS(#REF!,#REF!,A53),"."))/VLOOKUP("USD",'[1]Exchange Rates'!B$1:C$1048576,2,0),"Error with coding"))),"")</f>
        <v/>
      </c>
      <c r="U53" s="5" t="s">
        <v>63</v>
      </c>
      <c r="V53" s="47" t="s">
        <v>110</v>
      </c>
      <c r="W53" s="45" t="s">
        <v>72</v>
      </c>
      <c r="X53" s="45" t="s">
        <v>76</v>
      </c>
      <c r="Y53" s="45" t="s">
        <v>188</v>
      </c>
      <c r="Z53" s="5" t="n">
        <v>0</v>
      </c>
      <c r="AA53" s="5" t="n">
        <v>0</v>
      </c>
      <c r="AB53" s="5" t="n">
        <f aca="false">IF(AND(D53="Humanitarian", AE53&lt;&gt;"."), 1, 0)</f>
        <v>0</v>
      </c>
      <c r="AC53" s="5" t="n">
        <f aca="false">IF(OR(M53="undisclosed", M53="."), 0, IF(M53=N53, 1, 0))</f>
        <v>0</v>
      </c>
      <c r="AD53" s="5" t="n">
        <v>1</v>
      </c>
      <c r="AE53" s="45" t="s">
        <v>108</v>
      </c>
      <c r="AF53" s="12" t="str">
        <f aca="false">""</f>
        <v/>
      </c>
      <c r="AG53" s="36" t="n">
        <v>0</v>
      </c>
      <c r="AH53" s="46" t="s">
        <v>66</v>
      </c>
      <c r="AI53" s="36" t="s">
        <v>66</v>
      </c>
      <c r="AJ53" s="36" t="n">
        <v>1</v>
      </c>
      <c r="AK53" s="36" t="n">
        <v>4</v>
      </c>
      <c r="AL53" s="36" t="n">
        <v>0</v>
      </c>
      <c r="AM53" s="36" t="n">
        <f aca="false">IF(OR(AN53="2022-2023",AN53=2022), 1, 0)</f>
        <v>1</v>
      </c>
      <c r="AN53" s="36" t="s">
        <v>68</v>
      </c>
      <c r="AO53" s="36" t="n">
        <f aca="false">VLOOKUP($I53,'[1]Price List, Weapons &amp; Items'!B$1:F$1048576,5,0)</f>
        <v>0</v>
      </c>
      <c r="AP53" s="36" t="n">
        <f aca="false">IF(AND(AO53=1,M53="undisclosed")=TRUE(),1,0)</f>
        <v>0</v>
      </c>
      <c r="AQ53" s="36" t="n">
        <f aca="false">IF(AND(AO53=1,N53="undisclosed")=TRUE(),1,0)</f>
        <v>0</v>
      </c>
      <c r="AR53" s="36" t="n">
        <f aca="false">IFERROR(IF(SEARCH("ammuni",I53,1)&gt;0,1,0),0)</f>
        <v>0</v>
      </c>
      <c r="AS53" s="5" t="str">
        <f aca="false">VLOOKUP($I53,'[1]Price List, Weapons &amp; Items'!B$1:L$1048576,COLUMN('[1]Price List, Weapons &amp; Items'!$J$11)-1,0)</f>
        <v>.</v>
      </c>
      <c r="AT53" s="5" t="str">
        <f aca="false">IF(I53=".",".",VLOOKUP($I53,'[1]Price List, Weapons &amp; Items'!B$1:J$1048576,3,0))</f>
        <v>Military equipment</v>
      </c>
      <c r="AU53" s="13" t="str">
        <f aca="true">IF(AG53=1,(OFFSET(I53,0,0,COUNTIF(#REF!,A53),1)),"")</f>
        <v/>
      </c>
      <c r="AV53" s="5" t="str">
        <f aca="false">VLOOKUP($I53,'[1]Price List, Weapons &amp; Items'!B$1:L$1048576,COLUMN('[1]Price List, Weapons &amp; Items'!$L$11)-1,0)</f>
        <v>no price, 0 count</v>
      </c>
      <c r="AW53" s="5" t="n">
        <f aca="false">IF(U53="Yes",1,0)</f>
        <v>1</v>
      </c>
      <c r="AX53" s="5" t="n">
        <f aca="false">IF(D53="Military",IF(OR(IFERROR(SEARCH("equipment",E53,1),0)&gt;0,IFERROR(SEARCH("weapons",E53,1),0)&gt;0),1,0),0)</f>
        <v>1</v>
      </c>
      <c r="AY53" s="5" t="str">
        <f aca="false">IFERROR(IF(VALUE(TEXT(C53,"mm"))=IF(AK53&gt;12,AK53-12,AK53),".",IF(TEXT(C53,"mm")="01",".",1)),"Value is not in date format")</f>
        <v>.</v>
      </c>
      <c r="AZ53" s="5" t="str">
        <f aca="false">IF(AND(A53=A52,C53=C52)=TRUE(),IF(F53=F52,".","1"),".")</f>
        <v>.</v>
      </c>
      <c r="BA53" s="5" t="str">
        <f aca="false">IF(AND(_xlfn.ISFORMULA(R53),_xlfn.ISFORMULA(S53),_xlfn.ISFORMULA(T53))=TRUE(),".",1)</f>
        <v>.</v>
      </c>
      <c r="BB53" s="5" t="str">
        <f aca="false">IF(T53&lt;&gt;".",IF(T53&gt;S53,1,"."),".")</f>
        <v>.</v>
      </c>
      <c r="BC53" s="5" t="n">
        <f aca="false">IFERROR(VLOOKUP(B53,'[1]Share, Heavy Weapons to Ukraine'!B$1:AA$1048576,COLUMN('[1]Share, Heavy Weapons to Ukraine'!C62)-1,0),0)</f>
        <v>1</v>
      </c>
      <c r="BD53" s="5" t="n">
        <f aca="false">VLOOKUP(Sheet1!B53,'[1]Country Summary (€)'!B$1:F$1048576,COLUMN('[1]Country Summary (€)'!C63)-1,FALSE())</f>
        <v>0</v>
      </c>
      <c r="BE53" s="5" t="str">
        <f aca="false">IF(AND(AG53=1,D53="Military",H53&lt;&gt;"Not given")=TRUE(),IF(SUMIFS(#REF!,#REF!,A53)&gt;0,ABS((SUMIFS(#REF!,#REF!,A53)/VLOOKUP("USD",'[1]Exchange Rates'!B$1:C$1048576,2,0)))/S53,"."),".")</f>
        <v>.</v>
      </c>
      <c r="BF53" s="1" t="str">
        <f aca="false">IF(AND(AG53=1,D53="Military",H53&lt;&gt;"Not given")=TRUE(),IF(SUMIFS(#REF!,#REF!,A53)&gt;0,IF((ABS((SUMIFS(#REF!,#REF!,A53)/VLOOKUP("USD",'[1]Exchange Rates'!B$1:C$1048576,2,0)))/S53)&gt;1,(SUMIFS(#REF!,#REF!,A53)-S53)/S53,(S53-SUMIFS(#REF!,#REF!,A53))/SUMIFS(#REF!,#REF!,A53)),"."),".")</f>
        <v>.</v>
      </c>
    </row>
    <row r="54" customFormat="false" ht="15.75" hidden="false" customHeight="true" outlineLevel="0" collapsed="false">
      <c r="A54" s="3" t="s">
        <v>104</v>
      </c>
      <c r="B54" s="3" t="s">
        <v>57</v>
      </c>
      <c r="C54" s="2" t="n">
        <v>44687</v>
      </c>
      <c r="D54" s="3" t="s">
        <v>105</v>
      </c>
      <c r="E54" s="3" t="s">
        <v>106</v>
      </c>
      <c r="F54" s="4" t="s">
        <v>189</v>
      </c>
      <c r="G54" s="5" t="s">
        <v>61</v>
      </c>
      <c r="H54" s="6" t="n">
        <v>150000000</v>
      </c>
      <c r="I54" s="49" t="s">
        <v>147</v>
      </c>
      <c r="J54" s="7" t="str">
        <f aca="false">VLOOKUP($I54,'[1]Price List, Weapons &amp; Items'!B$1:C$1048576,2,0)</f>
        <v>Ammunition for heavy weapon</v>
      </c>
      <c r="K54" s="7" t="str">
        <f aca="false">IF(I54=".",I54,VLOOKUP($I54,'[1]Price List, Weapons &amp; Items'!B$1:D$1048576,3,0))</f>
        <v>155mm howitzer ammunition</v>
      </c>
      <c r="L54" s="8" t="n">
        <f aca="false">VLOOKUP(I54,'[1]Price List, Weapons &amp; Items'!B$1:E$1048576,4,0)</f>
        <v>0</v>
      </c>
      <c r="M54" s="9" t="n">
        <v>25000</v>
      </c>
      <c r="N54" s="9" t="n">
        <v>25000</v>
      </c>
      <c r="O54" s="9" t="n">
        <f aca="false">VLOOKUP($I54,'[1]Price List, Weapons &amp; Items'!B$1:G$1048576,6,0)</f>
        <v>3800</v>
      </c>
      <c r="P54" s="6" t="str">
        <f aca="false">IF(TYPE(M54)=1,IF(TYPE(O54)=1,M54*O54,"No price"),".")</f>
        <v>No price</v>
      </c>
      <c r="Q54" s="6" t="str">
        <f aca="false">IF(TYPE(N54)=1,IF(TYPE(O54)=1,N54*O54,"No price"),".")</f>
        <v>No price</v>
      </c>
      <c r="R54" s="6" t="str">
        <f aca="false">IF(AG54=1,IF(H54&lt;&gt;"Not given",H54,IF(TYPE(H54)=2,IF(SUMIFS(#REF!,#REF!,A54)&gt;0,SUMIFS(#REF!,#REF!,A54),"."),"Format error")),"")</f>
        <v/>
      </c>
      <c r="S54" s="6" t="str">
        <f aca="false">IF(AND(AG54=1,R54&lt;&gt;".")=TRUE(),R54/VLOOKUP(G54,'[1]Exchange Rates'!B$1:C$1048576,2,0),IF(R54=".",".",""))</f>
        <v/>
      </c>
      <c r="T54" s="6" t="str">
        <f aca="false">IF(AG54=1,IF(AI54="Value is not given at all",".",IF(AI54="Value is given by the source",S54,IF(AI54="Value is calculated with prices",(IF(SUMIFS(#REF!,#REF!,A54)&gt;0,SUMIFS(#REF!,#REF!,A54),"."))/VLOOKUP("USD",'[1]Exchange Rates'!B$1:C$1048576,2,0),"Error with coding"))),"")</f>
        <v/>
      </c>
      <c r="U54" s="5" t="s">
        <v>63</v>
      </c>
      <c r="V54" s="47" t="s">
        <v>190</v>
      </c>
      <c r="W54" s="45" t="s">
        <v>72</v>
      </c>
      <c r="X54" s="45" t="s">
        <v>76</v>
      </c>
      <c r="Y54" s="45" t="s">
        <v>191</v>
      </c>
      <c r="Z54" s="5" t="n">
        <v>0</v>
      </c>
      <c r="AA54" s="5" t="n">
        <v>0</v>
      </c>
      <c r="AB54" s="5" t="n">
        <f aca="false">IF(AND(D54="Humanitarian", AE54&lt;&gt;"."), 1, 0)</f>
        <v>0</v>
      </c>
      <c r="AC54" s="5" t="n">
        <f aca="false">IF(OR(M54="undisclosed", M54="."), 0, IF(M54=N54, 1, 0))</f>
        <v>1</v>
      </c>
      <c r="AD54" s="5" t="n">
        <v>1</v>
      </c>
      <c r="AE54" s="45" t="s">
        <v>108</v>
      </c>
      <c r="AF54" s="12" t="str">
        <f aca="false">""</f>
        <v/>
      </c>
      <c r="AG54" s="36" t="n">
        <v>0</v>
      </c>
      <c r="AH54" s="46" t="s">
        <v>66</v>
      </c>
      <c r="AI54" s="36" t="s">
        <v>66</v>
      </c>
      <c r="AJ54" s="36" t="n">
        <v>1</v>
      </c>
      <c r="AK54" s="36" t="n">
        <v>5</v>
      </c>
      <c r="AL54" s="36" t="n">
        <v>0</v>
      </c>
      <c r="AM54" s="36" t="n">
        <f aca="false">IF(OR(AN54="2022-2023",AN54=2022), 1, 0)</f>
        <v>1</v>
      </c>
      <c r="AN54" s="36" t="s">
        <v>68</v>
      </c>
      <c r="AO54" s="36" t="n">
        <f aca="false">VLOOKUP($I54,'[1]Price List, Weapons &amp; Items'!B$1:F$1048576,5,0)</f>
        <v>1</v>
      </c>
      <c r="AP54" s="36" t="n">
        <f aca="false">IF(AND(AO54=1,M54="undisclosed")=TRUE(),1,0)</f>
        <v>0</v>
      </c>
      <c r="AQ54" s="36" t="n">
        <f aca="false">IF(AND(AO54=1,N54="undisclosed")=TRUE(),1,0)</f>
        <v>0</v>
      </c>
      <c r="AR54" s="36" t="n">
        <f aca="false">IFERROR(IF(SEARCH("ammuni",I54,1)&gt;0,1,0),0)</f>
        <v>0</v>
      </c>
      <c r="AS54" s="5" t="str">
        <f aca="false">VLOOKUP($I54,'[1]Price List, Weapons &amp; Items'!B$1:L$1048576,COLUMN('[1]Price List, Weapons &amp; Items'!$J$11)-1,0)</f>
        <v>Government information</v>
      </c>
      <c r="AT54" s="5" t="str">
        <f aca="false">IF(I54=".",".",VLOOKUP($I54,'[1]Price List, Weapons &amp; Items'!B$1:J$1048576,3,0))</f>
        <v>155mm howitzer ammunition</v>
      </c>
      <c r="AU54" s="13" t="str">
        <f aca="true">IF(AG54=1,(OFFSET(I54,0,0,COUNTIF(#REF!,A54),1)),"")</f>
        <v/>
      </c>
      <c r="AV54" s="5" t="n">
        <f aca="false">VLOOKUP($I54,'[1]Price List, Weapons &amp; Items'!B$1:L$1048576,COLUMN('[1]Price List, Weapons &amp; Items'!$L$11)-1,0)</f>
        <v>0</v>
      </c>
      <c r="AW54" s="5" t="n">
        <f aca="false">IF(U54="Yes",1,0)</f>
        <v>1</v>
      </c>
      <c r="AX54" s="5" t="n">
        <f aca="false">IF(D54="Military",IF(OR(IFERROR(SEARCH("equipment",E54,1),0)&gt;0,IFERROR(SEARCH("weapons",E54,1),0)&gt;0),1,0),0)</f>
        <v>1</v>
      </c>
      <c r="AY54" s="5" t="str">
        <f aca="false">IFERROR(IF(VALUE(TEXT(C54,"mm"))=IF(AK54&gt;12,AK54-12,AK54),".",IF(TEXT(C54,"mm")="01",".",1)),"Value is not in date format")</f>
        <v>.</v>
      </c>
      <c r="AZ54" s="5" t="str">
        <f aca="false">IF(AND(A54=A53,C54=C53)=TRUE(),IF(F54=F53,".","1"),".")</f>
        <v>.</v>
      </c>
      <c r="BA54" s="5" t="str">
        <f aca="false">IF(AND(_xlfn.ISFORMULA(R54),_xlfn.ISFORMULA(S54),_xlfn.ISFORMULA(T54))=TRUE(),".",1)</f>
        <v>.</v>
      </c>
      <c r="BB54" s="5" t="str">
        <f aca="false">IF(T54&lt;&gt;".",IF(T54&gt;S54,1,"."),".")</f>
        <v>.</v>
      </c>
      <c r="BC54" s="5" t="n">
        <f aca="false">IFERROR(VLOOKUP(B54,'[1]Share, Heavy Weapons to Ukraine'!B$1:AA$1048576,COLUMN('[1]Share, Heavy Weapons to Ukraine'!C63)-1,0),0)</f>
        <v>1</v>
      </c>
      <c r="BD54" s="5" t="n">
        <f aca="false">VLOOKUP(Sheet1!B54,'[1]Country Summary (€)'!B$1:F$1048576,COLUMN('[1]Country Summary (€)'!C64)-1,FALSE())</f>
        <v>0</v>
      </c>
      <c r="BE54" s="5" t="str">
        <f aca="false">IF(AND(AG54=1,D54="Military",H54&lt;&gt;"Not given")=TRUE(),IF(SUMIFS(#REF!,#REF!,A54)&gt;0,ABS((SUMIFS(#REF!,#REF!,A54)/VLOOKUP("USD",'[1]Exchange Rates'!B$1:C$1048576,2,0)))/S54,"."),".")</f>
        <v>.</v>
      </c>
      <c r="BF54" s="1" t="str">
        <f aca="false">IF(AND(AG54=1,D54="Military",H54&lt;&gt;"Not given")=TRUE(),IF(SUMIFS(#REF!,#REF!,A54)&gt;0,IF((ABS((SUMIFS(#REF!,#REF!,A54)/VLOOKUP("USD",'[1]Exchange Rates'!B$1:C$1048576,2,0)))/S54)&gt;1,(SUMIFS(#REF!,#REF!,A54)-S54)/S54,(S54-SUMIFS(#REF!,#REF!,A54))/SUMIFS(#REF!,#REF!,A54)),"."),".")</f>
        <v>.</v>
      </c>
    </row>
    <row r="55" customFormat="false" ht="15.75" hidden="false" customHeight="true" outlineLevel="0" collapsed="false">
      <c r="A55" s="3" t="s">
        <v>104</v>
      </c>
      <c r="B55" s="3" t="s">
        <v>57</v>
      </c>
      <c r="C55" s="2" t="n">
        <v>44687</v>
      </c>
      <c r="D55" s="3" t="s">
        <v>105</v>
      </c>
      <c r="E55" s="3" t="s">
        <v>106</v>
      </c>
      <c r="F55" s="4" t="s">
        <v>189</v>
      </c>
      <c r="G55" s="5" t="s">
        <v>61</v>
      </c>
      <c r="H55" s="6" t="n">
        <v>150000000</v>
      </c>
      <c r="I55" s="1" t="s">
        <v>149</v>
      </c>
      <c r="J55" s="7" t="str">
        <f aca="false">VLOOKUP($I55,'[1]Price List, Weapons &amp; Items'!B$1:C$1048576,2,0)</f>
        <v>Military equipment</v>
      </c>
      <c r="K55" s="7" t="str">
        <f aca="false">IF(I55=".",I55,VLOOKUP($I55,'[1]Price List, Weapons &amp; Items'!B$1:D$1048576,3,0))</f>
        <v>Military equipment</v>
      </c>
      <c r="L55" s="8" t="n">
        <f aca="false">VLOOKUP(I55,'[1]Price List, Weapons &amp; Items'!B$1:E$1048576,4,0)</f>
        <v>0</v>
      </c>
      <c r="M55" s="9" t="n">
        <v>3</v>
      </c>
      <c r="N55" s="9" t="n">
        <v>3</v>
      </c>
      <c r="O55" s="9" t="n">
        <f aca="false">VLOOKUP($I55,'[1]Price List, Weapons &amp; Items'!B$1:G$1048576,6,0)</f>
        <v>8888888</v>
      </c>
      <c r="P55" s="6" t="str">
        <f aca="false">IF(TYPE(M55)=1,IF(TYPE(O55)=1,M55*O55,"No price"),".")</f>
        <v>No price</v>
      </c>
      <c r="Q55" s="6" t="str">
        <f aca="false">IF(TYPE(N55)=1,IF(TYPE(O55)=1,N55*O55,"No price"),".")</f>
        <v>No price</v>
      </c>
      <c r="R55" s="6" t="str">
        <f aca="false">IF(AG55=1,IF(H55&lt;&gt;"Not given",H55,IF(TYPE(H55)=2,IF(SUMIFS(#REF!,#REF!,A55)&gt;0,SUMIFS(#REF!,#REF!,A55),"."),"Format error")),"")</f>
        <v/>
      </c>
      <c r="S55" s="6" t="str">
        <f aca="false">IF(AND(AG55=1,R55&lt;&gt;".")=TRUE(),R55/VLOOKUP(G55,'[1]Exchange Rates'!B$1:C$1048576,2,0),IF(R55=".",".",""))</f>
        <v/>
      </c>
      <c r="T55" s="6" t="str">
        <f aca="false">IF(AG55=1,IF(AI55="Value is not given at all",".",IF(AI55="Value is given by the source",S55,IF(AI55="Value is calculated with prices",(IF(SUMIFS(#REF!,#REF!,A55)&gt;0,SUMIFS(#REF!,#REF!,A55),"."))/VLOOKUP("USD",'[1]Exchange Rates'!B$1:C$1048576,2,0),"Error with coding"))),"")</f>
        <v/>
      </c>
      <c r="U55" s="5" t="s">
        <v>63</v>
      </c>
      <c r="V55" s="47" t="s">
        <v>190</v>
      </c>
      <c r="W55" s="45" t="s">
        <v>72</v>
      </c>
      <c r="X55" s="45" t="s">
        <v>76</v>
      </c>
      <c r="Y55" s="45" t="s">
        <v>192</v>
      </c>
      <c r="Z55" s="5" t="n">
        <v>0</v>
      </c>
      <c r="AA55" s="5" t="n">
        <v>0</v>
      </c>
      <c r="AB55" s="5" t="n">
        <f aca="false">IF(AND(D55="Humanitarian", AE55&lt;&gt;"."), 1, 0)</f>
        <v>0</v>
      </c>
      <c r="AC55" s="5" t="n">
        <f aca="false">IF(OR(M55="undisclosed", M55="."), 0, IF(M55=N55, 1, 0))</f>
        <v>1</v>
      </c>
      <c r="AD55" s="5" t="n">
        <v>1</v>
      </c>
      <c r="AE55" s="45" t="s">
        <v>108</v>
      </c>
      <c r="AF55" s="12" t="str">
        <f aca="false">""</f>
        <v/>
      </c>
      <c r="AG55" s="36" t="n">
        <v>0</v>
      </c>
      <c r="AH55" s="46" t="s">
        <v>66</v>
      </c>
      <c r="AI55" s="36" t="s">
        <v>66</v>
      </c>
      <c r="AJ55" s="36" t="n">
        <v>1</v>
      </c>
      <c r="AK55" s="36" t="n">
        <v>5</v>
      </c>
      <c r="AL55" s="36" t="n">
        <v>0</v>
      </c>
      <c r="AM55" s="36" t="n">
        <f aca="false">IF(OR(AN55="2022-2023",AN55=2022), 1, 0)</f>
        <v>1</v>
      </c>
      <c r="AN55" s="36" t="s">
        <v>68</v>
      </c>
      <c r="AO55" s="36" t="n">
        <f aca="false">VLOOKUP($I55,'[1]Price List, Weapons &amp; Items'!B$1:F$1048576,5,0)</f>
        <v>0</v>
      </c>
      <c r="AP55" s="36" t="n">
        <f aca="false">IF(AND(AO55=1,M55="undisclosed")=TRUE(),1,0)</f>
        <v>0</v>
      </c>
      <c r="AQ55" s="36" t="n">
        <f aca="false">IF(AND(AO55=1,N55="undisclosed")=TRUE(),1,0)</f>
        <v>0</v>
      </c>
      <c r="AR55" s="36" t="n">
        <f aca="false">IFERROR(IF(SEARCH("ammuni",I55,1)&gt;0,1,0),0)</f>
        <v>0</v>
      </c>
      <c r="AS55" s="5" t="str">
        <f aca="false">VLOOKUP($I55,'[1]Price List, Weapons &amp; Items'!B$1:L$1048576,COLUMN('[1]Price List, Weapons &amp; Items'!$J$11)-1,0)</f>
        <v>Military media (incl. websites)</v>
      </c>
      <c r="AT55" s="5" t="str">
        <f aca="false">IF(I55=".",".",VLOOKUP($I55,'[1]Price List, Weapons &amp; Items'!B$1:J$1048576,3,0))</f>
        <v>Military equipment</v>
      </c>
      <c r="AU55" s="13" t="str">
        <f aca="true">IF(AG55=1,(OFFSET(I55,0,0,COUNTIF(#REF!,A55),1)),"")</f>
        <v/>
      </c>
      <c r="AV55" s="5" t="n">
        <f aca="false">VLOOKUP($I55,'[1]Price List, Weapons &amp; Items'!B$1:L$1048576,COLUMN('[1]Price List, Weapons &amp; Items'!$L$11)-1,0)</f>
        <v>0</v>
      </c>
      <c r="AW55" s="5" t="n">
        <f aca="false">IF(U55="Yes",1,0)</f>
        <v>1</v>
      </c>
      <c r="AX55" s="5" t="n">
        <f aca="false">IF(D55="Military",IF(OR(IFERROR(SEARCH("equipment",E55,1),0)&gt;0,IFERROR(SEARCH("weapons",E55,1),0)&gt;0),1,0),0)</f>
        <v>1</v>
      </c>
      <c r="AY55" s="5" t="str">
        <f aca="false">IFERROR(IF(VALUE(TEXT(C55,"mm"))=IF(AK55&gt;12,AK55-12,AK55),".",IF(TEXT(C55,"mm")="01",".",1)),"Value is not in date format")</f>
        <v>.</v>
      </c>
      <c r="AZ55" s="5" t="str">
        <f aca="false">IF(AND(A55=A54,C55=C54)=TRUE(),IF(F55=F54,".","1"),".")</f>
        <v>.</v>
      </c>
      <c r="BA55" s="5" t="str">
        <f aca="false">IF(AND(_xlfn.ISFORMULA(R55),_xlfn.ISFORMULA(S55),_xlfn.ISFORMULA(T55))=TRUE(),".",1)</f>
        <v>.</v>
      </c>
      <c r="BB55" s="5" t="str">
        <f aca="false">IF(T55&lt;&gt;".",IF(T55&gt;S55,1,"."),".")</f>
        <v>.</v>
      </c>
      <c r="BC55" s="5" t="n">
        <f aca="false">IFERROR(VLOOKUP(B55,'[1]Share, Heavy Weapons to Ukraine'!B$1:AA$1048576,COLUMN('[1]Share, Heavy Weapons to Ukraine'!C64)-1,0),0)</f>
        <v>1</v>
      </c>
      <c r="BD55" s="5" t="n">
        <f aca="false">VLOOKUP(Sheet1!B55,'[1]Country Summary (€)'!B$1:F$1048576,COLUMN('[1]Country Summary (€)'!C65)-1,FALSE())</f>
        <v>0</v>
      </c>
      <c r="BE55" s="5" t="str">
        <f aca="false">IF(AND(AG55=1,D55="Military",H55&lt;&gt;"Not given")=TRUE(),IF(SUMIFS(#REF!,#REF!,A55)&gt;0,ABS((SUMIFS(#REF!,#REF!,A55)/VLOOKUP("USD",'[1]Exchange Rates'!B$1:C$1048576,2,0)))/S55,"."),".")</f>
        <v>.</v>
      </c>
      <c r="BF55" s="1" t="str">
        <f aca="false">IF(AND(AG55=1,D55="Military",H55&lt;&gt;"Not given")=TRUE(),IF(SUMIFS(#REF!,#REF!,A55)&gt;0,IF((ABS((SUMIFS(#REF!,#REF!,A55)/VLOOKUP("USD",'[1]Exchange Rates'!B$1:C$1048576,2,0)))/S55)&gt;1,(SUMIFS(#REF!,#REF!,A55)-S55)/S55,(S55-SUMIFS(#REF!,#REF!,A55))/SUMIFS(#REF!,#REF!,A55)),"."),".")</f>
        <v>.</v>
      </c>
    </row>
    <row r="56" customFormat="false" ht="15.75" hidden="false" customHeight="true" outlineLevel="0" collapsed="false">
      <c r="A56" s="3" t="s">
        <v>104</v>
      </c>
      <c r="B56" s="3" t="s">
        <v>57</v>
      </c>
      <c r="C56" s="2" t="n">
        <v>44687</v>
      </c>
      <c r="D56" s="3" t="s">
        <v>105</v>
      </c>
      <c r="E56" s="3" t="s">
        <v>106</v>
      </c>
      <c r="F56" s="4" t="s">
        <v>189</v>
      </c>
      <c r="G56" s="5" t="s">
        <v>61</v>
      </c>
      <c r="H56" s="6" t="n">
        <v>150000000</v>
      </c>
      <c r="I56" s="1" t="s">
        <v>193</v>
      </c>
      <c r="J56" s="7" t="str">
        <f aca="false">VLOOKUP($I56,'[1]Price List, Weapons &amp; Items'!B$1:C$1048576,2,0)</f>
        <v>Military equipment</v>
      </c>
      <c r="K56" s="7" t="str">
        <f aca="false">IF(I56=".",I56,VLOOKUP($I56,'[1]Price List, Weapons &amp; Items'!B$1:D$1048576,3,0))</f>
        <v>Military equipment</v>
      </c>
      <c r="L56" s="8" t="n">
        <f aca="false">VLOOKUP(I56,'[1]Price List, Weapons &amp; Items'!B$1:E$1048576,4,0)</f>
        <v>0</v>
      </c>
      <c r="M56" s="9" t="s">
        <v>62</v>
      </c>
      <c r="N56" s="9" t="s">
        <v>62</v>
      </c>
      <c r="O56" s="9" t="str">
        <f aca="false">VLOOKUP($I56,'[1]Price List, Weapons &amp; Items'!B$1:G$1048576,6,0)</f>
        <v>.</v>
      </c>
      <c r="P56" s="6" t="str">
        <f aca="false">IF(TYPE(M56)=1,IF(TYPE(O56)=1,M56*O56,"No price"),".")</f>
        <v>.</v>
      </c>
      <c r="Q56" s="6" t="str">
        <f aca="false">IF(TYPE(N56)=1,IF(TYPE(O56)=1,N56*O56,"No price"),".")</f>
        <v>.</v>
      </c>
      <c r="R56" s="6" t="str">
        <f aca="false">IF(AG56=1,IF(H56&lt;&gt;"Not given",H56,IF(TYPE(H56)=2,IF(SUMIFS(#REF!,#REF!,A56)&gt;0,SUMIFS(#REF!,#REF!,A56),"."),"Format error")),"")</f>
        <v/>
      </c>
      <c r="S56" s="6" t="str">
        <f aca="false">IF(AND(AG56=1,R56&lt;&gt;".")=TRUE(),R56/VLOOKUP(G56,'[1]Exchange Rates'!B$1:C$1048576,2,0),IF(R56=".",".",""))</f>
        <v/>
      </c>
      <c r="T56" s="6" t="str">
        <f aca="false">IF(AG56=1,IF(AI56="Value is not given at all",".",IF(AI56="Value is given by the source",S56,IF(AI56="Value is calculated with prices",(IF(SUMIFS(#REF!,#REF!,A56)&gt;0,SUMIFS(#REF!,#REF!,A56),"."))/VLOOKUP("USD",'[1]Exchange Rates'!B$1:C$1048576,2,0),"Error with coding"))),"")</f>
        <v/>
      </c>
      <c r="U56" s="5" t="s">
        <v>63</v>
      </c>
      <c r="V56" s="47" t="s">
        <v>190</v>
      </c>
      <c r="W56" s="45" t="s">
        <v>72</v>
      </c>
      <c r="X56" s="45" t="s">
        <v>76</v>
      </c>
      <c r="Y56" s="45" t="s">
        <v>194</v>
      </c>
      <c r="Z56" s="5" t="n">
        <v>0</v>
      </c>
      <c r="AA56" s="5" t="n">
        <v>0</v>
      </c>
      <c r="AB56" s="5" t="n">
        <f aca="false">IF(AND(D56="Humanitarian", AE56&lt;&gt;"."), 1, 0)</f>
        <v>0</v>
      </c>
      <c r="AC56" s="5" t="n">
        <f aca="false">IF(OR(M56="undisclosed", M56="."), 0, IF(M56=N56, 1, 0))</f>
        <v>0</v>
      </c>
      <c r="AD56" s="5" t="n">
        <v>1</v>
      </c>
      <c r="AE56" s="45" t="s">
        <v>108</v>
      </c>
      <c r="AF56" s="12" t="str">
        <f aca="false">""</f>
        <v/>
      </c>
      <c r="AG56" s="36" t="n">
        <v>0</v>
      </c>
      <c r="AH56" s="46" t="s">
        <v>66</v>
      </c>
      <c r="AI56" s="36" t="s">
        <v>66</v>
      </c>
      <c r="AJ56" s="36" t="n">
        <v>1</v>
      </c>
      <c r="AK56" s="36" t="n">
        <v>5</v>
      </c>
      <c r="AL56" s="36" t="n">
        <v>0</v>
      </c>
      <c r="AM56" s="36" t="n">
        <f aca="false">IF(OR(AN56="2022-2023",AN56=2022), 1, 0)</f>
        <v>1</v>
      </c>
      <c r="AN56" s="36" t="s">
        <v>68</v>
      </c>
      <c r="AO56" s="36" t="n">
        <f aca="false">VLOOKUP($I56,'[1]Price List, Weapons &amp; Items'!B$1:F$1048576,5,0)</f>
        <v>0</v>
      </c>
      <c r="AP56" s="36" t="n">
        <f aca="false">IF(AND(AO56=1,M56="undisclosed")=TRUE(),1,0)</f>
        <v>0</v>
      </c>
      <c r="AQ56" s="36" t="n">
        <f aca="false">IF(AND(AO56=1,N56="undisclosed")=TRUE(),1,0)</f>
        <v>0</v>
      </c>
      <c r="AR56" s="36" t="n">
        <f aca="false">IFERROR(IF(SEARCH("ammuni",I56,1)&gt;0,1,0),0)</f>
        <v>0</v>
      </c>
      <c r="AS56" s="5" t="str">
        <f aca="false">VLOOKUP($I56,'[1]Price List, Weapons &amp; Items'!B$1:L$1048576,COLUMN('[1]Price List, Weapons &amp; Items'!$J$11)-1,0)</f>
        <v>.</v>
      </c>
      <c r="AT56" s="5" t="str">
        <f aca="false">IF(I56=".",".",VLOOKUP($I56,'[1]Price List, Weapons &amp; Items'!B$1:J$1048576,3,0))</f>
        <v>Military equipment</v>
      </c>
      <c r="AU56" s="13" t="str">
        <f aca="true">IF(AG56=1,(OFFSET(I56,0,0,COUNTIF(#REF!,A56),1)),"")</f>
        <v/>
      </c>
      <c r="AV56" s="5" t="str">
        <f aca="false">VLOOKUP($I56,'[1]Price List, Weapons &amp; Items'!B$1:L$1048576,COLUMN('[1]Price List, Weapons &amp; Items'!$L$11)-1,0)</f>
        <v>no price, 0 count</v>
      </c>
      <c r="AW56" s="5" t="n">
        <f aca="false">IF(U56="Yes",1,0)</f>
        <v>1</v>
      </c>
      <c r="AX56" s="5" t="n">
        <f aca="false">IF(D56="Military",IF(OR(IFERROR(SEARCH("equipment",E56,1),0)&gt;0,IFERROR(SEARCH("weapons",E56,1),0)&gt;0),1,0),0)</f>
        <v>1</v>
      </c>
      <c r="AY56" s="5" t="str">
        <f aca="false">IFERROR(IF(VALUE(TEXT(C56,"mm"))=IF(AK56&gt;12,AK56-12,AK56),".",IF(TEXT(C56,"mm")="01",".",1)),"Value is not in date format")</f>
        <v>.</v>
      </c>
      <c r="AZ56" s="5" t="str">
        <f aca="false">IF(AND(A56=A55,C56=C55)=TRUE(),IF(F56=F55,".","1"),".")</f>
        <v>.</v>
      </c>
      <c r="BA56" s="5" t="str">
        <f aca="false">IF(AND(_xlfn.ISFORMULA(R56),_xlfn.ISFORMULA(S56),_xlfn.ISFORMULA(T56))=TRUE(),".",1)</f>
        <v>.</v>
      </c>
      <c r="BB56" s="5" t="str">
        <f aca="false">IF(T56&lt;&gt;".",IF(T56&gt;S56,1,"."),".")</f>
        <v>.</v>
      </c>
      <c r="BC56" s="5" t="n">
        <f aca="false">IFERROR(VLOOKUP(B56,'[1]Share, Heavy Weapons to Ukraine'!B$1:AA$1048576,COLUMN('[1]Share, Heavy Weapons to Ukraine'!C65)-1,0),0)</f>
        <v>1</v>
      </c>
      <c r="BD56" s="5" t="n">
        <f aca="false">VLOOKUP(Sheet1!B56,'[1]Country Summary (€)'!B$1:F$1048576,COLUMN('[1]Country Summary (€)'!C66)-1,FALSE())</f>
        <v>0</v>
      </c>
      <c r="BE56" s="5" t="str">
        <f aca="false">IF(AND(AG56=1,D56="Military",H56&lt;&gt;"Not given")=TRUE(),IF(SUMIFS(#REF!,#REF!,A56)&gt;0,ABS((SUMIFS(#REF!,#REF!,A56)/VLOOKUP("USD",'[1]Exchange Rates'!B$1:C$1048576,2,0)))/S56,"."),".")</f>
        <v>.</v>
      </c>
      <c r="BF56" s="1" t="str">
        <f aca="false">IF(AND(AG56=1,D56="Military",H56&lt;&gt;"Not given")=TRUE(),IF(SUMIFS(#REF!,#REF!,A56)&gt;0,IF((ABS((SUMIFS(#REF!,#REF!,A56)/VLOOKUP("USD",'[1]Exchange Rates'!B$1:C$1048576,2,0)))/S56)&gt;1,(SUMIFS(#REF!,#REF!,A56)-S56)/S56,(S56-SUMIFS(#REF!,#REF!,A56))/SUMIFS(#REF!,#REF!,A56)),"."),".")</f>
        <v>.</v>
      </c>
    </row>
    <row r="57" customFormat="false" ht="15.75" hidden="false" customHeight="true" outlineLevel="0" collapsed="false">
      <c r="A57" s="3" t="s">
        <v>104</v>
      </c>
      <c r="B57" s="3" t="s">
        <v>57</v>
      </c>
      <c r="C57" s="2" t="n">
        <v>44687</v>
      </c>
      <c r="D57" s="3" t="s">
        <v>105</v>
      </c>
      <c r="E57" s="3" t="s">
        <v>106</v>
      </c>
      <c r="F57" s="4" t="s">
        <v>189</v>
      </c>
      <c r="G57" s="5" t="s">
        <v>61</v>
      </c>
      <c r="H57" s="6" t="n">
        <v>150000000</v>
      </c>
      <c r="I57" s="1" t="s">
        <v>187</v>
      </c>
      <c r="J57" s="7" t="str">
        <f aca="false">VLOOKUP($I57,'[1]Price List, Weapons &amp; Items'!B$1:C$1048576,2,0)</f>
        <v>Military equipment</v>
      </c>
      <c r="K57" s="7" t="str">
        <f aca="false">IF(I57=".",I57,VLOOKUP($I57,'[1]Price List, Weapons &amp; Items'!B$1:D$1048576,3,0))</f>
        <v>Military equipment</v>
      </c>
      <c r="L57" s="8" t="n">
        <f aca="false">VLOOKUP(I57,'[1]Price List, Weapons &amp; Items'!B$1:E$1048576,4,0)</f>
        <v>0</v>
      </c>
      <c r="M57" s="9" t="s">
        <v>62</v>
      </c>
      <c r="N57" s="9" t="s">
        <v>62</v>
      </c>
      <c r="O57" s="9" t="str">
        <f aca="false">VLOOKUP($I57,'[1]Price List, Weapons &amp; Items'!B$1:G$1048576,6,0)</f>
        <v>.</v>
      </c>
      <c r="P57" s="6" t="str">
        <f aca="false">IF(TYPE(M57)=1,IF(TYPE(O57)=1,M57*O57,"No price"),".")</f>
        <v>.</v>
      </c>
      <c r="Q57" s="6" t="str">
        <f aca="false">IF(TYPE(N57)=1,IF(TYPE(O57)=1,N57*O57,"No price"),".")</f>
        <v>.</v>
      </c>
      <c r="R57" s="6" t="str">
        <f aca="false">IF(AG57=1,IF(H57&lt;&gt;"Not given",H57,IF(TYPE(H57)=2,IF(SUMIFS(#REF!,#REF!,A57)&gt;0,SUMIFS(#REF!,#REF!,A57),"."),"Format error")),"")</f>
        <v/>
      </c>
      <c r="S57" s="6" t="str">
        <f aca="false">IF(AND(AG57=1,R57&lt;&gt;".")=TRUE(),R57/VLOOKUP(G57,'[1]Exchange Rates'!B$1:C$1048576,2,0),IF(R57=".",".",""))</f>
        <v/>
      </c>
      <c r="T57" s="6" t="str">
        <f aca="false">IF(AG57=1,IF(AI57="Value is not given at all",".",IF(AI57="Value is given by the source",S57,IF(AI57="Value is calculated with prices",(IF(SUMIFS(#REF!,#REF!,A57)&gt;0,SUMIFS(#REF!,#REF!,A57),"."))/VLOOKUP("USD",'[1]Exchange Rates'!B$1:C$1048576,2,0),"Error with coding"))),"")</f>
        <v/>
      </c>
      <c r="U57" s="5" t="s">
        <v>63</v>
      </c>
      <c r="V57" s="47" t="s">
        <v>190</v>
      </c>
      <c r="W57" s="45" t="s">
        <v>72</v>
      </c>
      <c r="X57" s="45" t="s">
        <v>76</v>
      </c>
      <c r="Y57" s="45" t="s">
        <v>195</v>
      </c>
      <c r="Z57" s="5" t="n">
        <v>0</v>
      </c>
      <c r="AA57" s="5" t="n">
        <v>0</v>
      </c>
      <c r="AB57" s="5" t="n">
        <f aca="false">IF(AND(D57="Humanitarian", AE57&lt;&gt;"."), 1, 0)</f>
        <v>0</v>
      </c>
      <c r="AC57" s="5" t="n">
        <f aca="false">IF(OR(M57="undisclosed", M57="."), 0, IF(M57=N57, 1, 0))</f>
        <v>0</v>
      </c>
      <c r="AD57" s="5" t="n">
        <v>1</v>
      </c>
      <c r="AE57" s="45" t="s">
        <v>108</v>
      </c>
      <c r="AF57" s="12" t="str">
        <f aca="false">""</f>
        <v/>
      </c>
      <c r="AG57" s="36" t="n">
        <v>0</v>
      </c>
      <c r="AH57" s="46" t="s">
        <v>66</v>
      </c>
      <c r="AI57" s="36" t="s">
        <v>66</v>
      </c>
      <c r="AJ57" s="36" t="n">
        <v>1</v>
      </c>
      <c r="AK57" s="36" t="n">
        <v>5</v>
      </c>
      <c r="AL57" s="36" t="n">
        <v>0</v>
      </c>
      <c r="AM57" s="36" t="n">
        <f aca="false">IF(OR(AN57="2022-2023",AN57=2022), 1, 0)</f>
        <v>1</v>
      </c>
      <c r="AN57" s="36" t="s">
        <v>68</v>
      </c>
      <c r="AO57" s="36" t="n">
        <f aca="false">VLOOKUP($I57,'[1]Price List, Weapons &amp; Items'!B$1:F$1048576,5,0)</f>
        <v>0</v>
      </c>
      <c r="AP57" s="36" t="n">
        <f aca="false">IF(AND(AO57=1,M57="undisclosed")=TRUE(),1,0)</f>
        <v>0</v>
      </c>
      <c r="AQ57" s="36" t="n">
        <f aca="false">IF(AND(AO57=1,N57="undisclosed")=TRUE(),1,0)</f>
        <v>0</v>
      </c>
      <c r="AR57" s="36" t="n">
        <f aca="false">IFERROR(IF(SEARCH("ammuni",I57,1)&gt;0,1,0),0)</f>
        <v>0</v>
      </c>
      <c r="AS57" s="5" t="str">
        <f aca="false">VLOOKUP($I57,'[1]Price List, Weapons &amp; Items'!B$1:L$1048576,COLUMN('[1]Price List, Weapons &amp; Items'!$J$11)-1,0)</f>
        <v>.</v>
      </c>
      <c r="AT57" s="5" t="str">
        <f aca="false">IF(I57=".",".",VLOOKUP($I57,'[1]Price List, Weapons &amp; Items'!B$1:J$1048576,3,0))</f>
        <v>Military equipment</v>
      </c>
      <c r="AU57" s="13" t="str">
        <f aca="true">IF(AG57=1,(OFFSET(I57,0,0,COUNTIF(#REF!,A57),1)),"")</f>
        <v/>
      </c>
      <c r="AV57" s="5" t="str">
        <f aca="false">VLOOKUP($I57,'[1]Price List, Weapons &amp; Items'!B$1:L$1048576,COLUMN('[1]Price List, Weapons &amp; Items'!$L$11)-1,0)</f>
        <v>no price, 0 count</v>
      </c>
      <c r="AW57" s="5" t="n">
        <f aca="false">IF(U57="Yes",1,0)</f>
        <v>1</v>
      </c>
      <c r="AX57" s="5" t="n">
        <f aca="false">IF(D57="Military",IF(OR(IFERROR(SEARCH("equipment",E57,1),0)&gt;0,IFERROR(SEARCH("weapons",E57,1),0)&gt;0),1,0),0)</f>
        <v>1</v>
      </c>
      <c r="AY57" s="5" t="str">
        <f aca="false">IFERROR(IF(VALUE(TEXT(C57,"mm"))=IF(AK57&gt;12,AK57-12,AK57),".",IF(TEXT(C57,"mm")="01",".",1)),"Value is not in date format")</f>
        <v>.</v>
      </c>
      <c r="AZ57" s="5" t="str">
        <f aca="false">IF(AND(A57=A56,C57=C56)=TRUE(),IF(F57=F56,".","1"),".")</f>
        <v>.</v>
      </c>
      <c r="BA57" s="5" t="str">
        <f aca="false">IF(AND(_xlfn.ISFORMULA(R57),_xlfn.ISFORMULA(S57),_xlfn.ISFORMULA(T57))=TRUE(),".",1)</f>
        <v>.</v>
      </c>
      <c r="BB57" s="5" t="str">
        <f aca="false">IF(T57&lt;&gt;".",IF(T57&gt;S57,1,"."),".")</f>
        <v>.</v>
      </c>
      <c r="BC57" s="5" t="n">
        <f aca="false">IFERROR(VLOOKUP(B57,'[1]Share, Heavy Weapons to Ukraine'!B$1:AA$1048576,COLUMN('[1]Share, Heavy Weapons to Ukraine'!C66)-1,0),0)</f>
        <v>1</v>
      </c>
      <c r="BD57" s="5" t="n">
        <f aca="false">VLOOKUP(Sheet1!B57,'[1]Country Summary (€)'!B$1:F$1048576,COLUMN('[1]Country Summary (€)'!C67)-1,FALSE())</f>
        <v>0</v>
      </c>
      <c r="BE57" s="5" t="str">
        <f aca="false">IF(AND(AG57=1,D57="Military",H57&lt;&gt;"Not given")=TRUE(),IF(SUMIFS(#REF!,#REF!,A57)&gt;0,ABS((SUMIFS(#REF!,#REF!,A57)/VLOOKUP("USD",'[1]Exchange Rates'!B$1:C$1048576,2,0)))/S57,"."),".")</f>
        <v>.</v>
      </c>
      <c r="BF57" s="1" t="str">
        <f aca="false">IF(AND(AG57=1,D57="Military",H57&lt;&gt;"Not given")=TRUE(),IF(SUMIFS(#REF!,#REF!,A57)&gt;0,IF((ABS((SUMIFS(#REF!,#REF!,A57)/VLOOKUP("USD",'[1]Exchange Rates'!B$1:C$1048576,2,0)))/S57)&gt;1,(SUMIFS(#REF!,#REF!,A57)-S57)/S57,(S57-SUMIFS(#REF!,#REF!,A57))/SUMIFS(#REF!,#REF!,A57)),"."),".")</f>
        <v>.</v>
      </c>
    </row>
    <row r="58" customFormat="false" ht="15.75" hidden="false" customHeight="true" outlineLevel="0" collapsed="false">
      <c r="A58" s="3" t="s">
        <v>104</v>
      </c>
      <c r="B58" s="3" t="s">
        <v>57</v>
      </c>
      <c r="C58" s="2" t="n">
        <v>44687</v>
      </c>
      <c r="D58" s="3" t="s">
        <v>105</v>
      </c>
      <c r="E58" s="3" t="s">
        <v>106</v>
      </c>
      <c r="F58" s="4" t="s">
        <v>189</v>
      </c>
      <c r="G58" s="5" t="s">
        <v>61</v>
      </c>
      <c r="H58" s="6" t="n">
        <v>150000000</v>
      </c>
      <c r="I58" s="1" t="s">
        <v>196</v>
      </c>
      <c r="J58" s="7" t="str">
        <f aca="false">VLOOKUP($I58,'[1]Price List, Weapons &amp; Items'!B$1:C$1048576,2,0)</f>
        <v>Military equipment</v>
      </c>
      <c r="K58" s="7" t="str">
        <f aca="false">IF(I58=".",I58,VLOOKUP($I58,'[1]Price List, Weapons &amp; Items'!B$1:D$1048576,3,0))</f>
        <v>spare parts</v>
      </c>
      <c r="L58" s="8" t="n">
        <f aca="false">VLOOKUP(I58,'[1]Price List, Weapons &amp; Items'!B$1:E$1048576,4,0)</f>
        <v>0</v>
      </c>
      <c r="M58" s="9" t="s">
        <v>62</v>
      </c>
      <c r="N58" s="9" t="s">
        <v>62</v>
      </c>
      <c r="O58" s="9" t="str">
        <f aca="false">VLOOKUP($I58,'[1]Price List, Weapons &amp; Items'!B$1:G$1048576,6,0)</f>
        <v>.</v>
      </c>
      <c r="P58" s="6" t="str">
        <f aca="false">IF(TYPE(M58)=1,IF(TYPE(O58)=1,M58*O58,"No price"),".")</f>
        <v>.</v>
      </c>
      <c r="Q58" s="6" t="str">
        <f aca="false">IF(TYPE(N58)=1,IF(TYPE(O58)=1,N58*O58,"No price"),".")</f>
        <v>.</v>
      </c>
      <c r="R58" s="6" t="str">
        <f aca="false">IF(AG58=1,IF(H58&lt;&gt;"Not given",H58,IF(TYPE(H58)=2,IF(SUMIFS(#REF!,#REF!,A58)&gt;0,SUMIFS(#REF!,#REF!,A58),"."),"Format error")),"")</f>
        <v/>
      </c>
      <c r="S58" s="6" t="str">
        <f aca="false">IF(AND(AG58=1,R58&lt;&gt;".")=TRUE(),R58/VLOOKUP(G58,'[1]Exchange Rates'!B$1:C$1048576,2,0),IF(R58=".",".",""))</f>
        <v/>
      </c>
      <c r="T58" s="6" t="str">
        <f aca="false">IF(AG58=1,IF(AI58="Value is not given at all",".",IF(AI58="Value is given by the source",S58,IF(AI58="Value is calculated with prices",(IF(SUMIFS(#REF!,#REF!,A58)&gt;0,SUMIFS(#REF!,#REF!,A58),"."))/VLOOKUP("USD",'[1]Exchange Rates'!B$1:C$1048576,2,0),"Error with coding"))),"")</f>
        <v/>
      </c>
      <c r="U58" s="5" t="s">
        <v>63</v>
      </c>
      <c r="V58" s="32" t="s">
        <v>190</v>
      </c>
      <c r="W58" s="45" t="s">
        <v>72</v>
      </c>
      <c r="X58" s="45" t="s">
        <v>76</v>
      </c>
      <c r="Y58" s="45" t="s">
        <v>197</v>
      </c>
      <c r="Z58" s="5" t="n">
        <v>0</v>
      </c>
      <c r="AA58" s="5" t="n">
        <v>0</v>
      </c>
      <c r="AB58" s="5" t="n">
        <f aca="false">IF(AND(D58="Humanitarian", AE58&lt;&gt;"."), 1, 0)</f>
        <v>0</v>
      </c>
      <c r="AC58" s="5" t="n">
        <f aca="false">IF(OR(M58="undisclosed", M58="."), 0, IF(M58=N58, 1, 0))</f>
        <v>0</v>
      </c>
      <c r="AD58" s="5" t="n">
        <v>1</v>
      </c>
      <c r="AE58" s="45" t="s">
        <v>108</v>
      </c>
      <c r="AF58" s="12" t="str">
        <f aca="false">""</f>
        <v/>
      </c>
      <c r="AG58" s="36" t="n">
        <v>0</v>
      </c>
      <c r="AH58" s="46" t="s">
        <v>66</v>
      </c>
      <c r="AI58" s="36" t="s">
        <v>66</v>
      </c>
      <c r="AJ58" s="36" t="n">
        <v>1</v>
      </c>
      <c r="AK58" s="36" t="n">
        <v>5</v>
      </c>
      <c r="AL58" s="36" t="n">
        <v>0</v>
      </c>
      <c r="AM58" s="36" t="n">
        <f aca="false">IF(OR(AN58="2022-2023",AN58=2022), 1, 0)</f>
        <v>1</v>
      </c>
      <c r="AN58" s="36" t="s">
        <v>68</v>
      </c>
      <c r="AO58" s="36" t="n">
        <f aca="false">VLOOKUP($I58,'[1]Price List, Weapons &amp; Items'!B$1:F$1048576,5,0)</f>
        <v>0</v>
      </c>
      <c r="AP58" s="36" t="n">
        <f aca="false">IF(AND(AO58=1,M58="undisclosed")=TRUE(),1,0)</f>
        <v>0</v>
      </c>
      <c r="AQ58" s="36" t="n">
        <f aca="false">IF(AND(AO58=1,N58="undisclosed")=TRUE(),1,0)</f>
        <v>0</v>
      </c>
      <c r="AR58" s="36" t="n">
        <f aca="false">IFERROR(IF(SEARCH("ammuni",I58,1)&gt;0,1,0),0)</f>
        <v>0</v>
      </c>
      <c r="AS58" s="5" t="str">
        <f aca="false">VLOOKUP($I58,'[1]Price List, Weapons &amp; Items'!B$1:L$1048576,COLUMN('[1]Price List, Weapons &amp; Items'!$J$11)-1,0)</f>
        <v>.</v>
      </c>
      <c r="AT58" s="5" t="str">
        <f aca="false">IF(I58=".",".",VLOOKUP($I58,'[1]Price List, Weapons &amp; Items'!B$1:J$1048576,3,0))</f>
        <v>spare parts</v>
      </c>
      <c r="AU58" s="13" t="str">
        <f aca="true">IF(AG58=1,(OFFSET(I58,0,0,COUNTIF(#REF!,A58),1)),"")</f>
        <v/>
      </c>
      <c r="AV58" s="5" t="str">
        <f aca="false">VLOOKUP($I58,'[1]Price List, Weapons &amp; Items'!B$1:L$1048576,COLUMN('[1]Price List, Weapons &amp; Items'!$L$11)-1,0)</f>
        <v>no price, 0 count</v>
      </c>
      <c r="AW58" s="5" t="n">
        <f aca="false">IF(U58="Yes",1,0)</f>
        <v>1</v>
      </c>
      <c r="AX58" s="5" t="n">
        <f aca="false">IF(D58="Military",IF(OR(IFERROR(SEARCH("equipment",E58,1),0)&gt;0,IFERROR(SEARCH("weapons",E58,1),0)&gt;0),1,0),0)</f>
        <v>1</v>
      </c>
      <c r="AY58" s="5" t="str">
        <f aca="false">IFERROR(IF(VALUE(TEXT(C58,"mm"))=IF(AK58&gt;12,AK58-12,AK58),".",IF(TEXT(C58,"mm")="01",".",1)),"Value is not in date format")</f>
        <v>.</v>
      </c>
      <c r="AZ58" s="5" t="str">
        <f aca="false">IF(AND(A58=A57,C58=C57)=TRUE(),IF(F58=F57,".","1"),".")</f>
        <v>.</v>
      </c>
      <c r="BA58" s="5" t="str">
        <f aca="false">IF(AND(_xlfn.ISFORMULA(R58),_xlfn.ISFORMULA(S58),_xlfn.ISFORMULA(T58))=TRUE(),".",1)</f>
        <v>.</v>
      </c>
      <c r="BB58" s="5" t="str">
        <f aca="false">IF(T58&lt;&gt;".",IF(T58&gt;S58,1,"."),".")</f>
        <v>.</v>
      </c>
      <c r="BC58" s="5" t="n">
        <f aca="false">IFERROR(VLOOKUP(B58,'[1]Share, Heavy Weapons to Ukraine'!B$1:AA$1048576,COLUMN('[1]Share, Heavy Weapons to Ukraine'!C67)-1,0),0)</f>
        <v>1</v>
      </c>
      <c r="BD58" s="5" t="n">
        <f aca="false">VLOOKUP(Sheet1!B58,'[1]Country Summary (€)'!B$1:F$1048576,COLUMN('[1]Country Summary (€)'!C68)-1,FALSE())</f>
        <v>0</v>
      </c>
      <c r="BE58" s="5" t="str">
        <f aca="false">IF(AND(AG58=1,D58="Military",H58&lt;&gt;"Not given")=TRUE(),IF(SUMIFS(#REF!,#REF!,A58)&gt;0,ABS((SUMIFS(#REF!,#REF!,A58)/VLOOKUP("USD",'[1]Exchange Rates'!B$1:C$1048576,2,0)))/S58,"."),".")</f>
        <v>.</v>
      </c>
      <c r="BF58" s="1" t="str">
        <f aca="false">IF(AND(AG58=1,D58="Military",H58&lt;&gt;"Not given")=TRUE(),IF(SUMIFS(#REF!,#REF!,A58)&gt;0,IF((ABS((SUMIFS(#REF!,#REF!,A58)/VLOOKUP("USD",'[1]Exchange Rates'!B$1:C$1048576,2,0)))/S58)&gt;1,(SUMIFS(#REF!,#REF!,A58)-S58)/S58,(S58-SUMIFS(#REF!,#REF!,A58))/SUMIFS(#REF!,#REF!,A58)),"."),".")</f>
        <v>.</v>
      </c>
    </row>
    <row r="59" customFormat="false" ht="15.75" hidden="false" customHeight="true" outlineLevel="0" collapsed="false">
      <c r="A59" s="3" t="s">
        <v>104</v>
      </c>
      <c r="B59" s="3" t="s">
        <v>57</v>
      </c>
      <c r="C59" s="2" t="n">
        <v>44700</v>
      </c>
      <c r="D59" s="3" t="s">
        <v>105</v>
      </c>
      <c r="E59" s="3" t="s">
        <v>106</v>
      </c>
      <c r="F59" s="4" t="s">
        <v>198</v>
      </c>
      <c r="G59" s="5" t="s">
        <v>61</v>
      </c>
      <c r="H59" s="6" t="n">
        <v>100000000</v>
      </c>
      <c r="I59" s="1" t="s">
        <v>144</v>
      </c>
      <c r="J59" s="7" t="str">
        <f aca="false">VLOOKUP($I59,'[1]Price List, Weapons &amp; Items'!B$1:C$1048576,2,0)</f>
        <v>Heavy weapon</v>
      </c>
      <c r="K59" s="7" t="str">
        <f aca="false">IF(I59=".",I59,VLOOKUP($I59,'[1]Price List, Weapons &amp; Items'!B$1:D$1048576,3,0))</f>
        <v>155mm howitzer</v>
      </c>
      <c r="L59" s="8" t="n">
        <f aca="false">VLOOKUP(I59,'[1]Price List, Weapons &amp; Items'!B$1:E$1048576,4,0)</f>
        <v>0</v>
      </c>
      <c r="M59" s="9" t="n">
        <v>18</v>
      </c>
      <c r="N59" s="9" t="n">
        <v>18</v>
      </c>
      <c r="O59" s="9" t="n">
        <f aca="false">VLOOKUP($I59,'[1]Price List, Weapons &amp; Items'!B$1:G$1048576,6,0)</f>
        <v>5170000</v>
      </c>
      <c r="P59" s="6" t="str">
        <f aca="false">IF(TYPE(M59)=1,IF(TYPE(O59)=1,M59*O59,"No price"),".")</f>
        <v>No price</v>
      </c>
      <c r="Q59" s="6" t="str">
        <f aca="false">IF(TYPE(N59)=1,IF(TYPE(O59)=1,N59*O59,"No price"),".")</f>
        <v>No price</v>
      </c>
      <c r="R59" s="6" t="str">
        <f aca="false">IF(AG59=1,IF(H59&lt;&gt;"Not given",H59,IF(TYPE(H59)=2,IF(SUMIFS(#REF!,#REF!,A59)&gt;0,SUMIFS(#REF!,#REF!,A59),"."),"Format error")),"")</f>
        <v/>
      </c>
      <c r="S59" s="6" t="str">
        <f aca="false">IF(AND(AG59=1,R59&lt;&gt;".")=TRUE(),R59/VLOOKUP(G59,'[1]Exchange Rates'!B$1:C$1048576,2,0),IF(R59=".",".",""))</f>
        <v/>
      </c>
      <c r="T59" s="6" t="str">
        <f aca="false">IF(AG59=1,IF(AI59="Value is not given at all",".",IF(AI59="Value is given by the source",S59,IF(AI59="Value is calculated with prices",(IF(SUMIFS(#REF!,#REF!,A59)&gt;0,SUMIFS(#REF!,#REF!,A59),"."))/VLOOKUP("USD",'[1]Exchange Rates'!B$1:C$1048576,2,0),"Error with coding"))),"")</f>
        <v/>
      </c>
      <c r="U59" s="5" t="s">
        <v>63</v>
      </c>
      <c r="V59" s="47" t="s">
        <v>199</v>
      </c>
      <c r="W59" s="45" t="s">
        <v>72</v>
      </c>
      <c r="X59" s="45" t="s">
        <v>76</v>
      </c>
      <c r="Y59" s="45" t="s">
        <v>200</v>
      </c>
      <c r="Z59" s="5" t="n">
        <v>0</v>
      </c>
      <c r="AA59" s="5" t="n">
        <v>0</v>
      </c>
      <c r="AB59" s="5" t="n">
        <f aca="false">IF(AND(D59="Humanitarian", AE59&lt;&gt;"."), 1, 0)</f>
        <v>0</v>
      </c>
      <c r="AC59" s="5" t="n">
        <f aca="false">IF(OR(M59="undisclosed", M59="."), 0, IF(M59=N59, 1, 0))</f>
        <v>1</v>
      </c>
      <c r="AD59" s="5" t="n">
        <v>1</v>
      </c>
      <c r="AE59" s="48" t="s">
        <v>146</v>
      </c>
      <c r="AF59" s="12" t="str">
        <f aca="false">""</f>
        <v/>
      </c>
      <c r="AG59" s="36" t="n">
        <v>0</v>
      </c>
      <c r="AH59" s="46" t="s">
        <v>66</v>
      </c>
      <c r="AI59" s="36" t="s">
        <v>66</v>
      </c>
      <c r="AJ59" s="36" t="n">
        <v>1</v>
      </c>
      <c r="AK59" s="36" t="n">
        <v>5</v>
      </c>
      <c r="AL59" s="36" t="n">
        <v>0</v>
      </c>
      <c r="AM59" s="36" t="n">
        <f aca="false">IF(OR(AN59="2022-2023",AN59=2022), 1, 0)</f>
        <v>1</v>
      </c>
      <c r="AN59" s="36" t="s">
        <v>68</v>
      </c>
      <c r="AO59" s="36" t="n">
        <f aca="false">VLOOKUP($I59,'[1]Price List, Weapons &amp; Items'!B$1:F$1048576,5,0)</f>
        <v>1</v>
      </c>
      <c r="AP59" s="36" t="n">
        <f aca="false">IF(AND(AO59=1,M59="undisclosed")=TRUE(),1,0)</f>
        <v>0</v>
      </c>
      <c r="AQ59" s="36" t="n">
        <f aca="false">IF(AND(AO59=1,N59="undisclosed")=TRUE(),1,0)</f>
        <v>0</v>
      </c>
      <c r="AR59" s="36" t="n">
        <f aca="false">IFERROR(IF(SEARCH("ammuni",I59,1)&gt;0,1,0),0)</f>
        <v>0</v>
      </c>
      <c r="AS59" s="5" t="str">
        <f aca="false">VLOOKUP($I59,'[1]Price List, Weapons &amp; Items'!B$1:L$1048576,COLUMN('[1]Price List, Weapons &amp; Items'!$J$11)-1,0)</f>
        <v>Military media (incl. websites)</v>
      </c>
      <c r="AT59" s="5" t="str">
        <f aca="false">IF(I59=".",".",VLOOKUP($I59,'[1]Price List, Weapons &amp; Items'!B$1:J$1048576,3,0))</f>
        <v>155mm howitzer</v>
      </c>
      <c r="AU59" s="13" t="str">
        <f aca="true">IF(AG59=1,(OFFSET(I59,0,0,COUNTIF(#REF!,A59),1)),"")</f>
        <v/>
      </c>
      <c r="AV59" s="5" t="n">
        <f aca="false">VLOOKUP($I59,'[1]Price List, Weapons &amp; Items'!B$1:L$1048576,COLUMN('[1]Price List, Weapons &amp; Items'!$L$11)-1,0)</f>
        <v>0</v>
      </c>
      <c r="AW59" s="5" t="n">
        <f aca="false">IF(U59="Yes",1,0)</f>
        <v>1</v>
      </c>
      <c r="AX59" s="5" t="n">
        <f aca="false">IF(D59="Military",IF(OR(IFERROR(SEARCH("equipment",E59,1),0)&gt;0,IFERROR(SEARCH("weapons",E59,1),0)&gt;0),1,0),0)</f>
        <v>1</v>
      </c>
      <c r="AY59" s="5" t="str">
        <f aca="false">IFERROR(IF(VALUE(TEXT(C59,"mm"))=IF(AK59&gt;12,AK59-12,AK59),".",IF(TEXT(C59,"mm")="01",".",1)),"Value is not in date format")</f>
        <v>.</v>
      </c>
      <c r="AZ59" s="5" t="str">
        <f aca="false">IF(AND(A59=A58,C59=C58)=TRUE(),IF(F59=F58,".","1"),".")</f>
        <v>.</v>
      </c>
      <c r="BA59" s="5" t="str">
        <f aca="false">IF(AND(_xlfn.ISFORMULA(R59),_xlfn.ISFORMULA(S59),_xlfn.ISFORMULA(T59))=TRUE(),".",1)</f>
        <v>.</v>
      </c>
      <c r="BB59" s="5" t="str">
        <f aca="false">IF(T59&lt;&gt;".",IF(T59&gt;S59,1,"."),".")</f>
        <v>.</v>
      </c>
      <c r="BC59" s="5" t="n">
        <f aca="false">IFERROR(VLOOKUP(B59,'[1]Share, Heavy Weapons to Ukraine'!B$1:AA$1048576,COLUMN('[1]Share, Heavy Weapons to Ukraine'!C68)-1,0),0)</f>
        <v>1</v>
      </c>
      <c r="BD59" s="5" t="n">
        <f aca="false">VLOOKUP(Sheet1!B59,'[1]Country Summary (€)'!B$1:F$1048576,COLUMN('[1]Country Summary (€)'!C69)-1,FALSE())</f>
        <v>0</v>
      </c>
      <c r="BE59" s="5" t="str">
        <f aca="false">IF(AND(AG59=1,D59="Military",H59&lt;&gt;"Not given")=TRUE(),IF(SUMIFS(#REF!,#REF!,A59)&gt;0,ABS((SUMIFS(#REF!,#REF!,A59)/VLOOKUP("USD",'[1]Exchange Rates'!B$1:C$1048576,2,0)))/S59,"."),".")</f>
        <v>.</v>
      </c>
      <c r="BF59" s="1" t="str">
        <f aca="false">IF(AND(AG59=1,D59="Military",H59&lt;&gt;"Not given")=TRUE(),IF(SUMIFS(#REF!,#REF!,A59)&gt;0,IF((ABS((SUMIFS(#REF!,#REF!,A59)/VLOOKUP("USD",'[1]Exchange Rates'!B$1:C$1048576,2,0)))/S59)&gt;1,(SUMIFS(#REF!,#REF!,A59)-S59)/S59,(S59-SUMIFS(#REF!,#REF!,A59))/SUMIFS(#REF!,#REF!,A59)),"."),".")</f>
        <v>.</v>
      </c>
    </row>
    <row r="60" customFormat="false" ht="15.75" hidden="false" customHeight="true" outlineLevel="0" collapsed="false">
      <c r="A60" s="3" t="s">
        <v>104</v>
      </c>
      <c r="B60" s="3" t="s">
        <v>57</v>
      </c>
      <c r="C60" s="2" t="n">
        <v>44700</v>
      </c>
      <c r="D60" s="3" t="s">
        <v>105</v>
      </c>
      <c r="E60" s="3" t="s">
        <v>106</v>
      </c>
      <c r="F60" s="4" t="s">
        <v>198</v>
      </c>
      <c r="G60" s="5" t="s">
        <v>61</v>
      </c>
      <c r="H60" s="6" t="n">
        <v>100000000</v>
      </c>
      <c r="I60" s="1" t="s">
        <v>183</v>
      </c>
      <c r="J60" s="7" t="str">
        <f aca="false">VLOOKUP($I60,'[1]Price List, Weapons &amp; Items'!B$1:C$1048576,2,0)</f>
        <v>Military equipment</v>
      </c>
      <c r="K60" s="7" t="str">
        <f aca="false">IF(I60=".",I60,VLOOKUP($I60,'[1]Price List, Weapons &amp; Items'!B$1:D$1048576,3,0))</f>
        <v>Military equipment</v>
      </c>
      <c r="L60" s="8" t="n">
        <f aca="false">VLOOKUP(I60,'[1]Price List, Weapons &amp; Items'!B$1:E$1048576,4,0)</f>
        <v>0</v>
      </c>
      <c r="M60" s="9" t="n">
        <v>18</v>
      </c>
      <c r="N60" s="9" t="n">
        <v>18</v>
      </c>
      <c r="O60" s="9" t="n">
        <f aca="false">VLOOKUP($I60,'[1]Price List, Weapons &amp; Items'!B$1:G$1048576,6,0)</f>
        <v>350000</v>
      </c>
      <c r="P60" s="6" t="str">
        <f aca="false">IF(TYPE(M60)=1,IF(TYPE(O60)=1,M60*O60,"No price"),".")</f>
        <v>No price</v>
      </c>
      <c r="Q60" s="6" t="str">
        <f aca="false">IF(TYPE(N60)=1,IF(TYPE(O60)=1,N60*O60,"No price"),".")</f>
        <v>No price</v>
      </c>
      <c r="R60" s="6" t="str">
        <f aca="false">IF(AG60=1,IF(H60&lt;&gt;"Not given",H60,IF(TYPE(H60)=2,IF(SUMIFS(#REF!,#REF!,A60)&gt;0,SUMIFS(#REF!,#REF!,A60),"."),"Format error")),"")</f>
        <v/>
      </c>
      <c r="S60" s="6" t="str">
        <f aca="false">IF(AND(AG60=1,R60&lt;&gt;".")=TRUE(),R60/VLOOKUP(G60,'[1]Exchange Rates'!B$1:C$1048576,2,0),IF(R60=".",".",""))</f>
        <v/>
      </c>
      <c r="T60" s="6" t="str">
        <f aca="false">IF(AG60=1,IF(AI60="Value is not given at all",".",IF(AI60="Value is given by the source",S60,IF(AI60="Value is calculated with prices",(IF(SUMIFS(#REF!,#REF!,A60)&gt;0,SUMIFS(#REF!,#REF!,A60),"."))/VLOOKUP("USD",'[1]Exchange Rates'!B$1:C$1048576,2,0),"Error with coding"))),"")</f>
        <v/>
      </c>
      <c r="U60" s="5" t="s">
        <v>63</v>
      </c>
      <c r="V60" s="47" t="s">
        <v>199</v>
      </c>
      <c r="W60" s="45" t="s">
        <v>72</v>
      </c>
      <c r="X60" s="45" t="s">
        <v>76</v>
      </c>
      <c r="Y60" s="45" t="s">
        <v>201</v>
      </c>
      <c r="Z60" s="5" t="n">
        <v>0</v>
      </c>
      <c r="AA60" s="5" t="n">
        <v>0</v>
      </c>
      <c r="AB60" s="5" t="n">
        <f aca="false">IF(AND(D60="Humanitarian", AE60&lt;&gt;"."), 1, 0)</f>
        <v>0</v>
      </c>
      <c r="AC60" s="5" t="n">
        <f aca="false">IF(OR(M60="undisclosed", M60="."), 0, IF(M60=N60, 1, 0))</f>
        <v>1</v>
      </c>
      <c r="AD60" s="5" t="n">
        <v>1</v>
      </c>
      <c r="AE60" s="45" t="s">
        <v>108</v>
      </c>
      <c r="AF60" s="12" t="str">
        <f aca="false">""</f>
        <v/>
      </c>
      <c r="AG60" s="36" t="n">
        <v>0</v>
      </c>
      <c r="AH60" s="46" t="s">
        <v>66</v>
      </c>
      <c r="AI60" s="36" t="s">
        <v>66</v>
      </c>
      <c r="AJ60" s="36" t="n">
        <v>1</v>
      </c>
      <c r="AK60" s="36" t="n">
        <v>5</v>
      </c>
      <c r="AL60" s="36" t="n">
        <v>0</v>
      </c>
      <c r="AM60" s="36" t="n">
        <f aca="false">IF(OR(AN60="2022-2023",AN60=2022), 1, 0)</f>
        <v>1</v>
      </c>
      <c r="AN60" s="36" t="s">
        <v>68</v>
      </c>
      <c r="AO60" s="36" t="n">
        <f aca="false">VLOOKUP($I60,'[1]Price List, Weapons &amp; Items'!B$1:F$1048576,5,0)</f>
        <v>0</v>
      </c>
      <c r="AP60" s="36" t="n">
        <f aca="false">IF(AND(AO60=1,M60="undisclosed")=TRUE(),1,0)</f>
        <v>0</v>
      </c>
      <c r="AQ60" s="36" t="n">
        <f aca="false">IF(AND(AO60=1,N60="undisclosed")=TRUE(),1,0)</f>
        <v>0</v>
      </c>
      <c r="AR60" s="36" t="n">
        <f aca="false">IFERROR(IF(SEARCH("ammuni",I60,1)&gt;0,1,0),0)</f>
        <v>0</v>
      </c>
      <c r="AS60" s="5" t="str">
        <f aca="false">VLOOKUP($I60,'[1]Price List, Weapons &amp; Items'!B$1:L$1048576,COLUMN('[1]Price List, Weapons &amp; Items'!$J$11)-1,0)</f>
        <v>Media reports (incl. social media)</v>
      </c>
      <c r="AT60" s="5" t="str">
        <f aca="false">IF(I60=".",".",VLOOKUP($I60,'[1]Price List, Weapons &amp; Items'!B$1:J$1048576,3,0))</f>
        <v>Military equipment</v>
      </c>
      <c r="AU60" s="13" t="str">
        <f aca="true">IF(AG60=1,(OFFSET(I60,0,0,COUNTIF(#REF!,A60),1)),"")</f>
        <v/>
      </c>
      <c r="AV60" s="5" t="n">
        <f aca="false">VLOOKUP($I60,'[1]Price List, Weapons &amp; Items'!B$1:L$1048576,COLUMN('[1]Price List, Weapons &amp; Items'!$L$11)-1,0)</f>
        <v>0</v>
      </c>
      <c r="AW60" s="5" t="n">
        <f aca="false">IF(U60="Yes",1,0)</f>
        <v>1</v>
      </c>
      <c r="AX60" s="5" t="n">
        <f aca="false">IF(D60="Military",IF(OR(IFERROR(SEARCH("equipment",E60,1),0)&gt;0,IFERROR(SEARCH("weapons",E60,1),0)&gt;0),1,0),0)</f>
        <v>1</v>
      </c>
      <c r="AY60" s="5" t="str">
        <f aca="false">IFERROR(IF(VALUE(TEXT(C60,"mm"))=IF(AK60&gt;12,AK60-12,AK60),".",IF(TEXT(C60,"mm")="01",".",1)),"Value is not in date format")</f>
        <v>.</v>
      </c>
      <c r="AZ60" s="5" t="str">
        <f aca="false">IF(AND(A60=A59,C60=C59)=TRUE(),IF(F60=F59,".","1"),".")</f>
        <v>.</v>
      </c>
      <c r="BA60" s="5" t="str">
        <f aca="false">IF(AND(_xlfn.ISFORMULA(R60),_xlfn.ISFORMULA(S60),_xlfn.ISFORMULA(T60))=TRUE(),".",1)</f>
        <v>.</v>
      </c>
      <c r="BB60" s="5" t="str">
        <f aca="false">IF(T60&lt;&gt;".",IF(T60&gt;S60,1,"."),".")</f>
        <v>.</v>
      </c>
      <c r="BC60" s="5" t="n">
        <f aca="false">IFERROR(VLOOKUP(B60,'[1]Share, Heavy Weapons to Ukraine'!B$1:AA$1048576,COLUMN('[1]Share, Heavy Weapons to Ukraine'!C69)-1,0),0)</f>
        <v>1</v>
      </c>
      <c r="BD60" s="5" t="n">
        <f aca="false">VLOOKUP(Sheet1!B60,'[1]Country Summary (€)'!B$1:F$1048576,COLUMN('[1]Country Summary (€)'!C70)-1,FALSE())</f>
        <v>0</v>
      </c>
      <c r="BE60" s="5" t="str">
        <f aca="false">IF(AND(AG60=1,D60="Military",H60&lt;&gt;"Not given")=TRUE(),IF(SUMIFS(#REF!,#REF!,A60)&gt;0,ABS((SUMIFS(#REF!,#REF!,A60)/VLOOKUP("USD",'[1]Exchange Rates'!B$1:C$1048576,2,0)))/S60,"."),".")</f>
        <v>.</v>
      </c>
      <c r="BF60" s="1" t="str">
        <f aca="false">IF(AND(AG60=1,D60="Military",H60&lt;&gt;"Not given")=TRUE(),IF(SUMIFS(#REF!,#REF!,A60)&gt;0,IF((ABS((SUMIFS(#REF!,#REF!,A60)/VLOOKUP("USD",'[1]Exchange Rates'!B$1:C$1048576,2,0)))/S60)&gt;1,(SUMIFS(#REF!,#REF!,A60)-S60)/S60,(S60-SUMIFS(#REF!,#REF!,A60))/SUMIFS(#REF!,#REF!,A60)),"."),".")</f>
        <v>.</v>
      </c>
    </row>
    <row r="61" customFormat="false" ht="15.75" hidden="false" customHeight="true" outlineLevel="0" collapsed="false">
      <c r="A61" s="3" t="s">
        <v>104</v>
      </c>
      <c r="B61" s="3" t="s">
        <v>57</v>
      </c>
      <c r="C61" s="2" t="n">
        <v>44700</v>
      </c>
      <c r="D61" s="3" t="s">
        <v>105</v>
      </c>
      <c r="E61" s="3" t="s">
        <v>106</v>
      </c>
      <c r="F61" s="4" t="s">
        <v>198</v>
      </c>
      <c r="G61" s="5" t="s">
        <v>61</v>
      </c>
      <c r="H61" s="6" t="n">
        <v>100000000</v>
      </c>
      <c r="I61" s="1" t="s">
        <v>149</v>
      </c>
      <c r="J61" s="7" t="str">
        <f aca="false">VLOOKUP($I61,'[1]Price List, Weapons &amp; Items'!B$1:C$1048576,2,0)</f>
        <v>Military equipment</v>
      </c>
      <c r="K61" s="7" t="str">
        <f aca="false">IF(I61=".",I61,VLOOKUP($I61,'[1]Price List, Weapons &amp; Items'!B$1:D$1048576,3,0))</f>
        <v>Military equipment</v>
      </c>
      <c r="L61" s="8" t="n">
        <f aca="false">VLOOKUP(I61,'[1]Price List, Weapons &amp; Items'!B$1:E$1048576,4,0)</f>
        <v>0</v>
      </c>
      <c r="M61" s="9" t="n">
        <v>3</v>
      </c>
      <c r="N61" s="9" t="n">
        <v>3</v>
      </c>
      <c r="O61" s="9" t="n">
        <f aca="false">VLOOKUP($I61,'[1]Price List, Weapons &amp; Items'!B$1:G$1048576,6,0)</f>
        <v>8888888</v>
      </c>
      <c r="P61" s="6" t="str">
        <f aca="false">IF(TYPE(M61)=1,IF(TYPE(O61)=1,M61*O61,"No price"),".")</f>
        <v>No price</v>
      </c>
      <c r="Q61" s="6" t="str">
        <f aca="false">IF(TYPE(N61)=1,IF(TYPE(O61)=1,N61*O61,"No price"),".")</f>
        <v>No price</v>
      </c>
      <c r="R61" s="6" t="str">
        <f aca="false">IF(AG61=1,IF(H61&lt;&gt;"Not given",H61,IF(TYPE(H61)=2,IF(SUMIFS(#REF!,#REF!,A61)&gt;0,SUMIFS(#REF!,#REF!,A61),"."),"Format error")),"")</f>
        <v/>
      </c>
      <c r="S61" s="6" t="str">
        <f aca="false">IF(AND(AG61=1,R61&lt;&gt;".")=TRUE(),R61/VLOOKUP(G61,'[1]Exchange Rates'!B$1:C$1048576,2,0),IF(R61=".",".",""))</f>
        <v/>
      </c>
      <c r="T61" s="6" t="str">
        <f aca="false">IF(AG61=1,IF(AI61="Value is not given at all",".",IF(AI61="Value is given by the source",S61,IF(AI61="Value is calculated with prices",(IF(SUMIFS(#REF!,#REF!,A61)&gt;0,SUMIFS(#REF!,#REF!,A61),"."))/VLOOKUP("USD",'[1]Exchange Rates'!B$1:C$1048576,2,0),"Error with coding"))),"")</f>
        <v/>
      </c>
      <c r="U61" s="5" t="s">
        <v>63</v>
      </c>
      <c r="V61" s="47" t="s">
        <v>199</v>
      </c>
      <c r="W61" s="45" t="s">
        <v>72</v>
      </c>
      <c r="X61" s="45" t="s">
        <v>76</v>
      </c>
      <c r="Y61" s="45" t="s">
        <v>202</v>
      </c>
      <c r="Z61" s="5" t="n">
        <v>0</v>
      </c>
      <c r="AA61" s="5" t="n">
        <v>0</v>
      </c>
      <c r="AB61" s="5" t="n">
        <f aca="false">IF(AND(D61="Humanitarian", AE61&lt;&gt;"."), 1, 0)</f>
        <v>0</v>
      </c>
      <c r="AC61" s="5" t="n">
        <f aca="false">IF(OR(M61="undisclosed", M61="."), 0, IF(M61=N61, 1, 0))</f>
        <v>1</v>
      </c>
      <c r="AD61" s="5" t="n">
        <v>1</v>
      </c>
      <c r="AE61" s="45" t="s">
        <v>108</v>
      </c>
      <c r="AF61" s="12" t="str">
        <f aca="false">""</f>
        <v/>
      </c>
      <c r="AG61" s="36" t="n">
        <v>0</v>
      </c>
      <c r="AH61" s="46" t="s">
        <v>66</v>
      </c>
      <c r="AI61" s="36" t="s">
        <v>66</v>
      </c>
      <c r="AJ61" s="36" t="n">
        <v>1</v>
      </c>
      <c r="AK61" s="36" t="n">
        <v>5</v>
      </c>
      <c r="AL61" s="36" t="n">
        <v>0</v>
      </c>
      <c r="AM61" s="36" t="n">
        <f aca="false">IF(OR(AN61="2022-2023",AN61=2022), 1, 0)</f>
        <v>1</v>
      </c>
      <c r="AN61" s="36" t="s">
        <v>68</v>
      </c>
      <c r="AO61" s="36" t="n">
        <f aca="false">VLOOKUP($I61,'[1]Price List, Weapons &amp; Items'!B$1:F$1048576,5,0)</f>
        <v>0</v>
      </c>
      <c r="AP61" s="36" t="n">
        <f aca="false">IF(AND(AO61=1,M61="undisclosed")=TRUE(),1,0)</f>
        <v>0</v>
      </c>
      <c r="AQ61" s="36" t="n">
        <f aca="false">IF(AND(AO61=1,N61="undisclosed")=TRUE(),1,0)</f>
        <v>0</v>
      </c>
      <c r="AR61" s="36" t="n">
        <f aca="false">IFERROR(IF(SEARCH("ammuni",I61,1)&gt;0,1,0),0)</f>
        <v>0</v>
      </c>
      <c r="AS61" s="5" t="str">
        <f aca="false">VLOOKUP($I61,'[1]Price List, Weapons &amp; Items'!B$1:L$1048576,COLUMN('[1]Price List, Weapons &amp; Items'!$J$11)-1,0)</f>
        <v>Military media (incl. websites)</v>
      </c>
      <c r="AT61" s="5" t="str">
        <f aca="false">IF(I61=".",".",VLOOKUP($I61,'[1]Price List, Weapons &amp; Items'!B$1:J$1048576,3,0))</f>
        <v>Military equipment</v>
      </c>
      <c r="AU61" s="13" t="str">
        <f aca="true">IF(AG61=1,(OFFSET(I61,0,0,COUNTIF(#REF!,A61),1)),"")</f>
        <v/>
      </c>
      <c r="AV61" s="5" t="n">
        <f aca="false">VLOOKUP($I61,'[1]Price List, Weapons &amp; Items'!B$1:L$1048576,COLUMN('[1]Price List, Weapons &amp; Items'!$L$11)-1,0)</f>
        <v>0</v>
      </c>
      <c r="AW61" s="5" t="n">
        <f aca="false">IF(U61="Yes",1,0)</f>
        <v>1</v>
      </c>
      <c r="AX61" s="5" t="n">
        <f aca="false">IF(D61="Military",IF(OR(IFERROR(SEARCH("equipment",E61,1),0)&gt;0,IFERROR(SEARCH("weapons",E61,1),0)&gt;0),1,0),0)</f>
        <v>1</v>
      </c>
      <c r="AY61" s="5" t="str">
        <f aca="false">IFERROR(IF(VALUE(TEXT(C61,"mm"))=IF(AK61&gt;12,AK61-12,AK61),".",IF(TEXT(C61,"mm")="01",".",1)),"Value is not in date format")</f>
        <v>.</v>
      </c>
      <c r="AZ61" s="5" t="str">
        <f aca="false">IF(AND(A61=A60,C61=C60)=TRUE(),IF(F61=F60,".","1"),".")</f>
        <v>.</v>
      </c>
      <c r="BA61" s="5" t="str">
        <f aca="false">IF(AND(_xlfn.ISFORMULA(R61),_xlfn.ISFORMULA(S61),_xlfn.ISFORMULA(T61))=TRUE(),".",1)</f>
        <v>.</v>
      </c>
      <c r="BB61" s="5" t="str">
        <f aca="false">IF(T61&lt;&gt;".",IF(T61&gt;S61,1,"."),".")</f>
        <v>.</v>
      </c>
      <c r="BC61" s="5" t="n">
        <f aca="false">IFERROR(VLOOKUP(B61,'[1]Share, Heavy Weapons to Ukraine'!B$1:AA$1048576,COLUMN('[1]Share, Heavy Weapons to Ukraine'!C70)-1,0),0)</f>
        <v>1</v>
      </c>
      <c r="BD61" s="5" t="n">
        <f aca="false">VLOOKUP(Sheet1!B61,'[1]Country Summary (€)'!B$1:F$1048576,COLUMN('[1]Country Summary (€)'!C71)-1,FALSE())</f>
        <v>0</v>
      </c>
      <c r="BE61" s="5" t="str">
        <f aca="false">IF(AND(AG61=1,D61="Military",H61&lt;&gt;"Not given")=TRUE(),IF(SUMIFS(#REF!,#REF!,A61)&gt;0,ABS((SUMIFS(#REF!,#REF!,A61)/VLOOKUP("USD",'[1]Exchange Rates'!B$1:C$1048576,2,0)))/S61,"."),".")</f>
        <v>.</v>
      </c>
      <c r="BF61" s="1" t="str">
        <f aca="false">IF(AND(AG61=1,D61="Military",H61&lt;&gt;"Not given")=TRUE(),IF(SUMIFS(#REF!,#REF!,A61)&gt;0,IF((ABS((SUMIFS(#REF!,#REF!,A61)/VLOOKUP("USD",'[1]Exchange Rates'!B$1:C$1048576,2,0)))/S61)&gt;1,(SUMIFS(#REF!,#REF!,A61)-S61)/S61,(S61-SUMIFS(#REF!,#REF!,A61))/SUMIFS(#REF!,#REF!,A61)),"."),".")</f>
        <v>.</v>
      </c>
    </row>
    <row r="62" customFormat="false" ht="15.75" hidden="false" customHeight="true" outlineLevel="0" collapsed="false">
      <c r="A62" s="3" t="s">
        <v>104</v>
      </c>
      <c r="B62" s="3" t="s">
        <v>57</v>
      </c>
      <c r="C62" s="2" t="n">
        <v>44700</v>
      </c>
      <c r="D62" s="3" t="s">
        <v>105</v>
      </c>
      <c r="E62" s="3" t="s">
        <v>106</v>
      </c>
      <c r="F62" s="4" t="s">
        <v>198</v>
      </c>
      <c r="G62" s="5" t="s">
        <v>61</v>
      </c>
      <c r="H62" s="6" t="n">
        <v>100000000</v>
      </c>
      <c r="I62" s="1" t="s">
        <v>187</v>
      </c>
      <c r="J62" s="7" t="str">
        <f aca="false">VLOOKUP($I62,'[1]Price List, Weapons &amp; Items'!B$1:C$1048576,2,0)</f>
        <v>Military equipment</v>
      </c>
      <c r="K62" s="7" t="str">
        <f aca="false">IF(I62=".",I62,VLOOKUP($I62,'[1]Price List, Weapons &amp; Items'!B$1:D$1048576,3,0))</f>
        <v>Military equipment</v>
      </c>
      <c r="L62" s="8" t="n">
        <f aca="false">VLOOKUP(I62,'[1]Price List, Weapons &amp; Items'!B$1:E$1048576,4,0)</f>
        <v>0</v>
      </c>
      <c r="M62" s="9" t="s">
        <v>166</v>
      </c>
      <c r="N62" s="9" t="s">
        <v>166</v>
      </c>
      <c r="O62" s="9" t="str">
        <f aca="false">VLOOKUP($I62,'[1]Price List, Weapons &amp; Items'!B$1:G$1048576,6,0)</f>
        <v>.</v>
      </c>
      <c r="P62" s="6" t="str">
        <f aca="false">IF(TYPE(M62)=1,IF(TYPE(O62)=1,M62*O62,"No price"),".")</f>
        <v>.</v>
      </c>
      <c r="Q62" s="6" t="str">
        <f aca="false">IF(TYPE(N62)=1,IF(TYPE(O62)=1,N62*O62,"No price"),".")</f>
        <v>.</v>
      </c>
      <c r="R62" s="6" t="str">
        <f aca="false">IF(AG62=1,IF(H62&lt;&gt;"Not given",H62,IF(TYPE(H62)=2,IF(SUMIFS(#REF!,#REF!,A62)&gt;0,SUMIFS(#REF!,#REF!,A62),"."),"Format error")),"")</f>
        <v/>
      </c>
      <c r="S62" s="6" t="str">
        <f aca="false">IF(AND(AG62=1,R62&lt;&gt;".")=TRUE(),R62/VLOOKUP(G62,'[1]Exchange Rates'!B$1:C$1048576,2,0),IF(R62=".",".",""))</f>
        <v/>
      </c>
      <c r="T62" s="6" t="str">
        <f aca="false">IF(AG62=1,IF(AI62="Value is not given at all",".",IF(AI62="Value is given by the source",S62,IF(AI62="Value is calculated with prices",(IF(SUMIFS(#REF!,#REF!,A62)&gt;0,SUMIFS(#REF!,#REF!,A62),"."))/VLOOKUP("USD",'[1]Exchange Rates'!B$1:C$1048576,2,0),"Error with coding"))),"")</f>
        <v/>
      </c>
      <c r="U62" s="5" t="s">
        <v>63</v>
      </c>
      <c r="V62" s="47" t="s">
        <v>199</v>
      </c>
      <c r="W62" s="45" t="s">
        <v>72</v>
      </c>
      <c r="X62" s="45" t="s">
        <v>76</v>
      </c>
      <c r="Y62" s="45" t="s">
        <v>203</v>
      </c>
      <c r="Z62" s="5" t="n">
        <v>0</v>
      </c>
      <c r="AA62" s="5" t="n">
        <v>0</v>
      </c>
      <c r="AB62" s="5" t="n">
        <f aca="false">IF(AND(D62="Humanitarian", AE62&lt;&gt;"."), 1, 0)</f>
        <v>0</v>
      </c>
      <c r="AC62" s="5" t="n">
        <f aca="false">IF(OR(M62="undisclosed", M62="."), 0, IF(M62=N62, 1, 0))</f>
        <v>0</v>
      </c>
      <c r="AD62" s="5" t="n">
        <v>1</v>
      </c>
      <c r="AE62" s="45" t="s">
        <v>108</v>
      </c>
      <c r="AF62" s="12" t="str">
        <f aca="false">""</f>
        <v/>
      </c>
      <c r="AG62" s="36" t="n">
        <v>0</v>
      </c>
      <c r="AH62" s="46" t="s">
        <v>66</v>
      </c>
      <c r="AI62" s="36" t="s">
        <v>66</v>
      </c>
      <c r="AJ62" s="36" t="n">
        <v>1</v>
      </c>
      <c r="AK62" s="36" t="n">
        <v>5</v>
      </c>
      <c r="AL62" s="36" t="n">
        <v>0</v>
      </c>
      <c r="AM62" s="36" t="n">
        <f aca="false">IF(OR(AN62="2022-2023",AN62=2022), 1, 0)</f>
        <v>1</v>
      </c>
      <c r="AN62" s="36" t="s">
        <v>68</v>
      </c>
      <c r="AO62" s="36" t="n">
        <f aca="false">VLOOKUP($I62,'[1]Price List, Weapons &amp; Items'!B$1:F$1048576,5,0)</f>
        <v>0</v>
      </c>
      <c r="AP62" s="36" t="n">
        <f aca="false">IF(AND(AO62=1,M62="undisclosed")=TRUE(),1,0)</f>
        <v>0</v>
      </c>
      <c r="AQ62" s="36" t="n">
        <f aca="false">IF(AND(AO62=1,N62="undisclosed")=TRUE(),1,0)</f>
        <v>0</v>
      </c>
      <c r="AR62" s="36" t="n">
        <f aca="false">IFERROR(IF(SEARCH("ammuni",I62,1)&gt;0,1,0),0)</f>
        <v>0</v>
      </c>
      <c r="AS62" s="5" t="str">
        <f aca="false">VLOOKUP($I62,'[1]Price List, Weapons &amp; Items'!B$1:L$1048576,COLUMN('[1]Price List, Weapons &amp; Items'!$J$11)-1,0)</f>
        <v>.</v>
      </c>
      <c r="AT62" s="5" t="str">
        <f aca="false">IF(I62=".",".",VLOOKUP($I62,'[1]Price List, Weapons &amp; Items'!B$1:J$1048576,3,0))</f>
        <v>Military equipment</v>
      </c>
      <c r="AU62" s="13" t="str">
        <f aca="true">IF(AG62=1,(OFFSET(I62,0,0,COUNTIF(#REF!,A62),1)),"")</f>
        <v/>
      </c>
      <c r="AV62" s="5" t="str">
        <f aca="false">VLOOKUP($I62,'[1]Price List, Weapons &amp; Items'!B$1:L$1048576,COLUMN('[1]Price List, Weapons &amp; Items'!$L$11)-1,0)</f>
        <v>no price, 0 count</v>
      </c>
      <c r="AW62" s="5" t="n">
        <f aca="false">IF(U62="Yes",1,0)</f>
        <v>1</v>
      </c>
      <c r="AX62" s="5" t="n">
        <f aca="false">IF(D62="Military",IF(OR(IFERROR(SEARCH("equipment",E62,1),0)&gt;0,IFERROR(SEARCH("weapons",E62,1),0)&gt;0),1,0),0)</f>
        <v>1</v>
      </c>
      <c r="AY62" s="5" t="str">
        <f aca="false">IFERROR(IF(VALUE(TEXT(C62,"mm"))=IF(AK62&gt;12,AK62-12,AK62),".",IF(TEXT(C62,"mm")="01",".",1)),"Value is not in date format")</f>
        <v>.</v>
      </c>
      <c r="AZ62" s="5" t="str">
        <f aca="false">IF(AND(A62=A61,C62=C61)=TRUE(),IF(F62=F61,".","1"),".")</f>
        <v>.</v>
      </c>
      <c r="BA62" s="5" t="str">
        <f aca="false">IF(AND(_xlfn.ISFORMULA(R62),_xlfn.ISFORMULA(S62),_xlfn.ISFORMULA(T62))=TRUE(),".",1)</f>
        <v>.</v>
      </c>
      <c r="BB62" s="5" t="str">
        <f aca="false">IF(T62&lt;&gt;".",IF(T62&gt;S62,1,"."),".")</f>
        <v>.</v>
      </c>
      <c r="BC62" s="5" t="n">
        <f aca="false">IFERROR(VLOOKUP(B62,'[1]Share, Heavy Weapons to Ukraine'!B$1:AA$1048576,COLUMN('[1]Share, Heavy Weapons to Ukraine'!C71)-1,0),0)</f>
        <v>1</v>
      </c>
      <c r="BD62" s="5" t="n">
        <f aca="false">VLOOKUP(Sheet1!B62,'[1]Country Summary (€)'!B$1:F$1048576,COLUMN('[1]Country Summary (€)'!C72)-1,FALSE())</f>
        <v>0</v>
      </c>
      <c r="BE62" s="5" t="str">
        <f aca="false">IF(AND(AG62=1,D62="Military",H62&lt;&gt;"Not given")=TRUE(),IF(SUMIFS(#REF!,#REF!,A62)&gt;0,ABS((SUMIFS(#REF!,#REF!,A62)/VLOOKUP("USD",'[1]Exchange Rates'!B$1:C$1048576,2,0)))/S62,"."),".")</f>
        <v>.</v>
      </c>
      <c r="BF62" s="1" t="str">
        <f aca="false">IF(AND(AG62=1,D62="Military",H62&lt;&gt;"Not given")=TRUE(),IF(SUMIFS(#REF!,#REF!,A62)&gt;0,IF((ABS((SUMIFS(#REF!,#REF!,A62)/VLOOKUP("USD",'[1]Exchange Rates'!B$1:C$1048576,2,0)))/S62)&gt;1,(SUMIFS(#REF!,#REF!,A62)-S62)/S62,(S62-SUMIFS(#REF!,#REF!,A62))/SUMIFS(#REF!,#REF!,A62)),"."),".")</f>
        <v>.</v>
      </c>
    </row>
    <row r="63" customFormat="false" ht="15.75" hidden="false" customHeight="true" outlineLevel="0" collapsed="false">
      <c r="A63" s="3" t="s">
        <v>104</v>
      </c>
      <c r="B63" s="3" t="s">
        <v>57</v>
      </c>
      <c r="C63" s="2" t="n">
        <v>44700</v>
      </c>
      <c r="D63" s="3" t="s">
        <v>105</v>
      </c>
      <c r="E63" s="3" t="s">
        <v>106</v>
      </c>
      <c r="F63" s="4" t="s">
        <v>198</v>
      </c>
      <c r="G63" s="5" t="s">
        <v>61</v>
      </c>
      <c r="H63" s="6" t="n">
        <v>100000000</v>
      </c>
      <c r="I63" s="1" t="s">
        <v>196</v>
      </c>
      <c r="J63" s="7" t="str">
        <f aca="false">VLOOKUP($I63,'[1]Price List, Weapons &amp; Items'!B$1:C$1048576,2,0)</f>
        <v>Military equipment</v>
      </c>
      <c r="K63" s="7" t="str">
        <f aca="false">IF(I63=".",I63,VLOOKUP($I63,'[1]Price List, Weapons &amp; Items'!B$1:D$1048576,3,0))</f>
        <v>spare parts</v>
      </c>
      <c r="L63" s="8" t="n">
        <f aca="false">VLOOKUP(I63,'[1]Price List, Weapons &amp; Items'!B$1:E$1048576,4,0)</f>
        <v>0</v>
      </c>
      <c r="M63" s="9" t="s">
        <v>166</v>
      </c>
      <c r="N63" s="9" t="s">
        <v>166</v>
      </c>
      <c r="O63" s="9" t="str">
        <f aca="false">VLOOKUP($I63,'[1]Price List, Weapons &amp; Items'!B$1:G$1048576,6,0)</f>
        <v>.</v>
      </c>
      <c r="P63" s="6" t="str">
        <f aca="false">IF(TYPE(M63)=1,IF(TYPE(O63)=1,M63*O63,"No price"),".")</f>
        <v>.</v>
      </c>
      <c r="Q63" s="6" t="str">
        <f aca="false">IF(TYPE(N63)=1,IF(TYPE(O63)=1,N63*O63,"No price"),".")</f>
        <v>.</v>
      </c>
      <c r="R63" s="6" t="str">
        <f aca="false">IF(AG63=1,IF(H63&lt;&gt;"Not given",H63,IF(TYPE(H63)=2,IF(SUMIFS(#REF!,#REF!,A63)&gt;0,SUMIFS(#REF!,#REF!,A63),"."),"Format error")),"")</f>
        <v/>
      </c>
      <c r="S63" s="6" t="str">
        <f aca="false">IF(AND(AG63=1,R63&lt;&gt;".")=TRUE(),R63/VLOOKUP(G63,'[1]Exchange Rates'!B$1:C$1048576,2,0),IF(R63=".",".",""))</f>
        <v/>
      </c>
      <c r="T63" s="6" t="str">
        <f aca="false">IF(AG63=1,IF(AI63="Value is not given at all",".",IF(AI63="Value is given by the source",S63,IF(AI63="Value is calculated with prices",(IF(SUMIFS(#REF!,#REF!,A63)&gt;0,SUMIFS(#REF!,#REF!,A63),"."))/VLOOKUP("USD",'[1]Exchange Rates'!B$1:C$1048576,2,0),"Error with coding"))),"")</f>
        <v/>
      </c>
      <c r="U63" s="5" t="s">
        <v>63</v>
      </c>
      <c r="V63" s="47" t="s">
        <v>199</v>
      </c>
      <c r="W63" s="45" t="s">
        <v>72</v>
      </c>
      <c r="X63" s="45" t="s">
        <v>76</v>
      </c>
      <c r="Y63" s="45" t="s">
        <v>204</v>
      </c>
      <c r="Z63" s="5" t="n">
        <v>0</v>
      </c>
      <c r="AA63" s="5" t="n">
        <v>0</v>
      </c>
      <c r="AB63" s="5" t="n">
        <f aca="false">IF(AND(D63="Humanitarian", AE63&lt;&gt;"."), 1, 0)</f>
        <v>0</v>
      </c>
      <c r="AC63" s="5" t="n">
        <f aca="false">IF(OR(M63="undisclosed", M63="."), 0, IF(M63=N63, 1, 0))</f>
        <v>0</v>
      </c>
      <c r="AD63" s="5" t="n">
        <v>1</v>
      </c>
      <c r="AE63" s="45" t="s">
        <v>108</v>
      </c>
      <c r="AF63" s="12" t="str">
        <f aca="false">""</f>
        <v/>
      </c>
      <c r="AG63" s="36" t="n">
        <v>0</v>
      </c>
      <c r="AH63" s="46" t="s">
        <v>66</v>
      </c>
      <c r="AI63" s="36" t="s">
        <v>66</v>
      </c>
      <c r="AJ63" s="36" t="n">
        <v>1</v>
      </c>
      <c r="AK63" s="36" t="n">
        <v>5</v>
      </c>
      <c r="AL63" s="36" t="n">
        <v>0</v>
      </c>
      <c r="AM63" s="36" t="n">
        <f aca="false">IF(OR(AN63="2022-2023",AN63=2022), 1, 0)</f>
        <v>1</v>
      </c>
      <c r="AN63" s="36" t="s">
        <v>68</v>
      </c>
      <c r="AO63" s="36" t="n">
        <f aca="false">VLOOKUP($I63,'[1]Price List, Weapons &amp; Items'!B$1:F$1048576,5,0)</f>
        <v>0</v>
      </c>
      <c r="AP63" s="36" t="n">
        <f aca="false">IF(AND(AO63=1,M63="undisclosed")=TRUE(),1,0)</f>
        <v>0</v>
      </c>
      <c r="AQ63" s="36" t="n">
        <f aca="false">IF(AND(AO63=1,N63="undisclosed")=TRUE(),1,0)</f>
        <v>0</v>
      </c>
      <c r="AR63" s="36" t="n">
        <f aca="false">IFERROR(IF(SEARCH("ammuni",I63,1)&gt;0,1,0),0)</f>
        <v>0</v>
      </c>
      <c r="AS63" s="5" t="str">
        <f aca="false">VLOOKUP($I63,'[1]Price List, Weapons &amp; Items'!B$1:L$1048576,COLUMN('[1]Price List, Weapons &amp; Items'!$J$11)-1,0)</f>
        <v>.</v>
      </c>
      <c r="AT63" s="5" t="str">
        <f aca="false">IF(I63=".",".",VLOOKUP($I63,'[1]Price List, Weapons &amp; Items'!B$1:J$1048576,3,0))</f>
        <v>spare parts</v>
      </c>
      <c r="AU63" s="13" t="str">
        <f aca="true">IF(AG63=1,(OFFSET(I63,0,0,COUNTIF(#REF!,A63),1)),"")</f>
        <v/>
      </c>
      <c r="AV63" s="5" t="str">
        <f aca="false">VLOOKUP($I63,'[1]Price List, Weapons &amp; Items'!B$1:L$1048576,COLUMN('[1]Price List, Weapons &amp; Items'!$L$11)-1,0)</f>
        <v>no price, 0 count</v>
      </c>
      <c r="AW63" s="5" t="n">
        <f aca="false">IF(U63="Yes",1,0)</f>
        <v>1</v>
      </c>
      <c r="AX63" s="5" t="n">
        <f aca="false">IF(D63="Military",IF(OR(IFERROR(SEARCH("equipment",E63,1),0)&gt;0,IFERROR(SEARCH("weapons",E63,1),0)&gt;0),1,0),0)</f>
        <v>1</v>
      </c>
      <c r="AY63" s="5" t="str">
        <f aca="false">IFERROR(IF(VALUE(TEXT(C63,"mm"))=IF(AK63&gt;12,AK63-12,AK63),".",IF(TEXT(C63,"mm")="01",".",1)),"Value is not in date format")</f>
        <v>.</v>
      </c>
      <c r="AZ63" s="5" t="str">
        <f aca="false">IF(AND(A63=A62,C63=C62)=TRUE(),IF(F63=F62,".","1"),".")</f>
        <v>.</v>
      </c>
      <c r="BA63" s="5" t="str">
        <f aca="false">IF(AND(_xlfn.ISFORMULA(R63),_xlfn.ISFORMULA(S63),_xlfn.ISFORMULA(T63))=TRUE(),".",1)</f>
        <v>.</v>
      </c>
      <c r="BB63" s="5" t="str">
        <f aca="false">IF(T63&lt;&gt;".",IF(T63&gt;S63,1,"."),".")</f>
        <v>.</v>
      </c>
      <c r="BC63" s="5" t="n">
        <f aca="false">IFERROR(VLOOKUP(B63,'[1]Share, Heavy Weapons to Ukraine'!B$1:AA$1048576,COLUMN('[1]Share, Heavy Weapons to Ukraine'!C72)-1,0),0)</f>
        <v>1</v>
      </c>
      <c r="BD63" s="5" t="n">
        <f aca="false">VLOOKUP(Sheet1!B63,'[1]Country Summary (€)'!B$1:F$1048576,COLUMN('[1]Country Summary (€)'!C73)-1,FALSE())</f>
        <v>0</v>
      </c>
      <c r="BE63" s="5" t="str">
        <f aca="false">IF(AND(AG63=1,D63="Military",H63&lt;&gt;"Not given")=TRUE(),IF(SUMIFS(#REF!,#REF!,A63)&gt;0,ABS((SUMIFS(#REF!,#REF!,A63)/VLOOKUP("USD",'[1]Exchange Rates'!B$1:C$1048576,2,0)))/S63,"."),".")</f>
        <v>.</v>
      </c>
      <c r="BF63" s="1" t="str">
        <f aca="false">IF(AND(AG63=1,D63="Military",H63&lt;&gt;"Not given")=TRUE(),IF(SUMIFS(#REF!,#REF!,A63)&gt;0,IF((ABS((SUMIFS(#REF!,#REF!,A63)/VLOOKUP("USD",'[1]Exchange Rates'!B$1:C$1048576,2,0)))/S63)&gt;1,(SUMIFS(#REF!,#REF!,A63)-S63)/S63,(S63-SUMIFS(#REF!,#REF!,A63))/SUMIFS(#REF!,#REF!,A63)),"."),".")</f>
        <v>.</v>
      </c>
    </row>
    <row r="64" customFormat="false" ht="15.75" hidden="false" customHeight="true" outlineLevel="0" collapsed="false">
      <c r="A64" s="3" t="s">
        <v>104</v>
      </c>
      <c r="B64" s="51" t="s">
        <v>57</v>
      </c>
      <c r="C64" s="2" t="n">
        <v>44713</v>
      </c>
      <c r="D64" s="51" t="s">
        <v>105</v>
      </c>
      <c r="E64" s="3" t="s">
        <v>106</v>
      </c>
      <c r="F64" s="4" t="s">
        <v>205</v>
      </c>
      <c r="G64" s="5" t="s">
        <v>61</v>
      </c>
      <c r="H64" s="6" t="n">
        <v>700000000</v>
      </c>
      <c r="I64" s="49" t="s">
        <v>206</v>
      </c>
      <c r="J64" s="7" t="str">
        <f aca="false">VLOOKUP($I64,'[1]Price List, Weapons &amp; Items'!B$1:C$1048576,2,0)</f>
        <v>Heavy weapon</v>
      </c>
      <c r="K64" s="7" t="str">
        <f aca="false">IF(I64=".",I64,VLOOKUP($I64,'[1]Price List, Weapons &amp; Items'!B$1:D$1048576,3,0))</f>
        <v>227mm MLRS</v>
      </c>
      <c r="L64" s="8" t="n">
        <f aca="false">VLOOKUP(I64,'[1]Price List, Weapons &amp; Items'!B$1:E$1048576,4,0)</f>
        <v>0</v>
      </c>
      <c r="M64" s="9" t="n">
        <v>4</v>
      </c>
      <c r="N64" s="9" t="n">
        <v>4</v>
      </c>
      <c r="O64" s="9" t="n">
        <f aca="false">VLOOKUP($I64,'[1]Price List, Weapons &amp; Items'!B$1:G$1048576,6,0)</f>
        <v>15076313.03</v>
      </c>
      <c r="P64" s="6" t="str">
        <f aca="false">IF(TYPE(M64)=1,IF(TYPE(O64)=1,M64*O64,"No price"),".")</f>
        <v>No price</v>
      </c>
      <c r="Q64" s="6" t="str">
        <f aca="false">IF(TYPE(N64)=1,IF(TYPE(O64)=1,N64*O64,"No price"),".")</f>
        <v>No price</v>
      </c>
      <c r="R64" s="6" t="str">
        <f aca="false">IF(AG64=1,IF(H64&lt;&gt;"Not given",H64,IF(TYPE(H64)=2,IF(SUMIFS(#REF!,#REF!,A64)&gt;0,SUMIFS(#REF!,#REF!,A64),"."),"Format error")),"")</f>
        <v/>
      </c>
      <c r="S64" s="6" t="str">
        <f aca="false">IF(AND(AG64=1,R64&lt;&gt;".")=TRUE(),R64/VLOOKUP(G64,'[1]Exchange Rates'!B$1:C$1048576,2,0),IF(R64=".",".",""))</f>
        <v/>
      </c>
      <c r="T64" s="6" t="str">
        <f aca="false">IF(AG64=1,IF(AI64="Value is not given at all",".",IF(AI64="Value is given by the source",S64,IF(AI64="Value is calculated with prices",(IF(SUMIFS(#REF!,#REF!,A64)&gt;0,SUMIFS(#REF!,#REF!,A64),"."))/VLOOKUP("USD",'[1]Exchange Rates'!B$1:C$1048576,2,0),"Error with coding"))),"")</f>
        <v/>
      </c>
      <c r="U64" s="5" t="s">
        <v>63</v>
      </c>
      <c r="V64" s="47" t="s">
        <v>76</v>
      </c>
      <c r="W64" s="45" t="s">
        <v>72</v>
      </c>
      <c r="X64" s="45" t="s">
        <v>76</v>
      </c>
      <c r="Y64" s="45" t="s">
        <v>207</v>
      </c>
      <c r="Z64" s="5" t="n">
        <v>0</v>
      </c>
      <c r="AA64" s="5" t="n">
        <v>0</v>
      </c>
      <c r="AB64" s="5" t="n">
        <f aca="false">IF(AND(D64="Humanitarian", AE64&lt;&gt;"."), 1, 0)</f>
        <v>0</v>
      </c>
      <c r="AC64" s="5" t="n">
        <f aca="false">IF(OR(M64="undisclosed", M64="."), 0, IF(M64=N64, 1, 0))</f>
        <v>1</v>
      </c>
      <c r="AD64" s="5" t="n">
        <v>0</v>
      </c>
      <c r="AE64" s="45" t="s">
        <v>208</v>
      </c>
      <c r="AF64" s="12" t="str">
        <f aca="false">""</f>
        <v/>
      </c>
      <c r="AG64" s="46" t="n">
        <v>0</v>
      </c>
      <c r="AH64" s="46" t="s">
        <v>66</v>
      </c>
      <c r="AI64" s="36" t="s">
        <v>66</v>
      </c>
      <c r="AJ64" s="46" t="n">
        <v>1</v>
      </c>
      <c r="AK64" s="46" t="n">
        <v>6</v>
      </c>
      <c r="AL64" s="46" t="n">
        <v>0</v>
      </c>
      <c r="AM64" s="36" t="n">
        <f aca="false">IF(OR(AN64="2022-2023",AN64=2022), 1, 0)</f>
        <v>1</v>
      </c>
      <c r="AN64" s="36" t="s">
        <v>68</v>
      </c>
      <c r="AO64" s="36" t="n">
        <f aca="false">VLOOKUP($I64,'[1]Price List, Weapons &amp; Items'!B$1:F$1048576,5,0)</f>
        <v>1</v>
      </c>
      <c r="AP64" s="36" t="n">
        <f aca="false">IF(AND(AO64=1,M64="undisclosed")=TRUE(),1,0)</f>
        <v>0</v>
      </c>
      <c r="AQ64" s="36" t="n">
        <f aca="false">IF(AND(AO64=1,N64="undisclosed")=TRUE(),1,0)</f>
        <v>0</v>
      </c>
      <c r="AR64" s="36" t="n">
        <f aca="false">IFERROR(IF(SEARCH("ammuni",I64,1)&gt;0,1,0),0)</f>
        <v>0</v>
      </c>
      <c r="AS64" s="5" t="str">
        <f aca="false">VLOOKUP($I64,'[1]Price List, Weapons &amp; Items'!B$1:L$1048576,COLUMN('[1]Price List, Weapons &amp; Items'!$J$11)-1,0)</f>
        <v>Contracts</v>
      </c>
      <c r="AT64" s="5" t="str">
        <f aca="false">IF(I64=".",".",VLOOKUP($I64,'[1]Price List, Weapons &amp; Items'!B$1:J$1048576,3,0))</f>
        <v>227mm MLRS</v>
      </c>
      <c r="AU64" s="13" t="str">
        <f aca="true">IF(AG64=1,(OFFSET(I64,0,0,COUNTIF(#REF!,A64),1)),"")</f>
        <v/>
      </c>
      <c r="AV64" s="5" t="n">
        <f aca="false">VLOOKUP($I64,'[1]Price List, Weapons &amp; Items'!B$1:L$1048576,COLUMN('[1]Price List, Weapons &amp; Items'!$L$11)-1,0)</f>
        <v>0</v>
      </c>
      <c r="AW64" s="5" t="n">
        <f aca="false">IF(U64="Yes",1,0)</f>
        <v>1</v>
      </c>
      <c r="AX64" s="5" t="n">
        <f aca="false">IF(D64="Military",IF(OR(IFERROR(SEARCH("equipment",E64,1),0)&gt;0,IFERROR(SEARCH("weapons",E64,1),0)&gt;0),1,0),0)</f>
        <v>1</v>
      </c>
      <c r="AY64" s="5" t="str">
        <f aca="false">IFERROR(IF(VALUE(TEXT(C64,"mm"))=IF(AK64&gt;12,AK64-12,AK64),".",IF(TEXT(C64,"mm")="01",".",1)),"Value is not in date format")</f>
        <v>.</v>
      </c>
      <c r="AZ64" s="5" t="str">
        <f aca="false">IF(AND(A64=A63,C64=C63)=TRUE(),IF(F64=F63,".","1"),".")</f>
        <v>.</v>
      </c>
      <c r="BA64" s="5" t="str">
        <f aca="false">IF(AND(_xlfn.ISFORMULA(R64),_xlfn.ISFORMULA(S64),_xlfn.ISFORMULA(T64))=TRUE(),".",1)</f>
        <v>.</v>
      </c>
      <c r="BB64" s="5" t="str">
        <f aca="false">IF(T64&lt;&gt;".",IF(T64&gt;S64,1,"."),".")</f>
        <v>.</v>
      </c>
      <c r="BC64" s="5" t="n">
        <f aca="false">IFERROR(VLOOKUP(B64,'[1]Share, Heavy Weapons to Ukraine'!B$1:AA$1048576,COLUMN('[1]Share, Heavy Weapons to Ukraine'!C73)-1,0),0)</f>
        <v>1</v>
      </c>
      <c r="BD64" s="5" t="n">
        <f aca="false">VLOOKUP(Sheet1!B64,'[1]Country Summary (€)'!B$1:F$1048576,COLUMN('[1]Country Summary (€)'!C74)-1,FALSE())</f>
        <v>0</v>
      </c>
      <c r="BE64" s="5" t="str">
        <f aca="false">IF(AND(AG64=1,D64="Military",H64&lt;&gt;"Not given")=TRUE(),IF(SUMIFS(#REF!,#REF!,A64)&gt;0,ABS((SUMIFS(#REF!,#REF!,A64)/VLOOKUP("USD",'[1]Exchange Rates'!B$1:C$1048576,2,0)))/S64,"."),".")</f>
        <v>.</v>
      </c>
      <c r="BF64" s="1" t="str">
        <f aca="false">IF(AND(AG64=1,D64="Military",H64&lt;&gt;"Not given")=TRUE(),IF(SUMIFS(#REF!,#REF!,A64)&gt;0,IF((ABS((SUMIFS(#REF!,#REF!,A64)/VLOOKUP("USD",'[1]Exchange Rates'!B$1:C$1048576,2,0)))/S64)&gt;1,(SUMIFS(#REF!,#REF!,A64)-S64)/S64,(S64-SUMIFS(#REF!,#REF!,A64))/SUMIFS(#REF!,#REF!,A64)),"."),".")</f>
        <v>.</v>
      </c>
    </row>
    <row r="65" customFormat="false" ht="15.75" hidden="false" customHeight="true" outlineLevel="0" collapsed="false">
      <c r="A65" s="3" t="s">
        <v>104</v>
      </c>
      <c r="B65" s="3" t="s">
        <v>57</v>
      </c>
      <c r="C65" s="2" t="n">
        <v>44713</v>
      </c>
      <c r="D65" s="3" t="s">
        <v>105</v>
      </c>
      <c r="E65" s="3" t="s">
        <v>106</v>
      </c>
      <c r="F65" s="4" t="s">
        <v>205</v>
      </c>
      <c r="G65" s="5" t="s">
        <v>61</v>
      </c>
      <c r="H65" s="6" t="n">
        <v>700000000</v>
      </c>
      <c r="I65" s="49" t="s">
        <v>209</v>
      </c>
      <c r="J65" s="7" t="str">
        <f aca="false">VLOOKUP($I65,'[1]Price List, Weapons &amp; Items'!B$1:C$1048576,2,0)</f>
        <v>Ammunition for heavy weapon</v>
      </c>
      <c r="K65" s="7" t="str">
        <f aca="false">IF(I65=".",I65,VLOOKUP($I65,'[1]Price List, Weapons &amp; Items'!B$1:D$1048576,3,0))</f>
        <v>227mm MLRS ammunition</v>
      </c>
      <c r="L65" s="8" t="n">
        <f aca="false">VLOOKUP(I65,'[1]Price List, Weapons &amp; Items'!B$1:E$1048576,4,0)</f>
        <v>0</v>
      </c>
      <c r="M65" s="9" t="s">
        <v>166</v>
      </c>
      <c r="N65" s="9" t="s">
        <v>166</v>
      </c>
      <c r="O65" s="9" t="n">
        <f aca="false">VLOOKUP($I65,'[1]Price List, Weapons &amp; Items'!B$1:G$1048576,6,0)</f>
        <v>168000</v>
      </c>
      <c r="P65" s="6" t="str">
        <f aca="false">IF(TYPE(M65)=1,IF(TYPE(O65)=1,M65*O65,"No price"),".")</f>
        <v>.</v>
      </c>
      <c r="Q65" s="6" t="str">
        <f aca="false">IF(TYPE(N65)=1,IF(TYPE(O65)=1,N65*O65,"No price"),".")</f>
        <v>.</v>
      </c>
      <c r="R65" s="6" t="str">
        <f aca="false">IF(AG65=1,IF(H65&lt;&gt;"Not given",H65,IF(TYPE(H65)=2,IF(SUMIFS(#REF!,#REF!,A65)&gt;0,SUMIFS(#REF!,#REF!,A65),"."),"Format error")),"")</f>
        <v/>
      </c>
      <c r="S65" s="6" t="str">
        <f aca="false">IF(AND(AG65=1,R65&lt;&gt;".")=TRUE(),R65/VLOOKUP(G65,'[1]Exchange Rates'!B$1:C$1048576,2,0),IF(R65=".",".",""))</f>
        <v/>
      </c>
      <c r="T65" s="6" t="str">
        <f aca="false">IF(AG65=1,IF(AI65="Value is not given at all",".",IF(AI65="Value is given by the source",S65,IF(AI65="Value is calculated with prices",(IF(SUMIFS(#REF!,#REF!,A65)&gt;0,SUMIFS(#REF!,#REF!,A65),"."))/VLOOKUP("USD",'[1]Exchange Rates'!B$1:C$1048576,2,0),"Error with coding"))),"")</f>
        <v/>
      </c>
      <c r="U65" s="5" t="s">
        <v>63</v>
      </c>
      <c r="V65" s="47" t="s">
        <v>76</v>
      </c>
      <c r="W65" s="45" t="s">
        <v>72</v>
      </c>
      <c r="X65" s="45" t="s">
        <v>76</v>
      </c>
      <c r="Y65" s="45" t="s">
        <v>210</v>
      </c>
      <c r="Z65" s="5" t="n">
        <v>0</v>
      </c>
      <c r="AA65" s="5" t="n">
        <v>0</v>
      </c>
      <c r="AB65" s="5" t="n">
        <f aca="false">IF(AND(D65="Humanitarian", AE65&lt;&gt;"."), 1, 0)</f>
        <v>0</v>
      </c>
      <c r="AC65" s="5" t="n">
        <f aca="false">IF(OR(M65="undisclosed", M65="."), 0, IF(M65=N65, 1, 0))</f>
        <v>0</v>
      </c>
      <c r="AD65" s="5" t="n">
        <v>1</v>
      </c>
      <c r="AE65" s="45" t="s">
        <v>108</v>
      </c>
      <c r="AF65" s="12" t="str">
        <f aca="false">""</f>
        <v/>
      </c>
      <c r="AG65" s="36" t="n">
        <v>0</v>
      </c>
      <c r="AH65" s="46" t="s">
        <v>66</v>
      </c>
      <c r="AI65" s="36" t="s">
        <v>66</v>
      </c>
      <c r="AJ65" s="36" t="n">
        <v>1</v>
      </c>
      <c r="AK65" s="36" t="n">
        <v>6</v>
      </c>
      <c r="AL65" s="36" t="n">
        <v>0</v>
      </c>
      <c r="AM65" s="36" t="n">
        <f aca="false">IF(OR(AN65="2022-2023",AN65=2022), 1, 0)</f>
        <v>1</v>
      </c>
      <c r="AN65" s="36" t="s">
        <v>68</v>
      </c>
      <c r="AO65" s="36" t="n">
        <f aca="false">VLOOKUP($I65,'[1]Price List, Weapons &amp; Items'!B$1:F$1048576,5,0)</f>
        <v>1</v>
      </c>
      <c r="AP65" s="36" t="n">
        <f aca="false">IF(AND(AO65=1,M65="undisclosed")=TRUE(),1,0)</f>
        <v>1</v>
      </c>
      <c r="AQ65" s="36" t="n">
        <f aca="false">IF(AND(AO65=1,N65="undisclosed")=TRUE(),1,0)</f>
        <v>1</v>
      </c>
      <c r="AR65" s="36" t="n">
        <f aca="false">IFERROR(IF(SEARCH("ammuni",I65,1)&gt;0,1,0),0)</f>
        <v>0</v>
      </c>
      <c r="AS65" s="5" t="str">
        <f aca="false">VLOOKUP($I65,'[1]Price List, Weapons &amp; Items'!B$1:L$1048576,COLUMN('[1]Price List, Weapons &amp; Items'!$J$11)-1,0)</f>
        <v>Military media (incl. websites)</v>
      </c>
      <c r="AT65" s="5" t="str">
        <f aca="false">IF(I65=".",".",VLOOKUP($I65,'[1]Price List, Weapons &amp; Items'!B$1:J$1048576,3,0))</f>
        <v>227mm MLRS ammunition</v>
      </c>
      <c r="AU65" s="13" t="str">
        <f aca="true">IF(AG65=1,(OFFSET(I65,0,0,COUNTIF(#REF!,A65),1)),"")</f>
        <v/>
      </c>
      <c r="AV65" s="5" t="str">
        <f aca="false">VLOOKUP($I65,'[1]Price List, Weapons &amp; Items'!B$1:L$1048576,COLUMN('[1]Price List, Weapons &amp; Items'!$L$11)-1,0)</f>
        <v>no price, 0 count</v>
      </c>
      <c r="AW65" s="5" t="n">
        <f aca="false">IF(U65="Yes",1,0)</f>
        <v>1</v>
      </c>
      <c r="AX65" s="5" t="n">
        <f aca="false">IF(D65="Military",IF(OR(IFERROR(SEARCH("equipment",E65,1),0)&gt;0,IFERROR(SEARCH("weapons",E65,1),0)&gt;0),1,0),0)</f>
        <v>1</v>
      </c>
      <c r="AY65" s="5" t="str">
        <f aca="false">IFERROR(IF(VALUE(TEXT(C65,"mm"))=IF(AK65&gt;12,AK65-12,AK65),".",IF(TEXT(C65,"mm")="01",".",1)),"Value is not in date format")</f>
        <v>.</v>
      </c>
      <c r="AZ65" s="5" t="str">
        <f aca="false">IF(AND(A65=A64,C65=C64)=TRUE(),IF(F65=F64,".","1"),".")</f>
        <v>.</v>
      </c>
      <c r="BA65" s="5" t="str">
        <f aca="false">IF(AND(_xlfn.ISFORMULA(R65),_xlfn.ISFORMULA(S65),_xlfn.ISFORMULA(T65))=TRUE(),".",1)</f>
        <v>.</v>
      </c>
      <c r="BB65" s="5" t="str">
        <f aca="false">IF(T65&lt;&gt;".",IF(T65&gt;S65,1,"."),".")</f>
        <v>.</v>
      </c>
      <c r="BC65" s="5" t="n">
        <f aca="false">IFERROR(VLOOKUP(B65,'[1]Share, Heavy Weapons to Ukraine'!B$1:AA$1048576,COLUMN('[1]Share, Heavy Weapons to Ukraine'!C74)-1,0),0)</f>
        <v>1</v>
      </c>
      <c r="BD65" s="5" t="n">
        <f aca="false">VLOOKUP(Sheet1!B65,'[1]Country Summary (€)'!B$1:F$1048576,COLUMN('[1]Country Summary (€)'!C75)-1,FALSE())</f>
        <v>0</v>
      </c>
      <c r="BE65" s="5" t="str">
        <f aca="false">IF(AND(AG65=1,D65="Military",H65&lt;&gt;"Not given")=TRUE(),IF(SUMIFS(#REF!,#REF!,A65)&gt;0,ABS((SUMIFS(#REF!,#REF!,A65)/VLOOKUP("USD",'[1]Exchange Rates'!B$1:C$1048576,2,0)))/S65,"."),".")</f>
        <v>.</v>
      </c>
      <c r="BF65" s="1" t="str">
        <f aca="false">IF(AND(AG65=1,D65="Military",H65&lt;&gt;"Not given")=TRUE(),IF(SUMIFS(#REF!,#REF!,A65)&gt;0,IF((ABS((SUMIFS(#REF!,#REF!,A65)/VLOOKUP("USD",'[1]Exchange Rates'!B$1:C$1048576,2,0)))/S65)&gt;1,(SUMIFS(#REF!,#REF!,A65)-S65)/S65,(S65-SUMIFS(#REF!,#REF!,A65))/SUMIFS(#REF!,#REF!,A65)),"."),".")</f>
        <v>.</v>
      </c>
    </row>
    <row r="66" customFormat="false" ht="15.75" hidden="false" customHeight="true" outlineLevel="0" collapsed="false">
      <c r="A66" s="3" t="s">
        <v>104</v>
      </c>
      <c r="B66" s="3" t="s">
        <v>57</v>
      </c>
      <c r="C66" s="2" t="n">
        <v>44713</v>
      </c>
      <c r="D66" s="3" t="s">
        <v>105</v>
      </c>
      <c r="E66" s="3" t="s">
        <v>106</v>
      </c>
      <c r="F66" s="4" t="s">
        <v>205</v>
      </c>
      <c r="G66" s="5" t="s">
        <v>61</v>
      </c>
      <c r="H66" s="6" t="n">
        <v>700000000</v>
      </c>
      <c r="I66" s="49" t="s">
        <v>211</v>
      </c>
      <c r="J66" s="7" t="str">
        <f aca="false">VLOOKUP($I66,'[1]Price List, Weapons &amp; Items'!B$1:C$1048576,2,0)</f>
        <v>Heavy weapon</v>
      </c>
      <c r="K66" s="7" t="str">
        <f aca="false">IF(I66=".",I66,VLOOKUP($I66,'[1]Price List, Weapons &amp; Items'!B$1:D$1048576,3,0))</f>
        <v>Radar or imagery systems</v>
      </c>
      <c r="L66" s="8" t="n">
        <f aca="false">VLOOKUP(I66,'[1]Price List, Weapons &amp; Items'!B$1:E$1048576,4,0)</f>
        <v>0</v>
      </c>
      <c r="M66" s="9" t="n">
        <v>5</v>
      </c>
      <c r="N66" s="9" t="n">
        <v>5</v>
      </c>
      <c r="O66" s="9" t="n">
        <f aca="false">VLOOKUP($I66,'[1]Price List, Weapons &amp; Items'!B$1:G$1048576,6,0)</f>
        <v>19354990.8437131</v>
      </c>
      <c r="P66" s="6" t="str">
        <f aca="false">IF(TYPE(M66)=1,IF(TYPE(O66)=1,M66*O66,"No price"),".")</f>
        <v>No price</v>
      </c>
      <c r="Q66" s="6" t="str">
        <f aca="false">IF(TYPE(N66)=1,IF(TYPE(O66)=1,N66*O66,"No price"),".")</f>
        <v>No price</v>
      </c>
      <c r="R66" s="6" t="str">
        <f aca="false">IF(AG66=1,IF(H66&lt;&gt;"Not given",H66,IF(TYPE(H66)=2,IF(SUMIFS(#REF!,#REF!,A66)&gt;0,SUMIFS(#REF!,#REF!,A66),"."),"Format error")),"")</f>
        <v/>
      </c>
      <c r="S66" s="6" t="str">
        <f aca="false">IF(AND(AG66=1,R66&lt;&gt;".")=TRUE(),R66/VLOOKUP(G66,'[1]Exchange Rates'!B$1:C$1048576,2,0),IF(R66=".",".",""))</f>
        <v/>
      </c>
      <c r="T66" s="6" t="str">
        <f aca="false">IF(AG66=1,IF(AI66="Value is not given at all",".",IF(AI66="Value is given by the source",S66,IF(AI66="Value is calculated with prices",(IF(SUMIFS(#REF!,#REF!,A66)&gt;0,SUMIFS(#REF!,#REF!,A66),"."))/VLOOKUP("USD",'[1]Exchange Rates'!B$1:C$1048576,2,0),"Error with coding"))),"")</f>
        <v/>
      </c>
      <c r="U66" s="5" t="s">
        <v>63</v>
      </c>
      <c r="V66" s="47" t="s">
        <v>76</v>
      </c>
      <c r="W66" s="45" t="s">
        <v>72</v>
      </c>
      <c r="X66" s="45" t="s">
        <v>76</v>
      </c>
      <c r="Y66" s="45" t="s">
        <v>212</v>
      </c>
      <c r="Z66" s="5" t="n">
        <v>0</v>
      </c>
      <c r="AA66" s="5" t="n">
        <v>0</v>
      </c>
      <c r="AB66" s="5" t="n">
        <f aca="false">IF(AND(D66="Humanitarian", AE66&lt;&gt;"."), 1, 0)</f>
        <v>0</v>
      </c>
      <c r="AC66" s="5" t="n">
        <f aca="false">IF(OR(M66="undisclosed", M66="."), 0, IF(M66=N66, 1, 0))</f>
        <v>1</v>
      </c>
      <c r="AD66" s="5" t="n">
        <v>1</v>
      </c>
      <c r="AE66" s="48" t="s">
        <v>146</v>
      </c>
      <c r="AF66" s="12" t="str">
        <f aca="false">""</f>
        <v/>
      </c>
      <c r="AG66" s="36" t="n">
        <v>0</v>
      </c>
      <c r="AH66" s="46" t="s">
        <v>66</v>
      </c>
      <c r="AI66" s="36" t="s">
        <v>66</v>
      </c>
      <c r="AJ66" s="36" t="n">
        <v>1</v>
      </c>
      <c r="AK66" s="36" t="n">
        <v>6</v>
      </c>
      <c r="AL66" s="36" t="n">
        <v>0</v>
      </c>
      <c r="AM66" s="36" t="n">
        <f aca="false">IF(OR(AN66="2022-2023",AN66=2022), 1, 0)</f>
        <v>1</v>
      </c>
      <c r="AN66" s="36" t="s">
        <v>68</v>
      </c>
      <c r="AO66" s="36" t="n">
        <f aca="false">VLOOKUP($I66,'[1]Price List, Weapons &amp; Items'!B$1:F$1048576,5,0)</f>
        <v>0</v>
      </c>
      <c r="AP66" s="36" t="n">
        <f aca="false">IF(AND(AO66=1,M66="undisclosed")=TRUE(),1,0)</f>
        <v>0</v>
      </c>
      <c r="AQ66" s="36" t="n">
        <f aca="false">IF(AND(AO66=1,N66="undisclosed")=TRUE(),1,0)</f>
        <v>0</v>
      </c>
      <c r="AR66" s="36" t="n">
        <f aca="false">IFERROR(IF(SEARCH("ammuni",I66,1)&gt;0,1,0),0)</f>
        <v>0</v>
      </c>
      <c r="AS66" s="5" t="str">
        <f aca="false">VLOOKUP($I66,'[1]Price List, Weapons &amp; Items'!B$1:L$1048576,COLUMN('[1]Price List, Weapons &amp; Items'!$J$11)-1,0)</f>
        <v>Military media (incl. websites)</v>
      </c>
      <c r="AT66" s="5" t="str">
        <f aca="false">IF(I66=".",".",VLOOKUP($I66,'[1]Price List, Weapons &amp; Items'!B$1:J$1048576,3,0))</f>
        <v>Radar or imagery systems</v>
      </c>
      <c r="AU66" s="13" t="str">
        <f aca="true">IF(AG66=1,(OFFSET(I66,0,0,COUNTIF(#REF!,A66),1)),"")</f>
        <v/>
      </c>
      <c r="AV66" s="5" t="n">
        <f aca="false">VLOOKUP($I66,'[1]Price List, Weapons &amp; Items'!B$1:L$1048576,COLUMN('[1]Price List, Weapons &amp; Items'!$L$11)-1,0)</f>
        <v>0</v>
      </c>
      <c r="AW66" s="5" t="n">
        <f aca="false">IF(U66="Yes",1,0)</f>
        <v>1</v>
      </c>
      <c r="AX66" s="5" t="n">
        <f aca="false">IF(D66="Military",IF(OR(IFERROR(SEARCH("equipment",E66,1),0)&gt;0,IFERROR(SEARCH("weapons",E66,1),0)&gt;0),1,0),0)</f>
        <v>1</v>
      </c>
      <c r="AY66" s="5" t="str">
        <f aca="false">IFERROR(IF(VALUE(TEXT(C66,"mm"))=IF(AK66&gt;12,AK66-12,AK66),".",IF(TEXT(C66,"mm")="01",".",1)),"Value is not in date format")</f>
        <v>.</v>
      </c>
      <c r="AZ66" s="5" t="str">
        <f aca="false">IF(AND(A66=A65,C66=C65)=TRUE(),IF(F66=F65,".","1"),".")</f>
        <v>.</v>
      </c>
      <c r="BA66" s="5" t="str">
        <f aca="false">IF(AND(_xlfn.ISFORMULA(R66),_xlfn.ISFORMULA(S66),_xlfn.ISFORMULA(T66))=TRUE(),".",1)</f>
        <v>.</v>
      </c>
      <c r="BB66" s="5" t="str">
        <f aca="false">IF(T66&lt;&gt;".",IF(T66&gt;S66,1,"."),".")</f>
        <v>.</v>
      </c>
      <c r="BC66" s="5" t="n">
        <f aca="false">IFERROR(VLOOKUP(B66,'[1]Share, Heavy Weapons to Ukraine'!B$1:AA$1048576,COLUMN('[1]Share, Heavy Weapons to Ukraine'!C75)-1,0),0)</f>
        <v>1</v>
      </c>
      <c r="BD66" s="5" t="n">
        <f aca="false">VLOOKUP(Sheet1!B66,'[1]Country Summary (€)'!B$1:F$1048576,COLUMN('[1]Country Summary (€)'!C76)-1,FALSE())</f>
        <v>0</v>
      </c>
      <c r="BE66" s="5" t="str">
        <f aca="false">IF(AND(AG66=1,D66="Military",H66&lt;&gt;"Not given")=TRUE(),IF(SUMIFS(#REF!,#REF!,A66)&gt;0,ABS((SUMIFS(#REF!,#REF!,A66)/VLOOKUP("USD",'[1]Exchange Rates'!B$1:C$1048576,2,0)))/S66,"."),".")</f>
        <v>.</v>
      </c>
      <c r="BF66" s="1" t="str">
        <f aca="false">IF(AND(AG66=1,D66="Military",H66&lt;&gt;"Not given")=TRUE(),IF(SUMIFS(#REF!,#REF!,A66)&gt;0,IF((ABS((SUMIFS(#REF!,#REF!,A66)/VLOOKUP("USD",'[1]Exchange Rates'!B$1:C$1048576,2,0)))/S66)&gt;1,(SUMIFS(#REF!,#REF!,A66)-S66)/S66,(S66-SUMIFS(#REF!,#REF!,A66))/SUMIFS(#REF!,#REF!,A66)),"."),".")</f>
        <v>.</v>
      </c>
    </row>
    <row r="67" customFormat="false" ht="15.75" hidden="false" customHeight="true" outlineLevel="0" collapsed="false">
      <c r="A67" s="3" t="s">
        <v>104</v>
      </c>
      <c r="B67" s="3" t="s">
        <v>57</v>
      </c>
      <c r="C67" s="2" t="n">
        <v>44713</v>
      </c>
      <c r="D67" s="3" t="s">
        <v>105</v>
      </c>
      <c r="E67" s="3" t="s">
        <v>106</v>
      </c>
      <c r="F67" s="4" t="s">
        <v>205</v>
      </c>
      <c r="G67" s="5" t="s">
        <v>61</v>
      </c>
      <c r="H67" s="6" t="n">
        <v>700000000</v>
      </c>
      <c r="I67" s="49" t="s">
        <v>213</v>
      </c>
      <c r="J67" s="7" t="str">
        <f aca="false">VLOOKUP($I67,'[1]Price List, Weapons &amp; Items'!B$1:C$1048576,2,0)</f>
        <v>Heavy weapon</v>
      </c>
      <c r="K67" s="7" t="str">
        <f aca="false">IF(I67=".",I67,VLOOKUP($I67,'[1]Price List, Weapons &amp; Items'!B$1:D$1048576,3,0))</f>
        <v>Radar or imagery systems</v>
      </c>
      <c r="L67" s="8" t="n">
        <f aca="false">VLOOKUP(I67,'[1]Price List, Weapons &amp; Items'!B$1:E$1048576,4,0)</f>
        <v>0</v>
      </c>
      <c r="M67" s="9" t="n">
        <v>2</v>
      </c>
      <c r="N67" s="9" t="n">
        <v>2</v>
      </c>
      <c r="O67" s="9" t="n">
        <f aca="false">VLOOKUP($I67,'[1]Price List, Weapons &amp; Items'!B$1:G$1048576,6,0)</f>
        <v>70000000</v>
      </c>
      <c r="P67" s="6" t="str">
        <f aca="false">IF(TYPE(M67)=1,IF(TYPE(O67)=1,M67*O67,"No price"),".")</f>
        <v>No price</v>
      </c>
      <c r="Q67" s="6" t="str">
        <f aca="false">IF(TYPE(N67)=1,IF(TYPE(O67)=1,N67*O67,"No price"),".")</f>
        <v>No price</v>
      </c>
      <c r="R67" s="6" t="str">
        <f aca="false">IF(AG67=1,IF(H67&lt;&gt;"Not given",H67,IF(TYPE(H67)=2,IF(SUMIFS(#REF!,#REF!,A67)&gt;0,SUMIFS(#REF!,#REF!,A67),"."),"Format error")),"")</f>
        <v/>
      </c>
      <c r="S67" s="6" t="str">
        <f aca="false">IF(AND(AG67=1,R67&lt;&gt;".")=TRUE(),R67/VLOOKUP(G67,'[1]Exchange Rates'!B$1:C$1048576,2,0),IF(R67=".",".",""))</f>
        <v/>
      </c>
      <c r="T67" s="6" t="str">
        <f aca="false">IF(AG67=1,IF(AI67="Value is not given at all",".",IF(AI67="Value is given by the source",S67,IF(AI67="Value is calculated with prices",(IF(SUMIFS(#REF!,#REF!,A67)&gt;0,SUMIFS(#REF!,#REF!,A67),"."))/VLOOKUP("USD",'[1]Exchange Rates'!B$1:C$1048576,2,0),"Error with coding"))),"")</f>
        <v/>
      </c>
      <c r="U67" s="5" t="s">
        <v>63</v>
      </c>
      <c r="V67" s="47" t="s">
        <v>76</v>
      </c>
      <c r="W67" s="45" t="s">
        <v>72</v>
      </c>
      <c r="X67" s="45" t="s">
        <v>76</v>
      </c>
      <c r="Y67" s="45" t="s">
        <v>214</v>
      </c>
      <c r="Z67" s="5" t="n">
        <v>0</v>
      </c>
      <c r="AA67" s="5" t="n">
        <v>0</v>
      </c>
      <c r="AB67" s="5" t="n">
        <f aca="false">IF(AND(D67="Humanitarian", AE67&lt;&gt;"."), 1, 0)</f>
        <v>0</v>
      </c>
      <c r="AC67" s="5" t="n">
        <f aca="false">IF(OR(M67="undisclosed", M67="."), 0, IF(M67=N67, 1, 0))</f>
        <v>1</v>
      </c>
      <c r="AD67" s="5" t="n">
        <v>1</v>
      </c>
      <c r="AE67" s="48" t="s">
        <v>146</v>
      </c>
      <c r="AF67" s="12" t="str">
        <f aca="false">""</f>
        <v/>
      </c>
      <c r="AG67" s="36" t="n">
        <v>0</v>
      </c>
      <c r="AH67" s="46" t="s">
        <v>66</v>
      </c>
      <c r="AI67" s="36" t="s">
        <v>66</v>
      </c>
      <c r="AJ67" s="36" t="n">
        <v>1</v>
      </c>
      <c r="AK67" s="36" t="n">
        <v>6</v>
      </c>
      <c r="AL67" s="36" t="n">
        <v>0</v>
      </c>
      <c r="AM67" s="36" t="n">
        <f aca="false">IF(OR(AN67="2022-2023",AN67=2022), 1, 0)</f>
        <v>1</v>
      </c>
      <c r="AN67" s="36" t="s">
        <v>68</v>
      </c>
      <c r="AO67" s="36" t="n">
        <f aca="false">VLOOKUP($I67,'[1]Price List, Weapons &amp; Items'!B$1:F$1048576,5,0)</f>
        <v>0</v>
      </c>
      <c r="AP67" s="36" t="n">
        <f aca="false">IF(AND(AO67=1,M67="undisclosed")=TRUE(),1,0)</f>
        <v>0</v>
      </c>
      <c r="AQ67" s="36" t="n">
        <f aca="false">IF(AND(AO67=1,N67="undisclosed")=TRUE(),1,0)</f>
        <v>0</v>
      </c>
      <c r="AR67" s="36" t="n">
        <f aca="false">IFERROR(IF(SEARCH("ammuni",I67,1)&gt;0,1,0),0)</f>
        <v>0</v>
      </c>
      <c r="AS67" s="5" t="str">
        <f aca="false">VLOOKUP($I67,'[1]Price List, Weapons &amp; Items'!B$1:L$1048576,COLUMN('[1]Price List, Weapons &amp; Items'!$J$11)-1,0)</f>
        <v>Military media (incl. websites)</v>
      </c>
      <c r="AT67" s="5" t="str">
        <f aca="false">IF(I67=".",".",VLOOKUP($I67,'[1]Price List, Weapons &amp; Items'!B$1:J$1048576,3,0))</f>
        <v>Radar or imagery systems</v>
      </c>
      <c r="AU67" s="13" t="str">
        <f aca="true">IF(AG67=1,(OFFSET(I67,0,0,COUNTIF(#REF!,A67),1)),"")</f>
        <v/>
      </c>
      <c r="AV67" s="5" t="n">
        <f aca="false">VLOOKUP($I67,'[1]Price List, Weapons &amp; Items'!B$1:L$1048576,COLUMN('[1]Price List, Weapons &amp; Items'!$L$11)-1,0)</f>
        <v>0</v>
      </c>
      <c r="AW67" s="5" t="n">
        <f aca="false">IF(U67="Yes",1,0)</f>
        <v>1</v>
      </c>
      <c r="AX67" s="5" t="n">
        <f aca="false">IF(D67="Military",IF(OR(IFERROR(SEARCH("equipment",E67,1),0)&gt;0,IFERROR(SEARCH("weapons",E67,1),0)&gt;0),1,0),0)</f>
        <v>1</v>
      </c>
      <c r="AY67" s="5" t="str">
        <f aca="false">IFERROR(IF(VALUE(TEXT(C67,"mm"))=IF(AK67&gt;12,AK67-12,AK67),".",IF(TEXT(C67,"mm")="01",".",1)),"Value is not in date format")</f>
        <v>.</v>
      </c>
      <c r="AZ67" s="5" t="str">
        <f aca="false">IF(AND(A67=A66,C67=C66)=TRUE(),IF(F67=F66,".","1"),".")</f>
        <v>.</v>
      </c>
      <c r="BA67" s="5" t="str">
        <f aca="false">IF(AND(_xlfn.ISFORMULA(R67),_xlfn.ISFORMULA(S67),_xlfn.ISFORMULA(T67))=TRUE(),".",1)</f>
        <v>.</v>
      </c>
      <c r="BB67" s="5" t="str">
        <f aca="false">IF(T67&lt;&gt;".",IF(T67&gt;S67,1,"."),".")</f>
        <v>.</v>
      </c>
      <c r="BC67" s="5" t="n">
        <f aca="false">IFERROR(VLOOKUP(B67,'[1]Share, Heavy Weapons to Ukraine'!B$1:AA$1048576,COLUMN('[1]Share, Heavy Weapons to Ukraine'!C76)-1,0),0)</f>
        <v>1</v>
      </c>
      <c r="BD67" s="5" t="n">
        <f aca="false">VLOOKUP(Sheet1!B67,'[1]Country Summary (€)'!B$1:F$1048576,COLUMN('[1]Country Summary (€)'!C77)-1,FALSE())</f>
        <v>0</v>
      </c>
      <c r="BE67" s="5" t="str">
        <f aca="false">IF(AND(AG67=1,D67="Military",H67&lt;&gt;"Not given")=TRUE(),IF(SUMIFS(#REF!,#REF!,A67)&gt;0,ABS((SUMIFS(#REF!,#REF!,A67)/VLOOKUP("USD",'[1]Exchange Rates'!B$1:C$1048576,2,0)))/S67,"."),".")</f>
        <v>.</v>
      </c>
      <c r="BF67" s="1" t="str">
        <f aca="false">IF(AND(AG67=1,D67="Military",H67&lt;&gt;"Not given")=TRUE(),IF(SUMIFS(#REF!,#REF!,A67)&gt;0,IF((ABS((SUMIFS(#REF!,#REF!,A67)/VLOOKUP("USD",'[1]Exchange Rates'!B$1:C$1048576,2,0)))/S67)&gt;1,(SUMIFS(#REF!,#REF!,A67)-S67)/S67,(S67-SUMIFS(#REF!,#REF!,A67))/SUMIFS(#REF!,#REF!,A67)),"."),".")</f>
        <v>.</v>
      </c>
    </row>
    <row r="68" customFormat="false" ht="15.75" hidden="false" customHeight="true" outlineLevel="0" collapsed="false">
      <c r="A68" s="3" t="s">
        <v>104</v>
      </c>
      <c r="B68" s="3" t="s">
        <v>57</v>
      </c>
      <c r="C68" s="2" t="n">
        <v>44713</v>
      </c>
      <c r="D68" s="3" t="s">
        <v>105</v>
      </c>
      <c r="E68" s="3" t="s">
        <v>106</v>
      </c>
      <c r="F68" s="4" t="s">
        <v>205</v>
      </c>
      <c r="G68" s="5" t="s">
        <v>61</v>
      </c>
      <c r="H68" s="6" t="n">
        <v>700000000</v>
      </c>
      <c r="I68" s="49" t="s">
        <v>155</v>
      </c>
      <c r="J68" s="7" t="str">
        <f aca="false">VLOOKUP($I68,'[1]Price List, Weapons &amp; Items'!B$1:C$1048576,2,0)</f>
        <v>Ammunition for portable defence system</v>
      </c>
      <c r="K68" s="7" t="str">
        <f aca="false">IF(I68=".",I68,VLOOKUP($I68,'[1]Price List, Weapons &amp; Items'!B$1:D$1048576,3,0))</f>
        <v>Light Anti-armor Weapon (LAW) ammunition</v>
      </c>
      <c r="L68" s="8" t="n">
        <f aca="false">VLOOKUP(I68,'[1]Price List, Weapons &amp; Items'!B$1:E$1048576,4,0)</f>
        <v>0</v>
      </c>
      <c r="M68" s="9" t="n">
        <v>1000</v>
      </c>
      <c r="N68" s="9" t="n">
        <v>1000</v>
      </c>
      <c r="O68" s="9" t="n">
        <f aca="false">VLOOKUP($I68,'[1]Price List, Weapons &amp; Items'!B$1:G$1048576,6,0)</f>
        <v>78000</v>
      </c>
      <c r="P68" s="6" t="str">
        <f aca="false">IF(TYPE(M68)=1,IF(TYPE(O68)=1,M68*O68,"No price"),".")</f>
        <v>No price</v>
      </c>
      <c r="Q68" s="6" t="str">
        <f aca="false">IF(TYPE(N68)=1,IF(TYPE(O68)=1,N68*O68,"No price"),".")</f>
        <v>No price</v>
      </c>
      <c r="R68" s="6" t="str">
        <f aca="false">IF(AG68=1,IF(H68&lt;&gt;"Not given",H68,IF(TYPE(H68)=2,IF(SUMIFS(#REF!,#REF!,A68)&gt;0,SUMIFS(#REF!,#REF!,A68),"."),"Format error")),"")</f>
        <v/>
      </c>
      <c r="S68" s="6" t="str">
        <f aca="false">IF(AND(AG68=1,R68&lt;&gt;".")=TRUE(),R68/VLOOKUP(G68,'[1]Exchange Rates'!B$1:C$1048576,2,0),IF(R68=".",".",""))</f>
        <v/>
      </c>
      <c r="T68" s="6" t="str">
        <f aca="false">IF(AG68=1,IF(AI68="Value is not given at all",".",IF(AI68="Value is given by the source",S68,IF(AI68="Value is calculated with prices",(IF(SUMIFS(#REF!,#REF!,A68)&gt;0,SUMIFS(#REF!,#REF!,A68),"."))/VLOOKUP("USD",'[1]Exchange Rates'!B$1:C$1048576,2,0),"Error with coding"))),"")</f>
        <v/>
      </c>
      <c r="U68" s="5" t="s">
        <v>63</v>
      </c>
      <c r="V68" s="47" t="s">
        <v>76</v>
      </c>
      <c r="W68" s="45" t="s">
        <v>72</v>
      </c>
      <c r="X68" s="45" t="s">
        <v>76</v>
      </c>
      <c r="Y68" s="45" t="s">
        <v>215</v>
      </c>
      <c r="Z68" s="5" t="n">
        <v>0</v>
      </c>
      <c r="AA68" s="5" t="n">
        <v>0</v>
      </c>
      <c r="AB68" s="5" t="n">
        <f aca="false">IF(AND(D68="Humanitarian", AE68&lt;&gt;"."), 1, 0)</f>
        <v>0</v>
      </c>
      <c r="AC68" s="5" t="n">
        <f aca="false">IF(OR(M68="undisclosed", M68="."), 0, IF(M68=N68, 1, 0))</f>
        <v>1</v>
      </c>
      <c r="AD68" s="5" t="n">
        <v>1</v>
      </c>
      <c r="AE68" s="45" t="s">
        <v>108</v>
      </c>
      <c r="AF68" s="12" t="str">
        <f aca="false">""</f>
        <v/>
      </c>
      <c r="AG68" s="36" t="n">
        <v>0</v>
      </c>
      <c r="AH68" s="46" t="s">
        <v>66</v>
      </c>
      <c r="AI68" s="36" t="s">
        <v>66</v>
      </c>
      <c r="AJ68" s="36" t="n">
        <v>1</v>
      </c>
      <c r="AK68" s="36" t="n">
        <v>6</v>
      </c>
      <c r="AL68" s="36" t="n">
        <v>0</v>
      </c>
      <c r="AM68" s="36" t="n">
        <f aca="false">IF(OR(AN68="2022-2023",AN68=2022), 1, 0)</f>
        <v>1</v>
      </c>
      <c r="AN68" s="36" t="s">
        <v>68</v>
      </c>
      <c r="AO68" s="36" t="n">
        <f aca="false">VLOOKUP($I68,'[1]Price List, Weapons &amp; Items'!B$1:F$1048576,5,0)</f>
        <v>0</v>
      </c>
      <c r="AP68" s="36" t="n">
        <f aca="false">IF(AND(AO68=1,M68="undisclosed")=TRUE(),1,0)</f>
        <v>0</v>
      </c>
      <c r="AQ68" s="36" t="n">
        <f aca="false">IF(AND(AO68=1,N68="undisclosed")=TRUE(),1,0)</f>
        <v>0</v>
      </c>
      <c r="AR68" s="36" t="n">
        <f aca="false">IFERROR(IF(SEARCH("ammuni",I68,1)&gt;0,1,0),0)</f>
        <v>0</v>
      </c>
      <c r="AS68" s="5" t="str">
        <f aca="false">VLOOKUP($I68,'[1]Price List, Weapons &amp; Items'!B$1:L$1048576,COLUMN('[1]Price List, Weapons &amp; Items'!$J$11)-1,0)</f>
        <v>Military media (incl. websites)</v>
      </c>
      <c r="AT68" s="5" t="str">
        <f aca="false">IF(I68=".",".",VLOOKUP($I68,'[1]Price List, Weapons &amp; Items'!B$1:J$1048576,3,0))</f>
        <v>Light Anti-armor Weapon (LAW) ammunition</v>
      </c>
      <c r="AU68" s="13" t="str">
        <f aca="true">IF(AG68=1,(OFFSET(I68,0,0,COUNTIF(#REF!,A68),1)),"")</f>
        <v/>
      </c>
      <c r="AV68" s="5" t="n">
        <f aca="false">VLOOKUP($I68,'[1]Price List, Weapons &amp; Items'!B$1:L$1048576,COLUMN('[1]Price List, Weapons &amp; Items'!$L$11)-1,0)</f>
        <v>0</v>
      </c>
      <c r="AW68" s="5" t="n">
        <f aca="false">IF(U68="Yes",1,0)</f>
        <v>1</v>
      </c>
      <c r="AX68" s="5" t="n">
        <f aca="false">IF(D68="Military",IF(OR(IFERROR(SEARCH("equipment",E68,1),0)&gt;0,IFERROR(SEARCH("weapons",E68,1),0)&gt;0),1,0),0)</f>
        <v>1</v>
      </c>
      <c r="AY68" s="5" t="str">
        <f aca="false">IFERROR(IF(VALUE(TEXT(C68,"mm"))=IF(AK68&gt;12,AK68-12,AK68),".",IF(TEXT(C68,"mm")="01",".",1)),"Value is not in date format")</f>
        <v>.</v>
      </c>
      <c r="AZ68" s="5" t="str">
        <f aca="false">IF(AND(A68=A67,C68=C67)=TRUE(),IF(F68=F67,".","1"),".")</f>
        <v>.</v>
      </c>
      <c r="BA68" s="5" t="str">
        <f aca="false">IF(AND(_xlfn.ISFORMULA(R68),_xlfn.ISFORMULA(S68),_xlfn.ISFORMULA(T68))=TRUE(),".",1)</f>
        <v>.</v>
      </c>
      <c r="BB68" s="5" t="str">
        <f aca="false">IF(T68&lt;&gt;".",IF(T68&gt;S68,1,"."),".")</f>
        <v>.</v>
      </c>
      <c r="BC68" s="5" t="n">
        <f aca="false">IFERROR(VLOOKUP(B68,'[1]Share, Heavy Weapons to Ukraine'!B$1:AA$1048576,COLUMN('[1]Share, Heavy Weapons to Ukraine'!C77)-1,0),0)</f>
        <v>1</v>
      </c>
      <c r="BD68" s="5" t="n">
        <f aca="false">VLOOKUP(Sheet1!B68,'[1]Country Summary (€)'!B$1:F$1048576,COLUMN('[1]Country Summary (€)'!C78)-1,FALSE())</f>
        <v>0</v>
      </c>
      <c r="BE68" s="5" t="str">
        <f aca="false">IF(AND(AG68=1,D68="Military",H68&lt;&gt;"Not given")=TRUE(),IF(SUMIFS(#REF!,#REF!,A68)&gt;0,ABS((SUMIFS(#REF!,#REF!,A68)/VLOOKUP("USD",'[1]Exchange Rates'!B$1:C$1048576,2,0)))/S68,"."),".")</f>
        <v>.</v>
      </c>
      <c r="BF68" s="1" t="str">
        <f aca="false">IF(AND(AG68=1,D68="Military",H68&lt;&gt;"Not given")=TRUE(),IF(SUMIFS(#REF!,#REF!,A68)&gt;0,IF((ABS((SUMIFS(#REF!,#REF!,A68)/VLOOKUP("USD",'[1]Exchange Rates'!B$1:C$1048576,2,0)))/S68)&gt;1,(SUMIFS(#REF!,#REF!,A68)-S68)/S68,(S68-SUMIFS(#REF!,#REF!,A68))/SUMIFS(#REF!,#REF!,A68)),"."),".")</f>
        <v>.</v>
      </c>
    </row>
    <row r="69" customFormat="false" ht="15.75" hidden="false" customHeight="true" outlineLevel="0" collapsed="false">
      <c r="A69" s="3" t="s">
        <v>104</v>
      </c>
      <c r="B69" s="3" t="s">
        <v>57</v>
      </c>
      <c r="C69" s="2" t="n">
        <v>44713</v>
      </c>
      <c r="D69" s="3" t="s">
        <v>105</v>
      </c>
      <c r="E69" s="3" t="s">
        <v>106</v>
      </c>
      <c r="F69" s="4" t="s">
        <v>205</v>
      </c>
      <c r="G69" s="5" t="s">
        <v>61</v>
      </c>
      <c r="H69" s="6" t="n">
        <v>700000000</v>
      </c>
      <c r="I69" s="49" t="s">
        <v>216</v>
      </c>
      <c r="J69" s="7" t="str">
        <f aca="false">VLOOKUP($I69,'[1]Price List, Weapons &amp; Items'!B$1:C$1048576,2,0)</f>
        <v>Portable defence system</v>
      </c>
      <c r="K69" s="7" t="str">
        <f aca="false">IF(I69=".",I69,VLOOKUP($I69,'[1]Price List, Weapons &amp; Items'!B$1:D$1048576,3,0))</f>
        <v>Light Anti-armor Weapon (LAW)</v>
      </c>
      <c r="L69" s="8" t="n">
        <f aca="false">VLOOKUP(I69,'[1]Price List, Weapons &amp; Items'!B$1:E$1048576,4,0)</f>
        <v>0</v>
      </c>
      <c r="M69" s="9" t="n">
        <v>50</v>
      </c>
      <c r="N69" s="9" t="n">
        <v>50</v>
      </c>
      <c r="O69" s="9" t="n">
        <f aca="false">VLOOKUP($I69,'[1]Price List, Weapons &amp; Items'!B$1:G$1048576,6,0)</f>
        <v>178000</v>
      </c>
      <c r="P69" s="6" t="str">
        <f aca="false">IF(TYPE(M69)=1,IF(TYPE(O69)=1,M69*O69,"No price"),".")</f>
        <v>No price</v>
      </c>
      <c r="Q69" s="6" t="str">
        <f aca="false">IF(TYPE(N69)=1,IF(TYPE(O69)=1,N69*O69,"No price"),".")</f>
        <v>No price</v>
      </c>
      <c r="R69" s="6" t="str">
        <f aca="false">IF(AG69=1,IF(H69&lt;&gt;"Not given",H69,IF(TYPE(H69)=2,IF(SUMIFS(#REF!,#REF!,A69)&gt;0,SUMIFS(#REF!,#REF!,A69),"."),"Format error")),"")</f>
        <v/>
      </c>
      <c r="S69" s="6" t="str">
        <f aca="false">IF(AND(AG69=1,R69&lt;&gt;".")=TRUE(),R69/VLOOKUP(G69,'[1]Exchange Rates'!B$1:C$1048576,2,0),IF(R69=".",".",""))</f>
        <v/>
      </c>
      <c r="T69" s="6" t="str">
        <f aca="false">IF(AG69=1,IF(AI69="Value is not given at all",".",IF(AI69="Value is given by the source",S69,IF(AI69="Value is calculated with prices",(IF(SUMIFS(#REF!,#REF!,A69)&gt;0,SUMIFS(#REF!,#REF!,A69),"."))/VLOOKUP("USD",'[1]Exchange Rates'!B$1:C$1048576,2,0),"Error with coding"))),"")</f>
        <v/>
      </c>
      <c r="U69" s="5" t="s">
        <v>63</v>
      </c>
      <c r="V69" s="47" t="s">
        <v>76</v>
      </c>
      <c r="W69" s="45" t="s">
        <v>72</v>
      </c>
      <c r="X69" s="45" t="s">
        <v>76</v>
      </c>
      <c r="Y69" s="45" t="s">
        <v>217</v>
      </c>
      <c r="Z69" s="5" t="n">
        <v>0</v>
      </c>
      <c r="AA69" s="5" t="n">
        <v>0</v>
      </c>
      <c r="AB69" s="5" t="n">
        <f aca="false">IF(AND(D69="Humanitarian", AE69&lt;&gt;"."), 1, 0)</f>
        <v>0</v>
      </c>
      <c r="AC69" s="5" t="n">
        <f aca="false">IF(OR(M69="undisclosed", M69="."), 0, IF(M69=N69, 1, 0))</f>
        <v>1</v>
      </c>
      <c r="AD69" s="5" t="n">
        <v>1</v>
      </c>
      <c r="AE69" s="45" t="s">
        <v>108</v>
      </c>
      <c r="AF69" s="12" t="str">
        <f aca="false">""</f>
        <v/>
      </c>
      <c r="AG69" s="36" t="n">
        <v>0</v>
      </c>
      <c r="AH69" s="46" t="s">
        <v>66</v>
      </c>
      <c r="AI69" s="36" t="s">
        <v>66</v>
      </c>
      <c r="AJ69" s="36" t="n">
        <v>1</v>
      </c>
      <c r="AK69" s="36" t="n">
        <v>6</v>
      </c>
      <c r="AL69" s="36" t="n">
        <v>0</v>
      </c>
      <c r="AM69" s="36" t="n">
        <f aca="false">IF(OR(AN69="2022-2023",AN69=2022), 1, 0)</f>
        <v>1</v>
      </c>
      <c r="AN69" s="36" t="s">
        <v>68</v>
      </c>
      <c r="AO69" s="36" t="n">
        <f aca="false">VLOOKUP($I69,'[1]Price List, Weapons &amp; Items'!B$1:F$1048576,5,0)</f>
        <v>0</v>
      </c>
      <c r="AP69" s="36" t="n">
        <f aca="false">IF(AND(AO69=1,M69="undisclosed")=TRUE(),1,0)</f>
        <v>0</v>
      </c>
      <c r="AQ69" s="36" t="n">
        <f aca="false">IF(AND(AO69=1,N69="undisclosed")=TRUE(),1,0)</f>
        <v>0</v>
      </c>
      <c r="AR69" s="36" t="n">
        <f aca="false">IFERROR(IF(SEARCH("ammuni",I69,1)&gt;0,1,0),0)</f>
        <v>0</v>
      </c>
      <c r="AS69" s="5" t="str">
        <f aca="false">VLOOKUP($I69,'[1]Price List, Weapons &amp; Items'!B$1:L$1048576,COLUMN('[1]Price List, Weapons &amp; Items'!$J$11)-1,0)</f>
        <v>Government information</v>
      </c>
      <c r="AT69" s="5" t="str">
        <f aca="false">IF(I69=".",".",VLOOKUP($I69,'[1]Price List, Weapons &amp; Items'!B$1:J$1048576,3,0))</f>
        <v>Light Anti-armor Weapon (LAW)</v>
      </c>
      <c r="AU69" s="13" t="str">
        <f aca="true">IF(AG69=1,(OFFSET(I69,0,0,COUNTIF(#REF!,A69),1)),"")</f>
        <v/>
      </c>
      <c r="AV69" s="5" t="n">
        <f aca="false">VLOOKUP($I69,'[1]Price List, Weapons &amp; Items'!B$1:L$1048576,COLUMN('[1]Price List, Weapons &amp; Items'!$L$11)-1,0)</f>
        <v>0</v>
      </c>
      <c r="AW69" s="5" t="n">
        <f aca="false">IF(U69="Yes",1,0)</f>
        <v>1</v>
      </c>
      <c r="AX69" s="5" t="n">
        <f aca="false">IF(D69="Military",IF(OR(IFERROR(SEARCH("equipment",E69,1),0)&gt;0,IFERROR(SEARCH("weapons",E69,1),0)&gt;0),1,0),0)</f>
        <v>1</v>
      </c>
      <c r="AY69" s="5" t="str">
        <f aca="false">IFERROR(IF(VALUE(TEXT(C69,"mm"))=IF(AK69&gt;12,AK69-12,AK69),".",IF(TEXT(C69,"mm")="01",".",1)),"Value is not in date format")</f>
        <v>.</v>
      </c>
      <c r="AZ69" s="5" t="str">
        <f aca="false">IF(AND(A69=A68,C69=C68)=TRUE(),IF(F69=F68,".","1"),".")</f>
        <v>.</v>
      </c>
      <c r="BA69" s="5" t="str">
        <f aca="false">IF(AND(_xlfn.ISFORMULA(R69),_xlfn.ISFORMULA(S69),_xlfn.ISFORMULA(T69))=TRUE(),".",1)</f>
        <v>.</v>
      </c>
      <c r="BB69" s="5" t="str">
        <f aca="false">IF(T69&lt;&gt;".",IF(T69&gt;S69,1,"."),".")</f>
        <v>.</v>
      </c>
      <c r="BC69" s="5" t="n">
        <f aca="false">IFERROR(VLOOKUP(B69,'[1]Share, Heavy Weapons to Ukraine'!B$1:AA$1048576,COLUMN('[1]Share, Heavy Weapons to Ukraine'!C78)-1,0),0)</f>
        <v>1</v>
      </c>
      <c r="BD69" s="5" t="n">
        <f aca="false">VLOOKUP(Sheet1!B69,'[1]Country Summary (€)'!B$1:F$1048576,COLUMN('[1]Country Summary (€)'!C79)-1,FALSE())</f>
        <v>0</v>
      </c>
      <c r="BE69" s="5" t="str">
        <f aca="false">IF(AND(AG69=1,D69="Military",H69&lt;&gt;"Not given")=TRUE(),IF(SUMIFS(#REF!,#REF!,A69)&gt;0,ABS((SUMIFS(#REF!,#REF!,A69)/VLOOKUP("USD",'[1]Exchange Rates'!B$1:C$1048576,2,0)))/S69,"."),".")</f>
        <v>.</v>
      </c>
      <c r="BF69" s="1" t="str">
        <f aca="false">IF(AND(AG69=1,D69="Military",H69&lt;&gt;"Not given")=TRUE(),IF(SUMIFS(#REF!,#REF!,A69)&gt;0,IF((ABS((SUMIFS(#REF!,#REF!,A69)/VLOOKUP("USD",'[1]Exchange Rates'!B$1:C$1048576,2,0)))/S69)&gt;1,(SUMIFS(#REF!,#REF!,A69)-S69)/S69,(S69-SUMIFS(#REF!,#REF!,A69))/SUMIFS(#REF!,#REF!,A69)),"."),".")</f>
        <v>.</v>
      </c>
    </row>
    <row r="70" customFormat="false" ht="15.75" hidden="false" customHeight="true" outlineLevel="0" collapsed="false">
      <c r="A70" s="3" t="s">
        <v>104</v>
      </c>
      <c r="B70" s="3" t="s">
        <v>57</v>
      </c>
      <c r="C70" s="2" t="n">
        <v>44713</v>
      </c>
      <c r="D70" s="3" t="s">
        <v>105</v>
      </c>
      <c r="E70" s="3" t="s">
        <v>106</v>
      </c>
      <c r="F70" s="4" t="s">
        <v>205</v>
      </c>
      <c r="G70" s="5" t="s">
        <v>61</v>
      </c>
      <c r="H70" s="6" t="n">
        <v>700000000</v>
      </c>
      <c r="I70" s="49" t="s">
        <v>218</v>
      </c>
      <c r="J70" s="7" t="str">
        <f aca="false">VLOOKUP($I70,'[1]Price List, Weapons &amp; Items'!B$1:C$1048576,2,0)</f>
        <v>Portable defence system</v>
      </c>
      <c r="K70" s="7" t="str">
        <f aca="false">IF(I70=".",I70,VLOOKUP($I70,'[1]Price List, Weapons &amp; Items'!B$1:D$1048576,3,0))</f>
        <v>Light Anti-armor Weapon (LAW)</v>
      </c>
      <c r="L70" s="8" t="n">
        <f aca="false">VLOOKUP(I70,'[1]Price List, Weapons &amp; Items'!B$1:E$1048576,4,0)</f>
        <v>0</v>
      </c>
      <c r="M70" s="9" t="n">
        <v>6000</v>
      </c>
      <c r="N70" s="9" t="n">
        <v>6000</v>
      </c>
      <c r="O70" s="9" t="n">
        <f aca="false">VLOOKUP($I70,'[1]Price List, Weapons &amp; Items'!B$1:G$1048576,6,0)</f>
        <v>3873.65</v>
      </c>
      <c r="P70" s="6" t="str">
        <f aca="false">IF(TYPE(M70)=1,IF(TYPE(O70)=1,M70*O70,"No price"),".")</f>
        <v>No price</v>
      </c>
      <c r="Q70" s="6" t="str">
        <f aca="false">IF(TYPE(N70)=1,IF(TYPE(O70)=1,N70*O70,"No price"),".")</f>
        <v>No price</v>
      </c>
      <c r="R70" s="6" t="str">
        <f aca="false">IF(AG70=1,IF(H70&lt;&gt;"Not given",H70,IF(TYPE(H70)=2,IF(SUMIFS(#REF!,#REF!,A70)&gt;0,SUMIFS(#REF!,#REF!,A70),"."),"Format error")),"")</f>
        <v/>
      </c>
      <c r="S70" s="6" t="str">
        <f aca="false">IF(AND(AG70=1,R70&lt;&gt;".")=TRUE(),R70/VLOOKUP(G70,'[1]Exchange Rates'!B$1:C$1048576,2,0),IF(R70=".",".",""))</f>
        <v/>
      </c>
      <c r="T70" s="6" t="str">
        <f aca="false">IF(AG70=1,IF(AI70="Value is not given at all",".",IF(AI70="Value is given by the source",S70,IF(AI70="Value is calculated with prices",(IF(SUMIFS(#REF!,#REF!,A70)&gt;0,SUMIFS(#REF!,#REF!,A70),"."))/VLOOKUP("USD",'[1]Exchange Rates'!B$1:C$1048576,2,0),"Error with coding"))),"")</f>
        <v/>
      </c>
      <c r="U70" s="5" t="s">
        <v>63</v>
      </c>
      <c r="V70" s="47" t="s">
        <v>76</v>
      </c>
      <c r="W70" s="45" t="s">
        <v>72</v>
      </c>
      <c r="X70" s="45" t="s">
        <v>76</v>
      </c>
      <c r="Y70" s="45" t="s">
        <v>219</v>
      </c>
      <c r="Z70" s="5" t="n">
        <v>0</v>
      </c>
      <c r="AA70" s="5" t="n">
        <v>0</v>
      </c>
      <c r="AB70" s="5" t="n">
        <f aca="false">IF(AND(D70="Humanitarian", AE70&lt;&gt;"."), 1, 0)</f>
        <v>0</v>
      </c>
      <c r="AC70" s="5" t="n">
        <f aca="false">IF(OR(M70="undisclosed", M70="."), 0, IF(M70=N70, 1, 0))</f>
        <v>1</v>
      </c>
      <c r="AD70" s="5" t="n">
        <v>1</v>
      </c>
      <c r="AE70" s="45" t="s">
        <v>108</v>
      </c>
      <c r="AF70" s="12" t="str">
        <f aca="false">""</f>
        <v/>
      </c>
      <c r="AG70" s="36" t="n">
        <v>0</v>
      </c>
      <c r="AH70" s="46" t="s">
        <v>66</v>
      </c>
      <c r="AI70" s="36" t="s">
        <v>66</v>
      </c>
      <c r="AJ70" s="36" t="n">
        <v>1</v>
      </c>
      <c r="AK70" s="36" t="n">
        <v>6</v>
      </c>
      <c r="AL70" s="36" t="n">
        <v>0</v>
      </c>
      <c r="AM70" s="36" t="n">
        <f aca="false">IF(OR(AN70="2022-2023",AN70=2022), 1, 0)</f>
        <v>1</v>
      </c>
      <c r="AN70" s="36" t="s">
        <v>68</v>
      </c>
      <c r="AO70" s="36" t="n">
        <f aca="false">VLOOKUP($I70,'[1]Price List, Weapons &amp; Items'!B$1:F$1048576,5,0)</f>
        <v>0</v>
      </c>
      <c r="AP70" s="36" t="n">
        <f aca="false">IF(AND(AO70=1,M70="undisclosed")=TRUE(),1,0)</f>
        <v>0</v>
      </c>
      <c r="AQ70" s="36" t="n">
        <f aca="false">IF(AND(AO70=1,N70="undisclosed")=TRUE(),1,0)</f>
        <v>0</v>
      </c>
      <c r="AR70" s="36" t="n">
        <f aca="false">IFERROR(IF(SEARCH("ammuni",I70,1)&gt;0,1,0),0)</f>
        <v>0</v>
      </c>
      <c r="AS70" s="5" t="str">
        <f aca="false">VLOOKUP($I70,'[1]Price List, Weapons &amp; Items'!B$1:L$1048576,COLUMN('[1]Price List, Weapons &amp; Items'!$J$11)-1,0)</f>
        <v>Military media (incl. websites)</v>
      </c>
      <c r="AT70" s="5" t="str">
        <f aca="false">IF(I70=".",".",VLOOKUP($I70,'[1]Price List, Weapons &amp; Items'!B$1:J$1048576,3,0))</f>
        <v>Light Anti-armor Weapon (LAW)</v>
      </c>
      <c r="AU70" s="13" t="str">
        <f aca="true">IF(AG70=1,(OFFSET(I70,0,0,COUNTIF(#REF!,A70),1)),"")</f>
        <v/>
      </c>
      <c r="AV70" s="5" t="n">
        <f aca="false">VLOOKUP($I70,'[1]Price List, Weapons &amp; Items'!B$1:L$1048576,COLUMN('[1]Price List, Weapons &amp; Items'!$L$11)-1,0)</f>
        <v>0</v>
      </c>
      <c r="AW70" s="5" t="n">
        <f aca="false">IF(U70="Yes",1,0)</f>
        <v>1</v>
      </c>
      <c r="AX70" s="5" t="n">
        <f aca="false">IF(D70="Military",IF(OR(IFERROR(SEARCH("equipment",E70,1),0)&gt;0,IFERROR(SEARCH("weapons",E70,1),0)&gt;0),1,0),0)</f>
        <v>1</v>
      </c>
      <c r="AY70" s="5" t="str">
        <f aca="false">IFERROR(IF(VALUE(TEXT(C70,"mm"))=IF(AK70&gt;12,AK70-12,AK70),".",IF(TEXT(C70,"mm")="01",".",1)),"Value is not in date format")</f>
        <v>.</v>
      </c>
      <c r="AZ70" s="5" t="str">
        <f aca="false">IF(AND(A70=A69,C70=C69)=TRUE(),IF(F70=F69,".","1"),".")</f>
        <v>.</v>
      </c>
      <c r="BA70" s="5" t="str">
        <f aca="false">IF(AND(_xlfn.ISFORMULA(R70),_xlfn.ISFORMULA(S70),_xlfn.ISFORMULA(T70))=TRUE(),".",1)</f>
        <v>.</v>
      </c>
      <c r="BB70" s="5" t="str">
        <f aca="false">IF(T70&lt;&gt;".",IF(T70&gt;S70,1,"."),".")</f>
        <v>.</v>
      </c>
      <c r="BC70" s="5" t="n">
        <f aca="false">IFERROR(VLOOKUP(B70,'[1]Share, Heavy Weapons to Ukraine'!B$1:AA$1048576,COLUMN('[1]Share, Heavy Weapons to Ukraine'!C79)-1,0),0)</f>
        <v>1</v>
      </c>
      <c r="BD70" s="5" t="n">
        <f aca="false">VLOOKUP(Sheet1!B70,'[1]Country Summary (€)'!B$1:F$1048576,COLUMN('[1]Country Summary (€)'!C80)-1,FALSE())</f>
        <v>0</v>
      </c>
      <c r="BE70" s="5" t="str">
        <f aca="false">IF(AND(AG70=1,D70="Military",H70&lt;&gt;"Not given")=TRUE(),IF(SUMIFS(#REF!,#REF!,A70)&gt;0,ABS((SUMIFS(#REF!,#REF!,A70)/VLOOKUP("USD",'[1]Exchange Rates'!B$1:C$1048576,2,0)))/S70,"."),".")</f>
        <v>.</v>
      </c>
      <c r="BF70" s="1" t="str">
        <f aca="false">IF(AND(AG70=1,D70="Military",H70&lt;&gt;"Not given")=TRUE(),IF(SUMIFS(#REF!,#REF!,A70)&gt;0,IF((ABS((SUMIFS(#REF!,#REF!,A70)/VLOOKUP("USD",'[1]Exchange Rates'!B$1:C$1048576,2,0)))/S70)&gt;1,(SUMIFS(#REF!,#REF!,A70)-S70)/S70,(S70-SUMIFS(#REF!,#REF!,A70))/SUMIFS(#REF!,#REF!,A70)),"."),".")</f>
        <v>.</v>
      </c>
    </row>
    <row r="71" customFormat="false" ht="15.75" hidden="false" customHeight="true" outlineLevel="0" collapsed="false">
      <c r="A71" s="3" t="s">
        <v>104</v>
      </c>
      <c r="B71" s="3" t="s">
        <v>57</v>
      </c>
      <c r="C71" s="2" t="n">
        <v>44713</v>
      </c>
      <c r="D71" s="3" t="s">
        <v>105</v>
      </c>
      <c r="E71" s="3" t="s">
        <v>106</v>
      </c>
      <c r="F71" s="4" t="s">
        <v>205</v>
      </c>
      <c r="G71" s="5" t="s">
        <v>61</v>
      </c>
      <c r="H71" s="6" t="n">
        <v>700000000</v>
      </c>
      <c r="I71" s="49" t="s">
        <v>147</v>
      </c>
      <c r="J71" s="7" t="str">
        <f aca="false">VLOOKUP($I71,'[1]Price List, Weapons &amp; Items'!B$1:C$1048576,2,0)</f>
        <v>Ammunition for heavy weapon</v>
      </c>
      <c r="K71" s="7" t="str">
        <f aca="false">IF(I71=".",I71,VLOOKUP($I71,'[1]Price List, Weapons &amp; Items'!B$1:D$1048576,3,0))</f>
        <v>155mm howitzer ammunition</v>
      </c>
      <c r="L71" s="8" t="n">
        <f aca="false">VLOOKUP(I71,'[1]Price List, Weapons &amp; Items'!B$1:E$1048576,4,0)</f>
        <v>0</v>
      </c>
      <c r="M71" s="9" t="n">
        <v>15000</v>
      </c>
      <c r="N71" s="9" t="n">
        <v>15000</v>
      </c>
      <c r="O71" s="9" t="n">
        <f aca="false">VLOOKUP($I71,'[1]Price List, Weapons &amp; Items'!B$1:G$1048576,6,0)</f>
        <v>3800</v>
      </c>
      <c r="P71" s="6" t="str">
        <f aca="false">IF(TYPE(M71)=1,IF(TYPE(O71)=1,M71*O71,"No price"),".")</f>
        <v>No price</v>
      </c>
      <c r="Q71" s="6" t="str">
        <f aca="false">IF(TYPE(N71)=1,IF(TYPE(O71)=1,N71*O71,"No price"),".")</f>
        <v>No price</v>
      </c>
      <c r="R71" s="6" t="str">
        <f aca="false">IF(AG71=1,IF(H71&lt;&gt;"Not given",H71,IF(TYPE(H71)=2,IF(SUMIFS(#REF!,#REF!,A71)&gt;0,SUMIFS(#REF!,#REF!,A71),"."),"Format error")),"")</f>
        <v/>
      </c>
      <c r="S71" s="6" t="str">
        <f aca="false">IF(AND(AG71=1,R71&lt;&gt;".")=TRUE(),R71/VLOOKUP(G71,'[1]Exchange Rates'!B$1:C$1048576,2,0),IF(R71=".",".",""))</f>
        <v/>
      </c>
      <c r="T71" s="6" t="str">
        <f aca="false">IF(AG71=1,IF(AI71="Value is not given at all",".",IF(AI71="Value is given by the source",S71,IF(AI71="Value is calculated with prices",(IF(SUMIFS(#REF!,#REF!,A71)&gt;0,SUMIFS(#REF!,#REF!,A71),"."))/VLOOKUP("USD",'[1]Exchange Rates'!B$1:C$1048576,2,0),"Error with coding"))),"")</f>
        <v/>
      </c>
      <c r="U71" s="5" t="s">
        <v>63</v>
      </c>
      <c r="V71" s="47" t="s">
        <v>76</v>
      </c>
      <c r="W71" s="45" t="s">
        <v>72</v>
      </c>
      <c r="X71" s="45" t="s">
        <v>76</v>
      </c>
      <c r="Y71" s="45" t="s">
        <v>220</v>
      </c>
      <c r="Z71" s="5" t="n">
        <v>0</v>
      </c>
      <c r="AA71" s="5" t="n">
        <v>0</v>
      </c>
      <c r="AB71" s="5" t="n">
        <f aca="false">IF(AND(D71="Humanitarian", AE71&lt;&gt;"."), 1, 0)</f>
        <v>0</v>
      </c>
      <c r="AC71" s="5" t="n">
        <f aca="false">IF(OR(M71="undisclosed", M71="."), 0, IF(M71=N71, 1, 0))</f>
        <v>1</v>
      </c>
      <c r="AD71" s="5" t="n">
        <v>1</v>
      </c>
      <c r="AE71" s="45" t="s">
        <v>108</v>
      </c>
      <c r="AF71" s="12" t="str">
        <f aca="false">""</f>
        <v/>
      </c>
      <c r="AG71" s="36" t="n">
        <v>0</v>
      </c>
      <c r="AH71" s="46" t="s">
        <v>66</v>
      </c>
      <c r="AI71" s="36" t="s">
        <v>66</v>
      </c>
      <c r="AJ71" s="36" t="n">
        <v>1</v>
      </c>
      <c r="AK71" s="36" t="n">
        <v>6</v>
      </c>
      <c r="AL71" s="36" t="n">
        <v>0</v>
      </c>
      <c r="AM71" s="36" t="n">
        <f aca="false">IF(OR(AN71="2022-2023",AN71=2022), 1, 0)</f>
        <v>1</v>
      </c>
      <c r="AN71" s="36" t="s">
        <v>68</v>
      </c>
      <c r="AO71" s="36" t="n">
        <f aca="false">VLOOKUP($I71,'[1]Price List, Weapons &amp; Items'!B$1:F$1048576,5,0)</f>
        <v>1</v>
      </c>
      <c r="AP71" s="36" t="n">
        <f aca="false">IF(AND(AO71=1,M71="undisclosed")=TRUE(),1,0)</f>
        <v>0</v>
      </c>
      <c r="AQ71" s="36" t="n">
        <f aca="false">IF(AND(AO71=1,N71="undisclosed")=TRUE(),1,0)</f>
        <v>0</v>
      </c>
      <c r="AR71" s="36" t="n">
        <f aca="false">IFERROR(IF(SEARCH("ammuni",I71,1)&gt;0,1,0),0)</f>
        <v>0</v>
      </c>
      <c r="AS71" s="5" t="str">
        <f aca="false">VLOOKUP($I71,'[1]Price List, Weapons &amp; Items'!B$1:L$1048576,COLUMN('[1]Price List, Weapons &amp; Items'!$J$11)-1,0)</f>
        <v>Government information</v>
      </c>
      <c r="AT71" s="5" t="str">
        <f aca="false">IF(I71=".",".",VLOOKUP($I71,'[1]Price List, Weapons &amp; Items'!B$1:J$1048576,3,0))</f>
        <v>155mm howitzer ammunition</v>
      </c>
      <c r="AU71" s="13" t="str">
        <f aca="true">IF(AG71=1,(OFFSET(I71,0,0,COUNTIF(#REF!,A71),1)),"")</f>
        <v/>
      </c>
      <c r="AV71" s="5" t="n">
        <f aca="false">VLOOKUP($I71,'[1]Price List, Weapons &amp; Items'!B$1:L$1048576,COLUMN('[1]Price List, Weapons &amp; Items'!$L$11)-1,0)</f>
        <v>0</v>
      </c>
      <c r="AW71" s="5" t="n">
        <f aca="false">IF(U71="Yes",1,0)</f>
        <v>1</v>
      </c>
      <c r="AX71" s="5" t="n">
        <f aca="false">IF(D71="Military",IF(OR(IFERROR(SEARCH("equipment",E71,1),0)&gt;0,IFERROR(SEARCH("weapons",E71,1),0)&gt;0),1,0),0)</f>
        <v>1</v>
      </c>
      <c r="AY71" s="5" t="str">
        <f aca="false">IFERROR(IF(VALUE(TEXT(C71,"mm"))=IF(AK71&gt;12,AK71-12,AK71),".",IF(TEXT(C71,"mm")="01",".",1)),"Value is not in date format")</f>
        <v>.</v>
      </c>
      <c r="AZ71" s="5" t="str">
        <f aca="false">IF(AND(A71=A70,C71=C70)=TRUE(),IF(F71=F70,".","1"),".")</f>
        <v>.</v>
      </c>
      <c r="BA71" s="5" t="str">
        <f aca="false">IF(AND(_xlfn.ISFORMULA(R71),_xlfn.ISFORMULA(S71),_xlfn.ISFORMULA(T71))=TRUE(),".",1)</f>
        <v>.</v>
      </c>
      <c r="BB71" s="5" t="str">
        <f aca="false">IF(T71&lt;&gt;".",IF(T71&gt;S71,1,"."),".")</f>
        <v>.</v>
      </c>
      <c r="BC71" s="5" t="n">
        <f aca="false">IFERROR(VLOOKUP(B71,'[1]Share, Heavy Weapons to Ukraine'!B$1:AA$1048576,COLUMN('[1]Share, Heavy Weapons to Ukraine'!C80)-1,0),0)</f>
        <v>1</v>
      </c>
      <c r="BD71" s="5" t="n">
        <f aca="false">VLOOKUP(Sheet1!B71,'[1]Country Summary (€)'!B$1:F$1048576,COLUMN('[1]Country Summary (€)'!C81)-1,FALSE())</f>
        <v>0</v>
      </c>
      <c r="BE71" s="5" t="str">
        <f aca="false">IF(AND(AG71=1,D71="Military",H71&lt;&gt;"Not given")=TRUE(),IF(SUMIFS(#REF!,#REF!,A71)&gt;0,ABS((SUMIFS(#REF!,#REF!,A71)/VLOOKUP("USD",'[1]Exchange Rates'!B$1:C$1048576,2,0)))/S71,"."),".")</f>
        <v>.</v>
      </c>
      <c r="BF71" s="1" t="str">
        <f aca="false">IF(AND(AG71=1,D71="Military",H71&lt;&gt;"Not given")=TRUE(),IF(SUMIFS(#REF!,#REF!,A71)&gt;0,IF((ABS((SUMIFS(#REF!,#REF!,A71)/VLOOKUP("USD",'[1]Exchange Rates'!B$1:C$1048576,2,0)))/S71)&gt;1,(SUMIFS(#REF!,#REF!,A71)-S71)/S71,(S71-SUMIFS(#REF!,#REF!,A71))/SUMIFS(#REF!,#REF!,A71)),"."),".")</f>
        <v>.</v>
      </c>
    </row>
    <row r="72" customFormat="false" ht="15.75" hidden="false" customHeight="true" outlineLevel="0" collapsed="false">
      <c r="A72" s="3" t="s">
        <v>104</v>
      </c>
      <c r="B72" s="3" t="s">
        <v>57</v>
      </c>
      <c r="C72" s="2" t="n">
        <v>44713</v>
      </c>
      <c r="D72" s="3" t="s">
        <v>105</v>
      </c>
      <c r="E72" s="3" t="s">
        <v>106</v>
      </c>
      <c r="F72" s="4" t="s">
        <v>205</v>
      </c>
      <c r="G72" s="5" t="s">
        <v>61</v>
      </c>
      <c r="H72" s="6" t="n">
        <v>700000000</v>
      </c>
      <c r="I72" s="49" t="s">
        <v>163</v>
      </c>
      <c r="J72" s="7" t="str">
        <f aca="false">VLOOKUP($I72,'[1]Price List, Weapons &amp; Items'!B$1:C$1048576,2,0)</f>
        <v>Heavy weapon</v>
      </c>
      <c r="K72" s="7" t="str">
        <f aca="false">IF(I72=".",I72,VLOOKUP($I72,'[1]Price List, Weapons &amp; Items'!B$1:D$1048576,3,0))</f>
        <v>Combat aircraft</v>
      </c>
      <c r="L72" s="8" t="n">
        <f aca="false">VLOOKUP(I72,'[1]Price List, Weapons &amp; Items'!B$1:E$1048576,4,0)</f>
        <v>1</v>
      </c>
      <c r="M72" s="9" t="n">
        <v>4</v>
      </c>
      <c r="N72" s="9" t="n">
        <v>4</v>
      </c>
      <c r="O72" s="9" t="n">
        <f aca="false">VLOOKUP($I72,'[1]Price List, Weapons &amp; Items'!B$1:G$1048576,6,0)</f>
        <v>18400000</v>
      </c>
      <c r="P72" s="6" t="str">
        <f aca="false">IF(TYPE(M72)=1,IF(TYPE(O72)=1,M72*O72,"No price"),".")</f>
        <v>No price</v>
      </c>
      <c r="Q72" s="6" t="str">
        <f aca="false">IF(TYPE(N72)=1,IF(TYPE(O72)=1,N72*O72,"No price"),".")</f>
        <v>No price</v>
      </c>
      <c r="R72" s="6" t="str">
        <f aca="false">IF(AG72=1,IF(H72&lt;&gt;"Not given",H72,IF(TYPE(H72)=2,IF(SUMIFS(#REF!,#REF!,A72)&gt;0,SUMIFS(#REF!,#REF!,A72),"."),"Format error")),"")</f>
        <v/>
      </c>
      <c r="S72" s="6" t="str">
        <f aca="false">IF(AND(AG72=1,R72&lt;&gt;".")=TRUE(),R72/VLOOKUP(G72,'[1]Exchange Rates'!B$1:C$1048576,2,0),IF(R72=".",".",""))</f>
        <v/>
      </c>
      <c r="T72" s="6" t="str">
        <f aca="false">IF(AG72=1,IF(AI72="Value is not given at all",".",IF(AI72="Value is given by the source",S72,IF(AI72="Value is calculated with prices",(IF(SUMIFS(#REF!,#REF!,A72)&gt;0,SUMIFS(#REF!,#REF!,A72),"."))/VLOOKUP("USD",'[1]Exchange Rates'!B$1:C$1048576,2,0),"Error with coding"))),"")</f>
        <v/>
      </c>
      <c r="U72" s="5" t="s">
        <v>63</v>
      </c>
      <c r="V72" s="47" t="s">
        <v>76</v>
      </c>
      <c r="W72" s="45" t="s">
        <v>72</v>
      </c>
      <c r="X72" s="45" t="s">
        <v>76</v>
      </c>
      <c r="Y72" s="45" t="s">
        <v>221</v>
      </c>
      <c r="Z72" s="5" t="n">
        <v>0</v>
      </c>
      <c r="AA72" s="5" t="n">
        <v>0</v>
      </c>
      <c r="AB72" s="5" t="n">
        <f aca="false">IF(AND(D72="Humanitarian", AE72&lt;&gt;"."), 1, 0)</f>
        <v>0</v>
      </c>
      <c r="AC72" s="5" t="n">
        <f aca="false">IF(OR(M72="undisclosed", M72="."), 0, IF(M72=N72, 1, 0))</f>
        <v>1</v>
      </c>
      <c r="AD72" s="5" t="n">
        <v>1</v>
      </c>
      <c r="AE72" s="48" t="s">
        <v>146</v>
      </c>
      <c r="AF72" s="12" t="str">
        <f aca="false">""</f>
        <v/>
      </c>
      <c r="AG72" s="36" t="n">
        <v>0</v>
      </c>
      <c r="AH72" s="46" t="s">
        <v>66</v>
      </c>
      <c r="AI72" s="36" t="s">
        <v>66</v>
      </c>
      <c r="AJ72" s="36" t="n">
        <v>1</v>
      </c>
      <c r="AK72" s="36" t="n">
        <v>6</v>
      </c>
      <c r="AL72" s="36" t="n">
        <v>0</v>
      </c>
      <c r="AM72" s="36" t="n">
        <f aca="false">IF(OR(AN72="2022-2023",AN72=2022), 1, 0)</f>
        <v>1</v>
      </c>
      <c r="AN72" s="36" t="s">
        <v>68</v>
      </c>
      <c r="AO72" s="36" t="n">
        <f aca="false">VLOOKUP($I72,'[1]Price List, Weapons &amp; Items'!B$1:F$1048576,5,0)</f>
        <v>0</v>
      </c>
      <c r="AP72" s="36" t="n">
        <f aca="false">IF(AND(AO72=1,M72="undisclosed")=TRUE(),1,0)</f>
        <v>0</v>
      </c>
      <c r="AQ72" s="36" t="n">
        <f aca="false">IF(AND(AO72=1,N72="undisclosed")=TRUE(),1,0)</f>
        <v>0</v>
      </c>
      <c r="AR72" s="36" t="n">
        <f aca="false">IFERROR(IF(SEARCH("ammuni",I72,1)&gt;0,1,0),0)</f>
        <v>0</v>
      </c>
      <c r="AS72" s="5" t="str">
        <f aca="false">VLOOKUP($I72,'[1]Price List, Weapons &amp; Items'!B$1:L$1048576,COLUMN('[1]Price List, Weapons &amp; Items'!$J$11)-1,0)</f>
        <v>Media reports (incl. social media)</v>
      </c>
      <c r="AT72" s="5" t="str">
        <f aca="false">IF(I72=".",".",VLOOKUP($I72,'[1]Price List, Weapons &amp; Items'!B$1:J$1048576,3,0))</f>
        <v>Combat aircraft</v>
      </c>
      <c r="AU72" s="13" t="str">
        <f aca="true">IF(AG72=1,(OFFSET(I72,0,0,COUNTIF(#REF!,A72),1)),"")</f>
        <v/>
      </c>
      <c r="AV72" s="5" t="n">
        <f aca="false">VLOOKUP($I72,'[1]Price List, Weapons &amp; Items'!B$1:L$1048576,COLUMN('[1]Price List, Weapons &amp; Items'!$L$11)-1,0)</f>
        <v>0</v>
      </c>
      <c r="AW72" s="5" t="n">
        <f aca="false">IF(U72="Yes",1,0)</f>
        <v>1</v>
      </c>
      <c r="AX72" s="5" t="n">
        <f aca="false">IF(D72="Military",IF(OR(IFERROR(SEARCH("equipment",E72,1),0)&gt;0,IFERROR(SEARCH("weapons",E72,1),0)&gt;0),1,0),0)</f>
        <v>1</v>
      </c>
      <c r="AY72" s="5" t="str">
        <f aca="false">IFERROR(IF(VALUE(TEXT(C72,"mm"))=IF(AK72&gt;12,AK72-12,AK72),".",IF(TEXT(C72,"mm")="01",".",1)),"Value is not in date format")</f>
        <v>.</v>
      </c>
      <c r="AZ72" s="5" t="str">
        <f aca="false">IF(AND(A72=A71,C72=C71)=TRUE(),IF(F72=F71,".","1"),".")</f>
        <v>.</v>
      </c>
      <c r="BA72" s="5" t="str">
        <f aca="false">IF(AND(_xlfn.ISFORMULA(R72),_xlfn.ISFORMULA(S72),_xlfn.ISFORMULA(T72))=TRUE(),".",1)</f>
        <v>.</v>
      </c>
      <c r="BB72" s="5" t="str">
        <f aca="false">IF(T72&lt;&gt;".",IF(T72&gt;S72,1,"."),".")</f>
        <v>.</v>
      </c>
      <c r="BC72" s="5" t="n">
        <f aca="false">IFERROR(VLOOKUP(B72,'[1]Share, Heavy Weapons to Ukraine'!B$1:AA$1048576,COLUMN('[1]Share, Heavy Weapons to Ukraine'!C81)-1,0),0)</f>
        <v>1</v>
      </c>
      <c r="BD72" s="5" t="n">
        <f aca="false">VLOOKUP(Sheet1!B72,'[1]Country Summary (€)'!B$1:F$1048576,COLUMN('[1]Country Summary (€)'!C82)-1,FALSE())</f>
        <v>0</v>
      </c>
      <c r="BE72" s="5" t="str">
        <f aca="false">IF(AND(AG72=1,D72="Military",H72&lt;&gt;"Not given")=TRUE(),IF(SUMIFS(#REF!,#REF!,A72)&gt;0,ABS((SUMIFS(#REF!,#REF!,A72)/VLOOKUP("USD",'[1]Exchange Rates'!B$1:C$1048576,2,0)))/S72,"."),".")</f>
        <v>.</v>
      </c>
      <c r="BF72" s="1" t="str">
        <f aca="false">IF(AND(AG72=1,D72="Military",H72&lt;&gt;"Not given")=TRUE(),IF(SUMIFS(#REF!,#REF!,A72)&gt;0,IF((ABS((SUMIFS(#REF!,#REF!,A72)/VLOOKUP("USD",'[1]Exchange Rates'!B$1:C$1048576,2,0)))/S72)&gt;1,(SUMIFS(#REF!,#REF!,A72)-S72)/S72,(S72-SUMIFS(#REF!,#REF!,A72))/SUMIFS(#REF!,#REF!,A72)),"."),".")</f>
        <v>.</v>
      </c>
    </row>
    <row r="73" customFormat="false" ht="15.75" hidden="false" customHeight="true" outlineLevel="0" collapsed="false">
      <c r="A73" s="3" t="s">
        <v>104</v>
      </c>
      <c r="B73" s="3" t="s">
        <v>57</v>
      </c>
      <c r="C73" s="2" t="n">
        <v>44713</v>
      </c>
      <c r="D73" s="3" t="s">
        <v>105</v>
      </c>
      <c r="E73" s="3" t="s">
        <v>106</v>
      </c>
      <c r="F73" s="4" t="s">
        <v>205</v>
      </c>
      <c r="G73" s="5" t="s">
        <v>61</v>
      </c>
      <c r="H73" s="6" t="n">
        <v>700000000</v>
      </c>
      <c r="I73" s="49" t="s">
        <v>222</v>
      </c>
      <c r="J73" s="7" t="str">
        <f aca="false">VLOOKUP($I73,'[1]Price List, Weapons &amp; Items'!B$1:C$1048576,2,0)</f>
        <v>Military equipment</v>
      </c>
      <c r="K73" s="7" t="str">
        <f aca="false">IF(I73=".",I73,VLOOKUP($I73,'[1]Price List, Weapons &amp; Items'!B$1:D$1048576,3,0))</f>
        <v>Military equipment</v>
      </c>
      <c r="L73" s="8" t="n">
        <f aca="false">VLOOKUP(I73,'[1]Price List, Weapons &amp; Items'!B$1:E$1048576,4,0)</f>
        <v>0</v>
      </c>
      <c r="M73" s="9" t="n">
        <v>15</v>
      </c>
      <c r="N73" s="9" t="n">
        <v>15</v>
      </c>
      <c r="O73" s="9" t="n">
        <f aca="false">VLOOKUP($I73,'[1]Price List, Weapons &amp; Items'!B$1:G$1048576,6,0)</f>
        <v>350000</v>
      </c>
      <c r="P73" s="6" t="str">
        <f aca="false">IF(TYPE(M73)=1,IF(TYPE(O73)=1,M73*O73,"No price"),".")</f>
        <v>No price</v>
      </c>
      <c r="Q73" s="6" t="str">
        <f aca="false">IF(TYPE(N73)=1,IF(TYPE(O73)=1,N73*O73,"No price"),".")</f>
        <v>No price</v>
      </c>
      <c r="R73" s="6" t="str">
        <f aca="false">IF(AG73=1,IF(H73&lt;&gt;"Not given",H73,IF(TYPE(H73)=2,IF(SUMIFS(#REF!,#REF!,A73)&gt;0,SUMIFS(#REF!,#REF!,A73),"."),"Format error")),"")</f>
        <v/>
      </c>
      <c r="S73" s="6" t="str">
        <f aca="false">IF(AND(AG73=1,R73&lt;&gt;".")=TRUE(),R73/VLOOKUP(G73,'[1]Exchange Rates'!B$1:C$1048576,2,0),IF(R73=".",".",""))</f>
        <v/>
      </c>
      <c r="T73" s="6" t="str">
        <f aca="false">IF(AG73=1,IF(AI73="Value is not given at all",".",IF(AI73="Value is given by the source",S73,IF(AI73="Value is calculated with prices",(IF(SUMIFS(#REF!,#REF!,A73)&gt;0,SUMIFS(#REF!,#REF!,A73),"."))/VLOOKUP("USD",'[1]Exchange Rates'!B$1:C$1048576,2,0),"Error with coding"))),"")</f>
        <v/>
      </c>
      <c r="U73" s="5" t="s">
        <v>63</v>
      </c>
      <c r="V73" s="47" t="s">
        <v>76</v>
      </c>
      <c r="W73" s="45" t="s">
        <v>72</v>
      </c>
      <c r="X73" s="45" t="s">
        <v>76</v>
      </c>
      <c r="Y73" s="45" t="s">
        <v>223</v>
      </c>
      <c r="Z73" s="5" t="n">
        <v>0</v>
      </c>
      <c r="AA73" s="5" t="n">
        <v>0</v>
      </c>
      <c r="AB73" s="5" t="n">
        <f aca="false">IF(AND(D73="Humanitarian", AE73&lt;&gt;"."), 1, 0)</f>
        <v>0</v>
      </c>
      <c r="AC73" s="5" t="n">
        <f aca="false">IF(OR(M73="undisclosed", M73="."), 0, IF(M73=N73, 1, 0))</f>
        <v>1</v>
      </c>
      <c r="AD73" s="5" t="n">
        <v>1</v>
      </c>
      <c r="AE73" s="45" t="s">
        <v>108</v>
      </c>
      <c r="AF73" s="12" t="str">
        <f aca="false">""</f>
        <v/>
      </c>
      <c r="AG73" s="36" t="n">
        <v>0</v>
      </c>
      <c r="AH73" s="46" t="s">
        <v>66</v>
      </c>
      <c r="AI73" s="36" t="s">
        <v>66</v>
      </c>
      <c r="AJ73" s="36" t="n">
        <v>1</v>
      </c>
      <c r="AK73" s="36" t="n">
        <v>6</v>
      </c>
      <c r="AL73" s="36" t="n">
        <v>0</v>
      </c>
      <c r="AM73" s="36" t="n">
        <f aca="false">IF(OR(AN73="2022-2023",AN73=2022), 1, 0)</f>
        <v>1</v>
      </c>
      <c r="AN73" s="36" t="s">
        <v>68</v>
      </c>
      <c r="AO73" s="36" t="n">
        <f aca="false">VLOOKUP($I73,'[1]Price List, Weapons &amp; Items'!B$1:F$1048576,5,0)</f>
        <v>0</v>
      </c>
      <c r="AP73" s="36" t="n">
        <f aca="false">IF(AND(AO73=1,M73="undisclosed")=TRUE(),1,0)</f>
        <v>0</v>
      </c>
      <c r="AQ73" s="36" t="n">
        <f aca="false">IF(AND(AO73=1,N73="undisclosed")=TRUE(),1,0)</f>
        <v>0</v>
      </c>
      <c r="AR73" s="36" t="n">
        <f aca="false">IFERROR(IF(SEARCH("ammuni",I73,1)&gt;0,1,0),0)</f>
        <v>0</v>
      </c>
      <c r="AS73" s="5" t="str">
        <f aca="false">VLOOKUP($I73,'[1]Price List, Weapons &amp; Items'!B$1:L$1048576,COLUMN('[1]Price List, Weapons &amp; Items'!$J$11)-1,0)</f>
        <v>Media reports (incl. social media)</v>
      </c>
      <c r="AT73" s="5" t="str">
        <f aca="false">IF(I73=".",".",VLOOKUP($I73,'[1]Price List, Weapons &amp; Items'!B$1:J$1048576,3,0))</f>
        <v>Military equipment</v>
      </c>
      <c r="AU73" s="13" t="str">
        <f aca="true">IF(AG73=1,(OFFSET(I73,0,0,COUNTIF(#REF!,A73),1)),"")</f>
        <v/>
      </c>
      <c r="AV73" s="5" t="n">
        <f aca="false">VLOOKUP($I73,'[1]Price List, Weapons &amp; Items'!B$1:L$1048576,COLUMN('[1]Price List, Weapons &amp; Items'!$L$11)-1,0)</f>
        <v>0</v>
      </c>
      <c r="AW73" s="5" t="n">
        <f aca="false">IF(U73="Yes",1,0)</f>
        <v>1</v>
      </c>
      <c r="AX73" s="5" t="n">
        <f aca="false">IF(D73="Military",IF(OR(IFERROR(SEARCH("equipment",E73,1),0)&gt;0,IFERROR(SEARCH("weapons",E73,1),0)&gt;0),1,0),0)</f>
        <v>1</v>
      </c>
      <c r="AY73" s="5" t="str">
        <f aca="false">IFERROR(IF(VALUE(TEXT(C73,"mm"))=IF(AK73&gt;12,AK73-12,AK73),".",IF(TEXT(C73,"mm")="01",".",1)),"Value is not in date format")</f>
        <v>.</v>
      </c>
      <c r="AZ73" s="5" t="str">
        <f aca="false">IF(AND(A73=A72,C73=C72)=TRUE(),IF(F73=F72,".","1"),".")</f>
        <v>.</v>
      </c>
      <c r="BA73" s="5" t="str">
        <f aca="false">IF(AND(_xlfn.ISFORMULA(R73),_xlfn.ISFORMULA(S73),_xlfn.ISFORMULA(T73))=TRUE(),".",1)</f>
        <v>.</v>
      </c>
      <c r="BB73" s="5" t="str">
        <f aca="false">IF(T73&lt;&gt;".",IF(T73&gt;S73,1,"."),".")</f>
        <v>.</v>
      </c>
      <c r="BC73" s="5" t="n">
        <f aca="false">IFERROR(VLOOKUP(B73,'[1]Share, Heavy Weapons to Ukraine'!B$1:AA$1048576,COLUMN('[1]Share, Heavy Weapons to Ukraine'!C82)-1,0),0)</f>
        <v>1</v>
      </c>
      <c r="BD73" s="5" t="n">
        <f aca="false">VLOOKUP(Sheet1!B73,'[1]Country Summary (€)'!B$1:F$1048576,COLUMN('[1]Country Summary (€)'!C83)-1,FALSE())</f>
        <v>0</v>
      </c>
      <c r="BE73" s="5" t="str">
        <f aca="false">IF(AND(AG73=1,D73="Military",H73&lt;&gt;"Not given")=TRUE(),IF(SUMIFS(#REF!,#REF!,A73)&gt;0,ABS((SUMIFS(#REF!,#REF!,A73)/VLOOKUP("USD",'[1]Exchange Rates'!B$1:C$1048576,2,0)))/S73,"."),".")</f>
        <v>.</v>
      </c>
      <c r="BF73" s="1" t="str">
        <f aca="false">IF(AND(AG73=1,D73="Military",H73&lt;&gt;"Not given")=TRUE(),IF(SUMIFS(#REF!,#REF!,A73)&gt;0,IF((ABS((SUMIFS(#REF!,#REF!,A73)/VLOOKUP("USD",'[1]Exchange Rates'!B$1:C$1048576,2,0)))/S73)&gt;1,(SUMIFS(#REF!,#REF!,A73)-S73)/S73,(S73-SUMIFS(#REF!,#REF!,A73))/SUMIFS(#REF!,#REF!,A73)),"."),".")</f>
        <v>.</v>
      </c>
    </row>
    <row r="74" customFormat="false" ht="15.75" hidden="false" customHeight="true" outlineLevel="0" collapsed="false">
      <c r="A74" s="3" t="s">
        <v>104</v>
      </c>
      <c r="B74" s="3" t="s">
        <v>57</v>
      </c>
      <c r="C74" s="2" t="n">
        <v>44713</v>
      </c>
      <c r="D74" s="3" t="s">
        <v>105</v>
      </c>
      <c r="E74" s="3" t="s">
        <v>106</v>
      </c>
      <c r="F74" s="4" t="s">
        <v>205</v>
      </c>
      <c r="G74" s="5" t="s">
        <v>61</v>
      </c>
      <c r="H74" s="6" t="n">
        <v>700000000</v>
      </c>
      <c r="I74" s="49" t="s">
        <v>224</v>
      </c>
      <c r="J74" s="7" t="str">
        <f aca="false">VLOOKUP($I74,'[1]Price List, Weapons &amp; Items'!B$1:C$1048576,2,0)</f>
        <v>Military equipment</v>
      </c>
      <c r="K74" s="7" t="str">
        <f aca="false">IF(I74=".",I74,VLOOKUP($I74,'[1]Price List, Weapons &amp; Items'!B$1:D$1048576,3,0))</f>
        <v>spare parts</v>
      </c>
      <c r="L74" s="8" t="n">
        <f aca="false">VLOOKUP(I74,'[1]Price List, Weapons &amp; Items'!B$1:E$1048576,4,0)</f>
        <v>0</v>
      </c>
      <c r="M74" s="9" t="s">
        <v>166</v>
      </c>
      <c r="N74" s="9" t="s">
        <v>166</v>
      </c>
      <c r="O74" s="9" t="str">
        <f aca="false">VLOOKUP($I74,'[1]Price List, Weapons &amp; Items'!B$1:G$1048576,6,0)</f>
        <v>.</v>
      </c>
      <c r="P74" s="6" t="str">
        <f aca="false">IF(TYPE(M74)=1,IF(TYPE(O74)=1,M74*O74,"No price"),".")</f>
        <v>.</v>
      </c>
      <c r="Q74" s="6" t="str">
        <f aca="false">IF(TYPE(N74)=1,IF(TYPE(O74)=1,N74*O74,"No price"),".")</f>
        <v>.</v>
      </c>
      <c r="R74" s="6" t="str">
        <f aca="false">IF(AG74=1,IF(H74&lt;&gt;"Not given",H74,IF(TYPE(H74)=2,IF(SUMIFS(#REF!,#REF!,A74)&gt;0,SUMIFS(#REF!,#REF!,A74),"."),"Format error")),"")</f>
        <v/>
      </c>
      <c r="S74" s="6" t="str">
        <f aca="false">IF(AND(AG74=1,R74&lt;&gt;".")=TRUE(),R74/VLOOKUP(G74,'[1]Exchange Rates'!B$1:C$1048576,2,0),IF(R74=".",".",""))</f>
        <v/>
      </c>
      <c r="T74" s="6" t="str">
        <f aca="false">IF(AG74=1,IF(AI74="Value is not given at all",".",IF(AI74="Value is given by the source",S74,IF(AI74="Value is calculated with prices",(IF(SUMIFS(#REF!,#REF!,A74)&gt;0,SUMIFS(#REF!,#REF!,A74),"."))/VLOOKUP("USD",'[1]Exchange Rates'!B$1:C$1048576,2,0),"Error with coding"))),"")</f>
        <v/>
      </c>
      <c r="U74" s="5" t="s">
        <v>63</v>
      </c>
      <c r="V74" s="47" t="s">
        <v>76</v>
      </c>
      <c r="W74" s="45" t="s">
        <v>72</v>
      </c>
      <c r="X74" s="45" t="s">
        <v>76</v>
      </c>
      <c r="Y74" s="45" t="s">
        <v>225</v>
      </c>
      <c r="Z74" s="5" t="n">
        <v>0</v>
      </c>
      <c r="AA74" s="5" t="n">
        <v>0</v>
      </c>
      <c r="AB74" s="5" t="n">
        <f aca="false">IF(AND(D74="Humanitarian", AE74&lt;&gt;"."), 1, 0)</f>
        <v>0</v>
      </c>
      <c r="AC74" s="5" t="n">
        <f aca="false">IF(OR(M74="undisclosed", M74="."), 0, IF(M74=N74, 1, 0))</f>
        <v>0</v>
      </c>
      <c r="AD74" s="5" t="n">
        <v>1</v>
      </c>
      <c r="AE74" s="45" t="s">
        <v>108</v>
      </c>
      <c r="AF74" s="12" t="str">
        <f aca="false">""</f>
        <v/>
      </c>
      <c r="AG74" s="36" t="n">
        <v>0</v>
      </c>
      <c r="AH74" s="46" t="s">
        <v>66</v>
      </c>
      <c r="AI74" s="36" t="s">
        <v>66</v>
      </c>
      <c r="AJ74" s="36" t="n">
        <v>1</v>
      </c>
      <c r="AK74" s="36" t="n">
        <v>6</v>
      </c>
      <c r="AL74" s="36" t="n">
        <v>0</v>
      </c>
      <c r="AM74" s="36" t="n">
        <f aca="false">IF(OR(AN74="2022-2023",AN74=2022), 1, 0)</f>
        <v>1</v>
      </c>
      <c r="AN74" s="36" t="s">
        <v>68</v>
      </c>
      <c r="AO74" s="36" t="n">
        <f aca="false">VLOOKUP($I74,'[1]Price List, Weapons &amp; Items'!B$1:F$1048576,5,0)</f>
        <v>0</v>
      </c>
      <c r="AP74" s="36" t="n">
        <f aca="false">IF(AND(AO74=1,M74="undisclosed")=TRUE(),1,0)</f>
        <v>0</v>
      </c>
      <c r="AQ74" s="36" t="n">
        <f aca="false">IF(AND(AO74=1,N74="undisclosed")=TRUE(),1,0)</f>
        <v>0</v>
      </c>
      <c r="AR74" s="36" t="n">
        <f aca="false">IFERROR(IF(SEARCH("ammuni",I74,1)&gt;0,1,0),0)</f>
        <v>0</v>
      </c>
      <c r="AS74" s="5" t="str">
        <f aca="false">VLOOKUP($I74,'[1]Price List, Weapons &amp; Items'!B$1:L$1048576,COLUMN('[1]Price List, Weapons &amp; Items'!$J$11)-1,0)</f>
        <v>.</v>
      </c>
      <c r="AT74" s="5" t="str">
        <f aca="false">IF(I74=".",".",VLOOKUP($I74,'[1]Price List, Weapons &amp; Items'!B$1:J$1048576,3,0))</f>
        <v>spare parts</v>
      </c>
      <c r="AU74" s="13" t="str">
        <f aca="true">IF(AG74=1,(OFFSET(I74,0,0,COUNTIF(#REF!,A74),1)),"")</f>
        <v/>
      </c>
      <c r="AV74" s="5" t="str">
        <f aca="false">VLOOKUP($I74,'[1]Price List, Weapons &amp; Items'!B$1:L$1048576,COLUMN('[1]Price List, Weapons &amp; Items'!$L$11)-1,0)</f>
        <v>no price, 0 count</v>
      </c>
      <c r="AW74" s="5" t="n">
        <f aca="false">IF(U74="Yes",1,0)</f>
        <v>1</v>
      </c>
      <c r="AX74" s="5" t="n">
        <f aca="false">IF(D74="Military",IF(OR(IFERROR(SEARCH("equipment",E74,1),0)&gt;0,IFERROR(SEARCH("weapons",E74,1),0)&gt;0),1,0),0)</f>
        <v>1</v>
      </c>
      <c r="AY74" s="5" t="str">
        <f aca="false">IFERROR(IF(VALUE(TEXT(C74,"mm"))=IF(AK74&gt;12,AK74-12,AK74),".",IF(TEXT(C74,"mm")="01",".",1)),"Value is not in date format")</f>
        <v>.</v>
      </c>
      <c r="AZ74" s="5" t="str">
        <f aca="false">IF(AND(A74=A73,C74=C73)=TRUE(),IF(F74=F73,".","1"),".")</f>
        <v>.</v>
      </c>
      <c r="BA74" s="5" t="str">
        <f aca="false">IF(AND(_xlfn.ISFORMULA(R74),_xlfn.ISFORMULA(S74),_xlfn.ISFORMULA(T74))=TRUE(),".",1)</f>
        <v>.</v>
      </c>
      <c r="BB74" s="5" t="str">
        <f aca="false">IF(T74&lt;&gt;".",IF(T74&gt;S74,1,"."),".")</f>
        <v>.</v>
      </c>
      <c r="BC74" s="5" t="n">
        <f aca="false">IFERROR(VLOOKUP(B74,'[1]Share, Heavy Weapons to Ukraine'!B$1:AA$1048576,COLUMN('[1]Share, Heavy Weapons to Ukraine'!C83)-1,0),0)</f>
        <v>1</v>
      </c>
      <c r="BD74" s="5" t="n">
        <f aca="false">VLOOKUP(Sheet1!B74,'[1]Country Summary (€)'!B$1:F$1048576,COLUMN('[1]Country Summary (€)'!C84)-1,FALSE())</f>
        <v>0</v>
      </c>
      <c r="BE74" s="5" t="str">
        <f aca="false">IF(AND(AG74=1,D74="Military",H74&lt;&gt;"Not given")=TRUE(),IF(SUMIFS(#REF!,#REF!,A74)&gt;0,ABS((SUMIFS(#REF!,#REF!,A74)/VLOOKUP("USD",'[1]Exchange Rates'!B$1:C$1048576,2,0)))/S74,"."),".")</f>
        <v>.</v>
      </c>
      <c r="BF74" s="1" t="str">
        <f aca="false">IF(AND(AG74=1,D74="Military",H74&lt;&gt;"Not given")=TRUE(),IF(SUMIFS(#REF!,#REF!,A74)&gt;0,IF((ABS((SUMIFS(#REF!,#REF!,A74)/VLOOKUP("USD",'[1]Exchange Rates'!B$1:C$1048576,2,0)))/S74)&gt;1,(SUMIFS(#REF!,#REF!,A74)-S74)/S74,(S74-SUMIFS(#REF!,#REF!,A74))/SUMIFS(#REF!,#REF!,A74)),"."),".")</f>
        <v>.</v>
      </c>
    </row>
    <row r="75" customFormat="false" ht="15.75" hidden="false" customHeight="true" outlineLevel="0" collapsed="false">
      <c r="A75" s="3" t="s">
        <v>104</v>
      </c>
      <c r="B75" s="3" t="s">
        <v>57</v>
      </c>
      <c r="C75" s="2" t="n">
        <v>44727</v>
      </c>
      <c r="D75" s="3" t="s">
        <v>105</v>
      </c>
      <c r="E75" s="3" t="s">
        <v>106</v>
      </c>
      <c r="F75" s="4" t="s">
        <v>226</v>
      </c>
      <c r="G75" s="5" t="s">
        <v>61</v>
      </c>
      <c r="H75" s="6" t="n">
        <v>350000000</v>
      </c>
      <c r="I75" s="49" t="s">
        <v>144</v>
      </c>
      <c r="J75" s="7" t="str">
        <f aca="false">VLOOKUP($I75,'[1]Price List, Weapons &amp; Items'!B$1:C$1048576,2,0)</f>
        <v>Heavy weapon</v>
      </c>
      <c r="K75" s="7" t="str">
        <f aca="false">IF(I75=".",I75,VLOOKUP($I75,'[1]Price List, Weapons &amp; Items'!B$1:D$1048576,3,0))</f>
        <v>155mm howitzer</v>
      </c>
      <c r="L75" s="8" t="n">
        <f aca="false">VLOOKUP(I75,'[1]Price List, Weapons &amp; Items'!B$1:E$1048576,4,0)</f>
        <v>0</v>
      </c>
      <c r="M75" s="9" t="n">
        <v>18</v>
      </c>
      <c r="N75" s="9" t="n">
        <v>18</v>
      </c>
      <c r="O75" s="9" t="n">
        <f aca="false">VLOOKUP($I75,'[1]Price List, Weapons &amp; Items'!B$1:G$1048576,6,0)</f>
        <v>5170000</v>
      </c>
      <c r="P75" s="6" t="str">
        <f aca="false">IF(TYPE(M75)=1,IF(TYPE(O75)=1,M75*O75,"No price"),".")</f>
        <v>No price</v>
      </c>
      <c r="Q75" s="6" t="str">
        <f aca="false">IF(TYPE(N75)=1,IF(TYPE(O75)=1,N75*O75,"No price"),".")</f>
        <v>No price</v>
      </c>
      <c r="R75" s="6" t="str">
        <f aca="false">IF(AG75=1,IF(H75&lt;&gt;"Not given",H75,IF(TYPE(H75)=2,IF(SUMIFS(#REF!,#REF!,A75)&gt;0,SUMIFS(#REF!,#REF!,A75),"."),"Format error")),"")</f>
        <v/>
      </c>
      <c r="S75" s="6" t="str">
        <f aca="false">IF(AND(AG75=1,R75&lt;&gt;".")=TRUE(),R75/VLOOKUP(G75,'[1]Exchange Rates'!B$1:C$1048576,2,0),IF(R75=".",".",""))</f>
        <v/>
      </c>
      <c r="T75" s="6" t="str">
        <f aca="false">IF(AG75=1,IF(AI75="Value is not given at all",".",IF(AI75="Value is given by the source",S75,IF(AI75="Value is calculated with prices",(IF(SUMIFS(#REF!,#REF!,A75)&gt;0,SUMIFS(#REF!,#REF!,A75),"."))/VLOOKUP("USD",'[1]Exchange Rates'!B$1:C$1048576,2,0),"Error with coding"))),"")</f>
        <v/>
      </c>
      <c r="U75" s="5" t="s">
        <v>63</v>
      </c>
      <c r="V75" s="47" t="s">
        <v>227</v>
      </c>
      <c r="W75" s="45" t="s">
        <v>72</v>
      </c>
      <c r="X75" s="45" t="s">
        <v>76</v>
      </c>
      <c r="Y75" s="45" t="s">
        <v>228</v>
      </c>
      <c r="Z75" s="5" t="n">
        <v>0</v>
      </c>
      <c r="AA75" s="5" t="n">
        <v>0</v>
      </c>
      <c r="AB75" s="5" t="n">
        <f aca="false">IF(AND(D75="Humanitarian", AE75&lt;&gt;"."), 1, 0)</f>
        <v>0</v>
      </c>
      <c r="AC75" s="5" t="n">
        <f aca="false">IF(OR(M75="undisclosed", M75="."), 0, IF(M75=N75, 1, 0))</f>
        <v>1</v>
      </c>
      <c r="AD75" s="5" t="n">
        <v>1</v>
      </c>
      <c r="AE75" s="48" t="s">
        <v>146</v>
      </c>
      <c r="AF75" s="12" t="str">
        <f aca="false">""</f>
        <v/>
      </c>
      <c r="AG75" s="36" t="n">
        <v>0</v>
      </c>
      <c r="AH75" s="46" t="s">
        <v>66</v>
      </c>
      <c r="AI75" s="36" t="s">
        <v>66</v>
      </c>
      <c r="AJ75" s="36" t="n">
        <v>1</v>
      </c>
      <c r="AK75" s="36" t="n">
        <v>6</v>
      </c>
      <c r="AL75" s="36" t="n">
        <v>0</v>
      </c>
      <c r="AM75" s="36" t="n">
        <f aca="false">IF(OR(AN75="2022-2023",AN75=2022), 1, 0)</f>
        <v>1</v>
      </c>
      <c r="AN75" s="36" t="s">
        <v>68</v>
      </c>
      <c r="AO75" s="36" t="n">
        <f aca="false">VLOOKUP($I75,'[1]Price List, Weapons &amp; Items'!B$1:F$1048576,5,0)</f>
        <v>1</v>
      </c>
      <c r="AP75" s="36" t="n">
        <f aca="false">IF(AND(AO75=1,M75="undisclosed")=TRUE(),1,0)</f>
        <v>0</v>
      </c>
      <c r="AQ75" s="36" t="n">
        <f aca="false">IF(AND(AO75=1,N75="undisclosed")=TRUE(),1,0)</f>
        <v>0</v>
      </c>
      <c r="AR75" s="36" t="n">
        <f aca="false">IFERROR(IF(SEARCH("ammuni",I75,1)&gt;0,1,0),0)</f>
        <v>0</v>
      </c>
      <c r="AS75" s="5" t="str">
        <f aca="false">VLOOKUP($I75,'[1]Price List, Weapons &amp; Items'!B$1:L$1048576,COLUMN('[1]Price List, Weapons &amp; Items'!$J$11)-1,0)</f>
        <v>Military media (incl. websites)</v>
      </c>
      <c r="AT75" s="5" t="str">
        <f aca="false">IF(I75=".",".",VLOOKUP($I75,'[1]Price List, Weapons &amp; Items'!B$1:J$1048576,3,0))</f>
        <v>155mm howitzer</v>
      </c>
      <c r="AU75" s="13" t="str">
        <f aca="true">IF(AG75=1,(OFFSET(I75,0,0,COUNTIF(#REF!,A75),1)),"")</f>
        <v/>
      </c>
      <c r="AV75" s="5" t="n">
        <f aca="false">VLOOKUP($I75,'[1]Price List, Weapons &amp; Items'!B$1:L$1048576,COLUMN('[1]Price List, Weapons &amp; Items'!$L$11)-1,0)</f>
        <v>0</v>
      </c>
      <c r="AW75" s="5" t="n">
        <f aca="false">IF(U75="Yes",1,0)</f>
        <v>1</v>
      </c>
      <c r="AX75" s="5" t="n">
        <f aca="false">IF(D75="Military",IF(OR(IFERROR(SEARCH("equipment",E75,1),0)&gt;0,IFERROR(SEARCH("weapons",E75,1),0)&gt;0),1,0),0)</f>
        <v>1</v>
      </c>
      <c r="AY75" s="5" t="str">
        <f aca="false">IFERROR(IF(VALUE(TEXT(C75,"mm"))=IF(AK75&gt;12,AK75-12,AK75),".",IF(TEXT(C75,"mm")="01",".",1)),"Value is not in date format")</f>
        <v>.</v>
      </c>
      <c r="AZ75" s="5" t="str">
        <f aca="false">IF(AND(A75=A74,C75=C74)=TRUE(),IF(F75=F74,".","1"),".")</f>
        <v>.</v>
      </c>
      <c r="BA75" s="5" t="str">
        <f aca="false">IF(AND(_xlfn.ISFORMULA(R75),_xlfn.ISFORMULA(S75),_xlfn.ISFORMULA(T75))=TRUE(),".",1)</f>
        <v>.</v>
      </c>
      <c r="BB75" s="5" t="str">
        <f aca="false">IF(T75&lt;&gt;".",IF(T75&gt;S75,1,"."),".")</f>
        <v>.</v>
      </c>
      <c r="BC75" s="5" t="n">
        <f aca="false">IFERROR(VLOOKUP(B75,'[1]Share, Heavy Weapons to Ukraine'!B$1:AA$1048576,COLUMN('[1]Share, Heavy Weapons to Ukraine'!C84)-1,0),0)</f>
        <v>1</v>
      </c>
      <c r="BD75" s="5" t="n">
        <f aca="false">VLOOKUP(Sheet1!B75,'[1]Country Summary (€)'!B$1:F$1048576,COLUMN('[1]Country Summary (€)'!C85)-1,FALSE())</f>
        <v>0</v>
      </c>
      <c r="BE75" s="5" t="str">
        <f aca="false">IF(AND(AG75=1,D75="Military",H75&lt;&gt;"Not given")=TRUE(),IF(SUMIFS(#REF!,#REF!,A75)&gt;0,ABS((SUMIFS(#REF!,#REF!,A75)/VLOOKUP("USD",'[1]Exchange Rates'!B$1:C$1048576,2,0)))/S75,"."),".")</f>
        <v>.</v>
      </c>
      <c r="BF75" s="1" t="str">
        <f aca="false">IF(AND(AG75=1,D75="Military",H75&lt;&gt;"Not given")=TRUE(),IF(SUMIFS(#REF!,#REF!,A75)&gt;0,IF((ABS((SUMIFS(#REF!,#REF!,A75)/VLOOKUP("USD",'[1]Exchange Rates'!B$1:C$1048576,2,0)))/S75)&gt;1,(SUMIFS(#REF!,#REF!,A75)-S75)/S75,(S75-SUMIFS(#REF!,#REF!,A75))/SUMIFS(#REF!,#REF!,A75)),"."),".")</f>
        <v>.</v>
      </c>
    </row>
    <row r="76" customFormat="false" ht="15.75" hidden="false" customHeight="true" outlineLevel="0" collapsed="false">
      <c r="A76" s="3" t="s">
        <v>104</v>
      </c>
      <c r="B76" s="3" t="s">
        <v>57</v>
      </c>
      <c r="C76" s="2" t="n">
        <v>44727</v>
      </c>
      <c r="D76" s="3" t="s">
        <v>105</v>
      </c>
      <c r="E76" s="3" t="s">
        <v>106</v>
      </c>
      <c r="F76" s="4" t="s">
        <v>226</v>
      </c>
      <c r="G76" s="5" t="s">
        <v>61</v>
      </c>
      <c r="H76" s="6" t="n">
        <v>350000000</v>
      </c>
      <c r="I76" s="49" t="s">
        <v>147</v>
      </c>
      <c r="J76" s="7" t="str">
        <f aca="false">VLOOKUP($I76,'[1]Price List, Weapons &amp; Items'!B$1:C$1048576,2,0)</f>
        <v>Ammunition for heavy weapon</v>
      </c>
      <c r="K76" s="7" t="str">
        <f aca="false">IF(I76=".",I76,VLOOKUP($I76,'[1]Price List, Weapons &amp; Items'!B$1:D$1048576,3,0))</f>
        <v>155mm howitzer ammunition</v>
      </c>
      <c r="L76" s="8" t="n">
        <f aca="false">VLOOKUP(I76,'[1]Price List, Weapons &amp; Items'!B$1:E$1048576,4,0)</f>
        <v>0</v>
      </c>
      <c r="M76" s="9" t="n">
        <v>36000</v>
      </c>
      <c r="N76" s="9" t="n">
        <v>3600</v>
      </c>
      <c r="O76" s="9" t="n">
        <f aca="false">VLOOKUP($I76,'[1]Price List, Weapons &amp; Items'!B$1:G$1048576,6,0)</f>
        <v>3800</v>
      </c>
      <c r="P76" s="6" t="str">
        <f aca="false">IF(TYPE(M76)=1,IF(TYPE(O76)=1,M76*O76,"No price"),".")</f>
        <v>No price</v>
      </c>
      <c r="Q76" s="6" t="str">
        <f aca="false">IF(TYPE(N76)=1,IF(TYPE(O76)=1,N76*O76,"No price"),".")</f>
        <v>No price</v>
      </c>
      <c r="R76" s="6" t="str">
        <f aca="false">IF(AG76=1,IF(H76&lt;&gt;"Not given",H76,IF(TYPE(H76)=2,IF(SUMIFS(#REF!,#REF!,A76)&gt;0,SUMIFS(#REF!,#REF!,A76),"."),"Format error")),"")</f>
        <v/>
      </c>
      <c r="S76" s="6" t="str">
        <f aca="false">IF(AND(AG76=1,R76&lt;&gt;".")=TRUE(),R76/VLOOKUP(G76,'[1]Exchange Rates'!B$1:C$1048576,2,0),IF(R76=".",".",""))</f>
        <v/>
      </c>
      <c r="T76" s="6" t="str">
        <f aca="false">IF(AG76=1,IF(AI76="Value is not given at all",".",IF(AI76="Value is given by the source",S76,IF(AI76="Value is calculated with prices",(IF(SUMIFS(#REF!,#REF!,A76)&gt;0,SUMIFS(#REF!,#REF!,A76),"."))/VLOOKUP("USD",'[1]Exchange Rates'!B$1:C$1048576,2,0),"Error with coding"))),"")</f>
        <v/>
      </c>
      <c r="U76" s="5" t="s">
        <v>63</v>
      </c>
      <c r="V76" s="47" t="s">
        <v>227</v>
      </c>
      <c r="W76" s="45" t="s">
        <v>72</v>
      </c>
      <c r="X76" s="45" t="s">
        <v>76</v>
      </c>
      <c r="Y76" s="45" t="s">
        <v>229</v>
      </c>
      <c r="Z76" s="5" t="n">
        <v>0</v>
      </c>
      <c r="AA76" s="5" t="n">
        <v>0</v>
      </c>
      <c r="AB76" s="5" t="n">
        <f aca="false">IF(AND(D76="Humanitarian", AE76&lt;&gt;"."), 1, 0)</f>
        <v>0</v>
      </c>
      <c r="AC76" s="5" t="n">
        <f aca="false">IF(OR(M76="undisclosed", M76="."), 0, IF(M76=N76, 1, 0))</f>
        <v>0</v>
      </c>
      <c r="AD76" s="5" t="n">
        <v>1</v>
      </c>
      <c r="AE76" s="45" t="s">
        <v>108</v>
      </c>
      <c r="AF76" s="12" t="str">
        <f aca="false">""</f>
        <v/>
      </c>
      <c r="AG76" s="36" t="n">
        <v>0</v>
      </c>
      <c r="AH76" s="46" t="s">
        <v>66</v>
      </c>
      <c r="AI76" s="36" t="s">
        <v>66</v>
      </c>
      <c r="AJ76" s="36" t="n">
        <v>1</v>
      </c>
      <c r="AK76" s="36" t="n">
        <v>6</v>
      </c>
      <c r="AL76" s="36" t="n">
        <v>0</v>
      </c>
      <c r="AM76" s="36" t="n">
        <f aca="false">IF(OR(AN76="2022-2023",AN76=2022), 1, 0)</f>
        <v>1</v>
      </c>
      <c r="AN76" s="36" t="s">
        <v>68</v>
      </c>
      <c r="AO76" s="36" t="n">
        <f aca="false">VLOOKUP($I76,'[1]Price List, Weapons &amp; Items'!B$1:F$1048576,5,0)</f>
        <v>1</v>
      </c>
      <c r="AP76" s="36" t="n">
        <f aca="false">IF(AND(AO76=1,M76="undisclosed")=TRUE(),1,0)</f>
        <v>0</v>
      </c>
      <c r="AQ76" s="36" t="n">
        <f aca="false">IF(AND(AO76=1,N76="undisclosed")=TRUE(),1,0)</f>
        <v>0</v>
      </c>
      <c r="AR76" s="36" t="n">
        <f aca="false">IFERROR(IF(SEARCH("ammuni",I76,1)&gt;0,1,0),0)</f>
        <v>0</v>
      </c>
      <c r="AS76" s="5" t="str">
        <f aca="false">VLOOKUP($I76,'[1]Price List, Weapons &amp; Items'!B$1:L$1048576,COLUMN('[1]Price List, Weapons &amp; Items'!$J$11)-1,0)</f>
        <v>Government information</v>
      </c>
      <c r="AT76" s="5" t="str">
        <f aca="false">IF(I76=".",".",VLOOKUP($I76,'[1]Price List, Weapons &amp; Items'!B$1:J$1048576,3,0))</f>
        <v>155mm howitzer ammunition</v>
      </c>
      <c r="AU76" s="13" t="str">
        <f aca="true">IF(AG76=1,(OFFSET(I76,0,0,COUNTIF(#REF!,A76),1)),"")</f>
        <v/>
      </c>
      <c r="AV76" s="5" t="n">
        <f aca="false">VLOOKUP($I76,'[1]Price List, Weapons &amp; Items'!B$1:L$1048576,COLUMN('[1]Price List, Weapons &amp; Items'!$L$11)-1,0)</f>
        <v>0</v>
      </c>
      <c r="AW76" s="5" t="n">
        <f aca="false">IF(U76="Yes",1,0)</f>
        <v>1</v>
      </c>
      <c r="AX76" s="5" t="n">
        <f aca="false">IF(D76="Military",IF(OR(IFERROR(SEARCH("equipment",E76,1),0)&gt;0,IFERROR(SEARCH("weapons",E76,1),0)&gt;0),1,0),0)</f>
        <v>1</v>
      </c>
      <c r="AY76" s="5" t="str">
        <f aca="false">IFERROR(IF(VALUE(TEXT(C76,"mm"))=IF(AK76&gt;12,AK76-12,AK76),".",IF(TEXT(C76,"mm")="01",".",1)),"Value is not in date format")</f>
        <v>.</v>
      </c>
      <c r="AZ76" s="5" t="str">
        <f aca="false">IF(AND(A76=A75,C76=C75)=TRUE(),IF(F76=F75,".","1"),".")</f>
        <v>.</v>
      </c>
      <c r="BA76" s="5" t="str">
        <f aca="false">IF(AND(_xlfn.ISFORMULA(R76),_xlfn.ISFORMULA(S76),_xlfn.ISFORMULA(T76))=TRUE(),".",1)</f>
        <v>.</v>
      </c>
      <c r="BB76" s="5" t="str">
        <f aca="false">IF(T76&lt;&gt;".",IF(T76&gt;S76,1,"."),".")</f>
        <v>.</v>
      </c>
      <c r="BC76" s="5" t="n">
        <f aca="false">IFERROR(VLOOKUP(B76,'[1]Share, Heavy Weapons to Ukraine'!B$1:AA$1048576,COLUMN('[1]Share, Heavy Weapons to Ukraine'!C85)-1,0),0)</f>
        <v>1</v>
      </c>
      <c r="BD76" s="5" t="n">
        <f aca="false">VLOOKUP(Sheet1!B76,'[1]Country Summary (€)'!B$1:F$1048576,COLUMN('[1]Country Summary (€)'!C86)-1,FALSE())</f>
        <v>0</v>
      </c>
      <c r="BE76" s="5" t="str">
        <f aca="false">IF(AND(AG76=1,D76="Military",H76&lt;&gt;"Not given")=TRUE(),IF(SUMIFS(#REF!,#REF!,A76)&gt;0,ABS((SUMIFS(#REF!,#REF!,A76)/VLOOKUP("USD",'[1]Exchange Rates'!B$1:C$1048576,2,0)))/S76,"."),".")</f>
        <v>.</v>
      </c>
      <c r="BF76" s="1" t="str">
        <f aca="false">IF(AND(AG76=1,D76="Military",H76&lt;&gt;"Not given")=TRUE(),IF(SUMIFS(#REF!,#REF!,A76)&gt;0,IF((ABS((SUMIFS(#REF!,#REF!,A76)/VLOOKUP("USD",'[1]Exchange Rates'!B$1:C$1048576,2,0)))/S76)&gt;1,(SUMIFS(#REF!,#REF!,A76)-S76)/S76,(S76-SUMIFS(#REF!,#REF!,A76))/SUMIFS(#REF!,#REF!,A76)),"."),".")</f>
        <v>.</v>
      </c>
    </row>
    <row r="77" customFormat="false" ht="15.75" hidden="false" customHeight="true" outlineLevel="0" collapsed="false">
      <c r="A77" s="3" t="s">
        <v>104</v>
      </c>
      <c r="B77" s="3" t="s">
        <v>57</v>
      </c>
      <c r="C77" s="2" t="n">
        <v>44727</v>
      </c>
      <c r="D77" s="3" t="s">
        <v>105</v>
      </c>
      <c r="E77" s="3" t="s">
        <v>106</v>
      </c>
      <c r="F77" s="4" t="s">
        <v>226</v>
      </c>
      <c r="G77" s="5" t="s">
        <v>61</v>
      </c>
      <c r="H77" s="6" t="n">
        <v>350000000</v>
      </c>
      <c r="I77" s="49" t="s">
        <v>183</v>
      </c>
      <c r="J77" s="7" t="str">
        <f aca="false">VLOOKUP($I77,'[1]Price List, Weapons &amp; Items'!B$1:C$1048576,2,0)</f>
        <v>Military equipment</v>
      </c>
      <c r="K77" s="7" t="str">
        <f aca="false">IF(I77=".",I77,VLOOKUP($I77,'[1]Price List, Weapons &amp; Items'!B$1:D$1048576,3,0))</f>
        <v>Military equipment</v>
      </c>
      <c r="L77" s="8" t="n">
        <f aca="false">VLOOKUP(I77,'[1]Price List, Weapons &amp; Items'!B$1:E$1048576,4,0)</f>
        <v>0</v>
      </c>
      <c r="M77" s="9" t="n">
        <v>18</v>
      </c>
      <c r="N77" s="9" t="n">
        <v>18</v>
      </c>
      <c r="O77" s="9" t="n">
        <f aca="false">VLOOKUP($I77,'[1]Price List, Weapons &amp; Items'!B$1:G$1048576,6,0)</f>
        <v>350000</v>
      </c>
      <c r="P77" s="6" t="str">
        <f aca="false">IF(TYPE(M77)=1,IF(TYPE(O77)=1,M77*O77,"No price"),".")</f>
        <v>No price</v>
      </c>
      <c r="Q77" s="6" t="str">
        <f aca="false">IF(TYPE(N77)=1,IF(TYPE(O77)=1,N77*O77,"No price"),".")</f>
        <v>No price</v>
      </c>
      <c r="R77" s="6" t="str">
        <f aca="false">IF(AG77=1,IF(H77&lt;&gt;"Not given",H77,IF(TYPE(H77)=2,IF(SUMIFS(#REF!,#REF!,A77)&gt;0,SUMIFS(#REF!,#REF!,A77),"."),"Format error")),"")</f>
        <v/>
      </c>
      <c r="S77" s="6" t="str">
        <f aca="false">IF(AND(AG77=1,R77&lt;&gt;".")=TRUE(),R77/VLOOKUP(G77,'[1]Exchange Rates'!B$1:C$1048576,2,0),IF(R77=".",".",""))</f>
        <v/>
      </c>
      <c r="T77" s="6" t="str">
        <f aca="false">IF(AG77=1,IF(AI77="Value is not given at all",".",IF(AI77="Value is given by the source",S77,IF(AI77="Value is calculated with prices",(IF(SUMIFS(#REF!,#REF!,A77)&gt;0,SUMIFS(#REF!,#REF!,A77),"."))/VLOOKUP("USD",'[1]Exchange Rates'!B$1:C$1048576,2,0),"Error with coding"))),"")</f>
        <v/>
      </c>
      <c r="U77" s="5" t="s">
        <v>63</v>
      </c>
      <c r="V77" s="47" t="s">
        <v>227</v>
      </c>
      <c r="W77" s="45" t="s">
        <v>72</v>
      </c>
      <c r="X77" s="45" t="s">
        <v>76</v>
      </c>
      <c r="Y77" s="45" t="s">
        <v>230</v>
      </c>
      <c r="Z77" s="5" t="n">
        <v>0</v>
      </c>
      <c r="AA77" s="5" t="n">
        <v>0</v>
      </c>
      <c r="AB77" s="5" t="n">
        <f aca="false">IF(AND(D77="Humanitarian", AE77&lt;&gt;"."), 1, 0)</f>
        <v>0</v>
      </c>
      <c r="AC77" s="5" t="n">
        <f aca="false">IF(OR(M77="undisclosed", M77="."), 0, IF(M77=N77, 1, 0))</f>
        <v>1</v>
      </c>
      <c r="AD77" s="5" t="n">
        <v>1</v>
      </c>
      <c r="AE77" s="45" t="s">
        <v>108</v>
      </c>
      <c r="AF77" s="12" t="str">
        <f aca="false">""</f>
        <v/>
      </c>
      <c r="AG77" s="36" t="n">
        <v>0</v>
      </c>
      <c r="AH77" s="46" t="s">
        <v>66</v>
      </c>
      <c r="AI77" s="36" t="s">
        <v>66</v>
      </c>
      <c r="AJ77" s="36" t="n">
        <v>1</v>
      </c>
      <c r="AK77" s="36" t="n">
        <v>6</v>
      </c>
      <c r="AL77" s="36" t="n">
        <v>0</v>
      </c>
      <c r="AM77" s="36" t="n">
        <f aca="false">IF(OR(AN77="2022-2023",AN77=2022), 1, 0)</f>
        <v>1</v>
      </c>
      <c r="AN77" s="36" t="s">
        <v>68</v>
      </c>
      <c r="AO77" s="36" t="n">
        <f aca="false">VLOOKUP($I77,'[1]Price List, Weapons &amp; Items'!B$1:F$1048576,5,0)</f>
        <v>0</v>
      </c>
      <c r="AP77" s="36" t="n">
        <f aca="false">IF(AND(AO77=1,M77="undisclosed")=TRUE(),1,0)</f>
        <v>0</v>
      </c>
      <c r="AQ77" s="36" t="n">
        <f aca="false">IF(AND(AO77=1,N77="undisclosed")=TRUE(),1,0)</f>
        <v>0</v>
      </c>
      <c r="AR77" s="36" t="n">
        <f aca="false">IFERROR(IF(SEARCH("ammuni",I77,1)&gt;0,1,0),0)</f>
        <v>0</v>
      </c>
      <c r="AS77" s="5" t="str">
        <f aca="false">VLOOKUP($I77,'[1]Price List, Weapons &amp; Items'!B$1:L$1048576,COLUMN('[1]Price List, Weapons &amp; Items'!$J$11)-1,0)</f>
        <v>Media reports (incl. social media)</v>
      </c>
      <c r="AT77" s="5" t="str">
        <f aca="false">IF(I77=".",".",VLOOKUP($I77,'[1]Price List, Weapons &amp; Items'!B$1:J$1048576,3,0))</f>
        <v>Military equipment</v>
      </c>
      <c r="AU77" s="13" t="str">
        <f aca="true">IF(AG77=1,(OFFSET(I77,0,0,COUNTIF(#REF!,A77),1)),"")</f>
        <v/>
      </c>
      <c r="AV77" s="5" t="n">
        <f aca="false">VLOOKUP($I77,'[1]Price List, Weapons &amp; Items'!B$1:L$1048576,COLUMN('[1]Price List, Weapons &amp; Items'!$L$11)-1,0)</f>
        <v>0</v>
      </c>
      <c r="AW77" s="5" t="n">
        <f aca="false">IF(U77="Yes",1,0)</f>
        <v>1</v>
      </c>
      <c r="AX77" s="5" t="n">
        <f aca="false">IF(D77="Military",IF(OR(IFERROR(SEARCH("equipment",E77,1),0)&gt;0,IFERROR(SEARCH("weapons",E77,1),0)&gt;0),1,0),0)</f>
        <v>1</v>
      </c>
      <c r="AY77" s="5" t="str">
        <f aca="false">IFERROR(IF(VALUE(TEXT(C77,"mm"))=IF(AK77&gt;12,AK77-12,AK77),".",IF(TEXT(C77,"mm")="01",".",1)),"Value is not in date format")</f>
        <v>.</v>
      </c>
      <c r="AZ77" s="5" t="str">
        <f aca="false">IF(AND(A77=A76,C77=C76)=TRUE(),IF(F77=F76,".","1"),".")</f>
        <v>.</v>
      </c>
      <c r="BA77" s="5" t="str">
        <f aca="false">IF(AND(_xlfn.ISFORMULA(R77),_xlfn.ISFORMULA(S77),_xlfn.ISFORMULA(T77))=TRUE(),".",1)</f>
        <v>.</v>
      </c>
      <c r="BB77" s="5" t="str">
        <f aca="false">IF(T77&lt;&gt;".",IF(T77&gt;S77,1,"."),".")</f>
        <v>.</v>
      </c>
      <c r="BC77" s="5" t="n">
        <f aca="false">IFERROR(VLOOKUP(B77,'[1]Share, Heavy Weapons to Ukraine'!B$1:AA$1048576,COLUMN('[1]Share, Heavy Weapons to Ukraine'!C86)-1,0),0)</f>
        <v>1</v>
      </c>
      <c r="BD77" s="5" t="n">
        <f aca="false">VLOOKUP(Sheet1!B77,'[1]Country Summary (€)'!B$1:F$1048576,COLUMN('[1]Country Summary (€)'!C87)-1,FALSE())</f>
        <v>0</v>
      </c>
      <c r="BE77" s="5" t="str">
        <f aca="false">IF(AND(AG77=1,D77="Military",H77&lt;&gt;"Not given")=TRUE(),IF(SUMIFS(#REF!,#REF!,A77)&gt;0,ABS((SUMIFS(#REF!,#REF!,A77)/VLOOKUP("USD",'[1]Exchange Rates'!B$1:C$1048576,2,0)))/S77,"."),".")</f>
        <v>.</v>
      </c>
      <c r="BF77" s="1" t="str">
        <f aca="false">IF(AND(AG77=1,D77="Military",H77&lt;&gt;"Not given")=TRUE(),IF(SUMIFS(#REF!,#REF!,A77)&gt;0,IF((ABS((SUMIFS(#REF!,#REF!,A77)/VLOOKUP("USD",'[1]Exchange Rates'!B$1:C$1048576,2,0)))/S77)&gt;1,(SUMIFS(#REF!,#REF!,A77)-S77)/S77,(S77-SUMIFS(#REF!,#REF!,A77))/SUMIFS(#REF!,#REF!,A77)),"."),".")</f>
        <v>.</v>
      </c>
    </row>
    <row r="78" customFormat="false" ht="15.75" hidden="false" customHeight="true" outlineLevel="0" collapsed="false">
      <c r="A78" s="3" t="s">
        <v>104</v>
      </c>
      <c r="B78" s="3" t="s">
        <v>57</v>
      </c>
      <c r="C78" s="2" t="n">
        <v>44727</v>
      </c>
      <c r="D78" s="3" t="s">
        <v>105</v>
      </c>
      <c r="E78" s="3" t="s">
        <v>106</v>
      </c>
      <c r="F78" s="4" t="s">
        <v>226</v>
      </c>
      <c r="G78" s="5" t="s">
        <v>61</v>
      </c>
      <c r="H78" s="6" t="n">
        <v>350000000</v>
      </c>
      <c r="I78" s="49" t="s">
        <v>231</v>
      </c>
      <c r="J78" s="7" t="str">
        <f aca="false">VLOOKUP($I78,'[1]Price List, Weapons &amp; Items'!B$1:C$1048576,2,0)</f>
        <v>Ammunition for heavy weapon</v>
      </c>
      <c r="K78" s="7" t="str">
        <f aca="false">IF(I78=".",I78,VLOOKUP($I78,'[1]Price List, Weapons &amp; Items'!B$1:D$1048576,3,0))</f>
        <v>227mm MLRS ammunition</v>
      </c>
      <c r="L78" s="8" t="n">
        <f aca="false">VLOOKUP(I78,'[1]Price List, Weapons &amp; Items'!B$1:E$1048576,4,0)</f>
        <v>0</v>
      </c>
      <c r="M78" s="9" t="s">
        <v>166</v>
      </c>
      <c r="N78" s="9" t="s">
        <v>166</v>
      </c>
      <c r="O78" s="9" t="n">
        <f aca="false">VLOOKUP($I78,'[1]Price List, Weapons &amp; Items'!B$1:G$1048576,6,0)</f>
        <v>150000</v>
      </c>
      <c r="P78" s="6" t="str">
        <f aca="false">IF(TYPE(M78)=1,IF(TYPE(O78)=1,M78*O78,"No price"),".")</f>
        <v>.</v>
      </c>
      <c r="Q78" s="6" t="str">
        <f aca="false">IF(TYPE(N78)=1,IF(TYPE(O78)=1,N78*O78,"No price"),".")</f>
        <v>.</v>
      </c>
      <c r="R78" s="6" t="str">
        <f aca="false">IF(AG78=1,IF(H78&lt;&gt;"Not given",H78,IF(TYPE(H78)=2,IF(SUMIFS(#REF!,#REF!,A78)&gt;0,SUMIFS(#REF!,#REF!,A78),"."),"Format error")),"")</f>
        <v/>
      </c>
      <c r="S78" s="6" t="str">
        <f aca="false">IF(AND(AG78=1,R78&lt;&gt;".")=TRUE(),R78/VLOOKUP(G78,'[1]Exchange Rates'!B$1:C$1048576,2,0),IF(R78=".",".",""))</f>
        <v/>
      </c>
      <c r="T78" s="6" t="str">
        <f aca="false">IF(AG78=1,IF(AI78="Value is not given at all",".",IF(AI78="Value is given by the source",S78,IF(AI78="Value is calculated with prices",(IF(SUMIFS(#REF!,#REF!,A78)&gt;0,SUMIFS(#REF!,#REF!,A78),"."))/VLOOKUP("USD",'[1]Exchange Rates'!B$1:C$1048576,2,0),"Error with coding"))),"")</f>
        <v/>
      </c>
      <c r="U78" s="5" t="s">
        <v>63</v>
      </c>
      <c r="V78" s="47" t="s">
        <v>227</v>
      </c>
      <c r="W78" s="45" t="s">
        <v>72</v>
      </c>
      <c r="X78" s="45" t="s">
        <v>76</v>
      </c>
      <c r="Y78" s="45" t="s">
        <v>232</v>
      </c>
      <c r="Z78" s="5" t="n">
        <v>0</v>
      </c>
      <c r="AA78" s="5" t="n">
        <v>0</v>
      </c>
      <c r="AB78" s="5" t="n">
        <f aca="false">IF(AND(D78="Humanitarian", AE78&lt;&gt;"."), 1, 0)</f>
        <v>0</v>
      </c>
      <c r="AC78" s="5" t="n">
        <f aca="false">IF(OR(M78="undisclosed", M78="."), 0, IF(M78=N78, 1, 0))</f>
        <v>0</v>
      </c>
      <c r="AD78" s="5" t="n">
        <v>1</v>
      </c>
      <c r="AE78" s="45" t="s">
        <v>108</v>
      </c>
      <c r="AF78" s="12" t="str">
        <f aca="false">""</f>
        <v/>
      </c>
      <c r="AG78" s="36" t="n">
        <v>0</v>
      </c>
      <c r="AH78" s="46" t="s">
        <v>66</v>
      </c>
      <c r="AI78" s="36" t="s">
        <v>66</v>
      </c>
      <c r="AJ78" s="36" t="n">
        <v>1</v>
      </c>
      <c r="AK78" s="36" t="n">
        <v>6</v>
      </c>
      <c r="AL78" s="36" t="n">
        <v>0</v>
      </c>
      <c r="AM78" s="36" t="n">
        <f aca="false">IF(OR(AN78="2022-2023",AN78=2022), 1, 0)</f>
        <v>1</v>
      </c>
      <c r="AN78" s="36" t="s">
        <v>68</v>
      </c>
      <c r="AO78" s="36" t="n">
        <f aca="false">VLOOKUP($I78,'[1]Price List, Weapons &amp; Items'!B$1:F$1048576,5,0)</f>
        <v>1</v>
      </c>
      <c r="AP78" s="36" t="n">
        <f aca="false">IF(AND(AO78=1,M78="undisclosed")=TRUE(),1,0)</f>
        <v>1</v>
      </c>
      <c r="AQ78" s="36" t="n">
        <f aca="false">IF(AND(AO78=1,N78="undisclosed")=TRUE(),1,0)</f>
        <v>1</v>
      </c>
      <c r="AR78" s="36" t="n">
        <f aca="false">IFERROR(IF(SEARCH("ammuni",I78,1)&gt;0,1,0),0)</f>
        <v>1</v>
      </c>
      <c r="AS78" s="5" t="str">
        <f aca="false">VLOOKUP($I78,'[1]Price List, Weapons &amp; Items'!B$1:L$1048576,COLUMN('[1]Price List, Weapons &amp; Items'!$J$11)-1,0)</f>
        <v>Media reports (incl. social media)</v>
      </c>
      <c r="AT78" s="5" t="str">
        <f aca="false">IF(I78=".",".",VLOOKUP($I78,'[1]Price List, Weapons &amp; Items'!B$1:J$1048576,3,0))</f>
        <v>227mm MLRS ammunition</v>
      </c>
      <c r="AU78" s="13" t="str">
        <f aca="true">IF(AG78=1,(OFFSET(I78,0,0,COUNTIF(#REF!,A78),1)),"")</f>
        <v/>
      </c>
      <c r="AV78" s="5" t="str">
        <f aca="false">VLOOKUP($I78,'[1]Price List, Weapons &amp; Items'!B$1:L$1048576,COLUMN('[1]Price List, Weapons &amp; Items'!$L$11)-1,0)</f>
        <v>no price, 0 count</v>
      </c>
      <c r="AW78" s="5" t="n">
        <f aca="false">IF(U78="Yes",1,0)</f>
        <v>1</v>
      </c>
      <c r="AX78" s="5" t="n">
        <f aca="false">IF(D78="Military",IF(OR(IFERROR(SEARCH("equipment",E78,1),0)&gt;0,IFERROR(SEARCH("weapons",E78,1),0)&gt;0),1,0),0)</f>
        <v>1</v>
      </c>
      <c r="AY78" s="5" t="str">
        <f aca="false">IFERROR(IF(VALUE(TEXT(C78,"mm"))=IF(AK78&gt;12,AK78-12,AK78),".",IF(TEXT(C78,"mm")="01",".",1)),"Value is not in date format")</f>
        <v>.</v>
      </c>
      <c r="AZ78" s="5" t="str">
        <f aca="false">IF(AND(A78=A77,C78=C77)=TRUE(),IF(F78=F77,".","1"),".")</f>
        <v>.</v>
      </c>
      <c r="BA78" s="5" t="str">
        <f aca="false">IF(AND(_xlfn.ISFORMULA(R78),_xlfn.ISFORMULA(S78),_xlfn.ISFORMULA(T78))=TRUE(),".",1)</f>
        <v>.</v>
      </c>
      <c r="BB78" s="5" t="str">
        <f aca="false">IF(T78&lt;&gt;".",IF(T78&gt;S78,1,"."),".")</f>
        <v>.</v>
      </c>
      <c r="BC78" s="5" t="n">
        <f aca="false">IFERROR(VLOOKUP(B78,'[1]Share, Heavy Weapons to Ukraine'!B$1:AA$1048576,COLUMN('[1]Share, Heavy Weapons to Ukraine'!C87)-1,0),0)</f>
        <v>1</v>
      </c>
      <c r="BD78" s="5" t="n">
        <f aca="false">VLOOKUP(Sheet1!B78,'[1]Country Summary (€)'!B$1:F$1048576,COLUMN('[1]Country Summary (€)'!C88)-1,FALSE())</f>
        <v>0</v>
      </c>
      <c r="BE78" s="5" t="str">
        <f aca="false">IF(AND(AG78=1,D78="Military",H78&lt;&gt;"Not given")=TRUE(),IF(SUMIFS(#REF!,#REF!,A78)&gt;0,ABS((SUMIFS(#REF!,#REF!,A78)/VLOOKUP("USD",'[1]Exchange Rates'!B$1:C$1048576,2,0)))/S78,"."),".")</f>
        <v>.</v>
      </c>
      <c r="BF78" s="1" t="str">
        <f aca="false">IF(AND(AG78=1,D78="Military",H78&lt;&gt;"Not given")=TRUE(),IF(SUMIFS(#REF!,#REF!,A78)&gt;0,IF((ABS((SUMIFS(#REF!,#REF!,A78)/VLOOKUP("USD",'[1]Exchange Rates'!B$1:C$1048576,2,0)))/S78)&gt;1,(SUMIFS(#REF!,#REF!,A78)-S78)/S78,(S78-SUMIFS(#REF!,#REF!,A78))/SUMIFS(#REF!,#REF!,A78)),"."),".")</f>
        <v>.</v>
      </c>
    </row>
    <row r="79" customFormat="false" ht="15.75" hidden="false" customHeight="true" outlineLevel="0" collapsed="false">
      <c r="A79" s="3" t="s">
        <v>104</v>
      </c>
      <c r="B79" s="3" t="s">
        <v>57</v>
      </c>
      <c r="C79" s="2" t="n">
        <v>44727</v>
      </c>
      <c r="D79" s="3" t="s">
        <v>105</v>
      </c>
      <c r="E79" s="3" t="s">
        <v>106</v>
      </c>
      <c r="F79" s="4" t="s">
        <v>226</v>
      </c>
      <c r="G79" s="5" t="s">
        <v>61</v>
      </c>
      <c r="H79" s="6" t="n">
        <v>350000000</v>
      </c>
      <c r="I79" s="49" t="s">
        <v>233</v>
      </c>
      <c r="J79" s="7" t="str">
        <f aca="false">VLOOKUP($I79,'[1]Price List, Weapons &amp; Items'!B$1:C$1048576,2,0)</f>
        <v>Military equipment</v>
      </c>
      <c r="K79" s="7" t="str">
        <f aca="false">IF(I79=".",I79,VLOOKUP($I79,'[1]Price List, Weapons &amp; Items'!B$1:D$1048576,3,0))</f>
        <v>Military equipment</v>
      </c>
      <c r="L79" s="8" t="n">
        <f aca="false">VLOOKUP(I79,'[1]Price List, Weapons &amp; Items'!B$1:E$1048576,4,0)</f>
        <v>0</v>
      </c>
      <c r="M79" s="9" t="n">
        <v>4</v>
      </c>
      <c r="N79" s="9" t="n">
        <v>4</v>
      </c>
      <c r="O79" s="9" t="n">
        <f aca="false">VLOOKUP($I79,'[1]Price List, Weapons &amp; Items'!B$1:G$1048576,6,0)</f>
        <v>350000</v>
      </c>
      <c r="P79" s="6" t="str">
        <f aca="false">IF(TYPE(M79)=1,IF(TYPE(O79)=1,M79*O79,"No price"),".")</f>
        <v>No price</v>
      </c>
      <c r="Q79" s="6" t="str">
        <f aca="false">IF(TYPE(N79)=1,IF(TYPE(O79)=1,N79*O79,"No price"),".")</f>
        <v>No price</v>
      </c>
      <c r="R79" s="6" t="str">
        <f aca="false">IF(AG79=1,IF(H79&lt;&gt;"Not given",H79,IF(TYPE(H79)=2,IF(SUMIFS(#REF!,#REF!,A79)&gt;0,SUMIFS(#REF!,#REF!,A79),"."),"Format error")),"")</f>
        <v/>
      </c>
      <c r="S79" s="6" t="str">
        <f aca="false">IF(AND(AG79=1,R79&lt;&gt;".")=TRUE(),R79/VLOOKUP(G79,'[1]Exchange Rates'!B$1:C$1048576,2,0),IF(R79=".",".",""))</f>
        <v/>
      </c>
      <c r="T79" s="6" t="str">
        <f aca="false">IF(AG79=1,IF(AI79="Value is not given at all",".",IF(AI79="Value is given by the source",S79,IF(AI79="Value is calculated with prices",(IF(SUMIFS(#REF!,#REF!,A79)&gt;0,SUMIFS(#REF!,#REF!,A79),"."))/VLOOKUP("USD",'[1]Exchange Rates'!B$1:C$1048576,2,0),"Error with coding"))),"")</f>
        <v/>
      </c>
      <c r="U79" s="5" t="s">
        <v>63</v>
      </c>
      <c r="V79" s="47" t="s">
        <v>227</v>
      </c>
      <c r="W79" s="45" t="s">
        <v>72</v>
      </c>
      <c r="X79" s="45" t="s">
        <v>76</v>
      </c>
      <c r="Y79" s="45" t="s">
        <v>234</v>
      </c>
      <c r="Z79" s="5" t="n">
        <v>0</v>
      </c>
      <c r="AA79" s="5" t="n">
        <v>0</v>
      </c>
      <c r="AB79" s="5" t="n">
        <f aca="false">IF(AND(D79="Humanitarian", AE79&lt;&gt;"."), 1, 0)</f>
        <v>0</v>
      </c>
      <c r="AC79" s="5" t="n">
        <f aca="false">IF(OR(M79="undisclosed", M79="."), 0, IF(M79=N79, 1, 0))</f>
        <v>1</v>
      </c>
      <c r="AD79" s="5" t="n">
        <v>1</v>
      </c>
      <c r="AE79" s="45" t="s">
        <v>108</v>
      </c>
      <c r="AF79" s="12" t="str">
        <f aca="false">""</f>
        <v/>
      </c>
      <c r="AG79" s="36" t="n">
        <v>0</v>
      </c>
      <c r="AH79" s="46" t="s">
        <v>66</v>
      </c>
      <c r="AI79" s="36" t="s">
        <v>66</v>
      </c>
      <c r="AJ79" s="36" t="n">
        <v>1</v>
      </c>
      <c r="AK79" s="36" t="n">
        <v>6</v>
      </c>
      <c r="AL79" s="36" t="n">
        <v>0</v>
      </c>
      <c r="AM79" s="36" t="n">
        <f aca="false">IF(OR(AN79="2022-2023",AN79=2022), 1, 0)</f>
        <v>1</v>
      </c>
      <c r="AN79" s="36" t="s">
        <v>68</v>
      </c>
      <c r="AO79" s="36" t="n">
        <f aca="false">VLOOKUP($I79,'[1]Price List, Weapons &amp; Items'!B$1:F$1048576,5,0)</f>
        <v>0</v>
      </c>
      <c r="AP79" s="36" t="n">
        <f aca="false">IF(AND(AO79=1,M79="undisclosed")=TRUE(),1,0)</f>
        <v>0</v>
      </c>
      <c r="AQ79" s="36" t="n">
        <f aca="false">IF(AND(AO79=1,N79="undisclosed")=TRUE(),1,0)</f>
        <v>0</v>
      </c>
      <c r="AR79" s="36" t="n">
        <f aca="false">IFERROR(IF(SEARCH("ammuni",I79,1)&gt;0,1,0),0)</f>
        <v>0</v>
      </c>
      <c r="AS79" s="5" t="str">
        <f aca="false">VLOOKUP($I79,'[1]Price List, Weapons &amp; Items'!B$1:L$1048576,COLUMN('[1]Price List, Weapons &amp; Items'!$J$11)-1,0)</f>
        <v>Media reports (incl. social media)</v>
      </c>
      <c r="AT79" s="5" t="str">
        <f aca="false">IF(I79=".",".",VLOOKUP($I79,'[1]Price List, Weapons &amp; Items'!B$1:J$1048576,3,0))</f>
        <v>Military equipment</v>
      </c>
      <c r="AU79" s="13" t="str">
        <f aca="true">IF(AG79=1,(OFFSET(I79,0,0,COUNTIF(#REF!,A79),1)),"")</f>
        <v/>
      </c>
      <c r="AV79" s="5" t="n">
        <f aca="false">VLOOKUP($I79,'[1]Price List, Weapons &amp; Items'!B$1:L$1048576,COLUMN('[1]Price List, Weapons &amp; Items'!$L$11)-1,0)</f>
        <v>0</v>
      </c>
      <c r="AW79" s="5" t="n">
        <f aca="false">IF(U79="Yes",1,0)</f>
        <v>1</v>
      </c>
      <c r="AX79" s="5" t="n">
        <f aca="false">IF(D79="Military",IF(OR(IFERROR(SEARCH("equipment",E79,1),0)&gt;0,IFERROR(SEARCH("weapons",E79,1),0)&gt;0),1,0),0)</f>
        <v>1</v>
      </c>
      <c r="AY79" s="5" t="str">
        <f aca="false">IFERROR(IF(VALUE(TEXT(C79,"mm"))=IF(AK79&gt;12,AK79-12,AK79),".",IF(TEXT(C79,"mm")="01",".",1)),"Value is not in date format")</f>
        <v>.</v>
      </c>
      <c r="AZ79" s="5" t="str">
        <f aca="false">IF(AND(A79=A78,C79=C78)=TRUE(),IF(F79=F78,".","1"),".")</f>
        <v>.</v>
      </c>
      <c r="BA79" s="5" t="str">
        <f aca="false">IF(AND(_xlfn.ISFORMULA(R79),_xlfn.ISFORMULA(S79),_xlfn.ISFORMULA(T79))=TRUE(),".",1)</f>
        <v>.</v>
      </c>
      <c r="BB79" s="5" t="str">
        <f aca="false">IF(T79&lt;&gt;".",IF(T79&gt;S79,1,"."),".")</f>
        <v>.</v>
      </c>
      <c r="BC79" s="5" t="n">
        <f aca="false">IFERROR(VLOOKUP(B79,'[1]Share, Heavy Weapons to Ukraine'!B$1:AA$1048576,COLUMN('[1]Share, Heavy Weapons to Ukraine'!C88)-1,0),0)</f>
        <v>1</v>
      </c>
      <c r="BD79" s="5" t="n">
        <f aca="false">VLOOKUP(Sheet1!B79,'[1]Country Summary (€)'!B$1:F$1048576,COLUMN('[1]Country Summary (€)'!C89)-1,FALSE())</f>
        <v>0</v>
      </c>
      <c r="BE79" s="5" t="str">
        <f aca="false">IF(AND(AG79=1,D79="Military",H79&lt;&gt;"Not given")=TRUE(),IF(SUMIFS(#REF!,#REF!,A79)&gt;0,ABS((SUMIFS(#REF!,#REF!,A79)/VLOOKUP("USD",'[1]Exchange Rates'!B$1:C$1048576,2,0)))/S79,"."),".")</f>
        <v>.</v>
      </c>
      <c r="BF79" s="1" t="str">
        <f aca="false">IF(AND(AG79=1,D79="Military",H79&lt;&gt;"Not given")=TRUE(),IF(SUMIFS(#REF!,#REF!,A79)&gt;0,IF((ABS((SUMIFS(#REF!,#REF!,A79)/VLOOKUP("USD",'[1]Exchange Rates'!B$1:C$1048576,2,0)))/S79)&gt;1,(SUMIFS(#REF!,#REF!,A79)-S79)/S79,(S79-SUMIFS(#REF!,#REF!,A79))/SUMIFS(#REF!,#REF!,A79)),"."),".")</f>
        <v>.</v>
      </c>
    </row>
    <row r="80" customFormat="false" ht="15.75" hidden="false" customHeight="true" outlineLevel="0" collapsed="false">
      <c r="A80" s="3" t="s">
        <v>104</v>
      </c>
      <c r="B80" s="3" t="s">
        <v>57</v>
      </c>
      <c r="C80" s="2" t="n">
        <v>44727</v>
      </c>
      <c r="D80" s="3" t="s">
        <v>105</v>
      </c>
      <c r="E80" s="3" t="s">
        <v>106</v>
      </c>
      <c r="F80" s="4" t="s">
        <v>226</v>
      </c>
      <c r="G80" s="5" t="s">
        <v>61</v>
      </c>
      <c r="H80" s="6" t="n">
        <v>350000000</v>
      </c>
      <c r="I80" s="49" t="s">
        <v>224</v>
      </c>
      <c r="J80" s="7" t="str">
        <f aca="false">VLOOKUP($I80,'[1]Price List, Weapons &amp; Items'!B$1:C$1048576,2,0)</f>
        <v>Military equipment</v>
      </c>
      <c r="K80" s="7" t="str">
        <f aca="false">IF(I80=".",I80,VLOOKUP($I80,'[1]Price List, Weapons &amp; Items'!B$1:D$1048576,3,0))</f>
        <v>spare parts</v>
      </c>
      <c r="L80" s="8" t="n">
        <f aca="false">VLOOKUP(I80,'[1]Price List, Weapons &amp; Items'!B$1:E$1048576,4,0)</f>
        <v>0</v>
      </c>
      <c r="M80" s="9" t="s">
        <v>166</v>
      </c>
      <c r="N80" s="9" t="s">
        <v>166</v>
      </c>
      <c r="O80" s="9" t="str">
        <f aca="false">VLOOKUP($I80,'[1]Price List, Weapons &amp; Items'!B$1:G$1048576,6,0)</f>
        <v>.</v>
      </c>
      <c r="P80" s="6" t="str">
        <f aca="false">IF(TYPE(M80)=1,IF(TYPE(O80)=1,M80*O80,"No price"),".")</f>
        <v>.</v>
      </c>
      <c r="Q80" s="6" t="str">
        <f aca="false">IF(TYPE(N80)=1,IF(TYPE(O80)=1,N80*O80,"No price"),".")</f>
        <v>.</v>
      </c>
      <c r="R80" s="6" t="str">
        <f aca="false">IF(AG80=1,IF(H80&lt;&gt;"Not given",H80,IF(TYPE(H80)=2,IF(SUMIFS(#REF!,#REF!,A80)&gt;0,SUMIFS(#REF!,#REF!,A80),"."),"Format error")),"")</f>
        <v/>
      </c>
      <c r="S80" s="6" t="str">
        <f aca="false">IF(AND(AG80=1,R80&lt;&gt;".")=TRUE(),R80/VLOOKUP(G80,'[1]Exchange Rates'!B$1:C$1048576,2,0),IF(R80=".",".",""))</f>
        <v/>
      </c>
      <c r="T80" s="6" t="str">
        <f aca="false">IF(AG80=1,IF(AI80="Value is not given at all",".",IF(AI80="Value is given by the source",S80,IF(AI80="Value is calculated with prices",(IF(SUMIFS(#REF!,#REF!,A80)&gt;0,SUMIFS(#REF!,#REF!,A80),"."))/VLOOKUP("USD",'[1]Exchange Rates'!B$1:C$1048576,2,0),"Error with coding"))),"")</f>
        <v/>
      </c>
      <c r="U80" s="5" t="s">
        <v>63</v>
      </c>
      <c r="V80" s="47" t="s">
        <v>227</v>
      </c>
      <c r="W80" s="45" t="s">
        <v>72</v>
      </c>
      <c r="X80" s="45" t="s">
        <v>76</v>
      </c>
      <c r="Y80" s="45" t="s">
        <v>235</v>
      </c>
      <c r="Z80" s="5" t="n">
        <v>0</v>
      </c>
      <c r="AA80" s="5" t="n">
        <v>0</v>
      </c>
      <c r="AB80" s="5" t="n">
        <f aca="false">IF(AND(D80="Humanitarian", AE80&lt;&gt;"."), 1, 0)</f>
        <v>0</v>
      </c>
      <c r="AC80" s="5" t="n">
        <f aca="false">IF(OR(M80="undisclosed", M80="."), 0, IF(M80=N80, 1, 0))</f>
        <v>0</v>
      </c>
      <c r="AD80" s="5" t="n">
        <v>1</v>
      </c>
      <c r="AE80" s="45" t="s">
        <v>108</v>
      </c>
      <c r="AF80" s="12" t="str">
        <f aca="false">""</f>
        <v/>
      </c>
      <c r="AG80" s="36" t="n">
        <v>0</v>
      </c>
      <c r="AH80" s="46" t="s">
        <v>66</v>
      </c>
      <c r="AI80" s="36" t="s">
        <v>66</v>
      </c>
      <c r="AJ80" s="36" t="n">
        <v>1</v>
      </c>
      <c r="AK80" s="36" t="n">
        <v>6</v>
      </c>
      <c r="AL80" s="36" t="n">
        <v>0</v>
      </c>
      <c r="AM80" s="36" t="n">
        <f aca="false">IF(OR(AN80="2022-2023",AN80=2022), 1, 0)</f>
        <v>1</v>
      </c>
      <c r="AN80" s="36" t="s">
        <v>68</v>
      </c>
      <c r="AO80" s="36" t="n">
        <f aca="false">VLOOKUP($I80,'[1]Price List, Weapons &amp; Items'!B$1:F$1048576,5,0)</f>
        <v>0</v>
      </c>
      <c r="AP80" s="36" t="n">
        <f aca="false">IF(AND(AO80=1,M80="undisclosed")=TRUE(),1,0)</f>
        <v>0</v>
      </c>
      <c r="AQ80" s="36" t="n">
        <f aca="false">IF(AND(AO80=1,N80="undisclosed")=TRUE(),1,0)</f>
        <v>0</v>
      </c>
      <c r="AR80" s="36" t="n">
        <f aca="false">IFERROR(IF(SEARCH("ammuni",I80,1)&gt;0,1,0),0)</f>
        <v>0</v>
      </c>
      <c r="AS80" s="5" t="str">
        <f aca="false">VLOOKUP($I80,'[1]Price List, Weapons &amp; Items'!B$1:L$1048576,COLUMN('[1]Price List, Weapons &amp; Items'!$J$11)-1,0)</f>
        <v>.</v>
      </c>
      <c r="AT80" s="5" t="str">
        <f aca="false">IF(I80=".",".",VLOOKUP($I80,'[1]Price List, Weapons &amp; Items'!B$1:J$1048576,3,0))</f>
        <v>spare parts</v>
      </c>
      <c r="AU80" s="13" t="str">
        <f aca="true">IF(AG80=1,(OFFSET(I80,0,0,COUNTIF(#REF!,A80),1)),"")</f>
        <v/>
      </c>
      <c r="AV80" s="5" t="str">
        <f aca="false">VLOOKUP($I80,'[1]Price List, Weapons &amp; Items'!B$1:L$1048576,COLUMN('[1]Price List, Weapons &amp; Items'!$L$11)-1,0)</f>
        <v>no price, 0 count</v>
      </c>
      <c r="AW80" s="5" t="n">
        <f aca="false">IF(U80="Yes",1,0)</f>
        <v>1</v>
      </c>
      <c r="AX80" s="5" t="n">
        <f aca="false">IF(D80="Military",IF(OR(IFERROR(SEARCH("equipment",E80,1),0)&gt;0,IFERROR(SEARCH("weapons",E80,1),0)&gt;0),1,0),0)</f>
        <v>1</v>
      </c>
      <c r="AY80" s="5" t="str">
        <f aca="false">IFERROR(IF(VALUE(TEXT(C80,"mm"))=IF(AK80&gt;12,AK80-12,AK80),".",IF(TEXT(C80,"mm")="01",".",1)),"Value is not in date format")</f>
        <v>.</v>
      </c>
      <c r="AZ80" s="5" t="str">
        <f aca="false">IF(AND(A80=A79,C80=C79)=TRUE(),IF(F80=F79,".","1"),".")</f>
        <v>.</v>
      </c>
      <c r="BA80" s="5" t="str">
        <f aca="false">IF(AND(_xlfn.ISFORMULA(R80),_xlfn.ISFORMULA(S80),_xlfn.ISFORMULA(T80))=TRUE(),".",1)</f>
        <v>.</v>
      </c>
      <c r="BB80" s="5" t="str">
        <f aca="false">IF(T80&lt;&gt;".",IF(T80&gt;S80,1,"."),".")</f>
        <v>.</v>
      </c>
      <c r="BC80" s="5" t="n">
        <f aca="false">IFERROR(VLOOKUP(B80,'[1]Share, Heavy Weapons to Ukraine'!B$1:AA$1048576,COLUMN('[1]Share, Heavy Weapons to Ukraine'!C89)-1,0),0)</f>
        <v>1</v>
      </c>
      <c r="BD80" s="5" t="n">
        <f aca="false">VLOOKUP(Sheet1!B80,'[1]Country Summary (€)'!B$1:F$1048576,COLUMN('[1]Country Summary (€)'!C90)-1,FALSE())</f>
        <v>0</v>
      </c>
      <c r="BE80" s="5" t="str">
        <f aca="false">IF(AND(AG80=1,D80="Military",H80&lt;&gt;"Not given")=TRUE(),IF(SUMIFS(#REF!,#REF!,A80)&gt;0,ABS((SUMIFS(#REF!,#REF!,A80)/VLOOKUP("USD",'[1]Exchange Rates'!B$1:C$1048576,2,0)))/S80,"."),".")</f>
        <v>.</v>
      </c>
      <c r="BF80" s="1" t="str">
        <f aca="false">IF(AND(AG80=1,D80="Military",H80&lt;&gt;"Not given")=TRUE(),IF(SUMIFS(#REF!,#REF!,A80)&gt;0,IF((ABS((SUMIFS(#REF!,#REF!,A80)/VLOOKUP("USD",'[1]Exchange Rates'!B$1:C$1048576,2,0)))/S80)&gt;1,(SUMIFS(#REF!,#REF!,A80)-S80)/S80,(S80-SUMIFS(#REF!,#REF!,A80))/SUMIFS(#REF!,#REF!,A80)),"."),".")</f>
        <v>.</v>
      </c>
    </row>
    <row r="81" customFormat="false" ht="15.75" hidden="false" customHeight="true" outlineLevel="0" collapsed="false">
      <c r="A81" s="3" t="s">
        <v>104</v>
      </c>
      <c r="B81" s="3" t="s">
        <v>57</v>
      </c>
      <c r="C81" s="2" t="n">
        <v>44735</v>
      </c>
      <c r="D81" s="3" t="s">
        <v>105</v>
      </c>
      <c r="E81" s="3" t="s">
        <v>106</v>
      </c>
      <c r="F81" s="4" t="s">
        <v>236</v>
      </c>
      <c r="G81" s="5" t="s">
        <v>61</v>
      </c>
      <c r="H81" s="6" t="n">
        <v>450000000</v>
      </c>
      <c r="I81" s="49" t="s">
        <v>206</v>
      </c>
      <c r="J81" s="7" t="str">
        <f aca="false">VLOOKUP($I81,'[1]Price List, Weapons &amp; Items'!B$1:C$1048576,2,0)</f>
        <v>Heavy weapon</v>
      </c>
      <c r="K81" s="7" t="str">
        <f aca="false">IF(I81=".",I81,VLOOKUP($I81,'[1]Price List, Weapons &amp; Items'!B$1:D$1048576,3,0))</f>
        <v>227mm MLRS</v>
      </c>
      <c r="L81" s="8" t="n">
        <f aca="false">VLOOKUP(I81,'[1]Price List, Weapons &amp; Items'!B$1:E$1048576,4,0)</f>
        <v>0</v>
      </c>
      <c r="M81" s="9" t="n">
        <v>4</v>
      </c>
      <c r="N81" s="9" t="n">
        <v>4</v>
      </c>
      <c r="O81" s="9" t="n">
        <f aca="false">VLOOKUP($I81,'[1]Price List, Weapons &amp; Items'!B$1:G$1048576,6,0)</f>
        <v>15076313.03</v>
      </c>
      <c r="P81" s="6" t="str">
        <f aca="false">IF(TYPE(M81)=1,IF(TYPE(O81)=1,M81*O81,"No price"),".")</f>
        <v>No price</v>
      </c>
      <c r="Q81" s="6" t="str">
        <f aca="false">IF(TYPE(N81)=1,IF(TYPE(O81)=1,N81*O81,"No price"),".")</f>
        <v>No price</v>
      </c>
      <c r="R81" s="6" t="str">
        <f aca="false">IF(AG81=1,IF(H81&lt;&gt;"Not given",H81,IF(TYPE(H81)=2,IF(SUMIFS(#REF!,#REF!,A81)&gt;0,SUMIFS(#REF!,#REF!,A81),"."),"Format error")),"")</f>
        <v/>
      </c>
      <c r="S81" s="6" t="str">
        <f aca="false">IF(AND(AG81=1,R81&lt;&gt;".")=TRUE(),R81/VLOOKUP(G81,'[1]Exchange Rates'!B$1:C$1048576,2,0),IF(R81=".",".",""))</f>
        <v/>
      </c>
      <c r="T81" s="6" t="str">
        <f aca="false">IF(AG81=1,IF(AI81="Value is not given at all",".",IF(AI81="Value is given by the source",S81,IF(AI81="Value is calculated with prices",(IF(SUMIFS(#REF!,#REF!,A81)&gt;0,SUMIFS(#REF!,#REF!,A81),"."))/VLOOKUP("USD",'[1]Exchange Rates'!B$1:C$1048576,2,0),"Error with coding"))),"")</f>
        <v/>
      </c>
      <c r="U81" s="5" t="s">
        <v>63</v>
      </c>
      <c r="V81" s="47" t="s">
        <v>237</v>
      </c>
      <c r="W81" s="45" t="s">
        <v>72</v>
      </c>
      <c r="X81" s="45" t="s">
        <v>76</v>
      </c>
      <c r="Y81" s="45" t="s">
        <v>238</v>
      </c>
      <c r="Z81" s="5" t="n">
        <v>0</v>
      </c>
      <c r="AA81" s="5" t="n">
        <v>0</v>
      </c>
      <c r="AB81" s="5" t="n">
        <f aca="false">IF(AND(D81="Humanitarian", AE81&lt;&gt;"."), 1, 0)</f>
        <v>0</v>
      </c>
      <c r="AC81" s="5" t="n">
        <f aca="false">IF(OR(M81="undisclosed", M81="."), 0, IF(M81=N81, 1, 0))</f>
        <v>1</v>
      </c>
      <c r="AD81" s="5" t="n">
        <v>1</v>
      </c>
      <c r="AE81" s="48" t="s">
        <v>146</v>
      </c>
      <c r="AF81" s="12" t="str">
        <f aca="false">""</f>
        <v/>
      </c>
      <c r="AG81" s="36" t="n">
        <v>0</v>
      </c>
      <c r="AH81" s="46" t="s">
        <v>66</v>
      </c>
      <c r="AI81" s="36" t="s">
        <v>66</v>
      </c>
      <c r="AJ81" s="36" t="n">
        <v>1</v>
      </c>
      <c r="AK81" s="36" t="n">
        <v>6</v>
      </c>
      <c r="AL81" s="36" t="n">
        <v>0</v>
      </c>
      <c r="AM81" s="36" t="n">
        <f aca="false">IF(OR(AN81="2022-2023",AN81=2022), 1, 0)</f>
        <v>1</v>
      </c>
      <c r="AN81" s="36" t="s">
        <v>68</v>
      </c>
      <c r="AO81" s="36" t="n">
        <f aca="false">VLOOKUP($I81,'[1]Price List, Weapons &amp; Items'!B$1:F$1048576,5,0)</f>
        <v>1</v>
      </c>
      <c r="AP81" s="36" t="n">
        <f aca="false">IF(AND(AO81=1,M81="undisclosed")=TRUE(),1,0)</f>
        <v>0</v>
      </c>
      <c r="AQ81" s="36" t="n">
        <f aca="false">IF(AND(AO81=1,N81="undisclosed")=TRUE(),1,0)</f>
        <v>0</v>
      </c>
      <c r="AR81" s="36" t="n">
        <f aca="false">IFERROR(IF(SEARCH("ammuni",I81,1)&gt;0,1,0),0)</f>
        <v>0</v>
      </c>
      <c r="AS81" s="5" t="str">
        <f aca="false">VLOOKUP($I81,'[1]Price List, Weapons &amp; Items'!B$1:L$1048576,COLUMN('[1]Price List, Weapons &amp; Items'!$J$11)-1,0)</f>
        <v>Contracts</v>
      </c>
      <c r="AT81" s="5" t="str">
        <f aca="false">IF(I81=".",".",VLOOKUP($I81,'[1]Price List, Weapons &amp; Items'!B$1:J$1048576,3,0))</f>
        <v>227mm MLRS</v>
      </c>
      <c r="AU81" s="13" t="str">
        <f aca="true">IF(AG81=1,(OFFSET(I81,0,0,COUNTIF(#REF!,A81),1)),"")</f>
        <v/>
      </c>
      <c r="AV81" s="5" t="n">
        <f aca="false">VLOOKUP($I81,'[1]Price List, Weapons &amp; Items'!B$1:L$1048576,COLUMN('[1]Price List, Weapons &amp; Items'!$L$11)-1,0)</f>
        <v>0</v>
      </c>
      <c r="AW81" s="5" t="n">
        <f aca="false">IF(U81="Yes",1,0)</f>
        <v>1</v>
      </c>
      <c r="AX81" s="5" t="n">
        <f aca="false">IF(D81="Military",IF(OR(IFERROR(SEARCH("equipment",E81,1),0)&gt;0,IFERROR(SEARCH("weapons",E81,1),0)&gt;0),1,0),0)</f>
        <v>1</v>
      </c>
      <c r="AY81" s="5" t="str">
        <f aca="false">IFERROR(IF(VALUE(TEXT(C81,"mm"))=IF(AK81&gt;12,AK81-12,AK81),".",IF(TEXT(C81,"mm")="01",".",1)),"Value is not in date format")</f>
        <v>.</v>
      </c>
      <c r="AZ81" s="5" t="str">
        <f aca="false">IF(AND(A81=A80,C81=C80)=TRUE(),IF(F81=F80,".","1"),".")</f>
        <v>.</v>
      </c>
      <c r="BA81" s="5" t="str">
        <f aca="false">IF(AND(_xlfn.ISFORMULA(R81),_xlfn.ISFORMULA(S81),_xlfn.ISFORMULA(T81))=TRUE(),".",1)</f>
        <v>.</v>
      </c>
      <c r="BB81" s="5" t="str">
        <f aca="false">IF(T81&lt;&gt;".",IF(T81&gt;S81,1,"."),".")</f>
        <v>.</v>
      </c>
      <c r="BC81" s="5" t="n">
        <f aca="false">IFERROR(VLOOKUP(B81,'[1]Share, Heavy Weapons to Ukraine'!B$1:AA$1048576,COLUMN('[1]Share, Heavy Weapons to Ukraine'!C90)-1,0),0)</f>
        <v>1</v>
      </c>
      <c r="BD81" s="5" t="n">
        <f aca="false">VLOOKUP(Sheet1!B81,'[1]Country Summary (€)'!B$1:F$1048576,COLUMN('[1]Country Summary (€)'!C91)-1,FALSE())</f>
        <v>0</v>
      </c>
      <c r="BE81" s="5" t="str">
        <f aca="false">IF(AND(AG81=1,D81="Military",H81&lt;&gt;"Not given")=TRUE(),IF(SUMIFS(#REF!,#REF!,A81)&gt;0,ABS((SUMIFS(#REF!,#REF!,A81)/VLOOKUP("USD",'[1]Exchange Rates'!B$1:C$1048576,2,0)))/S81,"."),".")</f>
        <v>.</v>
      </c>
      <c r="BF81" s="1" t="str">
        <f aca="false">IF(AND(AG81=1,D81="Military",H81&lt;&gt;"Not given")=TRUE(),IF(SUMIFS(#REF!,#REF!,A81)&gt;0,IF((ABS((SUMIFS(#REF!,#REF!,A81)/VLOOKUP("USD",'[1]Exchange Rates'!B$1:C$1048576,2,0)))/S81)&gt;1,(SUMIFS(#REF!,#REF!,A81)-S81)/S81,(S81-SUMIFS(#REF!,#REF!,A81))/SUMIFS(#REF!,#REF!,A81)),"."),".")</f>
        <v>.</v>
      </c>
    </row>
    <row r="82" customFormat="false" ht="15.75" hidden="false" customHeight="true" outlineLevel="0" collapsed="false">
      <c r="A82" s="3" t="s">
        <v>104</v>
      </c>
      <c r="B82" s="3" t="s">
        <v>57</v>
      </c>
      <c r="C82" s="2" t="n">
        <v>44735</v>
      </c>
      <c r="D82" s="3" t="s">
        <v>105</v>
      </c>
      <c r="E82" s="3" t="s">
        <v>106</v>
      </c>
      <c r="F82" s="4" t="s">
        <v>236</v>
      </c>
      <c r="G82" s="5" t="s">
        <v>61</v>
      </c>
      <c r="H82" s="6" t="n">
        <v>450000000</v>
      </c>
      <c r="I82" s="49" t="s">
        <v>239</v>
      </c>
      <c r="J82" s="7" t="str">
        <f aca="false">VLOOKUP($I82,'[1]Price List, Weapons &amp; Items'!B$1:C$1048576,2,0)</f>
        <v>Ammunition for heavy weapon</v>
      </c>
      <c r="K82" s="7" t="str">
        <f aca="false">IF(I82=".",I82,VLOOKUP($I82,'[1]Price List, Weapons &amp; Items'!B$1:D$1048576,3,0))</f>
        <v>105mm howitzer ammunition</v>
      </c>
      <c r="L82" s="8" t="n">
        <f aca="false">VLOOKUP(I82,'[1]Price List, Weapons &amp; Items'!B$1:E$1048576,4,0)</f>
        <v>0</v>
      </c>
      <c r="M82" s="9" t="n">
        <v>36000</v>
      </c>
      <c r="N82" s="9" t="n">
        <v>36000</v>
      </c>
      <c r="O82" s="9" t="n">
        <f aca="false">VLOOKUP($I82,'[1]Price List, Weapons &amp; Items'!B$1:G$1048576,6,0)</f>
        <v>400</v>
      </c>
      <c r="P82" s="6" t="str">
        <f aca="false">IF(TYPE(M82)=1,IF(TYPE(O82)=1,M82*O82,"No price"),".")</f>
        <v>No price</v>
      </c>
      <c r="Q82" s="6" t="str">
        <f aca="false">IF(TYPE(N82)=1,IF(TYPE(O82)=1,N82*O82,"No price"),".")</f>
        <v>No price</v>
      </c>
      <c r="R82" s="6" t="str">
        <f aca="false">IF(AG82=1,IF(H82&lt;&gt;"Not given",H82,IF(TYPE(H82)=2,IF(SUMIFS(#REF!,#REF!,A82)&gt;0,SUMIFS(#REF!,#REF!,A82),"."),"Format error")),"")</f>
        <v/>
      </c>
      <c r="S82" s="6" t="str">
        <f aca="false">IF(AND(AG82=1,R82&lt;&gt;".")=TRUE(),R82/VLOOKUP(G82,'[1]Exchange Rates'!B$1:C$1048576,2,0),IF(R82=".",".",""))</f>
        <v/>
      </c>
      <c r="T82" s="6" t="str">
        <f aca="false">IF(AG82=1,IF(AI82="Value is not given at all",".",IF(AI82="Value is given by the source",S82,IF(AI82="Value is calculated with prices",(IF(SUMIFS(#REF!,#REF!,A82)&gt;0,SUMIFS(#REF!,#REF!,A82),"."))/VLOOKUP("USD",'[1]Exchange Rates'!B$1:C$1048576,2,0),"Error with coding"))),"")</f>
        <v/>
      </c>
      <c r="U82" s="5" t="s">
        <v>63</v>
      </c>
      <c r="V82" s="47" t="s">
        <v>237</v>
      </c>
      <c r="W82" s="45" t="s">
        <v>72</v>
      </c>
      <c r="X82" s="45" t="s">
        <v>76</v>
      </c>
      <c r="Y82" s="45" t="s">
        <v>240</v>
      </c>
      <c r="Z82" s="5" t="n">
        <v>0</v>
      </c>
      <c r="AA82" s="5" t="n">
        <v>0</v>
      </c>
      <c r="AB82" s="5" t="n">
        <f aca="false">IF(AND(D82="Humanitarian", AE82&lt;&gt;"."), 1, 0)</f>
        <v>0</v>
      </c>
      <c r="AC82" s="5" t="n">
        <f aca="false">IF(OR(M82="undisclosed", M82="."), 0, IF(M82=N82, 1, 0))</f>
        <v>1</v>
      </c>
      <c r="AD82" s="5" t="n">
        <v>1</v>
      </c>
      <c r="AE82" s="45" t="s">
        <v>108</v>
      </c>
      <c r="AF82" s="12" t="str">
        <f aca="false">""</f>
        <v/>
      </c>
      <c r="AG82" s="36" t="n">
        <v>0</v>
      </c>
      <c r="AH82" s="46" t="s">
        <v>66</v>
      </c>
      <c r="AI82" s="36" t="s">
        <v>66</v>
      </c>
      <c r="AJ82" s="36" t="n">
        <v>1</v>
      </c>
      <c r="AK82" s="36" t="n">
        <v>6</v>
      </c>
      <c r="AL82" s="36" t="n">
        <v>0</v>
      </c>
      <c r="AM82" s="36" t="n">
        <f aca="false">IF(OR(AN82="2022-2023",AN82=2022), 1, 0)</f>
        <v>1</v>
      </c>
      <c r="AN82" s="36" t="s">
        <v>68</v>
      </c>
      <c r="AO82" s="36" t="n">
        <f aca="false">VLOOKUP($I82,'[1]Price List, Weapons &amp; Items'!B$1:F$1048576,5,0)</f>
        <v>0</v>
      </c>
      <c r="AP82" s="36" t="n">
        <f aca="false">IF(AND(AO82=1,M82="undisclosed")=TRUE(),1,0)</f>
        <v>0</v>
      </c>
      <c r="AQ82" s="36" t="n">
        <f aca="false">IF(AND(AO82=1,N82="undisclosed")=TRUE(),1,0)</f>
        <v>0</v>
      </c>
      <c r="AR82" s="36" t="n">
        <f aca="false">IFERROR(IF(SEARCH("ammuni",I82,1)&gt;0,1,0),0)</f>
        <v>0</v>
      </c>
      <c r="AS82" s="5" t="str">
        <f aca="false">VLOOKUP($I82,'[1]Price List, Weapons &amp; Items'!B$1:L$1048576,COLUMN('[1]Price List, Weapons &amp; Items'!$J$11)-1,0)</f>
        <v>Military media (incl. websites)</v>
      </c>
      <c r="AT82" s="5" t="str">
        <f aca="false">IF(I82=".",".",VLOOKUP($I82,'[1]Price List, Weapons &amp; Items'!B$1:J$1048576,3,0))</f>
        <v>105mm howitzer ammunition</v>
      </c>
      <c r="AU82" s="13" t="str">
        <f aca="true">IF(AG82=1,(OFFSET(I82,0,0,COUNTIF(#REF!,A82),1)),"")</f>
        <v/>
      </c>
      <c r="AV82" s="5" t="n">
        <f aca="false">VLOOKUP($I82,'[1]Price List, Weapons &amp; Items'!B$1:L$1048576,COLUMN('[1]Price List, Weapons &amp; Items'!$L$11)-1,0)</f>
        <v>0</v>
      </c>
      <c r="AW82" s="5" t="n">
        <f aca="false">IF(U82="Yes",1,0)</f>
        <v>1</v>
      </c>
      <c r="AX82" s="5" t="n">
        <f aca="false">IF(D82="Military",IF(OR(IFERROR(SEARCH("equipment",E82,1),0)&gt;0,IFERROR(SEARCH("weapons",E82,1),0)&gt;0),1,0),0)</f>
        <v>1</v>
      </c>
      <c r="AY82" s="5" t="str">
        <f aca="false">IFERROR(IF(VALUE(TEXT(C82,"mm"))=IF(AK82&gt;12,AK82-12,AK82),".",IF(TEXT(C82,"mm")="01",".",1)),"Value is not in date format")</f>
        <v>.</v>
      </c>
      <c r="AZ82" s="5" t="str">
        <f aca="false">IF(AND(A82=A81,C82=C81)=TRUE(),IF(F82=F81,".","1"),".")</f>
        <v>.</v>
      </c>
      <c r="BA82" s="5" t="str">
        <f aca="false">IF(AND(_xlfn.ISFORMULA(R82),_xlfn.ISFORMULA(S82),_xlfn.ISFORMULA(T82))=TRUE(),".",1)</f>
        <v>.</v>
      </c>
      <c r="BB82" s="5" t="str">
        <f aca="false">IF(T82&lt;&gt;".",IF(T82&gt;S82,1,"."),".")</f>
        <v>.</v>
      </c>
      <c r="BC82" s="5" t="n">
        <f aca="false">IFERROR(VLOOKUP(B82,'[1]Share, Heavy Weapons to Ukraine'!B$1:AA$1048576,COLUMN('[1]Share, Heavy Weapons to Ukraine'!C91)-1,0),0)</f>
        <v>1</v>
      </c>
      <c r="BD82" s="5" t="n">
        <f aca="false">VLOOKUP(Sheet1!B82,'[1]Country Summary (€)'!B$1:F$1048576,COLUMN('[1]Country Summary (€)'!C92)-1,FALSE())</f>
        <v>0</v>
      </c>
      <c r="BE82" s="5" t="str">
        <f aca="false">IF(AND(AG82=1,D82="Military",H82&lt;&gt;"Not given")=TRUE(),IF(SUMIFS(#REF!,#REF!,A82)&gt;0,ABS((SUMIFS(#REF!,#REF!,A82)/VLOOKUP("USD",'[1]Exchange Rates'!B$1:C$1048576,2,0)))/S82,"."),".")</f>
        <v>.</v>
      </c>
      <c r="BF82" s="1" t="str">
        <f aca="false">IF(AND(AG82=1,D82="Military",H82&lt;&gt;"Not given")=TRUE(),IF(SUMIFS(#REF!,#REF!,A82)&gt;0,IF((ABS((SUMIFS(#REF!,#REF!,A82)/VLOOKUP("USD",'[1]Exchange Rates'!B$1:C$1048576,2,0)))/S82)&gt;1,(SUMIFS(#REF!,#REF!,A82)-S82)/S82,(S82-SUMIFS(#REF!,#REF!,A82))/SUMIFS(#REF!,#REF!,A82)),"."),".")</f>
        <v>.</v>
      </c>
    </row>
    <row r="83" customFormat="false" ht="15.75" hidden="false" customHeight="true" outlineLevel="0" collapsed="false">
      <c r="A83" s="3" t="s">
        <v>104</v>
      </c>
      <c r="B83" s="3" t="s">
        <v>57</v>
      </c>
      <c r="C83" s="2" t="n">
        <v>44735</v>
      </c>
      <c r="D83" s="3" t="s">
        <v>105</v>
      </c>
      <c r="E83" s="3" t="s">
        <v>106</v>
      </c>
      <c r="F83" s="4" t="s">
        <v>236</v>
      </c>
      <c r="G83" s="5" t="s">
        <v>61</v>
      </c>
      <c r="H83" s="6" t="n">
        <v>450000000</v>
      </c>
      <c r="I83" s="49" t="s">
        <v>183</v>
      </c>
      <c r="J83" s="7" t="str">
        <f aca="false">VLOOKUP($I83,'[1]Price List, Weapons &amp; Items'!B$1:C$1048576,2,0)</f>
        <v>Military equipment</v>
      </c>
      <c r="K83" s="7" t="str">
        <f aca="false">IF(I83=".",I83,VLOOKUP($I83,'[1]Price List, Weapons &amp; Items'!B$1:D$1048576,3,0))</f>
        <v>Military equipment</v>
      </c>
      <c r="L83" s="8" t="n">
        <f aca="false">VLOOKUP(I83,'[1]Price List, Weapons &amp; Items'!B$1:E$1048576,4,0)</f>
        <v>0</v>
      </c>
      <c r="M83" s="9" t="n">
        <v>18</v>
      </c>
      <c r="N83" s="9" t="n">
        <v>18</v>
      </c>
      <c r="O83" s="9" t="n">
        <f aca="false">VLOOKUP($I83,'[1]Price List, Weapons &amp; Items'!B$1:G$1048576,6,0)</f>
        <v>350000</v>
      </c>
      <c r="P83" s="6" t="str">
        <f aca="false">IF(TYPE(M83)=1,IF(TYPE(O83)=1,M83*O83,"No price"),".")</f>
        <v>No price</v>
      </c>
      <c r="Q83" s="6" t="str">
        <f aca="false">IF(TYPE(N83)=1,IF(TYPE(O83)=1,N83*O83,"No price"),".")</f>
        <v>No price</v>
      </c>
      <c r="R83" s="6" t="str">
        <f aca="false">IF(AG83=1,IF(H83&lt;&gt;"Not given",H83,IF(TYPE(H83)=2,IF(SUMIFS(#REF!,#REF!,A83)&gt;0,SUMIFS(#REF!,#REF!,A83),"."),"Format error")),"")</f>
        <v/>
      </c>
      <c r="S83" s="6" t="str">
        <f aca="false">IF(AND(AG83=1,R83&lt;&gt;".")=TRUE(),R83/VLOOKUP(G83,'[1]Exchange Rates'!B$1:C$1048576,2,0),IF(R83=".",".",""))</f>
        <v/>
      </c>
      <c r="T83" s="6" t="str">
        <f aca="false">IF(AG83=1,IF(AI83="Value is not given at all",".",IF(AI83="Value is given by the source",S83,IF(AI83="Value is calculated with prices",(IF(SUMIFS(#REF!,#REF!,A83)&gt;0,SUMIFS(#REF!,#REF!,A83),"."))/VLOOKUP("USD",'[1]Exchange Rates'!B$1:C$1048576,2,0),"Error with coding"))),"")</f>
        <v/>
      </c>
      <c r="U83" s="5" t="s">
        <v>63</v>
      </c>
      <c r="V83" s="47" t="s">
        <v>237</v>
      </c>
      <c r="W83" s="45" t="s">
        <v>72</v>
      </c>
      <c r="X83" s="45" t="s">
        <v>76</v>
      </c>
      <c r="Y83" s="45" t="s">
        <v>241</v>
      </c>
      <c r="Z83" s="5" t="n">
        <v>0</v>
      </c>
      <c r="AA83" s="5" t="n">
        <v>0</v>
      </c>
      <c r="AB83" s="5" t="n">
        <f aca="false">IF(AND(D83="Humanitarian", AE83&lt;&gt;"."), 1, 0)</f>
        <v>0</v>
      </c>
      <c r="AC83" s="5" t="n">
        <f aca="false">IF(OR(M83="undisclosed", M83="."), 0, IF(M83=N83, 1, 0))</f>
        <v>1</v>
      </c>
      <c r="AD83" s="5" t="n">
        <v>1</v>
      </c>
      <c r="AE83" s="45" t="s">
        <v>108</v>
      </c>
      <c r="AF83" s="12" t="str">
        <f aca="false">""</f>
        <v/>
      </c>
      <c r="AG83" s="36" t="n">
        <v>0</v>
      </c>
      <c r="AH83" s="46" t="s">
        <v>66</v>
      </c>
      <c r="AI83" s="36" t="s">
        <v>66</v>
      </c>
      <c r="AJ83" s="36" t="n">
        <v>1</v>
      </c>
      <c r="AK83" s="36" t="n">
        <v>6</v>
      </c>
      <c r="AL83" s="36" t="n">
        <v>0</v>
      </c>
      <c r="AM83" s="36" t="n">
        <f aca="false">IF(OR(AN83="2022-2023",AN83=2022), 1, 0)</f>
        <v>1</v>
      </c>
      <c r="AN83" s="36" t="s">
        <v>68</v>
      </c>
      <c r="AO83" s="36" t="n">
        <f aca="false">VLOOKUP($I83,'[1]Price List, Weapons &amp; Items'!B$1:F$1048576,5,0)</f>
        <v>0</v>
      </c>
      <c r="AP83" s="36" t="n">
        <f aca="false">IF(AND(AO83=1,M83="undisclosed")=TRUE(),1,0)</f>
        <v>0</v>
      </c>
      <c r="AQ83" s="36" t="n">
        <f aca="false">IF(AND(AO83=1,N83="undisclosed")=TRUE(),1,0)</f>
        <v>0</v>
      </c>
      <c r="AR83" s="36" t="n">
        <f aca="false">IFERROR(IF(SEARCH("ammuni",I83,1)&gt;0,1,0),0)</f>
        <v>0</v>
      </c>
      <c r="AS83" s="5" t="str">
        <f aca="false">VLOOKUP($I83,'[1]Price List, Weapons &amp; Items'!B$1:L$1048576,COLUMN('[1]Price List, Weapons &amp; Items'!$J$11)-1,0)</f>
        <v>Media reports (incl. social media)</v>
      </c>
      <c r="AT83" s="5" t="str">
        <f aca="false">IF(I83=".",".",VLOOKUP($I83,'[1]Price List, Weapons &amp; Items'!B$1:J$1048576,3,0))</f>
        <v>Military equipment</v>
      </c>
      <c r="AU83" s="13" t="str">
        <f aca="true">IF(AG83=1,(OFFSET(I83,0,0,COUNTIF(#REF!,A83),1)),"")</f>
        <v/>
      </c>
      <c r="AV83" s="5" t="n">
        <f aca="false">VLOOKUP($I83,'[1]Price List, Weapons &amp; Items'!B$1:L$1048576,COLUMN('[1]Price List, Weapons &amp; Items'!$L$11)-1,0)</f>
        <v>0</v>
      </c>
      <c r="AW83" s="5" t="n">
        <f aca="false">IF(U83="Yes",1,0)</f>
        <v>1</v>
      </c>
      <c r="AX83" s="5" t="n">
        <f aca="false">IF(D83="Military",IF(OR(IFERROR(SEARCH("equipment",E83,1),0)&gt;0,IFERROR(SEARCH("weapons",E83,1),0)&gt;0),1,0),0)</f>
        <v>1</v>
      </c>
      <c r="AY83" s="5" t="str">
        <f aca="false">IFERROR(IF(VALUE(TEXT(C83,"mm"))=IF(AK83&gt;12,AK83-12,AK83),".",IF(TEXT(C83,"mm")="01",".",1)),"Value is not in date format")</f>
        <v>.</v>
      </c>
      <c r="AZ83" s="5" t="str">
        <f aca="false">IF(AND(A83=A82,C83=C82)=TRUE(),IF(F83=F82,".","1"),".")</f>
        <v>.</v>
      </c>
      <c r="BA83" s="5" t="str">
        <f aca="false">IF(AND(_xlfn.ISFORMULA(R83),_xlfn.ISFORMULA(S83),_xlfn.ISFORMULA(T83))=TRUE(),".",1)</f>
        <v>.</v>
      </c>
      <c r="BB83" s="5" t="str">
        <f aca="false">IF(T83&lt;&gt;".",IF(T83&gt;S83,1,"."),".")</f>
        <v>.</v>
      </c>
      <c r="BC83" s="5" t="n">
        <f aca="false">IFERROR(VLOOKUP(B83,'[1]Share, Heavy Weapons to Ukraine'!B$1:AA$1048576,COLUMN('[1]Share, Heavy Weapons to Ukraine'!C92)-1,0),0)</f>
        <v>1</v>
      </c>
      <c r="BD83" s="5" t="n">
        <f aca="false">VLOOKUP(Sheet1!B83,'[1]Country Summary (€)'!B$1:F$1048576,COLUMN('[1]Country Summary (€)'!C93)-1,FALSE())</f>
        <v>0</v>
      </c>
      <c r="BE83" s="5" t="str">
        <f aca="false">IF(AND(AG83=1,D83="Military",H83&lt;&gt;"Not given")=TRUE(),IF(SUMIFS(#REF!,#REF!,A83)&gt;0,ABS((SUMIFS(#REF!,#REF!,A83)/VLOOKUP("USD",'[1]Exchange Rates'!B$1:C$1048576,2,0)))/S83,"."),".")</f>
        <v>.</v>
      </c>
      <c r="BF83" s="1" t="str">
        <f aca="false">IF(AND(AG83=1,D83="Military",H83&lt;&gt;"Not given")=TRUE(),IF(SUMIFS(#REF!,#REF!,A83)&gt;0,IF((ABS((SUMIFS(#REF!,#REF!,A83)/VLOOKUP("USD",'[1]Exchange Rates'!B$1:C$1048576,2,0)))/S83)&gt;1,(SUMIFS(#REF!,#REF!,A83)-S83)/S83,(S83-SUMIFS(#REF!,#REF!,A83))/SUMIFS(#REF!,#REF!,A83)),"."),".")</f>
        <v>.</v>
      </c>
    </row>
    <row r="84" customFormat="false" ht="15.75" hidden="false" customHeight="true" outlineLevel="0" collapsed="false">
      <c r="A84" s="3" t="s">
        <v>104</v>
      </c>
      <c r="B84" s="3" t="s">
        <v>57</v>
      </c>
      <c r="C84" s="2" t="n">
        <v>44735</v>
      </c>
      <c r="D84" s="3" t="s">
        <v>105</v>
      </c>
      <c r="E84" s="3" t="s">
        <v>106</v>
      </c>
      <c r="F84" s="4" t="s">
        <v>236</v>
      </c>
      <c r="G84" s="5" t="s">
        <v>61</v>
      </c>
      <c r="H84" s="6" t="n">
        <v>450000000</v>
      </c>
      <c r="I84" s="1" t="s">
        <v>125</v>
      </c>
      <c r="J84" s="7" t="str">
        <f aca="false">VLOOKUP($I84,'[1]Price List, Weapons &amp; Items'!B$1:C$1048576,2,0)</f>
        <v>Portable defence system</v>
      </c>
      <c r="K84" s="7" t="str">
        <f aca="false">IF(I84=".",I84,VLOOKUP($I84,'[1]Price List, Weapons &amp; Items'!B$1:D$1048576,3,0))</f>
        <v>Under-barrel grenade launcher</v>
      </c>
      <c r="L84" s="8" t="n">
        <f aca="false">VLOOKUP(I84,'[1]Price List, Weapons &amp; Items'!B$1:E$1048576,4,0)</f>
        <v>0</v>
      </c>
      <c r="M84" s="9" t="n">
        <v>1200</v>
      </c>
      <c r="N84" s="9" t="n">
        <v>1200</v>
      </c>
      <c r="O84" s="9" t="n">
        <f aca="false">VLOOKUP($I84,'[1]Price List, Weapons &amp; Items'!B$1:G$1048576,6,0)</f>
        <v>2291</v>
      </c>
      <c r="P84" s="6" t="str">
        <f aca="false">IF(TYPE(M84)=1,IF(TYPE(O84)=1,M84*O84,"No price"),".")</f>
        <v>No price</v>
      </c>
      <c r="Q84" s="6" t="str">
        <f aca="false">IF(TYPE(N84)=1,IF(TYPE(O84)=1,N84*O84,"No price"),".")</f>
        <v>No price</v>
      </c>
      <c r="R84" s="6" t="str">
        <f aca="false">IF(AG84=1,IF(H84&lt;&gt;"Not given",H84,IF(TYPE(H84)=2,IF(SUMIFS(#REF!,#REF!,A84)&gt;0,SUMIFS(#REF!,#REF!,A84),"."),"Format error")),"")</f>
        <v/>
      </c>
      <c r="S84" s="6" t="str">
        <f aca="false">IF(AND(AG84=1,R84&lt;&gt;".")=TRUE(),R84/VLOOKUP(G84,'[1]Exchange Rates'!B$1:C$1048576,2,0),IF(R84=".",".",""))</f>
        <v/>
      </c>
      <c r="T84" s="6" t="str">
        <f aca="false">IF(AG84=1,IF(AI84="Value is not given at all",".",IF(AI84="Value is given by the source",S84,IF(AI84="Value is calculated with prices",(IF(SUMIFS(#REF!,#REF!,A84)&gt;0,SUMIFS(#REF!,#REF!,A84),"."))/VLOOKUP("USD",'[1]Exchange Rates'!B$1:C$1048576,2,0),"Error with coding"))),"")</f>
        <v/>
      </c>
      <c r="U84" s="5" t="s">
        <v>63</v>
      </c>
      <c r="V84" s="47" t="s">
        <v>237</v>
      </c>
      <c r="W84" s="45" t="s">
        <v>72</v>
      </c>
      <c r="X84" s="45" t="s">
        <v>76</v>
      </c>
      <c r="Y84" s="45" t="s">
        <v>242</v>
      </c>
      <c r="Z84" s="5" t="n">
        <v>0</v>
      </c>
      <c r="AA84" s="5" t="n">
        <v>0</v>
      </c>
      <c r="AB84" s="5" t="n">
        <f aca="false">IF(AND(D84="Humanitarian", AE84&lt;&gt;"."), 1, 0)</f>
        <v>0</v>
      </c>
      <c r="AC84" s="5" t="n">
        <f aca="false">IF(OR(M84="undisclosed", M84="."), 0, IF(M84=N84, 1, 0))</f>
        <v>1</v>
      </c>
      <c r="AD84" s="5" t="n">
        <v>1</v>
      </c>
      <c r="AE84" s="45" t="s">
        <v>108</v>
      </c>
      <c r="AF84" s="12" t="str">
        <f aca="false">""</f>
        <v/>
      </c>
      <c r="AG84" s="36" t="n">
        <v>0</v>
      </c>
      <c r="AH84" s="46" t="s">
        <v>66</v>
      </c>
      <c r="AI84" s="36" t="s">
        <v>66</v>
      </c>
      <c r="AJ84" s="36" t="n">
        <v>1</v>
      </c>
      <c r="AK84" s="36" t="n">
        <v>6</v>
      </c>
      <c r="AL84" s="36" t="n">
        <v>0</v>
      </c>
      <c r="AM84" s="36" t="n">
        <f aca="false">IF(OR(AN84="2022-2023",AN84=2022), 1, 0)</f>
        <v>1</v>
      </c>
      <c r="AN84" s="36" t="s">
        <v>68</v>
      </c>
      <c r="AO84" s="36" t="n">
        <f aca="false">VLOOKUP($I84,'[1]Price List, Weapons &amp; Items'!B$1:F$1048576,5,0)</f>
        <v>0</v>
      </c>
      <c r="AP84" s="36" t="n">
        <f aca="false">IF(AND(AO84=1,M84="undisclosed")=TRUE(),1,0)</f>
        <v>0</v>
      </c>
      <c r="AQ84" s="36" t="n">
        <f aca="false">IF(AND(AO84=1,N84="undisclosed")=TRUE(),1,0)</f>
        <v>0</v>
      </c>
      <c r="AR84" s="36" t="n">
        <f aca="false">IFERROR(IF(SEARCH("ammuni",I84,1)&gt;0,1,0),0)</f>
        <v>0</v>
      </c>
      <c r="AS84" s="5" t="str">
        <f aca="false">VLOOKUP($I84,'[1]Price List, Weapons &amp; Items'!B$1:L$1048576,COLUMN('[1]Price List, Weapons &amp; Items'!$J$11)-1,0)</f>
        <v>Miscellaneous</v>
      </c>
      <c r="AT84" s="5" t="str">
        <f aca="false">IF(I84=".",".",VLOOKUP($I84,'[1]Price List, Weapons &amp; Items'!B$1:J$1048576,3,0))</f>
        <v>Under-barrel grenade launcher</v>
      </c>
      <c r="AU84" s="13" t="str">
        <f aca="true">IF(AG84=1,(OFFSET(I84,0,0,COUNTIF(#REF!,A84),1)),"")</f>
        <v/>
      </c>
      <c r="AV84" s="5" t="n">
        <f aca="false">VLOOKUP($I84,'[1]Price List, Weapons &amp; Items'!B$1:L$1048576,COLUMN('[1]Price List, Weapons &amp; Items'!$L$11)-1,0)</f>
        <v>0</v>
      </c>
      <c r="AW84" s="5" t="n">
        <f aca="false">IF(U84="Yes",1,0)</f>
        <v>1</v>
      </c>
      <c r="AX84" s="5" t="n">
        <f aca="false">IF(D84="Military",IF(OR(IFERROR(SEARCH("equipment",E84,1),0)&gt;0,IFERROR(SEARCH("weapons",E84,1),0)&gt;0),1,0),0)</f>
        <v>1</v>
      </c>
      <c r="AY84" s="5" t="str">
        <f aca="false">IFERROR(IF(VALUE(TEXT(C84,"mm"))=IF(AK84&gt;12,AK84-12,AK84),".",IF(TEXT(C84,"mm")="01",".",1)),"Value is not in date format")</f>
        <v>.</v>
      </c>
      <c r="AZ84" s="5" t="str">
        <f aca="false">IF(AND(A84=A83,C84=C83)=TRUE(),IF(F84=F83,".","1"),".")</f>
        <v>.</v>
      </c>
      <c r="BA84" s="5" t="str">
        <f aca="false">IF(AND(_xlfn.ISFORMULA(R84),_xlfn.ISFORMULA(S84),_xlfn.ISFORMULA(T84))=TRUE(),".",1)</f>
        <v>.</v>
      </c>
      <c r="BB84" s="5" t="str">
        <f aca="false">IF(T84&lt;&gt;".",IF(T84&gt;S84,1,"."),".")</f>
        <v>.</v>
      </c>
      <c r="BC84" s="5" t="n">
        <f aca="false">IFERROR(VLOOKUP(B84,'[1]Share, Heavy Weapons to Ukraine'!B$1:AA$1048576,COLUMN('[1]Share, Heavy Weapons to Ukraine'!C93)-1,0),0)</f>
        <v>1</v>
      </c>
      <c r="BD84" s="5" t="n">
        <f aca="false">VLOOKUP(Sheet1!B84,'[1]Country Summary (€)'!B$1:F$1048576,COLUMN('[1]Country Summary (€)'!C94)-1,FALSE())</f>
        <v>0</v>
      </c>
      <c r="BE84" s="5" t="str">
        <f aca="false">IF(AND(AG84=1,D84="Military",H84&lt;&gt;"Not given")=TRUE(),IF(SUMIFS(#REF!,#REF!,A84)&gt;0,ABS((SUMIFS(#REF!,#REF!,A84)/VLOOKUP("USD",'[1]Exchange Rates'!B$1:C$1048576,2,0)))/S84,"."),".")</f>
        <v>.</v>
      </c>
      <c r="BF84" s="1" t="str">
        <f aca="false">IF(AND(AG84=1,D84="Military",H84&lt;&gt;"Not given")=TRUE(),IF(SUMIFS(#REF!,#REF!,A84)&gt;0,IF((ABS((SUMIFS(#REF!,#REF!,A84)/VLOOKUP("USD",'[1]Exchange Rates'!B$1:C$1048576,2,0)))/S84)&gt;1,(SUMIFS(#REF!,#REF!,A84)-S84)/S84,(S84-SUMIFS(#REF!,#REF!,A84))/SUMIFS(#REF!,#REF!,A84)),"."),".")</f>
        <v>.</v>
      </c>
    </row>
    <row r="85" customFormat="false" ht="15.75" hidden="false" customHeight="true" outlineLevel="0" collapsed="false">
      <c r="A85" s="3" t="s">
        <v>104</v>
      </c>
      <c r="B85" s="3" t="s">
        <v>57</v>
      </c>
      <c r="C85" s="2" t="n">
        <v>44735</v>
      </c>
      <c r="D85" s="3" t="s">
        <v>105</v>
      </c>
      <c r="E85" s="3" t="s">
        <v>106</v>
      </c>
      <c r="F85" s="4" t="s">
        <v>236</v>
      </c>
      <c r="G85" s="5" t="s">
        <v>61</v>
      </c>
      <c r="H85" s="6" t="n">
        <v>450000000</v>
      </c>
      <c r="I85" s="49" t="s">
        <v>131</v>
      </c>
      <c r="J85" s="7" t="str">
        <f aca="false">VLOOKUP($I85,'[1]Price List, Weapons &amp; Items'!B$1:C$1048576,2,0)</f>
        <v>Light armaments &amp; infantry</v>
      </c>
      <c r="K85" s="7" t="str">
        <f aca="false">IF(I85=".",I85,VLOOKUP($I85,'[1]Price List, Weapons &amp; Items'!B$1:D$1048576,3,0))</f>
        <v>Small Arms and Light Weapons (SALW)</v>
      </c>
      <c r="L85" s="8" t="n">
        <f aca="false">VLOOKUP(I85,'[1]Price List, Weapons &amp; Items'!B$1:E$1048576,4,0)</f>
        <v>0</v>
      </c>
      <c r="M85" s="9" t="n">
        <v>2000</v>
      </c>
      <c r="N85" s="9" t="n">
        <v>2000</v>
      </c>
      <c r="O85" s="9" t="n">
        <f aca="false">VLOOKUP($I85,'[1]Price List, Weapons &amp; Items'!B$1:G$1048576,6,0)</f>
        <v>5300</v>
      </c>
      <c r="P85" s="6" t="str">
        <f aca="false">IF(TYPE(M85)=1,IF(TYPE(O85)=1,M85*O85,"No price"),".")</f>
        <v>No price</v>
      </c>
      <c r="Q85" s="6" t="str">
        <f aca="false">IF(TYPE(N85)=1,IF(TYPE(O85)=1,N85*O85,"No price"),".")</f>
        <v>No price</v>
      </c>
      <c r="R85" s="6" t="str">
        <f aca="false">IF(AG85=1,IF(H85&lt;&gt;"Not given",H85,IF(TYPE(H85)=2,IF(SUMIFS(#REF!,#REF!,A85)&gt;0,SUMIFS(#REF!,#REF!,A85),"."),"Format error")),"")</f>
        <v/>
      </c>
      <c r="S85" s="6" t="str">
        <f aca="false">IF(AND(AG85=1,R85&lt;&gt;".")=TRUE(),R85/VLOOKUP(G85,'[1]Exchange Rates'!B$1:C$1048576,2,0),IF(R85=".",".",""))</f>
        <v/>
      </c>
      <c r="T85" s="6" t="str">
        <f aca="false">IF(AG85=1,IF(AI85="Value is not given at all",".",IF(AI85="Value is given by the source",S85,IF(AI85="Value is calculated with prices",(IF(SUMIFS(#REF!,#REF!,A85)&gt;0,SUMIFS(#REF!,#REF!,A85),"."))/VLOOKUP("USD",'[1]Exchange Rates'!B$1:C$1048576,2,0),"Error with coding"))),"")</f>
        <v/>
      </c>
      <c r="U85" s="5" t="s">
        <v>63</v>
      </c>
      <c r="V85" s="47" t="s">
        <v>237</v>
      </c>
      <c r="W85" s="45" t="s">
        <v>72</v>
      </c>
      <c r="X85" s="45" t="s">
        <v>76</v>
      </c>
      <c r="Y85" s="45" t="s">
        <v>243</v>
      </c>
      <c r="Z85" s="5" t="n">
        <v>0</v>
      </c>
      <c r="AA85" s="5" t="n">
        <v>0</v>
      </c>
      <c r="AB85" s="5" t="n">
        <f aca="false">IF(AND(D85="Humanitarian", AE85&lt;&gt;"."), 1, 0)</f>
        <v>0</v>
      </c>
      <c r="AC85" s="5" t="n">
        <f aca="false">IF(OR(M85="undisclosed", M85="."), 0, IF(M85=N85, 1, 0))</f>
        <v>1</v>
      </c>
      <c r="AD85" s="5" t="n">
        <v>1</v>
      </c>
      <c r="AE85" s="45" t="s">
        <v>108</v>
      </c>
      <c r="AF85" s="12" t="str">
        <f aca="false">""</f>
        <v/>
      </c>
      <c r="AG85" s="36" t="n">
        <v>0</v>
      </c>
      <c r="AH85" s="46" t="s">
        <v>66</v>
      </c>
      <c r="AI85" s="36" t="s">
        <v>66</v>
      </c>
      <c r="AJ85" s="36" t="n">
        <v>1</v>
      </c>
      <c r="AK85" s="36" t="n">
        <v>6</v>
      </c>
      <c r="AL85" s="36" t="n">
        <v>0</v>
      </c>
      <c r="AM85" s="36" t="n">
        <f aca="false">IF(OR(AN85="2022-2023",AN85=2022), 1, 0)</f>
        <v>1</v>
      </c>
      <c r="AN85" s="36" t="s">
        <v>68</v>
      </c>
      <c r="AO85" s="36" t="n">
        <f aca="false">VLOOKUP($I85,'[1]Price List, Weapons &amp; Items'!B$1:F$1048576,5,0)</f>
        <v>0</v>
      </c>
      <c r="AP85" s="36" t="n">
        <f aca="false">IF(AND(AO85=1,M85="undisclosed")=TRUE(),1,0)</f>
        <v>0</v>
      </c>
      <c r="AQ85" s="36" t="n">
        <f aca="false">IF(AND(AO85=1,N85="undisclosed")=TRUE(),1,0)</f>
        <v>0</v>
      </c>
      <c r="AR85" s="36" t="n">
        <f aca="false">IFERROR(IF(SEARCH("ammuni",I85,1)&gt;0,1,0),0)</f>
        <v>0</v>
      </c>
      <c r="AS85" s="5" t="str">
        <f aca="false">VLOOKUP($I85,'[1]Price List, Weapons &amp; Items'!B$1:L$1048576,COLUMN('[1]Price List, Weapons &amp; Items'!$J$11)-1,0)</f>
        <v>Miscellaneous</v>
      </c>
      <c r="AT85" s="5" t="str">
        <f aca="false">IF(I85=".",".",VLOOKUP($I85,'[1]Price List, Weapons &amp; Items'!B$1:J$1048576,3,0))</f>
        <v>Small Arms and Light Weapons (SALW)</v>
      </c>
      <c r="AU85" s="13" t="str">
        <f aca="true">IF(AG85=1,(OFFSET(I85,0,0,COUNTIF(#REF!,A85),1)),"")</f>
        <v/>
      </c>
      <c r="AV85" s="5" t="n">
        <f aca="false">VLOOKUP($I85,'[1]Price List, Weapons &amp; Items'!B$1:L$1048576,COLUMN('[1]Price List, Weapons &amp; Items'!$L$11)-1,0)</f>
        <v>0</v>
      </c>
      <c r="AW85" s="5" t="n">
        <f aca="false">IF(U85="Yes",1,0)</f>
        <v>1</v>
      </c>
      <c r="AX85" s="5" t="n">
        <f aca="false">IF(D85="Military",IF(OR(IFERROR(SEARCH("equipment",E85,1),0)&gt;0,IFERROR(SEARCH("weapons",E85,1),0)&gt;0),1,0),0)</f>
        <v>1</v>
      </c>
      <c r="AY85" s="5" t="str">
        <f aca="false">IFERROR(IF(VALUE(TEXT(C85,"mm"))=IF(AK85&gt;12,AK85-12,AK85),".",IF(TEXT(C85,"mm")="01",".",1)),"Value is not in date format")</f>
        <v>.</v>
      </c>
      <c r="AZ85" s="5" t="str">
        <f aca="false">IF(AND(A85=A84,C85=C84)=TRUE(),IF(F85=F84,".","1"),".")</f>
        <v>.</v>
      </c>
      <c r="BA85" s="5" t="str">
        <f aca="false">IF(AND(_xlfn.ISFORMULA(R85),_xlfn.ISFORMULA(S85),_xlfn.ISFORMULA(T85))=TRUE(),".",1)</f>
        <v>.</v>
      </c>
      <c r="BB85" s="5" t="str">
        <f aca="false">IF(T85&lt;&gt;".",IF(T85&gt;S85,1,"."),".")</f>
        <v>.</v>
      </c>
      <c r="BC85" s="5" t="n">
        <f aca="false">IFERROR(VLOOKUP(B85,'[1]Share, Heavy Weapons to Ukraine'!B$1:AA$1048576,COLUMN('[1]Share, Heavy Weapons to Ukraine'!C94)-1,0),0)</f>
        <v>1</v>
      </c>
      <c r="BD85" s="5" t="n">
        <f aca="false">VLOOKUP(Sheet1!B85,'[1]Country Summary (€)'!B$1:F$1048576,COLUMN('[1]Country Summary (€)'!C95)-1,FALSE())</f>
        <v>0</v>
      </c>
      <c r="BE85" s="5" t="str">
        <f aca="false">IF(AND(AG85=1,D85="Military",H85&lt;&gt;"Not given")=TRUE(),IF(SUMIFS(#REF!,#REF!,A85)&gt;0,ABS((SUMIFS(#REF!,#REF!,A85)/VLOOKUP("USD",'[1]Exchange Rates'!B$1:C$1048576,2,0)))/S85,"."),".")</f>
        <v>.</v>
      </c>
      <c r="BF85" s="1" t="str">
        <f aca="false">IF(AND(AG85=1,D85="Military",H85&lt;&gt;"Not given")=TRUE(),IF(SUMIFS(#REF!,#REF!,A85)&gt;0,IF((ABS((SUMIFS(#REF!,#REF!,A85)/VLOOKUP("USD",'[1]Exchange Rates'!B$1:C$1048576,2,0)))/S85)&gt;1,(SUMIFS(#REF!,#REF!,A85)-S85)/S85,(S85-SUMIFS(#REF!,#REF!,A85))/SUMIFS(#REF!,#REF!,A85)),"."),".")</f>
        <v>.</v>
      </c>
    </row>
    <row r="86" customFormat="false" ht="15.75" hidden="false" customHeight="true" outlineLevel="0" collapsed="false">
      <c r="A86" s="3" t="s">
        <v>104</v>
      </c>
      <c r="B86" s="3" t="s">
        <v>57</v>
      </c>
      <c r="C86" s="2" t="n">
        <v>44735</v>
      </c>
      <c r="D86" s="3" t="s">
        <v>105</v>
      </c>
      <c r="E86" s="3" t="s">
        <v>106</v>
      </c>
      <c r="F86" s="4" t="s">
        <v>236</v>
      </c>
      <c r="G86" s="5" t="s">
        <v>61</v>
      </c>
      <c r="H86" s="6" t="n">
        <v>450000000</v>
      </c>
      <c r="I86" s="49" t="s">
        <v>244</v>
      </c>
      <c r="J86" s="7" t="str">
        <f aca="false">VLOOKUP($I86,'[1]Price List, Weapons &amp; Items'!B$1:C$1048576,2,0)</f>
        <v>Heavy weapon</v>
      </c>
      <c r="K86" s="7" t="str">
        <f aca="false">IF(I86=".",I86,VLOOKUP($I86,'[1]Price List, Weapons &amp; Items'!B$1:D$1048576,3,0))</f>
        <v>Patrol and coastal combatants</v>
      </c>
      <c r="L86" s="8" t="n">
        <f aca="false">VLOOKUP(I86,'[1]Price List, Weapons &amp; Items'!B$1:E$1048576,4,0)</f>
        <v>0</v>
      </c>
      <c r="M86" s="9" t="n">
        <v>18</v>
      </c>
      <c r="N86" s="9" t="n">
        <v>18</v>
      </c>
      <c r="O86" s="9" t="n">
        <f aca="false">VLOOKUP($I86,'[1]Price List, Weapons &amp; Items'!B$1:G$1048576,6,0)</f>
        <v>39916727.9</v>
      </c>
      <c r="P86" s="6" t="str">
        <f aca="false">IF(TYPE(M86)=1,IF(TYPE(O86)=1,M86*O86,"No price"),".")</f>
        <v>No price</v>
      </c>
      <c r="Q86" s="6" t="str">
        <f aca="false">IF(TYPE(N86)=1,IF(TYPE(O86)=1,N86*O86,"No price"),".")</f>
        <v>No price</v>
      </c>
      <c r="R86" s="6" t="str">
        <f aca="false">IF(AG86=1,IF(H86&lt;&gt;"Not given",H86,IF(TYPE(H86)=2,IF(SUMIFS(#REF!,#REF!,A86)&gt;0,SUMIFS(#REF!,#REF!,A86),"."),"Format error")),"")</f>
        <v/>
      </c>
      <c r="S86" s="6" t="str">
        <f aca="false">IF(AND(AG86=1,R86&lt;&gt;".")=TRUE(),R86/VLOOKUP(G86,'[1]Exchange Rates'!B$1:C$1048576,2,0),IF(R86=".",".",""))</f>
        <v/>
      </c>
      <c r="T86" s="6" t="str">
        <f aca="false">IF(AG86=1,IF(AI86="Value is not given at all",".",IF(AI86="Value is given by the source",S86,IF(AI86="Value is calculated with prices",(IF(SUMIFS(#REF!,#REF!,A86)&gt;0,SUMIFS(#REF!,#REF!,A86),"."))/VLOOKUP("USD",'[1]Exchange Rates'!B$1:C$1048576,2,0),"Error with coding"))),"")</f>
        <v/>
      </c>
      <c r="U86" s="5" t="s">
        <v>63</v>
      </c>
      <c r="V86" s="47" t="s">
        <v>237</v>
      </c>
      <c r="W86" s="45" t="s">
        <v>72</v>
      </c>
      <c r="X86" s="45" t="s">
        <v>76</v>
      </c>
      <c r="Y86" s="45" t="s">
        <v>245</v>
      </c>
      <c r="Z86" s="5" t="n">
        <v>0</v>
      </c>
      <c r="AA86" s="5" t="n">
        <v>0</v>
      </c>
      <c r="AB86" s="5" t="n">
        <f aca="false">IF(AND(D86="Humanitarian", AE86&lt;&gt;"."), 1, 0)</f>
        <v>0</v>
      </c>
      <c r="AC86" s="5" t="n">
        <f aca="false">IF(OR(M86="undisclosed", M86="."), 0, IF(M86=N86, 1, 0))</f>
        <v>1</v>
      </c>
      <c r="AD86" s="5" t="n">
        <v>1</v>
      </c>
      <c r="AE86" s="48" t="s">
        <v>146</v>
      </c>
      <c r="AF86" s="12" t="str">
        <f aca="false">""</f>
        <v/>
      </c>
      <c r="AG86" s="36" t="n">
        <v>0</v>
      </c>
      <c r="AH86" s="46" t="s">
        <v>66</v>
      </c>
      <c r="AI86" s="36" t="s">
        <v>66</v>
      </c>
      <c r="AJ86" s="36" t="n">
        <v>1</v>
      </c>
      <c r="AK86" s="36" t="n">
        <v>6</v>
      </c>
      <c r="AL86" s="36" t="n">
        <v>0</v>
      </c>
      <c r="AM86" s="36" t="n">
        <f aca="false">IF(OR(AN86="2022-2023",AN86=2022), 1, 0)</f>
        <v>1</v>
      </c>
      <c r="AN86" s="36" t="s">
        <v>68</v>
      </c>
      <c r="AO86" s="36" t="n">
        <f aca="false">VLOOKUP($I86,'[1]Price List, Weapons &amp; Items'!B$1:F$1048576,5,0)</f>
        <v>0</v>
      </c>
      <c r="AP86" s="36" t="n">
        <f aca="false">IF(AND(AO86=1,M86="undisclosed")=TRUE(),1,0)</f>
        <v>0</v>
      </c>
      <c r="AQ86" s="36" t="n">
        <f aca="false">IF(AND(AO86=1,N86="undisclosed")=TRUE(),1,0)</f>
        <v>0</v>
      </c>
      <c r="AR86" s="36" t="n">
        <f aca="false">IFERROR(IF(SEARCH("ammuni",I86,1)&gt;0,1,0),0)</f>
        <v>0</v>
      </c>
      <c r="AS86" s="5" t="str">
        <f aca="false">VLOOKUP($I86,'[1]Price List, Weapons &amp; Items'!B$1:L$1048576,COLUMN('[1]Price List, Weapons &amp; Items'!$J$11)-1,0)</f>
        <v>Military media (incl. websites)</v>
      </c>
      <c r="AT86" s="5" t="str">
        <f aca="false">IF(I86=".",".",VLOOKUP($I86,'[1]Price List, Weapons &amp; Items'!B$1:J$1048576,3,0))</f>
        <v>Patrol and coastal combatants</v>
      </c>
      <c r="AU86" s="13" t="str">
        <f aca="true">IF(AG86=1,(OFFSET(I86,0,0,COUNTIF(#REF!,A86),1)),"")</f>
        <v/>
      </c>
      <c r="AV86" s="5" t="n">
        <f aca="false">VLOOKUP($I86,'[1]Price List, Weapons &amp; Items'!B$1:L$1048576,COLUMN('[1]Price List, Weapons &amp; Items'!$L$11)-1,0)</f>
        <v>0</v>
      </c>
      <c r="AW86" s="5" t="n">
        <f aca="false">IF(U86="Yes",1,0)</f>
        <v>1</v>
      </c>
      <c r="AX86" s="5" t="n">
        <f aca="false">IF(D86="Military",IF(OR(IFERROR(SEARCH("equipment",E86,1),0)&gt;0,IFERROR(SEARCH("weapons",E86,1),0)&gt;0),1,0),0)</f>
        <v>1</v>
      </c>
      <c r="AY86" s="5" t="str">
        <f aca="false">IFERROR(IF(VALUE(TEXT(C86,"mm"))=IF(AK86&gt;12,AK86-12,AK86),".",IF(TEXT(C86,"mm")="01",".",1)),"Value is not in date format")</f>
        <v>.</v>
      </c>
      <c r="AZ86" s="5" t="str">
        <f aca="false">IF(AND(A86=A85,C86=C85)=TRUE(),IF(F86=F85,".","1"),".")</f>
        <v>.</v>
      </c>
      <c r="BA86" s="5" t="str">
        <f aca="false">IF(AND(_xlfn.ISFORMULA(R86),_xlfn.ISFORMULA(S86),_xlfn.ISFORMULA(T86))=TRUE(),".",1)</f>
        <v>.</v>
      </c>
      <c r="BB86" s="5" t="str">
        <f aca="false">IF(T86&lt;&gt;".",IF(T86&gt;S86,1,"."),".")</f>
        <v>.</v>
      </c>
      <c r="BC86" s="5" t="n">
        <f aca="false">IFERROR(VLOOKUP(B86,'[1]Share, Heavy Weapons to Ukraine'!B$1:AA$1048576,COLUMN('[1]Share, Heavy Weapons to Ukraine'!C95)-1,0),0)</f>
        <v>1</v>
      </c>
      <c r="BD86" s="5" t="n">
        <f aca="false">VLOOKUP(Sheet1!B86,'[1]Country Summary (€)'!B$1:F$1048576,COLUMN('[1]Country Summary (€)'!C96)-1,FALSE())</f>
        <v>0</v>
      </c>
      <c r="BE86" s="5" t="str">
        <f aca="false">IF(AND(AG86=1,D86="Military",H86&lt;&gt;"Not given")=TRUE(),IF(SUMIFS(#REF!,#REF!,A86)&gt;0,ABS((SUMIFS(#REF!,#REF!,A86)/VLOOKUP("USD",'[1]Exchange Rates'!B$1:C$1048576,2,0)))/S86,"."),".")</f>
        <v>.</v>
      </c>
      <c r="BF86" s="1" t="str">
        <f aca="false">IF(AND(AG86=1,D86="Military",H86&lt;&gt;"Not given")=TRUE(),IF(SUMIFS(#REF!,#REF!,A86)&gt;0,IF((ABS((SUMIFS(#REF!,#REF!,A86)/VLOOKUP("USD",'[1]Exchange Rates'!B$1:C$1048576,2,0)))/S86)&gt;1,(SUMIFS(#REF!,#REF!,A86)-S86)/S86,(S86-SUMIFS(#REF!,#REF!,A86))/SUMIFS(#REF!,#REF!,A86)),"."),".")</f>
        <v>.</v>
      </c>
    </row>
    <row r="87" customFormat="false" ht="15.75" hidden="false" customHeight="true" outlineLevel="0" collapsed="false">
      <c r="A87" s="3" t="s">
        <v>104</v>
      </c>
      <c r="B87" s="3" t="s">
        <v>57</v>
      </c>
      <c r="C87" s="2" t="n">
        <v>44735</v>
      </c>
      <c r="D87" s="3" t="s">
        <v>105</v>
      </c>
      <c r="E87" s="3" t="s">
        <v>106</v>
      </c>
      <c r="F87" s="4" t="s">
        <v>236</v>
      </c>
      <c r="G87" s="5" t="s">
        <v>61</v>
      </c>
      <c r="H87" s="6" t="n">
        <v>450000000</v>
      </c>
      <c r="I87" s="49" t="s">
        <v>224</v>
      </c>
      <c r="J87" s="7" t="str">
        <f aca="false">VLOOKUP($I87,'[1]Price List, Weapons &amp; Items'!B$1:C$1048576,2,0)</f>
        <v>Military equipment</v>
      </c>
      <c r="K87" s="7" t="str">
        <f aca="false">IF(I87=".",I87,VLOOKUP($I87,'[1]Price List, Weapons &amp; Items'!B$1:D$1048576,3,0))</f>
        <v>spare parts</v>
      </c>
      <c r="L87" s="8" t="n">
        <f aca="false">VLOOKUP(I87,'[1]Price List, Weapons &amp; Items'!B$1:E$1048576,4,0)</f>
        <v>0</v>
      </c>
      <c r="M87" s="9" t="s">
        <v>166</v>
      </c>
      <c r="N87" s="9" t="s">
        <v>166</v>
      </c>
      <c r="O87" s="9" t="str">
        <f aca="false">VLOOKUP($I87,'[1]Price List, Weapons &amp; Items'!B$1:G$1048576,6,0)</f>
        <v>.</v>
      </c>
      <c r="P87" s="6" t="str">
        <f aca="false">IF(TYPE(M87)=1,IF(TYPE(O87)=1,M87*O87,"No price"),".")</f>
        <v>.</v>
      </c>
      <c r="Q87" s="6" t="str">
        <f aca="false">IF(TYPE(N87)=1,IF(TYPE(O87)=1,N87*O87,"No price"),".")</f>
        <v>.</v>
      </c>
      <c r="R87" s="6" t="str">
        <f aca="false">IF(AG87=1,IF(H87&lt;&gt;"Not given",H87,IF(TYPE(H87)=2,IF(SUMIFS(#REF!,#REF!,A87)&gt;0,SUMIFS(#REF!,#REF!,A87),"."),"Format error")),"")</f>
        <v/>
      </c>
      <c r="S87" s="6" t="str">
        <f aca="false">IF(AND(AG87=1,R87&lt;&gt;".")=TRUE(),R87/VLOOKUP(G87,'[1]Exchange Rates'!B$1:C$1048576,2,0),IF(R87=".",".",""))</f>
        <v/>
      </c>
      <c r="T87" s="6" t="str">
        <f aca="false">IF(AG87=1,IF(AI87="Value is not given at all",".",IF(AI87="Value is given by the source",S87,IF(AI87="Value is calculated with prices",(IF(SUMIFS(#REF!,#REF!,A87)&gt;0,SUMIFS(#REF!,#REF!,A87),"."))/VLOOKUP("USD",'[1]Exchange Rates'!B$1:C$1048576,2,0),"Error with coding"))),"")</f>
        <v/>
      </c>
      <c r="U87" s="5" t="s">
        <v>63</v>
      </c>
      <c r="V87" s="47" t="s">
        <v>237</v>
      </c>
      <c r="W87" s="45" t="s">
        <v>72</v>
      </c>
      <c r="X87" s="45" t="s">
        <v>76</v>
      </c>
      <c r="Y87" s="45" t="s">
        <v>246</v>
      </c>
      <c r="Z87" s="5" t="n">
        <v>0</v>
      </c>
      <c r="AA87" s="5" t="n">
        <v>0</v>
      </c>
      <c r="AB87" s="5" t="n">
        <f aca="false">IF(AND(D87="Humanitarian", AE87&lt;&gt;"."), 1, 0)</f>
        <v>0</v>
      </c>
      <c r="AC87" s="5" t="n">
        <f aca="false">IF(OR(M87="undisclosed", M87="."), 0, IF(M87=N87, 1, 0))</f>
        <v>0</v>
      </c>
      <c r="AD87" s="5" t="n">
        <v>1</v>
      </c>
      <c r="AE87" s="45" t="s">
        <v>108</v>
      </c>
      <c r="AF87" s="12" t="str">
        <f aca="false">""</f>
        <v/>
      </c>
      <c r="AG87" s="36" t="n">
        <v>0</v>
      </c>
      <c r="AH87" s="46" t="s">
        <v>66</v>
      </c>
      <c r="AI87" s="36" t="s">
        <v>66</v>
      </c>
      <c r="AJ87" s="36" t="n">
        <v>1</v>
      </c>
      <c r="AK87" s="36" t="n">
        <v>6</v>
      </c>
      <c r="AL87" s="36" t="n">
        <v>0</v>
      </c>
      <c r="AM87" s="36" t="n">
        <f aca="false">IF(OR(AN87="2022-2023",AN87=2022), 1, 0)</f>
        <v>1</v>
      </c>
      <c r="AN87" s="36" t="s">
        <v>68</v>
      </c>
      <c r="AO87" s="36" t="n">
        <f aca="false">VLOOKUP($I87,'[1]Price List, Weapons &amp; Items'!B$1:F$1048576,5,0)</f>
        <v>0</v>
      </c>
      <c r="AP87" s="36" t="n">
        <f aca="false">IF(AND(AO87=1,M87="undisclosed")=TRUE(),1,0)</f>
        <v>0</v>
      </c>
      <c r="AQ87" s="36" t="n">
        <f aca="false">IF(AND(AO87=1,N87="undisclosed")=TRUE(),1,0)</f>
        <v>0</v>
      </c>
      <c r="AR87" s="36" t="n">
        <f aca="false">IFERROR(IF(SEARCH("ammuni",I87,1)&gt;0,1,0),0)</f>
        <v>0</v>
      </c>
      <c r="AS87" s="5" t="str">
        <f aca="false">VLOOKUP($I87,'[1]Price List, Weapons &amp; Items'!B$1:L$1048576,COLUMN('[1]Price List, Weapons &amp; Items'!$J$11)-1,0)</f>
        <v>.</v>
      </c>
      <c r="AT87" s="5" t="str">
        <f aca="false">IF(I87=".",".",VLOOKUP($I87,'[1]Price List, Weapons &amp; Items'!B$1:J$1048576,3,0))</f>
        <v>spare parts</v>
      </c>
      <c r="AU87" s="13" t="str">
        <f aca="true">IF(AG87=1,(OFFSET(I87,0,0,COUNTIF(#REF!,A87),1)),"")</f>
        <v/>
      </c>
      <c r="AV87" s="5" t="str">
        <f aca="false">VLOOKUP($I87,'[1]Price List, Weapons &amp; Items'!B$1:L$1048576,COLUMN('[1]Price List, Weapons &amp; Items'!$L$11)-1,0)</f>
        <v>no price, 0 count</v>
      </c>
      <c r="AW87" s="5" t="n">
        <f aca="false">IF(U87="Yes",1,0)</f>
        <v>1</v>
      </c>
      <c r="AX87" s="5" t="n">
        <f aca="false">IF(D87="Military",IF(OR(IFERROR(SEARCH("equipment",E87,1),0)&gt;0,IFERROR(SEARCH("weapons",E87,1),0)&gt;0),1,0),0)</f>
        <v>1</v>
      </c>
      <c r="AY87" s="5" t="str">
        <f aca="false">IFERROR(IF(VALUE(TEXT(C87,"mm"))=IF(AK87&gt;12,AK87-12,AK87),".",IF(TEXT(C87,"mm")="01",".",1)),"Value is not in date format")</f>
        <v>.</v>
      </c>
      <c r="AZ87" s="5" t="str">
        <f aca="false">IF(AND(A87=A86,C87=C86)=TRUE(),IF(F87=F86,".","1"),".")</f>
        <v>.</v>
      </c>
      <c r="BA87" s="5" t="str">
        <f aca="false">IF(AND(_xlfn.ISFORMULA(R87),_xlfn.ISFORMULA(S87),_xlfn.ISFORMULA(T87))=TRUE(),".",1)</f>
        <v>.</v>
      </c>
      <c r="BB87" s="5" t="str">
        <f aca="false">IF(T87&lt;&gt;".",IF(T87&gt;S87,1,"."),".")</f>
        <v>.</v>
      </c>
      <c r="BC87" s="5" t="n">
        <f aca="false">IFERROR(VLOOKUP(B87,'[1]Share, Heavy Weapons to Ukraine'!B$1:AA$1048576,COLUMN('[1]Share, Heavy Weapons to Ukraine'!C96)-1,0),0)</f>
        <v>1</v>
      </c>
      <c r="BD87" s="5" t="n">
        <f aca="false">VLOOKUP(Sheet1!B87,'[1]Country Summary (€)'!B$1:F$1048576,COLUMN('[1]Country Summary (€)'!C97)-1,FALSE())</f>
        <v>0</v>
      </c>
      <c r="BE87" s="5" t="str">
        <f aca="false">IF(AND(AG87=1,D87="Military",H87&lt;&gt;"Not given")=TRUE(),IF(SUMIFS(#REF!,#REF!,A87)&gt;0,ABS((SUMIFS(#REF!,#REF!,A87)/VLOOKUP("USD",'[1]Exchange Rates'!B$1:C$1048576,2,0)))/S87,"."),".")</f>
        <v>.</v>
      </c>
      <c r="BF87" s="1" t="str">
        <f aca="false">IF(AND(AG87=1,D87="Military",H87&lt;&gt;"Not given")=TRUE(),IF(SUMIFS(#REF!,#REF!,A87)&gt;0,IF((ABS((SUMIFS(#REF!,#REF!,A87)/VLOOKUP("USD",'[1]Exchange Rates'!B$1:C$1048576,2,0)))/S87)&gt;1,(SUMIFS(#REF!,#REF!,A87)-S87)/S87,(S87-SUMIFS(#REF!,#REF!,A87))/SUMIFS(#REF!,#REF!,A87)),"."),".")</f>
        <v>.</v>
      </c>
    </row>
    <row r="88" customFormat="false" ht="15.75" hidden="false" customHeight="true" outlineLevel="0" collapsed="false">
      <c r="A88" s="3" t="s">
        <v>104</v>
      </c>
      <c r="B88" s="3" t="s">
        <v>57</v>
      </c>
      <c r="C88" s="2" t="n">
        <v>44743</v>
      </c>
      <c r="D88" s="3" t="s">
        <v>105</v>
      </c>
      <c r="E88" s="3" t="s">
        <v>106</v>
      </c>
      <c r="F88" s="4" t="s">
        <v>247</v>
      </c>
      <c r="G88" s="5" t="s">
        <v>61</v>
      </c>
      <c r="H88" s="6" t="n">
        <v>50000000</v>
      </c>
      <c r="I88" s="1" t="s">
        <v>231</v>
      </c>
      <c r="J88" s="7" t="str">
        <f aca="false">VLOOKUP($I88,'[1]Price List, Weapons &amp; Items'!B$1:C$1048576,2,0)</f>
        <v>Ammunition for heavy weapon</v>
      </c>
      <c r="K88" s="7" t="str">
        <f aca="false">IF(I88=".",I88,VLOOKUP($I88,'[1]Price List, Weapons &amp; Items'!B$1:D$1048576,3,0))</f>
        <v>227mm MLRS ammunition</v>
      </c>
      <c r="L88" s="8" t="n">
        <f aca="false">VLOOKUP(I88,'[1]Price List, Weapons &amp; Items'!B$1:E$1048576,4,0)</f>
        <v>0</v>
      </c>
      <c r="M88" s="9" t="s">
        <v>166</v>
      </c>
      <c r="N88" s="9" t="s">
        <v>166</v>
      </c>
      <c r="O88" s="9" t="n">
        <f aca="false">VLOOKUP($I88,'[1]Price List, Weapons &amp; Items'!B$1:G$1048576,6,0)</f>
        <v>150000</v>
      </c>
      <c r="P88" s="6" t="str">
        <f aca="false">IF(TYPE(M88)=1,IF(TYPE(O88)=1,M88*O88,"No price"),".")</f>
        <v>.</v>
      </c>
      <c r="Q88" s="6" t="str">
        <f aca="false">IF(TYPE(N88)=1,IF(TYPE(O88)=1,N88*O88,"No price"),".")</f>
        <v>.</v>
      </c>
      <c r="R88" s="6" t="str">
        <f aca="false">IF(AG88=1,IF(H88&lt;&gt;"Not given",H88,IF(TYPE(H88)=2,IF(SUMIFS(#REF!,#REF!,A88)&gt;0,SUMIFS(#REF!,#REF!,A88),"."),"Format error")),"")</f>
        <v/>
      </c>
      <c r="S88" s="6" t="str">
        <f aca="false">IF(AND(AG88=1,R88&lt;&gt;".")=TRUE(),R88/VLOOKUP(G88,'[1]Exchange Rates'!B$1:C$1048576,2,0),IF(R88=".",".",""))</f>
        <v/>
      </c>
      <c r="T88" s="6" t="str">
        <f aca="false">IF(AG88=1,IF(AI88="Value is not given at all",".",IF(AI88="Value is given by the source",S88,IF(AI88="Value is calculated with prices",(IF(SUMIFS(#REF!,#REF!,A88)&gt;0,SUMIFS(#REF!,#REF!,A88),"."))/VLOOKUP("USD",'[1]Exchange Rates'!B$1:C$1048576,2,0),"Error with coding"))),"")</f>
        <v/>
      </c>
      <c r="U88" s="5" t="s">
        <v>63</v>
      </c>
      <c r="V88" s="32" t="s">
        <v>248</v>
      </c>
      <c r="W88" s="45" t="s">
        <v>72</v>
      </c>
      <c r="X88" s="45" t="s">
        <v>76</v>
      </c>
      <c r="Y88" s="45" t="s">
        <v>249</v>
      </c>
      <c r="Z88" s="5" t="n">
        <v>0</v>
      </c>
      <c r="AA88" s="5" t="n">
        <v>0</v>
      </c>
      <c r="AB88" s="5" t="n">
        <f aca="false">IF(AND(D88="Humanitarian", AE88&lt;&gt;"."), 1, 0)</f>
        <v>0</v>
      </c>
      <c r="AC88" s="5" t="n">
        <f aca="false">IF(OR(M88="undisclosed", M88="."), 0, IF(M88=N88, 1, 0))</f>
        <v>0</v>
      </c>
      <c r="AD88" s="5" t="n">
        <v>1</v>
      </c>
      <c r="AE88" s="45" t="s">
        <v>108</v>
      </c>
      <c r="AF88" s="12" t="str">
        <f aca="false">""</f>
        <v/>
      </c>
      <c r="AG88" s="36" t="n">
        <v>0</v>
      </c>
      <c r="AH88" s="46" t="s">
        <v>66</v>
      </c>
      <c r="AI88" s="36" t="s">
        <v>66</v>
      </c>
      <c r="AJ88" s="36" t="n">
        <v>1</v>
      </c>
      <c r="AK88" s="36" t="n">
        <v>7</v>
      </c>
      <c r="AL88" s="36" t="n">
        <v>0</v>
      </c>
      <c r="AM88" s="36" t="n">
        <f aca="false">IF(OR(AN88="2022-2023",AN88=2022), 1, 0)</f>
        <v>1</v>
      </c>
      <c r="AN88" s="36" t="s">
        <v>68</v>
      </c>
      <c r="AO88" s="36" t="n">
        <f aca="false">VLOOKUP($I88,'[1]Price List, Weapons &amp; Items'!B$1:F$1048576,5,0)</f>
        <v>1</v>
      </c>
      <c r="AP88" s="36" t="n">
        <f aca="false">IF(AND(AO88=1,M88="undisclosed")=TRUE(),1,0)</f>
        <v>1</v>
      </c>
      <c r="AQ88" s="36" t="n">
        <f aca="false">IF(AND(AO88=1,N88="undisclosed")=TRUE(),1,0)</f>
        <v>1</v>
      </c>
      <c r="AR88" s="36" t="n">
        <f aca="false">IFERROR(IF(SEARCH("ammuni",I88,1)&gt;0,1,0),0)</f>
        <v>1</v>
      </c>
      <c r="AS88" s="5" t="str">
        <f aca="false">VLOOKUP($I88,'[1]Price List, Weapons &amp; Items'!B$1:L$1048576,COLUMN('[1]Price List, Weapons &amp; Items'!$J$11)-1,0)</f>
        <v>Media reports (incl. social media)</v>
      </c>
      <c r="AT88" s="5" t="str">
        <f aca="false">IF(I88=".",".",VLOOKUP($I88,'[1]Price List, Weapons &amp; Items'!B$1:J$1048576,3,0))</f>
        <v>227mm MLRS ammunition</v>
      </c>
      <c r="AU88" s="13" t="str">
        <f aca="true">IF(AG88=1,(OFFSET(I88,0,0,COUNTIF(#REF!,A88),1)),"")</f>
        <v/>
      </c>
      <c r="AV88" s="5" t="str">
        <f aca="false">VLOOKUP($I88,'[1]Price List, Weapons &amp; Items'!B$1:L$1048576,COLUMN('[1]Price List, Weapons &amp; Items'!$L$11)-1,0)</f>
        <v>no price, 0 count</v>
      </c>
      <c r="AW88" s="5" t="n">
        <f aca="false">IF(U88="Yes",1,0)</f>
        <v>1</v>
      </c>
      <c r="AX88" s="5" t="n">
        <f aca="false">IF(D88="Military",IF(OR(IFERROR(SEARCH("equipment",E88,1),0)&gt;0,IFERROR(SEARCH("weapons",E88,1),0)&gt;0),1,0),0)</f>
        <v>1</v>
      </c>
      <c r="AY88" s="5" t="str">
        <f aca="false">IFERROR(IF(VALUE(TEXT(C88,"mm"))=IF(AK88&gt;12,AK88-12,AK88),".",IF(TEXT(C88,"mm")="01",".",1)),"Value is not in date format")</f>
        <v>.</v>
      </c>
      <c r="AZ88" s="5" t="str">
        <f aca="false">IF(AND(A88=A87,C88=C87)=TRUE(),IF(F88=F87,".","1"),".")</f>
        <v>.</v>
      </c>
      <c r="BA88" s="5" t="str">
        <f aca="false">IF(AND(_xlfn.ISFORMULA(R88),_xlfn.ISFORMULA(S88),_xlfn.ISFORMULA(T88))=TRUE(),".",1)</f>
        <v>.</v>
      </c>
      <c r="BB88" s="5" t="str">
        <f aca="false">IF(T88&lt;&gt;".",IF(T88&gt;S88,1,"."),".")</f>
        <v>.</v>
      </c>
      <c r="BC88" s="5" t="n">
        <f aca="false">IFERROR(VLOOKUP(B88,'[1]Share, Heavy Weapons to Ukraine'!B$1:AA$1048576,COLUMN('[1]Share, Heavy Weapons to Ukraine'!C97)-1,0),0)</f>
        <v>1</v>
      </c>
      <c r="BD88" s="5" t="n">
        <f aca="false">VLOOKUP(Sheet1!B88,'[1]Country Summary (€)'!B$1:F$1048576,COLUMN('[1]Country Summary (€)'!C98)-1,FALSE())</f>
        <v>0</v>
      </c>
      <c r="BE88" s="5" t="str">
        <f aca="false">IF(AND(AG88=1,D88="Military",H88&lt;&gt;"Not given")=TRUE(),IF(SUMIFS(#REF!,#REF!,A88)&gt;0,ABS((SUMIFS(#REF!,#REF!,A88)/VLOOKUP("USD",'[1]Exchange Rates'!B$1:C$1048576,2,0)))/S88,"."),".")</f>
        <v>.</v>
      </c>
      <c r="BF88" s="1" t="str">
        <f aca="false">IF(AND(AG88=1,D88="Military",H88&lt;&gt;"Not given")=TRUE(),IF(SUMIFS(#REF!,#REF!,A88)&gt;0,IF((ABS((SUMIFS(#REF!,#REF!,A88)/VLOOKUP("USD",'[1]Exchange Rates'!B$1:C$1048576,2,0)))/S88)&gt;1,(SUMIFS(#REF!,#REF!,A88)-S88)/S88,(S88-SUMIFS(#REF!,#REF!,A88))/SUMIFS(#REF!,#REF!,A88)),"."),".")</f>
        <v>.</v>
      </c>
    </row>
    <row r="89" customFormat="false" ht="15.75" hidden="false" customHeight="true" outlineLevel="0" collapsed="false">
      <c r="A89" s="3" t="s">
        <v>104</v>
      </c>
      <c r="B89" s="3" t="s">
        <v>57</v>
      </c>
      <c r="C89" s="2" t="n">
        <v>44751</v>
      </c>
      <c r="D89" s="3" t="s">
        <v>105</v>
      </c>
      <c r="E89" s="3" t="s">
        <v>106</v>
      </c>
      <c r="F89" s="4" t="s">
        <v>250</v>
      </c>
      <c r="G89" s="5" t="s">
        <v>61</v>
      </c>
      <c r="H89" s="6" t="n">
        <v>400000000</v>
      </c>
      <c r="I89" s="1" t="s">
        <v>206</v>
      </c>
      <c r="J89" s="7" t="str">
        <f aca="false">VLOOKUP($I89,'[1]Price List, Weapons &amp; Items'!B$1:C$1048576,2,0)</f>
        <v>Heavy weapon</v>
      </c>
      <c r="K89" s="7" t="str">
        <f aca="false">IF(I89=".",I89,VLOOKUP($I89,'[1]Price List, Weapons &amp; Items'!B$1:D$1048576,3,0))</f>
        <v>227mm MLRS</v>
      </c>
      <c r="L89" s="8" t="n">
        <f aca="false">VLOOKUP(I89,'[1]Price List, Weapons &amp; Items'!B$1:E$1048576,4,0)</f>
        <v>0</v>
      </c>
      <c r="M89" s="9" t="n">
        <v>4</v>
      </c>
      <c r="N89" s="9" t="n">
        <v>4</v>
      </c>
      <c r="O89" s="9" t="n">
        <f aca="false">VLOOKUP($I89,'[1]Price List, Weapons &amp; Items'!B$1:G$1048576,6,0)</f>
        <v>15076313.03</v>
      </c>
      <c r="P89" s="6" t="str">
        <f aca="false">IF(TYPE(M89)=1,IF(TYPE(O89)=1,M89*O89,"No price"),".")</f>
        <v>No price</v>
      </c>
      <c r="Q89" s="6" t="str">
        <f aca="false">IF(TYPE(N89)=1,IF(TYPE(O89)=1,N89*O89,"No price"),".")</f>
        <v>No price</v>
      </c>
      <c r="R89" s="6" t="str">
        <f aca="false">IF(AG89=1,IF(H89&lt;&gt;"Not given",H89,IF(TYPE(H89)=2,IF(SUMIFS(#REF!,#REF!,A89)&gt;0,SUMIFS(#REF!,#REF!,A89),"."),"Format error")),"")</f>
        <v/>
      </c>
      <c r="S89" s="6" t="str">
        <f aca="false">IF(AND(AG89=1,R89&lt;&gt;".")=TRUE(),R89/VLOOKUP(G89,'[1]Exchange Rates'!B$1:C$1048576,2,0),IF(R89=".",".",""))</f>
        <v/>
      </c>
      <c r="T89" s="6" t="str">
        <f aca="false">IF(AG89=1,IF(AI89="Value is not given at all",".",IF(AI89="Value is given by the source",S89,IF(AI89="Value is calculated with prices",(IF(SUMIFS(#REF!,#REF!,A89)&gt;0,SUMIFS(#REF!,#REF!,A89),"."))/VLOOKUP("USD",'[1]Exchange Rates'!B$1:C$1048576,2,0),"Error with coding"))),"")</f>
        <v/>
      </c>
      <c r="U89" s="5" t="s">
        <v>63</v>
      </c>
      <c r="V89" s="47" t="s">
        <v>251</v>
      </c>
      <c r="W89" s="45" t="s">
        <v>72</v>
      </c>
      <c r="X89" s="45" t="s">
        <v>76</v>
      </c>
      <c r="Y89" s="45" t="s">
        <v>252</v>
      </c>
      <c r="Z89" s="5" t="n">
        <v>0</v>
      </c>
      <c r="AA89" s="5" t="n">
        <v>0</v>
      </c>
      <c r="AB89" s="5" t="n">
        <f aca="false">IF(AND(D89="Humanitarian", AE89&lt;&gt;"."), 1, 0)</f>
        <v>0</v>
      </c>
      <c r="AC89" s="5" t="n">
        <f aca="false">IF(OR(M89="undisclosed", M89="."), 0, IF(M89=N89, 1, 0))</f>
        <v>1</v>
      </c>
      <c r="AD89" s="5" t="n">
        <v>0</v>
      </c>
      <c r="AE89" s="45" t="s">
        <v>208</v>
      </c>
      <c r="AF89" s="12" t="str">
        <f aca="false">""</f>
        <v/>
      </c>
      <c r="AG89" s="36" t="n">
        <v>0</v>
      </c>
      <c r="AH89" s="46" t="s">
        <v>66</v>
      </c>
      <c r="AI89" s="36" t="s">
        <v>66</v>
      </c>
      <c r="AJ89" s="36" t="n">
        <v>1</v>
      </c>
      <c r="AK89" s="36" t="n">
        <v>7</v>
      </c>
      <c r="AL89" s="36" t="n">
        <v>0</v>
      </c>
      <c r="AM89" s="36" t="n">
        <f aca="false">IF(OR(AN89="2022-2023",AN89=2022), 1, 0)</f>
        <v>1</v>
      </c>
      <c r="AN89" s="36" t="s">
        <v>68</v>
      </c>
      <c r="AO89" s="36" t="n">
        <f aca="false">VLOOKUP($I89,'[1]Price List, Weapons &amp; Items'!B$1:F$1048576,5,0)</f>
        <v>1</v>
      </c>
      <c r="AP89" s="36" t="n">
        <f aca="false">IF(AND(AO89=1,M89="undisclosed")=TRUE(),1,0)</f>
        <v>0</v>
      </c>
      <c r="AQ89" s="36" t="n">
        <f aca="false">IF(AND(AO89=1,N89="undisclosed")=TRUE(),1,0)</f>
        <v>0</v>
      </c>
      <c r="AR89" s="36" t="n">
        <f aca="false">IFERROR(IF(SEARCH("ammuni",I89,1)&gt;0,1,0),0)</f>
        <v>0</v>
      </c>
      <c r="AS89" s="5" t="str">
        <f aca="false">VLOOKUP($I89,'[1]Price List, Weapons &amp; Items'!B$1:L$1048576,COLUMN('[1]Price List, Weapons &amp; Items'!$J$11)-1,0)</f>
        <v>Contracts</v>
      </c>
      <c r="AT89" s="5" t="str">
        <f aca="false">IF(I89=".",".",VLOOKUP($I89,'[1]Price List, Weapons &amp; Items'!B$1:J$1048576,3,0))</f>
        <v>227mm MLRS</v>
      </c>
      <c r="AU89" s="13" t="str">
        <f aca="true">IF(AG89=1,(OFFSET(I89,0,0,COUNTIF(#REF!,A89),1)),"")</f>
        <v/>
      </c>
      <c r="AV89" s="5" t="n">
        <f aca="false">VLOOKUP($I89,'[1]Price List, Weapons &amp; Items'!B$1:L$1048576,COLUMN('[1]Price List, Weapons &amp; Items'!$L$11)-1,0)</f>
        <v>0</v>
      </c>
      <c r="AW89" s="5" t="n">
        <f aca="false">IF(U89="Yes",1,0)</f>
        <v>1</v>
      </c>
      <c r="AX89" s="5" t="n">
        <f aca="false">IF(D89="Military",IF(OR(IFERROR(SEARCH("equipment",E89,1),0)&gt;0,IFERROR(SEARCH("weapons",E89,1),0)&gt;0),1,0),0)</f>
        <v>1</v>
      </c>
      <c r="AY89" s="5" t="str">
        <f aca="false">IFERROR(IF(VALUE(TEXT(C89,"mm"))=IF(AK89&gt;12,AK89-12,AK89),".",IF(TEXT(C89,"mm")="01",".",1)),"Value is not in date format")</f>
        <v>.</v>
      </c>
      <c r="AZ89" s="5" t="str">
        <f aca="false">IF(AND(A89=A88,C89=C88)=TRUE(),IF(F89=F88,".","1"),".")</f>
        <v>.</v>
      </c>
      <c r="BA89" s="5" t="str">
        <f aca="false">IF(AND(_xlfn.ISFORMULA(R89),_xlfn.ISFORMULA(S89),_xlfn.ISFORMULA(T89))=TRUE(),".",1)</f>
        <v>.</v>
      </c>
      <c r="BB89" s="5" t="str">
        <f aca="false">IF(T89&lt;&gt;".",IF(T89&gt;S89,1,"."),".")</f>
        <v>.</v>
      </c>
      <c r="BC89" s="5" t="n">
        <f aca="false">IFERROR(VLOOKUP(B89,'[1]Share, Heavy Weapons to Ukraine'!B$1:AA$1048576,COLUMN('[1]Share, Heavy Weapons to Ukraine'!C98)-1,0),0)</f>
        <v>1</v>
      </c>
      <c r="BD89" s="5" t="n">
        <f aca="false">VLOOKUP(Sheet1!B89,'[1]Country Summary (€)'!B$1:F$1048576,COLUMN('[1]Country Summary (€)'!C99)-1,FALSE())</f>
        <v>0</v>
      </c>
      <c r="BE89" s="5" t="str">
        <f aca="false">IF(AND(AG89=1,D89="Military",H89&lt;&gt;"Not given")=TRUE(),IF(SUMIFS(#REF!,#REF!,A89)&gt;0,ABS((SUMIFS(#REF!,#REF!,A89)/VLOOKUP("USD",'[1]Exchange Rates'!B$1:C$1048576,2,0)))/S89,"."),".")</f>
        <v>.</v>
      </c>
      <c r="BF89" s="1" t="str">
        <f aca="false">IF(AND(AG89=1,D89="Military",H89&lt;&gt;"Not given")=TRUE(),IF(SUMIFS(#REF!,#REF!,A89)&gt;0,IF((ABS((SUMIFS(#REF!,#REF!,A89)/VLOOKUP("USD",'[1]Exchange Rates'!B$1:C$1048576,2,0)))/S89)&gt;1,(SUMIFS(#REF!,#REF!,A89)-S89)/S89,(S89-SUMIFS(#REF!,#REF!,A89))/SUMIFS(#REF!,#REF!,A89)),"."),".")</f>
        <v>.</v>
      </c>
    </row>
    <row r="90" customFormat="false" ht="15.75" hidden="false" customHeight="true" outlineLevel="0" collapsed="false">
      <c r="A90" s="3" t="s">
        <v>104</v>
      </c>
      <c r="B90" s="3" t="s">
        <v>57</v>
      </c>
      <c r="C90" s="2" t="n">
        <v>44751</v>
      </c>
      <c r="D90" s="3" t="s">
        <v>105</v>
      </c>
      <c r="E90" s="3" t="s">
        <v>106</v>
      </c>
      <c r="F90" s="4" t="s">
        <v>250</v>
      </c>
      <c r="G90" s="5" t="s">
        <v>61</v>
      </c>
      <c r="H90" s="6" t="n">
        <v>400000000</v>
      </c>
      <c r="I90" s="1" t="s">
        <v>231</v>
      </c>
      <c r="J90" s="7" t="str">
        <f aca="false">VLOOKUP($I90,'[1]Price List, Weapons &amp; Items'!B$1:C$1048576,2,0)</f>
        <v>Ammunition for heavy weapon</v>
      </c>
      <c r="K90" s="7" t="str">
        <f aca="false">IF(I90=".",I90,VLOOKUP($I90,'[1]Price List, Weapons &amp; Items'!B$1:D$1048576,3,0))</f>
        <v>227mm MLRS ammunition</v>
      </c>
      <c r="L90" s="8" t="n">
        <f aca="false">VLOOKUP(I90,'[1]Price List, Weapons &amp; Items'!B$1:E$1048576,4,0)</f>
        <v>0</v>
      </c>
      <c r="M90" s="9" t="s">
        <v>166</v>
      </c>
      <c r="N90" s="9" t="s">
        <v>166</v>
      </c>
      <c r="O90" s="9" t="n">
        <f aca="false">VLOOKUP($I90,'[1]Price List, Weapons &amp; Items'!B$1:G$1048576,6,0)</f>
        <v>150000</v>
      </c>
      <c r="P90" s="6" t="str">
        <f aca="false">IF(TYPE(M90)=1,IF(TYPE(O90)=1,M90*O90,"No price"),".")</f>
        <v>.</v>
      </c>
      <c r="Q90" s="6" t="str">
        <f aca="false">IF(TYPE(N90)=1,IF(TYPE(O90)=1,N90*O90,"No price"),".")</f>
        <v>.</v>
      </c>
      <c r="R90" s="6" t="str">
        <f aca="false">IF(AG90=1,IF(H90&lt;&gt;"Not given",H90,IF(TYPE(H90)=2,IF(SUMIFS(#REF!,#REF!,A90)&gt;0,SUMIFS(#REF!,#REF!,A90),"."),"Format error")),"")</f>
        <v/>
      </c>
      <c r="S90" s="6" t="str">
        <f aca="false">IF(AND(AG90=1,R90&lt;&gt;".")=TRUE(),R90/VLOOKUP(G90,'[1]Exchange Rates'!B$1:C$1048576,2,0),IF(R90=".",".",""))</f>
        <v/>
      </c>
      <c r="T90" s="6" t="str">
        <f aca="false">IF(AG90=1,IF(AI90="Value is not given at all",".",IF(AI90="Value is given by the source",S90,IF(AI90="Value is calculated with prices",(IF(SUMIFS(#REF!,#REF!,A90)&gt;0,SUMIFS(#REF!,#REF!,A90),"."))/VLOOKUP("USD",'[1]Exchange Rates'!B$1:C$1048576,2,0),"Error with coding"))),"")</f>
        <v/>
      </c>
      <c r="U90" s="5" t="s">
        <v>63</v>
      </c>
      <c r="V90" s="47" t="s">
        <v>251</v>
      </c>
      <c r="W90" s="45" t="s">
        <v>72</v>
      </c>
      <c r="X90" s="45" t="s">
        <v>76</v>
      </c>
      <c r="Y90" s="45" t="s">
        <v>253</v>
      </c>
      <c r="Z90" s="5" t="n">
        <v>0</v>
      </c>
      <c r="AA90" s="5" t="n">
        <v>0</v>
      </c>
      <c r="AB90" s="5" t="n">
        <f aca="false">IF(AND(D90="Humanitarian", AE90&lt;&gt;"."), 1, 0)</f>
        <v>0</v>
      </c>
      <c r="AC90" s="5" t="n">
        <f aca="false">IF(OR(M90="undisclosed", M90="."), 0, IF(M90=N90, 1, 0))</f>
        <v>0</v>
      </c>
      <c r="AD90" s="5" t="n">
        <v>1</v>
      </c>
      <c r="AE90" s="45" t="s">
        <v>108</v>
      </c>
      <c r="AF90" s="12" t="str">
        <f aca="false">""</f>
        <v/>
      </c>
      <c r="AG90" s="36" t="n">
        <v>0</v>
      </c>
      <c r="AH90" s="46" t="s">
        <v>66</v>
      </c>
      <c r="AI90" s="36" t="s">
        <v>66</v>
      </c>
      <c r="AJ90" s="36" t="n">
        <v>1</v>
      </c>
      <c r="AK90" s="36" t="n">
        <v>7</v>
      </c>
      <c r="AL90" s="36" t="n">
        <v>0</v>
      </c>
      <c r="AM90" s="36" t="n">
        <f aca="false">IF(OR(AN90="2022-2023",AN90=2022), 1, 0)</f>
        <v>1</v>
      </c>
      <c r="AN90" s="36" t="s">
        <v>68</v>
      </c>
      <c r="AO90" s="36" t="n">
        <f aca="false">VLOOKUP($I90,'[1]Price List, Weapons &amp; Items'!B$1:F$1048576,5,0)</f>
        <v>1</v>
      </c>
      <c r="AP90" s="36" t="n">
        <f aca="false">IF(AND(AO90=1,M90="undisclosed")=TRUE(),1,0)</f>
        <v>1</v>
      </c>
      <c r="AQ90" s="36" t="n">
        <f aca="false">IF(AND(AO90=1,N90="undisclosed")=TRUE(),1,0)</f>
        <v>1</v>
      </c>
      <c r="AR90" s="36" t="n">
        <f aca="false">IFERROR(IF(SEARCH("ammuni",I90,1)&gt;0,1,0),0)</f>
        <v>1</v>
      </c>
      <c r="AS90" s="5" t="str">
        <f aca="false">VLOOKUP($I90,'[1]Price List, Weapons &amp; Items'!B$1:L$1048576,COLUMN('[1]Price List, Weapons &amp; Items'!$J$11)-1,0)</f>
        <v>Media reports (incl. social media)</v>
      </c>
      <c r="AT90" s="5" t="str">
        <f aca="false">IF(I90=".",".",VLOOKUP($I90,'[1]Price List, Weapons &amp; Items'!B$1:J$1048576,3,0))</f>
        <v>227mm MLRS ammunition</v>
      </c>
      <c r="AU90" s="13" t="str">
        <f aca="true">IF(AG90=1,(OFFSET(I90,0,0,COUNTIF(#REF!,A90),1)),"")</f>
        <v/>
      </c>
      <c r="AV90" s="5" t="str">
        <f aca="false">VLOOKUP($I90,'[1]Price List, Weapons &amp; Items'!B$1:L$1048576,COLUMN('[1]Price List, Weapons &amp; Items'!$L$11)-1,0)</f>
        <v>no price, 0 count</v>
      </c>
      <c r="AW90" s="5" t="n">
        <f aca="false">IF(U90="Yes",1,0)</f>
        <v>1</v>
      </c>
      <c r="AX90" s="5" t="n">
        <f aca="false">IF(D90="Military",IF(OR(IFERROR(SEARCH("equipment",E90,1),0)&gt;0,IFERROR(SEARCH("weapons",E90,1),0)&gt;0),1,0),0)</f>
        <v>1</v>
      </c>
      <c r="AY90" s="5" t="str">
        <f aca="false">IFERROR(IF(VALUE(TEXT(C90,"mm"))=IF(AK90&gt;12,AK90-12,AK90),".",IF(TEXT(C90,"mm")="01",".",1)),"Value is not in date format")</f>
        <v>.</v>
      </c>
      <c r="AZ90" s="5" t="str">
        <f aca="false">IF(AND(A90=A89,C90=C89)=TRUE(),IF(F90=F89,".","1"),".")</f>
        <v>.</v>
      </c>
      <c r="BA90" s="5" t="str">
        <f aca="false">IF(AND(_xlfn.ISFORMULA(R90),_xlfn.ISFORMULA(S90),_xlfn.ISFORMULA(T90))=TRUE(),".",1)</f>
        <v>.</v>
      </c>
      <c r="BB90" s="5" t="str">
        <f aca="false">IF(T90&lt;&gt;".",IF(T90&gt;S90,1,"."),".")</f>
        <v>.</v>
      </c>
      <c r="BC90" s="5" t="n">
        <f aca="false">IFERROR(VLOOKUP(B90,'[1]Share, Heavy Weapons to Ukraine'!B$1:AA$1048576,COLUMN('[1]Share, Heavy Weapons to Ukraine'!C99)-1,0),0)</f>
        <v>1</v>
      </c>
      <c r="BD90" s="5" t="n">
        <f aca="false">VLOOKUP(Sheet1!B90,'[1]Country Summary (€)'!B$1:F$1048576,COLUMN('[1]Country Summary (€)'!C100)-1,FALSE())</f>
        <v>0</v>
      </c>
      <c r="BE90" s="5" t="str">
        <f aca="false">IF(AND(AG90=1,D90="Military",H90&lt;&gt;"Not given")=TRUE(),IF(SUMIFS(#REF!,#REF!,A90)&gt;0,ABS((SUMIFS(#REF!,#REF!,A90)/VLOOKUP("USD",'[1]Exchange Rates'!B$1:C$1048576,2,0)))/S90,"."),".")</f>
        <v>.</v>
      </c>
      <c r="BF90" s="1" t="str">
        <f aca="false">IF(AND(AG90=1,D90="Military",H90&lt;&gt;"Not given")=TRUE(),IF(SUMIFS(#REF!,#REF!,A90)&gt;0,IF((ABS((SUMIFS(#REF!,#REF!,A90)/VLOOKUP("USD",'[1]Exchange Rates'!B$1:C$1048576,2,0)))/S90)&gt;1,(SUMIFS(#REF!,#REF!,A90)-S90)/S90,(S90-SUMIFS(#REF!,#REF!,A90))/SUMIFS(#REF!,#REF!,A90)),"."),".")</f>
        <v>.</v>
      </c>
    </row>
    <row r="91" customFormat="false" ht="15.75" hidden="false" customHeight="true" outlineLevel="0" collapsed="false">
      <c r="A91" s="3" t="s">
        <v>104</v>
      </c>
      <c r="B91" s="3" t="s">
        <v>57</v>
      </c>
      <c r="C91" s="2" t="n">
        <v>44751</v>
      </c>
      <c r="D91" s="3" t="s">
        <v>105</v>
      </c>
      <c r="E91" s="3" t="s">
        <v>106</v>
      </c>
      <c r="F91" s="4" t="s">
        <v>250</v>
      </c>
      <c r="G91" s="5" t="s">
        <v>61</v>
      </c>
      <c r="H91" s="6" t="n">
        <v>400000000</v>
      </c>
      <c r="I91" s="1" t="s">
        <v>233</v>
      </c>
      <c r="J91" s="7" t="str">
        <f aca="false">VLOOKUP($I91,'[1]Price List, Weapons &amp; Items'!B$1:C$1048576,2,0)</f>
        <v>Military equipment</v>
      </c>
      <c r="K91" s="7" t="str">
        <f aca="false">IF(I91=".",I91,VLOOKUP($I91,'[1]Price List, Weapons &amp; Items'!B$1:D$1048576,3,0))</f>
        <v>Military equipment</v>
      </c>
      <c r="L91" s="8" t="n">
        <f aca="false">VLOOKUP(I91,'[1]Price List, Weapons &amp; Items'!B$1:E$1048576,4,0)</f>
        <v>0</v>
      </c>
      <c r="M91" s="9" t="n">
        <v>3</v>
      </c>
      <c r="N91" s="9" t="n">
        <v>3</v>
      </c>
      <c r="O91" s="9" t="n">
        <f aca="false">VLOOKUP($I91,'[1]Price List, Weapons &amp; Items'!B$1:G$1048576,6,0)</f>
        <v>350000</v>
      </c>
      <c r="P91" s="6" t="str">
        <f aca="false">IF(TYPE(M91)=1,IF(TYPE(O91)=1,M91*O91,"No price"),".")</f>
        <v>No price</v>
      </c>
      <c r="Q91" s="6" t="str">
        <f aca="false">IF(TYPE(N91)=1,IF(TYPE(O91)=1,N91*O91,"No price"),".")</f>
        <v>No price</v>
      </c>
      <c r="R91" s="6" t="str">
        <f aca="false">IF(AG91=1,IF(H91&lt;&gt;"Not given",H91,IF(TYPE(H91)=2,IF(SUMIFS(#REF!,#REF!,A91)&gt;0,SUMIFS(#REF!,#REF!,A91),"."),"Format error")),"")</f>
        <v/>
      </c>
      <c r="S91" s="6" t="str">
        <f aca="false">IF(AND(AG91=1,R91&lt;&gt;".")=TRUE(),R91/VLOOKUP(G91,'[1]Exchange Rates'!B$1:C$1048576,2,0),IF(R91=".",".",""))</f>
        <v/>
      </c>
      <c r="T91" s="6" t="str">
        <f aca="false">IF(AG91=1,IF(AI91="Value is not given at all",".",IF(AI91="Value is given by the source",S91,IF(AI91="Value is calculated with prices",(IF(SUMIFS(#REF!,#REF!,A91)&gt;0,SUMIFS(#REF!,#REF!,A91),"."))/VLOOKUP("USD",'[1]Exchange Rates'!B$1:C$1048576,2,0),"Error with coding"))),"")</f>
        <v/>
      </c>
      <c r="U91" s="5" t="s">
        <v>63</v>
      </c>
      <c r="V91" s="47" t="s">
        <v>251</v>
      </c>
      <c r="W91" s="45" t="s">
        <v>72</v>
      </c>
      <c r="X91" s="45" t="s">
        <v>76</v>
      </c>
      <c r="Y91" s="45" t="s">
        <v>254</v>
      </c>
      <c r="Z91" s="5" t="n">
        <v>0</v>
      </c>
      <c r="AA91" s="5" t="n">
        <v>0</v>
      </c>
      <c r="AB91" s="5" t="n">
        <f aca="false">IF(AND(D91="Humanitarian", AE91&lt;&gt;"."), 1, 0)</f>
        <v>0</v>
      </c>
      <c r="AC91" s="5" t="n">
        <f aca="false">IF(OR(M91="undisclosed", M91="."), 0, IF(M91=N91, 1, 0))</f>
        <v>1</v>
      </c>
      <c r="AD91" s="5" t="n">
        <v>1</v>
      </c>
      <c r="AE91" s="45" t="s">
        <v>108</v>
      </c>
      <c r="AF91" s="12" t="str">
        <f aca="false">""</f>
        <v/>
      </c>
      <c r="AG91" s="36" t="n">
        <v>0</v>
      </c>
      <c r="AH91" s="46" t="s">
        <v>66</v>
      </c>
      <c r="AI91" s="36" t="s">
        <v>66</v>
      </c>
      <c r="AJ91" s="36" t="n">
        <v>1</v>
      </c>
      <c r="AK91" s="36" t="n">
        <v>7</v>
      </c>
      <c r="AL91" s="36" t="n">
        <v>0</v>
      </c>
      <c r="AM91" s="36" t="n">
        <f aca="false">IF(OR(AN91="2022-2023",AN91=2022), 1, 0)</f>
        <v>1</v>
      </c>
      <c r="AN91" s="36" t="s">
        <v>68</v>
      </c>
      <c r="AO91" s="36" t="n">
        <f aca="false">VLOOKUP($I91,'[1]Price List, Weapons &amp; Items'!B$1:F$1048576,5,0)</f>
        <v>0</v>
      </c>
      <c r="AP91" s="36" t="n">
        <f aca="false">IF(AND(AO91=1,M91="undisclosed")=TRUE(),1,0)</f>
        <v>0</v>
      </c>
      <c r="AQ91" s="36" t="n">
        <f aca="false">IF(AND(AO91=1,N91="undisclosed")=TRUE(),1,0)</f>
        <v>0</v>
      </c>
      <c r="AR91" s="36" t="n">
        <f aca="false">IFERROR(IF(SEARCH("ammuni",I91,1)&gt;0,1,0),0)</f>
        <v>0</v>
      </c>
      <c r="AS91" s="5" t="str">
        <f aca="false">VLOOKUP($I91,'[1]Price List, Weapons &amp; Items'!B$1:L$1048576,COLUMN('[1]Price List, Weapons &amp; Items'!$J$11)-1,0)</f>
        <v>Media reports (incl. social media)</v>
      </c>
      <c r="AT91" s="5" t="str">
        <f aca="false">IF(I91=".",".",VLOOKUP($I91,'[1]Price List, Weapons &amp; Items'!B$1:J$1048576,3,0))</f>
        <v>Military equipment</v>
      </c>
      <c r="AU91" s="13" t="str">
        <f aca="true">IF(AG91=1,(OFFSET(I91,0,0,COUNTIF(#REF!,A91),1)),"")</f>
        <v/>
      </c>
      <c r="AV91" s="5" t="n">
        <f aca="false">VLOOKUP($I91,'[1]Price List, Weapons &amp; Items'!B$1:L$1048576,COLUMN('[1]Price List, Weapons &amp; Items'!$L$11)-1,0)</f>
        <v>0</v>
      </c>
      <c r="AW91" s="5" t="n">
        <f aca="false">IF(U91="Yes",1,0)</f>
        <v>1</v>
      </c>
      <c r="AX91" s="5" t="n">
        <f aca="false">IF(D91="Military",IF(OR(IFERROR(SEARCH("equipment",E91,1),0)&gt;0,IFERROR(SEARCH("weapons",E91,1),0)&gt;0),1,0),0)</f>
        <v>1</v>
      </c>
      <c r="AY91" s="5" t="str">
        <f aca="false">IFERROR(IF(VALUE(TEXT(C91,"mm"))=IF(AK91&gt;12,AK91-12,AK91),".",IF(TEXT(C91,"mm")="01",".",1)),"Value is not in date format")</f>
        <v>.</v>
      </c>
      <c r="AZ91" s="5" t="str">
        <f aca="false">IF(AND(A91=A90,C91=C90)=TRUE(),IF(F91=F90,".","1"),".")</f>
        <v>.</v>
      </c>
      <c r="BA91" s="5" t="str">
        <f aca="false">IF(AND(_xlfn.ISFORMULA(R91),_xlfn.ISFORMULA(S91),_xlfn.ISFORMULA(T91))=TRUE(),".",1)</f>
        <v>.</v>
      </c>
      <c r="BB91" s="5" t="str">
        <f aca="false">IF(T91&lt;&gt;".",IF(T91&gt;S91,1,"."),".")</f>
        <v>.</v>
      </c>
      <c r="BC91" s="5" t="n">
        <f aca="false">IFERROR(VLOOKUP(B91,'[1]Share, Heavy Weapons to Ukraine'!B$1:AA$1048576,COLUMN('[1]Share, Heavy Weapons to Ukraine'!C100)-1,0),0)</f>
        <v>1</v>
      </c>
      <c r="BD91" s="5" t="n">
        <f aca="false">VLOOKUP(Sheet1!B91,'[1]Country Summary (€)'!B$1:F$1048576,COLUMN('[1]Country Summary (€)'!C101)-1,FALSE())</f>
        <v>0</v>
      </c>
      <c r="BE91" s="5" t="str">
        <f aca="false">IF(AND(AG91=1,D91="Military",H91&lt;&gt;"Not given")=TRUE(),IF(SUMIFS(#REF!,#REF!,A91)&gt;0,ABS((SUMIFS(#REF!,#REF!,A91)/VLOOKUP("USD",'[1]Exchange Rates'!B$1:C$1048576,2,0)))/S91,"."),".")</f>
        <v>.</v>
      </c>
      <c r="BF91" s="1" t="str">
        <f aca="false">IF(AND(AG91=1,D91="Military",H91&lt;&gt;"Not given")=TRUE(),IF(SUMIFS(#REF!,#REF!,A91)&gt;0,IF((ABS((SUMIFS(#REF!,#REF!,A91)/VLOOKUP("USD",'[1]Exchange Rates'!B$1:C$1048576,2,0)))/S91)&gt;1,(SUMIFS(#REF!,#REF!,A91)-S91)/S91,(S91-SUMIFS(#REF!,#REF!,A91))/SUMIFS(#REF!,#REF!,A91)),"."),".")</f>
        <v>.</v>
      </c>
    </row>
    <row r="92" customFormat="false" ht="15.75" hidden="false" customHeight="true" outlineLevel="0" collapsed="false">
      <c r="A92" s="3" t="s">
        <v>104</v>
      </c>
      <c r="B92" s="3" t="s">
        <v>57</v>
      </c>
      <c r="C92" s="2" t="n">
        <v>44751</v>
      </c>
      <c r="D92" s="3" t="s">
        <v>105</v>
      </c>
      <c r="E92" s="3" t="s">
        <v>106</v>
      </c>
      <c r="F92" s="4" t="s">
        <v>250</v>
      </c>
      <c r="G92" s="5" t="s">
        <v>61</v>
      </c>
      <c r="H92" s="6" t="n">
        <v>400000000</v>
      </c>
      <c r="I92" s="1" t="s">
        <v>147</v>
      </c>
      <c r="J92" s="7" t="str">
        <f aca="false">VLOOKUP($I92,'[1]Price List, Weapons &amp; Items'!B$1:C$1048576,2,0)</f>
        <v>Ammunition for heavy weapon</v>
      </c>
      <c r="K92" s="7" t="str">
        <f aca="false">IF(I92=".",I92,VLOOKUP($I92,'[1]Price List, Weapons &amp; Items'!B$1:D$1048576,3,0))</f>
        <v>155mm howitzer ammunition</v>
      </c>
      <c r="L92" s="8" t="n">
        <f aca="false">VLOOKUP(I92,'[1]Price List, Weapons &amp; Items'!B$1:E$1048576,4,0)</f>
        <v>0</v>
      </c>
      <c r="M92" s="9" t="n">
        <v>1000</v>
      </c>
      <c r="N92" s="9" t="n">
        <v>1000</v>
      </c>
      <c r="O92" s="9" t="n">
        <f aca="false">VLOOKUP($I92,'[1]Price List, Weapons &amp; Items'!B$1:G$1048576,6,0)</f>
        <v>3800</v>
      </c>
      <c r="P92" s="6" t="str">
        <f aca="false">IF(TYPE(M92)=1,IF(TYPE(O92)=1,M92*O92,"No price"),".")</f>
        <v>No price</v>
      </c>
      <c r="Q92" s="6" t="str">
        <f aca="false">IF(TYPE(N92)=1,IF(TYPE(O92)=1,N92*O92,"No price"),".")</f>
        <v>No price</v>
      </c>
      <c r="R92" s="6" t="str">
        <f aca="false">IF(AG92=1,IF(H92&lt;&gt;"Not given",H92,IF(TYPE(H92)=2,IF(SUMIFS(#REF!,#REF!,A92)&gt;0,SUMIFS(#REF!,#REF!,A92),"."),"Format error")),"")</f>
        <v/>
      </c>
      <c r="S92" s="6" t="str">
        <f aca="false">IF(AND(AG92=1,R92&lt;&gt;".")=TRUE(),R92/VLOOKUP(G92,'[1]Exchange Rates'!B$1:C$1048576,2,0),IF(R92=".",".",""))</f>
        <v/>
      </c>
      <c r="T92" s="6" t="str">
        <f aca="false">IF(AG92=1,IF(AI92="Value is not given at all",".",IF(AI92="Value is given by the source",S92,IF(AI92="Value is calculated with prices",(IF(SUMIFS(#REF!,#REF!,A92)&gt;0,SUMIFS(#REF!,#REF!,A92),"."))/VLOOKUP("USD",'[1]Exchange Rates'!B$1:C$1048576,2,0),"Error with coding"))),"")</f>
        <v/>
      </c>
      <c r="U92" s="5" t="s">
        <v>63</v>
      </c>
      <c r="V92" s="47" t="s">
        <v>251</v>
      </c>
      <c r="W92" s="45" t="s">
        <v>72</v>
      </c>
      <c r="X92" s="45" t="s">
        <v>76</v>
      </c>
      <c r="Y92" s="45" t="s">
        <v>255</v>
      </c>
      <c r="Z92" s="5" t="n">
        <v>0</v>
      </c>
      <c r="AA92" s="5" t="n">
        <v>0</v>
      </c>
      <c r="AB92" s="5" t="n">
        <f aca="false">IF(AND(D92="Humanitarian", AE92&lt;&gt;"."), 1, 0)</f>
        <v>0</v>
      </c>
      <c r="AC92" s="5" t="n">
        <f aca="false">IF(OR(M92="undisclosed", M92="."), 0, IF(M92=N92, 1, 0))</f>
        <v>1</v>
      </c>
      <c r="AD92" s="5" t="n">
        <v>1</v>
      </c>
      <c r="AE92" s="45" t="s">
        <v>108</v>
      </c>
      <c r="AF92" s="12" t="str">
        <f aca="false">""</f>
        <v/>
      </c>
      <c r="AG92" s="36" t="n">
        <v>0</v>
      </c>
      <c r="AH92" s="46" t="s">
        <v>66</v>
      </c>
      <c r="AI92" s="36" t="s">
        <v>66</v>
      </c>
      <c r="AJ92" s="36" t="n">
        <v>1</v>
      </c>
      <c r="AK92" s="36" t="n">
        <v>7</v>
      </c>
      <c r="AL92" s="36" t="n">
        <v>0</v>
      </c>
      <c r="AM92" s="36" t="n">
        <f aca="false">IF(OR(AN92="2022-2023",AN92=2022), 1, 0)</f>
        <v>1</v>
      </c>
      <c r="AN92" s="36" t="s">
        <v>68</v>
      </c>
      <c r="AO92" s="36" t="n">
        <f aca="false">VLOOKUP($I92,'[1]Price List, Weapons &amp; Items'!B$1:F$1048576,5,0)</f>
        <v>1</v>
      </c>
      <c r="AP92" s="36" t="n">
        <f aca="false">IF(AND(AO92=1,M92="undisclosed")=TRUE(),1,0)</f>
        <v>0</v>
      </c>
      <c r="AQ92" s="36" t="n">
        <f aca="false">IF(AND(AO92=1,N92="undisclosed")=TRUE(),1,0)</f>
        <v>0</v>
      </c>
      <c r="AR92" s="36" t="n">
        <f aca="false">IFERROR(IF(SEARCH("ammuni",I92,1)&gt;0,1,0),0)</f>
        <v>0</v>
      </c>
      <c r="AS92" s="5" t="str">
        <f aca="false">VLOOKUP($I92,'[1]Price List, Weapons &amp; Items'!B$1:L$1048576,COLUMN('[1]Price List, Weapons &amp; Items'!$J$11)-1,0)</f>
        <v>Government information</v>
      </c>
      <c r="AT92" s="5" t="str">
        <f aca="false">IF(I92=".",".",VLOOKUP($I92,'[1]Price List, Weapons &amp; Items'!B$1:J$1048576,3,0))</f>
        <v>155mm howitzer ammunition</v>
      </c>
      <c r="AU92" s="13" t="str">
        <f aca="true">IF(AG92=1,(OFFSET(I92,0,0,COUNTIF(#REF!,A92),1)),"")</f>
        <v/>
      </c>
      <c r="AV92" s="5" t="n">
        <f aca="false">VLOOKUP($I92,'[1]Price List, Weapons &amp; Items'!B$1:L$1048576,COLUMN('[1]Price List, Weapons &amp; Items'!$L$11)-1,0)</f>
        <v>0</v>
      </c>
      <c r="AW92" s="5" t="n">
        <f aca="false">IF(U92="Yes",1,0)</f>
        <v>1</v>
      </c>
      <c r="AX92" s="5" t="n">
        <f aca="false">IF(D92="Military",IF(OR(IFERROR(SEARCH("equipment",E92,1),0)&gt;0,IFERROR(SEARCH("weapons",E92,1),0)&gt;0),1,0),0)</f>
        <v>1</v>
      </c>
      <c r="AY92" s="5" t="str">
        <f aca="false">IFERROR(IF(VALUE(TEXT(C92,"mm"))=IF(AK92&gt;12,AK92-12,AK92),".",IF(TEXT(C92,"mm")="01",".",1)),"Value is not in date format")</f>
        <v>.</v>
      </c>
      <c r="AZ92" s="5" t="str">
        <f aca="false">IF(AND(A92=A91,C92=C91)=TRUE(),IF(F92=F91,".","1"),".")</f>
        <v>.</v>
      </c>
      <c r="BA92" s="5" t="str">
        <f aca="false">IF(AND(_xlfn.ISFORMULA(R92),_xlfn.ISFORMULA(S92),_xlfn.ISFORMULA(T92))=TRUE(),".",1)</f>
        <v>.</v>
      </c>
      <c r="BB92" s="5" t="str">
        <f aca="false">IF(T92&lt;&gt;".",IF(T92&gt;S92,1,"."),".")</f>
        <v>.</v>
      </c>
      <c r="BC92" s="5" t="n">
        <f aca="false">IFERROR(VLOOKUP(B92,'[1]Share, Heavy Weapons to Ukraine'!B$1:AA$1048576,COLUMN('[1]Share, Heavy Weapons to Ukraine'!C101)-1,0),0)</f>
        <v>1</v>
      </c>
      <c r="BD92" s="5" t="n">
        <f aca="false">VLOOKUP(Sheet1!B92,'[1]Country Summary (€)'!B$1:F$1048576,COLUMN('[1]Country Summary (€)'!C102)-1,FALSE())</f>
        <v>0</v>
      </c>
      <c r="BE92" s="5" t="str">
        <f aca="false">IF(AND(AG92=1,D92="Military",H92&lt;&gt;"Not given")=TRUE(),IF(SUMIFS(#REF!,#REF!,A92)&gt;0,ABS((SUMIFS(#REF!,#REF!,A92)/VLOOKUP("USD",'[1]Exchange Rates'!B$1:C$1048576,2,0)))/S92,"."),".")</f>
        <v>.</v>
      </c>
      <c r="BF92" s="1" t="str">
        <f aca="false">IF(AND(AG92=1,D92="Military",H92&lt;&gt;"Not given")=TRUE(),IF(SUMIFS(#REF!,#REF!,A92)&gt;0,IF((ABS((SUMIFS(#REF!,#REF!,A92)/VLOOKUP("USD",'[1]Exchange Rates'!B$1:C$1048576,2,0)))/S92)&gt;1,(SUMIFS(#REF!,#REF!,A92)-S92)/S92,(S92-SUMIFS(#REF!,#REF!,A92))/SUMIFS(#REF!,#REF!,A92)),"."),".")</f>
        <v>.</v>
      </c>
    </row>
    <row r="93" customFormat="false" ht="15.75" hidden="false" customHeight="true" outlineLevel="0" collapsed="false">
      <c r="A93" s="3" t="s">
        <v>104</v>
      </c>
      <c r="B93" s="3" t="s">
        <v>57</v>
      </c>
      <c r="C93" s="2" t="n">
        <v>44751</v>
      </c>
      <c r="D93" s="3" t="s">
        <v>105</v>
      </c>
      <c r="E93" s="3" t="s">
        <v>106</v>
      </c>
      <c r="F93" s="4" t="s">
        <v>250</v>
      </c>
      <c r="G93" s="5" t="s">
        <v>61</v>
      </c>
      <c r="H93" s="6" t="n">
        <v>400000000</v>
      </c>
      <c r="I93" s="1" t="s">
        <v>256</v>
      </c>
      <c r="J93" s="7" t="str">
        <f aca="false">VLOOKUP($I93,'[1]Price List, Weapons &amp; Items'!B$1:C$1048576,2,0)</f>
        <v>Military equipment</v>
      </c>
      <c r="K93" s="7" t="str">
        <f aca="false">IF(I93=".",I93,VLOOKUP($I93,'[1]Price List, Weapons &amp; Items'!B$1:D$1048576,3,0))</f>
        <v>Military equipment</v>
      </c>
      <c r="L93" s="8" t="n">
        <f aca="false">VLOOKUP(I93,'[1]Price List, Weapons &amp; Items'!B$1:E$1048576,4,0)</f>
        <v>0</v>
      </c>
      <c r="M93" s="9" t="s">
        <v>166</v>
      </c>
      <c r="N93" s="9" t="s">
        <v>166</v>
      </c>
      <c r="O93" s="9" t="n">
        <f aca="false">VLOOKUP($I93,'[1]Price List, Weapons &amp; Items'!B$1:G$1048576,6,0)</f>
        <v>90</v>
      </c>
      <c r="P93" s="6" t="str">
        <f aca="false">IF(TYPE(M93)=1,IF(TYPE(O93)=1,M93*O93,"No price"),".")</f>
        <v>.</v>
      </c>
      <c r="Q93" s="6" t="str">
        <f aca="false">IF(TYPE(N93)=1,IF(TYPE(O93)=1,N93*O93,"No price"),".")</f>
        <v>.</v>
      </c>
      <c r="R93" s="6" t="str">
        <f aca="false">IF(AG93=1,IF(H93&lt;&gt;"Not given",H93,IF(TYPE(H93)=2,IF(SUMIFS(#REF!,#REF!,A93)&gt;0,SUMIFS(#REF!,#REF!,A93),"."),"Format error")),"")</f>
        <v/>
      </c>
      <c r="S93" s="6" t="str">
        <f aca="false">IF(AND(AG93=1,R93&lt;&gt;".")=TRUE(),R93/VLOOKUP(G93,'[1]Exchange Rates'!B$1:C$1048576,2,0),IF(R93=".",".",""))</f>
        <v/>
      </c>
      <c r="T93" s="6" t="str">
        <f aca="false">IF(AG93=1,IF(AI93="Value is not given at all",".",IF(AI93="Value is given by the source",S93,IF(AI93="Value is calculated with prices",(IF(SUMIFS(#REF!,#REF!,A93)&gt;0,SUMIFS(#REF!,#REF!,A93),"."))/VLOOKUP("USD",'[1]Exchange Rates'!B$1:C$1048576,2,0),"Error with coding"))),"")</f>
        <v/>
      </c>
      <c r="U93" s="5" t="s">
        <v>63</v>
      </c>
      <c r="V93" s="47" t="s">
        <v>251</v>
      </c>
      <c r="W93" s="45" t="s">
        <v>72</v>
      </c>
      <c r="X93" s="45" t="s">
        <v>76</v>
      </c>
      <c r="Y93" s="45" t="s">
        <v>257</v>
      </c>
      <c r="Z93" s="5" t="n">
        <v>0</v>
      </c>
      <c r="AA93" s="5" t="n">
        <v>0</v>
      </c>
      <c r="AB93" s="5" t="n">
        <f aca="false">IF(AND(D93="Humanitarian", AE93&lt;&gt;"."), 1, 0)</f>
        <v>0</v>
      </c>
      <c r="AC93" s="5" t="n">
        <f aca="false">IF(OR(M93="undisclosed", M93="."), 0, IF(M93=N93, 1, 0))</f>
        <v>0</v>
      </c>
      <c r="AD93" s="5" t="n">
        <v>1</v>
      </c>
      <c r="AE93" s="45" t="s">
        <v>108</v>
      </c>
      <c r="AF93" s="12" t="str">
        <f aca="false">""</f>
        <v/>
      </c>
      <c r="AG93" s="36" t="n">
        <v>0</v>
      </c>
      <c r="AH93" s="46" t="s">
        <v>66</v>
      </c>
      <c r="AI93" s="36" t="s">
        <v>66</v>
      </c>
      <c r="AJ93" s="36" t="n">
        <v>1</v>
      </c>
      <c r="AK93" s="36" t="n">
        <v>7</v>
      </c>
      <c r="AL93" s="36" t="n">
        <v>0</v>
      </c>
      <c r="AM93" s="36" t="n">
        <f aca="false">IF(OR(AN93="2022-2023",AN93=2022), 1, 0)</f>
        <v>1</v>
      </c>
      <c r="AN93" s="36" t="s">
        <v>68</v>
      </c>
      <c r="AO93" s="36" t="n">
        <f aca="false">VLOOKUP($I93,'[1]Price List, Weapons &amp; Items'!B$1:F$1048576,5,0)</f>
        <v>0</v>
      </c>
      <c r="AP93" s="36" t="n">
        <f aca="false">IF(AND(AO93=1,M93="undisclosed")=TRUE(),1,0)</f>
        <v>0</v>
      </c>
      <c r="AQ93" s="36" t="n">
        <f aca="false">IF(AND(AO93=1,N93="undisclosed")=TRUE(),1,0)</f>
        <v>0</v>
      </c>
      <c r="AR93" s="36" t="n">
        <f aca="false">IFERROR(IF(SEARCH("ammuni",I93,1)&gt;0,1,0),0)</f>
        <v>0</v>
      </c>
      <c r="AS93" s="5" t="str">
        <f aca="false">VLOOKUP($I93,'[1]Price List, Weapons &amp; Items'!B$1:L$1048576,COLUMN('[1]Price List, Weapons &amp; Items'!$J$11)-1,0)</f>
        <v>Media reports (incl. social media)</v>
      </c>
      <c r="AT93" s="5" t="str">
        <f aca="false">IF(I93=".",".",VLOOKUP($I93,'[1]Price List, Weapons &amp; Items'!B$1:J$1048576,3,0))</f>
        <v>Military equipment</v>
      </c>
      <c r="AU93" s="13" t="str">
        <f aca="true">IF(AG93=1,(OFFSET(I93,0,0,COUNTIF(#REF!,A93),1)),"")</f>
        <v/>
      </c>
      <c r="AV93" s="5" t="str">
        <f aca="false">VLOOKUP($I93,'[1]Price List, Weapons &amp; Items'!B$1:L$1048576,COLUMN('[1]Price List, Weapons &amp; Items'!$L$11)-1,0)</f>
        <v>no price, 0 count</v>
      </c>
      <c r="AW93" s="5" t="n">
        <f aca="false">IF(U93="Yes",1,0)</f>
        <v>1</v>
      </c>
      <c r="AX93" s="5" t="n">
        <f aca="false">IF(D93="Military",IF(OR(IFERROR(SEARCH("equipment",E93,1),0)&gt;0,IFERROR(SEARCH("weapons",E93,1),0)&gt;0),1,0),0)</f>
        <v>1</v>
      </c>
      <c r="AY93" s="5" t="str">
        <f aca="false">IFERROR(IF(VALUE(TEXT(C93,"mm"))=IF(AK93&gt;12,AK93-12,AK93),".",IF(TEXT(C93,"mm")="01",".",1)),"Value is not in date format")</f>
        <v>.</v>
      </c>
      <c r="AZ93" s="5" t="str">
        <f aca="false">IF(AND(A93=A92,C93=C92)=TRUE(),IF(F93=F92,".","1"),".")</f>
        <v>.</v>
      </c>
      <c r="BA93" s="5" t="str">
        <f aca="false">IF(AND(_xlfn.ISFORMULA(R93),_xlfn.ISFORMULA(S93),_xlfn.ISFORMULA(T93))=TRUE(),".",1)</f>
        <v>.</v>
      </c>
      <c r="BB93" s="5" t="str">
        <f aca="false">IF(T93&lt;&gt;".",IF(T93&gt;S93,1,"."),".")</f>
        <v>.</v>
      </c>
      <c r="BC93" s="5" t="n">
        <f aca="false">IFERROR(VLOOKUP(B93,'[1]Share, Heavy Weapons to Ukraine'!B$1:AA$1048576,COLUMN('[1]Share, Heavy Weapons to Ukraine'!C102)-1,0),0)</f>
        <v>1</v>
      </c>
      <c r="BD93" s="5" t="n">
        <f aca="false">VLOOKUP(Sheet1!B93,'[1]Country Summary (€)'!B$1:F$1048576,COLUMN('[1]Country Summary (€)'!C103)-1,FALSE())</f>
        <v>0</v>
      </c>
      <c r="BE93" s="5" t="str">
        <f aca="false">IF(AND(AG93=1,D93="Military",H93&lt;&gt;"Not given")=TRUE(),IF(SUMIFS(#REF!,#REF!,A93)&gt;0,ABS((SUMIFS(#REF!,#REF!,A93)/VLOOKUP("USD",'[1]Exchange Rates'!B$1:C$1048576,2,0)))/S93,"."),".")</f>
        <v>.</v>
      </c>
      <c r="BF93" s="1" t="str">
        <f aca="false">IF(AND(AG93=1,D93="Military",H93&lt;&gt;"Not given")=TRUE(),IF(SUMIFS(#REF!,#REF!,A93)&gt;0,IF((ABS((SUMIFS(#REF!,#REF!,A93)/VLOOKUP("USD",'[1]Exchange Rates'!B$1:C$1048576,2,0)))/S93)&gt;1,(SUMIFS(#REF!,#REF!,A93)-S93)/S93,(S93-SUMIFS(#REF!,#REF!,A93))/SUMIFS(#REF!,#REF!,A93)),"."),".")</f>
        <v>.</v>
      </c>
    </row>
    <row r="94" customFormat="false" ht="15.75" hidden="false" customHeight="true" outlineLevel="0" collapsed="false">
      <c r="A94" s="3" t="s">
        <v>104</v>
      </c>
      <c r="B94" s="3" t="s">
        <v>57</v>
      </c>
      <c r="C94" s="2" t="n">
        <v>44751</v>
      </c>
      <c r="D94" s="3" t="s">
        <v>105</v>
      </c>
      <c r="E94" s="3" t="s">
        <v>106</v>
      </c>
      <c r="F94" s="4" t="s">
        <v>250</v>
      </c>
      <c r="G94" s="5" t="s">
        <v>61</v>
      </c>
      <c r="H94" s="6" t="n">
        <v>400000000</v>
      </c>
      <c r="I94" s="1" t="s">
        <v>258</v>
      </c>
      <c r="J94" s="7" t="str">
        <f aca="false">VLOOKUP($I94,'[1]Price List, Weapons &amp; Items'!B$1:C$1048576,2,0)</f>
        <v>Heavy weapon</v>
      </c>
      <c r="K94" s="7" t="str">
        <f aca="false">IF(I94=".",I94,VLOOKUP($I94,'[1]Price List, Weapons &amp; Items'!B$1:D$1048576,3,0))</f>
        <v>Radar or imagery systems</v>
      </c>
      <c r="L94" s="8" t="n">
        <f aca="false">VLOOKUP(I94,'[1]Price List, Weapons &amp; Items'!B$1:E$1048576,4,0)</f>
        <v>0</v>
      </c>
      <c r="M94" s="9" t="n">
        <v>2</v>
      </c>
      <c r="N94" s="9" t="n">
        <v>2</v>
      </c>
      <c r="O94" s="9" t="n">
        <f aca="false">VLOOKUP($I94,'[1]Price List, Weapons &amp; Items'!B$1:G$1048576,6,0)</f>
        <v>19354990.8</v>
      </c>
      <c r="P94" s="6" t="str">
        <f aca="false">IF(TYPE(M94)=1,IF(TYPE(O94)=1,M94*O94,"No price"),".")</f>
        <v>No price</v>
      </c>
      <c r="Q94" s="6" t="str">
        <f aca="false">IF(TYPE(N94)=1,IF(TYPE(O94)=1,N94*O94,"No price"),".")</f>
        <v>No price</v>
      </c>
      <c r="R94" s="6" t="str">
        <f aca="false">IF(AG94=1,IF(H94&lt;&gt;"Not given",H94,IF(TYPE(H94)=2,IF(SUMIFS(#REF!,#REF!,A94)&gt;0,SUMIFS(#REF!,#REF!,A94),"."),"Format error")),"")</f>
        <v/>
      </c>
      <c r="S94" s="6" t="str">
        <f aca="false">IF(AND(AG94=1,R94&lt;&gt;".")=TRUE(),R94/VLOOKUP(G94,'[1]Exchange Rates'!B$1:C$1048576,2,0),IF(R94=".",".",""))</f>
        <v/>
      </c>
      <c r="T94" s="6" t="str">
        <f aca="false">IF(AG94=1,IF(AI94="Value is not given at all",".",IF(AI94="Value is given by the source",S94,IF(AI94="Value is calculated with prices",(IF(SUMIFS(#REF!,#REF!,A94)&gt;0,SUMIFS(#REF!,#REF!,A94),"."))/VLOOKUP("USD",'[1]Exchange Rates'!B$1:C$1048576,2,0),"Error with coding"))),"")</f>
        <v/>
      </c>
      <c r="U94" s="5" t="s">
        <v>63</v>
      </c>
      <c r="V94" s="47" t="s">
        <v>251</v>
      </c>
      <c r="W94" s="45" t="s">
        <v>72</v>
      </c>
      <c r="X94" s="45" t="s">
        <v>76</v>
      </c>
      <c r="Y94" s="45" t="s">
        <v>259</v>
      </c>
      <c r="Z94" s="5" t="n">
        <v>0</v>
      </c>
      <c r="AA94" s="5" t="n">
        <v>0</v>
      </c>
      <c r="AB94" s="5" t="n">
        <f aca="false">IF(AND(D94="Humanitarian", AE94&lt;&gt;"."), 1, 0)</f>
        <v>0</v>
      </c>
      <c r="AC94" s="5" t="n">
        <f aca="false">IF(OR(M94="undisclosed", M94="."), 0, IF(M94=N94, 1, 0))</f>
        <v>1</v>
      </c>
      <c r="AD94" s="5" t="n">
        <v>1</v>
      </c>
      <c r="AE94" s="48" t="s">
        <v>146</v>
      </c>
      <c r="AF94" s="12" t="str">
        <f aca="false">""</f>
        <v/>
      </c>
      <c r="AG94" s="36" t="n">
        <v>0</v>
      </c>
      <c r="AH94" s="46" t="s">
        <v>66</v>
      </c>
      <c r="AI94" s="36" t="s">
        <v>66</v>
      </c>
      <c r="AJ94" s="36" t="n">
        <v>1</v>
      </c>
      <c r="AK94" s="36" t="n">
        <v>7</v>
      </c>
      <c r="AL94" s="36" t="n">
        <v>0</v>
      </c>
      <c r="AM94" s="36" t="n">
        <f aca="false">IF(OR(AN94="2022-2023",AN94=2022), 1, 0)</f>
        <v>1</v>
      </c>
      <c r="AN94" s="36" t="s">
        <v>68</v>
      </c>
      <c r="AO94" s="36" t="n">
        <f aca="false">VLOOKUP($I94,'[1]Price List, Weapons &amp; Items'!B$1:F$1048576,5,0)</f>
        <v>0</v>
      </c>
      <c r="AP94" s="36" t="n">
        <f aca="false">IF(AND(AO94=1,M94="undisclosed")=TRUE(),1,0)</f>
        <v>0</v>
      </c>
      <c r="AQ94" s="36" t="n">
        <f aca="false">IF(AND(AO94=1,N94="undisclosed")=TRUE(),1,0)</f>
        <v>0</v>
      </c>
      <c r="AR94" s="36" t="n">
        <f aca="false">IFERROR(IF(SEARCH("ammuni",I94,1)&gt;0,1,0),0)</f>
        <v>0</v>
      </c>
      <c r="AS94" s="5" t="str">
        <f aca="false">VLOOKUP($I94,'[1]Price List, Weapons &amp; Items'!B$1:L$1048576,COLUMN('[1]Price List, Weapons &amp; Items'!$J$11)-1,0)</f>
        <v>Contracts</v>
      </c>
      <c r="AT94" s="5" t="str">
        <f aca="false">IF(I94=".",".",VLOOKUP($I94,'[1]Price List, Weapons &amp; Items'!B$1:J$1048576,3,0))</f>
        <v>Radar or imagery systems</v>
      </c>
      <c r="AU94" s="13" t="str">
        <f aca="true">IF(AG94=1,(OFFSET(I94,0,0,COUNTIF(#REF!,A94),1)),"")</f>
        <v/>
      </c>
      <c r="AV94" s="5" t="n">
        <f aca="false">VLOOKUP($I94,'[1]Price List, Weapons &amp; Items'!B$1:L$1048576,COLUMN('[1]Price List, Weapons &amp; Items'!$L$11)-1,0)</f>
        <v>0</v>
      </c>
      <c r="AW94" s="5" t="n">
        <f aca="false">IF(U94="Yes",1,0)</f>
        <v>1</v>
      </c>
      <c r="AX94" s="5" t="n">
        <f aca="false">IF(D94="Military",IF(OR(IFERROR(SEARCH("equipment",E94,1),0)&gt;0,IFERROR(SEARCH("weapons",E94,1),0)&gt;0),1,0),0)</f>
        <v>1</v>
      </c>
      <c r="AY94" s="5" t="str">
        <f aca="false">IFERROR(IF(VALUE(TEXT(C94,"mm"))=IF(AK94&gt;12,AK94-12,AK94),".",IF(TEXT(C94,"mm")="01",".",1)),"Value is not in date format")</f>
        <v>.</v>
      </c>
      <c r="AZ94" s="5" t="str">
        <f aca="false">IF(AND(A94=A93,C94=C93)=TRUE(),IF(F94=F93,".","1"),".")</f>
        <v>.</v>
      </c>
      <c r="BA94" s="5" t="str">
        <f aca="false">IF(AND(_xlfn.ISFORMULA(R94),_xlfn.ISFORMULA(S94),_xlfn.ISFORMULA(T94))=TRUE(),".",1)</f>
        <v>.</v>
      </c>
      <c r="BB94" s="5" t="str">
        <f aca="false">IF(T94&lt;&gt;".",IF(T94&gt;S94,1,"."),".")</f>
        <v>.</v>
      </c>
      <c r="BC94" s="5" t="n">
        <f aca="false">IFERROR(VLOOKUP(B94,'[1]Share, Heavy Weapons to Ukraine'!B$1:AA$1048576,COLUMN('[1]Share, Heavy Weapons to Ukraine'!C103)-1,0),0)</f>
        <v>1</v>
      </c>
      <c r="BD94" s="5" t="n">
        <f aca="false">VLOOKUP(Sheet1!B94,'[1]Country Summary (€)'!B$1:F$1048576,COLUMN('[1]Country Summary (€)'!C104)-1,FALSE())</f>
        <v>0</v>
      </c>
      <c r="BE94" s="5" t="str">
        <f aca="false">IF(AND(AG94=1,D94="Military",H94&lt;&gt;"Not given")=TRUE(),IF(SUMIFS(#REF!,#REF!,A94)&gt;0,ABS((SUMIFS(#REF!,#REF!,A94)/VLOOKUP("USD",'[1]Exchange Rates'!B$1:C$1048576,2,0)))/S94,"."),".")</f>
        <v>.</v>
      </c>
      <c r="BF94" s="1" t="str">
        <f aca="false">IF(AND(AG94=1,D94="Military",H94&lt;&gt;"Not given")=TRUE(),IF(SUMIFS(#REF!,#REF!,A94)&gt;0,IF((ABS((SUMIFS(#REF!,#REF!,A94)/VLOOKUP("USD",'[1]Exchange Rates'!B$1:C$1048576,2,0)))/S94)&gt;1,(SUMIFS(#REF!,#REF!,A94)-S94)/S94,(S94-SUMIFS(#REF!,#REF!,A94))/SUMIFS(#REF!,#REF!,A94)),"."),".")</f>
        <v>.</v>
      </c>
    </row>
    <row r="95" customFormat="false" ht="15.75" hidden="false" customHeight="true" outlineLevel="0" collapsed="false">
      <c r="A95" s="3" t="s">
        <v>104</v>
      </c>
      <c r="B95" s="3" t="s">
        <v>57</v>
      </c>
      <c r="C95" s="2" t="n">
        <v>44751</v>
      </c>
      <c r="D95" s="3" t="s">
        <v>105</v>
      </c>
      <c r="E95" s="3" t="s">
        <v>106</v>
      </c>
      <c r="F95" s="4" t="s">
        <v>250</v>
      </c>
      <c r="G95" s="5" t="s">
        <v>61</v>
      </c>
      <c r="H95" s="6" t="n">
        <v>400000000</v>
      </c>
      <c r="I95" s="1" t="s">
        <v>224</v>
      </c>
      <c r="J95" s="7" t="str">
        <f aca="false">VLOOKUP($I95,'[1]Price List, Weapons &amp; Items'!B$1:C$1048576,2,0)</f>
        <v>Military equipment</v>
      </c>
      <c r="K95" s="7" t="str">
        <f aca="false">IF(I95=".",I95,VLOOKUP($I95,'[1]Price List, Weapons &amp; Items'!B$1:D$1048576,3,0))</f>
        <v>spare parts</v>
      </c>
      <c r="L95" s="8" t="n">
        <f aca="false">VLOOKUP(I95,'[1]Price List, Weapons &amp; Items'!B$1:E$1048576,4,0)</f>
        <v>0</v>
      </c>
      <c r="M95" s="9" t="s">
        <v>166</v>
      </c>
      <c r="N95" s="9" t="s">
        <v>166</v>
      </c>
      <c r="O95" s="9" t="str">
        <f aca="false">VLOOKUP($I95,'[1]Price List, Weapons &amp; Items'!B$1:G$1048576,6,0)</f>
        <v>.</v>
      </c>
      <c r="P95" s="6" t="str">
        <f aca="false">IF(TYPE(M95)=1,IF(TYPE(O95)=1,M95*O95,"No price"),".")</f>
        <v>.</v>
      </c>
      <c r="Q95" s="6" t="str">
        <f aca="false">IF(TYPE(N95)=1,IF(TYPE(O95)=1,N95*O95,"No price"),".")</f>
        <v>.</v>
      </c>
      <c r="R95" s="6" t="str">
        <f aca="false">IF(AG95=1,IF(H95&lt;&gt;"Not given",H95,IF(TYPE(H95)=2,IF(SUMIFS(#REF!,#REF!,A95)&gt;0,SUMIFS(#REF!,#REF!,A95),"."),"Format error")),"")</f>
        <v/>
      </c>
      <c r="S95" s="6" t="str">
        <f aca="false">IF(AND(AG95=1,R95&lt;&gt;".")=TRUE(),R95/VLOOKUP(G95,'[1]Exchange Rates'!B$1:C$1048576,2,0),IF(R95=".",".",""))</f>
        <v/>
      </c>
      <c r="T95" s="6" t="str">
        <f aca="false">IF(AG95=1,IF(AI95="Value is not given at all",".",IF(AI95="Value is given by the source",S95,IF(AI95="Value is calculated with prices",(IF(SUMIFS(#REF!,#REF!,A95)&gt;0,SUMIFS(#REF!,#REF!,A95),"."))/VLOOKUP("USD",'[1]Exchange Rates'!B$1:C$1048576,2,0),"Error with coding"))),"")</f>
        <v/>
      </c>
      <c r="U95" s="5" t="s">
        <v>63</v>
      </c>
      <c r="V95" s="47" t="s">
        <v>251</v>
      </c>
      <c r="W95" s="45" t="s">
        <v>72</v>
      </c>
      <c r="X95" s="45" t="s">
        <v>76</v>
      </c>
      <c r="Y95" s="45" t="s">
        <v>260</v>
      </c>
      <c r="Z95" s="5" t="n">
        <v>0</v>
      </c>
      <c r="AA95" s="5" t="n">
        <v>0</v>
      </c>
      <c r="AB95" s="5" t="n">
        <f aca="false">IF(AND(D95="Humanitarian", AE95&lt;&gt;"."), 1, 0)</f>
        <v>0</v>
      </c>
      <c r="AC95" s="5" t="n">
        <f aca="false">IF(OR(M95="undisclosed", M95="."), 0, IF(M95=N95, 1, 0))</f>
        <v>0</v>
      </c>
      <c r="AD95" s="5" t="n">
        <v>1</v>
      </c>
      <c r="AE95" s="45" t="s">
        <v>108</v>
      </c>
      <c r="AF95" s="12" t="str">
        <f aca="false">""</f>
        <v/>
      </c>
      <c r="AG95" s="36" t="n">
        <v>0</v>
      </c>
      <c r="AH95" s="46" t="s">
        <v>66</v>
      </c>
      <c r="AI95" s="36" t="s">
        <v>66</v>
      </c>
      <c r="AJ95" s="36" t="n">
        <v>1</v>
      </c>
      <c r="AK95" s="36" t="n">
        <v>7</v>
      </c>
      <c r="AL95" s="36" t="n">
        <v>0</v>
      </c>
      <c r="AM95" s="36" t="n">
        <f aca="false">IF(OR(AN95="2022-2023",AN95=2022), 1, 0)</f>
        <v>1</v>
      </c>
      <c r="AN95" s="36" t="s">
        <v>68</v>
      </c>
      <c r="AO95" s="36" t="n">
        <f aca="false">VLOOKUP($I95,'[1]Price List, Weapons &amp; Items'!B$1:F$1048576,5,0)</f>
        <v>0</v>
      </c>
      <c r="AP95" s="36" t="n">
        <f aca="false">IF(AND(AO95=1,M95="undisclosed")=TRUE(),1,0)</f>
        <v>0</v>
      </c>
      <c r="AQ95" s="36" t="n">
        <f aca="false">IF(AND(AO95=1,N95="undisclosed")=TRUE(),1,0)</f>
        <v>0</v>
      </c>
      <c r="AR95" s="36" t="n">
        <f aca="false">IFERROR(IF(SEARCH("ammuni",I95,1)&gt;0,1,0),0)</f>
        <v>0</v>
      </c>
      <c r="AS95" s="5" t="str">
        <f aca="false">VLOOKUP($I95,'[1]Price List, Weapons &amp; Items'!B$1:L$1048576,COLUMN('[1]Price List, Weapons &amp; Items'!$J$11)-1,0)</f>
        <v>.</v>
      </c>
      <c r="AT95" s="5" t="str">
        <f aca="false">IF(I95=".",".",VLOOKUP($I95,'[1]Price List, Weapons &amp; Items'!B$1:J$1048576,3,0))</f>
        <v>spare parts</v>
      </c>
      <c r="AU95" s="13" t="str">
        <f aca="true">IF(AG95=1,(OFFSET(I95,0,0,COUNTIF(#REF!,A95),1)),"")</f>
        <v/>
      </c>
      <c r="AV95" s="5" t="str">
        <f aca="false">VLOOKUP($I95,'[1]Price List, Weapons &amp; Items'!B$1:L$1048576,COLUMN('[1]Price List, Weapons &amp; Items'!$L$11)-1,0)</f>
        <v>no price, 0 count</v>
      </c>
      <c r="AW95" s="5" t="n">
        <f aca="false">IF(U95="Yes",1,0)</f>
        <v>1</v>
      </c>
      <c r="AX95" s="5" t="n">
        <f aca="false">IF(D95="Military",IF(OR(IFERROR(SEARCH("equipment",E95,1),0)&gt;0,IFERROR(SEARCH("weapons",E95,1),0)&gt;0),1,0),0)</f>
        <v>1</v>
      </c>
      <c r="AY95" s="5" t="str">
        <f aca="false">IFERROR(IF(VALUE(TEXT(C95,"mm"))=IF(AK95&gt;12,AK95-12,AK95),".",IF(TEXT(C95,"mm")="01",".",1)),"Value is not in date format")</f>
        <v>.</v>
      </c>
      <c r="AZ95" s="5" t="str">
        <f aca="false">IF(AND(A95=A94,C95=C94)=TRUE(),IF(F95=F94,".","1"),".")</f>
        <v>.</v>
      </c>
      <c r="BA95" s="5" t="str">
        <f aca="false">IF(AND(_xlfn.ISFORMULA(R95),_xlfn.ISFORMULA(S95),_xlfn.ISFORMULA(T95))=TRUE(),".",1)</f>
        <v>.</v>
      </c>
      <c r="BB95" s="5" t="str">
        <f aca="false">IF(T95&lt;&gt;".",IF(T95&gt;S95,1,"."),".")</f>
        <v>.</v>
      </c>
      <c r="BC95" s="5" t="n">
        <f aca="false">IFERROR(VLOOKUP(B95,'[1]Share, Heavy Weapons to Ukraine'!B$1:AA$1048576,COLUMN('[1]Share, Heavy Weapons to Ukraine'!C104)-1,0),0)</f>
        <v>1</v>
      </c>
      <c r="BD95" s="5" t="n">
        <f aca="false">VLOOKUP(Sheet1!B95,'[1]Country Summary (€)'!B$1:F$1048576,COLUMN('[1]Country Summary (€)'!C105)-1,FALSE())</f>
        <v>0</v>
      </c>
      <c r="BE95" s="5" t="str">
        <f aca="false">IF(AND(AG95=1,D95="Military",H95&lt;&gt;"Not given")=TRUE(),IF(SUMIFS(#REF!,#REF!,A95)&gt;0,ABS((SUMIFS(#REF!,#REF!,A95)/VLOOKUP("USD",'[1]Exchange Rates'!B$1:C$1048576,2,0)))/S95,"."),".")</f>
        <v>.</v>
      </c>
      <c r="BF95" s="1" t="str">
        <f aca="false">IF(AND(AG95=1,D95="Military",H95&lt;&gt;"Not given")=TRUE(),IF(SUMIFS(#REF!,#REF!,A95)&gt;0,IF((ABS((SUMIFS(#REF!,#REF!,A95)/VLOOKUP("USD",'[1]Exchange Rates'!B$1:C$1048576,2,0)))/S95)&gt;1,(SUMIFS(#REF!,#REF!,A95)-S95)/S95,(S95-SUMIFS(#REF!,#REF!,A95))/SUMIFS(#REF!,#REF!,A95)),"."),".")</f>
        <v>.</v>
      </c>
    </row>
    <row r="96" customFormat="false" ht="15.75" hidden="false" customHeight="true" outlineLevel="0" collapsed="false">
      <c r="A96" s="3" t="s">
        <v>104</v>
      </c>
      <c r="B96" s="3" t="s">
        <v>57</v>
      </c>
      <c r="C96" s="2" t="n">
        <v>44764</v>
      </c>
      <c r="D96" s="3" t="s">
        <v>105</v>
      </c>
      <c r="E96" s="3" t="s">
        <v>106</v>
      </c>
      <c r="F96" s="4" t="s">
        <v>261</v>
      </c>
      <c r="G96" s="5" t="s">
        <v>61</v>
      </c>
      <c r="H96" s="6" t="n">
        <v>175000000</v>
      </c>
      <c r="I96" s="49" t="s">
        <v>206</v>
      </c>
      <c r="J96" s="7" t="str">
        <f aca="false">VLOOKUP($I96,'[1]Price List, Weapons &amp; Items'!B$1:C$1048576,2,0)</f>
        <v>Heavy weapon</v>
      </c>
      <c r="K96" s="7" t="str">
        <f aca="false">IF(I96=".",I96,VLOOKUP($I96,'[1]Price List, Weapons &amp; Items'!B$1:D$1048576,3,0))</f>
        <v>227mm MLRS</v>
      </c>
      <c r="L96" s="8" t="n">
        <f aca="false">VLOOKUP(I96,'[1]Price List, Weapons &amp; Items'!B$1:E$1048576,4,0)</f>
        <v>0</v>
      </c>
      <c r="M96" s="9" t="n">
        <v>4</v>
      </c>
      <c r="N96" s="9" t="n">
        <v>4</v>
      </c>
      <c r="O96" s="9" t="n">
        <f aca="false">VLOOKUP($I96,'[1]Price List, Weapons &amp; Items'!B$1:G$1048576,6,0)</f>
        <v>15076313.03</v>
      </c>
      <c r="P96" s="6" t="str">
        <f aca="false">IF(TYPE(M96)=1,IF(TYPE(O96)=1,M96*O96,"No price"),".")</f>
        <v>No price</v>
      </c>
      <c r="Q96" s="6" t="str">
        <f aca="false">IF(TYPE(N96)=1,IF(TYPE(O96)=1,N96*O96,"No price"),".")</f>
        <v>No price</v>
      </c>
      <c r="R96" s="6" t="str">
        <f aca="false">IF(AG96=1,IF(H96&lt;&gt;"Not given",H96,IF(TYPE(H96)=2,IF(SUMIFS(#REF!,#REF!,A96)&gt;0,SUMIFS(#REF!,#REF!,A96),"."),"Format error")),"")</f>
        <v/>
      </c>
      <c r="S96" s="6" t="str">
        <f aca="false">IF(AND(AG96=1,R96&lt;&gt;".")=TRUE(),R96/VLOOKUP(G96,'[1]Exchange Rates'!B$1:C$1048576,2,0),IF(R96=".",".",""))</f>
        <v/>
      </c>
      <c r="T96" s="6" t="str">
        <f aca="false">IF(AG96=1,IF(AI96="Value is not given at all",".",IF(AI96="Value is given by the source",S96,IF(AI96="Value is calculated with prices",(IF(SUMIFS(#REF!,#REF!,A96)&gt;0,SUMIFS(#REF!,#REF!,A96),"."))/VLOOKUP("USD",'[1]Exchange Rates'!B$1:C$1048576,2,0),"Error with coding"))),"")</f>
        <v/>
      </c>
      <c r="U96" s="5" t="s">
        <v>63</v>
      </c>
      <c r="V96" s="47" t="s">
        <v>262</v>
      </c>
      <c r="W96" s="45" t="s">
        <v>72</v>
      </c>
      <c r="X96" s="45" t="s">
        <v>76</v>
      </c>
      <c r="Y96" s="45" t="s">
        <v>263</v>
      </c>
      <c r="Z96" s="5" t="n">
        <v>0</v>
      </c>
      <c r="AA96" s="5" t="n">
        <v>0</v>
      </c>
      <c r="AB96" s="5" t="n">
        <f aca="false">IF(AND(D96="Humanitarian", AE96&lt;&gt;"."), 1, 0)</f>
        <v>0</v>
      </c>
      <c r="AC96" s="5" t="n">
        <f aca="false">IF(OR(M96="undisclosed", M96="."), 0, IF(M96=N96, 1, 0))</f>
        <v>1</v>
      </c>
      <c r="AD96" s="5" t="n">
        <v>0</v>
      </c>
      <c r="AE96" s="45" t="s">
        <v>208</v>
      </c>
      <c r="AF96" s="12" t="str">
        <f aca="false">""</f>
        <v/>
      </c>
      <c r="AG96" s="36" t="n">
        <v>0</v>
      </c>
      <c r="AH96" s="46" t="s">
        <v>66</v>
      </c>
      <c r="AI96" s="36" t="s">
        <v>66</v>
      </c>
      <c r="AJ96" s="36" t="n">
        <v>1</v>
      </c>
      <c r="AK96" s="36" t="n">
        <v>7</v>
      </c>
      <c r="AL96" s="36" t="n">
        <v>0</v>
      </c>
      <c r="AM96" s="36" t="n">
        <f aca="false">IF(OR(AN96="2022-2023",AN96=2022), 1, 0)</f>
        <v>1</v>
      </c>
      <c r="AN96" s="36" t="s">
        <v>68</v>
      </c>
      <c r="AO96" s="36" t="n">
        <f aca="false">VLOOKUP($I96,'[1]Price List, Weapons &amp; Items'!B$1:F$1048576,5,0)</f>
        <v>1</v>
      </c>
      <c r="AP96" s="36" t="n">
        <f aca="false">IF(AND(AO96=1,M96="undisclosed")=TRUE(),1,0)</f>
        <v>0</v>
      </c>
      <c r="AQ96" s="36" t="n">
        <f aca="false">IF(AND(AO96=1,N96="undisclosed")=TRUE(),1,0)</f>
        <v>0</v>
      </c>
      <c r="AR96" s="36" t="n">
        <f aca="false">IFERROR(IF(SEARCH("ammuni",I96,1)&gt;0,1,0),0)</f>
        <v>0</v>
      </c>
      <c r="AS96" s="5" t="str">
        <f aca="false">VLOOKUP($I96,'[1]Price List, Weapons &amp; Items'!B$1:L$1048576,COLUMN('[1]Price List, Weapons &amp; Items'!$J$11)-1,0)</f>
        <v>Contracts</v>
      </c>
      <c r="AT96" s="5" t="str">
        <f aca="false">IF(I96=".",".",VLOOKUP($I96,'[1]Price List, Weapons &amp; Items'!B$1:J$1048576,3,0))</f>
        <v>227mm MLRS</v>
      </c>
      <c r="AU96" s="13" t="str">
        <f aca="true">IF(AG96=1,(OFFSET(I96,0,0,COUNTIF(#REF!,A96),1)),"")</f>
        <v/>
      </c>
      <c r="AV96" s="5" t="n">
        <f aca="false">VLOOKUP($I96,'[1]Price List, Weapons &amp; Items'!B$1:L$1048576,COLUMN('[1]Price List, Weapons &amp; Items'!$L$11)-1,0)</f>
        <v>0</v>
      </c>
      <c r="AW96" s="5" t="n">
        <f aca="false">IF(U96="Yes",1,0)</f>
        <v>1</v>
      </c>
      <c r="AX96" s="5" t="n">
        <f aca="false">IF(D96="Military",IF(OR(IFERROR(SEARCH("equipment",E96,1),0)&gt;0,IFERROR(SEARCH("weapons",E96,1),0)&gt;0),1,0),0)</f>
        <v>1</v>
      </c>
      <c r="AY96" s="5" t="str">
        <f aca="false">IFERROR(IF(VALUE(TEXT(C96,"mm"))=IF(AK96&gt;12,AK96-12,AK96),".",IF(TEXT(C96,"mm")="01",".",1)),"Value is not in date format")</f>
        <v>.</v>
      </c>
      <c r="AZ96" s="5" t="str">
        <f aca="false">IF(AND(A96=A95,C96=C95)=TRUE(),IF(F96=F95,".","1"),".")</f>
        <v>.</v>
      </c>
      <c r="BA96" s="5" t="str">
        <f aca="false">IF(AND(_xlfn.ISFORMULA(R96),_xlfn.ISFORMULA(S96),_xlfn.ISFORMULA(T96))=TRUE(),".",1)</f>
        <v>.</v>
      </c>
      <c r="BB96" s="5" t="str">
        <f aca="false">IF(T96&lt;&gt;".",IF(T96&gt;S96,1,"."),".")</f>
        <v>.</v>
      </c>
      <c r="BC96" s="5" t="n">
        <f aca="false">IFERROR(VLOOKUP(B96,'[1]Share, Heavy Weapons to Ukraine'!B$1:AA$1048576,COLUMN('[1]Share, Heavy Weapons to Ukraine'!C105)-1,0),0)</f>
        <v>1</v>
      </c>
      <c r="BD96" s="5" t="n">
        <f aca="false">VLOOKUP(Sheet1!B96,'[1]Country Summary (€)'!B$1:F$1048576,COLUMN('[1]Country Summary (€)'!C106)-1,FALSE())</f>
        <v>0</v>
      </c>
      <c r="BE96" s="5" t="str">
        <f aca="false">IF(AND(AG96=1,D96="Military",H96&lt;&gt;"Not given")=TRUE(),IF(SUMIFS(#REF!,#REF!,A96)&gt;0,ABS((SUMIFS(#REF!,#REF!,A96)/VLOOKUP("USD",'[1]Exchange Rates'!B$1:C$1048576,2,0)))/S96,"."),".")</f>
        <v>.</v>
      </c>
      <c r="BF96" s="1" t="str">
        <f aca="false">IF(AND(AG96=1,D96="Military",H96&lt;&gt;"Not given")=TRUE(),IF(SUMIFS(#REF!,#REF!,A96)&gt;0,IF((ABS((SUMIFS(#REF!,#REF!,A96)/VLOOKUP("USD",'[1]Exchange Rates'!B$1:C$1048576,2,0)))/S96)&gt;1,(SUMIFS(#REF!,#REF!,A96)-S96)/S96,(S96-SUMIFS(#REF!,#REF!,A96))/SUMIFS(#REF!,#REF!,A96)),"."),".")</f>
        <v>.</v>
      </c>
    </row>
    <row r="97" customFormat="false" ht="15.75" hidden="false" customHeight="true" outlineLevel="0" collapsed="false">
      <c r="A97" s="3" t="s">
        <v>104</v>
      </c>
      <c r="B97" s="3" t="s">
        <v>57</v>
      </c>
      <c r="C97" s="2" t="n">
        <v>44764</v>
      </c>
      <c r="D97" s="3" t="s">
        <v>105</v>
      </c>
      <c r="E97" s="3" t="s">
        <v>106</v>
      </c>
      <c r="F97" s="4" t="s">
        <v>261</v>
      </c>
      <c r="G97" s="5" t="s">
        <v>61</v>
      </c>
      <c r="H97" s="6" t="n">
        <v>175000000</v>
      </c>
      <c r="I97" s="49" t="s">
        <v>231</v>
      </c>
      <c r="J97" s="7" t="str">
        <f aca="false">VLOOKUP($I97,'[1]Price List, Weapons &amp; Items'!B$1:C$1048576,2,0)</f>
        <v>Ammunition for heavy weapon</v>
      </c>
      <c r="K97" s="7" t="str">
        <f aca="false">IF(I97=".",I97,VLOOKUP($I97,'[1]Price List, Weapons &amp; Items'!B$1:D$1048576,3,0))</f>
        <v>227mm MLRS ammunition</v>
      </c>
      <c r="L97" s="8" t="n">
        <f aca="false">VLOOKUP(I97,'[1]Price List, Weapons &amp; Items'!B$1:E$1048576,4,0)</f>
        <v>0</v>
      </c>
      <c r="M97" s="9" t="s">
        <v>166</v>
      </c>
      <c r="N97" s="9" t="s">
        <v>166</v>
      </c>
      <c r="O97" s="9" t="n">
        <f aca="false">VLOOKUP($I97,'[1]Price List, Weapons &amp; Items'!B$1:G$1048576,6,0)</f>
        <v>150000</v>
      </c>
      <c r="P97" s="6" t="str">
        <f aca="false">IF(TYPE(M97)=1,IF(TYPE(O97)=1,M97*O97,"No price"),".")</f>
        <v>.</v>
      </c>
      <c r="Q97" s="6" t="str">
        <f aca="false">IF(TYPE(N97)=1,IF(TYPE(O97)=1,N97*O97,"No price"),".")</f>
        <v>.</v>
      </c>
      <c r="R97" s="6" t="str">
        <f aca="false">IF(AG97=1,IF(H97&lt;&gt;"Not given",H97,IF(TYPE(H97)=2,IF(SUMIFS(#REF!,#REF!,A97)&gt;0,SUMIFS(#REF!,#REF!,A97),"."),"Format error")),"")</f>
        <v/>
      </c>
      <c r="S97" s="6" t="str">
        <f aca="false">IF(AND(AG97=1,R97&lt;&gt;".")=TRUE(),R97/VLOOKUP(G97,'[1]Exchange Rates'!B$1:C$1048576,2,0),IF(R97=".",".",""))</f>
        <v/>
      </c>
      <c r="T97" s="6" t="str">
        <f aca="false">IF(AG97=1,IF(AI97="Value is not given at all",".",IF(AI97="Value is given by the source",S97,IF(AI97="Value is calculated with prices",(IF(SUMIFS(#REF!,#REF!,A97)&gt;0,SUMIFS(#REF!,#REF!,A97),"."))/VLOOKUP("USD",'[1]Exchange Rates'!B$1:C$1048576,2,0),"Error with coding"))),"")</f>
        <v/>
      </c>
      <c r="U97" s="5" t="s">
        <v>63</v>
      </c>
      <c r="V97" s="47" t="s">
        <v>262</v>
      </c>
      <c r="W97" s="45" t="s">
        <v>72</v>
      </c>
      <c r="X97" s="45" t="s">
        <v>76</v>
      </c>
      <c r="Y97" s="45" t="s">
        <v>264</v>
      </c>
      <c r="Z97" s="5" t="n">
        <v>0</v>
      </c>
      <c r="AA97" s="5" t="n">
        <v>0</v>
      </c>
      <c r="AB97" s="5" t="n">
        <f aca="false">IF(AND(D97="Humanitarian", AE97&lt;&gt;"."), 1, 0)</f>
        <v>0</v>
      </c>
      <c r="AC97" s="5" t="n">
        <f aca="false">IF(OR(M97="undisclosed", M97="."), 0, IF(M97=N97, 1, 0))</f>
        <v>0</v>
      </c>
      <c r="AD97" s="5" t="n">
        <v>1</v>
      </c>
      <c r="AE97" s="45" t="s">
        <v>108</v>
      </c>
      <c r="AF97" s="12" t="str">
        <f aca="false">""</f>
        <v/>
      </c>
      <c r="AG97" s="36" t="n">
        <v>0</v>
      </c>
      <c r="AH97" s="46" t="s">
        <v>66</v>
      </c>
      <c r="AI97" s="36" t="s">
        <v>66</v>
      </c>
      <c r="AJ97" s="36" t="n">
        <v>1</v>
      </c>
      <c r="AK97" s="36" t="n">
        <v>7</v>
      </c>
      <c r="AL97" s="36" t="n">
        <v>0</v>
      </c>
      <c r="AM97" s="36" t="n">
        <f aca="false">IF(OR(AN97="2022-2023",AN97=2022), 1, 0)</f>
        <v>1</v>
      </c>
      <c r="AN97" s="36" t="s">
        <v>68</v>
      </c>
      <c r="AO97" s="36" t="n">
        <f aca="false">VLOOKUP($I97,'[1]Price List, Weapons &amp; Items'!B$1:F$1048576,5,0)</f>
        <v>1</v>
      </c>
      <c r="AP97" s="36" t="n">
        <f aca="false">IF(AND(AO97=1,M97="undisclosed")=TRUE(),1,0)</f>
        <v>1</v>
      </c>
      <c r="AQ97" s="36" t="n">
        <f aca="false">IF(AND(AO97=1,N97="undisclosed")=TRUE(),1,0)</f>
        <v>1</v>
      </c>
      <c r="AR97" s="36" t="n">
        <f aca="false">IFERROR(IF(SEARCH("ammuni",I97,1)&gt;0,1,0),0)</f>
        <v>1</v>
      </c>
      <c r="AS97" s="5" t="str">
        <f aca="false">VLOOKUP($I97,'[1]Price List, Weapons &amp; Items'!B$1:L$1048576,COLUMN('[1]Price List, Weapons &amp; Items'!$J$11)-1,0)</f>
        <v>Media reports (incl. social media)</v>
      </c>
      <c r="AT97" s="5" t="str">
        <f aca="false">IF(I97=".",".",VLOOKUP($I97,'[1]Price List, Weapons &amp; Items'!B$1:J$1048576,3,0))</f>
        <v>227mm MLRS ammunition</v>
      </c>
      <c r="AU97" s="13" t="str">
        <f aca="true">IF(AG97=1,(OFFSET(I97,0,0,COUNTIF(#REF!,A97),1)),"")</f>
        <v/>
      </c>
      <c r="AV97" s="5" t="str">
        <f aca="false">VLOOKUP($I97,'[1]Price List, Weapons &amp; Items'!B$1:L$1048576,COLUMN('[1]Price List, Weapons &amp; Items'!$L$11)-1,0)</f>
        <v>no price, 0 count</v>
      </c>
      <c r="AW97" s="5" t="n">
        <f aca="false">IF(U97="Yes",1,0)</f>
        <v>1</v>
      </c>
      <c r="AX97" s="5" t="n">
        <f aca="false">IF(D97="Military",IF(OR(IFERROR(SEARCH("equipment",E97,1),0)&gt;0,IFERROR(SEARCH("weapons",E97,1),0)&gt;0),1,0),0)</f>
        <v>1</v>
      </c>
      <c r="AY97" s="5" t="str">
        <f aca="false">IFERROR(IF(VALUE(TEXT(C97,"mm"))=IF(AK97&gt;12,AK97-12,AK97),".",IF(TEXT(C97,"mm")="01",".",1)),"Value is not in date format")</f>
        <v>.</v>
      </c>
      <c r="AZ97" s="5" t="str">
        <f aca="false">IF(AND(A97=A96,C97=C96)=TRUE(),IF(F97=F96,".","1"),".")</f>
        <v>.</v>
      </c>
      <c r="BA97" s="5" t="str">
        <f aca="false">IF(AND(_xlfn.ISFORMULA(R97),_xlfn.ISFORMULA(S97),_xlfn.ISFORMULA(T97))=TRUE(),".",1)</f>
        <v>.</v>
      </c>
      <c r="BB97" s="5" t="str">
        <f aca="false">IF(T97&lt;&gt;".",IF(T97&gt;S97,1,"."),".")</f>
        <v>.</v>
      </c>
      <c r="BC97" s="5" t="n">
        <f aca="false">IFERROR(VLOOKUP(B97,'[1]Share, Heavy Weapons to Ukraine'!B$1:AA$1048576,COLUMN('[1]Share, Heavy Weapons to Ukraine'!C106)-1,0),0)</f>
        <v>1</v>
      </c>
      <c r="BD97" s="5" t="n">
        <f aca="false">VLOOKUP(Sheet1!B97,'[1]Country Summary (€)'!B$1:F$1048576,COLUMN('[1]Country Summary (€)'!C107)-1,FALSE())</f>
        <v>0</v>
      </c>
      <c r="BE97" s="5" t="str">
        <f aca="false">IF(AND(AG97=1,D97="Military",H97&lt;&gt;"Not given")=TRUE(),IF(SUMIFS(#REF!,#REF!,A97)&gt;0,ABS((SUMIFS(#REF!,#REF!,A97)/VLOOKUP("USD",'[1]Exchange Rates'!B$1:C$1048576,2,0)))/S97,"."),".")</f>
        <v>.</v>
      </c>
      <c r="BF97" s="1" t="str">
        <f aca="false">IF(AND(AG97=1,D97="Military",H97&lt;&gt;"Not given")=TRUE(),IF(SUMIFS(#REF!,#REF!,A97)&gt;0,IF((ABS((SUMIFS(#REF!,#REF!,A97)/VLOOKUP("USD",'[1]Exchange Rates'!B$1:C$1048576,2,0)))/S97)&gt;1,(SUMIFS(#REF!,#REF!,A97)-S97)/S97,(S97-SUMIFS(#REF!,#REF!,A97))/SUMIFS(#REF!,#REF!,A97)),"."),".")</f>
        <v>.</v>
      </c>
    </row>
    <row r="98" customFormat="false" ht="15.75" hidden="false" customHeight="true" outlineLevel="0" collapsed="false">
      <c r="A98" s="3" t="s">
        <v>104</v>
      </c>
      <c r="B98" s="3" t="s">
        <v>57</v>
      </c>
      <c r="C98" s="2" t="n">
        <v>44764</v>
      </c>
      <c r="D98" s="3" t="s">
        <v>105</v>
      </c>
      <c r="E98" s="3" t="s">
        <v>106</v>
      </c>
      <c r="F98" s="4" t="s">
        <v>261</v>
      </c>
      <c r="G98" s="5" t="s">
        <v>61</v>
      </c>
      <c r="H98" s="6" t="n">
        <v>175000000</v>
      </c>
      <c r="I98" s="49" t="s">
        <v>265</v>
      </c>
      <c r="J98" s="7" t="str">
        <f aca="false">VLOOKUP($I98,'[1]Price List, Weapons &amp; Items'!B$1:C$1048576,2,0)</f>
        <v>Heavy weapon</v>
      </c>
      <c r="K98" s="7" t="str">
        <f aca="false">IF(I98=".",I98,VLOOKUP($I98,'[1]Price List, Weapons &amp; Items'!B$1:D$1048576,3,0))</f>
        <v>Armored Personnel Carrier (APC)</v>
      </c>
      <c r="L98" s="8" t="n">
        <f aca="false">VLOOKUP(I98,'[1]Price List, Weapons &amp; Items'!B$1:E$1048576,4,0)</f>
        <v>0</v>
      </c>
      <c r="M98" s="9" t="n">
        <v>4</v>
      </c>
      <c r="N98" s="9" t="n">
        <v>4</v>
      </c>
      <c r="O98" s="9" t="n">
        <f aca="false">VLOOKUP($I98,'[1]Price List, Weapons &amp; Items'!B$1:G$1048576,6,0)</f>
        <v>326778</v>
      </c>
      <c r="P98" s="6" t="str">
        <f aca="false">IF(TYPE(M98)=1,IF(TYPE(O98)=1,M98*O98,"No price"),".")</f>
        <v>No price</v>
      </c>
      <c r="Q98" s="6" t="str">
        <f aca="false">IF(TYPE(N98)=1,IF(TYPE(O98)=1,N98*O98,"No price"),".")</f>
        <v>No price</v>
      </c>
      <c r="R98" s="6" t="str">
        <f aca="false">IF(AG98=1,IF(H98&lt;&gt;"Not given",H98,IF(TYPE(H98)=2,IF(SUMIFS(#REF!,#REF!,A98)&gt;0,SUMIFS(#REF!,#REF!,A98),"."),"Format error")),"")</f>
        <v/>
      </c>
      <c r="S98" s="6" t="str">
        <f aca="false">IF(AND(AG98=1,R98&lt;&gt;".")=TRUE(),R98/VLOOKUP(G98,'[1]Exchange Rates'!B$1:C$1048576,2,0),IF(R98=".",".",""))</f>
        <v/>
      </c>
      <c r="T98" s="6" t="str">
        <f aca="false">IF(AG98=1,IF(AI98="Value is not given at all",".",IF(AI98="Value is given by the source",S98,IF(AI98="Value is calculated with prices",(IF(SUMIFS(#REF!,#REF!,A98)&gt;0,SUMIFS(#REF!,#REF!,A98),"."))/VLOOKUP("USD",'[1]Exchange Rates'!B$1:C$1048576,2,0),"Error with coding"))),"")</f>
        <v/>
      </c>
      <c r="U98" s="5" t="s">
        <v>63</v>
      </c>
      <c r="V98" s="47" t="s">
        <v>262</v>
      </c>
      <c r="W98" s="45" t="s">
        <v>72</v>
      </c>
      <c r="X98" s="45" t="s">
        <v>76</v>
      </c>
      <c r="Y98" s="45" t="s">
        <v>266</v>
      </c>
      <c r="Z98" s="5" t="n">
        <v>0</v>
      </c>
      <c r="AA98" s="5" t="n">
        <v>0</v>
      </c>
      <c r="AB98" s="5" t="n">
        <f aca="false">IF(AND(D98="Humanitarian", AE98&lt;&gt;"."), 1, 0)</f>
        <v>0</v>
      </c>
      <c r="AC98" s="5" t="n">
        <f aca="false">IF(OR(M98="undisclosed", M98="."), 0, IF(M98=N98, 1, 0))</f>
        <v>1</v>
      </c>
      <c r="AD98" s="5" t="n">
        <v>1</v>
      </c>
      <c r="AE98" s="48" t="s">
        <v>146</v>
      </c>
      <c r="AF98" s="12" t="str">
        <f aca="false">""</f>
        <v/>
      </c>
      <c r="AG98" s="36" t="n">
        <v>0</v>
      </c>
      <c r="AH98" s="46" t="s">
        <v>66</v>
      </c>
      <c r="AI98" s="36" t="s">
        <v>66</v>
      </c>
      <c r="AJ98" s="36" t="n">
        <v>1</v>
      </c>
      <c r="AK98" s="36" t="n">
        <v>7</v>
      </c>
      <c r="AL98" s="36" t="n">
        <v>0</v>
      </c>
      <c r="AM98" s="36" t="n">
        <f aca="false">IF(OR(AN98="2022-2023",AN98=2022), 1, 0)</f>
        <v>1</v>
      </c>
      <c r="AN98" s="36" t="s">
        <v>68</v>
      </c>
      <c r="AO98" s="36" t="n">
        <f aca="false">VLOOKUP($I98,'[1]Price List, Weapons &amp; Items'!B$1:F$1048576,5,0)</f>
        <v>1</v>
      </c>
      <c r="AP98" s="36" t="n">
        <f aca="false">IF(AND(AO98=1,M98="undisclosed")=TRUE(),1,0)</f>
        <v>0</v>
      </c>
      <c r="AQ98" s="36" t="n">
        <f aca="false">IF(AND(AO98=1,N98="undisclosed")=TRUE(),1,0)</f>
        <v>0</v>
      </c>
      <c r="AR98" s="36" t="n">
        <f aca="false">IFERROR(IF(SEARCH("ammuni",I98,1)&gt;0,1,0),0)</f>
        <v>0</v>
      </c>
      <c r="AS98" s="5" t="str">
        <f aca="false">VLOOKUP($I98,'[1]Price List, Weapons &amp; Items'!B$1:L$1048576,COLUMN('[1]Price List, Weapons &amp; Items'!$J$11)-1,0)</f>
        <v>Contracts</v>
      </c>
      <c r="AT98" s="5" t="str">
        <f aca="false">IF(I98=".",".",VLOOKUP($I98,'[1]Price List, Weapons &amp; Items'!B$1:J$1048576,3,0))</f>
        <v>Armored Personnel Carrier (APC)</v>
      </c>
      <c r="AU98" s="13" t="str">
        <f aca="true">IF(AG98=1,(OFFSET(I98,0,0,COUNTIF(#REF!,A98),1)),"")</f>
        <v/>
      </c>
      <c r="AV98" s="5" t="n">
        <f aca="false">VLOOKUP($I98,'[1]Price List, Weapons &amp; Items'!B$1:L$1048576,COLUMN('[1]Price List, Weapons &amp; Items'!$L$11)-1,0)</f>
        <v>0</v>
      </c>
      <c r="AW98" s="5" t="n">
        <f aca="false">IF(U98="Yes",1,0)</f>
        <v>1</v>
      </c>
      <c r="AX98" s="5" t="n">
        <f aca="false">IF(D98="Military",IF(OR(IFERROR(SEARCH("equipment",E98,1),0)&gt;0,IFERROR(SEARCH("weapons",E98,1),0)&gt;0),1,0),0)</f>
        <v>1</v>
      </c>
      <c r="AY98" s="5" t="str">
        <f aca="false">IFERROR(IF(VALUE(TEXT(C98,"mm"))=IF(AK98&gt;12,AK98-12,AK98),".",IF(TEXT(C98,"mm")="01",".",1)),"Value is not in date format")</f>
        <v>.</v>
      </c>
      <c r="AZ98" s="5" t="str">
        <f aca="false">IF(AND(A98=A97,C98=C97)=TRUE(),IF(F98=F97,".","1"),".")</f>
        <v>.</v>
      </c>
      <c r="BA98" s="5" t="str">
        <f aca="false">IF(AND(_xlfn.ISFORMULA(R98),_xlfn.ISFORMULA(S98),_xlfn.ISFORMULA(T98))=TRUE(),".",1)</f>
        <v>.</v>
      </c>
      <c r="BB98" s="5" t="str">
        <f aca="false">IF(T98&lt;&gt;".",IF(T98&gt;S98,1,"."),".")</f>
        <v>.</v>
      </c>
      <c r="BC98" s="5" t="n">
        <f aca="false">IFERROR(VLOOKUP(B98,'[1]Share, Heavy Weapons to Ukraine'!B$1:AA$1048576,COLUMN('[1]Share, Heavy Weapons to Ukraine'!C107)-1,0),0)</f>
        <v>1</v>
      </c>
      <c r="BD98" s="5" t="n">
        <f aca="false">VLOOKUP(Sheet1!B98,'[1]Country Summary (€)'!B$1:F$1048576,COLUMN('[1]Country Summary (€)'!C108)-1,FALSE())</f>
        <v>0</v>
      </c>
      <c r="BE98" s="5" t="str">
        <f aca="false">IF(AND(AG98=1,D98="Military",H98&lt;&gt;"Not given")=TRUE(),IF(SUMIFS(#REF!,#REF!,A98)&gt;0,ABS((SUMIFS(#REF!,#REF!,A98)/VLOOKUP("USD",'[1]Exchange Rates'!B$1:C$1048576,2,0)))/S98,"."),".")</f>
        <v>.</v>
      </c>
      <c r="BF98" s="1" t="str">
        <f aca="false">IF(AND(AG98=1,D98="Military",H98&lt;&gt;"Not given")=TRUE(),IF(SUMIFS(#REF!,#REF!,A98)&gt;0,IF((ABS((SUMIFS(#REF!,#REF!,A98)/VLOOKUP("USD",'[1]Exchange Rates'!B$1:C$1048576,2,0)))/S98)&gt;1,(SUMIFS(#REF!,#REF!,A98)-S98)/S98,(S98-SUMIFS(#REF!,#REF!,A98))/SUMIFS(#REF!,#REF!,A98)),"."),".")</f>
        <v>.</v>
      </c>
    </row>
    <row r="99" customFormat="false" ht="15.75" hidden="false" customHeight="true" outlineLevel="0" collapsed="false">
      <c r="A99" s="3" t="s">
        <v>104</v>
      </c>
      <c r="B99" s="3" t="s">
        <v>57</v>
      </c>
      <c r="C99" s="2" t="n">
        <v>44764</v>
      </c>
      <c r="D99" s="3" t="s">
        <v>105</v>
      </c>
      <c r="E99" s="3" t="s">
        <v>106</v>
      </c>
      <c r="F99" s="4" t="s">
        <v>261</v>
      </c>
      <c r="G99" s="5" t="s">
        <v>61</v>
      </c>
      <c r="H99" s="6" t="n">
        <v>175000000</v>
      </c>
      <c r="I99" s="52" t="s">
        <v>239</v>
      </c>
      <c r="J99" s="7" t="str">
        <f aca="false">VLOOKUP($I99,'[1]Price List, Weapons &amp; Items'!B$1:C$1048576,2,0)</f>
        <v>Ammunition for heavy weapon</v>
      </c>
      <c r="K99" s="7" t="str">
        <f aca="false">IF(I99=".",I99,VLOOKUP($I99,'[1]Price List, Weapons &amp; Items'!B$1:D$1048576,3,0))</f>
        <v>105mm howitzer ammunition</v>
      </c>
      <c r="L99" s="8" t="n">
        <f aca="false">VLOOKUP(I99,'[1]Price List, Weapons &amp; Items'!B$1:E$1048576,4,0)</f>
        <v>0</v>
      </c>
      <c r="M99" s="9" t="n">
        <v>36000</v>
      </c>
      <c r="N99" s="9" t="n">
        <v>36000</v>
      </c>
      <c r="O99" s="9" t="n">
        <f aca="false">VLOOKUP($I99,'[1]Price List, Weapons &amp; Items'!B$1:G$1048576,6,0)</f>
        <v>400</v>
      </c>
      <c r="P99" s="6" t="str">
        <f aca="false">IF(TYPE(M99)=1,IF(TYPE(O99)=1,M99*O99,"No price"),".")</f>
        <v>No price</v>
      </c>
      <c r="Q99" s="6" t="str">
        <f aca="false">IF(TYPE(N99)=1,IF(TYPE(O99)=1,N99*O99,"No price"),".")</f>
        <v>No price</v>
      </c>
      <c r="R99" s="6" t="str">
        <f aca="false">IF(AG99=1,IF(H99&lt;&gt;"Not given",H99,IF(TYPE(H99)=2,IF(SUMIFS(#REF!,#REF!,A99)&gt;0,SUMIFS(#REF!,#REF!,A99),"."),"Format error")),"")</f>
        <v/>
      </c>
      <c r="S99" s="6" t="str">
        <f aca="false">IF(AND(AG99=1,R99&lt;&gt;".")=TRUE(),R99/VLOOKUP(G99,'[1]Exchange Rates'!B$1:C$1048576,2,0),IF(R99=".",".",""))</f>
        <v/>
      </c>
      <c r="T99" s="6" t="str">
        <f aca="false">IF(AG99=1,IF(AI99="Value is not given at all",".",IF(AI99="Value is given by the source",S99,IF(AI99="Value is calculated with prices",(IF(SUMIFS(#REF!,#REF!,A99)&gt;0,SUMIFS(#REF!,#REF!,A99),"."))/VLOOKUP("USD",'[1]Exchange Rates'!B$1:C$1048576,2,0),"Error with coding"))),"")</f>
        <v/>
      </c>
      <c r="U99" s="5" t="s">
        <v>63</v>
      </c>
      <c r="V99" s="47" t="s">
        <v>262</v>
      </c>
      <c r="W99" s="45" t="s">
        <v>72</v>
      </c>
      <c r="X99" s="45" t="s">
        <v>76</v>
      </c>
      <c r="Y99" s="45" t="s">
        <v>267</v>
      </c>
      <c r="Z99" s="5" t="n">
        <v>0</v>
      </c>
      <c r="AA99" s="5" t="n">
        <v>0</v>
      </c>
      <c r="AB99" s="5" t="n">
        <f aca="false">IF(AND(D99="Humanitarian", AE99&lt;&gt;"."), 1, 0)</f>
        <v>0</v>
      </c>
      <c r="AC99" s="5" t="n">
        <f aca="false">IF(OR(M99="undisclosed", M99="."), 0, IF(M99=N99, 1, 0))</f>
        <v>1</v>
      </c>
      <c r="AD99" s="5" t="n">
        <v>1</v>
      </c>
      <c r="AE99" s="45" t="s">
        <v>108</v>
      </c>
      <c r="AF99" s="12" t="str">
        <f aca="false">""</f>
        <v/>
      </c>
      <c r="AG99" s="36" t="n">
        <v>0</v>
      </c>
      <c r="AH99" s="46" t="s">
        <v>66</v>
      </c>
      <c r="AI99" s="36" t="s">
        <v>66</v>
      </c>
      <c r="AJ99" s="36" t="n">
        <v>1</v>
      </c>
      <c r="AK99" s="36" t="n">
        <v>7</v>
      </c>
      <c r="AL99" s="36" t="n">
        <v>0</v>
      </c>
      <c r="AM99" s="36" t="n">
        <f aca="false">IF(OR(AN99="2022-2023",AN99=2022), 1, 0)</f>
        <v>1</v>
      </c>
      <c r="AN99" s="36" t="s">
        <v>68</v>
      </c>
      <c r="AO99" s="36" t="n">
        <f aca="false">VLOOKUP($I99,'[1]Price List, Weapons &amp; Items'!B$1:F$1048576,5,0)</f>
        <v>0</v>
      </c>
      <c r="AP99" s="36" t="n">
        <f aca="false">IF(AND(AO99=1,M99="undisclosed")=TRUE(),1,0)</f>
        <v>0</v>
      </c>
      <c r="AQ99" s="36" t="n">
        <f aca="false">IF(AND(AO99=1,N99="undisclosed")=TRUE(),1,0)</f>
        <v>0</v>
      </c>
      <c r="AR99" s="36" t="n">
        <f aca="false">IFERROR(IF(SEARCH("ammuni",I99,1)&gt;0,1,0),0)</f>
        <v>0</v>
      </c>
      <c r="AS99" s="5" t="str">
        <f aca="false">VLOOKUP($I99,'[1]Price List, Weapons &amp; Items'!B$1:L$1048576,COLUMN('[1]Price List, Weapons &amp; Items'!$J$11)-1,0)</f>
        <v>Military media (incl. websites)</v>
      </c>
      <c r="AT99" s="5" t="str">
        <f aca="false">IF(I99=".",".",VLOOKUP($I99,'[1]Price List, Weapons &amp; Items'!B$1:J$1048576,3,0))</f>
        <v>105mm howitzer ammunition</v>
      </c>
      <c r="AU99" s="13" t="str">
        <f aca="true">IF(AG99=1,(OFFSET(I99,0,0,COUNTIF(#REF!,A99),1)),"")</f>
        <v/>
      </c>
      <c r="AV99" s="5" t="n">
        <f aca="false">VLOOKUP($I99,'[1]Price List, Weapons &amp; Items'!B$1:L$1048576,COLUMN('[1]Price List, Weapons &amp; Items'!$L$11)-1,0)</f>
        <v>0</v>
      </c>
      <c r="AW99" s="5" t="n">
        <f aca="false">IF(U99="Yes",1,0)</f>
        <v>1</v>
      </c>
      <c r="AX99" s="5" t="n">
        <f aca="false">IF(D99="Military",IF(OR(IFERROR(SEARCH("equipment",E99,1),0)&gt;0,IFERROR(SEARCH("weapons",E99,1),0)&gt;0),1,0),0)</f>
        <v>1</v>
      </c>
      <c r="AY99" s="5" t="str">
        <f aca="false">IFERROR(IF(VALUE(TEXT(C99,"mm"))=IF(AK99&gt;12,AK99-12,AK99),".",IF(TEXT(C99,"mm")="01",".",1)),"Value is not in date format")</f>
        <v>.</v>
      </c>
      <c r="AZ99" s="5" t="str">
        <f aca="false">IF(AND(A99=A98,C99=C98)=TRUE(),IF(F99=F98,".","1"),".")</f>
        <v>.</v>
      </c>
      <c r="BA99" s="5" t="str">
        <f aca="false">IF(AND(_xlfn.ISFORMULA(R99),_xlfn.ISFORMULA(S99),_xlfn.ISFORMULA(T99))=TRUE(),".",1)</f>
        <v>.</v>
      </c>
      <c r="BB99" s="5" t="str">
        <f aca="false">IF(T99&lt;&gt;".",IF(T99&gt;S99,1,"."),".")</f>
        <v>.</v>
      </c>
      <c r="BC99" s="5" t="n">
        <f aca="false">IFERROR(VLOOKUP(B99,'[1]Share, Heavy Weapons to Ukraine'!B$1:AA$1048576,COLUMN('[1]Share, Heavy Weapons to Ukraine'!C108)-1,0),0)</f>
        <v>1</v>
      </c>
      <c r="BD99" s="5" t="n">
        <f aca="false">VLOOKUP(Sheet1!B99,'[1]Country Summary (€)'!B$1:F$1048576,COLUMN('[1]Country Summary (€)'!C109)-1,FALSE())</f>
        <v>0</v>
      </c>
      <c r="BE99" s="5" t="str">
        <f aca="false">IF(AND(AG99=1,D99="Military",H99&lt;&gt;"Not given")=TRUE(),IF(SUMIFS(#REF!,#REF!,A99)&gt;0,ABS((SUMIFS(#REF!,#REF!,A99)/VLOOKUP("USD",'[1]Exchange Rates'!B$1:C$1048576,2,0)))/S99,"."),".")</f>
        <v>.</v>
      </c>
      <c r="BF99" s="1" t="str">
        <f aca="false">IF(AND(AG99=1,D99="Military",H99&lt;&gt;"Not given")=TRUE(),IF(SUMIFS(#REF!,#REF!,A99)&gt;0,IF((ABS((SUMIFS(#REF!,#REF!,A99)/VLOOKUP("USD",'[1]Exchange Rates'!B$1:C$1048576,2,0)))/S99)&gt;1,(SUMIFS(#REF!,#REF!,A99)-S99)/S99,(S99-SUMIFS(#REF!,#REF!,A99))/SUMIFS(#REF!,#REF!,A99)),"."),".")</f>
        <v>.</v>
      </c>
    </row>
    <row r="100" customFormat="false" ht="15.75" hidden="false" customHeight="true" outlineLevel="0" collapsed="false">
      <c r="A100" s="3" t="s">
        <v>104</v>
      </c>
      <c r="B100" s="3" t="s">
        <v>57</v>
      </c>
      <c r="C100" s="2" t="n">
        <v>44764</v>
      </c>
      <c r="D100" s="3" t="s">
        <v>105</v>
      </c>
      <c r="E100" s="3" t="s">
        <v>106</v>
      </c>
      <c r="F100" s="4" t="s">
        <v>261</v>
      </c>
      <c r="G100" s="5" t="s">
        <v>61</v>
      </c>
      <c r="H100" s="6" t="n">
        <v>175000000</v>
      </c>
      <c r="I100" s="49" t="s">
        <v>218</v>
      </c>
      <c r="J100" s="7" t="str">
        <f aca="false">VLOOKUP($I100,'[1]Price List, Weapons &amp; Items'!B$1:C$1048576,2,0)</f>
        <v>Portable defence system</v>
      </c>
      <c r="K100" s="7" t="str">
        <f aca="false">IF(I100=".",I100,VLOOKUP($I100,'[1]Price List, Weapons &amp; Items'!B$1:D$1048576,3,0))</f>
        <v>Light Anti-armor Weapon (LAW)</v>
      </c>
      <c r="L100" s="8" t="n">
        <f aca="false">VLOOKUP(I100,'[1]Price List, Weapons &amp; Items'!B$1:E$1048576,4,0)</f>
        <v>0</v>
      </c>
      <c r="M100" s="9" t="n">
        <v>4567</v>
      </c>
      <c r="N100" s="9" t="n">
        <v>4567</v>
      </c>
      <c r="O100" s="9" t="n">
        <f aca="false">VLOOKUP($I100,'[1]Price List, Weapons &amp; Items'!B$1:G$1048576,6,0)</f>
        <v>3873.65</v>
      </c>
      <c r="P100" s="6" t="str">
        <f aca="false">IF(TYPE(M100)=1,IF(TYPE(O100)=1,M100*O100,"No price"),".")</f>
        <v>No price</v>
      </c>
      <c r="Q100" s="6" t="str">
        <f aca="false">IF(TYPE(N100)=1,IF(TYPE(O100)=1,N100*O100,"No price"),".")</f>
        <v>No price</v>
      </c>
      <c r="R100" s="6" t="str">
        <f aca="false">IF(AG100=1,IF(H100&lt;&gt;"Not given",H100,IF(TYPE(H100)=2,IF(SUMIFS(#REF!,#REF!,A100)&gt;0,SUMIFS(#REF!,#REF!,A100),"."),"Format error")),"")</f>
        <v/>
      </c>
      <c r="S100" s="6" t="str">
        <f aca="false">IF(AND(AG100=1,R100&lt;&gt;".")=TRUE(),R100/VLOOKUP(G100,'[1]Exchange Rates'!B$1:C$1048576,2,0),IF(R100=".",".",""))</f>
        <v/>
      </c>
      <c r="T100" s="6" t="str">
        <f aca="false">IF(AG100=1,IF(AI100="Value is not given at all",".",IF(AI100="Value is given by the source",S100,IF(AI100="Value is calculated with prices",(IF(SUMIFS(#REF!,#REF!,A100)&gt;0,SUMIFS(#REF!,#REF!,A100),"."))/VLOOKUP("USD",'[1]Exchange Rates'!B$1:C$1048576,2,0),"Error with coding"))),"")</f>
        <v/>
      </c>
      <c r="U100" s="5" t="s">
        <v>63</v>
      </c>
      <c r="V100" s="47" t="s">
        <v>262</v>
      </c>
      <c r="W100" s="45" t="s">
        <v>72</v>
      </c>
      <c r="X100" s="45" t="s">
        <v>76</v>
      </c>
      <c r="Y100" s="45" t="s">
        <v>268</v>
      </c>
      <c r="Z100" s="5" t="n">
        <v>0</v>
      </c>
      <c r="AA100" s="5" t="n">
        <v>0</v>
      </c>
      <c r="AB100" s="5" t="n">
        <f aca="false">IF(AND(D100="Humanitarian", AE100&lt;&gt;"."), 1, 0)</f>
        <v>0</v>
      </c>
      <c r="AC100" s="5" t="n">
        <f aca="false">IF(OR(M100="undisclosed", M100="."), 0, IF(M100=N100, 1, 0))</f>
        <v>1</v>
      </c>
      <c r="AD100" s="5" t="n">
        <v>1</v>
      </c>
      <c r="AE100" s="45" t="s">
        <v>108</v>
      </c>
      <c r="AF100" s="12" t="str">
        <f aca="false">""</f>
        <v/>
      </c>
      <c r="AG100" s="36" t="n">
        <v>0</v>
      </c>
      <c r="AH100" s="46" t="s">
        <v>66</v>
      </c>
      <c r="AI100" s="36" t="s">
        <v>66</v>
      </c>
      <c r="AJ100" s="36" t="n">
        <v>1</v>
      </c>
      <c r="AK100" s="36" t="n">
        <v>7</v>
      </c>
      <c r="AL100" s="36" t="n">
        <v>0</v>
      </c>
      <c r="AM100" s="36" t="n">
        <f aca="false">IF(OR(AN100="2022-2023",AN100=2022), 1, 0)</f>
        <v>1</v>
      </c>
      <c r="AN100" s="36" t="s">
        <v>68</v>
      </c>
      <c r="AO100" s="36" t="n">
        <f aca="false">VLOOKUP($I100,'[1]Price List, Weapons &amp; Items'!B$1:F$1048576,5,0)</f>
        <v>0</v>
      </c>
      <c r="AP100" s="36" t="n">
        <f aca="false">IF(AND(AO100=1,M100="undisclosed")=TRUE(),1,0)</f>
        <v>0</v>
      </c>
      <c r="AQ100" s="36" t="n">
        <f aca="false">IF(AND(AO100=1,N100="undisclosed")=TRUE(),1,0)</f>
        <v>0</v>
      </c>
      <c r="AR100" s="36" t="n">
        <f aca="false">IFERROR(IF(SEARCH("ammuni",I100,1)&gt;0,1,0),0)</f>
        <v>0</v>
      </c>
      <c r="AS100" s="5" t="str">
        <f aca="false">VLOOKUP($I100,'[1]Price List, Weapons &amp; Items'!B$1:L$1048576,COLUMN('[1]Price List, Weapons &amp; Items'!$J$11)-1,0)</f>
        <v>Military media (incl. websites)</v>
      </c>
      <c r="AT100" s="5" t="str">
        <f aca="false">IF(I100=".",".",VLOOKUP($I100,'[1]Price List, Weapons &amp; Items'!B$1:J$1048576,3,0))</f>
        <v>Light Anti-armor Weapon (LAW)</v>
      </c>
      <c r="AU100" s="13" t="str">
        <f aca="true">IF(AG100=1,(OFFSET(I100,0,0,COUNTIF(#REF!,A100),1)),"")</f>
        <v/>
      </c>
      <c r="AV100" s="5" t="n">
        <f aca="false">VLOOKUP($I100,'[1]Price List, Weapons &amp; Items'!B$1:L$1048576,COLUMN('[1]Price List, Weapons &amp; Items'!$L$11)-1,0)</f>
        <v>0</v>
      </c>
      <c r="AW100" s="5" t="n">
        <f aca="false">IF(U100="Yes",1,0)</f>
        <v>1</v>
      </c>
      <c r="AX100" s="5" t="n">
        <f aca="false">IF(D100="Military",IF(OR(IFERROR(SEARCH("equipment",E100,1),0)&gt;0,IFERROR(SEARCH("weapons",E100,1),0)&gt;0),1,0),0)</f>
        <v>1</v>
      </c>
      <c r="AY100" s="5" t="str">
        <f aca="false">IFERROR(IF(VALUE(TEXT(C100,"mm"))=IF(AK100&gt;12,AK100-12,AK100),".",IF(TEXT(C100,"mm")="01",".",1)),"Value is not in date format")</f>
        <v>.</v>
      </c>
      <c r="AZ100" s="5" t="str">
        <f aca="false">IF(AND(A100=A99,C100=C99)=TRUE(),IF(F100=F99,".","1"),".")</f>
        <v>.</v>
      </c>
      <c r="BA100" s="5" t="str">
        <f aca="false">IF(AND(_xlfn.ISFORMULA(R100),_xlfn.ISFORMULA(S100),_xlfn.ISFORMULA(T100))=TRUE(),".",1)</f>
        <v>.</v>
      </c>
      <c r="BB100" s="5" t="str">
        <f aca="false">IF(T100&lt;&gt;".",IF(T100&gt;S100,1,"."),".")</f>
        <v>.</v>
      </c>
      <c r="BC100" s="5" t="n">
        <f aca="false">IFERROR(VLOOKUP(B100,'[1]Share, Heavy Weapons to Ukraine'!B$1:AA$1048576,COLUMN('[1]Share, Heavy Weapons to Ukraine'!C109)-1,0),0)</f>
        <v>1</v>
      </c>
      <c r="BD100" s="5" t="n">
        <f aca="false">VLOOKUP(Sheet1!B100,'[1]Country Summary (€)'!B$1:F$1048576,COLUMN('[1]Country Summary (€)'!C110)-1,FALSE())</f>
        <v>0</v>
      </c>
      <c r="BE100" s="5" t="str">
        <f aca="false">IF(AND(AG100=1,D100="Military",H100&lt;&gt;"Not given")=TRUE(),IF(SUMIFS(#REF!,#REF!,A100)&gt;0,ABS((SUMIFS(#REF!,#REF!,A100)/VLOOKUP("USD",'[1]Exchange Rates'!B$1:C$1048576,2,0)))/S100,"."),".")</f>
        <v>.</v>
      </c>
      <c r="BF100" s="1" t="str">
        <f aca="false">IF(AND(AG100=1,D100="Military",H100&lt;&gt;"Not given")=TRUE(),IF(SUMIFS(#REF!,#REF!,A100)&gt;0,IF((ABS((SUMIFS(#REF!,#REF!,A100)/VLOOKUP("USD",'[1]Exchange Rates'!B$1:C$1048576,2,0)))/S100)&gt;1,(SUMIFS(#REF!,#REF!,A100)-S100)/S100,(S100-SUMIFS(#REF!,#REF!,A100))/SUMIFS(#REF!,#REF!,A100)),"."),".")</f>
        <v>.</v>
      </c>
    </row>
    <row r="101" customFormat="false" ht="15.75" hidden="false" customHeight="true" outlineLevel="0" collapsed="false">
      <c r="A101" s="3" t="s">
        <v>104</v>
      </c>
      <c r="B101" s="3" t="s">
        <v>57</v>
      </c>
      <c r="C101" s="2" t="n">
        <v>44764</v>
      </c>
      <c r="D101" s="3" t="s">
        <v>105</v>
      </c>
      <c r="E101" s="3" t="s">
        <v>106</v>
      </c>
      <c r="F101" s="4" t="s">
        <v>261</v>
      </c>
      <c r="G101" s="5" t="s">
        <v>61</v>
      </c>
      <c r="H101" s="6" t="n">
        <v>175000000</v>
      </c>
      <c r="I101" s="49" t="s">
        <v>224</v>
      </c>
      <c r="J101" s="7" t="str">
        <f aca="false">VLOOKUP($I101,'[1]Price List, Weapons &amp; Items'!B$1:C$1048576,2,0)</f>
        <v>Military equipment</v>
      </c>
      <c r="K101" s="7" t="str">
        <f aca="false">IF(I101=".",I101,VLOOKUP($I101,'[1]Price List, Weapons &amp; Items'!B$1:D$1048576,3,0))</f>
        <v>spare parts</v>
      </c>
      <c r="L101" s="8" t="n">
        <f aca="false">VLOOKUP(I101,'[1]Price List, Weapons &amp; Items'!B$1:E$1048576,4,0)</f>
        <v>0</v>
      </c>
      <c r="M101" s="9" t="s">
        <v>166</v>
      </c>
      <c r="N101" s="9" t="s">
        <v>166</v>
      </c>
      <c r="O101" s="9" t="str">
        <f aca="false">VLOOKUP($I101,'[1]Price List, Weapons &amp; Items'!B$1:G$1048576,6,0)</f>
        <v>.</v>
      </c>
      <c r="P101" s="6" t="str">
        <f aca="false">IF(TYPE(M101)=1,IF(TYPE(O101)=1,M101*O101,"No price"),".")</f>
        <v>.</v>
      </c>
      <c r="Q101" s="6" t="str">
        <f aca="false">IF(TYPE(N101)=1,IF(TYPE(O101)=1,N101*O101,"No price"),".")</f>
        <v>.</v>
      </c>
      <c r="R101" s="6" t="str">
        <f aca="false">IF(AG101=1,IF(H101&lt;&gt;"Not given",H101,IF(TYPE(H101)=2,IF(SUMIFS(#REF!,#REF!,A101)&gt;0,SUMIFS(#REF!,#REF!,A101),"."),"Format error")),"")</f>
        <v/>
      </c>
      <c r="S101" s="6" t="str">
        <f aca="false">IF(AND(AG101=1,R101&lt;&gt;".")=TRUE(),R101/VLOOKUP(G101,'[1]Exchange Rates'!B$1:C$1048576,2,0),IF(R101=".",".",""))</f>
        <v/>
      </c>
      <c r="T101" s="6" t="str">
        <f aca="false">IF(AG101=1,IF(AI101="Value is not given at all",".",IF(AI101="Value is given by the source",S101,IF(AI101="Value is calculated with prices",(IF(SUMIFS(#REF!,#REF!,A101)&gt;0,SUMIFS(#REF!,#REF!,A101),"."))/VLOOKUP("USD",'[1]Exchange Rates'!B$1:C$1048576,2,0),"Error with coding"))),"")</f>
        <v/>
      </c>
      <c r="U101" s="5" t="s">
        <v>63</v>
      </c>
      <c r="V101" s="47" t="s">
        <v>262</v>
      </c>
      <c r="W101" s="45" t="s">
        <v>72</v>
      </c>
      <c r="X101" s="45" t="s">
        <v>76</v>
      </c>
      <c r="Y101" s="45" t="s">
        <v>269</v>
      </c>
      <c r="Z101" s="5" t="n">
        <v>0</v>
      </c>
      <c r="AA101" s="5" t="n">
        <v>0</v>
      </c>
      <c r="AB101" s="5" t="n">
        <f aca="false">IF(AND(D101="Humanitarian", AE101&lt;&gt;"."), 1, 0)</f>
        <v>0</v>
      </c>
      <c r="AC101" s="5" t="n">
        <f aca="false">IF(OR(M101="undisclosed", M101="."), 0, IF(M101=N101, 1, 0))</f>
        <v>0</v>
      </c>
      <c r="AD101" s="5" t="n">
        <v>1</v>
      </c>
      <c r="AE101" s="45" t="s">
        <v>108</v>
      </c>
      <c r="AF101" s="12" t="str">
        <f aca="false">""</f>
        <v/>
      </c>
      <c r="AG101" s="36" t="n">
        <v>0</v>
      </c>
      <c r="AH101" s="46" t="s">
        <v>66</v>
      </c>
      <c r="AI101" s="36" t="s">
        <v>66</v>
      </c>
      <c r="AJ101" s="36" t="n">
        <v>1</v>
      </c>
      <c r="AK101" s="36" t="n">
        <v>7</v>
      </c>
      <c r="AL101" s="36" t="n">
        <v>0</v>
      </c>
      <c r="AM101" s="36" t="n">
        <f aca="false">IF(OR(AN101="2022-2023",AN101=2022), 1, 0)</f>
        <v>1</v>
      </c>
      <c r="AN101" s="36" t="s">
        <v>68</v>
      </c>
      <c r="AO101" s="36" t="n">
        <f aca="false">VLOOKUP($I101,'[1]Price List, Weapons &amp; Items'!B$1:F$1048576,5,0)</f>
        <v>0</v>
      </c>
      <c r="AP101" s="36" t="n">
        <f aca="false">IF(AND(AO101=1,M101="undisclosed")=TRUE(),1,0)</f>
        <v>0</v>
      </c>
      <c r="AQ101" s="36" t="n">
        <f aca="false">IF(AND(AO101=1,N101="undisclosed")=TRUE(),1,0)</f>
        <v>0</v>
      </c>
      <c r="AR101" s="36" t="n">
        <f aca="false">IFERROR(IF(SEARCH("ammuni",I101,1)&gt;0,1,0),0)</f>
        <v>0</v>
      </c>
      <c r="AS101" s="5" t="str">
        <f aca="false">VLOOKUP($I101,'[1]Price List, Weapons &amp; Items'!B$1:L$1048576,COLUMN('[1]Price List, Weapons &amp; Items'!$J$11)-1,0)</f>
        <v>.</v>
      </c>
      <c r="AT101" s="5" t="str">
        <f aca="false">IF(I101=".",".",VLOOKUP($I101,'[1]Price List, Weapons &amp; Items'!B$1:J$1048576,3,0))</f>
        <v>spare parts</v>
      </c>
      <c r="AU101" s="13" t="str">
        <f aca="true">IF(AG101=1,(OFFSET(I101,0,0,COUNTIF(#REF!,A101),1)),"")</f>
        <v/>
      </c>
      <c r="AV101" s="5" t="str">
        <f aca="false">VLOOKUP($I101,'[1]Price List, Weapons &amp; Items'!B$1:L$1048576,COLUMN('[1]Price List, Weapons &amp; Items'!$L$11)-1,0)</f>
        <v>no price, 0 count</v>
      </c>
      <c r="AW101" s="5" t="n">
        <f aca="false">IF(U101="Yes",1,0)</f>
        <v>1</v>
      </c>
      <c r="AX101" s="5" t="n">
        <f aca="false">IF(D101="Military",IF(OR(IFERROR(SEARCH("equipment",E101,1),0)&gt;0,IFERROR(SEARCH("weapons",E101,1),0)&gt;0),1,0),0)</f>
        <v>1</v>
      </c>
      <c r="AY101" s="5" t="str">
        <f aca="false">IFERROR(IF(VALUE(TEXT(C101,"mm"))=IF(AK101&gt;12,AK101-12,AK101),".",IF(TEXT(C101,"mm")="01",".",1)),"Value is not in date format")</f>
        <v>.</v>
      </c>
      <c r="AZ101" s="5" t="str">
        <f aca="false">IF(AND(A101=A100,C101=C100)=TRUE(),IF(F101=F100,".","1"),".")</f>
        <v>.</v>
      </c>
      <c r="BA101" s="5" t="str">
        <f aca="false">IF(AND(_xlfn.ISFORMULA(R101),_xlfn.ISFORMULA(S101),_xlfn.ISFORMULA(T101))=TRUE(),".",1)</f>
        <v>.</v>
      </c>
      <c r="BB101" s="5" t="str">
        <f aca="false">IF(T101&lt;&gt;".",IF(T101&gt;S101,1,"."),".")</f>
        <v>.</v>
      </c>
      <c r="BC101" s="5" t="n">
        <f aca="false">IFERROR(VLOOKUP(B101,'[1]Share, Heavy Weapons to Ukraine'!B$1:AA$1048576,COLUMN('[1]Share, Heavy Weapons to Ukraine'!C110)-1,0),0)</f>
        <v>1</v>
      </c>
      <c r="BD101" s="5" t="n">
        <f aca="false">VLOOKUP(Sheet1!B101,'[1]Country Summary (€)'!B$1:F$1048576,COLUMN('[1]Country Summary (€)'!C111)-1,FALSE())</f>
        <v>0</v>
      </c>
      <c r="BE101" s="5" t="str">
        <f aca="false">IF(AND(AG101=1,D101="Military",H101&lt;&gt;"Not given")=TRUE(),IF(SUMIFS(#REF!,#REF!,A101)&gt;0,ABS((SUMIFS(#REF!,#REF!,A101)/VLOOKUP("USD",'[1]Exchange Rates'!B$1:C$1048576,2,0)))/S101,"."),".")</f>
        <v>.</v>
      </c>
      <c r="BF101" s="1" t="str">
        <f aca="false">IF(AND(AG101=1,D101="Military",H101&lt;&gt;"Not given")=TRUE(),IF(SUMIFS(#REF!,#REF!,A101)&gt;0,IF((ABS((SUMIFS(#REF!,#REF!,A101)/VLOOKUP("USD",'[1]Exchange Rates'!B$1:C$1048576,2,0)))/S101)&gt;1,(SUMIFS(#REF!,#REF!,A101)-S101)/S101,(S101-SUMIFS(#REF!,#REF!,A101))/SUMIFS(#REF!,#REF!,A101)),"."),".")</f>
        <v>.</v>
      </c>
    </row>
    <row r="102" customFormat="false" ht="15.75" hidden="false" customHeight="true" outlineLevel="0" collapsed="false">
      <c r="A102" s="3" t="s">
        <v>104</v>
      </c>
      <c r="B102" s="3" t="s">
        <v>57</v>
      </c>
      <c r="C102" s="2" t="n">
        <v>44774</v>
      </c>
      <c r="D102" s="3" t="s">
        <v>105</v>
      </c>
      <c r="E102" s="3" t="s">
        <v>106</v>
      </c>
      <c r="F102" s="4" t="s">
        <v>270</v>
      </c>
      <c r="G102" s="5" t="s">
        <v>61</v>
      </c>
      <c r="H102" s="6" t="n">
        <v>550000000</v>
      </c>
      <c r="I102" s="1" t="s">
        <v>231</v>
      </c>
      <c r="J102" s="7" t="str">
        <f aca="false">VLOOKUP($I102,'[1]Price List, Weapons &amp; Items'!B$1:C$1048576,2,0)</f>
        <v>Ammunition for heavy weapon</v>
      </c>
      <c r="K102" s="7" t="str">
        <f aca="false">IF(I102=".",I102,VLOOKUP($I102,'[1]Price List, Weapons &amp; Items'!B$1:D$1048576,3,0))</f>
        <v>227mm MLRS ammunition</v>
      </c>
      <c r="L102" s="8" t="n">
        <f aca="false">VLOOKUP(I102,'[1]Price List, Weapons &amp; Items'!B$1:E$1048576,4,0)</f>
        <v>0</v>
      </c>
      <c r="M102" s="9" t="s">
        <v>166</v>
      </c>
      <c r="N102" s="9" t="s">
        <v>166</v>
      </c>
      <c r="O102" s="9" t="n">
        <f aca="false">VLOOKUP($I102,'[1]Price List, Weapons &amp; Items'!B$1:G$1048576,6,0)</f>
        <v>150000</v>
      </c>
      <c r="P102" s="6" t="str">
        <f aca="false">IF(TYPE(M102)=1,IF(TYPE(O102)=1,M102*O102,"No price"),".")</f>
        <v>.</v>
      </c>
      <c r="Q102" s="6" t="str">
        <f aca="false">IF(TYPE(N102)=1,IF(TYPE(O102)=1,N102*O102,"No price"),".")</f>
        <v>.</v>
      </c>
      <c r="R102" s="6" t="str">
        <f aca="false">IF(AG102=1,IF(H102&lt;&gt;"Not given",H102,IF(TYPE(H102)=2,IF(SUMIFS(#REF!,#REF!,A102)&gt;0,SUMIFS(#REF!,#REF!,A102),"."),"Format error")),"")</f>
        <v/>
      </c>
      <c r="S102" s="6" t="str">
        <f aca="false">IF(AND(AG102=1,R102&lt;&gt;".")=TRUE(),R102/VLOOKUP(G102,'[1]Exchange Rates'!B$1:C$1048576,2,0),IF(R102=".",".",""))</f>
        <v/>
      </c>
      <c r="T102" s="6" t="str">
        <f aca="false">IF(AG102=1,IF(AI102="Value is not given at all",".",IF(AI102="Value is given by the source",S102,IF(AI102="Value is calculated with prices",(IF(SUMIFS(#REF!,#REF!,A102)&gt;0,SUMIFS(#REF!,#REF!,A102),"."))/VLOOKUP("USD",'[1]Exchange Rates'!B$1:C$1048576,2,0),"Error with coding"))),"")</f>
        <v/>
      </c>
      <c r="U102" s="5" t="s">
        <v>63</v>
      </c>
      <c r="V102" s="47" t="s">
        <v>271</v>
      </c>
      <c r="W102" s="45" t="s">
        <v>72</v>
      </c>
      <c r="X102" s="45" t="s">
        <v>76</v>
      </c>
      <c r="Y102" s="45" t="s">
        <v>272</v>
      </c>
      <c r="Z102" s="5" t="n">
        <v>0</v>
      </c>
      <c r="AA102" s="5" t="n">
        <v>0</v>
      </c>
      <c r="AB102" s="5" t="n">
        <f aca="false">IF(AND(D102="Humanitarian", AE102&lt;&gt;"."), 1, 0)</f>
        <v>0</v>
      </c>
      <c r="AC102" s="5" t="n">
        <f aca="false">IF(OR(M102="undisclosed", M102="."), 0, IF(M102=N102, 1, 0))</f>
        <v>0</v>
      </c>
      <c r="AD102" s="5" t="n">
        <v>1</v>
      </c>
      <c r="AE102" s="45" t="s">
        <v>108</v>
      </c>
      <c r="AF102" s="12" t="str">
        <f aca="false">""</f>
        <v/>
      </c>
      <c r="AG102" s="36" t="n">
        <v>0</v>
      </c>
      <c r="AH102" s="46" t="s">
        <v>66</v>
      </c>
      <c r="AI102" s="36" t="s">
        <v>66</v>
      </c>
      <c r="AJ102" s="36" t="n">
        <v>1</v>
      </c>
      <c r="AK102" s="36" t="n">
        <v>8</v>
      </c>
      <c r="AL102" s="36" t="n">
        <v>0</v>
      </c>
      <c r="AM102" s="36" t="n">
        <f aca="false">IF(OR(AN102="2022-2023",AN102=2022), 1, 0)</f>
        <v>1</v>
      </c>
      <c r="AN102" s="36" t="s">
        <v>68</v>
      </c>
      <c r="AO102" s="36" t="n">
        <f aca="false">VLOOKUP($I102,'[1]Price List, Weapons &amp; Items'!B$1:F$1048576,5,0)</f>
        <v>1</v>
      </c>
      <c r="AP102" s="36" t="n">
        <f aca="false">IF(AND(AO102=1,M102="undisclosed")=TRUE(),1,0)</f>
        <v>1</v>
      </c>
      <c r="AQ102" s="36" t="n">
        <f aca="false">IF(AND(AO102=1,N102="undisclosed")=TRUE(),1,0)</f>
        <v>1</v>
      </c>
      <c r="AR102" s="36" t="n">
        <f aca="false">IFERROR(IF(SEARCH("ammuni",I102,1)&gt;0,1,0),0)</f>
        <v>1</v>
      </c>
      <c r="AS102" s="5" t="str">
        <f aca="false">VLOOKUP($I102,'[1]Price List, Weapons &amp; Items'!B$1:L$1048576,COLUMN('[1]Price List, Weapons &amp; Items'!$J$11)-1,0)</f>
        <v>Media reports (incl. social media)</v>
      </c>
      <c r="AT102" s="5" t="str">
        <f aca="false">IF(I102=".",".",VLOOKUP($I102,'[1]Price List, Weapons &amp; Items'!B$1:J$1048576,3,0))</f>
        <v>227mm MLRS ammunition</v>
      </c>
      <c r="AU102" s="13" t="str">
        <f aca="true">IF(AG102=1,(OFFSET(I102,0,0,COUNTIF(#REF!,A102),1)),"")</f>
        <v/>
      </c>
      <c r="AV102" s="5" t="str">
        <f aca="false">VLOOKUP($I102,'[1]Price List, Weapons &amp; Items'!B$1:L$1048576,COLUMN('[1]Price List, Weapons &amp; Items'!$L$11)-1,0)</f>
        <v>no price, 0 count</v>
      </c>
      <c r="AW102" s="5" t="n">
        <f aca="false">IF(U102="Yes",1,0)</f>
        <v>1</v>
      </c>
      <c r="AX102" s="5" t="n">
        <f aca="false">IF(D102="Military",IF(OR(IFERROR(SEARCH("equipment",E102,1),0)&gt;0,IFERROR(SEARCH("weapons",E102,1),0)&gt;0),1,0),0)</f>
        <v>1</v>
      </c>
      <c r="AY102" s="5" t="str">
        <f aca="false">IFERROR(IF(VALUE(TEXT(C102,"mm"))=IF(AK102&gt;12,AK102-12,AK102),".",IF(TEXT(C102,"mm")="01",".",1)),"Value is not in date format")</f>
        <v>.</v>
      </c>
      <c r="AZ102" s="5" t="str">
        <f aca="false">IF(AND(A102=A101,C102=C101)=TRUE(),IF(F102=F101,".","1"),".")</f>
        <v>.</v>
      </c>
      <c r="BA102" s="5" t="str">
        <f aca="false">IF(AND(_xlfn.ISFORMULA(R102),_xlfn.ISFORMULA(S102),_xlfn.ISFORMULA(T102))=TRUE(),".",1)</f>
        <v>.</v>
      </c>
      <c r="BB102" s="5" t="str">
        <f aca="false">IF(T102&lt;&gt;".",IF(T102&gt;S102,1,"."),".")</f>
        <v>.</v>
      </c>
      <c r="BC102" s="5" t="n">
        <f aca="false">IFERROR(VLOOKUP(B102,'[1]Share, Heavy Weapons to Ukraine'!B$1:AA$1048576,COLUMN('[1]Share, Heavy Weapons to Ukraine'!C111)-1,0),0)</f>
        <v>1</v>
      </c>
      <c r="BD102" s="5" t="n">
        <f aca="false">VLOOKUP(Sheet1!B102,'[1]Country Summary (€)'!B$1:F$1048576,COLUMN('[1]Country Summary (€)'!C112)-1,FALSE())</f>
        <v>0</v>
      </c>
      <c r="BE102" s="5" t="str">
        <f aca="false">IF(AND(AG102=1,D102="Military",H102&lt;&gt;"Not given")=TRUE(),IF(SUMIFS(#REF!,#REF!,A102)&gt;0,ABS((SUMIFS(#REF!,#REF!,A102)/VLOOKUP("USD",'[1]Exchange Rates'!B$1:C$1048576,2,0)))/S102,"."),".")</f>
        <v>.</v>
      </c>
      <c r="BF102" s="1" t="str">
        <f aca="false">IF(AND(AG102=1,D102="Military",H102&lt;&gt;"Not given")=TRUE(),IF(SUMIFS(#REF!,#REF!,A102)&gt;0,IF((ABS((SUMIFS(#REF!,#REF!,A102)/VLOOKUP("USD",'[1]Exchange Rates'!B$1:C$1048576,2,0)))/S102)&gt;1,(SUMIFS(#REF!,#REF!,A102)-S102)/S102,(S102-SUMIFS(#REF!,#REF!,A102))/SUMIFS(#REF!,#REF!,A102)),"."),".")</f>
        <v>.</v>
      </c>
    </row>
    <row r="103" customFormat="false" ht="15.75" hidden="false" customHeight="true" outlineLevel="0" collapsed="false">
      <c r="A103" s="3" t="s">
        <v>104</v>
      </c>
      <c r="B103" s="3" t="s">
        <v>57</v>
      </c>
      <c r="C103" s="2" t="n">
        <v>44774</v>
      </c>
      <c r="D103" s="3" t="s">
        <v>105</v>
      </c>
      <c r="E103" s="3" t="s">
        <v>106</v>
      </c>
      <c r="F103" s="4" t="s">
        <v>270</v>
      </c>
      <c r="G103" s="5" t="s">
        <v>61</v>
      </c>
      <c r="H103" s="6" t="n">
        <v>550000000</v>
      </c>
      <c r="I103" s="49" t="s">
        <v>147</v>
      </c>
      <c r="J103" s="7" t="str">
        <f aca="false">VLOOKUP($I103,'[1]Price List, Weapons &amp; Items'!B$1:C$1048576,2,0)</f>
        <v>Ammunition for heavy weapon</v>
      </c>
      <c r="K103" s="7" t="str">
        <f aca="false">IF(I103=".",I103,VLOOKUP($I103,'[1]Price List, Weapons &amp; Items'!B$1:D$1048576,3,0))</f>
        <v>155mm howitzer ammunition</v>
      </c>
      <c r="L103" s="8" t="n">
        <f aca="false">VLOOKUP(I103,'[1]Price List, Weapons &amp; Items'!B$1:E$1048576,4,0)</f>
        <v>0</v>
      </c>
      <c r="M103" s="9" t="n">
        <v>75000</v>
      </c>
      <c r="N103" s="9" t="n">
        <v>75000</v>
      </c>
      <c r="O103" s="9" t="n">
        <f aca="false">VLOOKUP($I103,'[1]Price List, Weapons &amp; Items'!B$1:G$1048576,6,0)</f>
        <v>3800</v>
      </c>
      <c r="P103" s="6" t="str">
        <f aca="false">IF(TYPE(M103)=1,IF(TYPE(O103)=1,M103*O103,"No price"),".")</f>
        <v>No price</v>
      </c>
      <c r="Q103" s="6" t="str">
        <f aca="false">IF(TYPE(N103)=1,IF(TYPE(O103)=1,N103*O103,"No price"),".")</f>
        <v>No price</v>
      </c>
      <c r="R103" s="6" t="str">
        <f aca="false">IF(AG103=1,IF(H103&lt;&gt;"Not given",H103,IF(TYPE(H103)=2,IF(SUMIFS(#REF!,#REF!,A103)&gt;0,SUMIFS(#REF!,#REF!,A103),"."),"Format error")),"")</f>
        <v/>
      </c>
      <c r="S103" s="6" t="str">
        <f aca="false">IF(AND(AG103=1,R103&lt;&gt;".")=TRUE(),R103/VLOOKUP(G103,'[1]Exchange Rates'!B$1:C$1048576,2,0),IF(R103=".",".",""))</f>
        <v/>
      </c>
      <c r="T103" s="6" t="str">
        <f aca="false">IF(AG103=1,IF(AI103="Value is not given at all",".",IF(AI103="Value is given by the source",S103,IF(AI103="Value is calculated with prices",(IF(SUMIFS(#REF!,#REF!,A103)&gt;0,SUMIFS(#REF!,#REF!,A103),"."))/VLOOKUP("USD",'[1]Exchange Rates'!B$1:C$1048576,2,0),"Error with coding"))),"")</f>
        <v/>
      </c>
      <c r="U103" s="5" t="s">
        <v>63</v>
      </c>
      <c r="V103" s="47" t="s">
        <v>271</v>
      </c>
      <c r="W103" s="45" t="s">
        <v>72</v>
      </c>
      <c r="X103" s="45" t="s">
        <v>76</v>
      </c>
      <c r="Y103" s="45" t="s">
        <v>273</v>
      </c>
      <c r="Z103" s="5" t="n">
        <v>0</v>
      </c>
      <c r="AA103" s="5" t="n">
        <v>0</v>
      </c>
      <c r="AB103" s="5" t="n">
        <f aca="false">IF(AND(D103="Humanitarian", AE103&lt;&gt;"."), 1, 0)</f>
        <v>0</v>
      </c>
      <c r="AC103" s="5" t="n">
        <f aca="false">IF(OR(M103="undisclosed", M103="."), 0, IF(M103=N103, 1, 0))</f>
        <v>1</v>
      </c>
      <c r="AD103" s="5" t="n">
        <v>1</v>
      </c>
      <c r="AE103" s="45" t="s">
        <v>108</v>
      </c>
      <c r="AF103" s="12" t="str">
        <f aca="false">""</f>
        <v/>
      </c>
      <c r="AG103" s="36" t="n">
        <v>0</v>
      </c>
      <c r="AH103" s="46" t="s">
        <v>66</v>
      </c>
      <c r="AI103" s="36" t="s">
        <v>66</v>
      </c>
      <c r="AJ103" s="36" t="n">
        <v>1</v>
      </c>
      <c r="AK103" s="36" t="n">
        <v>8</v>
      </c>
      <c r="AL103" s="36" t="n">
        <v>0</v>
      </c>
      <c r="AM103" s="36" t="n">
        <f aca="false">IF(OR(AN103="2022-2023",AN103=2022), 1, 0)</f>
        <v>1</v>
      </c>
      <c r="AN103" s="36" t="s">
        <v>68</v>
      </c>
      <c r="AO103" s="36" t="n">
        <f aca="false">VLOOKUP($I103,'[1]Price List, Weapons &amp; Items'!B$1:F$1048576,5,0)</f>
        <v>1</v>
      </c>
      <c r="AP103" s="36" t="n">
        <f aca="false">IF(AND(AO103=1,M103="undisclosed")=TRUE(),1,0)</f>
        <v>0</v>
      </c>
      <c r="AQ103" s="36" t="n">
        <f aca="false">IF(AND(AO103=1,N103="undisclosed")=TRUE(),1,0)</f>
        <v>0</v>
      </c>
      <c r="AR103" s="36" t="n">
        <f aca="false">IFERROR(IF(SEARCH("ammuni",I103,1)&gt;0,1,0),0)</f>
        <v>0</v>
      </c>
      <c r="AS103" s="5" t="str">
        <f aca="false">VLOOKUP($I103,'[1]Price List, Weapons &amp; Items'!B$1:L$1048576,COLUMN('[1]Price List, Weapons &amp; Items'!$J$11)-1,0)</f>
        <v>Government information</v>
      </c>
      <c r="AT103" s="5" t="str">
        <f aca="false">IF(I103=".",".",VLOOKUP($I103,'[1]Price List, Weapons &amp; Items'!B$1:J$1048576,3,0))</f>
        <v>155mm howitzer ammunition</v>
      </c>
      <c r="AU103" s="13" t="str">
        <f aca="true">IF(AG103=1,(OFFSET(I103,0,0,COUNTIF(#REF!,A103),1)),"")</f>
        <v/>
      </c>
      <c r="AV103" s="5" t="n">
        <f aca="false">VLOOKUP($I103,'[1]Price List, Weapons &amp; Items'!B$1:L$1048576,COLUMN('[1]Price List, Weapons &amp; Items'!$L$11)-1,0)</f>
        <v>0</v>
      </c>
      <c r="AW103" s="5" t="n">
        <f aca="false">IF(U103="Yes",1,0)</f>
        <v>1</v>
      </c>
      <c r="AX103" s="5" t="n">
        <f aca="false">IF(D103="Military",IF(OR(IFERROR(SEARCH("equipment",E103,1),0)&gt;0,IFERROR(SEARCH("weapons",E103,1),0)&gt;0),1,0),0)</f>
        <v>1</v>
      </c>
      <c r="AY103" s="5" t="str">
        <f aca="false">IFERROR(IF(VALUE(TEXT(C103,"mm"))=IF(AK103&gt;12,AK103-12,AK103),".",IF(TEXT(C103,"mm")="01",".",1)),"Value is not in date format")</f>
        <v>.</v>
      </c>
      <c r="AZ103" s="5" t="str">
        <f aca="false">IF(AND(A103=A102,C103=C102)=TRUE(),IF(F103=F102,".","1"),".")</f>
        <v>.</v>
      </c>
      <c r="BA103" s="5" t="str">
        <f aca="false">IF(AND(_xlfn.ISFORMULA(R103),_xlfn.ISFORMULA(S103),_xlfn.ISFORMULA(T103))=TRUE(),".",1)</f>
        <v>.</v>
      </c>
      <c r="BB103" s="5" t="str">
        <f aca="false">IF(T103&lt;&gt;".",IF(T103&gt;S103,1,"."),".")</f>
        <v>.</v>
      </c>
      <c r="BC103" s="5" t="n">
        <f aca="false">IFERROR(VLOOKUP(B103,'[1]Share, Heavy Weapons to Ukraine'!B$1:AA$1048576,COLUMN('[1]Share, Heavy Weapons to Ukraine'!C112)-1,0),0)</f>
        <v>1</v>
      </c>
      <c r="BD103" s="5" t="n">
        <f aca="false">VLOOKUP(Sheet1!B103,'[1]Country Summary (€)'!B$1:F$1048576,COLUMN('[1]Country Summary (€)'!C113)-1,FALSE())</f>
        <v>0</v>
      </c>
      <c r="BE103" s="5" t="str">
        <f aca="false">IF(AND(AG103=1,D103="Military",H103&lt;&gt;"Not given")=TRUE(),IF(SUMIFS(#REF!,#REF!,A103)&gt;0,ABS((SUMIFS(#REF!,#REF!,A103)/VLOOKUP("USD",'[1]Exchange Rates'!B$1:C$1048576,2,0)))/S103,"."),".")</f>
        <v>.</v>
      </c>
      <c r="BF103" s="1" t="str">
        <f aca="false">IF(AND(AG103=1,D103="Military",H103&lt;&gt;"Not given")=TRUE(),IF(SUMIFS(#REF!,#REF!,A103)&gt;0,IF((ABS((SUMIFS(#REF!,#REF!,A103)/VLOOKUP("USD",'[1]Exchange Rates'!B$1:C$1048576,2,0)))/S103)&gt;1,(SUMIFS(#REF!,#REF!,A103)-S103)/S103,(S103-SUMIFS(#REF!,#REF!,A103))/SUMIFS(#REF!,#REF!,A103)),"."),".")</f>
        <v>.</v>
      </c>
    </row>
    <row r="104" customFormat="false" ht="15.75" hidden="false" customHeight="true" outlineLevel="0" collapsed="false">
      <c r="A104" s="3" t="s">
        <v>104</v>
      </c>
      <c r="B104" s="37" t="s">
        <v>57</v>
      </c>
      <c r="C104" s="38" t="n">
        <v>44781</v>
      </c>
      <c r="D104" s="37" t="s">
        <v>105</v>
      </c>
      <c r="E104" s="3" t="s">
        <v>106</v>
      </c>
      <c r="F104" s="4" t="s">
        <v>274</v>
      </c>
      <c r="G104" s="5" t="s">
        <v>61</v>
      </c>
      <c r="H104" s="53" t="n">
        <v>1000000000</v>
      </c>
      <c r="I104" s="37" t="s">
        <v>231</v>
      </c>
      <c r="J104" s="7" t="str">
        <f aca="false">VLOOKUP($I104,'[1]Price List, Weapons &amp; Items'!B$1:C$1048576,2,0)</f>
        <v>Ammunition for heavy weapon</v>
      </c>
      <c r="K104" s="7" t="str">
        <f aca="false">IF(I104=".",I104,VLOOKUP($I104,'[1]Price List, Weapons &amp; Items'!B$1:D$1048576,3,0))</f>
        <v>227mm MLRS ammunition</v>
      </c>
      <c r="L104" s="8" t="n">
        <f aca="false">VLOOKUP(I104,'[1]Price List, Weapons &amp; Items'!B$1:E$1048576,4,0)</f>
        <v>0</v>
      </c>
      <c r="M104" s="40" t="s">
        <v>166</v>
      </c>
      <c r="N104" s="9" t="s">
        <v>166</v>
      </c>
      <c r="O104" s="9" t="n">
        <f aca="false">VLOOKUP($I104,'[1]Price List, Weapons &amp; Items'!B$1:G$1048576,6,0)</f>
        <v>150000</v>
      </c>
      <c r="P104" s="6" t="str">
        <f aca="false">IF(TYPE(M104)=1,IF(TYPE(O104)=1,M104*O104,"No price"),".")</f>
        <v>.</v>
      </c>
      <c r="Q104" s="6" t="str">
        <f aca="false">IF(TYPE(N104)=1,IF(TYPE(O104)=1,N104*O104,"No price"),".")</f>
        <v>.</v>
      </c>
      <c r="R104" s="6" t="str">
        <f aca="false">IF(AG104=1,IF(H104&lt;&gt;"Not given",H104,IF(TYPE(H104)=2,IF(SUMIFS(#REF!,#REF!,A104)&gt;0,SUMIFS(#REF!,#REF!,A104),"."),"Format error")),"")</f>
        <v/>
      </c>
      <c r="S104" s="6" t="str">
        <f aca="false">IF(AND(AG104=1,R104&lt;&gt;".")=TRUE(),R104/VLOOKUP(G104,'[1]Exchange Rates'!B$1:C$1048576,2,0),IF(R104=".",".",""))</f>
        <v/>
      </c>
      <c r="T104" s="6" t="str">
        <f aca="false">IF(AG104=1,IF(AI104="Value is not given at all",".",IF(AI104="Value is given by the source",S104,IF(AI104="Value is calculated with prices",(IF(SUMIFS(#REF!,#REF!,A104)&gt;0,SUMIFS(#REF!,#REF!,A104),"."))/VLOOKUP("USD",'[1]Exchange Rates'!B$1:C$1048576,2,0),"Error with coding"))),"")</f>
        <v/>
      </c>
      <c r="U104" s="5" t="s">
        <v>63</v>
      </c>
      <c r="V104" s="42" t="s">
        <v>275</v>
      </c>
      <c r="W104" s="45" t="s">
        <v>72</v>
      </c>
      <c r="X104" s="45" t="s">
        <v>76</v>
      </c>
      <c r="Y104" s="45" t="s">
        <v>276</v>
      </c>
      <c r="Z104" s="43" t="n">
        <v>0</v>
      </c>
      <c r="AA104" s="5" t="n">
        <v>0</v>
      </c>
      <c r="AB104" s="5" t="n">
        <f aca="false">IF(AND(D104="Humanitarian", AE104&lt;&gt;"."), 1, 0)</f>
        <v>0</v>
      </c>
      <c r="AC104" s="5" t="n">
        <f aca="false">IF(OR(M104="undisclosed", M104="."), 0, IF(M104=N104, 1, 0))</f>
        <v>0</v>
      </c>
      <c r="AD104" s="5" t="n">
        <v>1</v>
      </c>
      <c r="AE104" s="45" t="s">
        <v>108</v>
      </c>
      <c r="AF104" s="12" t="str">
        <f aca="false">""</f>
        <v/>
      </c>
      <c r="AG104" s="36" t="n">
        <v>0</v>
      </c>
      <c r="AH104" s="46" t="s">
        <v>66</v>
      </c>
      <c r="AI104" s="36" t="s">
        <v>66</v>
      </c>
      <c r="AJ104" s="36" t="n">
        <v>1</v>
      </c>
      <c r="AK104" s="36" t="n">
        <v>8</v>
      </c>
      <c r="AL104" s="36" t="n">
        <v>0</v>
      </c>
      <c r="AM104" s="36" t="n">
        <f aca="false">IF(OR(AN104="2022-2023",AN104=2022), 1, 0)</f>
        <v>1</v>
      </c>
      <c r="AN104" s="36" t="s">
        <v>68</v>
      </c>
      <c r="AO104" s="36" t="n">
        <f aca="false">VLOOKUP($I104,'[1]Price List, Weapons &amp; Items'!B$1:F$1048576,5,0)</f>
        <v>1</v>
      </c>
      <c r="AP104" s="36" t="n">
        <f aca="false">IF(AND(AO104=1,M104="undisclosed")=TRUE(),1,0)</f>
        <v>1</v>
      </c>
      <c r="AQ104" s="36" t="n">
        <f aca="false">IF(AND(AO104=1,N104="undisclosed")=TRUE(),1,0)</f>
        <v>1</v>
      </c>
      <c r="AR104" s="36" t="n">
        <f aca="false">IFERROR(IF(SEARCH("ammuni",I104,1)&gt;0,1,0),0)</f>
        <v>1</v>
      </c>
      <c r="AS104" s="5" t="str">
        <f aca="false">VLOOKUP($I104,'[1]Price List, Weapons &amp; Items'!B$1:L$1048576,COLUMN('[1]Price List, Weapons &amp; Items'!$J$11)-1,0)</f>
        <v>Media reports (incl. social media)</v>
      </c>
      <c r="AT104" s="5" t="str">
        <f aca="false">IF(I104=".",".",VLOOKUP($I104,'[1]Price List, Weapons &amp; Items'!B$1:J$1048576,3,0))</f>
        <v>227mm MLRS ammunition</v>
      </c>
      <c r="AU104" s="13" t="str">
        <f aca="true">IF(AG104=1,(OFFSET(I104,0,0,COUNTIF(#REF!,A104),1)),"")</f>
        <v/>
      </c>
      <c r="AV104" s="5" t="str">
        <f aca="false">VLOOKUP($I104,'[1]Price List, Weapons &amp; Items'!B$1:L$1048576,COLUMN('[1]Price List, Weapons &amp; Items'!$L$11)-1,0)</f>
        <v>no price, 0 count</v>
      </c>
      <c r="AW104" s="5" t="n">
        <f aca="false">IF(U104="Yes",1,0)</f>
        <v>1</v>
      </c>
      <c r="AX104" s="5" t="n">
        <f aca="false">IF(D104="Military",IF(OR(IFERROR(SEARCH("equipment",E104,1),0)&gt;0,IFERROR(SEARCH("weapons",E104,1),0)&gt;0),1,0),0)</f>
        <v>1</v>
      </c>
      <c r="AY104" s="5" t="str">
        <f aca="false">IFERROR(IF(VALUE(TEXT(C104,"mm"))=IF(AK104&gt;12,AK104-12,AK104),".",IF(TEXT(C104,"mm")="01",".",1)),"Value is not in date format")</f>
        <v>.</v>
      </c>
      <c r="AZ104" s="5" t="str">
        <f aca="false">IF(AND(A104=A103,C104=C103)=TRUE(),IF(F104=F103,".","1"),".")</f>
        <v>.</v>
      </c>
      <c r="BA104" s="5" t="str">
        <f aca="false">IF(AND(_xlfn.ISFORMULA(R104),_xlfn.ISFORMULA(S104),_xlfn.ISFORMULA(T104))=TRUE(),".",1)</f>
        <v>.</v>
      </c>
      <c r="BB104" s="5" t="str">
        <f aca="false">IF(T104&lt;&gt;".",IF(T104&gt;S104,1,"."),".")</f>
        <v>.</v>
      </c>
      <c r="BC104" s="5" t="n">
        <f aca="false">IFERROR(VLOOKUP(B104,'[1]Share, Heavy Weapons to Ukraine'!B$1:AA$1048576,COLUMN('[1]Share, Heavy Weapons to Ukraine'!C113)-1,0),0)</f>
        <v>1</v>
      </c>
      <c r="BD104" s="5" t="n">
        <f aca="false">VLOOKUP(Sheet1!B104,'[1]Country Summary (€)'!B$1:F$1048576,COLUMN('[1]Country Summary (€)'!C114)-1,FALSE())</f>
        <v>0</v>
      </c>
      <c r="BE104" s="5" t="str">
        <f aca="false">IF(AND(AG104=1,D104="Military",H104&lt;&gt;"Not given")=TRUE(),IF(SUMIFS(#REF!,#REF!,A104)&gt;0,ABS((SUMIFS(#REF!,#REF!,A104)/VLOOKUP("USD",'[1]Exchange Rates'!B$1:C$1048576,2,0)))/S104,"."),".")</f>
        <v>.</v>
      </c>
      <c r="BF104" s="1" t="str">
        <f aca="false">IF(AND(AG104=1,D104="Military",H104&lt;&gt;"Not given")=TRUE(),IF(SUMIFS(#REF!,#REF!,A104)&gt;0,IF((ABS((SUMIFS(#REF!,#REF!,A104)/VLOOKUP("USD",'[1]Exchange Rates'!B$1:C$1048576,2,0)))/S104)&gt;1,(SUMIFS(#REF!,#REF!,A104)-S104)/S104,(S104-SUMIFS(#REF!,#REF!,A104))/SUMIFS(#REF!,#REF!,A104)),"."),".")</f>
        <v>.</v>
      </c>
    </row>
    <row r="105" customFormat="false" ht="15.75" hidden="false" customHeight="true" outlineLevel="0" collapsed="false">
      <c r="A105" s="3" t="s">
        <v>104</v>
      </c>
      <c r="B105" s="37" t="s">
        <v>57</v>
      </c>
      <c r="C105" s="38" t="n">
        <v>44781</v>
      </c>
      <c r="D105" s="37" t="s">
        <v>105</v>
      </c>
      <c r="E105" s="3" t="s">
        <v>106</v>
      </c>
      <c r="F105" s="4" t="s">
        <v>274</v>
      </c>
      <c r="G105" s="5" t="s">
        <v>61</v>
      </c>
      <c r="H105" s="53" t="n">
        <v>1000000000</v>
      </c>
      <c r="I105" s="37" t="s">
        <v>147</v>
      </c>
      <c r="J105" s="7" t="str">
        <f aca="false">VLOOKUP($I105,'[1]Price List, Weapons &amp; Items'!B$1:C$1048576,2,0)</f>
        <v>Ammunition for heavy weapon</v>
      </c>
      <c r="K105" s="7" t="str">
        <f aca="false">IF(I105=".",I105,VLOOKUP($I105,'[1]Price List, Weapons &amp; Items'!B$1:D$1048576,3,0))</f>
        <v>155mm howitzer ammunition</v>
      </c>
      <c r="L105" s="8" t="n">
        <f aca="false">VLOOKUP(I105,'[1]Price List, Weapons &amp; Items'!B$1:E$1048576,4,0)</f>
        <v>0</v>
      </c>
      <c r="M105" s="40" t="n">
        <v>75000</v>
      </c>
      <c r="N105" s="9" t="n">
        <v>75000</v>
      </c>
      <c r="O105" s="9" t="n">
        <f aca="false">VLOOKUP($I105,'[1]Price List, Weapons &amp; Items'!B$1:G$1048576,6,0)</f>
        <v>3800</v>
      </c>
      <c r="P105" s="6" t="str">
        <f aca="false">IF(TYPE(M105)=1,IF(TYPE(O105)=1,M105*O105,"No price"),".")</f>
        <v>No price</v>
      </c>
      <c r="Q105" s="6" t="str">
        <f aca="false">IF(TYPE(N105)=1,IF(TYPE(O105)=1,N105*O105,"No price"),".")</f>
        <v>No price</v>
      </c>
      <c r="R105" s="6" t="str">
        <f aca="false">IF(AG105=1,IF(H105&lt;&gt;"Not given",H105,IF(TYPE(H105)=2,IF(SUMIFS(#REF!,#REF!,A105)&gt;0,SUMIFS(#REF!,#REF!,A105),"."),"Format error")),"")</f>
        <v/>
      </c>
      <c r="S105" s="6" t="str">
        <f aca="false">IF(AND(AG105=1,R105&lt;&gt;".")=TRUE(),R105/VLOOKUP(G105,'[1]Exchange Rates'!B$1:C$1048576,2,0),IF(R105=".",".",""))</f>
        <v/>
      </c>
      <c r="T105" s="6" t="str">
        <f aca="false">IF(AG105=1,IF(AI105="Value is not given at all",".",IF(AI105="Value is given by the source",S105,IF(AI105="Value is calculated with prices",(IF(SUMIFS(#REF!,#REF!,A105)&gt;0,SUMIFS(#REF!,#REF!,A105),"."))/VLOOKUP("USD",'[1]Exchange Rates'!B$1:C$1048576,2,0),"Error with coding"))),"")</f>
        <v/>
      </c>
      <c r="U105" s="5" t="s">
        <v>63</v>
      </c>
      <c r="V105" s="42" t="s">
        <v>275</v>
      </c>
      <c r="W105" s="45" t="s">
        <v>72</v>
      </c>
      <c r="X105" s="45" t="s">
        <v>76</v>
      </c>
      <c r="Y105" s="45" t="s">
        <v>277</v>
      </c>
      <c r="Z105" s="43" t="n">
        <v>0</v>
      </c>
      <c r="AA105" s="5" t="n">
        <v>0</v>
      </c>
      <c r="AB105" s="5" t="n">
        <f aca="false">IF(AND(D105="Humanitarian", AE105&lt;&gt;"."), 1, 0)</f>
        <v>0</v>
      </c>
      <c r="AC105" s="5" t="n">
        <f aca="false">IF(OR(M105="undisclosed", M105="."), 0, IF(M105=N105, 1, 0))</f>
        <v>1</v>
      </c>
      <c r="AD105" s="5" t="n">
        <v>1</v>
      </c>
      <c r="AE105" s="45" t="s">
        <v>108</v>
      </c>
      <c r="AF105" s="12" t="str">
        <f aca="false">""</f>
        <v/>
      </c>
      <c r="AG105" s="36" t="n">
        <v>0</v>
      </c>
      <c r="AH105" s="46" t="s">
        <v>66</v>
      </c>
      <c r="AI105" s="36" t="s">
        <v>66</v>
      </c>
      <c r="AJ105" s="36" t="n">
        <v>1</v>
      </c>
      <c r="AK105" s="36" t="n">
        <v>8</v>
      </c>
      <c r="AL105" s="36" t="n">
        <v>0</v>
      </c>
      <c r="AM105" s="36" t="n">
        <f aca="false">IF(OR(AN105="2022-2023",AN105=2022), 1, 0)</f>
        <v>1</v>
      </c>
      <c r="AN105" s="36" t="s">
        <v>68</v>
      </c>
      <c r="AO105" s="36" t="n">
        <f aca="false">VLOOKUP($I105,'[1]Price List, Weapons &amp; Items'!B$1:F$1048576,5,0)</f>
        <v>1</v>
      </c>
      <c r="AP105" s="36" t="n">
        <f aca="false">IF(AND(AO105=1,M105="undisclosed")=TRUE(),1,0)</f>
        <v>0</v>
      </c>
      <c r="AQ105" s="36" t="n">
        <f aca="false">IF(AND(AO105=1,N105="undisclosed")=TRUE(),1,0)</f>
        <v>0</v>
      </c>
      <c r="AR105" s="36" t="n">
        <f aca="false">IFERROR(IF(SEARCH("ammuni",I105,1)&gt;0,1,0),0)</f>
        <v>0</v>
      </c>
      <c r="AS105" s="5" t="str">
        <f aca="false">VLOOKUP($I105,'[1]Price List, Weapons &amp; Items'!B$1:L$1048576,COLUMN('[1]Price List, Weapons &amp; Items'!$J$11)-1,0)</f>
        <v>Government information</v>
      </c>
      <c r="AT105" s="5" t="str">
        <f aca="false">IF(I105=".",".",VLOOKUP($I105,'[1]Price List, Weapons &amp; Items'!B$1:J$1048576,3,0))</f>
        <v>155mm howitzer ammunition</v>
      </c>
      <c r="AU105" s="13" t="str">
        <f aca="true">IF(AG105=1,(OFFSET(I105,0,0,COUNTIF(#REF!,A105),1)),"")</f>
        <v/>
      </c>
      <c r="AV105" s="5" t="n">
        <f aca="false">VLOOKUP($I105,'[1]Price List, Weapons &amp; Items'!B$1:L$1048576,COLUMN('[1]Price List, Weapons &amp; Items'!$L$11)-1,0)</f>
        <v>0</v>
      </c>
      <c r="AW105" s="5" t="n">
        <f aca="false">IF(U105="Yes",1,0)</f>
        <v>1</v>
      </c>
      <c r="AX105" s="5" t="n">
        <f aca="false">IF(D105="Military",IF(OR(IFERROR(SEARCH("equipment",E105,1),0)&gt;0,IFERROR(SEARCH("weapons",E105,1),0)&gt;0),1,0),0)</f>
        <v>1</v>
      </c>
      <c r="AY105" s="5" t="str">
        <f aca="false">IFERROR(IF(VALUE(TEXT(C105,"mm"))=IF(AK105&gt;12,AK105-12,AK105),".",IF(TEXT(C105,"mm")="01",".",1)),"Value is not in date format")</f>
        <v>.</v>
      </c>
      <c r="AZ105" s="5" t="str">
        <f aca="false">IF(AND(A105=A104,C105=C104)=TRUE(),IF(F105=F104,".","1"),".")</f>
        <v>.</v>
      </c>
      <c r="BA105" s="5" t="str">
        <f aca="false">IF(AND(_xlfn.ISFORMULA(R105),_xlfn.ISFORMULA(S105),_xlfn.ISFORMULA(T105))=TRUE(),".",1)</f>
        <v>.</v>
      </c>
      <c r="BB105" s="5" t="str">
        <f aca="false">IF(T105&lt;&gt;".",IF(T105&gt;S105,1,"."),".")</f>
        <v>.</v>
      </c>
      <c r="BC105" s="5" t="n">
        <f aca="false">IFERROR(VLOOKUP(B105,'[1]Share, Heavy Weapons to Ukraine'!B$1:AA$1048576,COLUMN('[1]Share, Heavy Weapons to Ukraine'!C114)-1,0),0)</f>
        <v>1</v>
      </c>
      <c r="BD105" s="5" t="n">
        <f aca="false">VLOOKUP(Sheet1!B105,'[1]Country Summary (€)'!B$1:F$1048576,COLUMN('[1]Country Summary (€)'!C115)-1,FALSE())</f>
        <v>0</v>
      </c>
      <c r="BE105" s="5" t="str">
        <f aca="false">IF(AND(AG105=1,D105="Military",H105&lt;&gt;"Not given")=TRUE(),IF(SUMIFS(#REF!,#REF!,A105)&gt;0,ABS((SUMIFS(#REF!,#REF!,A105)/VLOOKUP("USD",'[1]Exchange Rates'!B$1:C$1048576,2,0)))/S105,"."),".")</f>
        <v>.</v>
      </c>
      <c r="BF105" s="1" t="str">
        <f aca="false">IF(AND(AG105=1,D105="Military",H105&lt;&gt;"Not given")=TRUE(),IF(SUMIFS(#REF!,#REF!,A105)&gt;0,IF((ABS((SUMIFS(#REF!,#REF!,A105)/VLOOKUP("USD",'[1]Exchange Rates'!B$1:C$1048576,2,0)))/S105)&gt;1,(SUMIFS(#REF!,#REF!,A105)-S105)/S105,(S105-SUMIFS(#REF!,#REF!,A105))/SUMIFS(#REF!,#REF!,A105)),"."),".")</f>
        <v>.</v>
      </c>
    </row>
    <row r="106" customFormat="false" ht="15.75" hidden="false" customHeight="true" outlineLevel="0" collapsed="false">
      <c r="A106" s="3" t="s">
        <v>104</v>
      </c>
      <c r="B106" s="37" t="s">
        <v>57</v>
      </c>
      <c r="C106" s="38" t="n">
        <v>44781</v>
      </c>
      <c r="D106" s="37" t="s">
        <v>105</v>
      </c>
      <c r="E106" s="3" t="s">
        <v>106</v>
      </c>
      <c r="F106" s="4" t="s">
        <v>274</v>
      </c>
      <c r="G106" s="5" t="s">
        <v>61</v>
      </c>
      <c r="H106" s="53" t="n">
        <v>1000000000</v>
      </c>
      <c r="I106" s="37" t="s">
        <v>278</v>
      </c>
      <c r="J106" s="7" t="str">
        <f aca="false">VLOOKUP($I106,'[1]Price List, Weapons &amp; Items'!B$1:C$1048576,2,0)</f>
        <v>Heavy weapon</v>
      </c>
      <c r="K106" s="7" t="str">
        <f aca="false">IF(I106=".",I106,VLOOKUP($I106,'[1]Price List, Weapons &amp; Items'!B$1:D$1048576,3,0))</f>
        <v>Mortar</v>
      </c>
      <c r="L106" s="8" t="n">
        <f aca="false">VLOOKUP(I106,'[1]Price List, Weapons &amp; Items'!B$1:E$1048576,4,0)</f>
        <v>0</v>
      </c>
      <c r="M106" s="40" t="n">
        <v>20</v>
      </c>
      <c r="N106" s="9" t="n">
        <v>20</v>
      </c>
      <c r="O106" s="9" t="n">
        <f aca="false">VLOOKUP($I106,'[1]Price List, Weapons &amp; Items'!B$1:G$1048576,6,0)</f>
        <v>388500</v>
      </c>
      <c r="P106" s="6" t="str">
        <f aca="false">IF(TYPE(M106)=1,IF(TYPE(O106)=1,M106*O106,"No price"),".")</f>
        <v>No price</v>
      </c>
      <c r="Q106" s="6" t="str">
        <f aca="false">IF(TYPE(N106)=1,IF(TYPE(O106)=1,N106*O106,"No price"),".")</f>
        <v>No price</v>
      </c>
      <c r="R106" s="6" t="str">
        <f aca="false">IF(AG106=1,IF(H106&lt;&gt;"Not given",H106,IF(TYPE(H106)=2,IF(SUMIFS(#REF!,#REF!,A106)&gt;0,SUMIFS(#REF!,#REF!,A106),"."),"Format error")),"")</f>
        <v/>
      </c>
      <c r="S106" s="6" t="str">
        <f aca="false">IF(AND(AG106=1,R106&lt;&gt;".")=TRUE(),R106/VLOOKUP(G106,'[1]Exchange Rates'!B$1:C$1048576,2,0),IF(R106=".",".",""))</f>
        <v/>
      </c>
      <c r="T106" s="6" t="str">
        <f aca="false">IF(AG106=1,IF(AI106="Value is not given at all",".",IF(AI106="Value is given by the source",S106,IF(AI106="Value is calculated with prices",(IF(SUMIFS(#REF!,#REF!,A106)&gt;0,SUMIFS(#REF!,#REF!,A106),"."))/VLOOKUP("USD",'[1]Exchange Rates'!B$1:C$1048576,2,0),"Error with coding"))),"")</f>
        <v/>
      </c>
      <c r="U106" s="5" t="s">
        <v>63</v>
      </c>
      <c r="V106" s="42" t="s">
        <v>275</v>
      </c>
      <c r="W106" s="45" t="s">
        <v>72</v>
      </c>
      <c r="X106" s="45" t="s">
        <v>76</v>
      </c>
      <c r="Y106" s="45" t="s">
        <v>279</v>
      </c>
      <c r="Z106" s="43" t="n">
        <v>0</v>
      </c>
      <c r="AA106" s="5" t="n">
        <v>0</v>
      </c>
      <c r="AB106" s="5" t="n">
        <f aca="false">IF(AND(D106="Humanitarian", AE106&lt;&gt;"."), 1, 0)</f>
        <v>0</v>
      </c>
      <c r="AC106" s="5" t="n">
        <f aca="false">IF(OR(M106="undisclosed", M106="."), 0, IF(M106=N106, 1, 0))</f>
        <v>1</v>
      </c>
      <c r="AD106" s="5" t="n">
        <v>1</v>
      </c>
      <c r="AE106" s="48" t="s">
        <v>146</v>
      </c>
      <c r="AF106" s="12" t="str">
        <f aca="false">""</f>
        <v/>
      </c>
      <c r="AG106" s="36" t="n">
        <v>0</v>
      </c>
      <c r="AH106" s="46" t="s">
        <v>66</v>
      </c>
      <c r="AI106" s="36" t="s">
        <v>66</v>
      </c>
      <c r="AJ106" s="36" t="n">
        <v>1</v>
      </c>
      <c r="AK106" s="36" t="n">
        <v>8</v>
      </c>
      <c r="AL106" s="36" t="n">
        <v>0</v>
      </c>
      <c r="AM106" s="36" t="n">
        <f aca="false">IF(OR(AN106="2022-2023",AN106=2022), 1, 0)</f>
        <v>1</v>
      </c>
      <c r="AN106" s="36" t="s">
        <v>68</v>
      </c>
      <c r="AO106" s="36" t="n">
        <f aca="false">VLOOKUP($I106,'[1]Price List, Weapons &amp; Items'!B$1:F$1048576,5,0)</f>
        <v>0</v>
      </c>
      <c r="AP106" s="36" t="n">
        <f aca="false">IF(AND(AO106=1,M106="undisclosed")=TRUE(),1,0)</f>
        <v>0</v>
      </c>
      <c r="AQ106" s="36" t="n">
        <f aca="false">IF(AND(AO106=1,N106="undisclosed")=TRUE(),1,0)</f>
        <v>0</v>
      </c>
      <c r="AR106" s="36" t="n">
        <f aca="false">IFERROR(IF(SEARCH("ammuni",I106,1)&gt;0,1,0),0)</f>
        <v>0</v>
      </c>
      <c r="AS106" s="5" t="str">
        <f aca="false">VLOOKUP($I106,'[1]Price List, Weapons &amp; Items'!B$1:L$1048576,COLUMN('[1]Price List, Weapons &amp; Items'!$J$11)-1,0)</f>
        <v>Military media (incl. websites)</v>
      </c>
      <c r="AT106" s="5" t="str">
        <f aca="false">IF(I106=".",".",VLOOKUP($I106,'[1]Price List, Weapons &amp; Items'!B$1:J$1048576,3,0))</f>
        <v>Mortar</v>
      </c>
      <c r="AU106" s="13" t="str">
        <f aca="true">IF(AG106=1,(OFFSET(I106,0,0,COUNTIF(#REF!,A106),1)),"")</f>
        <v/>
      </c>
      <c r="AV106" s="5" t="n">
        <f aca="false">VLOOKUP($I106,'[1]Price List, Weapons &amp; Items'!B$1:L$1048576,COLUMN('[1]Price List, Weapons &amp; Items'!$L$11)-1,0)</f>
        <v>0</v>
      </c>
      <c r="AW106" s="5" t="n">
        <f aca="false">IF(U106="Yes",1,0)</f>
        <v>1</v>
      </c>
      <c r="AX106" s="5" t="n">
        <f aca="false">IF(D106="Military",IF(OR(IFERROR(SEARCH("equipment",E106,1),0)&gt;0,IFERROR(SEARCH("weapons",E106,1),0)&gt;0),1,0),0)</f>
        <v>1</v>
      </c>
      <c r="AY106" s="5" t="str">
        <f aca="false">IFERROR(IF(VALUE(TEXT(C106,"mm"))=IF(AK106&gt;12,AK106-12,AK106),".",IF(TEXT(C106,"mm")="01",".",1)),"Value is not in date format")</f>
        <v>.</v>
      </c>
      <c r="AZ106" s="5" t="str">
        <f aca="false">IF(AND(A106=A105,C106=C105)=TRUE(),IF(F106=F105,".","1"),".")</f>
        <v>.</v>
      </c>
      <c r="BA106" s="5" t="str">
        <f aca="false">IF(AND(_xlfn.ISFORMULA(R106),_xlfn.ISFORMULA(S106),_xlfn.ISFORMULA(T106))=TRUE(),".",1)</f>
        <v>.</v>
      </c>
      <c r="BB106" s="5" t="str">
        <f aca="false">IF(T106&lt;&gt;".",IF(T106&gt;S106,1,"."),".")</f>
        <v>.</v>
      </c>
      <c r="BC106" s="5" t="n">
        <f aca="false">IFERROR(VLOOKUP(B106,'[1]Share, Heavy Weapons to Ukraine'!B$1:AA$1048576,COLUMN('[1]Share, Heavy Weapons to Ukraine'!C115)-1,0),0)</f>
        <v>1</v>
      </c>
      <c r="BD106" s="5" t="n">
        <f aca="false">VLOOKUP(Sheet1!B106,'[1]Country Summary (€)'!B$1:F$1048576,COLUMN('[1]Country Summary (€)'!C116)-1,FALSE())</f>
        <v>0</v>
      </c>
      <c r="BE106" s="5" t="str">
        <f aca="false">IF(AND(AG106=1,D106="Military",H106&lt;&gt;"Not given")=TRUE(),IF(SUMIFS(#REF!,#REF!,A106)&gt;0,ABS((SUMIFS(#REF!,#REF!,A106)/VLOOKUP("USD",'[1]Exchange Rates'!B$1:C$1048576,2,0)))/S106,"."),".")</f>
        <v>.</v>
      </c>
      <c r="BF106" s="1" t="str">
        <f aca="false">IF(AND(AG106=1,D106="Military",H106&lt;&gt;"Not given")=TRUE(),IF(SUMIFS(#REF!,#REF!,A106)&gt;0,IF((ABS((SUMIFS(#REF!,#REF!,A106)/VLOOKUP("USD",'[1]Exchange Rates'!B$1:C$1048576,2,0)))/S106)&gt;1,(SUMIFS(#REF!,#REF!,A106)-S106)/S106,(S106-SUMIFS(#REF!,#REF!,A106))/SUMIFS(#REF!,#REF!,A106)),"."),".")</f>
        <v>.</v>
      </c>
    </row>
    <row r="107" customFormat="false" ht="15.75" hidden="false" customHeight="true" outlineLevel="0" collapsed="false">
      <c r="A107" s="3" t="s">
        <v>104</v>
      </c>
      <c r="B107" s="37" t="s">
        <v>57</v>
      </c>
      <c r="C107" s="38" t="n">
        <v>44781</v>
      </c>
      <c r="D107" s="37" t="s">
        <v>105</v>
      </c>
      <c r="E107" s="3" t="s">
        <v>106</v>
      </c>
      <c r="F107" s="4" t="s">
        <v>274</v>
      </c>
      <c r="G107" s="5" t="s">
        <v>61</v>
      </c>
      <c r="H107" s="53" t="n">
        <v>1000000000</v>
      </c>
      <c r="I107" s="37" t="s">
        <v>280</v>
      </c>
      <c r="J107" s="7" t="str">
        <f aca="false">VLOOKUP($I107,'[1]Price List, Weapons &amp; Items'!B$1:C$1048576,2,0)</f>
        <v>Ammunition for heavy weapon</v>
      </c>
      <c r="K107" s="7" t="str">
        <f aca="false">IF(I107=".",I107,VLOOKUP($I107,'[1]Price List, Weapons &amp; Items'!B$1:D$1048576,3,0))</f>
        <v>Mortar ammunition</v>
      </c>
      <c r="L107" s="8" t="n">
        <f aca="false">VLOOKUP(I107,'[1]Price List, Weapons &amp; Items'!B$1:E$1048576,4,0)</f>
        <v>0</v>
      </c>
      <c r="M107" s="40" t="n">
        <v>20000</v>
      </c>
      <c r="N107" s="9" t="n">
        <v>20000</v>
      </c>
      <c r="O107" s="9" t="n">
        <f aca="false">VLOOKUP($I107,'[1]Price List, Weapons &amp; Items'!B$1:G$1048576,6,0)</f>
        <v>109.89</v>
      </c>
      <c r="P107" s="6" t="str">
        <f aca="false">IF(TYPE(M107)=1,IF(TYPE(O107)=1,M107*O107,"No price"),".")</f>
        <v>No price</v>
      </c>
      <c r="Q107" s="6" t="str">
        <f aca="false">IF(TYPE(N107)=1,IF(TYPE(O107)=1,N107*O107,"No price"),".")</f>
        <v>No price</v>
      </c>
      <c r="R107" s="6" t="str">
        <f aca="false">IF(AG107=1,IF(H107&lt;&gt;"Not given",H107,IF(TYPE(H107)=2,IF(SUMIFS(#REF!,#REF!,A107)&gt;0,SUMIFS(#REF!,#REF!,A107),"."),"Format error")),"")</f>
        <v/>
      </c>
      <c r="S107" s="6" t="str">
        <f aca="false">IF(AND(AG107=1,R107&lt;&gt;".")=TRUE(),R107/VLOOKUP(G107,'[1]Exchange Rates'!B$1:C$1048576,2,0),IF(R107=".",".",""))</f>
        <v/>
      </c>
      <c r="T107" s="6" t="str">
        <f aca="false">IF(AG107=1,IF(AI107="Value is not given at all",".",IF(AI107="Value is given by the source",S107,IF(AI107="Value is calculated with prices",(IF(SUMIFS(#REF!,#REF!,A107)&gt;0,SUMIFS(#REF!,#REF!,A107),"."))/VLOOKUP("USD",'[1]Exchange Rates'!B$1:C$1048576,2,0),"Error with coding"))),"")</f>
        <v/>
      </c>
      <c r="U107" s="5" t="s">
        <v>63</v>
      </c>
      <c r="V107" s="42" t="s">
        <v>275</v>
      </c>
      <c r="W107" s="45" t="s">
        <v>72</v>
      </c>
      <c r="X107" s="45" t="s">
        <v>76</v>
      </c>
      <c r="Y107" s="45" t="s">
        <v>281</v>
      </c>
      <c r="Z107" s="43" t="n">
        <v>0</v>
      </c>
      <c r="AA107" s="5" t="n">
        <v>0</v>
      </c>
      <c r="AB107" s="5" t="n">
        <f aca="false">IF(AND(D107="Humanitarian", AE107&lt;&gt;"."), 1, 0)</f>
        <v>0</v>
      </c>
      <c r="AC107" s="5" t="n">
        <f aca="false">IF(OR(M107="undisclosed", M107="."), 0, IF(M107=N107, 1, 0))</f>
        <v>1</v>
      </c>
      <c r="AD107" s="5" t="n">
        <v>1</v>
      </c>
      <c r="AE107" s="45" t="s">
        <v>108</v>
      </c>
      <c r="AF107" s="12" t="str">
        <f aca="false">""</f>
        <v/>
      </c>
      <c r="AG107" s="36" t="n">
        <v>0</v>
      </c>
      <c r="AH107" s="46" t="s">
        <v>66</v>
      </c>
      <c r="AI107" s="36" t="s">
        <v>66</v>
      </c>
      <c r="AJ107" s="36" t="n">
        <v>1</v>
      </c>
      <c r="AK107" s="36" t="n">
        <v>8</v>
      </c>
      <c r="AL107" s="36" t="n">
        <v>0</v>
      </c>
      <c r="AM107" s="36" t="n">
        <f aca="false">IF(OR(AN107="2022-2023",AN107=2022), 1, 0)</f>
        <v>1</v>
      </c>
      <c r="AN107" s="36" t="s">
        <v>68</v>
      </c>
      <c r="AO107" s="36" t="n">
        <f aca="false">VLOOKUP($I107,'[1]Price List, Weapons &amp; Items'!B$1:F$1048576,5,0)</f>
        <v>0</v>
      </c>
      <c r="AP107" s="36" t="n">
        <f aca="false">IF(AND(AO107=1,M107="undisclosed")=TRUE(),1,0)</f>
        <v>0</v>
      </c>
      <c r="AQ107" s="36" t="n">
        <f aca="false">IF(AND(AO107=1,N107="undisclosed")=TRUE(),1,0)</f>
        <v>0</v>
      </c>
      <c r="AR107" s="36" t="n">
        <f aca="false">IFERROR(IF(SEARCH("ammuni",I107,1)&gt;0,1,0),0)</f>
        <v>0</v>
      </c>
      <c r="AS107" s="5" t="str">
        <f aca="false">VLOOKUP($I107,'[1]Price List, Weapons &amp; Items'!B$1:L$1048576,COLUMN('[1]Price List, Weapons &amp; Items'!$J$11)-1,0)</f>
        <v>Government information</v>
      </c>
      <c r="AT107" s="5" t="str">
        <f aca="false">IF(I107=".",".",VLOOKUP($I107,'[1]Price List, Weapons &amp; Items'!B$1:J$1048576,3,0))</f>
        <v>Mortar ammunition</v>
      </c>
      <c r="AU107" s="13" t="str">
        <f aca="true">IF(AG107=1,(OFFSET(I107,0,0,COUNTIF(#REF!,A107),1)),"")</f>
        <v/>
      </c>
      <c r="AV107" s="5" t="n">
        <f aca="false">VLOOKUP($I107,'[1]Price List, Weapons &amp; Items'!B$1:L$1048576,COLUMN('[1]Price List, Weapons &amp; Items'!$L$11)-1,0)</f>
        <v>0</v>
      </c>
      <c r="AW107" s="5" t="n">
        <f aca="false">IF(U107="Yes",1,0)</f>
        <v>1</v>
      </c>
      <c r="AX107" s="5" t="n">
        <f aca="false">IF(D107="Military",IF(OR(IFERROR(SEARCH("equipment",E107,1),0)&gt;0,IFERROR(SEARCH("weapons",E107,1),0)&gt;0),1,0),0)</f>
        <v>1</v>
      </c>
      <c r="AY107" s="5" t="str">
        <f aca="false">IFERROR(IF(VALUE(TEXT(C107,"mm"))=IF(AK107&gt;12,AK107-12,AK107),".",IF(TEXT(C107,"mm")="01",".",1)),"Value is not in date format")</f>
        <v>.</v>
      </c>
      <c r="AZ107" s="5" t="str">
        <f aca="false">IF(AND(A107=A106,C107=C106)=TRUE(),IF(F107=F106,".","1"),".")</f>
        <v>.</v>
      </c>
      <c r="BA107" s="5" t="str">
        <f aca="false">IF(AND(_xlfn.ISFORMULA(R107),_xlfn.ISFORMULA(S107),_xlfn.ISFORMULA(T107))=TRUE(),".",1)</f>
        <v>.</v>
      </c>
      <c r="BB107" s="5" t="str">
        <f aca="false">IF(T107&lt;&gt;".",IF(T107&gt;S107,1,"."),".")</f>
        <v>.</v>
      </c>
      <c r="BC107" s="5" t="n">
        <f aca="false">IFERROR(VLOOKUP(B107,'[1]Share, Heavy Weapons to Ukraine'!B$1:AA$1048576,COLUMN('[1]Share, Heavy Weapons to Ukraine'!C116)-1,0),0)</f>
        <v>1</v>
      </c>
      <c r="BD107" s="5" t="n">
        <f aca="false">VLOOKUP(Sheet1!B107,'[1]Country Summary (€)'!B$1:F$1048576,COLUMN('[1]Country Summary (€)'!C117)-1,FALSE())</f>
        <v>0</v>
      </c>
      <c r="BE107" s="5" t="str">
        <f aca="false">IF(AND(AG107=1,D107="Military",H107&lt;&gt;"Not given")=TRUE(),IF(SUMIFS(#REF!,#REF!,A107)&gt;0,ABS((SUMIFS(#REF!,#REF!,A107)/VLOOKUP("USD",'[1]Exchange Rates'!B$1:C$1048576,2,0)))/S107,"."),".")</f>
        <v>.</v>
      </c>
      <c r="BF107" s="1" t="str">
        <f aca="false">IF(AND(AG107=1,D107="Military",H107&lt;&gt;"Not given")=TRUE(),IF(SUMIFS(#REF!,#REF!,A107)&gt;0,IF((ABS((SUMIFS(#REF!,#REF!,A107)/VLOOKUP("USD",'[1]Exchange Rates'!B$1:C$1048576,2,0)))/S107)&gt;1,(SUMIFS(#REF!,#REF!,A107)-S107)/S107,(S107-SUMIFS(#REF!,#REF!,A107))/SUMIFS(#REF!,#REF!,A107)),"."),".")</f>
        <v>.</v>
      </c>
    </row>
    <row r="108" customFormat="false" ht="15.75" hidden="false" customHeight="true" outlineLevel="0" collapsed="false">
      <c r="A108" s="3" t="s">
        <v>104</v>
      </c>
      <c r="B108" s="37" t="s">
        <v>57</v>
      </c>
      <c r="C108" s="38" t="n">
        <v>44781</v>
      </c>
      <c r="D108" s="37" t="s">
        <v>105</v>
      </c>
      <c r="E108" s="3" t="s">
        <v>106</v>
      </c>
      <c r="F108" s="4" t="s">
        <v>274</v>
      </c>
      <c r="G108" s="5" t="s">
        <v>61</v>
      </c>
      <c r="H108" s="53" t="n">
        <v>1000000000</v>
      </c>
      <c r="I108" s="37" t="s">
        <v>282</v>
      </c>
      <c r="J108" s="7" t="str">
        <f aca="false">VLOOKUP($I108,'[1]Price List, Weapons &amp; Items'!B$1:C$1048576,2,0)</f>
        <v>Ammunition for Heavy Weapon</v>
      </c>
      <c r="K108" s="7" t="str">
        <f aca="false">IF(I108=".",I108,VLOOKUP($I108,'[1]Price List, Weapons &amp; Items'!B$1:D$1048576,3,0))</f>
        <v>Missile</v>
      </c>
      <c r="L108" s="8" t="n">
        <f aca="false">VLOOKUP(I108,'[1]Price List, Weapons &amp; Items'!B$1:E$1048576,4,0)</f>
        <v>0</v>
      </c>
      <c r="M108" s="40" t="s">
        <v>166</v>
      </c>
      <c r="N108" s="9" t="s">
        <v>166</v>
      </c>
      <c r="O108" s="9" t="n">
        <f aca="false">VLOOKUP($I108,'[1]Price List, Weapons &amp; Items'!B$1:G$1048576,6,0)</f>
        <v>1090000</v>
      </c>
      <c r="P108" s="6" t="str">
        <f aca="false">IF(TYPE(M108)=1,IF(TYPE(O108)=1,M108*O108,"No price"),".")</f>
        <v>.</v>
      </c>
      <c r="Q108" s="6" t="str">
        <f aca="false">IF(TYPE(N108)=1,IF(TYPE(O108)=1,N108*O108,"No price"),".")</f>
        <v>.</v>
      </c>
      <c r="R108" s="6" t="str">
        <f aca="false">IF(AG108=1,IF(H108&lt;&gt;"Not given",H108,IF(TYPE(H108)=2,IF(SUMIFS(#REF!,#REF!,A108)&gt;0,SUMIFS(#REF!,#REF!,A108),"."),"Format error")),"")</f>
        <v/>
      </c>
      <c r="S108" s="6" t="str">
        <f aca="false">IF(AND(AG108=1,R108&lt;&gt;".")=TRUE(),R108/VLOOKUP(G108,'[1]Exchange Rates'!B$1:C$1048576,2,0),IF(R108=".",".",""))</f>
        <v/>
      </c>
      <c r="T108" s="6" t="str">
        <f aca="false">IF(AG108=1,IF(AI108="Value is not given at all",".",IF(AI108="Value is given by the source",S108,IF(AI108="Value is calculated with prices",(IF(SUMIFS(#REF!,#REF!,A108)&gt;0,SUMIFS(#REF!,#REF!,A108),"."))/VLOOKUP("USD",'[1]Exchange Rates'!B$1:C$1048576,2,0),"Error with coding"))),"")</f>
        <v/>
      </c>
      <c r="U108" s="5" t="s">
        <v>63</v>
      </c>
      <c r="V108" s="42" t="s">
        <v>275</v>
      </c>
      <c r="W108" s="45" t="s">
        <v>72</v>
      </c>
      <c r="X108" s="45" t="s">
        <v>76</v>
      </c>
      <c r="Y108" s="45" t="s">
        <v>283</v>
      </c>
      <c r="Z108" s="43" t="n">
        <v>0</v>
      </c>
      <c r="AA108" s="5" t="n">
        <v>0</v>
      </c>
      <c r="AB108" s="5" t="n">
        <f aca="false">IF(AND(D108="Humanitarian", AE108&lt;&gt;"."), 1, 0)</f>
        <v>0</v>
      </c>
      <c r="AC108" s="5" t="n">
        <f aca="false">IF(OR(M108="undisclosed", M108="."), 0, IF(M108=N108, 1, 0))</f>
        <v>0</v>
      </c>
      <c r="AD108" s="5" t="n">
        <v>1</v>
      </c>
      <c r="AE108" s="45" t="s">
        <v>108</v>
      </c>
      <c r="AF108" s="12" t="str">
        <f aca="false">""</f>
        <v/>
      </c>
      <c r="AG108" s="36" t="n">
        <v>0</v>
      </c>
      <c r="AH108" s="46" t="s">
        <v>66</v>
      </c>
      <c r="AI108" s="36" t="s">
        <v>66</v>
      </c>
      <c r="AJ108" s="36" t="n">
        <v>1</v>
      </c>
      <c r="AK108" s="36" t="n">
        <v>8</v>
      </c>
      <c r="AL108" s="36" t="n">
        <v>0</v>
      </c>
      <c r="AM108" s="36" t="n">
        <f aca="false">IF(OR(AN108="2022-2023",AN108=2022), 1, 0)</f>
        <v>1</v>
      </c>
      <c r="AN108" s="36" t="s">
        <v>68</v>
      </c>
      <c r="AO108" s="36" t="n">
        <f aca="false">VLOOKUP($I108,'[1]Price List, Weapons &amp; Items'!B$1:F$1048576,5,0)</f>
        <v>0</v>
      </c>
      <c r="AP108" s="36" t="n">
        <f aca="false">IF(AND(AO108=1,M108="undisclosed")=TRUE(),1,0)</f>
        <v>0</v>
      </c>
      <c r="AQ108" s="36" t="n">
        <f aca="false">IF(AND(AO108=1,N108="undisclosed")=TRUE(),1,0)</f>
        <v>0</v>
      </c>
      <c r="AR108" s="36" t="n">
        <f aca="false">IFERROR(IF(SEARCH("ammuni",I108,1)&gt;0,1,0),0)</f>
        <v>0</v>
      </c>
      <c r="AS108" s="5" t="str">
        <f aca="false">VLOOKUP($I108,'[1]Price List, Weapons &amp; Items'!B$1:L$1048576,COLUMN('[1]Price List, Weapons &amp; Items'!$J$11)-1,0)</f>
        <v>Miscellaneous</v>
      </c>
      <c r="AT108" s="5" t="str">
        <f aca="false">IF(I108=".",".",VLOOKUP($I108,'[1]Price List, Weapons &amp; Items'!B$1:J$1048576,3,0))</f>
        <v>Missile</v>
      </c>
      <c r="AU108" s="13" t="str">
        <f aca="true">IF(AG108=1,(OFFSET(I108,0,0,COUNTIF(#REF!,A108),1)),"")</f>
        <v/>
      </c>
      <c r="AV108" s="5" t="str">
        <f aca="false">VLOOKUP($I108,'[1]Price List, Weapons &amp; Items'!B$1:L$1048576,COLUMN('[1]Price List, Weapons &amp; Items'!$L$11)-1,0)</f>
        <v>no price, 0 count</v>
      </c>
      <c r="AW108" s="5" t="n">
        <f aca="false">IF(U108="Yes",1,0)</f>
        <v>1</v>
      </c>
      <c r="AX108" s="5" t="n">
        <f aca="false">IF(D108="Military",IF(OR(IFERROR(SEARCH("equipment",E108,1),0)&gt;0,IFERROR(SEARCH("weapons",E108,1),0)&gt;0),1,0),0)</f>
        <v>1</v>
      </c>
      <c r="AY108" s="5" t="str">
        <f aca="false">IFERROR(IF(VALUE(TEXT(C108,"mm"))=IF(AK108&gt;12,AK108-12,AK108),".",IF(TEXT(C108,"mm")="01",".",1)),"Value is not in date format")</f>
        <v>.</v>
      </c>
      <c r="AZ108" s="5" t="str">
        <f aca="false">IF(AND(A108=A107,C108=C107)=TRUE(),IF(F108=F107,".","1"),".")</f>
        <v>.</v>
      </c>
      <c r="BA108" s="5" t="str">
        <f aca="false">IF(AND(_xlfn.ISFORMULA(R108),_xlfn.ISFORMULA(S108),_xlfn.ISFORMULA(T108))=TRUE(),".",1)</f>
        <v>.</v>
      </c>
      <c r="BB108" s="5" t="str">
        <f aca="false">IF(T108&lt;&gt;".",IF(T108&gt;S108,1,"."),".")</f>
        <v>.</v>
      </c>
      <c r="BC108" s="5" t="n">
        <f aca="false">IFERROR(VLOOKUP(B108,'[1]Share, Heavy Weapons to Ukraine'!B$1:AA$1048576,COLUMN('[1]Share, Heavy Weapons to Ukraine'!C117)-1,0),0)</f>
        <v>1</v>
      </c>
      <c r="BD108" s="5" t="n">
        <f aca="false">VLOOKUP(Sheet1!B108,'[1]Country Summary (€)'!B$1:F$1048576,COLUMN('[1]Country Summary (€)'!C118)-1,FALSE())</f>
        <v>0</v>
      </c>
      <c r="BE108" s="5" t="str">
        <f aca="false">IF(AND(AG108=1,D108="Military",H108&lt;&gt;"Not given")=TRUE(),IF(SUMIFS(#REF!,#REF!,A108)&gt;0,ABS((SUMIFS(#REF!,#REF!,A108)/VLOOKUP("USD",'[1]Exchange Rates'!B$1:C$1048576,2,0)))/S108,"."),".")</f>
        <v>.</v>
      </c>
      <c r="BF108" s="1" t="str">
        <f aca="false">IF(AND(AG108=1,D108="Military",H108&lt;&gt;"Not given")=TRUE(),IF(SUMIFS(#REF!,#REF!,A108)&gt;0,IF((ABS((SUMIFS(#REF!,#REF!,A108)/VLOOKUP("USD",'[1]Exchange Rates'!B$1:C$1048576,2,0)))/S108)&gt;1,(SUMIFS(#REF!,#REF!,A108)-S108)/S108,(S108-SUMIFS(#REF!,#REF!,A108))/SUMIFS(#REF!,#REF!,A108)),"."),".")</f>
        <v>.</v>
      </c>
    </row>
    <row r="109" customFormat="false" ht="15.75" hidden="false" customHeight="true" outlineLevel="0" collapsed="false">
      <c r="A109" s="3" t="s">
        <v>104</v>
      </c>
      <c r="B109" s="37" t="s">
        <v>57</v>
      </c>
      <c r="C109" s="38" t="n">
        <v>44781</v>
      </c>
      <c r="D109" s="37" t="s">
        <v>105</v>
      </c>
      <c r="E109" s="3" t="s">
        <v>106</v>
      </c>
      <c r="F109" s="4" t="s">
        <v>274</v>
      </c>
      <c r="G109" s="5" t="s">
        <v>61</v>
      </c>
      <c r="H109" s="53" t="n">
        <v>1000000000</v>
      </c>
      <c r="I109" s="37" t="s">
        <v>117</v>
      </c>
      <c r="J109" s="7" t="str">
        <f aca="false">VLOOKUP($I109,'[1]Price List, Weapons &amp; Items'!B$1:C$1048576,2,0)</f>
        <v>Portable defence system</v>
      </c>
      <c r="K109" s="7" t="str">
        <f aca="false">IF(I109=".",I109,VLOOKUP($I109,'[1]Price List, Weapons &amp; Items'!B$1:D$1048576,3,0))</f>
        <v>Light Anti-armor Weapon (LAW)</v>
      </c>
      <c r="L109" s="8" t="n">
        <f aca="false">VLOOKUP(I109,'[1]Price List, Weapons &amp; Items'!B$1:E$1048576,4,0)</f>
        <v>0</v>
      </c>
      <c r="M109" s="40" t="n">
        <v>1000</v>
      </c>
      <c r="N109" s="9" t="n">
        <v>1000</v>
      </c>
      <c r="O109" s="9" t="n">
        <f aca="false">VLOOKUP($I109,'[1]Price List, Weapons &amp; Items'!B$1:G$1048576,6,0)</f>
        <v>256000</v>
      </c>
      <c r="P109" s="6" t="str">
        <f aca="false">IF(TYPE(M109)=1,IF(TYPE(O109)=1,M109*O109,"No price"),".")</f>
        <v>No price</v>
      </c>
      <c r="Q109" s="6" t="str">
        <f aca="false">IF(TYPE(N109)=1,IF(TYPE(O109)=1,N109*O109,"No price"),".")</f>
        <v>No price</v>
      </c>
      <c r="R109" s="6" t="str">
        <f aca="false">IF(AG109=1,IF(H109&lt;&gt;"Not given",H109,IF(TYPE(H109)=2,IF(SUMIFS(#REF!,#REF!,A109)&gt;0,SUMIFS(#REF!,#REF!,A109),"."),"Format error")),"")</f>
        <v/>
      </c>
      <c r="S109" s="6" t="str">
        <f aca="false">IF(AND(AG109=1,R109&lt;&gt;".")=TRUE(),R109/VLOOKUP(G109,'[1]Exchange Rates'!B$1:C$1048576,2,0),IF(R109=".",".",""))</f>
        <v/>
      </c>
      <c r="T109" s="6" t="str">
        <f aca="false">IF(AG109=1,IF(AI109="Value is not given at all",".",IF(AI109="Value is given by the source",S109,IF(AI109="Value is calculated with prices",(IF(SUMIFS(#REF!,#REF!,A109)&gt;0,SUMIFS(#REF!,#REF!,A109),"."))/VLOOKUP("USD",'[1]Exchange Rates'!B$1:C$1048576,2,0),"Error with coding"))),"")</f>
        <v/>
      </c>
      <c r="U109" s="5" t="s">
        <v>63</v>
      </c>
      <c r="V109" s="42" t="s">
        <v>275</v>
      </c>
      <c r="W109" s="45" t="s">
        <v>72</v>
      </c>
      <c r="X109" s="45" t="s">
        <v>76</v>
      </c>
      <c r="Y109" s="45" t="s">
        <v>284</v>
      </c>
      <c r="Z109" s="43" t="n">
        <v>0</v>
      </c>
      <c r="AA109" s="5" t="n">
        <v>0</v>
      </c>
      <c r="AB109" s="5" t="n">
        <f aca="false">IF(AND(D109="Humanitarian", AE109&lt;&gt;"."), 1, 0)</f>
        <v>0</v>
      </c>
      <c r="AC109" s="5" t="n">
        <f aca="false">IF(OR(M109="undisclosed", M109="."), 0, IF(M109=N109, 1, 0))</f>
        <v>1</v>
      </c>
      <c r="AD109" s="5" t="n">
        <v>1</v>
      </c>
      <c r="AE109" s="45" t="s">
        <v>108</v>
      </c>
      <c r="AF109" s="12" t="str">
        <f aca="false">""</f>
        <v/>
      </c>
      <c r="AG109" s="36" t="n">
        <v>0</v>
      </c>
      <c r="AH109" s="46" t="s">
        <v>66</v>
      </c>
      <c r="AI109" s="36" t="s">
        <v>66</v>
      </c>
      <c r="AJ109" s="36" t="n">
        <v>1</v>
      </c>
      <c r="AK109" s="36" t="n">
        <v>8</v>
      </c>
      <c r="AL109" s="36" t="n">
        <v>0</v>
      </c>
      <c r="AM109" s="36" t="n">
        <f aca="false">IF(OR(AN109="2022-2023",AN109=2022), 1, 0)</f>
        <v>1</v>
      </c>
      <c r="AN109" s="36" t="s">
        <v>68</v>
      </c>
      <c r="AO109" s="36" t="n">
        <f aca="false">VLOOKUP($I109,'[1]Price List, Weapons &amp; Items'!B$1:F$1048576,5,0)</f>
        <v>0</v>
      </c>
      <c r="AP109" s="36" t="n">
        <f aca="false">IF(AND(AO109=1,M109="undisclosed")=TRUE(),1,0)</f>
        <v>0</v>
      </c>
      <c r="AQ109" s="36" t="n">
        <f aca="false">IF(AND(AO109=1,N109="undisclosed")=TRUE(),1,0)</f>
        <v>0</v>
      </c>
      <c r="AR109" s="36" t="n">
        <f aca="false">IFERROR(IF(SEARCH("ammuni",I109,1)&gt;0,1,0),0)</f>
        <v>0</v>
      </c>
      <c r="AS109" s="5" t="str">
        <f aca="false">VLOOKUP($I109,'[1]Price List, Weapons &amp; Items'!B$1:L$1048576,COLUMN('[1]Price List, Weapons &amp; Items'!$J$11)-1,0)</f>
        <v>Government information</v>
      </c>
      <c r="AT109" s="5" t="str">
        <f aca="false">IF(I109=".",".",VLOOKUP($I109,'[1]Price List, Weapons &amp; Items'!B$1:J$1048576,3,0))</f>
        <v>Light Anti-armor Weapon (LAW)</v>
      </c>
      <c r="AU109" s="13" t="str">
        <f aca="true">IF(AG109=1,(OFFSET(I109,0,0,COUNTIF(#REF!,A109),1)),"")</f>
        <v/>
      </c>
      <c r="AV109" s="5" t="n">
        <f aca="false">VLOOKUP($I109,'[1]Price List, Weapons &amp; Items'!B$1:L$1048576,COLUMN('[1]Price List, Weapons &amp; Items'!$L$11)-1,0)</f>
        <v>0</v>
      </c>
      <c r="AW109" s="5" t="n">
        <f aca="false">IF(U109="Yes",1,0)</f>
        <v>1</v>
      </c>
      <c r="AX109" s="5" t="n">
        <f aca="false">IF(D109="Military",IF(OR(IFERROR(SEARCH("equipment",E109,1),0)&gt;0,IFERROR(SEARCH("weapons",E109,1),0)&gt;0),1,0),0)</f>
        <v>1</v>
      </c>
      <c r="AY109" s="5" t="str">
        <f aca="false">IFERROR(IF(VALUE(TEXT(C109,"mm"))=IF(AK109&gt;12,AK109-12,AK109),".",IF(TEXT(C109,"mm")="01",".",1)),"Value is not in date format")</f>
        <v>.</v>
      </c>
      <c r="AZ109" s="5" t="str">
        <f aca="false">IF(AND(A109=A108,C109=C108)=TRUE(),IF(F109=F108,".","1"),".")</f>
        <v>.</v>
      </c>
      <c r="BA109" s="5" t="str">
        <f aca="false">IF(AND(_xlfn.ISFORMULA(R109),_xlfn.ISFORMULA(S109),_xlfn.ISFORMULA(T109))=TRUE(),".",1)</f>
        <v>.</v>
      </c>
      <c r="BB109" s="5" t="str">
        <f aca="false">IF(T109&lt;&gt;".",IF(T109&gt;S109,1,"."),".")</f>
        <v>.</v>
      </c>
      <c r="BC109" s="5" t="n">
        <f aca="false">IFERROR(VLOOKUP(B109,'[1]Share, Heavy Weapons to Ukraine'!B$1:AA$1048576,COLUMN('[1]Share, Heavy Weapons to Ukraine'!C118)-1,0),0)</f>
        <v>1</v>
      </c>
      <c r="BD109" s="5" t="n">
        <f aca="false">VLOOKUP(Sheet1!B109,'[1]Country Summary (€)'!B$1:F$1048576,COLUMN('[1]Country Summary (€)'!C119)-1,FALSE())</f>
        <v>0</v>
      </c>
      <c r="BE109" s="5" t="str">
        <f aca="false">IF(AND(AG109=1,D109="Military",H109&lt;&gt;"Not given")=TRUE(),IF(SUMIFS(#REF!,#REF!,A109)&gt;0,ABS((SUMIFS(#REF!,#REF!,A109)/VLOOKUP("USD",'[1]Exchange Rates'!B$1:C$1048576,2,0)))/S109,"."),".")</f>
        <v>.</v>
      </c>
      <c r="BF109" s="1" t="str">
        <f aca="false">IF(AND(AG109=1,D109="Military",H109&lt;&gt;"Not given")=TRUE(),IF(SUMIFS(#REF!,#REF!,A109)&gt;0,IF((ABS((SUMIFS(#REF!,#REF!,A109)/VLOOKUP("USD",'[1]Exchange Rates'!B$1:C$1048576,2,0)))/S109)&gt;1,(SUMIFS(#REF!,#REF!,A109)-S109)/S109,(S109-SUMIFS(#REF!,#REF!,A109))/SUMIFS(#REF!,#REF!,A109)),"."),".")</f>
        <v>.</v>
      </c>
    </row>
    <row r="110" customFormat="false" ht="15.75" hidden="false" customHeight="true" outlineLevel="0" collapsed="false">
      <c r="A110" s="3" t="s">
        <v>104</v>
      </c>
      <c r="B110" s="37" t="s">
        <v>57</v>
      </c>
      <c r="C110" s="38" t="n">
        <v>44781</v>
      </c>
      <c r="D110" s="37" t="s">
        <v>105</v>
      </c>
      <c r="E110" s="3" t="s">
        <v>106</v>
      </c>
      <c r="F110" s="4" t="s">
        <v>274</v>
      </c>
      <c r="G110" s="5" t="s">
        <v>61</v>
      </c>
      <c r="H110" s="53" t="n">
        <v>1000000000</v>
      </c>
      <c r="I110" s="37" t="s">
        <v>121</v>
      </c>
      <c r="J110" s="7" t="str">
        <f aca="false">VLOOKUP($I110,'[1]Price List, Weapons &amp; Items'!B$1:C$1048576,2,0)</f>
        <v>Portable defence system</v>
      </c>
      <c r="K110" s="7" t="str">
        <f aca="false">IF(I110=".",I110,VLOOKUP($I110,'[1]Price List, Weapons &amp; Items'!B$1:D$1048576,3,0))</f>
        <v>MANPADS</v>
      </c>
      <c r="L110" s="8" t="n">
        <f aca="false">VLOOKUP(I110,'[1]Price List, Weapons &amp; Items'!B$1:E$1048576,4,0)</f>
        <v>0</v>
      </c>
      <c r="M110" s="40" t="n">
        <v>4567</v>
      </c>
      <c r="N110" s="9" t="n">
        <v>4567</v>
      </c>
      <c r="O110" s="9" t="n">
        <f aca="false">VLOOKUP($I110,'[1]Price List, Weapons &amp; Items'!B$1:G$1048576,6,0)</f>
        <v>1480.64</v>
      </c>
      <c r="P110" s="6" t="str">
        <f aca="false">IF(TYPE(M110)=1,IF(TYPE(O110)=1,M110*O110,"No price"),".")</f>
        <v>No price</v>
      </c>
      <c r="Q110" s="6" t="str">
        <f aca="false">IF(TYPE(N110)=1,IF(TYPE(O110)=1,N110*O110,"No price"),".")</f>
        <v>No price</v>
      </c>
      <c r="R110" s="6" t="str">
        <f aca="false">IF(AG110=1,IF(H110&lt;&gt;"Not given",H110,IF(TYPE(H110)=2,IF(SUMIFS(#REF!,#REF!,A110)&gt;0,SUMIFS(#REF!,#REF!,A110),"."),"Format error")),"")</f>
        <v/>
      </c>
      <c r="S110" s="6" t="str">
        <f aca="false">IF(AND(AG110=1,R110&lt;&gt;".")=TRUE(),R110/VLOOKUP(G110,'[1]Exchange Rates'!B$1:C$1048576,2,0),IF(R110=".",".",""))</f>
        <v/>
      </c>
      <c r="T110" s="6" t="str">
        <f aca="false">IF(AG110=1,IF(AI110="Value is not given at all",".",IF(AI110="Value is given by the source",S110,IF(AI110="Value is calculated with prices",(IF(SUMIFS(#REF!,#REF!,A110)&gt;0,SUMIFS(#REF!,#REF!,A110),"."))/VLOOKUP("USD",'[1]Exchange Rates'!B$1:C$1048576,2,0),"Error with coding"))),"")</f>
        <v/>
      </c>
      <c r="U110" s="5" t="s">
        <v>63</v>
      </c>
      <c r="V110" s="42" t="s">
        <v>275</v>
      </c>
      <c r="W110" s="45" t="s">
        <v>72</v>
      </c>
      <c r="X110" s="45" t="s">
        <v>76</v>
      </c>
      <c r="Y110" s="45" t="s">
        <v>285</v>
      </c>
      <c r="Z110" s="43" t="n">
        <v>0</v>
      </c>
      <c r="AA110" s="5" t="n">
        <v>0</v>
      </c>
      <c r="AB110" s="5" t="n">
        <f aca="false">IF(AND(D110="Humanitarian", AE110&lt;&gt;"."), 1, 0)</f>
        <v>0</v>
      </c>
      <c r="AC110" s="5" t="n">
        <f aca="false">IF(OR(M110="undisclosed", M110="."), 0, IF(M110=N110, 1, 0))</f>
        <v>1</v>
      </c>
      <c r="AD110" s="5" t="n">
        <v>1</v>
      </c>
      <c r="AE110" s="45" t="s">
        <v>108</v>
      </c>
      <c r="AF110" s="12" t="str">
        <f aca="false">""</f>
        <v/>
      </c>
      <c r="AG110" s="36" t="n">
        <v>0</v>
      </c>
      <c r="AH110" s="46" t="s">
        <v>66</v>
      </c>
      <c r="AI110" s="36" t="s">
        <v>66</v>
      </c>
      <c r="AJ110" s="36" t="n">
        <v>1</v>
      </c>
      <c r="AK110" s="36" t="n">
        <v>8</v>
      </c>
      <c r="AL110" s="36" t="n">
        <v>0</v>
      </c>
      <c r="AM110" s="36" t="n">
        <f aca="false">IF(OR(AN110="2022-2023",AN110=2022), 1, 0)</f>
        <v>1</v>
      </c>
      <c r="AN110" s="36" t="s">
        <v>68</v>
      </c>
      <c r="AO110" s="36" t="n">
        <f aca="false">VLOOKUP($I110,'[1]Price List, Weapons &amp; Items'!B$1:F$1048576,5,0)</f>
        <v>0</v>
      </c>
      <c r="AP110" s="36" t="n">
        <f aca="false">IF(AND(AO110=1,M110="undisclosed")=TRUE(),1,0)</f>
        <v>0</v>
      </c>
      <c r="AQ110" s="36" t="n">
        <f aca="false">IF(AND(AO110=1,N110="undisclosed")=TRUE(),1,0)</f>
        <v>0</v>
      </c>
      <c r="AR110" s="36" t="n">
        <f aca="false">IFERROR(IF(SEARCH("ammuni",I110,1)&gt;0,1,0),0)</f>
        <v>0</v>
      </c>
      <c r="AS110" s="5" t="str">
        <f aca="false">VLOOKUP($I110,'[1]Price List, Weapons &amp; Items'!B$1:L$1048576,COLUMN('[1]Price List, Weapons &amp; Items'!$J$11)-1,0)</f>
        <v>Military media (incl. websites)</v>
      </c>
      <c r="AT110" s="5" t="str">
        <f aca="false">IF(I110=".",".",VLOOKUP($I110,'[1]Price List, Weapons &amp; Items'!B$1:J$1048576,3,0))</f>
        <v>MANPADS</v>
      </c>
      <c r="AU110" s="13" t="str">
        <f aca="true">IF(AG110=1,(OFFSET(I110,0,0,COUNTIF(#REF!,A110),1)),"")</f>
        <v/>
      </c>
      <c r="AV110" s="5" t="n">
        <f aca="false">VLOOKUP($I110,'[1]Price List, Weapons &amp; Items'!B$1:L$1048576,COLUMN('[1]Price List, Weapons &amp; Items'!$L$11)-1,0)</f>
        <v>0</v>
      </c>
      <c r="AW110" s="5" t="n">
        <f aca="false">IF(U110="Yes",1,0)</f>
        <v>1</v>
      </c>
      <c r="AX110" s="5" t="n">
        <f aca="false">IF(D110="Military",IF(OR(IFERROR(SEARCH("equipment",E110,1),0)&gt;0,IFERROR(SEARCH("weapons",E110,1),0)&gt;0),1,0),0)</f>
        <v>1</v>
      </c>
      <c r="AY110" s="5" t="str">
        <f aca="false">IFERROR(IF(VALUE(TEXT(C110,"mm"))=IF(AK110&gt;12,AK110-12,AK110),".",IF(TEXT(C110,"mm")="01",".",1)),"Value is not in date format")</f>
        <v>.</v>
      </c>
      <c r="AZ110" s="5" t="str">
        <f aca="false">IF(AND(A110=A109,C110=C109)=TRUE(),IF(F110=F109,".","1"),".")</f>
        <v>.</v>
      </c>
      <c r="BA110" s="5" t="str">
        <f aca="false">IF(AND(_xlfn.ISFORMULA(R110),_xlfn.ISFORMULA(S110),_xlfn.ISFORMULA(T110))=TRUE(),".",1)</f>
        <v>.</v>
      </c>
      <c r="BB110" s="5" t="str">
        <f aca="false">IF(T110&lt;&gt;".",IF(T110&gt;S110,1,"."),".")</f>
        <v>.</v>
      </c>
      <c r="BC110" s="5" t="n">
        <f aca="false">IFERROR(VLOOKUP(B110,'[1]Share, Heavy Weapons to Ukraine'!B$1:AA$1048576,COLUMN('[1]Share, Heavy Weapons to Ukraine'!C119)-1,0),0)</f>
        <v>1</v>
      </c>
      <c r="BD110" s="5" t="n">
        <f aca="false">VLOOKUP(Sheet1!B110,'[1]Country Summary (€)'!B$1:F$1048576,COLUMN('[1]Country Summary (€)'!C120)-1,FALSE())</f>
        <v>0</v>
      </c>
      <c r="BE110" s="5" t="str">
        <f aca="false">IF(AND(AG110=1,D110="Military",H110&lt;&gt;"Not given")=TRUE(),IF(SUMIFS(#REF!,#REF!,A110)&gt;0,ABS((SUMIFS(#REF!,#REF!,A110)/VLOOKUP("USD",'[1]Exchange Rates'!B$1:C$1048576,2,0)))/S110,"."),".")</f>
        <v>.</v>
      </c>
      <c r="BF110" s="1" t="str">
        <f aca="false">IF(AND(AG110=1,D110="Military",H110&lt;&gt;"Not given")=TRUE(),IF(SUMIFS(#REF!,#REF!,A110)&gt;0,IF((ABS((SUMIFS(#REF!,#REF!,A110)/VLOOKUP("USD",'[1]Exchange Rates'!B$1:C$1048576,2,0)))/S110)&gt;1,(SUMIFS(#REF!,#REF!,A110)-S110)/S110,(S110-SUMIFS(#REF!,#REF!,A110))/SUMIFS(#REF!,#REF!,A110)),"."),".")</f>
        <v>.</v>
      </c>
    </row>
    <row r="111" customFormat="false" ht="15.75" hidden="false" customHeight="true" outlineLevel="0" collapsed="false">
      <c r="A111" s="3" t="s">
        <v>104</v>
      </c>
      <c r="B111" s="37" t="s">
        <v>57</v>
      </c>
      <c r="C111" s="38" t="n">
        <v>44781</v>
      </c>
      <c r="D111" s="37" t="s">
        <v>105</v>
      </c>
      <c r="E111" s="3" t="s">
        <v>106</v>
      </c>
      <c r="F111" s="4" t="s">
        <v>274</v>
      </c>
      <c r="G111" s="5" t="s">
        <v>61</v>
      </c>
      <c r="H111" s="53" t="n">
        <v>1000000000</v>
      </c>
      <c r="I111" s="37" t="s">
        <v>286</v>
      </c>
      <c r="J111" s="7" t="str">
        <f aca="false">VLOOKUP($I111,'[1]Price List, Weapons &amp; Items'!B$1:C$1048576,2,0)</f>
        <v>Heavy weapon</v>
      </c>
      <c r="K111" s="7" t="str">
        <f aca="false">IF(I111=".",I111,VLOOKUP($I111,'[1]Price List, Weapons &amp; Items'!B$1:D$1048576,3,0))</f>
        <v>Armored Utility Vehicle (AUV)</v>
      </c>
      <c r="L111" s="8" t="n">
        <f aca="false">VLOOKUP(I111,'[1]Price List, Weapons &amp; Items'!B$1:E$1048576,4,0)</f>
        <v>0</v>
      </c>
      <c r="M111" s="40" t="n">
        <v>50</v>
      </c>
      <c r="N111" s="9" t="n">
        <v>50</v>
      </c>
      <c r="O111" s="9" t="n">
        <f aca="false">VLOOKUP($I111,'[1]Price List, Weapons &amp; Items'!B$1:G$1048576,6,0)</f>
        <v>274051.66</v>
      </c>
      <c r="P111" s="6" t="str">
        <f aca="false">IF(TYPE(M111)=1,IF(TYPE(O111)=1,M111*O111,"No price"),".")</f>
        <v>No price</v>
      </c>
      <c r="Q111" s="6" t="str">
        <f aca="false">IF(TYPE(N111)=1,IF(TYPE(O111)=1,N111*O111,"No price"),".")</f>
        <v>No price</v>
      </c>
      <c r="R111" s="6" t="str">
        <f aca="false">IF(AG111=1,IF(H111&lt;&gt;"Not given",H111,IF(TYPE(H111)=2,IF(SUMIFS(#REF!,#REF!,A111)&gt;0,SUMIFS(#REF!,#REF!,A111),"."),"Format error")),"")</f>
        <v/>
      </c>
      <c r="S111" s="6" t="str">
        <f aca="false">IF(AND(AG111=1,R111&lt;&gt;".")=TRUE(),R111/VLOOKUP(G111,'[1]Exchange Rates'!B$1:C$1048576,2,0),IF(R111=".",".",""))</f>
        <v/>
      </c>
      <c r="T111" s="6" t="str">
        <f aca="false">IF(AG111=1,IF(AI111="Value is not given at all",".",IF(AI111="Value is given by the source",S111,IF(AI111="Value is calculated with prices",(IF(SUMIFS(#REF!,#REF!,A111)&gt;0,SUMIFS(#REF!,#REF!,A111),"."))/VLOOKUP("USD",'[1]Exchange Rates'!B$1:C$1048576,2,0),"Error with coding"))),"")</f>
        <v/>
      </c>
      <c r="U111" s="5" t="s">
        <v>63</v>
      </c>
      <c r="V111" s="42" t="s">
        <v>275</v>
      </c>
      <c r="W111" s="45" t="s">
        <v>72</v>
      </c>
      <c r="X111" s="45" t="s">
        <v>76</v>
      </c>
      <c r="Y111" s="45" t="s">
        <v>287</v>
      </c>
      <c r="Z111" s="43" t="n">
        <v>0</v>
      </c>
      <c r="AA111" s="5" t="n">
        <v>0</v>
      </c>
      <c r="AB111" s="5" t="n">
        <f aca="false">IF(AND(D111="Humanitarian", AE111&lt;&gt;"."), 1, 0)</f>
        <v>0</v>
      </c>
      <c r="AC111" s="5" t="n">
        <f aca="false">IF(OR(M111="undisclosed", M111="."), 0, IF(M111=N111, 1, 0))</f>
        <v>1</v>
      </c>
      <c r="AD111" s="5" t="n">
        <v>1</v>
      </c>
      <c r="AE111" s="48" t="s">
        <v>146</v>
      </c>
      <c r="AF111" s="12" t="str">
        <f aca="false">""</f>
        <v/>
      </c>
      <c r="AG111" s="36" t="n">
        <v>0</v>
      </c>
      <c r="AH111" s="46" t="s">
        <v>66</v>
      </c>
      <c r="AI111" s="36" t="s">
        <v>66</v>
      </c>
      <c r="AJ111" s="36" t="n">
        <v>1</v>
      </c>
      <c r="AK111" s="36" t="n">
        <v>8</v>
      </c>
      <c r="AL111" s="36" t="n">
        <v>0</v>
      </c>
      <c r="AM111" s="36" t="n">
        <f aca="false">IF(OR(AN111="2022-2023",AN111=2022), 1, 0)</f>
        <v>1</v>
      </c>
      <c r="AN111" s="36" t="s">
        <v>68</v>
      </c>
      <c r="AO111" s="36" t="n">
        <f aca="false">VLOOKUP($I111,'[1]Price List, Weapons &amp; Items'!B$1:F$1048576,5,0)</f>
        <v>1</v>
      </c>
      <c r="AP111" s="36" t="n">
        <f aca="false">IF(AND(AO111=1,M111="undisclosed")=TRUE(),1,0)</f>
        <v>0</v>
      </c>
      <c r="AQ111" s="36" t="n">
        <f aca="false">IF(AND(AO111=1,N111="undisclosed")=TRUE(),1,0)</f>
        <v>0</v>
      </c>
      <c r="AR111" s="36" t="n">
        <f aca="false">IFERROR(IF(SEARCH("ammuni",I111,1)&gt;0,1,0),0)</f>
        <v>0</v>
      </c>
      <c r="AS111" s="5" t="str">
        <f aca="false">VLOOKUP($I111,'[1]Price List, Weapons &amp; Items'!B$1:L$1048576,COLUMN('[1]Price List, Weapons &amp; Items'!$J$11)-1,0)</f>
        <v>Military media (incl. websites)</v>
      </c>
      <c r="AT111" s="5" t="str">
        <f aca="false">IF(I111=".",".",VLOOKUP($I111,'[1]Price List, Weapons &amp; Items'!B$1:J$1048576,3,0))</f>
        <v>Armored Utility Vehicle (AUV)</v>
      </c>
      <c r="AU111" s="13" t="str">
        <f aca="true">IF(AG111=1,(OFFSET(I111,0,0,COUNTIF(#REF!,A111),1)),"")</f>
        <v/>
      </c>
      <c r="AV111" s="5" t="n">
        <f aca="false">VLOOKUP($I111,'[1]Price List, Weapons &amp; Items'!B$1:L$1048576,COLUMN('[1]Price List, Weapons &amp; Items'!$L$11)-1,0)</f>
        <v>0</v>
      </c>
      <c r="AW111" s="5" t="n">
        <f aca="false">IF(U111="Yes",1,0)</f>
        <v>1</v>
      </c>
      <c r="AX111" s="5" t="n">
        <f aca="false">IF(D111="Military",IF(OR(IFERROR(SEARCH("equipment",E111,1),0)&gt;0,IFERROR(SEARCH("weapons",E111,1),0)&gt;0),1,0),0)</f>
        <v>1</v>
      </c>
      <c r="AY111" s="5" t="str">
        <f aca="false">IFERROR(IF(VALUE(TEXT(C111,"mm"))=IF(AK111&gt;12,AK111-12,AK111),".",IF(TEXT(C111,"mm")="01",".",1)),"Value is not in date format")</f>
        <v>.</v>
      </c>
      <c r="AZ111" s="5" t="str">
        <f aca="false">IF(AND(A111=A110,C111=C110)=TRUE(),IF(F111=F110,".","1"),".")</f>
        <v>.</v>
      </c>
      <c r="BA111" s="5" t="str">
        <f aca="false">IF(AND(_xlfn.ISFORMULA(R111),_xlfn.ISFORMULA(S111),_xlfn.ISFORMULA(T111))=TRUE(),".",1)</f>
        <v>.</v>
      </c>
      <c r="BB111" s="5" t="str">
        <f aca="false">IF(T111&lt;&gt;".",IF(T111&gt;S111,1,"."),".")</f>
        <v>.</v>
      </c>
      <c r="BC111" s="5" t="n">
        <f aca="false">IFERROR(VLOOKUP(B111,'[1]Share, Heavy Weapons to Ukraine'!B$1:AA$1048576,COLUMN('[1]Share, Heavy Weapons to Ukraine'!C120)-1,0),0)</f>
        <v>1</v>
      </c>
      <c r="BD111" s="5" t="n">
        <f aca="false">VLOOKUP(Sheet1!B111,'[1]Country Summary (€)'!B$1:F$1048576,COLUMN('[1]Country Summary (€)'!C121)-1,FALSE())</f>
        <v>0</v>
      </c>
      <c r="BE111" s="5" t="str">
        <f aca="false">IF(AND(AG111=1,D111="Military",H111&lt;&gt;"Not given")=TRUE(),IF(SUMIFS(#REF!,#REF!,A111)&gt;0,ABS((SUMIFS(#REF!,#REF!,A111)/VLOOKUP("USD",'[1]Exchange Rates'!B$1:C$1048576,2,0)))/S111,"."),".")</f>
        <v>.</v>
      </c>
      <c r="BF111" s="1" t="str">
        <f aca="false">IF(AND(AG111=1,D111="Military",H111&lt;&gt;"Not given")=TRUE(),IF(SUMIFS(#REF!,#REF!,A111)&gt;0,IF((ABS((SUMIFS(#REF!,#REF!,A111)/VLOOKUP("USD",'[1]Exchange Rates'!B$1:C$1048576,2,0)))/S111)&gt;1,(SUMIFS(#REF!,#REF!,A111)-S111)/S111,(S111-SUMIFS(#REF!,#REF!,A111))/SUMIFS(#REF!,#REF!,A111)),"."),".")</f>
        <v>.</v>
      </c>
    </row>
    <row r="112" customFormat="false" ht="15.75" hidden="false" customHeight="true" outlineLevel="0" collapsed="false">
      <c r="A112" s="3" t="s">
        <v>104</v>
      </c>
      <c r="B112" s="37" t="s">
        <v>57</v>
      </c>
      <c r="C112" s="38" t="n">
        <v>44781</v>
      </c>
      <c r="D112" s="37" t="s">
        <v>105</v>
      </c>
      <c r="E112" s="3" t="s">
        <v>106</v>
      </c>
      <c r="F112" s="4" t="s">
        <v>274</v>
      </c>
      <c r="G112" s="5" t="s">
        <v>61</v>
      </c>
      <c r="H112" s="53" t="n">
        <v>1000000000</v>
      </c>
      <c r="I112" s="37" t="s">
        <v>180</v>
      </c>
      <c r="J112" s="7" t="str">
        <f aca="false">VLOOKUP($I112,'[1]Price List, Weapons &amp; Items'!B$1:C$1048576,2,0)</f>
        <v>Light armaments &amp; infantry</v>
      </c>
      <c r="K112" s="7" t="str">
        <f aca="false">IF(I112=".",I112,VLOOKUP($I112,'[1]Price List, Weapons &amp; Items'!B$1:D$1048576,3,0))</f>
        <v>Explosive</v>
      </c>
      <c r="L112" s="8" t="n">
        <f aca="false">VLOOKUP(I112,'[1]Price List, Weapons &amp; Items'!B$1:E$1048576,4,0)</f>
        <v>0</v>
      </c>
      <c r="M112" s="40" t="s">
        <v>166</v>
      </c>
      <c r="N112" s="9" t="s">
        <v>166</v>
      </c>
      <c r="O112" s="9" t="n">
        <f aca="false">VLOOKUP($I112,'[1]Price List, Weapons &amp; Items'!B$1:G$1048576,6,0)</f>
        <v>223.15</v>
      </c>
      <c r="P112" s="6" t="str">
        <f aca="false">IF(TYPE(M112)=1,IF(TYPE(O112)=1,M112*O112,"No price"),".")</f>
        <v>.</v>
      </c>
      <c r="Q112" s="6" t="str">
        <f aca="false">IF(TYPE(N112)=1,IF(TYPE(O112)=1,N112*O112,"No price"),".")</f>
        <v>.</v>
      </c>
      <c r="R112" s="6" t="str">
        <f aca="false">IF(AG112=1,IF(H112&lt;&gt;"Not given",H112,IF(TYPE(H112)=2,IF(SUMIFS(#REF!,#REF!,A112)&gt;0,SUMIFS(#REF!,#REF!,A112),"."),"Format error")),"")</f>
        <v/>
      </c>
      <c r="S112" s="6" t="str">
        <f aca="false">IF(AND(AG112=1,R112&lt;&gt;".")=TRUE(),R112/VLOOKUP(G112,'[1]Exchange Rates'!B$1:C$1048576,2,0),IF(R112=".",".",""))</f>
        <v/>
      </c>
      <c r="T112" s="6" t="str">
        <f aca="false">IF(AG112=1,IF(AI112="Value is not given at all",".",IF(AI112="Value is given by the source",S112,IF(AI112="Value is calculated with prices",(IF(SUMIFS(#REF!,#REF!,A112)&gt;0,SUMIFS(#REF!,#REF!,A112),"."))/VLOOKUP("USD",'[1]Exchange Rates'!B$1:C$1048576,2,0),"Error with coding"))),"")</f>
        <v/>
      </c>
      <c r="U112" s="5" t="s">
        <v>63</v>
      </c>
      <c r="V112" s="42" t="s">
        <v>275</v>
      </c>
      <c r="W112" s="45" t="s">
        <v>72</v>
      </c>
      <c r="X112" s="45" t="s">
        <v>76</v>
      </c>
      <c r="Y112" s="45" t="s">
        <v>288</v>
      </c>
      <c r="Z112" s="43" t="n">
        <v>0</v>
      </c>
      <c r="AA112" s="5" t="n">
        <v>0</v>
      </c>
      <c r="AB112" s="5" t="n">
        <f aca="false">IF(AND(D112="Humanitarian", AE112&lt;&gt;"."), 1, 0)</f>
        <v>0</v>
      </c>
      <c r="AC112" s="5" t="n">
        <f aca="false">IF(OR(M112="undisclosed", M112="."), 0, IF(M112=N112, 1, 0))</f>
        <v>0</v>
      </c>
      <c r="AD112" s="5" t="n">
        <v>1</v>
      </c>
      <c r="AE112" s="45" t="s">
        <v>108</v>
      </c>
      <c r="AF112" s="12" t="str">
        <f aca="false">""</f>
        <v/>
      </c>
      <c r="AG112" s="36" t="n">
        <v>0</v>
      </c>
      <c r="AH112" s="46" t="s">
        <v>66</v>
      </c>
      <c r="AI112" s="36" t="s">
        <v>66</v>
      </c>
      <c r="AJ112" s="36" t="n">
        <v>1</v>
      </c>
      <c r="AK112" s="36" t="n">
        <v>8</v>
      </c>
      <c r="AL112" s="36" t="n">
        <v>0</v>
      </c>
      <c r="AM112" s="36" t="n">
        <f aca="false">IF(OR(AN112="2022-2023",AN112=2022), 1, 0)</f>
        <v>1</v>
      </c>
      <c r="AN112" s="36" t="s">
        <v>68</v>
      </c>
      <c r="AO112" s="36" t="n">
        <f aca="false">VLOOKUP($I112,'[1]Price List, Weapons &amp; Items'!B$1:F$1048576,5,0)</f>
        <v>0</v>
      </c>
      <c r="AP112" s="36" t="n">
        <f aca="false">IF(AND(AO112=1,M112="undisclosed")=TRUE(),1,0)</f>
        <v>0</v>
      </c>
      <c r="AQ112" s="36" t="n">
        <f aca="false">IF(AND(AO112=1,N112="undisclosed")=TRUE(),1,0)</f>
        <v>0</v>
      </c>
      <c r="AR112" s="36" t="n">
        <f aca="false">IFERROR(IF(SEARCH("ammuni",I112,1)&gt;0,1,0),0)</f>
        <v>0</v>
      </c>
      <c r="AS112" s="5" t="str">
        <f aca="false">VLOOKUP($I112,'[1]Price List, Weapons &amp; Items'!B$1:L$1048576,COLUMN('[1]Price List, Weapons &amp; Items'!$J$11)-1,0)</f>
        <v>Miscellaneous</v>
      </c>
      <c r="AT112" s="5" t="str">
        <f aca="false">IF(I112=".",".",VLOOKUP($I112,'[1]Price List, Weapons &amp; Items'!B$1:J$1048576,3,0))</f>
        <v>Explosive</v>
      </c>
      <c r="AU112" s="13" t="str">
        <f aca="true">IF(AG112=1,(OFFSET(I112,0,0,COUNTIF(#REF!,A112),1)),"")</f>
        <v/>
      </c>
      <c r="AV112" s="5" t="str">
        <f aca="false">VLOOKUP($I112,'[1]Price List, Weapons &amp; Items'!B$1:L$1048576,COLUMN('[1]Price List, Weapons &amp; Items'!$L$11)-1,0)</f>
        <v>no price, 0 count</v>
      </c>
      <c r="AW112" s="5" t="n">
        <f aca="false">IF(U112="Yes",1,0)</f>
        <v>1</v>
      </c>
      <c r="AX112" s="5" t="n">
        <f aca="false">IF(D112="Military",IF(OR(IFERROR(SEARCH("equipment",E112,1),0)&gt;0,IFERROR(SEARCH("weapons",E112,1),0)&gt;0),1,0),0)</f>
        <v>1</v>
      </c>
      <c r="AY112" s="5" t="str">
        <f aca="false">IFERROR(IF(VALUE(TEXT(C112,"mm"))=IF(AK112&gt;12,AK112-12,AK112),".",IF(TEXT(C112,"mm")="01",".",1)),"Value is not in date format")</f>
        <v>.</v>
      </c>
      <c r="AZ112" s="5" t="str">
        <f aca="false">IF(AND(A112=A111,C112=C111)=TRUE(),IF(F112=F111,".","1"),".")</f>
        <v>.</v>
      </c>
      <c r="BA112" s="5" t="str">
        <f aca="false">IF(AND(_xlfn.ISFORMULA(R112),_xlfn.ISFORMULA(S112),_xlfn.ISFORMULA(T112))=TRUE(),".",1)</f>
        <v>.</v>
      </c>
      <c r="BB112" s="5" t="str">
        <f aca="false">IF(T112&lt;&gt;".",IF(T112&gt;S112,1,"."),".")</f>
        <v>.</v>
      </c>
      <c r="BC112" s="5" t="n">
        <f aca="false">IFERROR(VLOOKUP(B112,'[1]Share, Heavy Weapons to Ukraine'!B$1:AA$1048576,COLUMN('[1]Share, Heavy Weapons to Ukraine'!C121)-1,0),0)</f>
        <v>1</v>
      </c>
      <c r="BD112" s="5" t="n">
        <f aca="false">VLOOKUP(Sheet1!B112,'[1]Country Summary (€)'!B$1:F$1048576,COLUMN('[1]Country Summary (€)'!C122)-1,FALSE())</f>
        <v>0</v>
      </c>
      <c r="BE112" s="5" t="str">
        <f aca="false">IF(AND(AG112=1,D112="Military",H112&lt;&gt;"Not given")=TRUE(),IF(SUMIFS(#REF!,#REF!,A112)&gt;0,ABS((SUMIFS(#REF!,#REF!,A112)/VLOOKUP("USD",'[1]Exchange Rates'!B$1:C$1048576,2,0)))/S112,"."),".")</f>
        <v>.</v>
      </c>
      <c r="BF112" s="1" t="str">
        <f aca="false">IF(AND(AG112=1,D112="Military",H112&lt;&gt;"Not given")=TRUE(),IF(SUMIFS(#REF!,#REF!,A112)&gt;0,IF((ABS((SUMIFS(#REF!,#REF!,A112)/VLOOKUP("USD",'[1]Exchange Rates'!B$1:C$1048576,2,0)))/S112)&gt;1,(SUMIFS(#REF!,#REF!,A112)-S112)/S112,(S112-SUMIFS(#REF!,#REF!,A112))/SUMIFS(#REF!,#REF!,A112)),"."),".")</f>
        <v>.</v>
      </c>
    </row>
    <row r="113" customFormat="false" ht="15.75" hidden="false" customHeight="true" outlineLevel="0" collapsed="false">
      <c r="A113" s="3" t="s">
        <v>104</v>
      </c>
      <c r="B113" s="37" t="s">
        <v>57</v>
      </c>
      <c r="C113" s="38" t="n">
        <v>44781</v>
      </c>
      <c r="D113" s="37" t="s">
        <v>105</v>
      </c>
      <c r="E113" s="3" t="s">
        <v>106</v>
      </c>
      <c r="F113" s="4" t="s">
        <v>274</v>
      </c>
      <c r="G113" s="5" t="s">
        <v>61</v>
      </c>
      <c r="H113" s="53" t="n">
        <v>1000000000</v>
      </c>
      <c r="I113" s="37" t="s">
        <v>289</v>
      </c>
      <c r="J113" s="7" t="str">
        <f aca="false">VLOOKUP($I113,'[1]Price List, Weapons &amp; Items'!B$1:C$1048576,2,0)</f>
        <v>Military equipment</v>
      </c>
      <c r="K113" s="7" t="str">
        <f aca="false">IF(I113=".",I113,VLOOKUP($I113,'[1]Price List, Weapons &amp; Items'!B$1:D$1048576,3,0))</f>
        <v>Explosive</v>
      </c>
      <c r="L113" s="8" t="n">
        <f aca="false">VLOOKUP(I113,'[1]Price List, Weapons &amp; Items'!B$1:E$1048576,4,0)</f>
        <v>0</v>
      </c>
      <c r="M113" s="40" t="s">
        <v>166</v>
      </c>
      <c r="N113" s="9" t="s">
        <v>166</v>
      </c>
      <c r="O113" s="9" t="n">
        <f aca="false">VLOOKUP($I113,'[1]Price List, Weapons &amp; Items'!B$1:G$1048576,6,0)</f>
        <v>90</v>
      </c>
      <c r="P113" s="6" t="str">
        <f aca="false">IF(TYPE(M113)=1,IF(TYPE(O113)=1,M113*O113,"No price"),".")</f>
        <v>.</v>
      </c>
      <c r="Q113" s="6" t="str">
        <f aca="false">IF(TYPE(N113)=1,IF(TYPE(O113)=1,N113*O113,"No price"),".")</f>
        <v>.</v>
      </c>
      <c r="R113" s="6" t="str">
        <f aca="false">IF(AG113=1,IF(H113&lt;&gt;"Not given",H113,IF(TYPE(H113)=2,IF(SUMIFS(#REF!,#REF!,A113)&gt;0,SUMIFS(#REF!,#REF!,A113),"."),"Format error")),"")</f>
        <v/>
      </c>
      <c r="S113" s="6" t="str">
        <f aca="false">IF(AND(AG113=1,R113&lt;&gt;".")=TRUE(),R113/VLOOKUP(G113,'[1]Exchange Rates'!B$1:C$1048576,2,0),IF(R113=".",".",""))</f>
        <v/>
      </c>
      <c r="T113" s="6" t="str">
        <f aca="false">IF(AG113=1,IF(AI113="Value is not given at all",".",IF(AI113="Value is given by the source",S113,IF(AI113="Value is calculated with prices",(IF(SUMIFS(#REF!,#REF!,A113)&gt;0,SUMIFS(#REF!,#REF!,A113),"."))/VLOOKUP("USD",'[1]Exchange Rates'!B$1:C$1048576,2,0),"Error with coding"))),"")</f>
        <v/>
      </c>
      <c r="U113" s="5" t="s">
        <v>63</v>
      </c>
      <c r="V113" s="42" t="s">
        <v>275</v>
      </c>
      <c r="W113" s="45" t="s">
        <v>72</v>
      </c>
      <c r="X113" s="45" t="s">
        <v>76</v>
      </c>
      <c r="Y113" s="45" t="s">
        <v>290</v>
      </c>
      <c r="Z113" s="43" t="n">
        <v>0</v>
      </c>
      <c r="AA113" s="5" t="n">
        <v>0</v>
      </c>
      <c r="AB113" s="5" t="n">
        <f aca="false">IF(AND(D113="Humanitarian", AE113&lt;&gt;"."), 1, 0)</f>
        <v>0</v>
      </c>
      <c r="AC113" s="5" t="n">
        <f aca="false">IF(OR(M113="undisclosed", M113="."), 0, IF(M113=N113, 1, 0))</f>
        <v>0</v>
      </c>
      <c r="AD113" s="5" t="n">
        <v>1</v>
      </c>
      <c r="AE113" s="45" t="s">
        <v>108</v>
      </c>
      <c r="AF113" s="12" t="str">
        <f aca="false">""</f>
        <v/>
      </c>
      <c r="AG113" s="36" t="n">
        <v>0</v>
      </c>
      <c r="AH113" s="46" t="s">
        <v>66</v>
      </c>
      <c r="AI113" s="36" t="s">
        <v>66</v>
      </c>
      <c r="AJ113" s="36" t="n">
        <v>1</v>
      </c>
      <c r="AK113" s="36" t="n">
        <v>8</v>
      </c>
      <c r="AL113" s="36" t="n">
        <v>0</v>
      </c>
      <c r="AM113" s="36" t="n">
        <f aca="false">IF(OR(AN113="2022-2023",AN113=2022), 1, 0)</f>
        <v>1</v>
      </c>
      <c r="AN113" s="36" t="s">
        <v>68</v>
      </c>
      <c r="AO113" s="36" t="n">
        <f aca="false">VLOOKUP($I113,'[1]Price List, Weapons &amp; Items'!B$1:F$1048576,5,0)</f>
        <v>0</v>
      </c>
      <c r="AP113" s="36" t="n">
        <f aca="false">IF(AND(AO113=1,M113="undisclosed")=TRUE(),1,0)</f>
        <v>0</v>
      </c>
      <c r="AQ113" s="36" t="n">
        <f aca="false">IF(AND(AO113=1,N113="undisclosed")=TRUE(),1,0)</f>
        <v>0</v>
      </c>
      <c r="AR113" s="36" t="n">
        <f aca="false">IFERROR(IF(SEARCH("ammuni",I113,1)&gt;0,1,0),0)</f>
        <v>0</v>
      </c>
      <c r="AS113" s="5" t="str">
        <f aca="false">VLOOKUP($I113,'[1]Price List, Weapons &amp; Items'!B$1:L$1048576,COLUMN('[1]Price List, Weapons &amp; Items'!$J$11)-1,0)</f>
        <v>Media reports (incl. social media)</v>
      </c>
      <c r="AT113" s="5" t="str">
        <f aca="false">IF(I113=".",".",VLOOKUP($I113,'[1]Price List, Weapons &amp; Items'!B$1:J$1048576,3,0))</f>
        <v>Explosive</v>
      </c>
      <c r="AU113" s="13" t="str">
        <f aca="true">IF(AG113=1,(OFFSET(I113,0,0,COUNTIF(#REF!,A113),1)),"")</f>
        <v/>
      </c>
      <c r="AV113" s="5" t="str">
        <f aca="false">VLOOKUP($I113,'[1]Price List, Weapons &amp; Items'!B$1:L$1048576,COLUMN('[1]Price List, Weapons &amp; Items'!$L$11)-1,0)</f>
        <v>no price, 0 count</v>
      </c>
      <c r="AW113" s="5" t="n">
        <f aca="false">IF(U113="Yes",1,0)</f>
        <v>1</v>
      </c>
      <c r="AX113" s="5" t="n">
        <f aca="false">IF(D113="Military",IF(OR(IFERROR(SEARCH("equipment",E113,1),0)&gt;0,IFERROR(SEARCH("weapons",E113,1),0)&gt;0),1,0),0)</f>
        <v>1</v>
      </c>
      <c r="AY113" s="5" t="str">
        <f aca="false">IFERROR(IF(VALUE(TEXT(C113,"mm"))=IF(AK113&gt;12,AK113-12,AK113),".",IF(TEXT(C113,"mm")="01",".",1)),"Value is not in date format")</f>
        <v>.</v>
      </c>
      <c r="AZ113" s="5" t="str">
        <f aca="false">IF(AND(A113=A112,C113=C112)=TRUE(),IF(F113=F112,".","1"),".")</f>
        <v>.</v>
      </c>
      <c r="BA113" s="5" t="str">
        <f aca="false">IF(AND(_xlfn.ISFORMULA(R113),_xlfn.ISFORMULA(S113),_xlfn.ISFORMULA(T113))=TRUE(),".",1)</f>
        <v>.</v>
      </c>
      <c r="BB113" s="5" t="str">
        <f aca="false">IF(T113&lt;&gt;".",IF(T113&gt;S113,1,"."),".")</f>
        <v>.</v>
      </c>
      <c r="BC113" s="5" t="n">
        <f aca="false">IFERROR(VLOOKUP(B113,'[1]Share, Heavy Weapons to Ukraine'!B$1:AA$1048576,COLUMN('[1]Share, Heavy Weapons to Ukraine'!C122)-1,0),0)</f>
        <v>1</v>
      </c>
      <c r="BD113" s="5" t="n">
        <f aca="false">VLOOKUP(Sheet1!B113,'[1]Country Summary (€)'!B$1:F$1048576,COLUMN('[1]Country Summary (€)'!C123)-1,FALSE())</f>
        <v>0</v>
      </c>
      <c r="BE113" s="5" t="str">
        <f aca="false">IF(AND(AG113=1,D113="Military",H113&lt;&gt;"Not given")=TRUE(),IF(SUMIFS(#REF!,#REF!,A113)&gt;0,ABS((SUMIFS(#REF!,#REF!,A113)/VLOOKUP("USD",'[1]Exchange Rates'!B$1:C$1048576,2,0)))/S113,"."),".")</f>
        <v>.</v>
      </c>
      <c r="BF113" s="1" t="str">
        <f aca="false">IF(AND(AG113=1,D113="Military",H113&lt;&gt;"Not given")=TRUE(),IF(SUMIFS(#REF!,#REF!,A113)&gt;0,IF((ABS((SUMIFS(#REF!,#REF!,A113)/VLOOKUP("USD",'[1]Exchange Rates'!B$1:C$1048576,2,0)))/S113)&gt;1,(SUMIFS(#REF!,#REF!,A113)-S113)/S113,(S113-SUMIFS(#REF!,#REF!,A113))/SUMIFS(#REF!,#REF!,A113)),"."),".")</f>
        <v>.</v>
      </c>
    </row>
    <row r="114" customFormat="false" ht="15.75" hidden="false" customHeight="true" outlineLevel="0" collapsed="false">
      <c r="A114" s="3" t="s">
        <v>104</v>
      </c>
      <c r="B114" s="37" t="s">
        <v>57</v>
      </c>
      <c r="C114" s="38" t="n">
        <v>44781</v>
      </c>
      <c r="D114" s="37" t="s">
        <v>105</v>
      </c>
      <c r="E114" s="3" t="s">
        <v>106</v>
      </c>
      <c r="F114" s="4" t="s">
        <v>274</v>
      </c>
      <c r="G114" s="5" t="s">
        <v>61</v>
      </c>
      <c r="H114" s="53" t="n">
        <v>1000000000</v>
      </c>
      <c r="I114" s="37" t="s">
        <v>291</v>
      </c>
      <c r="J114" s="7" t="str">
        <f aca="false">VLOOKUP($I114,'[1]Price List, Weapons &amp; Items'!B$1:C$1048576,2,0)</f>
        <v>Military equipment</v>
      </c>
      <c r="K114" s="7" t="str">
        <f aca="false">IF(I114=".",I114,VLOOKUP($I114,'[1]Price List, Weapons &amp; Items'!B$1:D$1048576,3,0))</f>
        <v>Military equipment</v>
      </c>
      <c r="L114" s="8" t="n">
        <f aca="false">VLOOKUP(I114,'[1]Price List, Weapons &amp; Items'!B$1:E$1048576,4,0)</f>
        <v>0</v>
      </c>
      <c r="M114" s="40" t="s">
        <v>166</v>
      </c>
      <c r="N114" s="9" t="s">
        <v>166</v>
      </c>
      <c r="O114" s="9" t="str">
        <f aca="false">VLOOKUP($I114,'[1]Price List, Weapons &amp; Items'!B$1:G$1048576,6,0)</f>
        <v>.</v>
      </c>
      <c r="P114" s="6" t="str">
        <f aca="false">IF(TYPE(M114)=1,IF(TYPE(O114)=1,M114*O114,"No price"),".")</f>
        <v>.</v>
      </c>
      <c r="Q114" s="6" t="str">
        <f aca="false">IF(TYPE(N114)=1,IF(TYPE(O114)=1,N114*O114,"No price"),".")</f>
        <v>.</v>
      </c>
      <c r="R114" s="6" t="str">
        <f aca="false">IF(AG114=1,IF(H114&lt;&gt;"Not given",H114,IF(TYPE(H114)=2,IF(SUMIFS(#REF!,#REF!,A114)&gt;0,SUMIFS(#REF!,#REF!,A114),"."),"Format error")),"")</f>
        <v/>
      </c>
      <c r="S114" s="6" t="str">
        <f aca="false">IF(AND(AG114=1,R114&lt;&gt;".")=TRUE(),R114/VLOOKUP(G114,'[1]Exchange Rates'!B$1:C$1048576,2,0),IF(R114=".",".",""))</f>
        <v/>
      </c>
      <c r="T114" s="6" t="str">
        <f aca="false">IF(AG114=1,IF(AI114="Value is not given at all",".",IF(AI114="Value is given by the source",S114,IF(AI114="Value is calculated with prices",(IF(SUMIFS(#REF!,#REF!,A114)&gt;0,SUMIFS(#REF!,#REF!,A114),"."))/VLOOKUP("USD",'[1]Exchange Rates'!B$1:C$1048576,2,0),"Error with coding"))),"")</f>
        <v/>
      </c>
      <c r="U114" s="5" t="s">
        <v>63</v>
      </c>
      <c r="V114" s="42" t="s">
        <v>275</v>
      </c>
      <c r="W114" s="45" t="s">
        <v>72</v>
      </c>
      <c r="X114" s="45" t="s">
        <v>76</v>
      </c>
      <c r="Y114" s="45" t="s">
        <v>292</v>
      </c>
      <c r="Z114" s="43" t="n">
        <v>0</v>
      </c>
      <c r="AA114" s="5" t="n">
        <v>0</v>
      </c>
      <c r="AB114" s="5" t="n">
        <f aca="false">IF(AND(D114="Humanitarian", AE114&lt;&gt;"."), 1, 0)</f>
        <v>0</v>
      </c>
      <c r="AC114" s="5" t="n">
        <f aca="false">IF(OR(M114="undisclosed", M114="."), 0, IF(M114=N114, 1, 0))</f>
        <v>0</v>
      </c>
      <c r="AD114" s="5" t="n">
        <v>1</v>
      </c>
      <c r="AE114" s="45" t="s">
        <v>108</v>
      </c>
      <c r="AF114" s="12" t="str">
        <f aca="false">""</f>
        <v/>
      </c>
      <c r="AG114" s="36" t="n">
        <v>0</v>
      </c>
      <c r="AH114" s="46" t="s">
        <v>66</v>
      </c>
      <c r="AI114" s="36" t="s">
        <v>66</v>
      </c>
      <c r="AJ114" s="36" t="n">
        <v>1</v>
      </c>
      <c r="AK114" s="36" t="n">
        <v>8</v>
      </c>
      <c r="AL114" s="36" t="n">
        <v>0</v>
      </c>
      <c r="AM114" s="36" t="n">
        <f aca="false">IF(OR(AN114="2022-2023",AN114=2022), 1, 0)</f>
        <v>1</v>
      </c>
      <c r="AN114" s="36" t="s">
        <v>68</v>
      </c>
      <c r="AO114" s="36" t="n">
        <f aca="false">VLOOKUP($I114,'[1]Price List, Weapons &amp; Items'!B$1:F$1048576,5,0)</f>
        <v>0</v>
      </c>
      <c r="AP114" s="36" t="n">
        <f aca="false">IF(AND(AO114=1,M114="undisclosed")=TRUE(),1,0)</f>
        <v>0</v>
      </c>
      <c r="AQ114" s="36" t="n">
        <f aca="false">IF(AND(AO114=1,N114="undisclosed")=TRUE(),1,0)</f>
        <v>0</v>
      </c>
      <c r="AR114" s="36" t="n">
        <f aca="false">IFERROR(IF(SEARCH("ammuni",I114,1)&gt;0,1,0),0)</f>
        <v>0</v>
      </c>
      <c r="AS114" s="5" t="str">
        <f aca="false">VLOOKUP($I114,'[1]Price List, Weapons &amp; Items'!B$1:L$1048576,COLUMN('[1]Price List, Weapons &amp; Items'!$J$11)-1,0)</f>
        <v>.</v>
      </c>
      <c r="AT114" s="5" t="str">
        <f aca="false">IF(I114=".",".",VLOOKUP($I114,'[1]Price List, Weapons &amp; Items'!B$1:J$1048576,3,0))</f>
        <v>Military equipment</v>
      </c>
      <c r="AU114" s="13" t="str">
        <f aca="true">IF(AG114=1,(OFFSET(I114,0,0,COUNTIF(#REF!,A114),1)),"")</f>
        <v/>
      </c>
      <c r="AV114" s="5" t="str">
        <f aca="false">VLOOKUP($I114,'[1]Price List, Weapons &amp; Items'!B$1:L$1048576,COLUMN('[1]Price List, Weapons &amp; Items'!$L$11)-1,0)</f>
        <v>no price, 0 count</v>
      </c>
      <c r="AW114" s="5" t="n">
        <f aca="false">IF(U114="Yes",1,0)</f>
        <v>1</v>
      </c>
      <c r="AX114" s="5" t="n">
        <f aca="false">IF(D114="Military",IF(OR(IFERROR(SEARCH("equipment",E114,1),0)&gt;0,IFERROR(SEARCH("weapons",E114,1),0)&gt;0),1,0),0)</f>
        <v>1</v>
      </c>
      <c r="AY114" s="5" t="str">
        <f aca="false">IFERROR(IF(VALUE(TEXT(C114,"mm"))=IF(AK114&gt;12,AK114-12,AK114),".",IF(TEXT(C114,"mm")="01",".",1)),"Value is not in date format")</f>
        <v>.</v>
      </c>
      <c r="AZ114" s="5" t="str">
        <f aca="false">IF(AND(A114=A113,C114=C113)=TRUE(),IF(F114=F113,".","1"),".")</f>
        <v>.</v>
      </c>
      <c r="BA114" s="5" t="str">
        <f aca="false">IF(AND(_xlfn.ISFORMULA(R114),_xlfn.ISFORMULA(S114),_xlfn.ISFORMULA(T114))=TRUE(),".",1)</f>
        <v>.</v>
      </c>
      <c r="BB114" s="5" t="str">
        <f aca="false">IF(T114&lt;&gt;".",IF(T114&gt;S114,1,"."),".")</f>
        <v>.</v>
      </c>
      <c r="BC114" s="5" t="n">
        <f aca="false">IFERROR(VLOOKUP(B114,'[1]Share, Heavy Weapons to Ukraine'!B$1:AA$1048576,COLUMN('[1]Share, Heavy Weapons to Ukraine'!C123)-1,0),0)</f>
        <v>1</v>
      </c>
      <c r="BD114" s="5" t="n">
        <f aca="false">VLOOKUP(Sheet1!B114,'[1]Country Summary (€)'!B$1:F$1048576,COLUMN('[1]Country Summary (€)'!C124)-1,FALSE())</f>
        <v>0</v>
      </c>
      <c r="BE114" s="5" t="str">
        <f aca="false">IF(AND(AG114=1,D114="Military",H114&lt;&gt;"Not given")=TRUE(),IF(SUMIFS(#REF!,#REF!,A114)&gt;0,ABS((SUMIFS(#REF!,#REF!,A114)/VLOOKUP("USD",'[1]Exchange Rates'!B$1:C$1048576,2,0)))/S114,"."),".")</f>
        <v>.</v>
      </c>
      <c r="BF114" s="1" t="str">
        <f aca="false">IF(AND(AG114=1,D114="Military",H114&lt;&gt;"Not given")=TRUE(),IF(SUMIFS(#REF!,#REF!,A114)&gt;0,IF((ABS((SUMIFS(#REF!,#REF!,A114)/VLOOKUP("USD",'[1]Exchange Rates'!B$1:C$1048576,2,0)))/S114)&gt;1,(SUMIFS(#REF!,#REF!,A114)-S114)/S114,(S114-SUMIFS(#REF!,#REF!,A114))/SUMIFS(#REF!,#REF!,A114)),"."),".")</f>
        <v>.</v>
      </c>
    </row>
    <row r="115" customFormat="false" ht="15.75" hidden="false" customHeight="true" outlineLevel="0" collapsed="false">
      <c r="A115" s="3" t="s">
        <v>104</v>
      </c>
      <c r="B115" s="37" t="s">
        <v>57</v>
      </c>
      <c r="C115" s="38" t="n">
        <v>44792</v>
      </c>
      <c r="D115" s="37" t="s">
        <v>105</v>
      </c>
      <c r="E115" s="3" t="s">
        <v>106</v>
      </c>
      <c r="F115" s="4" t="s">
        <v>293</v>
      </c>
      <c r="G115" s="5" t="s">
        <v>61</v>
      </c>
      <c r="H115" s="53" t="n">
        <v>775000000</v>
      </c>
      <c r="I115" s="37" t="s">
        <v>231</v>
      </c>
      <c r="J115" s="7" t="str">
        <f aca="false">VLOOKUP($I115,'[1]Price List, Weapons &amp; Items'!B$1:C$1048576,2,0)</f>
        <v>Ammunition for heavy weapon</v>
      </c>
      <c r="K115" s="7" t="str">
        <f aca="false">IF(I115=".",I115,VLOOKUP($I115,'[1]Price List, Weapons &amp; Items'!B$1:D$1048576,3,0))</f>
        <v>227mm MLRS ammunition</v>
      </c>
      <c r="L115" s="8" t="n">
        <f aca="false">VLOOKUP(I115,'[1]Price List, Weapons &amp; Items'!B$1:E$1048576,4,0)</f>
        <v>0</v>
      </c>
      <c r="M115" s="40" t="s">
        <v>166</v>
      </c>
      <c r="N115" s="9" t="s">
        <v>166</v>
      </c>
      <c r="O115" s="9" t="n">
        <f aca="false">VLOOKUP($I115,'[1]Price List, Weapons &amp; Items'!B$1:G$1048576,6,0)</f>
        <v>150000</v>
      </c>
      <c r="P115" s="6" t="str">
        <f aca="false">IF(TYPE(M115)=1,IF(TYPE(O115)=1,M115*O115,"No price"),".")</f>
        <v>.</v>
      </c>
      <c r="Q115" s="6" t="str">
        <f aca="false">IF(TYPE(N115)=1,IF(TYPE(O115)=1,N115*O115,"No price"),".")</f>
        <v>.</v>
      </c>
      <c r="R115" s="6" t="str">
        <f aca="false">IF(AG115=1,IF(H115&lt;&gt;"Not given",H115,IF(TYPE(H115)=2,IF(SUMIFS(#REF!,#REF!,A115)&gt;0,SUMIFS(#REF!,#REF!,A115),"."),"Format error")),"")</f>
        <v/>
      </c>
      <c r="S115" s="6" t="str">
        <f aca="false">IF(AND(AG115=1,R115&lt;&gt;".")=TRUE(),R115/VLOOKUP(G115,'[1]Exchange Rates'!B$1:C$1048576,2,0),IF(R115=".",".",""))</f>
        <v/>
      </c>
      <c r="T115" s="6" t="str">
        <f aca="false">IF(AG115=1,IF(AI115="Value is not given at all",".",IF(AI115="Value is given by the source",S115,IF(AI115="Value is calculated with prices",(IF(SUMIFS(#REF!,#REF!,A115)&gt;0,SUMIFS(#REF!,#REF!,A115),"."))/VLOOKUP("USD",'[1]Exchange Rates'!B$1:C$1048576,2,0),"Error with coding"))),"")</f>
        <v/>
      </c>
      <c r="U115" s="5" t="s">
        <v>63</v>
      </c>
      <c r="V115" s="42" t="s">
        <v>294</v>
      </c>
      <c r="W115" s="45" t="s">
        <v>72</v>
      </c>
      <c r="X115" s="45" t="s">
        <v>76</v>
      </c>
      <c r="Y115" s="45" t="s">
        <v>295</v>
      </c>
      <c r="Z115" s="43" t="n">
        <v>0</v>
      </c>
      <c r="AA115" s="5" t="n">
        <v>0</v>
      </c>
      <c r="AB115" s="5" t="n">
        <f aca="false">IF(AND(D115="Humanitarian", AE115&lt;&gt;"."), 1, 0)</f>
        <v>0</v>
      </c>
      <c r="AC115" s="5" t="n">
        <f aca="false">IF(OR(M115="undisclosed", M115="."), 0, IF(M115=N115, 1, 0))</f>
        <v>0</v>
      </c>
      <c r="AD115" s="5" t="n">
        <v>1</v>
      </c>
      <c r="AE115" s="45" t="s">
        <v>108</v>
      </c>
      <c r="AF115" s="12" t="str">
        <f aca="false">""</f>
        <v/>
      </c>
      <c r="AG115" s="36" t="n">
        <v>0</v>
      </c>
      <c r="AH115" s="46" t="s">
        <v>66</v>
      </c>
      <c r="AI115" s="36" t="s">
        <v>66</v>
      </c>
      <c r="AJ115" s="36" t="n">
        <v>1</v>
      </c>
      <c r="AK115" s="36" t="n">
        <v>8</v>
      </c>
      <c r="AL115" s="36" t="n">
        <v>0</v>
      </c>
      <c r="AM115" s="36" t="n">
        <f aca="false">IF(OR(AN115="2022-2023",AN115=2022), 1, 0)</f>
        <v>1</v>
      </c>
      <c r="AN115" s="36" t="s">
        <v>68</v>
      </c>
      <c r="AO115" s="36" t="n">
        <f aca="false">VLOOKUP($I115,'[1]Price List, Weapons &amp; Items'!B$1:F$1048576,5,0)</f>
        <v>1</v>
      </c>
      <c r="AP115" s="36" t="n">
        <f aca="false">IF(AND(AO115=1,M115="undisclosed")=TRUE(),1,0)</f>
        <v>1</v>
      </c>
      <c r="AQ115" s="36" t="n">
        <f aca="false">IF(AND(AO115=1,N115="undisclosed")=TRUE(),1,0)</f>
        <v>1</v>
      </c>
      <c r="AR115" s="36" t="n">
        <f aca="false">IFERROR(IF(SEARCH("ammuni",I115,1)&gt;0,1,0),0)</f>
        <v>1</v>
      </c>
      <c r="AS115" s="5" t="str">
        <f aca="false">VLOOKUP($I115,'[1]Price List, Weapons &amp; Items'!B$1:L$1048576,COLUMN('[1]Price List, Weapons &amp; Items'!$J$11)-1,0)</f>
        <v>Media reports (incl. social media)</v>
      </c>
      <c r="AT115" s="5" t="str">
        <f aca="false">IF(I115=".",".",VLOOKUP($I115,'[1]Price List, Weapons &amp; Items'!B$1:J$1048576,3,0))</f>
        <v>227mm MLRS ammunition</v>
      </c>
      <c r="AU115" s="13" t="str">
        <f aca="true">IF(AG115=1,(OFFSET(I115,0,0,COUNTIF(#REF!,A115),1)),"")</f>
        <v/>
      </c>
      <c r="AV115" s="5" t="str">
        <f aca="false">VLOOKUP($I115,'[1]Price List, Weapons &amp; Items'!B$1:L$1048576,COLUMN('[1]Price List, Weapons &amp; Items'!$L$11)-1,0)</f>
        <v>no price, 0 count</v>
      </c>
      <c r="AW115" s="5" t="n">
        <f aca="false">IF(U115="Yes",1,0)</f>
        <v>1</v>
      </c>
      <c r="AX115" s="5" t="n">
        <f aca="false">IF(D115="Military",IF(OR(IFERROR(SEARCH("equipment",E115,1),0)&gt;0,IFERROR(SEARCH("weapons",E115,1),0)&gt;0),1,0),0)</f>
        <v>1</v>
      </c>
      <c r="AY115" s="5" t="str">
        <f aca="false">IFERROR(IF(VALUE(TEXT(C115,"mm"))=IF(AK115&gt;12,AK115-12,AK115),".",IF(TEXT(C115,"mm")="01",".",1)),"Value is not in date format")</f>
        <v>.</v>
      </c>
      <c r="AZ115" s="5" t="str">
        <f aca="false">IF(AND(A115=A114,C115=C114)=TRUE(),IF(F115=F114,".","1"),".")</f>
        <v>.</v>
      </c>
      <c r="BA115" s="5" t="str">
        <f aca="false">IF(AND(_xlfn.ISFORMULA(R115),_xlfn.ISFORMULA(S115),_xlfn.ISFORMULA(T115))=TRUE(),".",1)</f>
        <v>.</v>
      </c>
      <c r="BB115" s="5" t="str">
        <f aca="false">IF(T115&lt;&gt;".",IF(T115&gt;S115,1,"."),".")</f>
        <v>.</v>
      </c>
      <c r="BC115" s="5" t="n">
        <f aca="false">IFERROR(VLOOKUP(B115,'[1]Share, Heavy Weapons to Ukraine'!B$1:AA$1048576,COLUMN('[1]Share, Heavy Weapons to Ukraine'!C124)-1,0),0)</f>
        <v>1</v>
      </c>
      <c r="BD115" s="5" t="n">
        <f aca="false">VLOOKUP(Sheet1!B115,'[1]Country Summary (€)'!B$1:F$1048576,COLUMN('[1]Country Summary (€)'!C125)-1,FALSE())</f>
        <v>0</v>
      </c>
      <c r="BE115" s="5" t="str">
        <f aca="false">IF(AND(AG115=1,D115="Military",H115&lt;&gt;"Not given")=TRUE(),IF(SUMIFS(#REF!,#REF!,A115)&gt;0,ABS((SUMIFS(#REF!,#REF!,A115)/VLOOKUP("USD",'[1]Exchange Rates'!B$1:C$1048576,2,0)))/S115,"."),".")</f>
        <v>.</v>
      </c>
      <c r="BF115" s="1" t="str">
        <f aca="false">IF(AND(AG115=1,D115="Military",H115&lt;&gt;"Not given")=TRUE(),IF(SUMIFS(#REF!,#REF!,A115)&gt;0,IF((ABS((SUMIFS(#REF!,#REF!,A115)/VLOOKUP("USD",'[1]Exchange Rates'!B$1:C$1048576,2,0)))/S115)&gt;1,(SUMIFS(#REF!,#REF!,A115)-S115)/S115,(S115-SUMIFS(#REF!,#REF!,A115))/SUMIFS(#REF!,#REF!,A115)),"."),".")</f>
        <v>.</v>
      </c>
    </row>
    <row r="116" customFormat="false" ht="15.75" hidden="false" customHeight="true" outlineLevel="0" collapsed="false">
      <c r="A116" s="3" t="s">
        <v>104</v>
      </c>
      <c r="B116" s="37" t="s">
        <v>57</v>
      </c>
      <c r="C116" s="38" t="n">
        <v>44792</v>
      </c>
      <c r="D116" s="37" t="s">
        <v>105</v>
      </c>
      <c r="E116" s="3" t="s">
        <v>106</v>
      </c>
      <c r="F116" s="4" t="s">
        <v>293</v>
      </c>
      <c r="G116" s="5" t="s">
        <v>61</v>
      </c>
      <c r="H116" s="53" t="n">
        <v>775000000</v>
      </c>
      <c r="I116" s="37" t="s">
        <v>296</v>
      </c>
      <c r="J116" s="7" t="str">
        <f aca="false">VLOOKUP($I116,'[1]Price List, Weapons &amp; Items'!B$1:C$1048576,2,0)</f>
        <v>Heavy weapon</v>
      </c>
      <c r="K116" s="7" t="str">
        <f aca="false">IF(I116=".",I116,VLOOKUP($I116,'[1]Price List, Weapons &amp; Items'!B$1:D$1048576,3,0))</f>
        <v>105mm howitzer</v>
      </c>
      <c r="L116" s="8" t="n">
        <f aca="false">VLOOKUP(I116,'[1]Price List, Weapons &amp; Items'!B$1:E$1048576,4,0)</f>
        <v>0</v>
      </c>
      <c r="M116" s="40" t="n">
        <v>16</v>
      </c>
      <c r="N116" s="9" t="n">
        <v>16</v>
      </c>
      <c r="O116" s="9" t="n">
        <f aca="false">VLOOKUP($I116,'[1]Price List, Weapons &amp; Items'!B$1:G$1048576,6,0)</f>
        <v>1272482.27600255</v>
      </c>
      <c r="P116" s="6" t="str">
        <f aca="false">IF(TYPE(M116)=1,IF(TYPE(O116)=1,M116*O116,"No price"),".")</f>
        <v>No price</v>
      </c>
      <c r="Q116" s="6" t="str">
        <f aca="false">IF(TYPE(N116)=1,IF(TYPE(O116)=1,N116*O116,"No price"),".")</f>
        <v>No price</v>
      </c>
      <c r="R116" s="6" t="str">
        <f aca="false">IF(AG116=1,IF(H116&lt;&gt;"Not given",H116,IF(TYPE(H116)=2,IF(SUMIFS(#REF!,#REF!,A116)&gt;0,SUMIFS(#REF!,#REF!,A116),"."),"Format error")),"")</f>
        <v/>
      </c>
      <c r="S116" s="6" t="str">
        <f aca="false">IF(AND(AG116=1,R116&lt;&gt;".")=TRUE(),R116/VLOOKUP(G116,'[1]Exchange Rates'!B$1:C$1048576,2,0),IF(R116=".",".",""))</f>
        <v/>
      </c>
      <c r="T116" s="6" t="str">
        <f aca="false">IF(AG116=1,IF(AI116="Value is not given at all",".",IF(AI116="Value is given by the source",S116,IF(AI116="Value is calculated with prices",(IF(SUMIFS(#REF!,#REF!,A116)&gt;0,SUMIFS(#REF!,#REF!,A116),"."))/VLOOKUP("USD",'[1]Exchange Rates'!B$1:C$1048576,2,0),"Error with coding"))),"")</f>
        <v/>
      </c>
      <c r="U116" s="5" t="s">
        <v>63</v>
      </c>
      <c r="V116" s="42" t="s">
        <v>294</v>
      </c>
      <c r="W116" s="45" t="s">
        <v>72</v>
      </c>
      <c r="X116" s="45" t="s">
        <v>76</v>
      </c>
      <c r="Y116" s="45" t="s">
        <v>297</v>
      </c>
      <c r="Z116" s="43" t="n">
        <v>0</v>
      </c>
      <c r="AA116" s="5" t="n">
        <v>0</v>
      </c>
      <c r="AB116" s="5" t="n">
        <f aca="false">IF(AND(D116="Humanitarian", AE116&lt;&gt;"."), 1, 0)</f>
        <v>0</v>
      </c>
      <c r="AC116" s="5" t="n">
        <f aca="false">IF(OR(M116="undisclosed", M116="."), 0, IF(M116=N116, 1, 0))</f>
        <v>1</v>
      </c>
      <c r="AD116" s="5" t="n">
        <v>1</v>
      </c>
      <c r="AE116" s="48" t="s">
        <v>146</v>
      </c>
      <c r="AF116" s="12" t="str">
        <f aca="false">""</f>
        <v/>
      </c>
      <c r="AG116" s="36" t="n">
        <v>0</v>
      </c>
      <c r="AH116" s="46" t="s">
        <v>66</v>
      </c>
      <c r="AI116" s="36" t="s">
        <v>66</v>
      </c>
      <c r="AJ116" s="36" t="n">
        <v>1</v>
      </c>
      <c r="AK116" s="36" t="n">
        <v>8</v>
      </c>
      <c r="AL116" s="36" t="n">
        <v>0</v>
      </c>
      <c r="AM116" s="36" t="n">
        <f aca="false">IF(OR(AN116="2022-2023",AN116=2022), 1, 0)</f>
        <v>1</v>
      </c>
      <c r="AN116" s="36" t="s">
        <v>68</v>
      </c>
      <c r="AO116" s="36" t="n">
        <f aca="false">VLOOKUP($I116,'[1]Price List, Weapons &amp; Items'!B$1:F$1048576,5,0)</f>
        <v>0</v>
      </c>
      <c r="AP116" s="36" t="n">
        <f aca="false">IF(AND(AO116=1,M116="undisclosed")=TRUE(),1,0)</f>
        <v>0</v>
      </c>
      <c r="AQ116" s="36" t="n">
        <f aca="false">IF(AND(AO116=1,N116="undisclosed")=TRUE(),1,0)</f>
        <v>0</v>
      </c>
      <c r="AR116" s="36" t="n">
        <f aca="false">IFERROR(IF(SEARCH("ammuni",I116,1)&gt;0,1,0),0)</f>
        <v>0</v>
      </c>
      <c r="AS116" s="5" t="str">
        <f aca="false">VLOOKUP($I116,'[1]Price List, Weapons &amp; Items'!B$1:L$1048576,COLUMN('[1]Price List, Weapons &amp; Items'!$J$11)-1,0)</f>
        <v>Contracts</v>
      </c>
      <c r="AT116" s="5" t="str">
        <f aca="false">IF(I116=".",".",VLOOKUP($I116,'[1]Price List, Weapons &amp; Items'!B$1:J$1048576,3,0))</f>
        <v>105mm howitzer</v>
      </c>
      <c r="AU116" s="13" t="str">
        <f aca="true">IF(AG116=1,(OFFSET(I116,0,0,COUNTIF(#REF!,A116),1)),"")</f>
        <v/>
      </c>
      <c r="AV116" s="5" t="n">
        <f aca="false">VLOOKUP($I116,'[1]Price List, Weapons &amp; Items'!B$1:L$1048576,COLUMN('[1]Price List, Weapons &amp; Items'!$L$11)-1,0)</f>
        <v>0</v>
      </c>
      <c r="AW116" s="5" t="n">
        <f aca="false">IF(U116="Yes",1,0)</f>
        <v>1</v>
      </c>
      <c r="AX116" s="5" t="n">
        <f aca="false">IF(D116="Military",IF(OR(IFERROR(SEARCH("equipment",E116,1),0)&gt;0,IFERROR(SEARCH("weapons",E116,1),0)&gt;0),1,0),0)</f>
        <v>1</v>
      </c>
      <c r="AY116" s="5" t="str">
        <f aca="false">IFERROR(IF(VALUE(TEXT(C116,"mm"))=IF(AK116&gt;12,AK116-12,AK116),".",IF(TEXT(C116,"mm")="01",".",1)),"Value is not in date format")</f>
        <v>.</v>
      </c>
      <c r="AZ116" s="5" t="str">
        <f aca="false">IF(AND(A116=A115,C116=C115)=TRUE(),IF(F116=F115,".","1"),".")</f>
        <v>.</v>
      </c>
      <c r="BA116" s="5" t="str">
        <f aca="false">IF(AND(_xlfn.ISFORMULA(R116),_xlfn.ISFORMULA(S116),_xlfn.ISFORMULA(T116))=TRUE(),".",1)</f>
        <v>.</v>
      </c>
      <c r="BB116" s="5" t="str">
        <f aca="false">IF(T116&lt;&gt;".",IF(T116&gt;S116,1,"."),".")</f>
        <v>.</v>
      </c>
      <c r="BC116" s="5" t="n">
        <f aca="false">IFERROR(VLOOKUP(B116,'[1]Share, Heavy Weapons to Ukraine'!B$1:AA$1048576,COLUMN('[1]Share, Heavy Weapons to Ukraine'!C125)-1,0),0)</f>
        <v>1</v>
      </c>
      <c r="BD116" s="5" t="n">
        <f aca="false">VLOOKUP(Sheet1!B116,'[1]Country Summary (€)'!B$1:F$1048576,COLUMN('[1]Country Summary (€)'!C126)-1,FALSE())</f>
        <v>0</v>
      </c>
      <c r="BE116" s="5" t="str">
        <f aca="false">IF(AND(AG116=1,D116="Military",H116&lt;&gt;"Not given")=TRUE(),IF(SUMIFS(#REF!,#REF!,A116)&gt;0,ABS((SUMIFS(#REF!,#REF!,A116)/VLOOKUP("USD",'[1]Exchange Rates'!B$1:C$1048576,2,0)))/S116,"."),".")</f>
        <v>.</v>
      </c>
      <c r="BF116" s="1" t="str">
        <f aca="false">IF(AND(AG116=1,D116="Military",H116&lt;&gt;"Not given")=TRUE(),IF(SUMIFS(#REF!,#REF!,A116)&gt;0,IF((ABS((SUMIFS(#REF!,#REF!,A116)/VLOOKUP("USD",'[1]Exchange Rates'!B$1:C$1048576,2,0)))/S116)&gt;1,(SUMIFS(#REF!,#REF!,A116)-S116)/S116,(S116-SUMIFS(#REF!,#REF!,A116))/SUMIFS(#REF!,#REF!,A116)),"."),".")</f>
        <v>.</v>
      </c>
    </row>
    <row r="117" customFormat="false" ht="15.75" hidden="false" customHeight="true" outlineLevel="0" collapsed="false">
      <c r="A117" s="3" t="s">
        <v>104</v>
      </c>
      <c r="B117" s="37" t="s">
        <v>57</v>
      </c>
      <c r="C117" s="38" t="n">
        <v>44792</v>
      </c>
      <c r="D117" s="37" t="s">
        <v>105</v>
      </c>
      <c r="E117" s="3" t="s">
        <v>106</v>
      </c>
      <c r="F117" s="4" t="s">
        <v>293</v>
      </c>
      <c r="G117" s="5" t="s">
        <v>61</v>
      </c>
      <c r="H117" s="53" t="n">
        <v>775000000</v>
      </c>
      <c r="I117" s="37" t="s">
        <v>239</v>
      </c>
      <c r="J117" s="7" t="str">
        <f aca="false">VLOOKUP($I117,'[1]Price List, Weapons &amp; Items'!B$1:C$1048576,2,0)</f>
        <v>Ammunition for heavy weapon</v>
      </c>
      <c r="K117" s="7" t="str">
        <f aca="false">IF(I117=".",I117,VLOOKUP($I117,'[1]Price List, Weapons &amp; Items'!B$1:D$1048576,3,0))</f>
        <v>105mm howitzer ammunition</v>
      </c>
      <c r="L117" s="8" t="n">
        <f aca="false">VLOOKUP(I117,'[1]Price List, Weapons &amp; Items'!B$1:E$1048576,4,0)</f>
        <v>0</v>
      </c>
      <c r="M117" s="40" t="n">
        <v>36000</v>
      </c>
      <c r="N117" s="9" t="n">
        <v>36000</v>
      </c>
      <c r="O117" s="9" t="n">
        <f aca="false">VLOOKUP($I117,'[1]Price List, Weapons &amp; Items'!B$1:G$1048576,6,0)</f>
        <v>400</v>
      </c>
      <c r="P117" s="6" t="str">
        <f aca="false">IF(TYPE(M117)=1,IF(TYPE(O117)=1,M117*O117,"No price"),".")</f>
        <v>No price</v>
      </c>
      <c r="Q117" s="6" t="str">
        <f aca="false">IF(TYPE(N117)=1,IF(TYPE(O117)=1,N117*O117,"No price"),".")</f>
        <v>No price</v>
      </c>
      <c r="R117" s="6" t="str">
        <f aca="false">IF(AG117=1,IF(H117&lt;&gt;"Not given",H117,IF(TYPE(H117)=2,IF(SUMIFS(#REF!,#REF!,A117)&gt;0,SUMIFS(#REF!,#REF!,A117),"."),"Format error")),"")</f>
        <v/>
      </c>
      <c r="S117" s="6" t="str">
        <f aca="false">IF(AND(AG117=1,R117&lt;&gt;".")=TRUE(),R117/VLOOKUP(G117,'[1]Exchange Rates'!B$1:C$1048576,2,0),IF(R117=".",".",""))</f>
        <v/>
      </c>
      <c r="T117" s="6" t="str">
        <f aca="false">IF(AG117=1,IF(AI117="Value is not given at all",".",IF(AI117="Value is given by the source",S117,IF(AI117="Value is calculated with prices",(IF(SUMIFS(#REF!,#REF!,A117)&gt;0,SUMIFS(#REF!,#REF!,A117),"."))/VLOOKUP("USD",'[1]Exchange Rates'!B$1:C$1048576,2,0),"Error with coding"))),"")</f>
        <v/>
      </c>
      <c r="U117" s="5" t="s">
        <v>63</v>
      </c>
      <c r="V117" s="42" t="s">
        <v>294</v>
      </c>
      <c r="W117" s="45" t="s">
        <v>72</v>
      </c>
      <c r="X117" s="45" t="s">
        <v>76</v>
      </c>
      <c r="Y117" s="45" t="s">
        <v>298</v>
      </c>
      <c r="Z117" s="43" t="n">
        <v>0</v>
      </c>
      <c r="AA117" s="5" t="n">
        <v>0</v>
      </c>
      <c r="AB117" s="5" t="n">
        <f aca="false">IF(AND(D117="Humanitarian", AE117&lt;&gt;"."), 1, 0)</f>
        <v>0</v>
      </c>
      <c r="AC117" s="5" t="n">
        <f aca="false">IF(OR(M117="undisclosed", M117="."), 0, IF(M117=N117, 1, 0))</f>
        <v>1</v>
      </c>
      <c r="AD117" s="5" t="n">
        <v>1</v>
      </c>
      <c r="AE117" s="45" t="s">
        <v>108</v>
      </c>
      <c r="AF117" s="12" t="str">
        <f aca="false">""</f>
        <v/>
      </c>
      <c r="AG117" s="36" t="n">
        <v>0</v>
      </c>
      <c r="AH117" s="46" t="s">
        <v>66</v>
      </c>
      <c r="AI117" s="36" t="s">
        <v>66</v>
      </c>
      <c r="AJ117" s="36" t="n">
        <v>1</v>
      </c>
      <c r="AK117" s="36" t="n">
        <v>8</v>
      </c>
      <c r="AL117" s="36" t="n">
        <v>0</v>
      </c>
      <c r="AM117" s="36" t="n">
        <f aca="false">IF(OR(AN117="2022-2023",AN117=2022), 1, 0)</f>
        <v>1</v>
      </c>
      <c r="AN117" s="36" t="s">
        <v>68</v>
      </c>
      <c r="AO117" s="36" t="n">
        <f aca="false">VLOOKUP($I117,'[1]Price List, Weapons &amp; Items'!B$1:F$1048576,5,0)</f>
        <v>0</v>
      </c>
      <c r="AP117" s="36" t="n">
        <f aca="false">IF(AND(AO117=1,M117="undisclosed")=TRUE(),1,0)</f>
        <v>0</v>
      </c>
      <c r="AQ117" s="36" t="n">
        <f aca="false">IF(AND(AO117=1,N117="undisclosed")=TRUE(),1,0)</f>
        <v>0</v>
      </c>
      <c r="AR117" s="36" t="n">
        <f aca="false">IFERROR(IF(SEARCH("ammuni",I117,1)&gt;0,1,0),0)</f>
        <v>0</v>
      </c>
      <c r="AS117" s="5" t="str">
        <f aca="false">VLOOKUP($I117,'[1]Price List, Weapons &amp; Items'!B$1:L$1048576,COLUMN('[1]Price List, Weapons &amp; Items'!$J$11)-1,0)</f>
        <v>Military media (incl. websites)</v>
      </c>
      <c r="AT117" s="5" t="str">
        <f aca="false">IF(I117=".",".",VLOOKUP($I117,'[1]Price List, Weapons &amp; Items'!B$1:J$1048576,3,0))</f>
        <v>105mm howitzer ammunition</v>
      </c>
      <c r="AU117" s="13" t="str">
        <f aca="true">IF(AG117=1,(OFFSET(I117,0,0,COUNTIF(#REF!,A117),1)),"")</f>
        <v/>
      </c>
      <c r="AV117" s="5" t="n">
        <f aca="false">VLOOKUP($I117,'[1]Price List, Weapons &amp; Items'!B$1:L$1048576,COLUMN('[1]Price List, Weapons &amp; Items'!$L$11)-1,0)</f>
        <v>0</v>
      </c>
      <c r="AW117" s="5" t="n">
        <f aca="false">IF(U117="Yes",1,0)</f>
        <v>1</v>
      </c>
      <c r="AX117" s="5" t="n">
        <f aca="false">IF(D117="Military",IF(OR(IFERROR(SEARCH("equipment",E117,1),0)&gt;0,IFERROR(SEARCH("weapons",E117,1),0)&gt;0),1,0),0)</f>
        <v>1</v>
      </c>
      <c r="AY117" s="5" t="str">
        <f aca="false">IFERROR(IF(VALUE(TEXT(C117,"mm"))=IF(AK117&gt;12,AK117-12,AK117),".",IF(TEXT(C117,"mm")="01",".",1)),"Value is not in date format")</f>
        <v>.</v>
      </c>
      <c r="AZ117" s="5" t="str">
        <f aca="false">IF(AND(A117=A116,C117=C116)=TRUE(),IF(F117=F116,".","1"),".")</f>
        <v>.</v>
      </c>
      <c r="BA117" s="5" t="str">
        <f aca="false">IF(AND(_xlfn.ISFORMULA(R117),_xlfn.ISFORMULA(S117),_xlfn.ISFORMULA(T117))=TRUE(),".",1)</f>
        <v>.</v>
      </c>
      <c r="BB117" s="5" t="str">
        <f aca="false">IF(T117&lt;&gt;".",IF(T117&gt;S117,1,"."),".")</f>
        <v>.</v>
      </c>
      <c r="BC117" s="5" t="n">
        <f aca="false">IFERROR(VLOOKUP(B117,'[1]Share, Heavy Weapons to Ukraine'!B$1:AA$1048576,COLUMN('[1]Share, Heavy Weapons to Ukraine'!C126)-1,0),0)</f>
        <v>1</v>
      </c>
      <c r="BD117" s="5" t="n">
        <f aca="false">VLOOKUP(Sheet1!B117,'[1]Country Summary (€)'!B$1:F$1048576,COLUMN('[1]Country Summary (€)'!C127)-1,FALSE())</f>
        <v>0</v>
      </c>
      <c r="BE117" s="5" t="str">
        <f aca="false">IF(AND(AG117=1,D117="Military",H117&lt;&gt;"Not given")=TRUE(),IF(SUMIFS(#REF!,#REF!,A117)&gt;0,ABS((SUMIFS(#REF!,#REF!,A117)/VLOOKUP("USD",'[1]Exchange Rates'!B$1:C$1048576,2,0)))/S117,"."),".")</f>
        <v>.</v>
      </c>
      <c r="BF117" s="1" t="str">
        <f aca="false">IF(AND(AG117=1,D117="Military",H117&lt;&gt;"Not given")=TRUE(),IF(SUMIFS(#REF!,#REF!,A117)&gt;0,IF((ABS((SUMIFS(#REF!,#REF!,A117)/VLOOKUP("USD",'[1]Exchange Rates'!B$1:C$1048576,2,0)))/S117)&gt;1,(SUMIFS(#REF!,#REF!,A117)-S117)/S117,(S117-SUMIFS(#REF!,#REF!,A117))/SUMIFS(#REF!,#REF!,A117)),"."),".")</f>
        <v>.</v>
      </c>
    </row>
    <row r="118" customFormat="false" ht="15.75" hidden="false" customHeight="true" outlineLevel="0" collapsed="false">
      <c r="A118" s="3" t="s">
        <v>104</v>
      </c>
      <c r="B118" s="37" t="s">
        <v>57</v>
      </c>
      <c r="C118" s="38" t="n">
        <v>44792</v>
      </c>
      <c r="D118" s="37" t="s">
        <v>105</v>
      </c>
      <c r="E118" s="3" t="s">
        <v>106</v>
      </c>
      <c r="F118" s="4" t="s">
        <v>293</v>
      </c>
      <c r="G118" s="5" t="s">
        <v>61</v>
      </c>
      <c r="H118" s="53" t="n">
        <v>775000000</v>
      </c>
      <c r="I118" s="37" t="s">
        <v>299</v>
      </c>
      <c r="J118" s="7" t="str">
        <f aca="false">VLOOKUP($I118,'[1]Price List, Weapons &amp; Items'!B$1:C$1048576,2,0)</f>
        <v>Aviation and Drones</v>
      </c>
      <c r="K118" s="7" t="str">
        <f aca="false">IF(I118=".",I118,VLOOKUP($I118,'[1]Price List, Weapons &amp; Items'!B$1:D$1048576,3,0))</f>
        <v>Drone</v>
      </c>
      <c r="L118" s="8" t="n">
        <f aca="false">VLOOKUP(I118,'[1]Price List, Weapons &amp; Items'!B$1:E$1048576,4,0)</f>
        <v>0</v>
      </c>
      <c r="M118" s="40" t="n">
        <v>15</v>
      </c>
      <c r="N118" s="9" t="n">
        <v>15</v>
      </c>
      <c r="O118" s="9" t="n">
        <f aca="false">VLOOKUP($I118,'[1]Price List, Weapons &amp; Items'!B$1:G$1048576,6,0)</f>
        <v>3200000</v>
      </c>
      <c r="P118" s="6" t="str">
        <f aca="false">IF(TYPE(M118)=1,IF(TYPE(O118)=1,M118*O118,"No price"),".")</f>
        <v>No price</v>
      </c>
      <c r="Q118" s="6" t="str">
        <f aca="false">IF(TYPE(N118)=1,IF(TYPE(O118)=1,N118*O118,"No price"),".")</f>
        <v>No price</v>
      </c>
      <c r="R118" s="6" t="str">
        <f aca="false">IF(AG118=1,IF(H118&lt;&gt;"Not given",H118,IF(TYPE(H118)=2,IF(SUMIFS(#REF!,#REF!,A118)&gt;0,SUMIFS(#REF!,#REF!,A118),"."),"Format error")),"")</f>
        <v/>
      </c>
      <c r="S118" s="6" t="str">
        <f aca="false">IF(AND(AG118=1,R118&lt;&gt;".")=TRUE(),R118/VLOOKUP(G118,'[1]Exchange Rates'!B$1:C$1048576,2,0),IF(R118=".",".",""))</f>
        <v/>
      </c>
      <c r="T118" s="6" t="str">
        <f aca="false">IF(AG118=1,IF(AI118="Value is not given at all",".",IF(AI118="Value is given by the source",S118,IF(AI118="Value is calculated with prices",(IF(SUMIFS(#REF!,#REF!,A118)&gt;0,SUMIFS(#REF!,#REF!,A118),"."))/VLOOKUP("USD",'[1]Exchange Rates'!B$1:C$1048576,2,0),"Error with coding"))),"")</f>
        <v/>
      </c>
      <c r="U118" s="5" t="s">
        <v>63</v>
      </c>
      <c r="V118" s="42" t="s">
        <v>294</v>
      </c>
      <c r="W118" s="45" t="s">
        <v>72</v>
      </c>
      <c r="X118" s="45" t="s">
        <v>76</v>
      </c>
      <c r="Y118" s="45" t="s">
        <v>300</v>
      </c>
      <c r="Z118" s="43" t="n">
        <v>0</v>
      </c>
      <c r="AA118" s="5" t="n">
        <v>0</v>
      </c>
      <c r="AB118" s="5" t="n">
        <f aca="false">IF(AND(D118="Humanitarian", AE118&lt;&gt;"."), 1, 0)</f>
        <v>0</v>
      </c>
      <c r="AC118" s="5" t="n">
        <f aca="false">IF(OR(M118="undisclosed", M118="."), 0, IF(M118=N118, 1, 0))</f>
        <v>1</v>
      </c>
      <c r="AD118" s="5" t="n">
        <v>1</v>
      </c>
      <c r="AE118" s="45" t="s">
        <v>108</v>
      </c>
      <c r="AF118" s="12" t="str">
        <f aca="false">""</f>
        <v/>
      </c>
      <c r="AG118" s="36" t="n">
        <v>0</v>
      </c>
      <c r="AH118" s="46" t="s">
        <v>66</v>
      </c>
      <c r="AI118" s="36" t="s">
        <v>66</v>
      </c>
      <c r="AJ118" s="36" t="n">
        <v>1</v>
      </c>
      <c r="AK118" s="36" t="n">
        <v>8</v>
      </c>
      <c r="AL118" s="36" t="n">
        <v>0</v>
      </c>
      <c r="AM118" s="36" t="n">
        <f aca="false">IF(OR(AN118="2022-2023",AN118=2022), 1, 0)</f>
        <v>1</v>
      </c>
      <c r="AN118" s="36" t="s">
        <v>68</v>
      </c>
      <c r="AO118" s="36" t="n">
        <f aca="false">VLOOKUP($I118,'[1]Price List, Weapons &amp; Items'!B$1:F$1048576,5,0)</f>
        <v>0</v>
      </c>
      <c r="AP118" s="36" t="n">
        <f aca="false">IF(AND(AO118=1,M118="undisclosed")=TRUE(),1,0)</f>
        <v>0</v>
      </c>
      <c r="AQ118" s="36" t="n">
        <f aca="false">IF(AND(AO118=1,N118="undisclosed")=TRUE(),1,0)</f>
        <v>0</v>
      </c>
      <c r="AR118" s="36" t="n">
        <f aca="false">IFERROR(IF(SEARCH("ammuni",I118,1)&gt;0,1,0),0)</f>
        <v>0</v>
      </c>
      <c r="AS118" s="5" t="str">
        <f aca="false">VLOOKUP($I118,'[1]Price List, Weapons &amp; Items'!B$1:L$1048576,COLUMN('[1]Price List, Weapons &amp; Items'!$J$11)-1,0)</f>
        <v>.</v>
      </c>
      <c r="AT118" s="5" t="str">
        <f aca="false">IF(I118=".",".",VLOOKUP($I118,'[1]Price List, Weapons &amp; Items'!B$1:J$1048576,3,0))</f>
        <v>Drone</v>
      </c>
      <c r="AU118" s="13" t="str">
        <f aca="true">IF(AG118=1,(OFFSET(I118,0,0,COUNTIF(#REF!,A118),1)),"")</f>
        <v/>
      </c>
      <c r="AV118" s="5" t="n">
        <f aca="false">VLOOKUP($I118,'[1]Price List, Weapons &amp; Items'!B$1:L$1048576,COLUMN('[1]Price List, Weapons &amp; Items'!$L$11)-1,0)</f>
        <v>0</v>
      </c>
      <c r="AW118" s="5" t="n">
        <f aca="false">IF(U118="Yes",1,0)</f>
        <v>1</v>
      </c>
      <c r="AX118" s="5" t="n">
        <f aca="false">IF(D118="Military",IF(OR(IFERROR(SEARCH("equipment",E118,1),0)&gt;0,IFERROR(SEARCH("weapons",E118,1),0)&gt;0),1,0),0)</f>
        <v>1</v>
      </c>
      <c r="AY118" s="5" t="str">
        <f aca="false">IFERROR(IF(VALUE(TEXT(C118,"mm"))=IF(AK118&gt;12,AK118-12,AK118),".",IF(TEXT(C118,"mm")="01",".",1)),"Value is not in date format")</f>
        <v>.</v>
      </c>
      <c r="AZ118" s="5" t="str">
        <f aca="false">IF(AND(A118=A117,C118=C117)=TRUE(),IF(F118=F117,".","1"),".")</f>
        <v>.</v>
      </c>
      <c r="BA118" s="5" t="str">
        <f aca="false">IF(AND(_xlfn.ISFORMULA(R118),_xlfn.ISFORMULA(S118),_xlfn.ISFORMULA(T118))=TRUE(),".",1)</f>
        <v>.</v>
      </c>
      <c r="BB118" s="5" t="str">
        <f aca="false">IF(T118&lt;&gt;".",IF(T118&gt;S118,1,"."),".")</f>
        <v>.</v>
      </c>
      <c r="BC118" s="5" t="n">
        <f aca="false">IFERROR(VLOOKUP(B118,'[1]Share, Heavy Weapons to Ukraine'!B$1:AA$1048576,COLUMN('[1]Share, Heavy Weapons to Ukraine'!C127)-1,0),0)</f>
        <v>1</v>
      </c>
      <c r="BD118" s="5" t="n">
        <f aca="false">VLOOKUP(Sheet1!B118,'[1]Country Summary (€)'!B$1:F$1048576,COLUMN('[1]Country Summary (€)'!C128)-1,FALSE())</f>
        <v>0</v>
      </c>
      <c r="BE118" s="5" t="str">
        <f aca="false">IF(AND(AG118=1,D118="Military",H118&lt;&gt;"Not given")=TRUE(),IF(SUMIFS(#REF!,#REF!,A118)&gt;0,ABS((SUMIFS(#REF!,#REF!,A118)/VLOOKUP("USD",'[1]Exchange Rates'!B$1:C$1048576,2,0)))/S118,"."),".")</f>
        <v>.</v>
      </c>
      <c r="BF118" s="1" t="str">
        <f aca="false">IF(AND(AG118=1,D118="Military",H118&lt;&gt;"Not given")=TRUE(),IF(SUMIFS(#REF!,#REF!,A118)&gt;0,IF((ABS((SUMIFS(#REF!,#REF!,A118)/VLOOKUP("USD",'[1]Exchange Rates'!B$1:C$1048576,2,0)))/S118)&gt;1,(SUMIFS(#REF!,#REF!,A118)-S118)/S118,(S118-SUMIFS(#REF!,#REF!,A118))/SUMIFS(#REF!,#REF!,A118)),"."),".")</f>
        <v>.</v>
      </c>
    </row>
    <row r="119" customFormat="false" ht="15.75" hidden="false" customHeight="true" outlineLevel="0" collapsed="false">
      <c r="A119" s="3" t="s">
        <v>104</v>
      </c>
      <c r="B119" s="37" t="s">
        <v>57</v>
      </c>
      <c r="C119" s="38" t="n">
        <v>44792</v>
      </c>
      <c r="D119" s="37" t="s">
        <v>105</v>
      </c>
      <c r="E119" s="3" t="s">
        <v>106</v>
      </c>
      <c r="F119" s="4" t="s">
        <v>293</v>
      </c>
      <c r="G119" s="5" t="s">
        <v>61</v>
      </c>
      <c r="H119" s="53" t="n">
        <v>775000000</v>
      </c>
      <c r="I119" s="37" t="s">
        <v>301</v>
      </c>
      <c r="J119" s="7" t="str">
        <f aca="false">VLOOKUP($I119,'[1]Price List, Weapons &amp; Items'!B$1:C$1048576,2,0)</f>
        <v>Heavy Weapon</v>
      </c>
      <c r="K119" s="7" t="str">
        <f aca="false">IF(I119=".",I119,VLOOKUP($I119,'[1]Price List, Weapons &amp; Items'!B$1:D$1048576,3,0))</f>
        <v>Armored Utility Vehicle (AUV)</v>
      </c>
      <c r="L119" s="8" t="n">
        <f aca="false">VLOOKUP(I119,'[1]Price List, Weapons &amp; Items'!B$1:E$1048576,4,0)</f>
        <v>0</v>
      </c>
      <c r="M119" s="40" t="n">
        <v>40</v>
      </c>
      <c r="N119" s="9" t="n">
        <v>40</v>
      </c>
      <c r="O119" s="9" t="n">
        <f aca="false">VLOOKUP($I119,'[1]Price List, Weapons &amp; Items'!B$1:G$1048576,6,0)</f>
        <v>405530</v>
      </c>
      <c r="P119" s="6" t="str">
        <f aca="false">IF(TYPE(M119)=1,IF(TYPE(O119)=1,M119*O119,"No price"),".")</f>
        <v>No price</v>
      </c>
      <c r="Q119" s="6" t="str">
        <f aca="false">IF(TYPE(N119)=1,IF(TYPE(O119)=1,N119*O119,"No price"),".")</f>
        <v>No price</v>
      </c>
      <c r="R119" s="6" t="str">
        <f aca="false">IF(AG119=1,IF(H119&lt;&gt;"Not given",H119,IF(TYPE(H119)=2,IF(SUMIFS(#REF!,#REF!,A119)&gt;0,SUMIFS(#REF!,#REF!,A119),"."),"Format error")),"")</f>
        <v/>
      </c>
      <c r="S119" s="6" t="str">
        <f aca="false">IF(AND(AG119=1,R119&lt;&gt;".")=TRUE(),R119/VLOOKUP(G119,'[1]Exchange Rates'!B$1:C$1048576,2,0),IF(R119=".",".",""))</f>
        <v/>
      </c>
      <c r="T119" s="6" t="str">
        <f aca="false">IF(AG119=1,IF(AI119="Value is not given at all",".",IF(AI119="Value is given by the source",S119,IF(AI119="Value is calculated with prices",(IF(SUMIFS(#REF!,#REF!,A119)&gt;0,SUMIFS(#REF!,#REF!,A119),"."))/VLOOKUP("USD",'[1]Exchange Rates'!B$1:C$1048576,2,0),"Error with coding"))),"")</f>
        <v/>
      </c>
      <c r="U119" s="5" t="s">
        <v>63</v>
      </c>
      <c r="V119" s="42" t="s">
        <v>294</v>
      </c>
      <c r="W119" s="45" t="s">
        <v>72</v>
      </c>
      <c r="X119" s="45" t="s">
        <v>76</v>
      </c>
      <c r="Y119" s="45" t="s">
        <v>302</v>
      </c>
      <c r="Z119" s="43" t="n">
        <v>0</v>
      </c>
      <c r="AA119" s="5" t="n">
        <v>0</v>
      </c>
      <c r="AB119" s="5" t="n">
        <f aca="false">IF(AND(D119="Humanitarian", AE119&lt;&gt;"."), 1, 0)</f>
        <v>0</v>
      </c>
      <c r="AC119" s="5" t="n">
        <f aca="false">IF(OR(M119="undisclosed", M119="."), 0, IF(M119=N119, 1, 0))</f>
        <v>1</v>
      </c>
      <c r="AD119" s="5" t="n">
        <v>1</v>
      </c>
      <c r="AE119" s="48" t="s">
        <v>146</v>
      </c>
      <c r="AF119" s="12" t="str">
        <f aca="false">""</f>
        <v/>
      </c>
      <c r="AG119" s="36" t="n">
        <v>0</v>
      </c>
      <c r="AH119" s="46" t="s">
        <v>66</v>
      </c>
      <c r="AI119" s="36" t="s">
        <v>66</v>
      </c>
      <c r="AJ119" s="36" t="n">
        <v>1</v>
      </c>
      <c r="AK119" s="36" t="n">
        <v>8</v>
      </c>
      <c r="AL119" s="36" t="n">
        <v>0</v>
      </c>
      <c r="AM119" s="36" t="n">
        <f aca="false">IF(OR(AN119="2022-2023",AN119=2022), 1, 0)</f>
        <v>1</v>
      </c>
      <c r="AN119" s="36" t="s">
        <v>68</v>
      </c>
      <c r="AO119" s="36" t="n">
        <f aca="false">VLOOKUP($I119,'[1]Price List, Weapons &amp; Items'!B$1:F$1048576,5,0)</f>
        <v>1</v>
      </c>
      <c r="AP119" s="36" t="n">
        <f aca="false">IF(AND(AO119=1,M119="undisclosed")=TRUE(),1,0)</f>
        <v>0</v>
      </c>
      <c r="AQ119" s="36" t="n">
        <f aca="false">IF(AND(AO119=1,N119="undisclosed")=TRUE(),1,0)</f>
        <v>0</v>
      </c>
      <c r="AR119" s="36" t="n">
        <f aca="false">IFERROR(IF(SEARCH("ammuni",I119,1)&gt;0,1,0),0)</f>
        <v>0</v>
      </c>
      <c r="AS119" s="5" t="str">
        <f aca="false">VLOOKUP($I119,'[1]Price List, Weapons &amp; Items'!B$1:L$1048576,COLUMN('[1]Price List, Weapons &amp; Items'!$J$11)-1,0)</f>
        <v>Contract</v>
      </c>
      <c r="AT119" s="5" t="str">
        <f aca="false">IF(I119=".",".",VLOOKUP($I119,'[1]Price List, Weapons &amp; Items'!B$1:J$1048576,3,0))</f>
        <v>Armored Utility Vehicle (AUV)</v>
      </c>
      <c r="AU119" s="13" t="str">
        <f aca="true">IF(AG119=1,(OFFSET(I119,0,0,COUNTIF(#REF!,A119),1)),"")</f>
        <v/>
      </c>
      <c r="AV119" s="5" t="n">
        <f aca="false">VLOOKUP($I119,'[1]Price List, Weapons &amp; Items'!B$1:L$1048576,COLUMN('[1]Price List, Weapons &amp; Items'!$L$11)-1,0)</f>
        <v>0</v>
      </c>
      <c r="AW119" s="5" t="n">
        <f aca="false">IF(U119="Yes",1,0)</f>
        <v>1</v>
      </c>
      <c r="AX119" s="5" t="n">
        <f aca="false">IF(D119="Military",IF(OR(IFERROR(SEARCH("equipment",E119,1),0)&gt;0,IFERROR(SEARCH("weapons",E119,1),0)&gt;0),1,0),0)</f>
        <v>1</v>
      </c>
      <c r="AY119" s="5" t="str">
        <f aca="false">IFERROR(IF(VALUE(TEXT(C119,"mm"))=IF(AK119&gt;12,AK119-12,AK119),".",IF(TEXT(C119,"mm")="01",".",1)),"Value is not in date format")</f>
        <v>.</v>
      </c>
      <c r="AZ119" s="5" t="str">
        <f aca="false">IF(AND(A119=A118,C119=C118)=TRUE(),IF(F119=F118,".","1"),".")</f>
        <v>.</v>
      </c>
      <c r="BA119" s="5" t="str">
        <f aca="false">IF(AND(_xlfn.ISFORMULA(R119),_xlfn.ISFORMULA(S119),_xlfn.ISFORMULA(T119))=TRUE(),".",1)</f>
        <v>.</v>
      </c>
      <c r="BB119" s="5" t="str">
        <f aca="false">IF(T119&lt;&gt;".",IF(T119&gt;S119,1,"."),".")</f>
        <v>.</v>
      </c>
      <c r="BC119" s="5" t="n">
        <f aca="false">IFERROR(VLOOKUP(B119,'[1]Share, Heavy Weapons to Ukraine'!B$1:AA$1048576,COLUMN('[1]Share, Heavy Weapons to Ukraine'!C128)-1,0),0)</f>
        <v>1</v>
      </c>
      <c r="BD119" s="5" t="n">
        <f aca="false">VLOOKUP(Sheet1!B119,'[1]Country Summary (€)'!B$1:F$1048576,COLUMN('[1]Country Summary (€)'!C129)-1,FALSE())</f>
        <v>0</v>
      </c>
      <c r="BE119" s="5" t="str">
        <f aca="false">IF(AND(AG119=1,D119="Military",H119&lt;&gt;"Not given")=TRUE(),IF(SUMIFS(#REF!,#REF!,A119)&gt;0,ABS((SUMIFS(#REF!,#REF!,A119)/VLOOKUP("USD",'[1]Exchange Rates'!B$1:C$1048576,2,0)))/S119,"."),".")</f>
        <v>.</v>
      </c>
      <c r="BF119" s="1" t="str">
        <f aca="false">IF(AND(AG119=1,D119="Military",H119&lt;&gt;"Not given")=TRUE(),IF(SUMIFS(#REF!,#REF!,A119)&gt;0,IF((ABS((SUMIFS(#REF!,#REF!,A119)/VLOOKUP("USD",'[1]Exchange Rates'!B$1:C$1048576,2,0)))/S119)&gt;1,(SUMIFS(#REF!,#REF!,A119)-S119)/S119,(S119-SUMIFS(#REF!,#REF!,A119))/SUMIFS(#REF!,#REF!,A119)),"."),".")</f>
        <v>.</v>
      </c>
    </row>
    <row r="120" customFormat="false" ht="15.75" hidden="false" customHeight="true" outlineLevel="0" collapsed="false">
      <c r="A120" s="3" t="s">
        <v>104</v>
      </c>
      <c r="B120" s="37" t="s">
        <v>57</v>
      </c>
      <c r="C120" s="38" t="n">
        <v>44792</v>
      </c>
      <c r="D120" s="37" t="s">
        <v>105</v>
      </c>
      <c r="E120" s="3" t="s">
        <v>106</v>
      </c>
      <c r="F120" s="4" t="s">
        <v>293</v>
      </c>
      <c r="G120" s="5" t="s">
        <v>61</v>
      </c>
      <c r="H120" s="53" t="n">
        <v>775000000</v>
      </c>
      <c r="I120" s="37" t="s">
        <v>303</v>
      </c>
      <c r="J120" s="7" t="str">
        <f aca="false">VLOOKUP($I120,'[1]Price List, Weapons &amp; Items'!B$1:C$1048576,2,0)</f>
        <v>Ammunition for heavy weapon</v>
      </c>
      <c r="K120" s="7" t="str">
        <f aca="false">IF(I120=".",I120,VLOOKUP($I120,'[1]Price List, Weapons &amp; Items'!B$1:D$1048576,3,0))</f>
        <v>Missile</v>
      </c>
      <c r="L120" s="8" t="n">
        <f aca="false">VLOOKUP(I120,'[1]Price List, Weapons &amp; Items'!B$1:E$1048576,4,0)</f>
        <v>0</v>
      </c>
      <c r="M120" s="40" t="s">
        <v>166</v>
      </c>
      <c r="N120" s="9" t="s">
        <v>166</v>
      </c>
      <c r="O120" s="9" t="n">
        <f aca="false">VLOOKUP($I120,'[1]Price List, Weapons &amp; Items'!B$1:G$1048576,6,0)</f>
        <v>557000</v>
      </c>
      <c r="P120" s="6" t="str">
        <f aca="false">IF(TYPE(M120)=1,IF(TYPE(O120)=1,M120*O120,"No price"),".")</f>
        <v>.</v>
      </c>
      <c r="Q120" s="6" t="str">
        <f aca="false">IF(TYPE(N120)=1,IF(TYPE(O120)=1,N120*O120,"No price"),".")</f>
        <v>.</v>
      </c>
      <c r="R120" s="6" t="str">
        <f aca="false">IF(AG120=1,IF(H120&lt;&gt;"Not given",H120,IF(TYPE(H120)=2,IF(SUMIFS(#REF!,#REF!,A120)&gt;0,SUMIFS(#REF!,#REF!,A120),"."),"Format error")),"")</f>
        <v/>
      </c>
      <c r="S120" s="6" t="str">
        <f aca="false">IF(AND(AG120=1,R120&lt;&gt;".")=TRUE(),R120/VLOOKUP(G120,'[1]Exchange Rates'!B$1:C$1048576,2,0),IF(R120=".",".",""))</f>
        <v/>
      </c>
      <c r="T120" s="6" t="str">
        <f aca="false">IF(AG120=1,IF(AI120="Value is not given at all",".",IF(AI120="Value is given by the source",S120,IF(AI120="Value is calculated with prices",(IF(SUMIFS(#REF!,#REF!,A120)&gt;0,SUMIFS(#REF!,#REF!,A120),"."))/VLOOKUP("USD",'[1]Exchange Rates'!B$1:C$1048576,2,0),"Error with coding"))),"")</f>
        <v/>
      </c>
      <c r="U120" s="5" t="s">
        <v>63</v>
      </c>
      <c r="V120" s="42" t="s">
        <v>294</v>
      </c>
      <c r="W120" s="45" t="s">
        <v>72</v>
      </c>
      <c r="X120" s="45" t="s">
        <v>76</v>
      </c>
      <c r="Y120" s="45" t="s">
        <v>304</v>
      </c>
      <c r="Z120" s="43" t="n">
        <v>0</v>
      </c>
      <c r="AA120" s="5" t="n">
        <v>0</v>
      </c>
      <c r="AB120" s="5" t="n">
        <f aca="false">IF(AND(D120="Humanitarian", AE120&lt;&gt;"."), 1, 0)</f>
        <v>0</v>
      </c>
      <c r="AC120" s="5" t="n">
        <f aca="false">IF(OR(M120="undisclosed", M120="."), 0, IF(M120=N120, 1, 0))</f>
        <v>0</v>
      </c>
      <c r="AD120" s="5" t="n">
        <v>1</v>
      </c>
      <c r="AE120" s="45" t="s">
        <v>108</v>
      </c>
      <c r="AF120" s="12" t="str">
        <f aca="false">""</f>
        <v/>
      </c>
      <c r="AG120" s="36" t="n">
        <v>0</v>
      </c>
      <c r="AH120" s="46" t="s">
        <v>66</v>
      </c>
      <c r="AI120" s="36" t="s">
        <v>66</v>
      </c>
      <c r="AJ120" s="36" t="n">
        <v>1</v>
      </c>
      <c r="AK120" s="36" t="n">
        <v>8</v>
      </c>
      <c r="AL120" s="36" t="n">
        <v>0</v>
      </c>
      <c r="AM120" s="36" t="n">
        <f aca="false">IF(OR(AN120="2022-2023",AN120=2022), 1, 0)</f>
        <v>1</v>
      </c>
      <c r="AN120" s="36" t="s">
        <v>68</v>
      </c>
      <c r="AO120" s="36" t="n">
        <f aca="false">VLOOKUP($I120,'[1]Price List, Weapons &amp; Items'!B$1:F$1048576,5,0)</f>
        <v>0</v>
      </c>
      <c r="AP120" s="36" t="n">
        <f aca="false">IF(AND(AO120=1,M120="undisclosed")=TRUE(),1,0)</f>
        <v>0</v>
      </c>
      <c r="AQ120" s="36" t="n">
        <f aca="false">IF(AND(AO120=1,N120="undisclosed")=TRUE(),1,0)</f>
        <v>0</v>
      </c>
      <c r="AR120" s="36" t="n">
        <f aca="false">IFERROR(IF(SEARCH("ammuni",I120,1)&gt;0,1,0),0)</f>
        <v>0</v>
      </c>
      <c r="AS120" s="5" t="str">
        <f aca="false">VLOOKUP($I120,'[1]Price List, Weapons &amp; Items'!B$1:L$1048576,COLUMN('[1]Price List, Weapons &amp; Items'!$J$11)-1,0)</f>
        <v>Miscellaneous</v>
      </c>
      <c r="AT120" s="5" t="str">
        <f aca="false">IF(I120=".",".",VLOOKUP($I120,'[1]Price List, Weapons &amp; Items'!B$1:J$1048576,3,0))</f>
        <v>Missile</v>
      </c>
      <c r="AU120" s="13" t="str">
        <f aca="true">IF(AG120=1,(OFFSET(I120,0,0,COUNTIF(#REF!,A120),1)),"")</f>
        <v/>
      </c>
      <c r="AV120" s="5" t="str">
        <f aca="false">VLOOKUP($I120,'[1]Price List, Weapons &amp; Items'!B$1:L$1048576,COLUMN('[1]Price List, Weapons &amp; Items'!$L$11)-1,0)</f>
        <v>no price, 0 count</v>
      </c>
      <c r="AW120" s="5" t="n">
        <f aca="false">IF(U120="Yes",1,0)</f>
        <v>1</v>
      </c>
      <c r="AX120" s="5" t="n">
        <f aca="false">IF(D120="Military",IF(OR(IFERROR(SEARCH("equipment",E120,1),0)&gt;0,IFERROR(SEARCH("weapons",E120,1),0)&gt;0),1,0),0)</f>
        <v>1</v>
      </c>
      <c r="AY120" s="5" t="str">
        <f aca="false">IFERROR(IF(VALUE(TEXT(C120,"mm"))=IF(AK120&gt;12,AK120-12,AK120),".",IF(TEXT(C120,"mm")="01",".",1)),"Value is not in date format")</f>
        <v>.</v>
      </c>
      <c r="AZ120" s="5" t="str">
        <f aca="false">IF(AND(A120=A119,C120=C119)=TRUE(),IF(F120=F119,".","1"),".")</f>
        <v>.</v>
      </c>
      <c r="BA120" s="5" t="str">
        <f aca="false">IF(AND(_xlfn.ISFORMULA(R120),_xlfn.ISFORMULA(S120),_xlfn.ISFORMULA(T120))=TRUE(),".",1)</f>
        <v>.</v>
      </c>
      <c r="BB120" s="5" t="str">
        <f aca="false">IF(T120&lt;&gt;".",IF(T120&gt;S120,1,"."),".")</f>
        <v>.</v>
      </c>
      <c r="BC120" s="5" t="n">
        <f aca="false">IFERROR(VLOOKUP(B120,'[1]Share, Heavy Weapons to Ukraine'!B$1:AA$1048576,COLUMN('[1]Share, Heavy Weapons to Ukraine'!C129)-1,0),0)</f>
        <v>1</v>
      </c>
      <c r="BD120" s="5" t="n">
        <f aca="false">VLOOKUP(Sheet1!B120,'[1]Country Summary (€)'!B$1:F$1048576,COLUMN('[1]Country Summary (€)'!C130)-1,FALSE())</f>
        <v>0</v>
      </c>
      <c r="BE120" s="5" t="str">
        <f aca="false">IF(AND(AG120=1,D120="Military",H120&lt;&gt;"Not given")=TRUE(),IF(SUMIFS(#REF!,#REF!,A120)&gt;0,ABS((SUMIFS(#REF!,#REF!,A120)/VLOOKUP("USD",'[1]Exchange Rates'!B$1:C$1048576,2,0)))/S120,"."),".")</f>
        <v>.</v>
      </c>
      <c r="BF120" s="1" t="str">
        <f aca="false">IF(AND(AG120=1,D120="Military",H120&lt;&gt;"Not given")=TRUE(),IF(SUMIFS(#REF!,#REF!,A120)&gt;0,IF((ABS((SUMIFS(#REF!,#REF!,A120)/VLOOKUP("USD",'[1]Exchange Rates'!B$1:C$1048576,2,0)))/S120)&gt;1,(SUMIFS(#REF!,#REF!,A120)-S120)/S120,(S120-SUMIFS(#REF!,#REF!,A120))/SUMIFS(#REF!,#REF!,A120)),"."),".")</f>
        <v>.</v>
      </c>
    </row>
    <row r="121" customFormat="false" ht="15.75" hidden="false" customHeight="true" outlineLevel="0" collapsed="false">
      <c r="A121" s="3" t="s">
        <v>104</v>
      </c>
      <c r="B121" s="37" t="s">
        <v>57</v>
      </c>
      <c r="C121" s="38" t="n">
        <v>44792</v>
      </c>
      <c r="D121" s="37" t="s">
        <v>105</v>
      </c>
      <c r="E121" s="3" t="s">
        <v>106</v>
      </c>
      <c r="F121" s="4" t="s">
        <v>293</v>
      </c>
      <c r="G121" s="5" t="s">
        <v>61</v>
      </c>
      <c r="H121" s="53" t="n">
        <v>775000000</v>
      </c>
      <c r="I121" s="37" t="s">
        <v>305</v>
      </c>
      <c r="J121" s="7" t="str">
        <f aca="false">VLOOKUP($I121,'[1]Price List, Weapons &amp; Items'!B$1:C$1048576,2,0)</f>
        <v>Heavy weapon</v>
      </c>
      <c r="K121" s="7" t="str">
        <f aca="false">IF(I121=".",I121,VLOOKUP($I121,'[1]Price List, Weapons &amp; Items'!B$1:D$1048576,3,0))</f>
        <v>Armored Utility Vehicle (AUV)</v>
      </c>
      <c r="L121" s="8" t="n">
        <f aca="false">VLOOKUP(I121,'[1]Price List, Weapons &amp; Items'!B$1:E$1048576,4,0)</f>
        <v>0</v>
      </c>
      <c r="M121" s="40" t="n">
        <v>50</v>
      </c>
      <c r="N121" s="9" t="n">
        <v>50</v>
      </c>
      <c r="O121" s="9" t="n">
        <f aca="false">VLOOKUP($I121,'[1]Price List, Weapons &amp; Items'!B$1:G$1048576,6,0)</f>
        <v>254717</v>
      </c>
      <c r="P121" s="6" t="str">
        <f aca="false">IF(TYPE(M121)=1,IF(TYPE(O121)=1,M121*O121,"No price"),".")</f>
        <v>No price</v>
      </c>
      <c r="Q121" s="6" t="str">
        <f aca="false">IF(TYPE(N121)=1,IF(TYPE(O121)=1,N121*O121,"No price"),".")</f>
        <v>No price</v>
      </c>
      <c r="R121" s="6" t="str">
        <f aca="false">IF(AG121=1,IF(H121&lt;&gt;"Not given",H121,IF(TYPE(H121)=2,IF(SUMIFS(#REF!,#REF!,A121)&gt;0,SUMIFS(#REF!,#REF!,A121),"."),"Format error")),"")</f>
        <v/>
      </c>
      <c r="S121" s="6" t="str">
        <f aca="false">IF(AND(AG121=1,R121&lt;&gt;".")=TRUE(),R121/VLOOKUP(G121,'[1]Exchange Rates'!B$1:C$1048576,2,0),IF(R121=".",".",""))</f>
        <v/>
      </c>
      <c r="T121" s="6" t="str">
        <f aca="false">IF(AG121=1,IF(AI121="Value is not given at all",".",IF(AI121="Value is given by the source",S121,IF(AI121="Value is calculated with prices",(IF(SUMIFS(#REF!,#REF!,A121)&gt;0,SUMIFS(#REF!,#REF!,A121),"."))/VLOOKUP("USD",'[1]Exchange Rates'!B$1:C$1048576,2,0),"Error with coding"))),"")</f>
        <v/>
      </c>
      <c r="U121" s="5" t="s">
        <v>63</v>
      </c>
      <c r="V121" s="42" t="s">
        <v>294</v>
      </c>
      <c r="W121" s="45" t="s">
        <v>72</v>
      </c>
      <c r="X121" s="45" t="s">
        <v>76</v>
      </c>
      <c r="Y121" s="45" t="s">
        <v>306</v>
      </c>
      <c r="Z121" s="43" t="n">
        <v>0</v>
      </c>
      <c r="AA121" s="5" t="n">
        <v>0</v>
      </c>
      <c r="AB121" s="5" t="n">
        <f aca="false">IF(AND(D121="Humanitarian", AE121&lt;&gt;"."), 1, 0)</f>
        <v>0</v>
      </c>
      <c r="AC121" s="5" t="n">
        <f aca="false">IF(OR(M121="undisclosed", M121="."), 0, IF(M121=N121, 1, 0))</f>
        <v>1</v>
      </c>
      <c r="AD121" s="5" t="n">
        <v>1</v>
      </c>
      <c r="AE121" s="48" t="s">
        <v>146</v>
      </c>
      <c r="AF121" s="12" t="str">
        <f aca="false">""</f>
        <v/>
      </c>
      <c r="AG121" s="36" t="n">
        <v>0</v>
      </c>
      <c r="AH121" s="46" t="s">
        <v>66</v>
      </c>
      <c r="AI121" s="36" t="s">
        <v>66</v>
      </c>
      <c r="AJ121" s="36" t="n">
        <v>1</v>
      </c>
      <c r="AK121" s="36" t="n">
        <v>8</v>
      </c>
      <c r="AL121" s="36" t="n">
        <v>0</v>
      </c>
      <c r="AM121" s="36" t="n">
        <f aca="false">IF(OR(AN121="2022-2023",AN121=2022), 1, 0)</f>
        <v>1</v>
      </c>
      <c r="AN121" s="36" t="s">
        <v>68</v>
      </c>
      <c r="AO121" s="36" t="n">
        <f aca="false">VLOOKUP($I121,'[1]Price List, Weapons &amp; Items'!B$1:F$1048576,5,0)</f>
        <v>1</v>
      </c>
      <c r="AP121" s="36" t="n">
        <f aca="false">IF(AND(AO121=1,M121="undisclosed")=TRUE(),1,0)</f>
        <v>0</v>
      </c>
      <c r="AQ121" s="36" t="n">
        <f aca="false">IF(AND(AO121=1,N121="undisclosed")=TRUE(),1,0)</f>
        <v>0</v>
      </c>
      <c r="AR121" s="36" t="n">
        <f aca="false">IFERROR(IF(SEARCH("ammuni",I121,1)&gt;0,1,0),0)</f>
        <v>0</v>
      </c>
      <c r="AS121" s="5" t="str">
        <f aca="false">VLOOKUP($I121,'[1]Price List, Weapons &amp; Items'!B$1:L$1048576,COLUMN('[1]Price List, Weapons &amp; Items'!$J$11)-1,0)</f>
        <v>Military media (incl. websites)</v>
      </c>
      <c r="AT121" s="5" t="str">
        <f aca="false">IF(I121=".",".",VLOOKUP($I121,'[1]Price List, Weapons &amp; Items'!B$1:J$1048576,3,0))</f>
        <v>Armored Utility Vehicle (AUV)</v>
      </c>
      <c r="AU121" s="13" t="str">
        <f aca="true">IF(AG121=1,(OFFSET(I121,0,0,COUNTIF(#REF!,A121),1)),"")</f>
        <v/>
      </c>
      <c r="AV121" s="5" t="n">
        <f aca="false">VLOOKUP($I121,'[1]Price List, Weapons &amp; Items'!B$1:L$1048576,COLUMN('[1]Price List, Weapons &amp; Items'!$L$11)-1,0)</f>
        <v>0</v>
      </c>
      <c r="AW121" s="5" t="n">
        <f aca="false">IF(U121="Yes",1,0)</f>
        <v>1</v>
      </c>
      <c r="AX121" s="5" t="n">
        <f aca="false">IF(D121="Military",IF(OR(IFERROR(SEARCH("equipment",E121,1),0)&gt;0,IFERROR(SEARCH("weapons",E121,1),0)&gt;0),1,0),0)</f>
        <v>1</v>
      </c>
      <c r="AY121" s="5" t="str">
        <f aca="false">IFERROR(IF(VALUE(TEXT(C121,"mm"))=IF(AK121&gt;12,AK121-12,AK121),".",IF(TEXT(C121,"mm")="01",".",1)),"Value is not in date format")</f>
        <v>.</v>
      </c>
      <c r="AZ121" s="5" t="str">
        <f aca="false">IF(AND(A121=A120,C121=C120)=TRUE(),IF(F121=F120,".","1"),".")</f>
        <v>.</v>
      </c>
      <c r="BA121" s="5" t="str">
        <f aca="false">IF(AND(_xlfn.ISFORMULA(R121),_xlfn.ISFORMULA(S121),_xlfn.ISFORMULA(T121))=TRUE(),".",1)</f>
        <v>.</v>
      </c>
      <c r="BB121" s="5" t="str">
        <f aca="false">IF(T121&lt;&gt;".",IF(T121&gt;S121,1,"."),".")</f>
        <v>.</v>
      </c>
      <c r="BC121" s="5" t="n">
        <f aca="false">IFERROR(VLOOKUP(B121,'[1]Share, Heavy Weapons to Ukraine'!B$1:AA$1048576,COLUMN('[1]Share, Heavy Weapons to Ukraine'!C130)-1,0),0)</f>
        <v>1</v>
      </c>
      <c r="BD121" s="5" t="n">
        <f aca="false">VLOOKUP(Sheet1!B121,'[1]Country Summary (€)'!B$1:F$1048576,COLUMN('[1]Country Summary (€)'!C131)-1,FALSE())</f>
        <v>0</v>
      </c>
      <c r="BE121" s="5" t="str">
        <f aca="false">IF(AND(AG121=1,D121="Military",H121&lt;&gt;"Not given")=TRUE(),IF(SUMIFS(#REF!,#REF!,A121)&gt;0,ABS((SUMIFS(#REF!,#REF!,A121)/VLOOKUP("USD",'[1]Exchange Rates'!B$1:C$1048576,2,0)))/S121,"."),".")</f>
        <v>.</v>
      </c>
      <c r="BF121" s="1" t="str">
        <f aca="false">IF(AND(AG121=1,D121="Military",H121&lt;&gt;"Not given")=TRUE(),IF(SUMIFS(#REF!,#REF!,A121)&gt;0,IF((ABS((SUMIFS(#REF!,#REF!,A121)/VLOOKUP("USD",'[1]Exchange Rates'!B$1:C$1048576,2,0)))/S121)&gt;1,(SUMIFS(#REF!,#REF!,A121)-S121)/S121,(S121-SUMIFS(#REF!,#REF!,A121))/SUMIFS(#REF!,#REF!,A121)),"."),".")</f>
        <v>.</v>
      </c>
    </row>
    <row r="122" customFormat="false" ht="15.75" hidden="false" customHeight="true" outlineLevel="0" collapsed="false">
      <c r="A122" s="3" t="s">
        <v>104</v>
      </c>
      <c r="B122" s="37" t="s">
        <v>57</v>
      </c>
      <c r="C122" s="38" t="n">
        <v>44792</v>
      </c>
      <c r="D122" s="37" t="s">
        <v>105</v>
      </c>
      <c r="E122" s="3" t="s">
        <v>106</v>
      </c>
      <c r="F122" s="4" t="s">
        <v>293</v>
      </c>
      <c r="G122" s="5" t="s">
        <v>61</v>
      </c>
      <c r="H122" s="53" t="n">
        <v>775000000</v>
      </c>
      <c r="I122" s="37" t="s">
        <v>307</v>
      </c>
      <c r="J122" s="7" t="str">
        <f aca="false">VLOOKUP($I122,'[1]Price List, Weapons &amp; Items'!B$1:C$1048576,2,0)</f>
        <v>Ammunition for heavy weapon</v>
      </c>
      <c r="K122" s="7" t="str">
        <f aca="false">IF(I122=".",I122,VLOOKUP($I122,'[1]Price List, Weapons &amp; Items'!B$1:D$1048576,3,0))</f>
        <v>missile</v>
      </c>
      <c r="L122" s="8" t="n">
        <f aca="false">VLOOKUP(I122,'[1]Price List, Weapons &amp; Items'!B$1:E$1048576,4,0)</f>
        <v>0</v>
      </c>
      <c r="M122" s="40" t="n">
        <v>1500</v>
      </c>
      <c r="N122" s="9" t="n">
        <v>1500</v>
      </c>
      <c r="O122" s="9" t="n">
        <f aca="false">VLOOKUP($I122,'[1]Price List, Weapons &amp; Items'!B$1:G$1048576,6,0)</f>
        <v>9000</v>
      </c>
      <c r="P122" s="6" t="str">
        <f aca="false">IF(TYPE(M122)=1,IF(TYPE(O122)=1,M122*O122,"No price"),".")</f>
        <v>No price</v>
      </c>
      <c r="Q122" s="6" t="str">
        <f aca="false">IF(TYPE(N122)=1,IF(TYPE(O122)=1,N122*O122,"No price"),".")</f>
        <v>No price</v>
      </c>
      <c r="R122" s="6" t="str">
        <f aca="false">IF(AG122=1,IF(H122&lt;&gt;"Not given",H122,IF(TYPE(H122)=2,IF(SUMIFS(#REF!,#REF!,A122)&gt;0,SUMIFS(#REF!,#REF!,A122),"."),"Format error")),"")</f>
        <v/>
      </c>
      <c r="S122" s="6" t="str">
        <f aca="false">IF(AND(AG122=1,R122&lt;&gt;".")=TRUE(),R122/VLOOKUP(G122,'[1]Exchange Rates'!B$1:C$1048576,2,0),IF(R122=".",".",""))</f>
        <v/>
      </c>
      <c r="T122" s="6" t="str">
        <f aca="false">IF(AG122=1,IF(AI122="Value is not given at all",".",IF(AI122="Value is given by the source",S122,IF(AI122="Value is calculated with prices",(IF(SUMIFS(#REF!,#REF!,A122)&gt;0,SUMIFS(#REF!,#REF!,A122),"."))/VLOOKUP("USD",'[1]Exchange Rates'!B$1:C$1048576,2,0),"Error with coding"))),"")</f>
        <v/>
      </c>
      <c r="U122" s="5" t="s">
        <v>63</v>
      </c>
      <c r="V122" s="42" t="s">
        <v>294</v>
      </c>
      <c r="W122" s="45" t="s">
        <v>72</v>
      </c>
      <c r="X122" s="45" t="s">
        <v>76</v>
      </c>
      <c r="Y122" s="45" t="s">
        <v>308</v>
      </c>
      <c r="Z122" s="43" t="n">
        <v>0</v>
      </c>
      <c r="AA122" s="5" t="n">
        <v>0</v>
      </c>
      <c r="AB122" s="5" t="n">
        <f aca="false">IF(AND(D122="Humanitarian", AE122&lt;&gt;"."), 1, 0)</f>
        <v>0</v>
      </c>
      <c r="AC122" s="5" t="n">
        <f aca="false">IF(OR(M122="undisclosed", M122="."), 0, IF(M122=N122, 1, 0))</f>
        <v>1</v>
      </c>
      <c r="AD122" s="5" t="n">
        <v>1</v>
      </c>
      <c r="AE122" s="45" t="s">
        <v>108</v>
      </c>
      <c r="AF122" s="12" t="str">
        <f aca="false">""</f>
        <v/>
      </c>
      <c r="AG122" s="36" t="n">
        <v>0</v>
      </c>
      <c r="AH122" s="46" t="s">
        <v>66</v>
      </c>
      <c r="AI122" s="36" t="s">
        <v>66</v>
      </c>
      <c r="AJ122" s="36" t="n">
        <v>1</v>
      </c>
      <c r="AK122" s="36" t="n">
        <v>8</v>
      </c>
      <c r="AL122" s="36" t="n">
        <v>0</v>
      </c>
      <c r="AM122" s="36" t="n">
        <f aca="false">IF(OR(AN122="2022-2023",AN122=2022), 1, 0)</f>
        <v>1</v>
      </c>
      <c r="AN122" s="36" t="s">
        <v>68</v>
      </c>
      <c r="AO122" s="36" t="n">
        <f aca="false">VLOOKUP($I122,'[1]Price List, Weapons &amp; Items'!B$1:F$1048576,5,0)</f>
        <v>0</v>
      </c>
      <c r="AP122" s="36" t="n">
        <f aca="false">IF(AND(AO122=1,M122="undisclosed")=TRUE(),1,0)</f>
        <v>0</v>
      </c>
      <c r="AQ122" s="36" t="n">
        <f aca="false">IF(AND(AO122=1,N122="undisclosed")=TRUE(),1,0)</f>
        <v>0</v>
      </c>
      <c r="AR122" s="36" t="n">
        <f aca="false">IFERROR(IF(SEARCH("ammuni",I122,1)&gt;0,1,0),0)</f>
        <v>0</v>
      </c>
      <c r="AS122" s="5" t="str">
        <f aca="false">VLOOKUP($I122,'[1]Price List, Weapons &amp; Items'!B$1:L$1048576,COLUMN('[1]Price List, Weapons &amp; Items'!$J$11)-1,0)</f>
        <v>Media reports (incl. social media)</v>
      </c>
      <c r="AT122" s="5" t="str">
        <f aca="false">IF(I122=".",".",VLOOKUP($I122,'[1]Price List, Weapons &amp; Items'!B$1:J$1048576,3,0))</f>
        <v>missile</v>
      </c>
      <c r="AU122" s="13" t="str">
        <f aca="true">IF(AG122=1,(OFFSET(I122,0,0,COUNTIF(#REF!,A122),1)),"")</f>
        <v/>
      </c>
      <c r="AV122" s="5" t="n">
        <f aca="false">VLOOKUP($I122,'[1]Price List, Weapons &amp; Items'!B$1:L$1048576,COLUMN('[1]Price List, Weapons &amp; Items'!$L$11)-1,0)</f>
        <v>0</v>
      </c>
      <c r="AW122" s="5" t="n">
        <f aca="false">IF(U122="Yes",1,0)</f>
        <v>1</v>
      </c>
      <c r="AX122" s="5" t="n">
        <f aca="false">IF(D122="Military",IF(OR(IFERROR(SEARCH("equipment",E122,1),0)&gt;0,IFERROR(SEARCH("weapons",E122,1),0)&gt;0),1,0),0)</f>
        <v>1</v>
      </c>
      <c r="AY122" s="5" t="str">
        <f aca="false">IFERROR(IF(VALUE(TEXT(C122,"mm"))=IF(AK122&gt;12,AK122-12,AK122),".",IF(TEXT(C122,"mm")="01",".",1)),"Value is not in date format")</f>
        <v>.</v>
      </c>
      <c r="AZ122" s="5" t="str">
        <f aca="false">IF(AND(A122=A121,C122=C121)=TRUE(),IF(F122=F121,".","1"),".")</f>
        <v>.</v>
      </c>
      <c r="BA122" s="5" t="str">
        <f aca="false">IF(AND(_xlfn.ISFORMULA(R122),_xlfn.ISFORMULA(S122),_xlfn.ISFORMULA(T122))=TRUE(),".",1)</f>
        <v>.</v>
      </c>
      <c r="BB122" s="5" t="str">
        <f aca="false">IF(T122&lt;&gt;".",IF(T122&gt;S122,1,"."),".")</f>
        <v>.</v>
      </c>
      <c r="BC122" s="5" t="n">
        <f aca="false">IFERROR(VLOOKUP(B122,'[1]Share, Heavy Weapons to Ukraine'!B$1:AA$1048576,COLUMN('[1]Share, Heavy Weapons to Ukraine'!C131)-1,0),0)</f>
        <v>1</v>
      </c>
      <c r="BD122" s="5" t="n">
        <f aca="false">VLOOKUP(Sheet1!B122,'[1]Country Summary (€)'!B$1:F$1048576,COLUMN('[1]Country Summary (€)'!C132)-1,FALSE())</f>
        <v>0</v>
      </c>
      <c r="BE122" s="5" t="str">
        <f aca="false">IF(AND(AG122=1,D122="Military",H122&lt;&gt;"Not given")=TRUE(),IF(SUMIFS(#REF!,#REF!,A122)&gt;0,ABS((SUMIFS(#REF!,#REF!,A122)/VLOOKUP("USD",'[1]Exchange Rates'!B$1:C$1048576,2,0)))/S122,"."),".")</f>
        <v>.</v>
      </c>
      <c r="BF122" s="1" t="str">
        <f aca="false">IF(AND(AG122=1,D122="Military",H122&lt;&gt;"Not given")=TRUE(),IF(SUMIFS(#REF!,#REF!,A122)&gt;0,IF((ABS((SUMIFS(#REF!,#REF!,A122)/VLOOKUP("USD",'[1]Exchange Rates'!B$1:C$1048576,2,0)))/S122)&gt;1,(SUMIFS(#REF!,#REF!,A122)-S122)/S122,(S122-SUMIFS(#REF!,#REF!,A122))/SUMIFS(#REF!,#REF!,A122)),"."),".")</f>
        <v>.</v>
      </c>
    </row>
    <row r="123" customFormat="false" ht="15.75" hidden="false" customHeight="true" outlineLevel="0" collapsed="false">
      <c r="A123" s="3" t="s">
        <v>104</v>
      </c>
      <c r="B123" s="37" t="s">
        <v>57</v>
      </c>
      <c r="C123" s="38" t="n">
        <v>44792</v>
      </c>
      <c r="D123" s="37" t="s">
        <v>105</v>
      </c>
      <c r="E123" s="3" t="s">
        <v>106</v>
      </c>
      <c r="F123" s="4" t="s">
        <v>293</v>
      </c>
      <c r="G123" s="5" t="s">
        <v>61</v>
      </c>
      <c r="H123" s="53" t="n">
        <v>775000000</v>
      </c>
      <c r="I123" s="37" t="s">
        <v>309</v>
      </c>
      <c r="J123" s="7" t="str">
        <f aca="false">VLOOKUP($I123,'[1]Price List, Weapons &amp; Items'!B$1:C$1048576,2,0)</f>
        <v>Portable defence system</v>
      </c>
      <c r="K123" s="7" t="str">
        <f aca="false">IF(I123=".",I123,VLOOKUP($I123,'[1]Price List, Weapons &amp; Items'!B$1:D$1048576,3,0))</f>
        <v>Light Anti-armor Weapon (LAW)</v>
      </c>
      <c r="L123" s="8" t="n">
        <f aca="false">VLOOKUP(I123,'[1]Price List, Weapons &amp; Items'!B$1:E$1048576,4,0)</f>
        <v>0</v>
      </c>
      <c r="M123" s="40" t="n">
        <v>1000</v>
      </c>
      <c r="N123" s="9" t="n">
        <v>1000</v>
      </c>
      <c r="O123" s="9" t="n">
        <f aca="false">VLOOKUP($I123,'[1]Price List, Weapons &amp; Items'!B$1:G$1048576,6,0)</f>
        <v>246216</v>
      </c>
      <c r="P123" s="6" t="str">
        <f aca="false">IF(TYPE(M123)=1,IF(TYPE(O123)=1,M123*O123,"No price"),".")</f>
        <v>No price</v>
      </c>
      <c r="Q123" s="6" t="str">
        <f aca="false">IF(TYPE(N123)=1,IF(TYPE(O123)=1,N123*O123,"No price"),".")</f>
        <v>No price</v>
      </c>
      <c r="R123" s="6" t="str">
        <f aca="false">IF(AG123=1,IF(H123&lt;&gt;"Not given",H123,IF(TYPE(H123)=2,IF(SUMIFS(#REF!,#REF!,A123)&gt;0,SUMIFS(#REF!,#REF!,A123),"."),"Format error")),"")</f>
        <v/>
      </c>
      <c r="S123" s="6" t="str">
        <f aca="false">IF(AND(AG123=1,R123&lt;&gt;".")=TRUE(),R123/VLOOKUP(G123,'[1]Exchange Rates'!B$1:C$1048576,2,0),IF(R123=".",".",""))</f>
        <v/>
      </c>
      <c r="T123" s="6" t="str">
        <f aca="false">IF(AG123=1,IF(AI123="Value is not given at all",".",IF(AI123="Value is given by the source",S123,IF(AI123="Value is calculated with prices",(IF(SUMIFS(#REF!,#REF!,A123)&gt;0,SUMIFS(#REF!,#REF!,A123),"."))/VLOOKUP("USD",'[1]Exchange Rates'!B$1:C$1048576,2,0),"Error with coding"))),"")</f>
        <v/>
      </c>
      <c r="U123" s="5" t="s">
        <v>63</v>
      </c>
      <c r="V123" s="42" t="s">
        <v>294</v>
      </c>
      <c r="W123" s="45" t="s">
        <v>72</v>
      </c>
      <c r="X123" s="45" t="s">
        <v>76</v>
      </c>
      <c r="Y123" s="45" t="s">
        <v>310</v>
      </c>
      <c r="Z123" s="43" t="n">
        <v>0</v>
      </c>
      <c r="AA123" s="5" t="n">
        <v>0</v>
      </c>
      <c r="AB123" s="5" t="n">
        <f aca="false">IF(AND(D123="Humanitarian", AE123&lt;&gt;"."), 1, 0)</f>
        <v>0</v>
      </c>
      <c r="AC123" s="5" t="n">
        <f aca="false">IF(OR(M123="undisclosed", M123="."), 0, IF(M123=N123, 1, 0))</f>
        <v>1</v>
      </c>
      <c r="AD123" s="5" t="n">
        <v>1</v>
      </c>
      <c r="AE123" s="45" t="s">
        <v>108</v>
      </c>
      <c r="AF123" s="12" t="str">
        <f aca="false">""</f>
        <v/>
      </c>
      <c r="AG123" s="36" t="n">
        <v>0</v>
      </c>
      <c r="AH123" s="46" t="s">
        <v>66</v>
      </c>
      <c r="AI123" s="36" t="s">
        <v>66</v>
      </c>
      <c r="AJ123" s="36" t="n">
        <v>1</v>
      </c>
      <c r="AK123" s="36" t="n">
        <v>8</v>
      </c>
      <c r="AL123" s="36" t="n">
        <v>0</v>
      </c>
      <c r="AM123" s="36" t="n">
        <f aca="false">IF(OR(AN123="2022-2023",AN123=2022), 1, 0)</f>
        <v>1</v>
      </c>
      <c r="AN123" s="36" t="s">
        <v>68</v>
      </c>
      <c r="AO123" s="36" t="n">
        <f aca="false">VLOOKUP($I123,'[1]Price List, Weapons &amp; Items'!B$1:F$1048576,5,0)</f>
        <v>0</v>
      </c>
      <c r="AP123" s="36" t="n">
        <f aca="false">IF(AND(AO123=1,M123="undisclosed")=TRUE(),1,0)</f>
        <v>0</v>
      </c>
      <c r="AQ123" s="36" t="n">
        <f aca="false">IF(AND(AO123=1,N123="undisclosed")=TRUE(),1,0)</f>
        <v>0</v>
      </c>
      <c r="AR123" s="36" t="n">
        <f aca="false">IFERROR(IF(SEARCH("ammuni",I123,1)&gt;0,1,0),0)</f>
        <v>0</v>
      </c>
      <c r="AS123" s="5" t="str">
        <f aca="false">VLOOKUP($I123,'[1]Price List, Weapons &amp; Items'!B$1:L$1048576,COLUMN('[1]Price List, Weapons &amp; Items'!$J$11)-1,0)</f>
        <v>Government information</v>
      </c>
      <c r="AT123" s="5" t="str">
        <f aca="false">IF(I123=".",".",VLOOKUP($I123,'[1]Price List, Weapons &amp; Items'!B$1:J$1048576,3,0))</f>
        <v>Light Anti-armor Weapon (LAW)</v>
      </c>
      <c r="AU123" s="13" t="str">
        <f aca="true">IF(AG123=1,(OFFSET(I123,0,0,COUNTIF(#REF!,A123),1)),"")</f>
        <v/>
      </c>
      <c r="AV123" s="5" t="n">
        <f aca="false">VLOOKUP($I123,'[1]Price List, Weapons &amp; Items'!B$1:L$1048576,COLUMN('[1]Price List, Weapons &amp; Items'!$L$11)-1,0)</f>
        <v>0</v>
      </c>
      <c r="AW123" s="5" t="n">
        <f aca="false">IF(U123="Yes",1,0)</f>
        <v>1</v>
      </c>
      <c r="AX123" s="5" t="n">
        <f aca="false">IF(D123="Military",IF(OR(IFERROR(SEARCH("equipment",E123,1),0)&gt;0,IFERROR(SEARCH("weapons",E123,1),0)&gt;0),1,0),0)</f>
        <v>1</v>
      </c>
      <c r="AY123" s="5" t="str">
        <f aca="false">IFERROR(IF(VALUE(TEXT(C123,"mm"))=IF(AK123&gt;12,AK123-12,AK123),".",IF(TEXT(C123,"mm")="01",".",1)),"Value is not in date format")</f>
        <v>.</v>
      </c>
      <c r="AZ123" s="5" t="str">
        <f aca="false">IF(AND(A123=A122,C123=C122)=TRUE(),IF(F123=F122,".","1"),".")</f>
        <v>.</v>
      </c>
      <c r="BA123" s="5" t="str">
        <f aca="false">IF(AND(_xlfn.ISFORMULA(R123),_xlfn.ISFORMULA(S123),_xlfn.ISFORMULA(T123))=TRUE(),".",1)</f>
        <v>.</v>
      </c>
      <c r="BB123" s="5" t="str">
        <f aca="false">IF(T123&lt;&gt;".",IF(T123&gt;S123,1,"."),".")</f>
        <v>.</v>
      </c>
      <c r="BC123" s="5" t="n">
        <f aca="false">IFERROR(VLOOKUP(B123,'[1]Share, Heavy Weapons to Ukraine'!B$1:AA$1048576,COLUMN('[1]Share, Heavy Weapons to Ukraine'!C132)-1,0),0)</f>
        <v>1</v>
      </c>
      <c r="BD123" s="5" t="n">
        <f aca="false">VLOOKUP(Sheet1!B123,'[1]Country Summary (€)'!B$1:F$1048576,COLUMN('[1]Country Summary (€)'!C133)-1,FALSE())</f>
        <v>0</v>
      </c>
      <c r="BE123" s="5" t="str">
        <f aca="false">IF(AND(AG123=1,D123="Military",H123&lt;&gt;"Not given")=TRUE(),IF(SUMIFS(#REF!,#REF!,A123)&gt;0,ABS((SUMIFS(#REF!,#REF!,A123)/VLOOKUP("USD",'[1]Exchange Rates'!B$1:C$1048576,2,0)))/S123,"."),".")</f>
        <v>.</v>
      </c>
      <c r="BF123" s="1" t="str">
        <f aca="false">IF(AND(AG123=1,D123="Military",H123&lt;&gt;"Not given")=TRUE(),IF(SUMIFS(#REF!,#REF!,A123)&gt;0,IF((ABS((SUMIFS(#REF!,#REF!,A123)/VLOOKUP("USD",'[1]Exchange Rates'!B$1:C$1048576,2,0)))/S123)&gt;1,(SUMIFS(#REF!,#REF!,A123)-S123)/S123,(S123-SUMIFS(#REF!,#REF!,A123))/SUMIFS(#REF!,#REF!,A123)),"."),".")</f>
        <v>.</v>
      </c>
    </row>
    <row r="124" customFormat="false" ht="15.75" hidden="false" customHeight="true" outlineLevel="0" collapsed="false">
      <c r="A124" s="3" t="s">
        <v>104</v>
      </c>
      <c r="B124" s="37" t="s">
        <v>57</v>
      </c>
      <c r="C124" s="38" t="n">
        <v>44792</v>
      </c>
      <c r="D124" s="37" t="s">
        <v>105</v>
      </c>
      <c r="E124" s="3" t="s">
        <v>106</v>
      </c>
      <c r="F124" s="4" t="s">
        <v>293</v>
      </c>
      <c r="G124" s="5" t="s">
        <v>61</v>
      </c>
      <c r="H124" s="53" t="n">
        <v>775000000</v>
      </c>
      <c r="I124" s="37" t="s">
        <v>311</v>
      </c>
      <c r="J124" s="7" t="str">
        <f aca="false">VLOOKUP($I124,'[1]Price List, Weapons &amp; Items'!B$1:C$1048576,2,0)</f>
        <v>Ammunition for portable defence system</v>
      </c>
      <c r="K124" s="7" t="str">
        <f aca="false">IF(I124=".",I124,VLOOKUP($I124,'[1]Price List, Weapons &amp; Items'!B$1:D$1048576,3,0))</f>
        <v>Light Anti-armor Weapon (LAW) ammunition</v>
      </c>
      <c r="L124" s="8" t="n">
        <f aca="false">VLOOKUP(I124,'[1]Price List, Weapons &amp; Items'!B$1:E$1048576,4,0)</f>
        <v>0</v>
      </c>
      <c r="M124" s="40" t="n">
        <v>2000</v>
      </c>
      <c r="N124" s="9" t="n">
        <v>2000</v>
      </c>
      <c r="O124" s="9" t="n">
        <f aca="false">VLOOKUP($I124,'[1]Price List, Weapons &amp; Items'!B$1:G$1048576,6,0)</f>
        <v>78000</v>
      </c>
      <c r="P124" s="6" t="str">
        <f aca="false">IF(TYPE(M124)=1,IF(TYPE(O124)=1,M124*O124,"No price"),".")</f>
        <v>No price</v>
      </c>
      <c r="Q124" s="6" t="str">
        <f aca="false">IF(TYPE(N124)=1,IF(TYPE(O124)=1,N124*O124,"No price"),".")</f>
        <v>No price</v>
      </c>
      <c r="R124" s="6" t="str">
        <f aca="false">IF(AG124=1,IF(H124&lt;&gt;"Not given",H124,IF(TYPE(H124)=2,IF(SUMIFS(#REF!,#REF!,A124)&gt;0,SUMIFS(#REF!,#REF!,A124),"."),"Format error")),"")</f>
        <v/>
      </c>
      <c r="S124" s="6" t="str">
        <f aca="false">IF(AND(AG124=1,R124&lt;&gt;".")=TRUE(),R124/VLOOKUP(G124,'[1]Exchange Rates'!B$1:C$1048576,2,0),IF(R124=".",".",""))</f>
        <v/>
      </c>
      <c r="T124" s="6" t="str">
        <f aca="false">IF(AG124=1,IF(AI124="Value is not given at all",".",IF(AI124="Value is given by the source",S124,IF(AI124="Value is calculated with prices",(IF(SUMIFS(#REF!,#REF!,A124)&gt;0,SUMIFS(#REF!,#REF!,A124),"."))/VLOOKUP("USD",'[1]Exchange Rates'!B$1:C$1048576,2,0),"Error with coding"))),"")</f>
        <v/>
      </c>
      <c r="U124" s="5" t="s">
        <v>63</v>
      </c>
      <c r="V124" s="42" t="s">
        <v>294</v>
      </c>
      <c r="W124" s="45" t="s">
        <v>72</v>
      </c>
      <c r="X124" s="45" t="s">
        <v>76</v>
      </c>
      <c r="Y124" s="45" t="s">
        <v>312</v>
      </c>
      <c r="Z124" s="43" t="n">
        <v>0</v>
      </c>
      <c r="AA124" s="5" t="n">
        <v>0</v>
      </c>
      <c r="AB124" s="5" t="n">
        <f aca="false">IF(AND(D124="Humanitarian", AE124&lt;&gt;"."), 1, 0)</f>
        <v>0</v>
      </c>
      <c r="AC124" s="5" t="n">
        <f aca="false">IF(OR(M124="undisclosed", M124="."), 0, IF(M124=N124, 1, 0))</f>
        <v>1</v>
      </c>
      <c r="AD124" s="5" t="n">
        <v>1</v>
      </c>
      <c r="AE124" s="45" t="s">
        <v>108</v>
      </c>
      <c r="AF124" s="12" t="str">
        <f aca="false">""</f>
        <v/>
      </c>
      <c r="AG124" s="36" t="n">
        <v>0</v>
      </c>
      <c r="AH124" s="46" t="s">
        <v>66</v>
      </c>
      <c r="AI124" s="36" t="s">
        <v>66</v>
      </c>
      <c r="AJ124" s="36" t="n">
        <v>1</v>
      </c>
      <c r="AK124" s="36" t="n">
        <v>8</v>
      </c>
      <c r="AL124" s="36" t="n">
        <v>0</v>
      </c>
      <c r="AM124" s="36" t="n">
        <f aca="false">IF(OR(AN124="2022-2023",AN124=2022), 1, 0)</f>
        <v>1</v>
      </c>
      <c r="AN124" s="36" t="s">
        <v>68</v>
      </c>
      <c r="AO124" s="36" t="n">
        <f aca="false">VLOOKUP($I124,'[1]Price List, Weapons &amp; Items'!B$1:F$1048576,5,0)</f>
        <v>0</v>
      </c>
      <c r="AP124" s="36" t="n">
        <f aca="false">IF(AND(AO124=1,M124="undisclosed")=TRUE(),1,0)</f>
        <v>0</v>
      </c>
      <c r="AQ124" s="36" t="n">
        <f aca="false">IF(AND(AO124=1,N124="undisclosed")=TRUE(),1,0)</f>
        <v>0</v>
      </c>
      <c r="AR124" s="36" t="n">
        <f aca="false">IFERROR(IF(SEARCH("ammuni",I124,1)&gt;0,1,0),0)</f>
        <v>0</v>
      </c>
      <c r="AS124" s="5" t="str">
        <f aca="false">VLOOKUP($I124,'[1]Price List, Weapons &amp; Items'!B$1:L$1048576,COLUMN('[1]Price List, Weapons &amp; Items'!$J$11)-1,0)</f>
        <v>Military media (incl. websites)</v>
      </c>
      <c r="AT124" s="5" t="str">
        <f aca="false">IF(I124=".",".",VLOOKUP($I124,'[1]Price List, Weapons &amp; Items'!B$1:J$1048576,3,0))</f>
        <v>Light Anti-armor Weapon (LAW) ammunition</v>
      </c>
      <c r="AU124" s="13" t="str">
        <f aca="true">IF(AG124=1,(OFFSET(I124,0,0,COUNTIF(#REF!,A124),1)),"")</f>
        <v/>
      </c>
      <c r="AV124" s="5" t="n">
        <f aca="false">VLOOKUP($I124,'[1]Price List, Weapons &amp; Items'!B$1:L$1048576,COLUMN('[1]Price List, Weapons &amp; Items'!$L$11)-1,0)</f>
        <v>0</v>
      </c>
      <c r="AW124" s="5" t="n">
        <f aca="false">IF(U124="Yes",1,0)</f>
        <v>1</v>
      </c>
      <c r="AX124" s="5" t="n">
        <f aca="false">IF(D124="Military",IF(OR(IFERROR(SEARCH("equipment",E124,1),0)&gt;0,IFERROR(SEARCH("weapons",E124,1),0)&gt;0),1,0),0)</f>
        <v>1</v>
      </c>
      <c r="AY124" s="5" t="str">
        <f aca="false">IFERROR(IF(VALUE(TEXT(C124,"mm"))=IF(AK124&gt;12,AK124-12,AK124),".",IF(TEXT(C124,"mm")="01",".",1)),"Value is not in date format")</f>
        <v>.</v>
      </c>
      <c r="AZ124" s="5" t="str">
        <f aca="false">IF(AND(A124=A123,C124=C123)=TRUE(),IF(F124=F123,".","1"),".")</f>
        <v>.</v>
      </c>
      <c r="BA124" s="5" t="str">
        <f aca="false">IF(AND(_xlfn.ISFORMULA(R124),_xlfn.ISFORMULA(S124),_xlfn.ISFORMULA(T124))=TRUE(),".",1)</f>
        <v>.</v>
      </c>
      <c r="BB124" s="5" t="str">
        <f aca="false">IF(T124&lt;&gt;".",IF(T124&gt;S124,1,"."),".")</f>
        <v>.</v>
      </c>
      <c r="BC124" s="5" t="n">
        <f aca="false">IFERROR(VLOOKUP(B124,'[1]Share, Heavy Weapons to Ukraine'!B$1:AA$1048576,COLUMN('[1]Share, Heavy Weapons to Ukraine'!C133)-1,0),0)</f>
        <v>1</v>
      </c>
      <c r="BD124" s="5" t="n">
        <f aca="false">VLOOKUP(Sheet1!B124,'[1]Country Summary (€)'!B$1:F$1048576,COLUMN('[1]Country Summary (€)'!C134)-1,FALSE())</f>
        <v>0</v>
      </c>
      <c r="BE124" s="5" t="str">
        <f aca="false">IF(AND(AG124=1,D124="Military",H124&lt;&gt;"Not given")=TRUE(),IF(SUMIFS(#REF!,#REF!,A124)&gt;0,ABS((SUMIFS(#REF!,#REF!,A124)/VLOOKUP("USD",'[1]Exchange Rates'!B$1:C$1048576,2,0)))/S124,"."),".")</f>
        <v>.</v>
      </c>
      <c r="BF124" s="1" t="str">
        <f aca="false">IF(AND(AG124=1,D124="Military",H124&lt;&gt;"Not given")=TRUE(),IF(SUMIFS(#REF!,#REF!,A124)&gt;0,IF((ABS((SUMIFS(#REF!,#REF!,A124)/VLOOKUP("USD",'[1]Exchange Rates'!B$1:C$1048576,2,0)))/S124)&gt;1,(SUMIFS(#REF!,#REF!,A124)-S124)/S124,(S124-SUMIFS(#REF!,#REF!,A124))/SUMIFS(#REF!,#REF!,A124)),"."),".")</f>
        <v>.</v>
      </c>
    </row>
    <row r="125" customFormat="false" ht="15.75" hidden="false" customHeight="true" outlineLevel="0" collapsed="false">
      <c r="A125" s="3" t="s">
        <v>104</v>
      </c>
      <c r="B125" s="37" t="s">
        <v>57</v>
      </c>
      <c r="C125" s="38" t="n">
        <v>44792</v>
      </c>
      <c r="D125" s="37" t="s">
        <v>105</v>
      </c>
      <c r="E125" s="3" t="s">
        <v>106</v>
      </c>
      <c r="F125" s="4" t="s">
        <v>293</v>
      </c>
      <c r="G125" s="5" t="s">
        <v>61</v>
      </c>
      <c r="H125" s="53" t="n">
        <v>775000000</v>
      </c>
      <c r="I125" s="37" t="s">
        <v>313</v>
      </c>
      <c r="J125" s="7" t="str">
        <f aca="false">VLOOKUP($I125,'[1]Price List, Weapons &amp; Items'!B$1:C$1048576,2,0)</f>
        <v>Military equipment</v>
      </c>
      <c r="K125" s="7" t="str">
        <f aca="false">IF(I125=".",I125,VLOOKUP($I125,'[1]Price List, Weapons &amp; Items'!B$1:D$1048576,3,0))</f>
        <v>Military equipment</v>
      </c>
      <c r="L125" s="8" t="n">
        <f aca="false">VLOOKUP(I125,'[1]Price List, Weapons &amp; Items'!B$1:E$1048576,4,0)</f>
        <v>0</v>
      </c>
      <c r="M125" s="40" t="s">
        <v>166</v>
      </c>
      <c r="N125" s="9" t="s">
        <v>166</v>
      </c>
      <c r="O125" s="9" t="str">
        <f aca="false">VLOOKUP($I125,'[1]Price List, Weapons &amp; Items'!B$1:G$1048576,6,0)</f>
        <v>.</v>
      </c>
      <c r="P125" s="6" t="str">
        <f aca="false">IF(TYPE(M125)=1,IF(TYPE(O125)=1,M125*O125,"No price"),".")</f>
        <v>.</v>
      </c>
      <c r="Q125" s="6" t="str">
        <f aca="false">IF(TYPE(N125)=1,IF(TYPE(O125)=1,N125*O125,"No price"),".")</f>
        <v>.</v>
      </c>
      <c r="R125" s="6" t="str">
        <f aca="false">IF(AG125=1,IF(H125&lt;&gt;"Not given",H125,IF(TYPE(H125)=2,IF(SUMIFS(#REF!,#REF!,A125)&gt;0,SUMIFS(#REF!,#REF!,A125),"."),"Format error")),"")</f>
        <v/>
      </c>
      <c r="S125" s="6" t="str">
        <f aca="false">IF(AND(AG125=1,R125&lt;&gt;".")=TRUE(),R125/VLOOKUP(G125,'[1]Exchange Rates'!B$1:C$1048576,2,0),IF(R125=".",".",""))</f>
        <v/>
      </c>
      <c r="T125" s="6" t="str">
        <f aca="false">IF(AG125=1,IF(AI125="Value is not given at all",".",IF(AI125="Value is given by the source",S125,IF(AI125="Value is calculated with prices",(IF(SUMIFS(#REF!,#REF!,A125)&gt;0,SUMIFS(#REF!,#REF!,A125),"."))/VLOOKUP("USD",'[1]Exchange Rates'!B$1:C$1048576,2,0),"Error with coding"))),"")</f>
        <v/>
      </c>
      <c r="U125" s="5" t="s">
        <v>63</v>
      </c>
      <c r="V125" s="42" t="s">
        <v>294</v>
      </c>
      <c r="W125" s="45" t="s">
        <v>72</v>
      </c>
      <c r="X125" s="45" t="s">
        <v>76</v>
      </c>
      <c r="Y125" s="45" t="s">
        <v>314</v>
      </c>
      <c r="Z125" s="43" t="n">
        <v>0</v>
      </c>
      <c r="AA125" s="5" t="n">
        <v>0</v>
      </c>
      <c r="AB125" s="5" t="n">
        <f aca="false">IF(AND(D125="Humanitarian", AE125&lt;&gt;"."), 1, 0)</f>
        <v>0</v>
      </c>
      <c r="AC125" s="5" t="n">
        <f aca="false">IF(OR(M125="undisclosed", M125="."), 0, IF(M125=N125, 1, 0))</f>
        <v>0</v>
      </c>
      <c r="AD125" s="5" t="n">
        <v>1</v>
      </c>
      <c r="AE125" s="45" t="s">
        <v>108</v>
      </c>
      <c r="AF125" s="12" t="str">
        <f aca="false">""</f>
        <v/>
      </c>
      <c r="AG125" s="36" t="n">
        <v>0</v>
      </c>
      <c r="AH125" s="46" t="s">
        <v>66</v>
      </c>
      <c r="AI125" s="36" t="s">
        <v>66</v>
      </c>
      <c r="AJ125" s="36" t="n">
        <v>1</v>
      </c>
      <c r="AK125" s="36" t="n">
        <v>8</v>
      </c>
      <c r="AL125" s="36" t="n">
        <v>0</v>
      </c>
      <c r="AM125" s="36" t="n">
        <f aca="false">IF(OR(AN125="2022-2023",AN125=2022), 1, 0)</f>
        <v>1</v>
      </c>
      <c r="AN125" s="36" t="s">
        <v>68</v>
      </c>
      <c r="AO125" s="36" t="n">
        <f aca="false">VLOOKUP($I125,'[1]Price List, Weapons &amp; Items'!B$1:F$1048576,5,0)</f>
        <v>0</v>
      </c>
      <c r="AP125" s="36" t="n">
        <f aca="false">IF(AND(AO125=1,M125="undisclosed")=TRUE(),1,0)</f>
        <v>0</v>
      </c>
      <c r="AQ125" s="36" t="n">
        <f aca="false">IF(AND(AO125=1,N125="undisclosed")=TRUE(),1,0)</f>
        <v>0</v>
      </c>
      <c r="AR125" s="36" t="n">
        <f aca="false">IFERROR(IF(SEARCH("ammuni",I125,1)&gt;0,1,0),0)</f>
        <v>0</v>
      </c>
      <c r="AS125" s="5" t="str">
        <f aca="false">VLOOKUP($I125,'[1]Price List, Weapons &amp; Items'!B$1:L$1048576,COLUMN('[1]Price List, Weapons &amp; Items'!$J$11)-1,0)</f>
        <v>.</v>
      </c>
      <c r="AT125" s="5" t="str">
        <f aca="false">IF(I125=".",".",VLOOKUP($I125,'[1]Price List, Weapons &amp; Items'!B$1:J$1048576,3,0))</f>
        <v>Military equipment</v>
      </c>
      <c r="AU125" s="13" t="str">
        <f aca="true">IF(AG125=1,(OFFSET(I125,0,0,COUNTIF(#REF!,A125),1)),"")</f>
        <v/>
      </c>
      <c r="AV125" s="5" t="str">
        <f aca="false">VLOOKUP($I125,'[1]Price List, Weapons &amp; Items'!B$1:L$1048576,COLUMN('[1]Price List, Weapons &amp; Items'!$L$11)-1,0)</f>
        <v>no price, 0 count</v>
      </c>
      <c r="AW125" s="5" t="n">
        <f aca="false">IF(U125="Yes",1,0)</f>
        <v>1</v>
      </c>
      <c r="AX125" s="5" t="n">
        <f aca="false">IF(D125="Military",IF(OR(IFERROR(SEARCH("equipment",E125,1),0)&gt;0,IFERROR(SEARCH("weapons",E125,1),0)&gt;0),1,0),0)</f>
        <v>1</v>
      </c>
      <c r="AY125" s="5" t="str">
        <f aca="false">IFERROR(IF(VALUE(TEXT(C125,"mm"))=IF(AK125&gt;12,AK125-12,AK125),".",IF(TEXT(C125,"mm")="01",".",1)),"Value is not in date format")</f>
        <v>.</v>
      </c>
      <c r="AZ125" s="5" t="str">
        <f aca="false">IF(AND(A125=A124,C125=C124)=TRUE(),IF(F125=F124,".","1"),".")</f>
        <v>.</v>
      </c>
      <c r="BA125" s="5" t="str">
        <f aca="false">IF(AND(_xlfn.ISFORMULA(R125),_xlfn.ISFORMULA(S125),_xlfn.ISFORMULA(T125))=TRUE(),".",1)</f>
        <v>.</v>
      </c>
      <c r="BB125" s="5" t="str">
        <f aca="false">IF(T125&lt;&gt;".",IF(T125&gt;S125,1,"."),".")</f>
        <v>.</v>
      </c>
      <c r="BC125" s="5" t="n">
        <f aca="false">IFERROR(VLOOKUP(B125,'[1]Share, Heavy Weapons to Ukraine'!B$1:AA$1048576,COLUMN('[1]Share, Heavy Weapons to Ukraine'!C134)-1,0),0)</f>
        <v>1</v>
      </c>
      <c r="BD125" s="5" t="n">
        <f aca="false">VLOOKUP(Sheet1!B125,'[1]Country Summary (€)'!B$1:F$1048576,COLUMN('[1]Country Summary (€)'!C135)-1,FALSE())</f>
        <v>0</v>
      </c>
      <c r="BE125" s="5" t="str">
        <f aca="false">IF(AND(AG125=1,D125="Military",H125&lt;&gt;"Not given")=TRUE(),IF(SUMIFS(#REF!,#REF!,A125)&gt;0,ABS((SUMIFS(#REF!,#REF!,A125)/VLOOKUP("USD",'[1]Exchange Rates'!B$1:C$1048576,2,0)))/S125,"."),".")</f>
        <v>.</v>
      </c>
      <c r="BF125" s="1" t="str">
        <f aca="false">IF(AND(AG125=1,D125="Military",H125&lt;&gt;"Not given")=TRUE(),IF(SUMIFS(#REF!,#REF!,A125)&gt;0,IF((ABS((SUMIFS(#REF!,#REF!,A125)/VLOOKUP("USD",'[1]Exchange Rates'!B$1:C$1048576,2,0)))/S125)&gt;1,(SUMIFS(#REF!,#REF!,A125)-S125)/S125,(S125-SUMIFS(#REF!,#REF!,A125))/SUMIFS(#REF!,#REF!,A125)),"."),".")</f>
        <v>.</v>
      </c>
    </row>
    <row r="126" customFormat="false" ht="15.75" hidden="false" customHeight="true" outlineLevel="0" collapsed="false">
      <c r="A126" s="3" t="s">
        <v>104</v>
      </c>
      <c r="B126" s="37" t="s">
        <v>57</v>
      </c>
      <c r="C126" s="38" t="n">
        <v>44792</v>
      </c>
      <c r="D126" s="37" t="s">
        <v>105</v>
      </c>
      <c r="E126" s="3" t="s">
        <v>106</v>
      </c>
      <c r="F126" s="4" t="s">
        <v>293</v>
      </c>
      <c r="G126" s="5" t="s">
        <v>61</v>
      </c>
      <c r="H126" s="53" t="n">
        <v>775000000</v>
      </c>
      <c r="I126" s="37" t="s">
        <v>315</v>
      </c>
      <c r="J126" s="7" t="str">
        <f aca="false">VLOOKUP($I126,'[1]Price List, Weapons &amp; Items'!B$1:C$1048576,2,0)</f>
        <v>Military equipment</v>
      </c>
      <c r="K126" s="7" t="str">
        <f aca="false">IF(I126=".",I126,VLOOKUP($I126,'[1]Price List, Weapons &amp; Items'!B$1:D$1048576,3,0))</f>
        <v>Military equipment</v>
      </c>
      <c r="L126" s="8" t="n">
        <f aca="false">VLOOKUP(I126,'[1]Price List, Weapons &amp; Items'!B$1:E$1048576,4,0)</f>
        <v>0</v>
      </c>
      <c r="M126" s="40" t="s">
        <v>166</v>
      </c>
      <c r="N126" s="9" t="s">
        <v>166</v>
      </c>
      <c r="O126" s="9" t="n">
        <f aca="false">VLOOKUP($I126,'[1]Price List, Weapons &amp; Items'!B$1:G$1048576,6,0)</f>
        <v>90</v>
      </c>
      <c r="P126" s="6" t="str">
        <f aca="false">IF(TYPE(M126)=1,IF(TYPE(O126)=1,M126*O126,"No price"),".")</f>
        <v>.</v>
      </c>
      <c r="Q126" s="6" t="str">
        <f aca="false">IF(TYPE(N126)=1,IF(TYPE(O126)=1,N126*O126,"No price"),".")</f>
        <v>.</v>
      </c>
      <c r="R126" s="6" t="str">
        <f aca="false">IF(AG126=1,IF(H126&lt;&gt;"Not given",H126,IF(TYPE(H126)=2,IF(SUMIFS(#REF!,#REF!,A126)&gt;0,SUMIFS(#REF!,#REF!,A126),"."),"Format error")),"")</f>
        <v/>
      </c>
      <c r="S126" s="6" t="str">
        <f aca="false">IF(AND(AG126=1,R126&lt;&gt;".")=TRUE(),R126/VLOOKUP(G126,'[1]Exchange Rates'!B$1:C$1048576,2,0),IF(R126=".",".",""))</f>
        <v/>
      </c>
      <c r="T126" s="6" t="str">
        <f aca="false">IF(AG126=1,IF(AI126="Value is not given at all",".",IF(AI126="Value is given by the source",S126,IF(AI126="Value is calculated with prices",(IF(SUMIFS(#REF!,#REF!,A126)&gt;0,SUMIFS(#REF!,#REF!,A126),"."))/VLOOKUP("USD",'[1]Exchange Rates'!B$1:C$1048576,2,0),"Error with coding"))),"")</f>
        <v/>
      </c>
      <c r="U126" s="5" t="s">
        <v>63</v>
      </c>
      <c r="V126" s="42" t="s">
        <v>294</v>
      </c>
      <c r="W126" s="45" t="s">
        <v>72</v>
      </c>
      <c r="X126" s="45" t="s">
        <v>76</v>
      </c>
      <c r="Y126" s="45" t="s">
        <v>316</v>
      </c>
      <c r="Z126" s="43" t="n">
        <v>0</v>
      </c>
      <c r="AA126" s="5" t="n">
        <v>0</v>
      </c>
      <c r="AB126" s="5" t="n">
        <f aca="false">IF(AND(D126="Humanitarian", AE126&lt;&gt;"."), 1, 0)</f>
        <v>0</v>
      </c>
      <c r="AC126" s="5" t="n">
        <f aca="false">IF(OR(M126="undisclosed", M126="."), 0, IF(M126=N126, 1, 0))</f>
        <v>0</v>
      </c>
      <c r="AD126" s="5" t="n">
        <v>1</v>
      </c>
      <c r="AE126" s="45" t="s">
        <v>108</v>
      </c>
      <c r="AF126" s="12" t="str">
        <f aca="false">""</f>
        <v/>
      </c>
      <c r="AG126" s="36" t="n">
        <v>0</v>
      </c>
      <c r="AH126" s="46" t="s">
        <v>66</v>
      </c>
      <c r="AI126" s="36" t="s">
        <v>66</v>
      </c>
      <c r="AJ126" s="36" t="n">
        <v>1</v>
      </c>
      <c r="AK126" s="36" t="n">
        <v>8</v>
      </c>
      <c r="AL126" s="36" t="n">
        <v>0</v>
      </c>
      <c r="AM126" s="36" t="n">
        <f aca="false">IF(OR(AN126="2022-2023",AN126=2022), 1, 0)</f>
        <v>1</v>
      </c>
      <c r="AN126" s="36" t="s">
        <v>68</v>
      </c>
      <c r="AO126" s="36" t="n">
        <f aca="false">VLOOKUP($I126,'[1]Price List, Weapons &amp; Items'!B$1:F$1048576,5,0)</f>
        <v>0</v>
      </c>
      <c r="AP126" s="36" t="n">
        <f aca="false">IF(AND(AO126=1,M126="undisclosed")=TRUE(),1,0)</f>
        <v>0</v>
      </c>
      <c r="AQ126" s="36" t="n">
        <f aca="false">IF(AND(AO126=1,N126="undisclosed")=TRUE(),1,0)</f>
        <v>0</v>
      </c>
      <c r="AR126" s="36" t="n">
        <f aca="false">IFERROR(IF(SEARCH("ammuni",I126,1)&gt;0,1,0),0)</f>
        <v>0</v>
      </c>
      <c r="AS126" s="5" t="str">
        <f aca="false">VLOOKUP($I126,'[1]Price List, Weapons &amp; Items'!B$1:L$1048576,COLUMN('[1]Price List, Weapons &amp; Items'!$J$11)-1,0)</f>
        <v>Media reports (incl. social media)</v>
      </c>
      <c r="AT126" s="5" t="str">
        <f aca="false">IF(I126=".",".",VLOOKUP($I126,'[1]Price List, Weapons &amp; Items'!B$1:J$1048576,3,0))</f>
        <v>Military equipment</v>
      </c>
      <c r="AU126" s="13" t="str">
        <f aca="true">IF(AG126=1,(OFFSET(I126,0,0,COUNTIF(#REF!,A126),1)),"")</f>
        <v/>
      </c>
      <c r="AV126" s="5" t="str">
        <f aca="false">VLOOKUP($I126,'[1]Price List, Weapons &amp; Items'!B$1:L$1048576,COLUMN('[1]Price List, Weapons &amp; Items'!$L$11)-1,0)</f>
        <v>no price, 0 count</v>
      </c>
      <c r="AW126" s="5" t="n">
        <f aca="false">IF(U126="Yes",1,0)</f>
        <v>1</v>
      </c>
      <c r="AX126" s="5" t="n">
        <f aca="false">IF(D126="Military",IF(OR(IFERROR(SEARCH("equipment",E126,1),0)&gt;0,IFERROR(SEARCH("weapons",E126,1),0)&gt;0),1,0),0)</f>
        <v>1</v>
      </c>
      <c r="AY126" s="5" t="str">
        <f aca="false">IFERROR(IF(VALUE(TEXT(C126,"mm"))=IF(AK126&gt;12,AK126-12,AK126),".",IF(TEXT(C126,"mm")="01",".",1)),"Value is not in date format")</f>
        <v>.</v>
      </c>
      <c r="AZ126" s="5" t="str">
        <f aca="false">IF(AND(A126=A125,C126=C125)=TRUE(),IF(F126=F125,".","1"),".")</f>
        <v>.</v>
      </c>
      <c r="BA126" s="5" t="str">
        <f aca="false">IF(AND(_xlfn.ISFORMULA(R126),_xlfn.ISFORMULA(S126),_xlfn.ISFORMULA(T126))=TRUE(),".",1)</f>
        <v>.</v>
      </c>
      <c r="BB126" s="5" t="str">
        <f aca="false">IF(T126&lt;&gt;".",IF(T126&gt;S126,1,"."),".")</f>
        <v>.</v>
      </c>
      <c r="BC126" s="5" t="n">
        <f aca="false">IFERROR(VLOOKUP(B126,'[1]Share, Heavy Weapons to Ukraine'!B$1:AA$1048576,COLUMN('[1]Share, Heavy Weapons to Ukraine'!C135)-1,0),0)</f>
        <v>1</v>
      </c>
      <c r="BD126" s="5" t="n">
        <f aca="false">VLOOKUP(Sheet1!B126,'[1]Country Summary (€)'!B$1:F$1048576,COLUMN('[1]Country Summary (€)'!C136)-1,FALSE())</f>
        <v>0</v>
      </c>
      <c r="BE126" s="5" t="str">
        <f aca="false">IF(AND(AG126=1,D126="Military",H126&lt;&gt;"Not given")=TRUE(),IF(SUMIFS(#REF!,#REF!,A126)&gt;0,ABS((SUMIFS(#REF!,#REF!,A126)/VLOOKUP("USD",'[1]Exchange Rates'!B$1:C$1048576,2,0)))/S126,"."),".")</f>
        <v>.</v>
      </c>
      <c r="BF126" s="1" t="str">
        <f aca="false">IF(AND(AG126=1,D126="Military",H126&lt;&gt;"Not given")=TRUE(),IF(SUMIFS(#REF!,#REF!,A126)&gt;0,IF((ABS((SUMIFS(#REF!,#REF!,A126)/VLOOKUP("USD",'[1]Exchange Rates'!B$1:C$1048576,2,0)))/S126)&gt;1,(SUMIFS(#REF!,#REF!,A126)-S126)/S126,(S126-SUMIFS(#REF!,#REF!,A126))/SUMIFS(#REF!,#REF!,A126)),"."),".")</f>
        <v>.</v>
      </c>
    </row>
    <row r="127" customFormat="false" ht="15.75" hidden="false" customHeight="true" outlineLevel="0" collapsed="false">
      <c r="A127" s="3" t="s">
        <v>104</v>
      </c>
      <c r="B127" s="37" t="s">
        <v>57</v>
      </c>
      <c r="C127" s="38" t="n">
        <v>44792</v>
      </c>
      <c r="D127" s="37" t="s">
        <v>105</v>
      </c>
      <c r="E127" s="3" t="s">
        <v>106</v>
      </c>
      <c r="F127" s="4" t="s">
        <v>293</v>
      </c>
      <c r="G127" s="5" t="s">
        <v>61</v>
      </c>
      <c r="H127" s="53" t="n">
        <v>775000000</v>
      </c>
      <c r="I127" s="37" t="s">
        <v>317</v>
      </c>
      <c r="J127" s="7" t="str">
        <f aca="false">VLOOKUP($I127,'[1]Price List, Weapons &amp; Items'!B$1:C$1048576,2,0)</f>
        <v>Military equipment</v>
      </c>
      <c r="K127" s="7" t="str">
        <f aca="false">IF(I127=".",I127,VLOOKUP($I127,'[1]Price List, Weapons &amp; Items'!B$1:D$1048576,3,0))</f>
        <v>Military equipment</v>
      </c>
      <c r="L127" s="8" t="n">
        <f aca="false">VLOOKUP(I127,'[1]Price List, Weapons &amp; Items'!B$1:E$1048576,4,0)</f>
        <v>0</v>
      </c>
      <c r="M127" s="40" t="s">
        <v>166</v>
      </c>
      <c r="N127" s="9" t="s">
        <v>166</v>
      </c>
      <c r="O127" s="9" t="str">
        <f aca="false">VLOOKUP($I127,'[1]Price List, Weapons &amp; Items'!B$1:G$1048576,6,0)</f>
        <v>.</v>
      </c>
      <c r="P127" s="6" t="str">
        <f aca="false">IF(TYPE(M127)=1,IF(TYPE(O127)=1,M127*O127,"No price"),".")</f>
        <v>.</v>
      </c>
      <c r="Q127" s="6" t="str">
        <f aca="false">IF(TYPE(N127)=1,IF(TYPE(O127)=1,N127*O127,"No price"),".")</f>
        <v>.</v>
      </c>
      <c r="R127" s="6" t="str">
        <f aca="false">IF(AG127=1,IF(H127&lt;&gt;"Not given",H127,IF(TYPE(H127)=2,IF(SUMIFS(#REF!,#REF!,A127)&gt;0,SUMIFS(#REF!,#REF!,A127),"."),"Format error")),"")</f>
        <v/>
      </c>
      <c r="S127" s="6" t="str">
        <f aca="false">IF(AND(AG127=1,R127&lt;&gt;".")=TRUE(),R127/VLOOKUP(G127,'[1]Exchange Rates'!B$1:C$1048576,2,0),IF(R127=".",".",""))</f>
        <v/>
      </c>
      <c r="T127" s="6" t="str">
        <f aca="false">IF(AG127=1,IF(AI127="Value is not given at all",".",IF(AI127="Value is given by the source",S127,IF(AI127="Value is calculated with prices",(IF(SUMIFS(#REF!,#REF!,A127)&gt;0,SUMIFS(#REF!,#REF!,A127),"."))/VLOOKUP("USD",'[1]Exchange Rates'!B$1:C$1048576,2,0),"Error with coding"))),"")</f>
        <v/>
      </c>
      <c r="U127" s="5" t="s">
        <v>63</v>
      </c>
      <c r="V127" s="42" t="s">
        <v>294</v>
      </c>
      <c r="W127" s="45" t="s">
        <v>72</v>
      </c>
      <c r="X127" s="45" t="s">
        <v>76</v>
      </c>
      <c r="Y127" s="45" t="s">
        <v>318</v>
      </c>
      <c r="Z127" s="43" t="n">
        <v>0</v>
      </c>
      <c r="AA127" s="5" t="n">
        <v>0</v>
      </c>
      <c r="AB127" s="5" t="n">
        <f aca="false">IF(AND(D127="Humanitarian", AE127&lt;&gt;"."), 1, 0)</f>
        <v>0</v>
      </c>
      <c r="AC127" s="5" t="n">
        <f aca="false">IF(OR(M127="undisclosed", M127="."), 0, IF(M127=N127, 1, 0))</f>
        <v>0</v>
      </c>
      <c r="AD127" s="5" t="n">
        <v>1</v>
      </c>
      <c r="AE127" s="45" t="s">
        <v>108</v>
      </c>
      <c r="AF127" s="12" t="str">
        <f aca="false">""</f>
        <v/>
      </c>
      <c r="AG127" s="36" t="n">
        <v>0</v>
      </c>
      <c r="AH127" s="46" t="s">
        <v>66</v>
      </c>
      <c r="AI127" s="36" t="s">
        <v>66</v>
      </c>
      <c r="AJ127" s="36" t="n">
        <v>1</v>
      </c>
      <c r="AK127" s="36" t="n">
        <v>8</v>
      </c>
      <c r="AL127" s="36" t="n">
        <v>0</v>
      </c>
      <c r="AM127" s="36" t="n">
        <f aca="false">IF(OR(AN127="2022-2023",AN127=2022), 1, 0)</f>
        <v>1</v>
      </c>
      <c r="AN127" s="36" t="s">
        <v>68</v>
      </c>
      <c r="AO127" s="36" t="n">
        <f aca="false">VLOOKUP($I127,'[1]Price List, Weapons &amp; Items'!B$1:F$1048576,5,0)</f>
        <v>0</v>
      </c>
      <c r="AP127" s="36" t="n">
        <f aca="false">IF(AND(AO127=1,M127="undisclosed")=TRUE(),1,0)</f>
        <v>0</v>
      </c>
      <c r="AQ127" s="36" t="n">
        <f aca="false">IF(AND(AO127=1,N127="undisclosed")=TRUE(),1,0)</f>
        <v>0</v>
      </c>
      <c r="AR127" s="36" t="n">
        <f aca="false">IFERROR(IF(SEARCH("ammuni",I127,1)&gt;0,1,0),0)</f>
        <v>0</v>
      </c>
      <c r="AS127" s="5" t="str">
        <f aca="false">VLOOKUP($I127,'[1]Price List, Weapons &amp; Items'!B$1:L$1048576,COLUMN('[1]Price List, Weapons &amp; Items'!$J$11)-1,0)</f>
        <v>.</v>
      </c>
      <c r="AT127" s="5" t="str">
        <f aca="false">IF(I127=".",".",VLOOKUP($I127,'[1]Price List, Weapons &amp; Items'!B$1:J$1048576,3,0))</f>
        <v>Military equipment</v>
      </c>
      <c r="AU127" s="13" t="str">
        <f aca="true">IF(AG127=1,(OFFSET(I127,0,0,COUNTIF(#REF!,A127),1)),"")</f>
        <v/>
      </c>
      <c r="AV127" s="5" t="n">
        <f aca="false">VLOOKUP($I127,'[1]Price List, Weapons &amp; Items'!B$1:L$1048576,COLUMN('[1]Price List, Weapons &amp; Items'!$L$11)-1,0)</f>
        <v>0</v>
      </c>
      <c r="AW127" s="5" t="n">
        <f aca="false">IF(U127="Yes",1,0)</f>
        <v>1</v>
      </c>
      <c r="AX127" s="5" t="n">
        <f aca="false">IF(D127="Military",IF(OR(IFERROR(SEARCH("equipment",E127,1),0)&gt;0,IFERROR(SEARCH("weapons",E127,1),0)&gt;0),1,0),0)</f>
        <v>1</v>
      </c>
      <c r="AY127" s="5" t="str">
        <f aca="false">IFERROR(IF(VALUE(TEXT(C127,"mm"))=IF(AK127&gt;12,AK127-12,AK127),".",IF(TEXT(C127,"mm")="01",".",1)),"Value is not in date format")</f>
        <v>.</v>
      </c>
      <c r="AZ127" s="5" t="str">
        <f aca="false">IF(AND(A127=A126,C127=C126)=TRUE(),IF(F127=F126,".","1"),".")</f>
        <v>.</v>
      </c>
      <c r="BA127" s="5" t="str">
        <f aca="false">IF(AND(_xlfn.ISFORMULA(R127),_xlfn.ISFORMULA(S127),_xlfn.ISFORMULA(T127))=TRUE(),".",1)</f>
        <v>.</v>
      </c>
      <c r="BB127" s="5" t="str">
        <f aca="false">IF(T127&lt;&gt;".",IF(T127&gt;S127,1,"."),".")</f>
        <v>.</v>
      </c>
      <c r="BC127" s="5" t="n">
        <f aca="false">IFERROR(VLOOKUP(B127,'[1]Share, Heavy Weapons to Ukraine'!B$1:AA$1048576,COLUMN('[1]Share, Heavy Weapons to Ukraine'!C136)-1,0),0)</f>
        <v>1</v>
      </c>
      <c r="BD127" s="5" t="n">
        <f aca="false">VLOOKUP(Sheet1!B127,'[1]Country Summary (€)'!B$1:F$1048576,COLUMN('[1]Country Summary (€)'!C137)-1,FALSE())</f>
        <v>0</v>
      </c>
      <c r="BE127" s="5" t="str">
        <f aca="false">IF(AND(AG127=1,D127="Military",H127&lt;&gt;"Not given")=TRUE(),IF(SUMIFS(#REF!,#REF!,A127)&gt;0,ABS((SUMIFS(#REF!,#REF!,A127)/VLOOKUP("USD",'[1]Exchange Rates'!B$1:C$1048576,2,0)))/S127,"."),".")</f>
        <v>.</v>
      </c>
      <c r="BF127" s="1" t="str">
        <f aca="false">IF(AND(AG127=1,D127="Military",H127&lt;&gt;"Not given")=TRUE(),IF(SUMIFS(#REF!,#REF!,A127)&gt;0,IF((ABS((SUMIFS(#REF!,#REF!,A127)/VLOOKUP("USD",'[1]Exchange Rates'!B$1:C$1048576,2,0)))/S127)&gt;1,(SUMIFS(#REF!,#REF!,A127)-S127)/S127,(S127-SUMIFS(#REF!,#REF!,A127))/SUMIFS(#REF!,#REF!,A127)),"."),".")</f>
        <v>.</v>
      </c>
    </row>
    <row r="128" customFormat="false" ht="15.75" hidden="false" customHeight="true" outlineLevel="0" collapsed="false">
      <c r="A128" s="3" t="s">
        <v>104</v>
      </c>
      <c r="B128" s="37" t="s">
        <v>57</v>
      </c>
      <c r="C128" s="38" t="n">
        <v>44792</v>
      </c>
      <c r="D128" s="37" t="s">
        <v>105</v>
      </c>
      <c r="E128" s="3" t="s">
        <v>106</v>
      </c>
      <c r="F128" s="4" t="s">
        <v>293</v>
      </c>
      <c r="G128" s="5" t="s">
        <v>61</v>
      </c>
      <c r="H128" s="53" t="n">
        <v>775000000</v>
      </c>
      <c r="I128" s="37" t="s">
        <v>319</v>
      </c>
      <c r="J128" s="7" t="str">
        <f aca="false">VLOOKUP($I128,'[1]Price List, Weapons &amp; Items'!B$1:C$1048576,2,0)</f>
        <v>Military equipment</v>
      </c>
      <c r="K128" s="7" t="str">
        <f aca="false">IF(I128=".",I128,VLOOKUP($I128,'[1]Price List, Weapons &amp; Items'!B$1:D$1048576,3,0))</f>
        <v>Military equipment</v>
      </c>
      <c r="L128" s="8" t="n">
        <f aca="false">VLOOKUP(I128,'[1]Price List, Weapons &amp; Items'!B$1:E$1048576,4,0)</f>
        <v>0</v>
      </c>
      <c r="M128" s="40" t="s">
        <v>166</v>
      </c>
      <c r="N128" s="9" t="s">
        <v>166</v>
      </c>
      <c r="O128" s="9" t="n">
        <f aca="false">VLOOKUP($I128,'[1]Price List, Weapons &amp; Items'!B$1:G$1048576,6,0)</f>
        <v>2320</v>
      </c>
      <c r="P128" s="6" t="str">
        <f aca="false">IF(TYPE(M128)=1,IF(TYPE(O128)=1,M128*O128,"No price"),".")</f>
        <v>.</v>
      </c>
      <c r="Q128" s="6" t="str">
        <f aca="false">IF(TYPE(N128)=1,IF(TYPE(O128)=1,N128*O128,"No price"),".")</f>
        <v>.</v>
      </c>
      <c r="R128" s="6" t="str">
        <f aca="false">IF(AG128=1,IF(H128&lt;&gt;"Not given",H128,IF(TYPE(H128)=2,IF(SUMIFS(#REF!,#REF!,A128)&gt;0,SUMIFS(#REF!,#REF!,A128),"."),"Format error")),"")</f>
        <v/>
      </c>
      <c r="S128" s="6" t="str">
        <f aca="false">IF(AND(AG128=1,R128&lt;&gt;".")=TRUE(),R128/VLOOKUP(G128,'[1]Exchange Rates'!B$1:C$1048576,2,0),IF(R128=".",".",""))</f>
        <v/>
      </c>
      <c r="T128" s="6" t="str">
        <f aca="false">IF(AG128=1,IF(AI128="Value is not given at all",".",IF(AI128="Value is given by the source",S128,IF(AI128="Value is calculated with prices",(IF(SUMIFS(#REF!,#REF!,A128)&gt;0,SUMIFS(#REF!,#REF!,A128),"."))/VLOOKUP("USD",'[1]Exchange Rates'!B$1:C$1048576,2,0),"Error with coding"))),"")</f>
        <v/>
      </c>
      <c r="U128" s="5" t="s">
        <v>63</v>
      </c>
      <c r="V128" s="42" t="s">
        <v>294</v>
      </c>
      <c r="W128" s="45" t="s">
        <v>72</v>
      </c>
      <c r="X128" s="45" t="s">
        <v>76</v>
      </c>
      <c r="Y128" s="45" t="s">
        <v>320</v>
      </c>
      <c r="Z128" s="43" t="n">
        <v>0</v>
      </c>
      <c r="AA128" s="5" t="n">
        <v>0</v>
      </c>
      <c r="AB128" s="5" t="n">
        <f aca="false">IF(AND(D128="Humanitarian", AE128&lt;&gt;"."), 1, 0)</f>
        <v>0</v>
      </c>
      <c r="AC128" s="5" t="n">
        <f aca="false">IF(OR(M128="undisclosed", M128="."), 0, IF(M128=N128, 1, 0))</f>
        <v>0</v>
      </c>
      <c r="AD128" s="5" t="n">
        <v>1</v>
      </c>
      <c r="AE128" s="45" t="s">
        <v>108</v>
      </c>
      <c r="AF128" s="12" t="str">
        <f aca="false">""</f>
        <v/>
      </c>
      <c r="AG128" s="36" t="n">
        <v>0</v>
      </c>
      <c r="AH128" s="46" t="s">
        <v>66</v>
      </c>
      <c r="AI128" s="36" t="s">
        <v>66</v>
      </c>
      <c r="AJ128" s="36" t="n">
        <v>1</v>
      </c>
      <c r="AK128" s="36" t="n">
        <v>8</v>
      </c>
      <c r="AL128" s="36" t="n">
        <v>0</v>
      </c>
      <c r="AM128" s="36" t="n">
        <f aca="false">IF(OR(AN128="2022-2023",AN128=2022), 1, 0)</f>
        <v>1</v>
      </c>
      <c r="AN128" s="36" t="s">
        <v>68</v>
      </c>
      <c r="AO128" s="36" t="n">
        <f aca="false">VLOOKUP($I128,'[1]Price List, Weapons &amp; Items'!B$1:F$1048576,5,0)</f>
        <v>0</v>
      </c>
      <c r="AP128" s="36" t="n">
        <f aca="false">IF(AND(AO128=1,M128="undisclosed")=TRUE(),1,0)</f>
        <v>0</v>
      </c>
      <c r="AQ128" s="36" t="n">
        <f aca="false">IF(AND(AO128=1,N128="undisclosed")=TRUE(),1,0)</f>
        <v>0</v>
      </c>
      <c r="AR128" s="36" t="n">
        <f aca="false">IFERROR(IF(SEARCH("ammuni",I128,1)&gt;0,1,0),0)</f>
        <v>0</v>
      </c>
      <c r="AS128" s="5" t="str">
        <f aca="false">VLOOKUP($I128,'[1]Price List, Weapons &amp; Items'!B$1:L$1048576,COLUMN('[1]Price List, Weapons &amp; Items'!$J$11)-1,0)</f>
        <v>Media reports (incl. social media)</v>
      </c>
      <c r="AT128" s="5" t="str">
        <f aca="false">IF(I128=".",".",VLOOKUP($I128,'[1]Price List, Weapons &amp; Items'!B$1:J$1048576,3,0))</f>
        <v>Military equipment</v>
      </c>
      <c r="AU128" s="13" t="str">
        <f aca="true">IF(AG128=1,(OFFSET(I128,0,0,COUNTIF(#REF!,A128),1)),"")</f>
        <v/>
      </c>
      <c r="AV128" s="5" t="n">
        <f aca="false">VLOOKUP($I128,'[1]Price List, Weapons &amp; Items'!B$1:L$1048576,COLUMN('[1]Price List, Weapons &amp; Items'!$L$11)-1,0)</f>
        <v>0</v>
      </c>
      <c r="AW128" s="5" t="n">
        <f aca="false">IF(U128="Yes",1,0)</f>
        <v>1</v>
      </c>
      <c r="AX128" s="5" t="n">
        <f aca="false">IF(D128="Military",IF(OR(IFERROR(SEARCH("equipment",E128,1),0)&gt;0,IFERROR(SEARCH("weapons",E128,1),0)&gt;0),1,0),0)</f>
        <v>1</v>
      </c>
      <c r="AY128" s="5" t="str">
        <f aca="false">IFERROR(IF(VALUE(TEXT(C128,"mm"))=IF(AK128&gt;12,AK128-12,AK128),".",IF(TEXT(C128,"mm")="01",".",1)),"Value is not in date format")</f>
        <v>.</v>
      </c>
      <c r="AZ128" s="5" t="str">
        <f aca="false">IF(AND(A128=A127,C128=C127)=TRUE(),IF(F128=F127,".","1"),".")</f>
        <v>.</v>
      </c>
      <c r="BA128" s="5" t="str">
        <f aca="false">IF(AND(_xlfn.ISFORMULA(R128),_xlfn.ISFORMULA(S128),_xlfn.ISFORMULA(T128))=TRUE(),".",1)</f>
        <v>.</v>
      </c>
      <c r="BB128" s="5" t="str">
        <f aca="false">IF(T128&lt;&gt;".",IF(T128&gt;S128,1,"."),".")</f>
        <v>.</v>
      </c>
      <c r="BC128" s="5" t="n">
        <f aca="false">IFERROR(VLOOKUP(B128,'[1]Share, Heavy Weapons to Ukraine'!B$1:AA$1048576,COLUMN('[1]Share, Heavy Weapons to Ukraine'!C137)-1,0),0)</f>
        <v>1</v>
      </c>
      <c r="BD128" s="5" t="n">
        <f aca="false">VLOOKUP(Sheet1!B128,'[1]Country Summary (€)'!B$1:F$1048576,COLUMN('[1]Country Summary (€)'!C138)-1,FALSE())</f>
        <v>0</v>
      </c>
      <c r="BE128" s="5" t="str">
        <f aca="false">IF(AND(AG128=1,D128="Military",H128&lt;&gt;"Not given")=TRUE(),IF(SUMIFS(#REF!,#REF!,A128)&gt;0,ABS((SUMIFS(#REF!,#REF!,A128)/VLOOKUP("USD",'[1]Exchange Rates'!B$1:C$1048576,2,0)))/S128,"."),".")</f>
        <v>.</v>
      </c>
      <c r="BF128" s="1" t="str">
        <f aca="false">IF(AND(AG128=1,D128="Military",H128&lt;&gt;"Not given")=TRUE(),IF(SUMIFS(#REF!,#REF!,A128)&gt;0,IF((ABS((SUMIFS(#REF!,#REF!,A128)/VLOOKUP("USD",'[1]Exchange Rates'!B$1:C$1048576,2,0)))/S128)&gt;1,(SUMIFS(#REF!,#REF!,A128)-S128)/S128,(S128-SUMIFS(#REF!,#REF!,A128))/SUMIFS(#REF!,#REF!,A128)),"."),".")</f>
        <v>.</v>
      </c>
    </row>
    <row r="129" customFormat="false" ht="15.75" hidden="false" customHeight="true" outlineLevel="0" collapsed="false">
      <c r="A129" s="3" t="s">
        <v>104</v>
      </c>
      <c r="B129" s="37" t="s">
        <v>57</v>
      </c>
      <c r="C129" s="38" t="n">
        <v>44792</v>
      </c>
      <c r="D129" s="37" t="s">
        <v>105</v>
      </c>
      <c r="E129" s="3" t="s">
        <v>106</v>
      </c>
      <c r="F129" s="4" t="s">
        <v>293</v>
      </c>
      <c r="G129" s="5" t="s">
        <v>61</v>
      </c>
      <c r="H129" s="53" t="n">
        <v>775000000</v>
      </c>
      <c r="I129" s="37" t="s">
        <v>321</v>
      </c>
      <c r="J129" s="7" t="str">
        <f aca="false">VLOOKUP($I129,'[1]Price List, Weapons &amp; Items'!B$1:C$1048576,2,0)</f>
        <v>Military equipment</v>
      </c>
      <c r="K129" s="7" t="str">
        <f aca="false">IF(I129=".",I129,VLOOKUP($I129,'[1]Price List, Weapons &amp; Items'!B$1:D$1048576,3,0))</f>
        <v>Military equipment</v>
      </c>
      <c r="L129" s="8" t="n">
        <f aca="false">VLOOKUP(I129,'[1]Price List, Weapons &amp; Items'!B$1:E$1048576,4,0)</f>
        <v>0</v>
      </c>
      <c r="M129" s="40" t="s">
        <v>166</v>
      </c>
      <c r="N129" s="9" t="s">
        <v>166</v>
      </c>
      <c r="O129" s="9" t="n">
        <f aca="false">VLOOKUP($I129,'[1]Price List, Weapons &amp; Items'!B$1:G$1048576,6,0)</f>
        <v>5000</v>
      </c>
      <c r="P129" s="6" t="str">
        <f aca="false">IF(TYPE(M129)=1,IF(TYPE(O129)=1,M129*O129,"No price"),".")</f>
        <v>.</v>
      </c>
      <c r="Q129" s="6" t="str">
        <f aca="false">IF(TYPE(N129)=1,IF(TYPE(O129)=1,N129*O129,"No price"),".")</f>
        <v>.</v>
      </c>
      <c r="R129" s="6" t="str">
        <f aca="false">IF(AG129=1,IF(H129&lt;&gt;"Not given",H129,IF(TYPE(H129)=2,IF(SUMIFS(#REF!,#REF!,A129)&gt;0,SUMIFS(#REF!,#REF!,A129),"."),"Format error")),"")</f>
        <v/>
      </c>
      <c r="S129" s="6" t="str">
        <f aca="false">IF(AND(AG129=1,R129&lt;&gt;".")=TRUE(),R129/VLOOKUP(G129,'[1]Exchange Rates'!B$1:C$1048576,2,0),IF(R129=".",".",""))</f>
        <v/>
      </c>
      <c r="T129" s="6" t="str">
        <f aca="false">IF(AG129=1,IF(AI129="Value is not given at all",".",IF(AI129="Value is given by the source",S129,IF(AI129="Value is calculated with prices",(IF(SUMIFS(#REF!,#REF!,A129)&gt;0,SUMIFS(#REF!,#REF!,A129),"."))/VLOOKUP("USD",'[1]Exchange Rates'!B$1:C$1048576,2,0),"Error with coding"))),"")</f>
        <v/>
      </c>
      <c r="U129" s="5" t="s">
        <v>63</v>
      </c>
      <c r="V129" s="42" t="s">
        <v>294</v>
      </c>
      <c r="W129" s="45" t="s">
        <v>72</v>
      </c>
      <c r="X129" s="45" t="s">
        <v>76</v>
      </c>
      <c r="Y129" s="45" t="s">
        <v>322</v>
      </c>
      <c r="Z129" s="43" t="n">
        <v>0</v>
      </c>
      <c r="AA129" s="5" t="n">
        <v>0</v>
      </c>
      <c r="AB129" s="5" t="n">
        <f aca="false">IF(AND(D129="Humanitarian", AE129&lt;&gt;"."), 1, 0)</f>
        <v>0</v>
      </c>
      <c r="AC129" s="5" t="n">
        <f aca="false">IF(OR(M129="undisclosed", M129="."), 0, IF(M129=N129, 1, 0))</f>
        <v>0</v>
      </c>
      <c r="AD129" s="5" t="n">
        <v>1</v>
      </c>
      <c r="AE129" s="45" t="s">
        <v>108</v>
      </c>
      <c r="AF129" s="12" t="str">
        <f aca="false">""</f>
        <v/>
      </c>
      <c r="AG129" s="36" t="n">
        <v>0</v>
      </c>
      <c r="AH129" s="46" t="s">
        <v>66</v>
      </c>
      <c r="AI129" s="36" t="s">
        <v>66</v>
      </c>
      <c r="AJ129" s="36" t="n">
        <v>1</v>
      </c>
      <c r="AK129" s="36" t="n">
        <v>8</v>
      </c>
      <c r="AL129" s="36" t="n">
        <v>0</v>
      </c>
      <c r="AM129" s="36" t="n">
        <f aca="false">IF(OR(AN129="2022-2023",AN129=2022), 1, 0)</f>
        <v>1</v>
      </c>
      <c r="AN129" s="36" t="s">
        <v>68</v>
      </c>
      <c r="AO129" s="36" t="n">
        <f aca="false">VLOOKUP($I129,'[1]Price List, Weapons &amp; Items'!B$1:F$1048576,5,0)</f>
        <v>0</v>
      </c>
      <c r="AP129" s="36" t="n">
        <f aca="false">IF(AND(AO129=1,M129="undisclosed")=TRUE(),1,0)</f>
        <v>0</v>
      </c>
      <c r="AQ129" s="36" t="n">
        <f aca="false">IF(AND(AO129=1,N129="undisclosed")=TRUE(),1,0)</f>
        <v>0</v>
      </c>
      <c r="AR129" s="36" t="n">
        <f aca="false">IFERROR(IF(SEARCH("ammuni",I129,1)&gt;0,1,0),0)</f>
        <v>0</v>
      </c>
      <c r="AS129" s="5" t="str">
        <f aca="false">VLOOKUP($I129,'[1]Price List, Weapons &amp; Items'!B$1:L$1048576,COLUMN('[1]Price List, Weapons &amp; Items'!$J$11)-1,0)</f>
        <v>Miscellaneous</v>
      </c>
      <c r="AT129" s="5" t="str">
        <f aca="false">IF(I129=".",".",VLOOKUP($I129,'[1]Price List, Weapons &amp; Items'!B$1:J$1048576,3,0))</f>
        <v>Military equipment</v>
      </c>
      <c r="AU129" s="13" t="str">
        <f aca="true">IF(AG129=1,(OFFSET(I129,0,0,COUNTIF(#REF!,A129),1)),"")</f>
        <v/>
      </c>
      <c r="AV129" s="5" t="str">
        <f aca="false">VLOOKUP($I129,'[1]Price List, Weapons &amp; Items'!B$1:L$1048576,COLUMN('[1]Price List, Weapons &amp; Items'!$L$11)-1,0)</f>
        <v>no price, 0 count</v>
      </c>
      <c r="AW129" s="5" t="n">
        <f aca="false">IF(U129="Yes",1,0)</f>
        <v>1</v>
      </c>
      <c r="AX129" s="5" t="n">
        <f aca="false">IF(D129="Military",IF(OR(IFERROR(SEARCH("equipment",E129,1),0)&gt;0,IFERROR(SEARCH("weapons",E129,1),0)&gt;0),1,0),0)</f>
        <v>1</v>
      </c>
      <c r="AY129" s="5" t="str">
        <f aca="false">IFERROR(IF(VALUE(TEXT(C129,"mm"))=IF(AK129&gt;12,AK129-12,AK129),".",IF(TEXT(C129,"mm")="01",".",1)),"Value is not in date format")</f>
        <v>.</v>
      </c>
      <c r="AZ129" s="5" t="str">
        <f aca="false">IF(AND(A129=A128,C129=C128)=TRUE(),IF(F129=F128,".","1"),".")</f>
        <v>.</v>
      </c>
      <c r="BA129" s="5" t="str">
        <f aca="false">IF(AND(_xlfn.ISFORMULA(R129),_xlfn.ISFORMULA(S129),_xlfn.ISFORMULA(T129))=TRUE(),".",1)</f>
        <v>.</v>
      </c>
      <c r="BB129" s="5" t="str">
        <f aca="false">IF(T129&lt;&gt;".",IF(T129&gt;S129,1,"."),".")</f>
        <v>.</v>
      </c>
      <c r="BC129" s="5" t="n">
        <f aca="false">IFERROR(VLOOKUP(B129,'[1]Share, Heavy Weapons to Ukraine'!B$1:AA$1048576,COLUMN('[1]Share, Heavy Weapons to Ukraine'!C138)-1,0),0)</f>
        <v>1</v>
      </c>
      <c r="BD129" s="5" t="n">
        <f aca="false">VLOOKUP(Sheet1!B129,'[1]Country Summary (€)'!B$1:F$1048576,COLUMN('[1]Country Summary (€)'!C139)-1,FALSE())</f>
        <v>0</v>
      </c>
      <c r="BE129" s="5" t="str">
        <f aca="false">IF(AND(AG129=1,D129="Military",H129&lt;&gt;"Not given")=TRUE(),IF(SUMIFS(#REF!,#REF!,A129)&gt;0,ABS((SUMIFS(#REF!,#REF!,A129)/VLOOKUP("USD",'[1]Exchange Rates'!B$1:C$1048576,2,0)))/S129,"."),".")</f>
        <v>.</v>
      </c>
      <c r="BF129" s="1" t="str">
        <f aca="false">IF(AND(AG129=1,D129="Military",H129&lt;&gt;"Not given")=TRUE(),IF(SUMIFS(#REF!,#REF!,A129)&gt;0,IF((ABS((SUMIFS(#REF!,#REF!,A129)/VLOOKUP("USD",'[1]Exchange Rates'!B$1:C$1048576,2,0)))/S129)&gt;1,(SUMIFS(#REF!,#REF!,A129)-S129)/S129,(S129-SUMIFS(#REF!,#REF!,A129))/SUMIFS(#REF!,#REF!,A129)),"."),".")</f>
        <v>.</v>
      </c>
    </row>
    <row r="130" customFormat="false" ht="15.75" hidden="false" customHeight="true" outlineLevel="0" collapsed="false">
      <c r="A130" s="3" t="s">
        <v>104</v>
      </c>
      <c r="B130" s="37" t="s">
        <v>57</v>
      </c>
      <c r="C130" s="38" t="n">
        <v>44792</v>
      </c>
      <c r="D130" s="37" t="s">
        <v>105</v>
      </c>
      <c r="E130" s="3" t="s">
        <v>106</v>
      </c>
      <c r="F130" s="4" t="s">
        <v>293</v>
      </c>
      <c r="G130" s="5" t="s">
        <v>61</v>
      </c>
      <c r="H130" s="53" t="n">
        <v>775000000</v>
      </c>
      <c r="I130" s="37" t="s">
        <v>174</v>
      </c>
      <c r="J130" s="7" t="str">
        <f aca="false">VLOOKUP($I130,'[1]Price List, Weapons &amp; Items'!B$1:C$1048576,2,0)</f>
        <v>Military equipment</v>
      </c>
      <c r="K130" s="7" t="str">
        <f aca="false">IF(I130=".",I130,VLOOKUP($I130,'[1]Price List, Weapons &amp; Items'!B$1:D$1048576,3,0))</f>
        <v>Military equipment</v>
      </c>
      <c r="L130" s="8" t="n">
        <f aca="false">VLOOKUP(I130,'[1]Price List, Weapons &amp; Items'!B$1:E$1048576,4,0)</f>
        <v>0</v>
      </c>
      <c r="M130" s="40" t="s">
        <v>166</v>
      </c>
      <c r="N130" s="9" t="s">
        <v>166</v>
      </c>
      <c r="O130" s="9" t="n">
        <f aca="false">VLOOKUP($I130,'[1]Price List, Weapons &amp; Items'!B$1:G$1048576,6,0)</f>
        <v>45</v>
      </c>
      <c r="P130" s="6" t="str">
        <f aca="false">IF(TYPE(M130)=1,IF(TYPE(O130)=1,M130*O130,"No price"),".")</f>
        <v>.</v>
      </c>
      <c r="Q130" s="6" t="str">
        <f aca="false">IF(TYPE(N130)=1,IF(TYPE(O130)=1,N130*O130,"No price"),".")</f>
        <v>.</v>
      </c>
      <c r="R130" s="6" t="str">
        <f aca="false">IF(AG130=1,IF(H130&lt;&gt;"Not given",H130,IF(TYPE(H130)=2,IF(SUMIFS(#REF!,#REF!,A130)&gt;0,SUMIFS(#REF!,#REF!,A130),"."),"Format error")),"")</f>
        <v/>
      </c>
      <c r="S130" s="6" t="str">
        <f aca="false">IF(AND(AG130=1,R130&lt;&gt;".")=TRUE(),R130/VLOOKUP(G130,'[1]Exchange Rates'!B$1:C$1048576,2,0),IF(R130=".",".",""))</f>
        <v/>
      </c>
      <c r="T130" s="6" t="str">
        <f aca="false">IF(AG130=1,IF(AI130="Value is not given at all",".",IF(AI130="Value is given by the source",S130,IF(AI130="Value is calculated with prices",(IF(SUMIFS(#REF!,#REF!,A130)&gt;0,SUMIFS(#REF!,#REF!,A130),"."))/VLOOKUP("USD",'[1]Exchange Rates'!B$1:C$1048576,2,0),"Error with coding"))),"")</f>
        <v/>
      </c>
      <c r="U130" s="5" t="s">
        <v>63</v>
      </c>
      <c r="V130" s="42" t="s">
        <v>323</v>
      </c>
      <c r="W130" s="45" t="s">
        <v>72</v>
      </c>
      <c r="X130" s="45" t="s">
        <v>76</v>
      </c>
      <c r="Y130" s="45" t="s">
        <v>324</v>
      </c>
      <c r="Z130" s="43" t="n">
        <v>0</v>
      </c>
      <c r="AA130" s="5" t="n">
        <v>0</v>
      </c>
      <c r="AB130" s="5" t="n">
        <f aca="false">IF(AND(D130="Humanitarian", AE130&lt;&gt;"."), 1, 0)</f>
        <v>0</v>
      </c>
      <c r="AC130" s="5" t="n">
        <f aca="false">IF(OR(M130="undisclosed", M130="."), 0, IF(M130=N130, 1, 0))</f>
        <v>0</v>
      </c>
      <c r="AD130" s="5" t="n">
        <v>1</v>
      </c>
      <c r="AE130" s="45" t="s">
        <v>108</v>
      </c>
      <c r="AF130" s="12" t="str">
        <f aca="false">""</f>
        <v/>
      </c>
      <c r="AG130" s="36" t="n">
        <v>0</v>
      </c>
      <c r="AH130" s="46" t="s">
        <v>66</v>
      </c>
      <c r="AI130" s="36" t="s">
        <v>66</v>
      </c>
      <c r="AJ130" s="36" t="n">
        <v>1</v>
      </c>
      <c r="AK130" s="36" t="n">
        <v>8</v>
      </c>
      <c r="AL130" s="36" t="n">
        <v>0</v>
      </c>
      <c r="AM130" s="36" t="n">
        <f aca="false">IF(OR(AN130="2022-2023",AN130=2022), 1, 0)</f>
        <v>1</v>
      </c>
      <c r="AN130" s="36" t="s">
        <v>68</v>
      </c>
      <c r="AO130" s="36" t="n">
        <f aca="false">VLOOKUP($I130,'[1]Price List, Weapons &amp; Items'!B$1:F$1048576,5,0)</f>
        <v>0</v>
      </c>
      <c r="AP130" s="36" t="n">
        <f aca="false">IF(AND(AO130=1,M130="undisclosed")=TRUE(),1,0)</f>
        <v>0</v>
      </c>
      <c r="AQ130" s="36" t="n">
        <f aca="false">IF(AND(AO130=1,N130="undisclosed")=TRUE(),1,0)</f>
        <v>0</v>
      </c>
      <c r="AR130" s="36" t="n">
        <f aca="false">IFERROR(IF(SEARCH("ammuni",I130,1)&gt;0,1,0),0)</f>
        <v>0</v>
      </c>
      <c r="AS130" s="5" t="str">
        <f aca="false">VLOOKUP($I130,'[1]Price List, Weapons &amp; Items'!B$1:L$1048576,COLUMN('[1]Price List, Weapons &amp; Items'!$J$11)-1,0)</f>
        <v>Online marketplaces and stores</v>
      </c>
      <c r="AT130" s="5" t="str">
        <f aca="false">IF(I130=".",".",VLOOKUP($I130,'[1]Price List, Weapons &amp; Items'!B$1:J$1048576,3,0))</f>
        <v>Military equipment</v>
      </c>
      <c r="AU130" s="13" t="str">
        <f aca="true">IF(AG130=1,(OFFSET(I130,0,0,COUNTIF(#REF!,A130),1)),"")</f>
        <v/>
      </c>
      <c r="AV130" s="5" t="n">
        <f aca="false">VLOOKUP($I130,'[1]Price List, Weapons &amp; Items'!B$1:L$1048576,COLUMN('[1]Price List, Weapons &amp; Items'!$L$11)-1,0)</f>
        <v>0</v>
      </c>
      <c r="AW130" s="5" t="n">
        <f aca="false">IF(U130="Yes",1,0)</f>
        <v>1</v>
      </c>
      <c r="AX130" s="5" t="n">
        <f aca="false">IF(D130="Military",IF(OR(IFERROR(SEARCH("equipment",E130,1),0)&gt;0,IFERROR(SEARCH("weapons",E130,1),0)&gt;0),1,0),0)</f>
        <v>1</v>
      </c>
      <c r="AY130" s="5" t="str">
        <f aca="false">IFERROR(IF(VALUE(TEXT(C130,"mm"))=IF(AK130&gt;12,AK130-12,AK130),".",IF(TEXT(C130,"mm")="01",".",1)),"Value is not in date format")</f>
        <v>.</v>
      </c>
      <c r="AZ130" s="5" t="str">
        <f aca="false">IF(AND(A130=A129,C130=C129)=TRUE(),IF(F130=F129,".","1"),".")</f>
        <v>.</v>
      </c>
      <c r="BA130" s="5" t="str">
        <f aca="false">IF(AND(_xlfn.ISFORMULA(R130),_xlfn.ISFORMULA(S130),_xlfn.ISFORMULA(T130))=TRUE(),".",1)</f>
        <v>.</v>
      </c>
      <c r="BB130" s="5" t="str">
        <f aca="false">IF(T130&lt;&gt;".",IF(T130&gt;S130,1,"."),".")</f>
        <v>.</v>
      </c>
      <c r="BC130" s="5" t="n">
        <f aca="false">IFERROR(VLOOKUP(B130,'[1]Share, Heavy Weapons to Ukraine'!B$1:AA$1048576,COLUMN('[1]Share, Heavy Weapons to Ukraine'!C139)-1,0),0)</f>
        <v>1</v>
      </c>
      <c r="BD130" s="5" t="n">
        <f aca="false">VLOOKUP(Sheet1!B130,'[1]Country Summary (€)'!B$1:F$1048576,COLUMN('[1]Country Summary (€)'!C140)-1,FALSE())</f>
        <v>0</v>
      </c>
      <c r="BE130" s="5" t="str">
        <f aca="false">IF(AND(AG130=1,D130="Military",H130&lt;&gt;"Not given")=TRUE(),IF(SUMIFS(#REF!,#REF!,A130)&gt;0,ABS((SUMIFS(#REF!,#REF!,A130)/VLOOKUP("USD",'[1]Exchange Rates'!B$1:C$1048576,2,0)))/S130,"."),".")</f>
        <v>.</v>
      </c>
      <c r="BF130" s="1" t="str">
        <f aca="false">IF(AND(AG130=1,D130="Military",H130&lt;&gt;"Not given")=TRUE(),IF(SUMIFS(#REF!,#REF!,A130)&gt;0,IF((ABS((SUMIFS(#REF!,#REF!,A130)/VLOOKUP("USD",'[1]Exchange Rates'!B$1:C$1048576,2,0)))/S130)&gt;1,(SUMIFS(#REF!,#REF!,A130)-S130)/S130,(S130-SUMIFS(#REF!,#REF!,A130))/SUMIFS(#REF!,#REF!,A130)),"."),".")</f>
        <v>.</v>
      </c>
    </row>
    <row r="131" customFormat="false" ht="15.75" hidden="false" customHeight="true" outlineLevel="0" collapsed="false">
      <c r="A131" s="3" t="s">
        <v>104</v>
      </c>
      <c r="B131" s="37" t="s">
        <v>57</v>
      </c>
      <c r="C131" s="38" t="n">
        <v>44792</v>
      </c>
      <c r="D131" s="37" t="s">
        <v>105</v>
      </c>
      <c r="E131" s="3" t="s">
        <v>106</v>
      </c>
      <c r="F131" s="4" t="s">
        <v>293</v>
      </c>
      <c r="G131" s="5" t="s">
        <v>61</v>
      </c>
      <c r="H131" s="53" t="n">
        <v>775000000</v>
      </c>
      <c r="I131" s="37" t="s">
        <v>325</v>
      </c>
      <c r="J131" s="7" t="str">
        <f aca="false">VLOOKUP($I131,'[1]Price List, Weapons &amp; Items'!B$1:C$1048576,2,0)</f>
        <v>Military equipment</v>
      </c>
      <c r="K131" s="7" t="str">
        <f aca="false">IF(I131=".",I131,VLOOKUP($I131,'[1]Price List, Weapons &amp; Items'!B$1:D$1048576,3,0))</f>
        <v>Military equipment</v>
      </c>
      <c r="L131" s="8" t="n">
        <f aca="false">VLOOKUP(I131,'[1]Price List, Weapons &amp; Items'!B$1:E$1048576,4,0)</f>
        <v>0</v>
      </c>
      <c r="M131" s="40" t="s">
        <v>166</v>
      </c>
      <c r="N131" s="9" t="s">
        <v>166</v>
      </c>
      <c r="O131" s="9" t="n">
        <f aca="false">VLOOKUP($I131,'[1]Price List, Weapons &amp; Items'!B$1:G$1048576,6,0)</f>
        <v>51404</v>
      </c>
      <c r="P131" s="6" t="str">
        <f aca="false">IF(TYPE(M131)=1,IF(TYPE(O131)=1,M131*O131,"No price"),".")</f>
        <v>.</v>
      </c>
      <c r="Q131" s="6" t="str">
        <f aca="false">IF(TYPE(N131)=1,IF(TYPE(O131)=1,N131*O131,"No price"),".")</f>
        <v>.</v>
      </c>
      <c r="R131" s="6" t="str">
        <f aca="false">IF(AG131=1,IF(H131&lt;&gt;"Not given",H131,IF(TYPE(H131)=2,IF(SUMIFS(#REF!,#REF!,A131)&gt;0,SUMIFS(#REF!,#REF!,A131),"."),"Format error")),"")</f>
        <v/>
      </c>
      <c r="S131" s="6" t="str">
        <f aca="false">IF(AND(AG131=1,R131&lt;&gt;".")=TRUE(),R131/VLOOKUP(G131,'[1]Exchange Rates'!B$1:C$1048576,2,0),IF(R131=".",".",""))</f>
        <v/>
      </c>
      <c r="T131" s="6" t="str">
        <f aca="false">IF(AG131=1,IF(AI131="Value is not given at all",".",IF(AI131="Value is given by the source",S131,IF(AI131="Value is calculated with prices",(IF(SUMIFS(#REF!,#REF!,A131)&gt;0,SUMIFS(#REF!,#REF!,A131),"."))/VLOOKUP("USD",'[1]Exchange Rates'!B$1:C$1048576,2,0),"Error with coding"))),"")</f>
        <v/>
      </c>
      <c r="U131" s="5" t="s">
        <v>63</v>
      </c>
      <c r="V131" s="42" t="s">
        <v>294</v>
      </c>
      <c r="W131" s="45" t="s">
        <v>72</v>
      </c>
      <c r="X131" s="45" t="s">
        <v>76</v>
      </c>
      <c r="Y131" s="45" t="s">
        <v>326</v>
      </c>
      <c r="Z131" s="43" t="n">
        <v>0</v>
      </c>
      <c r="AA131" s="5" t="n">
        <v>0</v>
      </c>
      <c r="AB131" s="5" t="n">
        <f aca="false">IF(AND(D131="Humanitarian", AE131&lt;&gt;"."), 1, 0)</f>
        <v>0</v>
      </c>
      <c r="AC131" s="5" t="n">
        <f aca="false">IF(OR(M131="undisclosed", M131="."), 0, IF(M131=N131, 1, 0))</f>
        <v>0</v>
      </c>
      <c r="AD131" s="5" t="n">
        <v>1</v>
      </c>
      <c r="AE131" s="45" t="s">
        <v>108</v>
      </c>
      <c r="AF131" s="12" t="str">
        <f aca="false">""</f>
        <v/>
      </c>
      <c r="AG131" s="36" t="n">
        <v>0</v>
      </c>
      <c r="AH131" s="46" t="s">
        <v>66</v>
      </c>
      <c r="AI131" s="36" t="s">
        <v>66</v>
      </c>
      <c r="AJ131" s="36" t="n">
        <v>1</v>
      </c>
      <c r="AK131" s="36" t="n">
        <v>8</v>
      </c>
      <c r="AL131" s="36" t="n">
        <v>0</v>
      </c>
      <c r="AM131" s="36" t="n">
        <f aca="false">IF(OR(AN131="2022-2023",AN131=2022), 1, 0)</f>
        <v>1</v>
      </c>
      <c r="AN131" s="36" t="s">
        <v>68</v>
      </c>
      <c r="AO131" s="36" t="n">
        <f aca="false">VLOOKUP($I131,'[1]Price List, Weapons &amp; Items'!B$1:F$1048576,5,0)</f>
        <v>0</v>
      </c>
      <c r="AP131" s="36" t="n">
        <f aca="false">IF(AND(AO131=1,M131="undisclosed")=TRUE(),1,0)</f>
        <v>0</v>
      </c>
      <c r="AQ131" s="36" t="n">
        <f aca="false">IF(AND(AO131=1,N131="undisclosed")=TRUE(),1,0)</f>
        <v>0</v>
      </c>
      <c r="AR131" s="36" t="n">
        <f aca="false">IFERROR(IF(SEARCH("ammuni",I131,1)&gt;0,1,0),0)</f>
        <v>0</v>
      </c>
      <c r="AS131" s="5" t="str">
        <f aca="false">VLOOKUP($I131,'[1]Price List, Weapons &amp; Items'!B$1:L$1048576,COLUMN('[1]Price List, Weapons &amp; Items'!$J$11)-1,0)</f>
        <v>Contracts</v>
      </c>
      <c r="AT131" s="5" t="str">
        <f aca="false">IF(I131=".",".",VLOOKUP($I131,'[1]Price List, Weapons &amp; Items'!B$1:J$1048576,3,0))</f>
        <v>Military equipment</v>
      </c>
      <c r="AU131" s="13" t="str">
        <f aca="true">IF(AG131=1,(OFFSET(I131,0,0,COUNTIF(#REF!,A131),1)),"")</f>
        <v/>
      </c>
      <c r="AV131" s="5" t="n">
        <f aca="false">VLOOKUP($I131,'[1]Price List, Weapons &amp; Items'!B$1:L$1048576,COLUMN('[1]Price List, Weapons &amp; Items'!$L$11)-1,0)</f>
        <v>0</v>
      </c>
      <c r="AW131" s="5" t="n">
        <f aca="false">IF(U131="Yes",1,0)</f>
        <v>1</v>
      </c>
      <c r="AX131" s="5" t="n">
        <f aca="false">IF(D131="Military",IF(OR(IFERROR(SEARCH("equipment",E131,1),0)&gt;0,IFERROR(SEARCH("weapons",E131,1),0)&gt;0),1,0),0)</f>
        <v>1</v>
      </c>
      <c r="AY131" s="5" t="str">
        <f aca="false">IFERROR(IF(VALUE(TEXT(C131,"mm"))=IF(AK131&gt;12,AK131-12,AK131),".",IF(TEXT(C131,"mm")="01",".",1)),"Value is not in date format")</f>
        <v>.</v>
      </c>
      <c r="AZ131" s="5" t="str">
        <f aca="false">IF(AND(A131=A130,C131=C130)=TRUE(),IF(F131=F130,".","1"),".")</f>
        <v>.</v>
      </c>
      <c r="BA131" s="5" t="str">
        <f aca="false">IF(AND(_xlfn.ISFORMULA(R131),_xlfn.ISFORMULA(S131),_xlfn.ISFORMULA(T131))=TRUE(),".",1)</f>
        <v>.</v>
      </c>
      <c r="BB131" s="5" t="str">
        <f aca="false">IF(T131&lt;&gt;".",IF(T131&gt;S131,1,"."),".")</f>
        <v>.</v>
      </c>
      <c r="BC131" s="5" t="n">
        <f aca="false">IFERROR(VLOOKUP(B131,'[1]Share, Heavy Weapons to Ukraine'!B$1:AA$1048576,COLUMN('[1]Share, Heavy Weapons to Ukraine'!C140)-1,0),0)</f>
        <v>1</v>
      </c>
      <c r="BD131" s="5" t="n">
        <f aca="false">VLOOKUP(Sheet1!B131,'[1]Country Summary (€)'!B$1:F$1048576,COLUMN('[1]Country Summary (€)'!C141)-1,FALSE())</f>
        <v>0</v>
      </c>
      <c r="BE131" s="5" t="str">
        <f aca="false">IF(AND(AG131=1,D131="Military",H131&lt;&gt;"Not given")=TRUE(),IF(SUMIFS(#REF!,#REF!,A131)&gt;0,ABS((SUMIFS(#REF!,#REF!,A131)/VLOOKUP("USD",'[1]Exchange Rates'!B$1:C$1048576,2,0)))/S131,"."),".")</f>
        <v>.</v>
      </c>
      <c r="BF131" s="1" t="str">
        <f aca="false">IF(AND(AG131=1,D131="Military",H131&lt;&gt;"Not given")=TRUE(),IF(SUMIFS(#REF!,#REF!,A131)&gt;0,IF((ABS((SUMIFS(#REF!,#REF!,A131)/VLOOKUP("USD",'[1]Exchange Rates'!B$1:C$1048576,2,0)))/S131)&gt;1,(SUMIFS(#REF!,#REF!,A131)-S131)/S131,(S131-SUMIFS(#REF!,#REF!,A131))/SUMIFS(#REF!,#REF!,A131)),"."),".")</f>
        <v>.</v>
      </c>
    </row>
    <row r="132" customFormat="false" ht="15.75" hidden="false" customHeight="true" outlineLevel="0" collapsed="false">
      <c r="A132" s="3" t="s">
        <v>104</v>
      </c>
      <c r="B132" s="37" t="s">
        <v>57</v>
      </c>
      <c r="C132" s="38" t="n">
        <v>44812</v>
      </c>
      <c r="D132" s="37" t="s">
        <v>105</v>
      </c>
      <c r="E132" s="3" t="s">
        <v>106</v>
      </c>
      <c r="F132" s="4" t="s">
        <v>327</v>
      </c>
      <c r="G132" s="5" t="s">
        <v>61</v>
      </c>
      <c r="H132" s="53" t="n">
        <v>675000000</v>
      </c>
      <c r="I132" s="37" t="s">
        <v>231</v>
      </c>
      <c r="J132" s="7" t="str">
        <f aca="false">VLOOKUP($I132,'[1]Price List, Weapons &amp; Items'!B$1:C$1048576,2,0)</f>
        <v>Ammunition for heavy weapon</v>
      </c>
      <c r="K132" s="7" t="str">
        <f aca="false">IF(I132=".",I132,VLOOKUP($I132,'[1]Price List, Weapons &amp; Items'!B$1:D$1048576,3,0))</f>
        <v>227mm MLRS ammunition</v>
      </c>
      <c r="L132" s="8" t="n">
        <f aca="false">VLOOKUP(I132,'[1]Price List, Weapons &amp; Items'!B$1:E$1048576,4,0)</f>
        <v>0</v>
      </c>
      <c r="M132" s="40" t="s">
        <v>166</v>
      </c>
      <c r="N132" s="9" t="s">
        <v>166</v>
      </c>
      <c r="O132" s="9" t="n">
        <f aca="false">VLOOKUP($I132,'[1]Price List, Weapons &amp; Items'!B$1:G$1048576,6,0)</f>
        <v>150000</v>
      </c>
      <c r="P132" s="6" t="str">
        <f aca="false">IF(TYPE(M132)=1,IF(TYPE(O132)=1,M132*O132,"No price"),".")</f>
        <v>.</v>
      </c>
      <c r="Q132" s="6" t="str">
        <f aca="false">IF(TYPE(N132)=1,IF(TYPE(O132)=1,N132*O132,"No price"),".")</f>
        <v>.</v>
      </c>
      <c r="R132" s="6" t="str">
        <f aca="false">IF(AG132=1,IF(H132&lt;&gt;"Not given",H132,IF(TYPE(H132)=2,IF(SUMIFS(#REF!,#REF!,A132)&gt;0,SUMIFS(#REF!,#REF!,A132),"."),"Format error")),"")</f>
        <v/>
      </c>
      <c r="S132" s="6" t="str">
        <f aca="false">IF(AND(AG132=1,R132&lt;&gt;".")=TRUE(),R132/VLOOKUP(G132,'[1]Exchange Rates'!B$1:C$1048576,2,0),IF(R132=".",".",""))</f>
        <v/>
      </c>
      <c r="T132" s="6" t="str">
        <f aca="false">IF(AG132=1,IF(AI132="Value is not given at all",".",IF(AI132="Value is given by the source",S132,IF(AI132="Value is calculated with prices",(IF(SUMIFS(#REF!,#REF!,A132)&gt;0,SUMIFS(#REF!,#REF!,A132),"."))/VLOOKUP("USD",'[1]Exchange Rates'!B$1:C$1048576,2,0),"Error with coding"))),"")</f>
        <v/>
      </c>
      <c r="U132" s="5" t="s">
        <v>63</v>
      </c>
      <c r="V132" s="42" t="s">
        <v>328</v>
      </c>
      <c r="W132" s="45" t="s">
        <v>72</v>
      </c>
      <c r="X132" s="45" t="s">
        <v>76</v>
      </c>
      <c r="Y132" s="45" t="s">
        <v>329</v>
      </c>
      <c r="Z132" s="43" t="n">
        <v>0</v>
      </c>
      <c r="AA132" s="5" t="n">
        <v>0</v>
      </c>
      <c r="AB132" s="5" t="n">
        <f aca="false">IF(AND(D132="Humanitarian", AE132&lt;&gt;"."), 1, 0)</f>
        <v>0</v>
      </c>
      <c r="AC132" s="5" t="n">
        <f aca="false">IF(OR(M132="undisclosed", M132="."), 0, IF(M132=N132, 1, 0))</f>
        <v>0</v>
      </c>
      <c r="AD132" s="5" t="n">
        <v>1</v>
      </c>
      <c r="AE132" s="45" t="s">
        <v>108</v>
      </c>
      <c r="AF132" s="12" t="str">
        <f aca="false">""</f>
        <v/>
      </c>
      <c r="AG132" s="36" t="n">
        <v>0</v>
      </c>
      <c r="AH132" s="46" t="s">
        <v>66</v>
      </c>
      <c r="AI132" s="36" t="s">
        <v>66</v>
      </c>
      <c r="AJ132" s="36" t="n">
        <v>1</v>
      </c>
      <c r="AK132" s="36" t="n">
        <v>9</v>
      </c>
      <c r="AL132" s="36" t="n">
        <v>0</v>
      </c>
      <c r="AM132" s="36" t="n">
        <f aca="false">IF(OR(AN132="2022-2023",AN132=2022), 1, 0)</f>
        <v>1</v>
      </c>
      <c r="AN132" s="36" t="s">
        <v>68</v>
      </c>
      <c r="AO132" s="36" t="n">
        <f aca="false">VLOOKUP($I132,'[1]Price List, Weapons &amp; Items'!B$1:F$1048576,5,0)</f>
        <v>1</v>
      </c>
      <c r="AP132" s="36" t="n">
        <f aca="false">IF(AND(AO132=1,M132="undisclosed")=TRUE(),1,0)</f>
        <v>1</v>
      </c>
      <c r="AQ132" s="36" t="n">
        <f aca="false">IF(AND(AO132=1,N132="undisclosed")=TRUE(),1,0)</f>
        <v>1</v>
      </c>
      <c r="AR132" s="36" t="n">
        <f aca="false">IFERROR(IF(SEARCH("ammuni",I132,1)&gt;0,1,0),0)</f>
        <v>1</v>
      </c>
      <c r="AS132" s="5" t="str">
        <f aca="false">VLOOKUP($I132,'[1]Price List, Weapons &amp; Items'!B$1:L$1048576,COLUMN('[1]Price List, Weapons &amp; Items'!$J$11)-1,0)</f>
        <v>Media reports (incl. social media)</v>
      </c>
      <c r="AT132" s="5" t="str">
        <f aca="false">IF(I132=".",".",VLOOKUP($I132,'[1]Price List, Weapons &amp; Items'!B$1:J$1048576,3,0))</f>
        <v>227mm MLRS ammunition</v>
      </c>
      <c r="AU132" s="13" t="str">
        <f aca="true">IF(AG132=1,(OFFSET(I132,0,0,COUNTIF(#REF!,A132),1)),"")</f>
        <v/>
      </c>
      <c r="AV132" s="5" t="str">
        <f aca="false">VLOOKUP($I132,'[1]Price List, Weapons &amp; Items'!B$1:L$1048576,COLUMN('[1]Price List, Weapons &amp; Items'!$L$11)-1,0)</f>
        <v>no price, 0 count</v>
      </c>
      <c r="AW132" s="5" t="n">
        <f aca="false">IF(U132="Yes",1,0)</f>
        <v>1</v>
      </c>
      <c r="AX132" s="5" t="n">
        <f aca="false">IF(D132="Military",IF(OR(IFERROR(SEARCH("equipment",E132,1),0)&gt;0,IFERROR(SEARCH("weapons",E132,1),0)&gt;0),1,0),0)</f>
        <v>1</v>
      </c>
      <c r="AY132" s="5" t="str">
        <f aca="false">IFERROR(IF(VALUE(TEXT(C132,"mm"))=IF(AK132&gt;12,AK132-12,AK132),".",IF(TEXT(C132,"mm")="01",".",1)),"Value is not in date format")</f>
        <v>.</v>
      </c>
      <c r="AZ132" s="5" t="str">
        <f aca="false">IF(AND(A132=A131,C132=C131)=TRUE(),IF(F132=F131,".","1"),".")</f>
        <v>.</v>
      </c>
      <c r="BA132" s="5" t="str">
        <f aca="false">IF(AND(_xlfn.ISFORMULA(R132),_xlfn.ISFORMULA(S132),_xlfn.ISFORMULA(T132))=TRUE(),".",1)</f>
        <v>.</v>
      </c>
      <c r="BB132" s="5" t="str">
        <f aca="false">IF(T132&lt;&gt;".",IF(T132&gt;S132,1,"."),".")</f>
        <v>.</v>
      </c>
      <c r="BC132" s="5" t="n">
        <f aca="false">IFERROR(VLOOKUP(B132,'[1]Share, Heavy Weapons to Ukraine'!B$1:AA$1048576,COLUMN('[1]Share, Heavy Weapons to Ukraine'!C141)-1,0),0)</f>
        <v>1</v>
      </c>
      <c r="BD132" s="5" t="n">
        <f aca="false">VLOOKUP(Sheet1!B132,'[1]Country Summary (€)'!B$1:F$1048576,COLUMN('[1]Country Summary (€)'!C142)-1,FALSE())</f>
        <v>0</v>
      </c>
      <c r="BE132" s="5" t="str">
        <f aca="false">IF(AND(AG132=1,D132="Military",H132&lt;&gt;"Not given")=TRUE(),IF(SUMIFS(#REF!,#REF!,A132)&gt;0,ABS((SUMIFS(#REF!,#REF!,A132)/VLOOKUP("USD",'[1]Exchange Rates'!B$1:C$1048576,2,0)))/S132,"."),".")</f>
        <v>.</v>
      </c>
      <c r="BF132" s="1" t="str">
        <f aca="false">IF(AND(AG132=1,D132="Military",H132&lt;&gt;"Not given")=TRUE(),IF(SUMIFS(#REF!,#REF!,A132)&gt;0,IF((ABS((SUMIFS(#REF!,#REF!,A132)/VLOOKUP("USD",'[1]Exchange Rates'!B$1:C$1048576,2,0)))/S132)&gt;1,(SUMIFS(#REF!,#REF!,A132)-S132)/S132,(S132-SUMIFS(#REF!,#REF!,A132))/SUMIFS(#REF!,#REF!,A132)),"."),".")</f>
        <v>.</v>
      </c>
    </row>
    <row r="133" customFormat="false" ht="15.75" hidden="false" customHeight="true" outlineLevel="0" collapsed="false">
      <c r="A133" s="3" t="s">
        <v>104</v>
      </c>
      <c r="B133" s="37" t="s">
        <v>57</v>
      </c>
      <c r="C133" s="38" t="n">
        <v>44812</v>
      </c>
      <c r="D133" s="37" t="s">
        <v>105</v>
      </c>
      <c r="E133" s="3" t="s">
        <v>106</v>
      </c>
      <c r="F133" s="4" t="s">
        <v>327</v>
      </c>
      <c r="G133" s="5" t="s">
        <v>61</v>
      </c>
      <c r="H133" s="53" t="n">
        <v>675000000</v>
      </c>
      <c r="I133" s="37" t="s">
        <v>296</v>
      </c>
      <c r="J133" s="7" t="str">
        <f aca="false">VLOOKUP($I133,'[1]Price List, Weapons &amp; Items'!B$1:C$1048576,2,0)</f>
        <v>Heavy weapon</v>
      </c>
      <c r="K133" s="7" t="str">
        <f aca="false">IF(I133=".",I133,VLOOKUP($I133,'[1]Price List, Weapons &amp; Items'!B$1:D$1048576,3,0))</f>
        <v>105mm howitzer</v>
      </c>
      <c r="L133" s="8" t="n">
        <f aca="false">VLOOKUP(I133,'[1]Price List, Weapons &amp; Items'!B$1:E$1048576,4,0)</f>
        <v>0</v>
      </c>
      <c r="M133" s="40" t="n">
        <v>4</v>
      </c>
      <c r="N133" s="9" t="n">
        <v>4</v>
      </c>
      <c r="O133" s="9" t="n">
        <f aca="false">VLOOKUP($I133,'[1]Price List, Weapons &amp; Items'!B$1:G$1048576,6,0)</f>
        <v>1272482.27600255</v>
      </c>
      <c r="P133" s="6" t="str">
        <f aca="false">IF(TYPE(M133)=1,IF(TYPE(O133)=1,M133*O133,"No price"),".")</f>
        <v>No price</v>
      </c>
      <c r="Q133" s="6" t="str">
        <f aca="false">IF(TYPE(N133)=1,IF(TYPE(O133)=1,N133*O133,"No price"),".")</f>
        <v>No price</v>
      </c>
      <c r="R133" s="6" t="str">
        <f aca="false">IF(AG133=1,IF(H133&lt;&gt;"Not given",H133,IF(TYPE(H133)=2,IF(SUMIFS(#REF!,#REF!,A133)&gt;0,SUMIFS(#REF!,#REF!,A133),"."),"Format error")),"")</f>
        <v/>
      </c>
      <c r="S133" s="6" t="str">
        <f aca="false">IF(AND(AG133=1,R133&lt;&gt;".")=TRUE(),R133/VLOOKUP(G133,'[1]Exchange Rates'!B$1:C$1048576,2,0),IF(R133=".",".",""))</f>
        <v/>
      </c>
      <c r="T133" s="6" t="str">
        <f aca="false">IF(AG133=1,IF(AI133="Value is not given at all",".",IF(AI133="Value is given by the source",S133,IF(AI133="Value is calculated with prices",(IF(SUMIFS(#REF!,#REF!,A133)&gt;0,SUMIFS(#REF!,#REF!,A133),"."))/VLOOKUP("USD",'[1]Exchange Rates'!B$1:C$1048576,2,0),"Error with coding"))),"")</f>
        <v/>
      </c>
      <c r="U133" s="5" t="s">
        <v>63</v>
      </c>
      <c r="V133" s="42" t="s">
        <v>328</v>
      </c>
      <c r="W133" s="45" t="s">
        <v>72</v>
      </c>
      <c r="X133" s="45" t="s">
        <v>76</v>
      </c>
      <c r="Y133" s="45" t="s">
        <v>330</v>
      </c>
      <c r="Z133" s="43" t="n">
        <v>0</v>
      </c>
      <c r="AA133" s="5" t="n">
        <v>0</v>
      </c>
      <c r="AB133" s="5" t="n">
        <f aca="false">IF(AND(D133="Humanitarian", AE133&lt;&gt;"."), 1, 0)</f>
        <v>0</v>
      </c>
      <c r="AC133" s="5" t="n">
        <f aca="false">IF(OR(M133="undisclosed", M133="."), 0, IF(M133=N133, 1, 0))</f>
        <v>1</v>
      </c>
      <c r="AD133" s="5" t="n">
        <v>1</v>
      </c>
      <c r="AE133" s="48" t="s">
        <v>146</v>
      </c>
      <c r="AF133" s="12" t="str">
        <f aca="false">""</f>
        <v/>
      </c>
      <c r="AG133" s="36" t="n">
        <v>0</v>
      </c>
      <c r="AH133" s="46" t="s">
        <v>66</v>
      </c>
      <c r="AI133" s="36" t="s">
        <v>66</v>
      </c>
      <c r="AJ133" s="36" t="n">
        <v>1</v>
      </c>
      <c r="AK133" s="36" t="n">
        <v>9</v>
      </c>
      <c r="AL133" s="36" t="n">
        <v>0</v>
      </c>
      <c r="AM133" s="36" t="n">
        <f aca="false">IF(OR(AN133="2022-2023",AN133=2022), 1, 0)</f>
        <v>1</v>
      </c>
      <c r="AN133" s="36" t="s">
        <v>68</v>
      </c>
      <c r="AO133" s="36" t="n">
        <f aca="false">VLOOKUP($I133,'[1]Price List, Weapons &amp; Items'!B$1:F$1048576,5,0)</f>
        <v>0</v>
      </c>
      <c r="AP133" s="36" t="n">
        <f aca="false">IF(AND(AO133=1,M133="undisclosed")=TRUE(),1,0)</f>
        <v>0</v>
      </c>
      <c r="AQ133" s="36" t="n">
        <f aca="false">IF(AND(AO133=1,N133="undisclosed")=TRUE(),1,0)</f>
        <v>0</v>
      </c>
      <c r="AR133" s="36" t="n">
        <f aca="false">IFERROR(IF(SEARCH("ammuni",I133,1)&gt;0,1,0),0)</f>
        <v>0</v>
      </c>
      <c r="AS133" s="5" t="str">
        <f aca="false">VLOOKUP($I133,'[1]Price List, Weapons &amp; Items'!B$1:L$1048576,COLUMN('[1]Price List, Weapons &amp; Items'!$J$11)-1,0)</f>
        <v>Contracts</v>
      </c>
      <c r="AT133" s="5" t="str">
        <f aca="false">IF(I133=".",".",VLOOKUP($I133,'[1]Price List, Weapons &amp; Items'!B$1:J$1048576,3,0))</f>
        <v>105mm howitzer</v>
      </c>
      <c r="AU133" s="13" t="str">
        <f aca="true">IF(AG133=1,(OFFSET(I133,0,0,COUNTIF(#REF!,A133),1)),"")</f>
        <v/>
      </c>
      <c r="AV133" s="5" t="n">
        <f aca="false">VLOOKUP($I133,'[1]Price List, Weapons &amp; Items'!B$1:L$1048576,COLUMN('[1]Price List, Weapons &amp; Items'!$L$11)-1,0)</f>
        <v>0</v>
      </c>
      <c r="AW133" s="5" t="n">
        <f aca="false">IF(U133="Yes",1,0)</f>
        <v>1</v>
      </c>
      <c r="AX133" s="5" t="n">
        <f aca="false">IF(D133="Military",IF(OR(IFERROR(SEARCH("equipment",E133,1),0)&gt;0,IFERROR(SEARCH("weapons",E133,1),0)&gt;0),1,0),0)</f>
        <v>1</v>
      </c>
      <c r="AY133" s="5" t="str">
        <f aca="false">IFERROR(IF(VALUE(TEXT(C133,"mm"))=IF(AK133&gt;12,AK133-12,AK133),".",IF(TEXT(C133,"mm")="01",".",1)),"Value is not in date format")</f>
        <v>.</v>
      </c>
      <c r="AZ133" s="5" t="str">
        <f aca="false">IF(AND(A133=A132,C133=C132)=TRUE(),IF(F133=F132,".","1"),".")</f>
        <v>.</v>
      </c>
      <c r="BA133" s="5" t="str">
        <f aca="false">IF(AND(_xlfn.ISFORMULA(R133),_xlfn.ISFORMULA(S133),_xlfn.ISFORMULA(T133))=TRUE(),".",1)</f>
        <v>.</v>
      </c>
      <c r="BB133" s="5" t="str">
        <f aca="false">IF(T133&lt;&gt;".",IF(T133&gt;S133,1,"."),".")</f>
        <v>.</v>
      </c>
      <c r="BC133" s="5" t="n">
        <f aca="false">IFERROR(VLOOKUP(B133,'[1]Share, Heavy Weapons to Ukraine'!B$1:AA$1048576,COLUMN('[1]Share, Heavy Weapons to Ukraine'!C142)-1,0),0)</f>
        <v>1</v>
      </c>
      <c r="BD133" s="5" t="n">
        <f aca="false">VLOOKUP(Sheet1!B133,'[1]Country Summary (€)'!B$1:F$1048576,COLUMN('[1]Country Summary (€)'!C143)-1,FALSE())</f>
        <v>0</v>
      </c>
      <c r="BE133" s="5" t="str">
        <f aca="false">IF(AND(AG133=1,D133="Military",H133&lt;&gt;"Not given")=TRUE(),IF(SUMIFS(#REF!,#REF!,A133)&gt;0,ABS((SUMIFS(#REF!,#REF!,A133)/VLOOKUP("USD",'[1]Exchange Rates'!B$1:C$1048576,2,0)))/S133,"."),".")</f>
        <v>.</v>
      </c>
      <c r="BF133" s="1" t="str">
        <f aca="false">IF(AND(AG133=1,D133="Military",H133&lt;&gt;"Not given")=TRUE(),IF(SUMIFS(#REF!,#REF!,A133)&gt;0,IF((ABS((SUMIFS(#REF!,#REF!,A133)/VLOOKUP("USD",'[1]Exchange Rates'!B$1:C$1048576,2,0)))/S133)&gt;1,(SUMIFS(#REF!,#REF!,A133)-S133)/S133,(S133-SUMIFS(#REF!,#REF!,A133))/SUMIFS(#REF!,#REF!,A133)),"."),".")</f>
        <v>.</v>
      </c>
    </row>
    <row r="134" customFormat="false" ht="15.75" hidden="false" customHeight="true" outlineLevel="0" collapsed="false">
      <c r="A134" s="3" t="s">
        <v>104</v>
      </c>
      <c r="B134" s="37" t="s">
        <v>57</v>
      </c>
      <c r="C134" s="38" t="n">
        <v>44812</v>
      </c>
      <c r="D134" s="37" t="s">
        <v>105</v>
      </c>
      <c r="E134" s="3" t="s">
        <v>106</v>
      </c>
      <c r="F134" s="4" t="s">
        <v>327</v>
      </c>
      <c r="G134" s="5" t="s">
        <v>61</v>
      </c>
      <c r="H134" s="53" t="n">
        <v>675000000</v>
      </c>
      <c r="I134" s="37" t="s">
        <v>239</v>
      </c>
      <c r="J134" s="7" t="str">
        <f aca="false">VLOOKUP($I134,'[1]Price List, Weapons &amp; Items'!B$1:C$1048576,2,0)</f>
        <v>Ammunition for heavy weapon</v>
      </c>
      <c r="K134" s="7" t="str">
        <f aca="false">IF(I134=".",I134,VLOOKUP($I134,'[1]Price List, Weapons &amp; Items'!B$1:D$1048576,3,0))</f>
        <v>105mm howitzer ammunition</v>
      </c>
      <c r="L134" s="8" t="n">
        <f aca="false">VLOOKUP(I134,'[1]Price List, Weapons &amp; Items'!B$1:E$1048576,4,0)</f>
        <v>0</v>
      </c>
      <c r="M134" s="40" t="n">
        <v>36000</v>
      </c>
      <c r="N134" s="9" t="n">
        <v>36000</v>
      </c>
      <c r="O134" s="9" t="n">
        <f aca="false">VLOOKUP($I134,'[1]Price List, Weapons &amp; Items'!B$1:G$1048576,6,0)</f>
        <v>400</v>
      </c>
      <c r="P134" s="6" t="str">
        <f aca="false">IF(TYPE(M134)=1,IF(TYPE(O134)=1,M134*O134,"No price"),".")</f>
        <v>No price</v>
      </c>
      <c r="Q134" s="6" t="str">
        <f aca="false">IF(TYPE(N134)=1,IF(TYPE(O134)=1,N134*O134,"No price"),".")</f>
        <v>No price</v>
      </c>
      <c r="R134" s="6" t="str">
        <f aca="false">IF(AG134=1,IF(H134&lt;&gt;"Not given",H134,IF(TYPE(H134)=2,IF(SUMIFS(#REF!,#REF!,A134)&gt;0,SUMIFS(#REF!,#REF!,A134),"."),"Format error")),"")</f>
        <v/>
      </c>
      <c r="S134" s="6" t="str">
        <f aca="false">IF(AND(AG134=1,R134&lt;&gt;".")=TRUE(),R134/VLOOKUP(G134,'[1]Exchange Rates'!B$1:C$1048576,2,0),IF(R134=".",".",""))</f>
        <v/>
      </c>
      <c r="T134" s="6" t="str">
        <f aca="false">IF(AG134=1,IF(AI134="Value is not given at all",".",IF(AI134="Value is given by the source",S134,IF(AI134="Value is calculated with prices",(IF(SUMIFS(#REF!,#REF!,A134)&gt;0,SUMIFS(#REF!,#REF!,A134),"."))/VLOOKUP("USD",'[1]Exchange Rates'!B$1:C$1048576,2,0),"Error with coding"))),"")</f>
        <v/>
      </c>
      <c r="U134" s="5" t="s">
        <v>63</v>
      </c>
      <c r="V134" s="42" t="s">
        <v>328</v>
      </c>
      <c r="W134" s="45" t="s">
        <v>72</v>
      </c>
      <c r="X134" s="45" t="s">
        <v>76</v>
      </c>
      <c r="Y134" s="45" t="s">
        <v>331</v>
      </c>
      <c r="Z134" s="43" t="n">
        <v>0</v>
      </c>
      <c r="AA134" s="5" t="n">
        <v>0</v>
      </c>
      <c r="AB134" s="5" t="n">
        <f aca="false">IF(AND(D134="Humanitarian", AE134&lt;&gt;"."), 1, 0)</f>
        <v>0</v>
      </c>
      <c r="AC134" s="5" t="n">
        <f aca="false">IF(OR(M134="undisclosed", M134="."), 0, IF(M134=N134, 1, 0))</f>
        <v>1</v>
      </c>
      <c r="AD134" s="5" t="n">
        <v>1</v>
      </c>
      <c r="AE134" s="45" t="s">
        <v>108</v>
      </c>
      <c r="AF134" s="12" t="str">
        <f aca="false">""</f>
        <v/>
      </c>
      <c r="AG134" s="36" t="n">
        <v>0</v>
      </c>
      <c r="AH134" s="46" t="s">
        <v>66</v>
      </c>
      <c r="AI134" s="36" t="s">
        <v>66</v>
      </c>
      <c r="AJ134" s="36" t="n">
        <v>1</v>
      </c>
      <c r="AK134" s="36" t="n">
        <v>9</v>
      </c>
      <c r="AL134" s="36" t="n">
        <v>0</v>
      </c>
      <c r="AM134" s="36" t="n">
        <f aca="false">IF(OR(AN134="2022-2023",AN134=2022), 1, 0)</f>
        <v>1</v>
      </c>
      <c r="AN134" s="36" t="s">
        <v>68</v>
      </c>
      <c r="AO134" s="36" t="n">
        <f aca="false">VLOOKUP($I134,'[1]Price List, Weapons &amp; Items'!B$1:F$1048576,5,0)</f>
        <v>0</v>
      </c>
      <c r="AP134" s="36" t="n">
        <f aca="false">IF(AND(AO134=1,M134="undisclosed")=TRUE(),1,0)</f>
        <v>0</v>
      </c>
      <c r="AQ134" s="36" t="n">
        <f aca="false">IF(AND(AO134=1,N134="undisclosed")=TRUE(),1,0)</f>
        <v>0</v>
      </c>
      <c r="AR134" s="36" t="n">
        <f aca="false">IFERROR(IF(SEARCH("ammuni",I134,1)&gt;0,1,0),0)</f>
        <v>0</v>
      </c>
      <c r="AS134" s="5" t="str">
        <f aca="false">VLOOKUP($I134,'[1]Price List, Weapons &amp; Items'!B$1:L$1048576,COLUMN('[1]Price List, Weapons &amp; Items'!$J$11)-1,0)</f>
        <v>Military media (incl. websites)</v>
      </c>
      <c r="AT134" s="5" t="str">
        <f aca="false">IF(I134=".",".",VLOOKUP($I134,'[1]Price List, Weapons &amp; Items'!B$1:J$1048576,3,0))</f>
        <v>105mm howitzer ammunition</v>
      </c>
      <c r="AU134" s="13" t="str">
        <f aca="true">IF(AG134=1,(OFFSET(I134,0,0,COUNTIF(#REF!,A134),1)),"")</f>
        <v/>
      </c>
      <c r="AV134" s="5" t="n">
        <f aca="false">VLOOKUP($I134,'[1]Price List, Weapons &amp; Items'!B$1:L$1048576,COLUMN('[1]Price List, Weapons &amp; Items'!$L$11)-1,0)</f>
        <v>0</v>
      </c>
      <c r="AW134" s="5" t="n">
        <f aca="false">IF(U134="Yes",1,0)</f>
        <v>1</v>
      </c>
      <c r="AX134" s="5" t="n">
        <f aca="false">IF(D134="Military",IF(OR(IFERROR(SEARCH("equipment",E134,1),0)&gt;0,IFERROR(SEARCH("weapons",E134,1),0)&gt;0),1,0),0)</f>
        <v>1</v>
      </c>
      <c r="AY134" s="5" t="str">
        <f aca="false">IFERROR(IF(VALUE(TEXT(C134,"mm"))=IF(AK134&gt;12,AK134-12,AK134),".",IF(TEXT(C134,"mm")="01",".",1)),"Value is not in date format")</f>
        <v>.</v>
      </c>
      <c r="AZ134" s="5" t="str">
        <f aca="false">IF(AND(A134=A133,C134=C133)=TRUE(),IF(F134=F133,".","1"),".")</f>
        <v>.</v>
      </c>
      <c r="BA134" s="5" t="str">
        <f aca="false">IF(AND(_xlfn.ISFORMULA(R134),_xlfn.ISFORMULA(S134),_xlfn.ISFORMULA(T134))=TRUE(),".",1)</f>
        <v>.</v>
      </c>
      <c r="BB134" s="5" t="str">
        <f aca="false">IF(T134&lt;&gt;".",IF(T134&gt;S134,1,"."),".")</f>
        <v>.</v>
      </c>
      <c r="BC134" s="5" t="n">
        <f aca="false">IFERROR(VLOOKUP(B134,'[1]Share, Heavy Weapons to Ukraine'!B$1:AA$1048576,COLUMN('[1]Share, Heavy Weapons to Ukraine'!C143)-1,0),0)</f>
        <v>1</v>
      </c>
      <c r="BD134" s="5" t="n">
        <f aca="false">VLOOKUP(Sheet1!B134,'[1]Country Summary (€)'!B$1:F$1048576,COLUMN('[1]Country Summary (€)'!C144)-1,FALSE())</f>
        <v>0</v>
      </c>
      <c r="BE134" s="5" t="str">
        <f aca="false">IF(AND(AG134=1,D134="Military",H134&lt;&gt;"Not given")=TRUE(),IF(SUMIFS(#REF!,#REF!,A134)&gt;0,ABS((SUMIFS(#REF!,#REF!,A134)/VLOOKUP("USD",'[1]Exchange Rates'!B$1:C$1048576,2,0)))/S134,"."),".")</f>
        <v>.</v>
      </c>
      <c r="BF134" s="1" t="str">
        <f aca="false">IF(AND(AG134=1,D134="Military",H134&lt;&gt;"Not given")=TRUE(),IF(SUMIFS(#REF!,#REF!,A134)&gt;0,IF((ABS((SUMIFS(#REF!,#REF!,A134)/VLOOKUP("USD",'[1]Exchange Rates'!B$1:C$1048576,2,0)))/S134)&gt;1,(SUMIFS(#REF!,#REF!,A134)-S134)/S134,(S134-SUMIFS(#REF!,#REF!,A134))/SUMIFS(#REF!,#REF!,A134)),"."),".")</f>
        <v>.</v>
      </c>
    </row>
    <row r="135" customFormat="false" ht="15.75" hidden="false" customHeight="true" outlineLevel="0" collapsed="false">
      <c r="A135" s="3" t="s">
        <v>104</v>
      </c>
      <c r="B135" s="37" t="s">
        <v>57</v>
      </c>
      <c r="C135" s="38" t="n">
        <v>44812</v>
      </c>
      <c r="D135" s="37" t="s">
        <v>105</v>
      </c>
      <c r="E135" s="3" t="s">
        <v>106</v>
      </c>
      <c r="F135" s="4" t="s">
        <v>327</v>
      </c>
      <c r="G135" s="5" t="s">
        <v>61</v>
      </c>
      <c r="H135" s="53" t="n">
        <v>675000000</v>
      </c>
      <c r="I135" s="37" t="s">
        <v>303</v>
      </c>
      <c r="J135" s="7" t="str">
        <f aca="false">VLOOKUP($I135,'[1]Price List, Weapons &amp; Items'!B$1:C$1048576,2,0)</f>
        <v>Ammunition for heavy weapon</v>
      </c>
      <c r="K135" s="7" t="str">
        <f aca="false">IF(I135=".",I135,VLOOKUP($I135,'[1]Price List, Weapons &amp; Items'!B$1:D$1048576,3,0))</f>
        <v>Missile</v>
      </c>
      <c r="L135" s="8" t="n">
        <f aca="false">VLOOKUP(I135,'[1]Price List, Weapons &amp; Items'!B$1:E$1048576,4,0)</f>
        <v>0</v>
      </c>
      <c r="M135" s="40" t="s">
        <v>166</v>
      </c>
      <c r="N135" s="9" t="s">
        <v>166</v>
      </c>
      <c r="O135" s="9" t="n">
        <f aca="false">VLOOKUP($I135,'[1]Price List, Weapons &amp; Items'!B$1:G$1048576,6,0)</f>
        <v>557000</v>
      </c>
      <c r="P135" s="6" t="str">
        <f aca="false">IF(TYPE(M135)=1,IF(TYPE(O135)=1,M135*O135,"No price"),".")</f>
        <v>.</v>
      </c>
      <c r="Q135" s="6" t="str">
        <f aca="false">IF(TYPE(N135)=1,IF(TYPE(O135)=1,N135*O135,"No price"),".")</f>
        <v>.</v>
      </c>
      <c r="R135" s="6" t="str">
        <f aca="false">IF(AG135=1,IF(H135&lt;&gt;"Not given",H135,IF(TYPE(H135)=2,IF(SUMIFS(#REF!,#REF!,A135)&gt;0,SUMIFS(#REF!,#REF!,A135),"."),"Format error")),"")</f>
        <v/>
      </c>
      <c r="S135" s="6" t="str">
        <f aca="false">IF(AND(AG135=1,R135&lt;&gt;".")=TRUE(),R135/VLOOKUP(G135,'[1]Exchange Rates'!B$1:C$1048576,2,0),IF(R135=".",".",""))</f>
        <v/>
      </c>
      <c r="T135" s="6" t="str">
        <f aca="false">IF(AG135=1,IF(AI135="Value is not given at all",".",IF(AI135="Value is given by the source",S135,IF(AI135="Value is calculated with prices",(IF(SUMIFS(#REF!,#REF!,A135)&gt;0,SUMIFS(#REF!,#REF!,A135),"."))/VLOOKUP("USD",'[1]Exchange Rates'!B$1:C$1048576,2,0),"Error with coding"))),"")</f>
        <v/>
      </c>
      <c r="U135" s="5" t="s">
        <v>63</v>
      </c>
      <c r="V135" s="42" t="s">
        <v>328</v>
      </c>
      <c r="W135" s="45" t="s">
        <v>72</v>
      </c>
      <c r="X135" s="45" t="s">
        <v>76</v>
      </c>
      <c r="Y135" s="45" t="s">
        <v>332</v>
      </c>
      <c r="Z135" s="43" t="n">
        <v>0</v>
      </c>
      <c r="AA135" s="5" t="n">
        <v>0</v>
      </c>
      <c r="AB135" s="5" t="n">
        <f aca="false">IF(AND(D135="Humanitarian", AE135&lt;&gt;"."), 1, 0)</f>
        <v>0</v>
      </c>
      <c r="AC135" s="5" t="n">
        <f aca="false">IF(OR(M135="undisclosed", M135="."), 0, IF(M135=N135, 1, 0))</f>
        <v>0</v>
      </c>
      <c r="AD135" s="5" t="n">
        <v>1</v>
      </c>
      <c r="AE135" s="45" t="s">
        <v>108</v>
      </c>
      <c r="AF135" s="12" t="str">
        <f aca="false">""</f>
        <v/>
      </c>
      <c r="AG135" s="36" t="n">
        <v>0</v>
      </c>
      <c r="AH135" s="46" t="s">
        <v>66</v>
      </c>
      <c r="AI135" s="36" t="s">
        <v>66</v>
      </c>
      <c r="AJ135" s="36" t="n">
        <v>1</v>
      </c>
      <c r="AK135" s="36" t="n">
        <v>9</v>
      </c>
      <c r="AL135" s="36" t="n">
        <v>0</v>
      </c>
      <c r="AM135" s="36" t="n">
        <f aca="false">IF(OR(AN135="2022-2023",AN135=2022), 1, 0)</f>
        <v>1</v>
      </c>
      <c r="AN135" s="36" t="s">
        <v>68</v>
      </c>
      <c r="AO135" s="36" t="n">
        <f aca="false">VLOOKUP($I135,'[1]Price List, Weapons &amp; Items'!B$1:F$1048576,5,0)</f>
        <v>0</v>
      </c>
      <c r="AP135" s="36" t="n">
        <f aca="false">IF(AND(AO135=1,M135="undisclosed")=TRUE(),1,0)</f>
        <v>0</v>
      </c>
      <c r="AQ135" s="36" t="n">
        <f aca="false">IF(AND(AO135=1,N135="undisclosed")=TRUE(),1,0)</f>
        <v>0</v>
      </c>
      <c r="AR135" s="36" t="n">
        <f aca="false">IFERROR(IF(SEARCH("ammuni",I135,1)&gt;0,1,0),0)</f>
        <v>0</v>
      </c>
      <c r="AS135" s="5" t="str">
        <f aca="false">VLOOKUP($I135,'[1]Price List, Weapons &amp; Items'!B$1:L$1048576,COLUMN('[1]Price List, Weapons &amp; Items'!$J$11)-1,0)</f>
        <v>Miscellaneous</v>
      </c>
      <c r="AT135" s="5" t="str">
        <f aca="false">IF(I135=".",".",VLOOKUP($I135,'[1]Price List, Weapons &amp; Items'!B$1:J$1048576,3,0))</f>
        <v>Missile</v>
      </c>
      <c r="AU135" s="13" t="str">
        <f aca="true">IF(AG135=1,(OFFSET(I135,0,0,COUNTIF(#REF!,A135),1)),"")</f>
        <v/>
      </c>
      <c r="AV135" s="5" t="str">
        <f aca="false">VLOOKUP($I135,'[1]Price List, Weapons &amp; Items'!B$1:L$1048576,COLUMN('[1]Price List, Weapons &amp; Items'!$L$11)-1,0)</f>
        <v>no price, 0 count</v>
      </c>
      <c r="AW135" s="5" t="n">
        <f aca="false">IF(U135="Yes",1,0)</f>
        <v>1</v>
      </c>
      <c r="AX135" s="5" t="n">
        <f aca="false">IF(D135="Military",IF(OR(IFERROR(SEARCH("equipment",E135,1),0)&gt;0,IFERROR(SEARCH("weapons",E135,1),0)&gt;0),1,0),0)</f>
        <v>1</v>
      </c>
      <c r="AY135" s="5" t="str">
        <f aca="false">IFERROR(IF(VALUE(TEXT(C135,"mm"))=IF(AK135&gt;12,AK135-12,AK135),".",IF(TEXT(C135,"mm")="01",".",1)),"Value is not in date format")</f>
        <v>.</v>
      </c>
      <c r="AZ135" s="5" t="str">
        <f aca="false">IF(AND(A135=A134,C135=C134)=TRUE(),IF(F135=F134,".","1"),".")</f>
        <v>.</v>
      </c>
      <c r="BA135" s="5" t="str">
        <f aca="false">IF(AND(_xlfn.ISFORMULA(R135),_xlfn.ISFORMULA(S135),_xlfn.ISFORMULA(T135))=TRUE(),".",1)</f>
        <v>.</v>
      </c>
      <c r="BB135" s="5" t="str">
        <f aca="false">IF(T135&lt;&gt;".",IF(T135&gt;S135,1,"."),".")</f>
        <v>.</v>
      </c>
      <c r="BC135" s="5" t="n">
        <f aca="false">IFERROR(VLOOKUP(B135,'[1]Share, Heavy Weapons to Ukraine'!B$1:AA$1048576,COLUMN('[1]Share, Heavy Weapons to Ukraine'!C144)-1,0),0)</f>
        <v>1</v>
      </c>
      <c r="BD135" s="5" t="n">
        <f aca="false">VLOOKUP(Sheet1!B135,'[1]Country Summary (€)'!B$1:F$1048576,COLUMN('[1]Country Summary (€)'!C145)-1,FALSE())</f>
        <v>0</v>
      </c>
      <c r="BE135" s="5" t="str">
        <f aca="false">IF(AND(AG135=1,D135="Military",H135&lt;&gt;"Not given")=TRUE(),IF(SUMIFS(#REF!,#REF!,A135)&gt;0,ABS((SUMIFS(#REF!,#REF!,A135)/VLOOKUP("USD",'[1]Exchange Rates'!B$1:C$1048576,2,0)))/S135,"."),".")</f>
        <v>.</v>
      </c>
      <c r="BF135" s="1" t="str">
        <f aca="false">IF(AND(AG135=1,D135="Military",H135&lt;&gt;"Not given")=TRUE(),IF(SUMIFS(#REF!,#REF!,A135)&gt;0,IF((ABS((SUMIFS(#REF!,#REF!,A135)/VLOOKUP("USD",'[1]Exchange Rates'!B$1:C$1048576,2,0)))/S135)&gt;1,(SUMIFS(#REF!,#REF!,A135)-S135)/S135,(S135-SUMIFS(#REF!,#REF!,A135))/SUMIFS(#REF!,#REF!,A135)),"."),".")</f>
        <v>.</v>
      </c>
    </row>
    <row r="136" customFormat="false" ht="15.75" hidden="false" customHeight="true" outlineLevel="0" collapsed="false">
      <c r="A136" s="3" t="s">
        <v>104</v>
      </c>
      <c r="B136" s="37" t="s">
        <v>57</v>
      </c>
      <c r="C136" s="38" t="n">
        <v>44812</v>
      </c>
      <c r="D136" s="37" t="s">
        <v>105</v>
      </c>
      <c r="E136" s="3" t="s">
        <v>106</v>
      </c>
      <c r="F136" s="4" t="s">
        <v>327</v>
      </c>
      <c r="G136" s="5" t="s">
        <v>61</v>
      </c>
      <c r="H136" s="53" t="n">
        <v>675000000</v>
      </c>
      <c r="I136" s="37" t="s">
        <v>333</v>
      </c>
      <c r="J136" s="7" t="str">
        <f aca="false">VLOOKUP($I136,'[1]Price List, Weapons &amp; Items'!B$1:C$1048576,2,0)</f>
        <v>Heavy weapon</v>
      </c>
      <c r="K136" s="7" t="str">
        <f aca="false">IF(I136=".",I136,VLOOKUP($I136,'[1]Price List, Weapons &amp; Items'!B$1:D$1048576,3,0))</f>
        <v>Armored Utility Vehicle (AUV)</v>
      </c>
      <c r="L136" s="8" t="n">
        <f aca="false">VLOOKUP(I136,'[1]Price List, Weapons &amp; Items'!B$1:E$1048576,4,0)</f>
        <v>0</v>
      </c>
      <c r="M136" s="40" t="n">
        <v>100</v>
      </c>
      <c r="N136" s="9" t="n">
        <v>100</v>
      </c>
      <c r="O136" s="9" t="n">
        <f aca="false">VLOOKUP($I136,'[1]Price List, Weapons &amp; Items'!B$1:G$1048576,6,0)</f>
        <v>254717</v>
      </c>
      <c r="P136" s="6" t="str">
        <f aca="false">IF(TYPE(M136)=1,IF(TYPE(O136)=1,M136*O136,"No price"),".")</f>
        <v>No price</v>
      </c>
      <c r="Q136" s="6" t="str">
        <f aca="false">IF(TYPE(N136)=1,IF(TYPE(O136)=1,N136*O136,"No price"),".")</f>
        <v>No price</v>
      </c>
      <c r="R136" s="6" t="str">
        <f aca="false">IF(AG136=1,IF(H136&lt;&gt;"Not given",H136,IF(TYPE(H136)=2,IF(SUMIFS(#REF!,#REF!,A136)&gt;0,SUMIFS(#REF!,#REF!,A136),"."),"Format error")),"")</f>
        <v/>
      </c>
      <c r="S136" s="6" t="str">
        <f aca="false">IF(AND(AG136=1,R136&lt;&gt;".")=TRUE(),R136/VLOOKUP(G136,'[1]Exchange Rates'!B$1:C$1048576,2,0),IF(R136=".",".",""))</f>
        <v/>
      </c>
      <c r="T136" s="6" t="str">
        <f aca="false">IF(AG136=1,IF(AI136="Value is not given at all",".",IF(AI136="Value is given by the source",S136,IF(AI136="Value is calculated with prices",(IF(SUMIFS(#REF!,#REF!,A136)&gt;0,SUMIFS(#REF!,#REF!,A136),"."))/VLOOKUP("USD",'[1]Exchange Rates'!B$1:C$1048576,2,0),"Error with coding"))),"")</f>
        <v/>
      </c>
      <c r="U136" s="5" t="s">
        <v>63</v>
      </c>
      <c r="V136" s="42" t="s">
        <v>328</v>
      </c>
      <c r="W136" s="45" t="s">
        <v>72</v>
      </c>
      <c r="X136" s="45" t="s">
        <v>76</v>
      </c>
      <c r="Y136" s="45" t="s">
        <v>334</v>
      </c>
      <c r="Z136" s="43" t="n">
        <v>0</v>
      </c>
      <c r="AA136" s="5" t="n">
        <v>0</v>
      </c>
      <c r="AB136" s="5" t="n">
        <f aca="false">IF(AND(D136="Humanitarian", AE136&lt;&gt;"."), 1, 0)</f>
        <v>0</v>
      </c>
      <c r="AC136" s="5" t="n">
        <f aca="false">IF(OR(M136="undisclosed", M136="."), 0, IF(M136=N136, 1, 0))</f>
        <v>1</v>
      </c>
      <c r="AD136" s="5" t="n">
        <v>1</v>
      </c>
      <c r="AE136" s="48" t="s">
        <v>146</v>
      </c>
      <c r="AF136" s="12" t="str">
        <f aca="false">""</f>
        <v/>
      </c>
      <c r="AG136" s="36" t="n">
        <v>0</v>
      </c>
      <c r="AH136" s="46" t="s">
        <v>66</v>
      </c>
      <c r="AI136" s="36" t="s">
        <v>66</v>
      </c>
      <c r="AJ136" s="36" t="n">
        <v>1</v>
      </c>
      <c r="AK136" s="36" t="n">
        <v>9</v>
      </c>
      <c r="AL136" s="36" t="n">
        <v>0</v>
      </c>
      <c r="AM136" s="36" t="n">
        <f aca="false">IF(OR(AN136="2022-2023",AN136=2022), 1, 0)</f>
        <v>1</v>
      </c>
      <c r="AN136" s="36" t="s">
        <v>68</v>
      </c>
      <c r="AO136" s="36" t="n">
        <f aca="false">VLOOKUP($I136,'[1]Price List, Weapons &amp; Items'!B$1:F$1048576,5,0)</f>
        <v>1</v>
      </c>
      <c r="AP136" s="36" t="n">
        <f aca="false">IF(AND(AO136=1,M136="undisclosed")=TRUE(),1,0)</f>
        <v>0</v>
      </c>
      <c r="AQ136" s="36" t="n">
        <f aca="false">IF(AND(AO136=1,N136="undisclosed")=TRUE(),1,0)</f>
        <v>0</v>
      </c>
      <c r="AR136" s="36" t="n">
        <f aca="false">IFERROR(IF(SEARCH("ammuni",I136,1)&gt;0,1,0),0)</f>
        <v>0</v>
      </c>
      <c r="AS136" s="5" t="str">
        <f aca="false">VLOOKUP($I136,'[1]Price List, Weapons &amp; Items'!B$1:L$1048576,COLUMN('[1]Price List, Weapons &amp; Items'!$J$11)-1,0)</f>
        <v>Military media (incl. websites)</v>
      </c>
      <c r="AT136" s="5" t="str">
        <f aca="false">IF(I136=".",".",VLOOKUP($I136,'[1]Price List, Weapons &amp; Items'!B$1:J$1048576,3,0))</f>
        <v>Armored Utility Vehicle (AUV)</v>
      </c>
      <c r="AU136" s="13" t="str">
        <f aca="true">IF(AG136=1,(OFFSET(I136,0,0,COUNTIF(#REF!,A136),1)),"")</f>
        <v/>
      </c>
      <c r="AV136" s="5" t="n">
        <f aca="false">VLOOKUP($I136,'[1]Price List, Weapons &amp; Items'!B$1:L$1048576,COLUMN('[1]Price List, Weapons &amp; Items'!$L$11)-1,0)</f>
        <v>0</v>
      </c>
      <c r="AW136" s="5" t="n">
        <f aca="false">IF(U136="Yes",1,0)</f>
        <v>1</v>
      </c>
      <c r="AX136" s="5" t="n">
        <f aca="false">IF(D136="Military",IF(OR(IFERROR(SEARCH("equipment",E136,1),0)&gt;0,IFERROR(SEARCH("weapons",E136,1),0)&gt;0),1,0),0)</f>
        <v>1</v>
      </c>
      <c r="AY136" s="5" t="str">
        <f aca="false">IFERROR(IF(VALUE(TEXT(C136,"mm"))=IF(AK136&gt;12,AK136-12,AK136),".",IF(TEXT(C136,"mm")="01",".",1)),"Value is not in date format")</f>
        <v>.</v>
      </c>
      <c r="AZ136" s="5" t="str">
        <f aca="false">IF(AND(A136=A135,C136=C135)=TRUE(),IF(F136=F135,".","1"),".")</f>
        <v>.</v>
      </c>
      <c r="BA136" s="5" t="str">
        <f aca="false">IF(AND(_xlfn.ISFORMULA(R136),_xlfn.ISFORMULA(S136),_xlfn.ISFORMULA(T136))=TRUE(),".",1)</f>
        <v>.</v>
      </c>
      <c r="BB136" s="5" t="str">
        <f aca="false">IF(T136&lt;&gt;".",IF(T136&gt;S136,1,"."),".")</f>
        <v>.</v>
      </c>
      <c r="BC136" s="5" t="n">
        <f aca="false">IFERROR(VLOOKUP(B136,'[1]Share, Heavy Weapons to Ukraine'!B$1:AA$1048576,COLUMN('[1]Share, Heavy Weapons to Ukraine'!C145)-1,0),0)</f>
        <v>1</v>
      </c>
      <c r="BD136" s="5" t="n">
        <f aca="false">VLOOKUP(Sheet1!B136,'[1]Country Summary (€)'!B$1:F$1048576,COLUMN('[1]Country Summary (€)'!C146)-1,FALSE())</f>
        <v>0</v>
      </c>
      <c r="BE136" s="5" t="str">
        <f aca="false">IF(AND(AG136=1,D136="Military",H136&lt;&gt;"Not given")=TRUE(),IF(SUMIFS(#REF!,#REF!,A136)&gt;0,ABS((SUMIFS(#REF!,#REF!,A136)/VLOOKUP("USD",'[1]Exchange Rates'!B$1:C$1048576,2,0)))/S136,"."),".")</f>
        <v>.</v>
      </c>
      <c r="BF136" s="1" t="str">
        <f aca="false">IF(AND(AG136=1,D136="Military",H136&lt;&gt;"Not given")=TRUE(),IF(SUMIFS(#REF!,#REF!,A136)&gt;0,IF((ABS((SUMIFS(#REF!,#REF!,A136)/VLOOKUP("USD",'[1]Exchange Rates'!B$1:C$1048576,2,0)))/S136)&gt;1,(SUMIFS(#REF!,#REF!,A136)-S136)/S136,(S136-SUMIFS(#REF!,#REF!,A136))/SUMIFS(#REF!,#REF!,A136)),"."),".")</f>
        <v>.</v>
      </c>
    </row>
    <row r="137" customFormat="false" ht="15.75" hidden="false" customHeight="true" outlineLevel="0" collapsed="false">
      <c r="A137" s="3" t="s">
        <v>104</v>
      </c>
      <c r="B137" s="37" t="s">
        <v>57</v>
      </c>
      <c r="C137" s="38" t="n">
        <v>44812</v>
      </c>
      <c r="D137" s="37" t="s">
        <v>105</v>
      </c>
      <c r="E137" s="3" t="s">
        <v>106</v>
      </c>
      <c r="F137" s="4" t="s">
        <v>327</v>
      </c>
      <c r="G137" s="5" t="s">
        <v>61</v>
      </c>
      <c r="H137" s="53" t="n">
        <v>675000000</v>
      </c>
      <c r="I137" s="37" t="s">
        <v>335</v>
      </c>
      <c r="J137" s="7" t="str">
        <f aca="false">VLOOKUP($I137,'[1]Price List, Weapons &amp; Items'!B$1:C$1048576,2,0)</f>
        <v>Ammunition for light infantry</v>
      </c>
      <c r="K137" s="7" t="str">
        <f aca="false">IF(I137=".",I137,VLOOKUP($I137,'[1]Price List, Weapons &amp; Items'!B$1:D$1048576,3,0))</f>
        <v>Small Arms and Light Weapons (SALW) ammunition</v>
      </c>
      <c r="L137" s="8" t="n">
        <f aca="false">VLOOKUP(I137,'[1]Price List, Weapons &amp; Items'!B$1:E$1048576,4,0)</f>
        <v>0</v>
      </c>
      <c r="M137" s="40" t="n">
        <v>15000000</v>
      </c>
      <c r="N137" s="9" t="n">
        <v>15000000</v>
      </c>
      <c r="O137" s="9" t="n">
        <f aca="false">VLOOKUP($I137,'[1]Price List, Weapons &amp; Items'!B$1:G$1048576,6,0)</f>
        <v>0.47</v>
      </c>
      <c r="P137" s="6" t="str">
        <f aca="false">IF(TYPE(M137)=1,IF(TYPE(O137)=1,M137*O137,"No price"),".")</f>
        <v>No price</v>
      </c>
      <c r="Q137" s="6" t="str">
        <f aca="false">IF(TYPE(N137)=1,IF(TYPE(O137)=1,N137*O137,"No price"),".")</f>
        <v>No price</v>
      </c>
      <c r="R137" s="6" t="str">
        <f aca="false">IF(AG137=1,IF(H137&lt;&gt;"Not given",H137,IF(TYPE(H137)=2,IF(SUMIFS(#REF!,#REF!,A137)&gt;0,SUMIFS(#REF!,#REF!,A137),"."),"Format error")),"")</f>
        <v/>
      </c>
      <c r="S137" s="6" t="str">
        <f aca="false">IF(AND(AG137=1,R137&lt;&gt;".")=TRUE(),R137/VLOOKUP(G137,'[1]Exchange Rates'!B$1:C$1048576,2,0),IF(R137=".",".",""))</f>
        <v/>
      </c>
      <c r="T137" s="6" t="str">
        <f aca="false">IF(AG137=1,IF(AI137="Value is not given at all",".",IF(AI137="Value is given by the source",S137,IF(AI137="Value is calculated with prices",(IF(SUMIFS(#REF!,#REF!,A137)&gt;0,SUMIFS(#REF!,#REF!,A137),"."))/VLOOKUP("USD",'[1]Exchange Rates'!B$1:C$1048576,2,0),"Error with coding"))),"")</f>
        <v/>
      </c>
      <c r="U137" s="5" t="s">
        <v>63</v>
      </c>
      <c r="V137" s="42" t="s">
        <v>328</v>
      </c>
      <c r="W137" s="45" t="s">
        <v>72</v>
      </c>
      <c r="X137" s="45" t="s">
        <v>76</v>
      </c>
      <c r="Y137" s="45" t="s">
        <v>336</v>
      </c>
      <c r="Z137" s="43" t="n">
        <v>0</v>
      </c>
      <c r="AA137" s="5" t="n">
        <v>0</v>
      </c>
      <c r="AB137" s="5" t="n">
        <f aca="false">IF(AND(D137="Humanitarian", AE137&lt;&gt;"."), 1, 0)</f>
        <v>0</v>
      </c>
      <c r="AC137" s="5" t="n">
        <f aca="false">IF(OR(M137="undisclosed", M137="."), 0, IF(M137=N137, 1, 0))</f>
        <v>1</v>
      </c>
      <c r="AD137" s="5" t="n">
        <v>1</v>
      </c>
      <c r="AE137" s="45" t="s">
        <v>108</v>
      </c>
      <c r="AF137" s="12" t="str">
        <f aca="false">""</f>
        <v/>
      </c>
      <c r="AG137" s="36" t="n">
        <v>0</v>
      </c>
      <c r="AH137" s="46" t="s">
        <v>66</v>
      </c>
      <c r="AI137" s="36" t="s">
        <v>66</v>
      </c>
      <c r="AJ137" s="36" t="n">
        <v>1</v>
      </c>
      <c r="AK137" s="36" t="n">
        <v>9</v>
      </c>
      <c r="AL137" s="36" t="n">
        <v>0</v>
      </c>
      <c r="AM137" s="36" t="n">
        <f aca="false">IF(OR(AN137="2022-2023",AN137=2022), 1, 0)</f>
        <v>1</v>
      </c>
      <c r="AN137" s="36" t="s">
        <v>68</v>
      </c>
      <c r="AO137" s="36" t="n">
        <f aca="false">VLOOKUP($I137,'[1]Price List, Weapons &amp; Items'!B$1:F$1048576,5,0)</f>
        <v>0</v>
      </c>
      <c r="AP137" s="36" t="n">
        <f aca="false">IF(AND(AO137=1,M137="undisclosed")=TRUE(),1,0)</f>
        <v>0</v>
      </c>
      <c r="AQ137" s="36" t="n">
        <f aca="false">IF(AND(AO137=1,N137="undisclosed")=TRUE(),1,0)</f>
        <v>0</v>
      </c>
      <c r="AR137" s="36" t="n">
        <f aca="false">IFERROR(IF(SEARCH("ammuni",I137,1)&gt;0,1,0),0)</f>
        <v>1</v>
      </c>
      <c r="AS137" s="5" t="str">
        <f aca="false">VLOOKUP($I137,'[1]Price List, Weapons &amp; Items'!B$1:L$1048576,COLUMN('[1]Price List, Weapons &amp; Items'!$J$11)-1,0)</f>
        <v>Miscellaneous</v>
      </c>
      <c r="AT137" s="5" t="str">
        <f aca="false">IF(I137=".",".",VLOOKUP($I137,'[1]Price List, Weapons &amp; Items'!B$1:J$1048576,3,0))</f>
        <v>Small Arms and Light Weapons (SALW) ammunition</v>
      </c>
      <c r="AU137" s="13" t="str">
        <f aca="true">IF(AG137=1,(OFFSET(I137,0,0,COUNTIF(#REF!,A137),1)),"")</f>
        <v/>
      </c>
      <c r="AV137" s="5" t="n">
        <f aca="false">VLOOKUP($I137,'[1]Price List, Weapons &amp; Items'!B$1:L$1048576,COLUMN('[1]Price List, Weapons &amp; Items'!$L$11)-1,0)</f>
        <v>0</v>
      </c>
      <c r="AW137" s="5" t="n">
        <f aca="false">IF(U137="Yes",1,0)</f>
        <v>1</v>
      </c>
      <c r="AX137" s="5" t="n">
        <f aca="false">IF(D137="Military",IF(OR(IFERROR(SEARCH("equipment",E137,1),0)&gt;0,IFERROR(SEARCH("weapons",E137,1),0)&gt;0),1,0),0)</f>
        <v>1</v>
      </c>
      <c r="AY137" s="5" t="str">
        <f aca="false">IFERROR(IF(VALUE(TEXT(C137,"mm"))=IF(AK137&gt;12,AK137-12,AK137),".",IF(TEXT(C137,"mm")="01",".",1)),"Value is not in date format")</f>
        <v>.</v>
      </c>
      <c r="AZ137" s="5" t="str">
        <f aca="false">IF(AND(A137=A136,C137=C136)=TRUE(),IF(F137=F136,".","1"),".")</f>
        <v>.</v>
      </c>
      <c r="BA137" s="5" t="str">
        <f aca="false">IF(AND(_xlfn.ISFORMULA(R137),_xlfn.ISFORMULA(S137),_xlfn.ISFORMULA(T137))=TRUE(),".",1)</f>
        <v>.</v>
      </c>
      <c r="BB137" s="5" t="str">
        <f aca="false">IF(T137&lt;&gt;".",IF(T137&gt;S137,1,"."),".")</f>
        <v>.</v>
      </c>
      <c r="BC137" s="5" t="n">
        <f aca="false">IFERROR(VLOOKUP(B137,'[1]Share, Heavy Weapons to Ukraine'!B$1:AA$1048576,COLUMN('[1]Share, Heavy Weapons to Ukraine'!C146)-1,0),0)</f>
        <v>1</v>
      </c>
      <c r="BD137" s="5" t="n">
        <f aca="false">VLOOKUP(Sheet1!B137,'[1]Country Summary (€)'!B$1:F$1048576,COLUMN('[1]Country Summary (€)'!C147)-1,FALSE())</f>
        <v>0</v>
      </c>
      <c r="BE137" s="5" t="str">
        <f aca="false">IF(AND(AG137=1,D137="Military",H137&lt;&gt;"Not given")=TRUE(),IF(SUMIFS(#REF!,#REF!,A137)&gt;0,ABS((SUMIFS(#REF!,#REF!,A137)/VLOOKUP("USD",'[1]Exchange Rates'!B$1:C$1048576,2,0)))/S137,"."),".")</f>
        <v>.</v>
      </c>
      <c r="BF137" s="1" t="str">
        <f aca="false">IF(AND(AG137=1,D137="Military",H137&lt;&gt;"Not given")=TRUE(),IF(SUMIFS(#REF!,#REF!,A137)&gt;0,IF((ABS((SUMIFS(#REF!,#REF!,A137)/VLOOKUP("USD",'[1]Exchange Rates'!B$1:C$1048576,2,0)))/S137)&gt;1,(SUMIFS(#REF!,#REF!,A137)-S137)/S137,(S137-SUMIFS(#REF!,#REF!,A137))/SUMIFS(#REF!,#REF!,A137)),"."),".")</f>
        <v>.</v>
      </c>
    </row>
    <row r="138" customFormat="false" ht="15.75" hidden="false" customHeight="true" outlineLevel="0" collapsed="false">
      <c r="A138" s="3" t="s">
        <v>104</v>
      </c>
      <c r="B138" s="37" t="s">
        <v>57</v>
      </c>
      <c r="C138" s="38" t="n">
        <v>44812</v>
      </c>
      <c r="D138" s="37" t="s">
        <v>105</v>
      </c>
      <c r="E138" s="3" t="s">
        <v>106</v>
      </c>
      <c r="F138" s="4" t="s">
        <v>327</v>
      </c>
      <c r="G138" s="5" t="s">
        <v>61</v>
      </c>
      <c r="H138" s="53" t="n">
        <v>675000000</v>
      </c>
      <c r="I138" s="37" t="s">
        <v>157</v>
      </c>
      <c r="J138" s="7" t="str">
        <f aca="false">VLOOKUP($I138,'[1]Price List, Weapons &amp; Items'!B$1:C$1048576,2,0)</f>
        <v>Portable defence system</v>
      </c>
      <c r="K138" s="7" t="str">
        <f aca="false">IF(I138=".",I138,VLOOKUP($I138,'[1]Price List, Weapons &amp; Items'!B$1:D$1048576,3,0))</f>
        <v>Light Anti-armor Weapon (LAW)</v>
      </c>
      <c r="L138" s="8" t="n">
        <f aca="false">VLOOKUP(I138,'[1]Price List, Weapons &amp; Items'!B$1:E$1048576,4,0)</f>
        <v>0</v>
      </c>
      <c r="M138" s="40" t="n">
        <v>5000</v>
      </c>
      <c r="N138" s="9" t="n">
        <v>5000</v>
      </c>
      <c r="O138" s="9" t="n">
        <f aca="false">VLOOKUP($I138,'[1]Price List, Weapons &amp; Items'!B$1:G$1048576,6,0)</f>
        <v>78000</v>
      </c>
      <c r="P138" s="6" t="str">
        <f aca="false">IF(TYPE(M138)=1,IF(TYPE(O138)=1,M138*O138,"No price"),".")</f>
        <v>No price</v>
      </c>
      <c r="Q138" s="6" t="str">
        <f aca="false">IF(TYPE(N138)=1,IF(TYPE(O138)=1,N138*O138,"No price"),".")</f>
        <v>No price</v>
      </c>
      <c r="R138" s="6" t="str">
        <f aca="false">IF(AG138=1,IF(H138&lt;&gt;"Not given",H138,IF(TYPE(H138)=2,IF(SUMIFS(#REF!,#REF!,A138)&gt;0,SUMIFS(#REF!,#REF!,A138),"."),"Format error")),"")</f>
        <v/>
      </c>
      <c r="S138" s="6" t="str">
        <f aca="false">IF(AND(AG138=1,R138&lt;&gt;".")=TRUE(),R138/VLOOKUP(G138,'[1]Exchange Rates'!B$1:C$1048576,2,0),IF(R138=".",".",""))</f>
        <v/>
      </c>
      <c r="T138" s="6" t="str">
        <f aca="false">IF(AG138=1,IF(AI138="Value is not given at all",".",IF(AI138="Value is given by the source",S138,IF(AI138="Value is calculated with prices",(IF(SUMIFS(#REF!,#REF!,A138)&gt;0,SUMIFS(#REF!,#REF!,A138),"."))/VLOOKUP("USD",'[1]Exchange Rates'!B$1:C$1048576,2,0),"Error with coding"))),"")</f>
        <v/>
      </c>
      <c r="U138" s="5" t="s">
        <v>63</v>
      </c>
      <c r="V138" s="42" t="s">
        <v>328</v>
      </c>
      <c r="W138" s="45" t="s">
        <v>72</v>
      </c>
      <c r="X138" s="45" t="s">
        <v>76</v>
      </c>
      <c r="Y138" s="45" t="s">
        <v>337</v>
      </c>
      <c r="Z138" s="43" t="n">
        <v>0</v>
      </c>
      <c r="AA138" s="5" t="n">
        <v>0</v>
      </c>
      <c r="AB138" s="5" t="n">
        <f aca="false">IF(AND(D138="Humanitarian", AE138&lt;&gt;"."), 1, 0)</f>
        <v>0</v>
      </c>
      <c r="AC138" s="5" t="n">
        <f aca="false">IF(OR(M138="undisclosed", M138="."), 0, IF(M138=N138, 1, 0))</f>
        <v>1</v>
      </c>
      <c r="AD138" s="5" t="n">
        <v>1</v>
      </c>
      <c r="AE138" s="45" t="s">
        <v>108</v>
      </c>
      <c r="AF138" s="12" t="str">
        <f aca="false">""</f>
        <v/>
      </c>
      <c r="AG138" s="36" t="n">
        <v>0</v>
      </c>
      <c r="AH138" s="46" t="s">
        <v>66</v>
      </c>
      <c r="AI138" s="36" t="s">
        <v>66</v>
      </c>
      <c r="AJ138" s="36" t="n">
        <v>1</v>
      </c>
      <c r="AK138" s="36" t="n">
        <v>9</v>
      </c>
      <c r="AL138" s="36" t="n">
        <v>0</v>
      </c>
      <c r="AM138" s="36" t="n">
        <f aca="false">IF(OR(AN138="2022-2023",AN138=2022), 1, 0)</f>
        <v>1</v>
      </c>
      <c r="AN138" s="36" t="s">
        <v>68</v>
      </c>
      <c r="AO138" s="36" t="n">
        <f aca="false">VLOOKUP($I138,'[1]Price List, Weapons &amp; Items'!B$1:F$1048576,5,0)</f>
        <v>0</v>
      </c>
      <c r="AP138" s="36" t="n">
        <f aca="false">IF(AND(AO138=1,M138="undisclosed")=TRUE(),1,0)</f>
        <v>0</v>
      </c>
      <c r="AQ138" s="36" t="n">
        <f aca="false">IF(AND(AO138=1,N138="undisclosed")=TRUE(),1,0)</f>
        <v>0</v>
      </c>
      <c r="AR138" s="36" t="n">
        <f aca="false">IFERROR(IF(SEARCH("ammuni",I138,1)&gt;0,1,0),0)</f>
        <v>0</v>
      </c>
      <c r="AS138" s="5" t="str">
        <f aca="false">VLOOKUP($I138,'[1]Price List, Weapons &amp; Items'!B$1:L$1048576,COLUMN('[1]Price List, Weapons &amp; Items'!$J$11)-1,0)</f>
        <v>Military media (incl. websites)</v>
      </c>
      <c r="AT138" s="5" t="str">
        <f aca="false">IF(I138=".",".",VLOOKUP($I138,'[1]Price List, Weapons &amp; Items'!B$1:J$1048576,3,0))</f>
        <v>Light Anti-armor Weapon (LAW)</v>
      </c>
      <c r="AU138" s="13" t="str">
        <f aca="true">IF(AG138=1,(OFFSET(I138,0,0,COUNTIF(#REF!,A138),1)),"")</f>
        <v/>
      </c>
      <c r="AV138" s="5" t="n">
        <f aca="false">VLOOKUP($I138,'[1]Price List, Weapons &amp; Items'!B$1:L$1048576,COLUMN('[1]Price List, Weapons &amp; Items'!$L$11)-1,0)</f>
        <v>0</v>
      </c>
      <c r="AW138" s="5" t="n">
        <f aca="false">IF(U138="Yes",1,0)</f>
        <v>1</v>
      </c>
      <c r="AX138" s="5" t="n">
        <f aca="false">IF(D138="Military",IF(OR(IFERROR(SEARCH("equipment",E138,1),0)&gt;0,IFERROR(SEARCH("weapons",E138,1),0)&gt;0),1,0),0)</f>
        <v>1</v>
      </c>
      <c r="AY138" s="5" t="str">
        <f aca="false">IFERROR(IF(VALUE(TEXT(C138,"mm"))=IF(AK138&gt;12,AK138-12,AK138),".",IF(TEXT(C138,"mm")="01",".",1)),"Value is not in date format")</f>
        <v>.</v>
      </c>
      <c r="AZ138" s="5" t="str">
        <f aca="false">IF(AND(A138=A137,C138=C137)=TRUE(),IF(F138=F137,".","1"),".")</f>
        <v>.</v>
      </c>
      <c r="BA138" s="5" t="str">
        <f aca="false">IF(AND(_xlfn.ISFORMULA(R138),_xlfn.ISFORMULA(S138),_xlfn.ISFORMULA(T138))=TRUE(),".",1)</f>
        <v>.</v>
      </c>
      <c r="BB138" s="5" t="str">
        <f aca="false">IF(T138&lt;&gt;".",IF(T138&gt;S138,1,"."),".")</f>
        <v>.</v>
      </c>
      <c r="BC138" s="5" t="n">
        <f aca="false">IFERROR(VLOOKUP(B138,'[1]Share, Heavy Weapons to Ukraine'!B$1:AA$1048576,COLUMN('[1]Share, Heavy Weapons to Ukraine'!C147)-1,0),0)</f>
        <v>1</v>
      </c>
      <c r="BD138" s="5" t="n">
        <f aca="false">VLOOKUP(Sheet1!B138,'[1]Country Summary (€)'!B$1:F$1048576,COLUMN('[1]Country Summary (€)'!C148)-1,FALSE())</f>
        <v>0</v>
      </c>
      <c r="BE138" s="5" t="str">
        <f aca="false">IF(AND(AG138=1,D138="Military",H138&lt;&gt;"Not given")=TRUE(),IF(SUMIFS(#REF!,#REF!,A138)&gt;0,ABS((SUMIFS(#REF!,#REF!,A138)/VLOOKUP("USD",'[1]Exchange Rates'!B$1:C$1048576,2,0)))/S138,"."),".")</f>
        <v>.</v>
      </c>
      <c r="BF138" s="1" t="str">
        <f aca="false">IF(AND(AG138=1,D138="Military",H138&lt;&gt;"Not given")=TRUE(),IF(SUMIFS(#REF!,#REF!,A138)&gt;0,IF((ABS((SUMIFS(#REF!,#REF!,A138)/VLOOKUP("USD",'[1]Exchange Rates'!B$1:C$1048576,2,0)))/S138)&gt;1,(SUMIFS(#REF!,#REF!,A138)-S138)/S138,(S138-SUMIFS(#REF!,#REF!,A138))/SUMIFS(#REF!,#REF!,A138)),"."),".")</f>
        <v>.</v>
      </c>
    </row>
    <row r="139" customFormat="false" ht="15.75" hidden="false" customHeight="true" outlineLevel="0" collapsed="false">
      <c r="A139" s="3" t="s">
        <v>104</v>
      </c>
      <c r="B139" s="37" t="s">
        <v>57</v>
      </c>
      <c r="C139" s="38" t="n">
        <v>44812</v>
      </c>
      <c r="D139" s="37" t="s">
        <v>105</v>
      </c>
      <c r="E139" s="3" t="s">
        <v>106</v>
      </c>
      <c r="F139" s="4" t="s">
        <v>327</v>
      </c>
      <c r="G139" s="5" t="s">
        <v>61</v>
      </c>
      <c r="H139" s="53" t="n">
        <v>675000000</v>
      </c>
      <c r="I139" s="1" t="s">
        <v>338</v>
      </c>
      <c r="J139" s="7" t="str">
        <f aca="false">VLOOKUP($I139,'[1]Price List, Weapons &amp; Items'!B$1:C$1048576,2,0)</f>
        <v>Ammunition for heavy weapon</v>
      </c>
      <c r="K139" s="7" t="str">
        <f aca="false">IF(I139=".",I139,VLOOKUP($I139,'[1]Price List, Weapons &amp; Items'!B$1:D$1048576,3,0))</f>
        <v>155mm howitzer ammunition</v>
      </c>
      <c r="L139" s="8" t="n">
        <f aca="false">VLOOKUP(I139,'[1]Price List, Weapons &amp; Items'!B$1:E$1048576,4,0)</f>
        <v>0</v>
      </c>
      <c r="M139" s="40" t="n">
        <v>1000</v>
      </c>
      <c r="N139" s="9" t="n">
        <v>1000</v>
      </c>
      <c r="O139" s="9" t="n">
        <f aca="false">VLOOKUP($I139,'[1]Price List, Weapons &amp; Items'!B$1:G$1048576,6,0)</f>
        <v>98000</v>
      </c>
      <c r="P139" s="6" t="str">
        <f aca="false">IF(TYPE(M139)=1,IF(TYPE(O139)=1,M139*O139,"No price"),".")</f>
        <v>No price</v>
      </c>
      <c r="Q139" s="6" t="str">
        <f aca="false">IF(TYPE(N139)=1,IF(TYPE(O139)=1,N139*O139,"No price"),".")</f>
        <v>No price</v>
      </c>
      <c r="R139" s="6" t="str">
        <f aca="false">IF(AG139=1,IF(H139&lt;&gt;"Not given",H139,IF(TYPE(H139)=2,IF(SUMIFS(#REF!,#REF!,A139)&gt;0,SUMIFS(#REF!,#REF!,A139),"."),"Format error")),"")</f>
        <v/>
      </c>
      <c r="S139" s="6" t="str">
        <f aca="false">IF(AND(AG139=1,R139&lt;&gt;".")=TRUE(),R139/VLOOKUP(G139,'[1]Exchange Rates'!B$1:C$1048576,2,0),IF(R139=".",".",""))</f>
        <v/>
      </c>
      <c r="T139" s="6" t="str">
        <f aca="false">IF(AG139=1,IF(AI139="Value is not given at all",".",IF(AI139="Value is given by the source",S139,IF(AI139="Value is calculated with prices",(IF(SUMIFS(#REF!,#REF!,A139)&gt;0,SUMIFS(#REF!,#REF!,A139),"."))/VLOOKUP("USD",'[1]Exchange Rates'!B$1:C$1048576,2,0),"Error with coding"))),"")</f>
        <v/>
      </c>
      <c r="U139" s="5" t="s">
        <v>63</v>
      </c>
      <c r="V139" s="42" t="s">
        <v>328</v>
      </c>
      <c r="W139" s="45" t="s">
        <v>72</v>
      </c>
      <c r="X139" s="45" t="s">
        <v>76</v>
      </c>
      <c r="Y139" s="45" t="s">
        <v>339</v>
      </c>
      <c r="Z139" s="43" t="n">
        <v>0</v>
      </c>
      <c r="AA139" s="5" t="n">
        <v>0</v>
      </c>
      <c r="AB139" s="5" t="n">
        <f aca="false">IF(AND(D139="Humanitarian", AE139&lt;&gt;"."), 1, 0)</f>
        <v>0</v>
      </c>
      <c r="AC139" s="5" t="n">
        <f aca="false">IF(OR(M139="undisclosed", M139="."), 0, IF(M139=N139, 1, 0))</f>
        <v>1</v>
      </c>
      <c r="AD139" s="5" t="n">
        <v>1</v>
      </c>
      <c r="AE139" s="45" t="s">
        <v>108</v>
      </c>
      <c r="AF139" s="12" t="str">
        <f aca="false">""</f>
        <v/>
      </c>
      <c r="AG139" s="36" t="n">
        <v>0</v>
      </c>
      <c r="AH139" s="46" t="s">
        <v>66</v>
      </c>
      <c r="AI139" s="36" t="s">
        <v>66</v>
      </c>
      <c r="AJ139" s="36" t="n">
        <v>1</v>
      </c>
      <c r="AK139" s="36" t="n">
        <v>9</v>
      </c>
      <c r="AL139" s="36" t="n">
        <v>0</v>
      </c>
      <c r="AM139" s="36" t="n">
        <f aca="false">IF(OR(AN139="2022-2023",AN139=2022), 1, 0)</f>
        <v>1</v>
      </c>
      <c r="AN139" s="36" t="s">
        <v>68</v>
      </c>
      <c r="AO139" s="36" t="n">
        <f aca="false">VLOOKUP($I139,'[1]Price List, Weapons &amp; Items'!B$1:F$1048576,5,0)</f>
        <v>1</v>
      </c>
      <c r="AP139" s="36" t="n">
        <f aca="false">IF(AND(AO139=1,M139="undisclosed")=TRUE(),1,0)</f>
        <v>0</v>
      </c>
      <c r="AQ139" s="36" t="n">
        <f aca="false">IF(AND(AO139=1,N139="undisclosed")=TRUE(),1,0)</f>
        <v>0</v>
      </c>
      <c r="AR139" s="36" t="n">
        <f aca="false">IFERROR(IF(SEARCH("ammuni",I139,1)&gt;0,1,0),0)</f>
        <v>0</v>
      </c>
      <c r="AS139" s="5" t="str">
        <f aca="false">VLOOKUP($I139,'[1]Price List, Weapons &amp; Items'!B$1:L$1048576,COLUMN('[1]Price List, Weapons &amp; Items'!$J$11)-1,0)</f>
        <v>Government information</v>
      </c>
      <c r="AT139" s="5" t="str">
        <f aca="false">IF(I139=".",".",VLOOKUP($I139,'[1]Price List, Weapons &amp; Items'!B$1:J$1048576,3,0))</f>
        <v>155mm howitzer ammunition</v>
      </c>
      <c r="AU139" s="13" t="str">
        <f aca="true">IF(AG139=1,(OFFSET(I139,0,0,COUNTIF(#REF!,A139),1)),"")</f>
        <v/>
      </c>
      <c r="AV139" s="5" t="n">
        <f aca="false">VLOOKUP($I139,'[1]Price List, Weapons &amp; Items'!B$1:L$1048576,COLUMN('[1]Price List, Weapons &amp; Items'!$L$11)-1,0)</f>
        <v>0</v>
      </c>
      <c r="AW139" s="5" t="n">
        <f aca="false">IF(U139="Yes",1,0)</f>
        <v>1</v>
      </c>
      <c r="AX139" s="5" t="n">
        <f aca="false">IF(D139="Military",IF(OR(IFERROR(SEARCH("equipment",E139,1),0)&gt;0,IFERROR(SEARCH("weapons",E139,1),0)&gt;0),1,0),0)</f>
        <v>1</v>
      </c>
      <c r="AY139" s="5" t="str">
        <f aca="false">IFERROR(IF(VALUE(TEXT(C139,"mm"))=IF(AK139&gt;12,AK139-12,AK139),".",IF(TEXT(C139,"mm")="01",".",1)),"Value is not in date format")</f>
        <v>.</v>
      </c>
      <c r="AZ139" s="5" t="str">
        <f aca="false">IF(AND(A139=A138,C139=C138)=TRUE(),IF(F139=F138,".","1"),".")</f>
        <v>.</v>
      </c>
      <c r="BA139" s="5" t="str">
        <f aca="false">IF(AND(_xlfn.ISFORMULA(R139),_xlfn.ISFORMULA(S139),_xlfn.ISFORMULA(T139))=TRUE(),".",1)</f>
        <v>.</v>
      </c>
      <c r="BB139" s="5" t="str">
        <f aca="false">IF(T139&lt;&gt;".",IF(T139&gt;S139,1,"."),".")</f>
        <v>.</v>
      </c>
      <c r="BC139" s="5" t="n">
        <f aca="false">IFERROR(VLOOKUP(B139,'[1]Share, Heavy Weapons to Ukraine'!B$1:AA$1048576,COLUMN('[1]Share, Heavy Weapons to Ukraine'!C148)-1,0),0)</f>
        <v>1</v>
      </c>
      <c r="BD139" s="5" t="n">
        <f aca="false">VLOOKUP(Sheet1!B139,'[1]Country Summary (€)'!B$1:F$1048576,COLUMN('[1]Country Summary (€)'!C149)-1,FALSE())</f>
        <v>0</v>
      </c>
      <c r="BE139" s="5" t="str">
        <f aca="false">IF(AND(AG139=1,D139="Military",H139&lt;&gt;"Not given")=TRUE(),IF(SUMIFS(#REF!,#REF!,A139)&gt;0,ABS((SUMIFS(#REF!,#REF!,A139)/VLOOKUP("USD",'[1]Exchange Rates'!B$1:C$1048576,2,0)))/S139,"."),".")</f>
        <v>.</v>
      </c>
      <c r="BF139" s="1" t="str">
        <f aca="false">IF(AND(AG139=1,D139="Military",H139&lt;&gt;"Not given")=TRUE(),IF(SUMIFS(#REF!,#REF!,A139)&gt;0,IF((ABS((SUMIFS(#REF!,#REF!,A139)/VLOOKUP("USD",'[1]Exchange Rates'!B$1:C$1048576,2,0)))/S139)&gt;1,(SUMIFS(#REF!,#REF!,A139)-S139)/S139,(S139-SUMIFS(#REF!,#REF!,A139))/SUMIFS(#REF!,#REF!,A139)),"."),".")</f>
        <v>.</v>
      </c>
    </row>
    <row r="140" customFormat="false" ht="15.75" hidden="false" customHeight="true" outlineLevel="0" collapsed="false">
      <c r="A140" s="3" t="s">
        <v>104</v>
      </c>
      <c r="B140" s="37" t="s">
        <v>57</v>
      </c>
      <c r="C140" s="38" t="n">
        <v>44812</v>
      </c>
      <c r="D140" s="37" t="s">
        <v>105</v>
      </c>
      <c r="E140" s="3" t="s">
        <v>106</v>
      </c>
      <c r="F140" s="4" t="s">
        <v>327</v>
      </c>
      <c r="G140" s="5" t="s">
        <v>61</v>
      </c>
      <c r="H140" s="53" t="n">
        <v>675000000</v>
      </c>
      <c r="I140" s="37" t="s">
        <v>340</v>
      </c>
      <c r="J140" s="7" t="str">
        <f aca="false">VLOOKUP($I140,'[1]Price List, Weapons &amp; Items'!B$1:C$1048576,2,0)</f>
        <v>Light armaments &amp; infantry</v>
      </c>
      <c r="K140" s="7" t="str">
        <f aca="false">IF(I140=".",I140,VLOOKUP($I140,'[1]Price List, Weapons &amp; Items'!B$1:D$1048576,3,0))</f>
        <v>Light Anti-armor Weapon (LAW)</v>
      </c>
      <c r="L140" s="8" t="n">
        <f aca="false">VLOOKUP(I140,'[1]Price List, Weapons &amp; Items'!B$1:E$1048576,4,0)</f>
        <v>0</v>
      </c>
      <c r="M140" s="40" t="n">
        <v>4300</v>
      </c>
      <c r="N140" s="9" t="s">
        <v>166</v>
      </c>
      <c r="O140" s="9" t="n">
        <f aca="false">VLOOKUP($I140,'[1]Price List, Weapons &amp; Items'!B$1:G$1048576,6,0)</f>
        <v>2099</v>
      </c>
      <c r="P140" s="6" t="str">
        <f aca="false">IF(TYPE(M140)=1,IF(TYPE(O140)=1,M140*O140,"No price"),".")</f>
        <v>No price</v>
      </c>
      <c r="Q140" s="6" t="str">
        <f aca="false">IF(TYPE(N140)=1,IF(TYPE(O140)=1,N140*O140,"No price"),".")</f>
        <v>.</v>
      </c>
      <c r="R140" s="6" t="str">
        <f aca="false">IF(AG140=1,IF(H140&lt;&gt;"Not given",H140,IF(TYPE(H140)=2,IF(SUMIFS(#REF!,#REF!,A140)&gt;0,SUMIFS(#REF!,#REF!,A140),"."),"Format error")),"")</f>
        <v/>
      </c>
      <c r="S140" s="6" t="str">
        <f aca="false">IF(AND(AG140=1,R140&lt;&gt;".")=TRUE(),R140/VLOOKUP(G140,'[1]Exchange Rates'!B$1:C$1048576,2,0),IF(R140=".",".",""))</f>
        <v/>
      </c>
      <c r="T140" s="6" t="str">
        <f aca="false">IF(AG140=1,IF(AI140="Value is not given at all",".",IF(AI140="Value is given by the source",S140,IF(AI140="Value is calculated with prices",(IF(SUMIFS(#REF!,#REF!,A140)&gt;0,SUMIFS(#REF!,#REF!,A140),"."))/VLOOKUP("USD",'[1]Exchange Rates'!B$1:C$1048576,2,0),"Error with coding"))),"")</f>
        <v/>
      </c>
      <c r="U140" s="5" t="s">
        <v>63</v>
      </c>
      <c r="V140" s="42" t="s">
        <v>328</v>
      </c>
      <c r="W140" s="45" t="s">
        <v>72</v>
      </c>
      <c r="X140" s="45" t="s">
        <v>76</v>
      </c>
      <c r="Y140" s="45" t="s">
        <v>341</v>
      </c>
      <c r="Z140" s="43" t="n">
        <v>0</v>
      </c>
      <c r="AA140" s="5" t="n">
        <v>0</v>
      </c>
      <c r="AB140" s="5" t="n">
        <f aca="false">IF(AND(D140="Humanitarian", AE140&lt;&gt;"."), 1, 0)</f>
        <v>0</v>
      </c>
      <c r="AC140" s="5" t="n">
        <f aca="false">IF(OR(M140="undisclosed", M140="."), 0, IF(M140=N140, 1, 0))</f>
        <v>0</v>
      </c>
      <c r="AD140" s="5" t="n">
        <v>1</v>
      </c>
      <c r="AE140" s="45" t="s">
        <v>108</v>
      </c>
      <c r="AF140" s="12" t="str">
        <f aca="false">""</f>
        <v/>
      </c>
      <c r="AG140" s="36" t="n">
        <v>0</v>
      </c>
      <c r="AH140" s="46" t="s">
        <v>66</v>
      </c>
      <c r="AI140" s="36" t="s">
        <v>66</v>
      </c>
      <c r="AJ140" s="36" t="n">
        <v>1</v>
      </c>
      <c r="AK140" s="36" t="n">
        <v>9</v>
      </c>
      <c r="AL140" s="36" t="n">
        <v>0</v>
      </c>
      <c r="AM140" s="36" t="n">
        <f aca="false">IF(OR(AN140="2022-2023",AN140=2022), 1, 0)</f>
        <v>1</v>
      </c>
      <c r="AN140" s="36" t="s">
        <v>68</v>
      </c>
      <c r="AO140" s="36" t="n">
        <f aca="false">VLOOKUP($I140,'[1]Price List, Weapons &amp; Items'!B$1:F$1048576,5,0)</f>
        <v>0</v>
      </c>
      <c r="AP140" s="36" t="n">
        <f aca="false">IF(AND(AO140=1,M140="undisclosed")=TRUE(),1,0)</f>
        <v>0</v>
      </c>
      <c r="AQ140" s="36" t="n">
        <f aca="false">IF(AND(AO140=1,N140="undisclosed")=TRUE(),1,0)</f>
        <v>0</v>
      </c>
      <c r="AR140" s="36" t="n">
        <f aca="false">IFERROR(IF(SEARCH("ammuni",I140,1)&gt;0,1,0),0)</f>
        <v>0</v>
      </c>
      <c r="AS140" s="5" t="str">
        <f aca="false">VLOOKUP($I140,'[1]Price List, Weapons &amp; Items'!B$1:L$1048576,COLUMN('[1]Price List, Weapons &amp; Items'!$J$11)-1,0)</f>
        <v>Media reports (incl. social media)</v>
      </c>
      <c r="AT140" s="5" t="str">
        <f aca="false">IF(I140=".",".",VLOOKUP($I140,'[1]Price List, Weapons &amp; Items'!B$1:J$1048576,3,0))</f>
        <v>Light Anti-armor Weapon (LAW)</v>
      </c>
      <c r="AU140" s="13" t="str">
        <f aca="true">IF(AG140=1,(OFFSET(I140,0,0,COUNTIF(#REF!,A140),1)),"")</f>
        <v/>
      </c>
      <c r="AV140" s="5" t="n">
        <f aca="false">VLOOKUP($I140,'[1]Price List, Weapons &amp; Items'!B$1:L$1048576,COLUMN('[1]Price List, Weapons &amp; Items'!$L$11)-1,0)</f>
        <v>0</v>
      </c>
      <c r="AW140" s="5" t="n">
        <f aca="false">IF(U140="Yes",1,0)</f>
        <v>1</v>
      </c>
      <c r="AX140" s="5" t="n">
        <f aca="false">IF(D140="Military",IF(OR(IFERROR(SEARCH("equipment",E140,1),0)&gt;0,IFERROR(SEARCH("weapons",E140,1),0)&gt;0),1,0),0)</f>
        <v>1</v>
      </c>
      <c r="AY140" s="5" t="str">
        <f aca="false">IFERROR(IF(VALUE(TEXT(C140,"mm"))=IF(AK140&gt;12,AK140-12,AK140),".",IF(TEXT(C140,"mm")="01",".",1)),"Value is not in date format")</f>
        <v>.</v>
      </c>
      <c r="AZ140" s="5" t="str">
        <f aca="false">IF(AND(A140=A139,C140=C139)=TRUE(),IF(F140=F139,".","1"),".")</f>
        <v>.</v>
      </c>
      <c r="BA140" s="5" t="str">
        <f aca="false">IF(AND(_xlfn.ISFORMULA(R140),_xlfn.ISFORMULA(S140),_xlfn.ISFORMULA(T140))=TRUE(),".",1)</f>
        <v>.</v>
      </c>
      <c r="BB140" s="5" t="str">
        <f aca="false">IF(T140&lt;&gt;".",IF(T140&gt;S140,1,"."),".")</f>
        <v>.</v>
      </c>
      <c r="BC140" s="5" t="n">
        <f aca="false">IFERROR(VLOOKUP(B140,'[1]Share, Heavy Weapons to Ukraine'!B$1:AA$1048576,COLUMN('[1]Share, Heavy Weapons to Ukraine'!C149)-1,0),0)</f>
        <v>1</v>
      </c>
      <c r="BD140" s="5" t="n">
        <f aca="false">VLOOKUP(Sheet1!B140,'[1]Country Summary (€)'!B$1:F$1048576,COLUMN('[1]Country Summary (€)'!C150)-1,FALSE())</f>
        <v>0</v>
      </c>
      <c r="BE140" s="5" t="str">
        <f aca="false">IF(AND(AG140=1,D140="Military",H140&lt;&gt;"Not given")=TRUE(),IF(SUMIFS(#REF!,#REF!,A140)&gt;0,ABS((SUMIFS(#REF!,#REF!,A140)/VLOOKUP("USD",'[1]Exchange Rates'!B$1:C$1048576,2,0)))/S140,"."),".")</f>
        <v>.</v>
      </c>
      <c r="BF140" s="1" t="str">
        <f aca="false">IF(AND(AG140=1,D140="Military",H140&lt;&gt;"Not given")=TRUE(),IF(SUMIFS(#REF!,#REF!,A140)&gt;0,IF((ABS((SUMIFS(#REF!,#REF!,A140)/VLOOKUP("USD",'[1]Exchange Rates'!B$1:C$1048576,2,0)))/S140)&gt;1,(SUMIFS(#REF!,#REF!,A140)-S140)/S140,(S140-SUMIFS(#REF!,#REF!,A140))/SUMIFS(#REF!,#REF!,A140)),"."),".")</f>
        <v>.</v>
      </c>
    </row>
    <row r="141" customFormat="false" ht="15.75" hidden="false" customHeight="true" outlineLevel="0" collapsed="false">
      <c r="A141" s="3" t="s">
        <v>104</v>
      </c>
      <c r="B141" s="37" t="s">
        <v>57</v>
      </c>
      <c r="C141" s="38" t="n">
        <v>44812</v>
      </c>
      <c r="D141" s="37" t="s">
        <v>105</v>
      </c>
      <c r="E141" s="3" t="s">
        <v>106</v>
      </c>
      <c r="F141" s="4" t="s">
        <v>327</v>
      </c>
      <c r="G141" s="5" t="s">
        <v>61</v>
      </c>
      <c r="H141" s="53" t="n">
        <v>675000000</v>
      </c>
      <c r="I141" s="37" t="s">
        <v>286</v>
      </c>
      <c r="J141" s="7" t="str">
        <f aca="false">VLOOKUP($I141,'[1]Price List, Weapons &amp; Items'!B$1:C$1048576,2,0)</f>
        <v>Heavy weapon</v>
      </c>
      <c r="K141" s="7" t="str">
        <f aca="false">IF(I141=".",I141,VLOOKUP($I141,'[1]Price List, Weapons &amp; Items'!B$1:D$1048576,3,0))</f>
        <v>Armored Utility Vehicle (AUV)</v>
      </c>
      <c r="L141" s="8" t="n">
        <f aca="false">VLOOKUP(I141,'[1]Price List, Weapons &amp; Items'!B$1:E$1048576,4,0)</f>
        <v>0</v>
      </c>
      <c r="M141" s="40" t="n">
        <v>50</v>
      </c>
      <c r="N141" s="9" t="n">
        <v>50</v>
      </c>
      <c r="O141" s="9" t="n">
        <f aca="false">VLOOKUP($I141,'[1]Price List, Weapons &amp; Items'!B$1:G$1048576,6,0)</f>
        <v>274051.66</v>
      </c>
      <c r="P141" s="6" t="str">
        <f aca="false">IF(TYPE(M141)=1,IF(TYPE(O141)=1,M141*O141,"No price"),".")</f>
        <v>No price</v>
      </c>
      <c r="Q141" s="6" t="str">
        <f aca="false">IF(TYPE(N141)=1,IF(TYPE(O141)=1,N141*O141,"No price"),".")</f>
        <v>No price</v>
      </c>
      <c r="R141" s="6" t="str">
        <f aca="false">IF(AG141=1,IF(H141&lt;&gt;"Not given",H141,IF(TYPE(H141)=2,IF(SUMIFS(#REF!,#REF!,A141)&gt;0,SUMIFS(#REF!,#REF!,A141),"."),"Format error")),"")</f>
        <v/>
      </c>
      <c r="S141" s="6" t="str">
        <f aca="false">IF(AND(AG141=1,R141&lt;&gt;".")=TRUE(),R141/VLOOKUP(G141,'[1]Exchange Rates'!B$1:C$1048576,2,0),IF(R141=".",".",""))</f>
        <v/>
      </c>
      <c r="T141" s="6" t="str">
        <f aca="false">IF(AG141=1,IF(AI141="Value is not given at all",".",IF(AI141="Value is given by the source",S141,IF(AI141="Value is calculated with prices",(IF(SUMIFS(#REF!,#REF!,A141)&gt;0,SUMIFS(#REF!,#REF!,A141),"."))/VLOOKUP("USD",'[1]Exchange Rates'!B$1:C$1048576,2,0),"Error with coding"))),"")</f>
        <v/>
      </c>
      <c r="U141" s="5" t="s">
        <v>63</v>
      </c>
      <c r="V141" s="42" t="s">
        <v>328</v>
      </c>
      <c r="W141" s="45" t="s">
        <v>72</v>
      </c>
      <c r="X141" s="45" t="s">
        <v>76</v>
      </c>
      <c r="Y141" s="45" t="s">
        <v>342</v>
      </c>
      <c r="Z141" s="43" t="n">
        <v>0</v>
      </c>
      <c r="AA141" s="5" t="n">
        <v>0</v>
      </c>
      <c r="AB141" s="5" t="n">
        <f aca="false">IF(AND(D141="Humanitarian", AE141&lt;&gt;"."), 1, 0)</f>
        <v>0</v>
      </c>
      <c r="AC141" s="5" t="n">
        <f aca="false">IF(OR(M141="undisclosed", M141="."), 0, IF(M141=N141, 1, 0))</f>
        <v>1</v>
      </c>
      <c r="AD141" s="5" t="n">
        <v>1</v>
      </c>
      <c r="AE141" s="48" t="s">
        <v>146</v>
      </c>
      <c r="AF141" s="12" t="str">
        <f aca="false">""</f>
        <v/>
      </c>
      <c r="AG141" s="36" t="n">
        <v>0</v>
      </c>
      <c r="AH141" s="46" t="s">
        <v>66</v>
      </c>
      <c r="AI141" s="36" t="s">
        <v>66</v>
      </c>
      <c r="AJ141" s="36" t="n">
        <v>1</v>
      </c>
      <c r="AK141" s="36" t="n">
        <v>9</v>
      </c>
      <c r="AL141" s="36" t="n">
        <v>0</v>
      </c>
      <c r="AM141" s="36" t="n">
        <f aca="false">IF(OR(AN141="2022-2023",AN141=2022), 1, 0)</f>
        <v>1</v>
      </c>
      <c r="AN141" s="36" t="s">
        <v>68</v>
      </c>
      <c r="AO141" s="36" t="n">
        <f aca="false">VLOOKUP($I141,'[1]Price List, Weapons &amp; Items'!B$1:F$1048576,5,0)</f>
        <v>1</v>
      </c>
      <c r="AP141" s="36" t="n">
        <f aca="false">IF(AND(AO141=1,M141="undisclosed")=TRUE(),1,0)</f>
        <v>0</v>
      </c>
      <c r="AQ141" s="36" t="n">
        <f aca="false">IF(AND(AO141=1,N141="undisclosed")=TRUE(),1,0)</f>
        <v>0</v>
      </c>
      <c r="AR141" s="36" t="n">
        <f aca="false">IFERROR(IF(SEARCH("ammuni",I141,1)&gt;0,1,0),0)</f>
        <v>0</v>
      </c>
      <c r="AS141" s="5" t="str">
        <f aca="false">VLOOKUP($I141,'[1]Price List, Weapons &amp; Items'!B$1:L$1048576,COLUMN('[1]Price List, Weapons &amp; Items'!$J$11)-1,0)</f>
        <v>Military media (incl. websites)</v>
      </c>
      <c r="AT141" s="5" t="str">
        <f aca="false">IF(I141=".",".",VLOOKUP($I141,'[1]Price List, Weapons &amp; Items'!B$1:J$1048576,3,0))</f>
        <v>Armored Utility Vehicle (AUV)</v>
      </c>
      <c r="AU141" s="13" t="str">
        <f aca="true">IF(AG141=1,(OFFSET(I141,0,0,COUNTIF(#REF!,A141),1)),"")</f>
        <v/>
      </c>
      <c r="AV141" s="5" t="n">
        <f aca="false">VLOOKUP($I141,'[1]Price List, Weapons &amp; Items'!B$1:L$1048576,COLUMN('[1]Price List, Weapons &amp; Items'!$L$11)-1,0)</f>
        <v>0</v>
      </c>
      <c r="AW141" s="5" t="n">
        <f aca="false">IF(U141="Yes",1,0)</f>
        <v>1</v>
      </c>
      <c r="AX141" s="5" t="n">
        <f aca="false">IF(D141="Military",IF(OR(IFERROR(SEARCH("equipment",E141,1),0)&gt;0,IFERROR(SEARCH("weapons",E141,1),0)&gt;0),1,0),0)</f>
        <v>1</v>
      </c>
      <c r="AY141" s="5" t="str">
        <f aca="false">IFERROR(IF(VALUE(TEXT(C141,"mm"))=IF(AK141&gt;12,AK141-12,AK141),".",IF(TEXT(C141,"mm")="01",".",1)),"Value is not in date format")</f>
        <v>.</v>
      </c>
      <c r="AZ141" s="5" t="str">
        <f aca="false">IF(AND(A141=A140,C141=C140)=TRUE(),IF(F141=F140,".","1"),".")</f>
        <v>.</v>
      </c>
      <c r="BA141" s="5" t="str">
        <f aca="false">IF(AND(_xlfn.ISFORMULA(R141),_xlfn.ISFORMULA(S141),_xlfn.ISFORMULA(T141))=TRUE(),".",1)</f>
        <v>.</v>
      </c>
      <c r="BB141" s="5" t="str">
        <f aca="false">IF(T141&lt;&gt;".",IF(T141&gt;S141,1,"."),".")</f>
        <v>.</v>
      </c>
      <c r="BC141" s="5" t="n">
        <f aca="false">IFERROR(VLOOKUP(B141,'[1]Share, Heavy Weapons to Ukraine'!B$1:AA$1048576,COLUMN('[1]Share, Heavy Weapons to Ukraine'!C150)-1,0),0)</f>
        <v>1</v>
      </c>
      <c r="BD141" s="5" t="n">
        <f aca="false">VLOOKUP(Sheet1!B141,'[1]Country Summary (€)'!B$1:F$1048576,COLUMN('[1]Country Summary (€)'!C151)-1,FALSE())</f>
        <v>0</v>
      </c>
      <c r="BE141" s="5" t="str">
        <f aca="false">IF(AND(AG141=1,D141="Military",H141&lt;&gt;"Not given")=TRUE(),IF(SUMIFS(#REF!,#REF!,A141)&gt;0,ABS((SUMIFS(#REF!,#REF!,A141)/VLOOKUP("USD",'[1]Exchange Rates'!B$1:C$1048576,2,0)))/S141,"."),".")</f>
        <v>.</v>
      </c>
      <c r="BF141" s="1" t="str">
        <f aca="false">IF(AND(AG141=1,D141="Military",H141&lt;&gt;"Not given")=TRUE(),IF(SUMIFS(#REF!,#REF!,A141)&gt;0,IF((ABS((SUMIFS(#REF!,#REF!,A141)/VLOOKUP("USD",'[1]Exchange Rates'!B$1:C$1048576,2,0)))/S141)&gt;1,(SUMIFS(#REF!,#REF!,A141)-S141)/S141,(S141-SUMIFS(#REF!,#REF!,A141))/SUMIFS(#REF!,#REF!,A141)),"."),".")</f>
        <v>.</v>
      </c>
    </row>
    <row r="142" customFormat="false" ht="15.75" hidden="false" customHeight="true" outlineLevel="0" collapsed="false">
      <c r="A142" s="3" t="s">
        <v>104</v>
      </c>
      <c r="B142" s="37" t="s">
        <v>57</v>
      </c>
      <c r="C142" s="38" t="n">
        <v>44812</v>
      </c>
      <c r="D142" s="37" t="s">
        <v>105</v>
      </c>
      <c r="E142" s="3" t="s">
        <v>106</v>
      </c>
      <c r="F142" s="4" t="s">
        <v>327</v>
      </c>
      <c r="G142" s="5" t="s">
        <v>61</v>
      </c>
      <c r="H142" s="53" t="n">
        <v>675000000</v>
      </c>
      <c r="I142" s="37" t="s">
        <v>319</v>
      </c>
      <c r="J142" s="7" t="str">
        <f aca="false">VLOOKUP($I142,'[1]Price List, Weapons &amp; Items'!B$1:C$1048576,2,0)</f>
        <v>Military equipment</v>
      </c>
      <c r="K142" s="7" t="str">
        <f aca="false">IF(I142=".",I142,VLOOKUP($I142,'[1]Price List, Weapons &amp; Items'!B$1:D$1048576,3,0))</f>
        <v>Military equipment</v>
      </c>
      <c r="L142" s="8" t="n">
        <f aca="false">VLOOKUP(I142,'[1]Price List, Weapons &amp; Items'!B$1:E$1048576,4,0)</f>
        <v>0</v>
      </c>
      <c r="M142" s="40" t="s">
        <v>166</v>
      </c>
      <c r="N142" s="9" t="s">
        <v>166</v>
      </c>
      <c r="O142" s="9" t="n">
        <f aca="false">VLOOKUP($I142,'[1]Price List, Weapons &amp; Items'!B$1:G$1048576,6,0)</f>
        <v>2320</v>
      </c>
      <c r="P142" s="6" t="str">
        <f aca="false">IF(TYPE(M142)=1,IF(TYPE(O142)=1,M142*O142,"No price"),".")</f>
        <v>.</v>
      </c>
      <c r="Q142" s="6" t="str">
        <f aca="false">IF(TYPE(N142)=1,IF(TYPE(O142)=1,N142*O142,"No price"),".")</f>
        <v>.</v>
      </c>
      <c r="R142" s="6" t="str">
        <f aca="false">IF(AG142=1,IF(H142&lt;&gt;"Not given",H142,IF(TYPE(H142)=2,IF(SUMIFS(#REF!,#REF!,A142)&gt;0,SUMIFS(#REF!,#REF!,A142),"."),"Format error")),"")</f>
        <v/>
      </c>
      <c r="S142" s="6" t="str">
        <f aca="false">IF(AND(AG142=1,R142&lt;&gt;".")=TRUE(),R142/VLOOKUP(G142,'[1]Exchange Rates'!B$1:C$1048576,2,0),IF(R142=".",".",""))</f>
        <v/>
      </c>
      <c r="T142" s="6" t="str">
        <f aca="false">IF(AG142=1,IF(AI142="Value is not given at all",".",IF(AI142="Value is given by the source",S142,IF(AI142="Value is calculated with prices",(IF(SUMIFS(#REF!,#REF!,A142)&gt;0,SUMIFS(#REF!,#REF!,A142),"."))/VLOOKUP("USD",'[1]Exchange Rates'!B$1:C$1048576,2,0),"Error with coding"))),"")</f>
        <v/>
      </c>
      <c r="U142" s="5" t="s">
        <v>63</v>
      </c>
      <c r="V142" s="42" t="s">
        <v>328</v>
      </c>
      <c r="W142" s="45" t="s">
        <v>72</v>
      </c>
      <c r="X142" s="45" t="s">
        <v>76</v>
      </c>
      <c r="Y142" s="45" t="s">
        <v>343</v>
      </c>
      <c r="Z142" s="43" t="n">
        <v>0</v>
      </c>
      <c r="AA142" s="5" t="n">
        <v>0</v>
      </c>
      <c r="AB142" s="5" t="n">
        <f aca="false">IF(AND(D142="Humanitarian", AE142&lt;&gt;"."), 1, 0)</f>
        <v>0</v>
      </c>
      <c r="AC142" s="5" t="n">
        <f aca="false">IF(OR(M142="undisclosed", M142="."), 0, IF(M142=N142, 1, 0))</f>
        <v>0</v>
      </c>
      <c r="AD142" s="5" t="n">
        <v>1</v>
      </c>
      <c r="AE142" s="45" t="s">
        <v>108</v>
      </c>
      <c r="AF142" s="12" t="str">
        <f aca="false">""</f>
        <v/>
      </c>
      <c r="AG142" s="36" t="n">
        <v>0</v>
      </c>
      <c r="AH142" s="46" t="s">
        <v>66</v>
      </c>
      <c r="AI142" s="36" t="s">
        <v>66</v>
      </c>
      <c r="AJ142" s="36" t="n">
        <v>1</v>
      </c>
      <c r="AK142" s="36" t="n">
        <v>9</v>
      </c>
      <c r="AL142" s="36" t="n">
        <v>0</v>
      </c>
      <c r="AM142" s="36" t="n">
        <f aca="false">IF(OR(AN142="2022-2023",AN142=2022), 1, 0)</f>
        <v>1</v>
      </c>
      <c r="AN142" s="36" t="s">
        <v>68</v>
      </c>
      <c r="AO142" s="36" t="n">
        <f aca="false">VLOOKUP($I142,'[1]Price List, Weapons &amp; Items'!B$1:F$1048576,5,0)</f>
        <v>0</v>
      </c>
      <c r="AP142" s="36" t="n">
        <f aca="false">IF(AND(AO142=1,M142="undisclosed")=TRUE(),1,0)</f>
        <v>0</v>
      </c>
      <c r="AQ142" s="36" t="n">
        <f aca="false">IF(AND(AO142=1,N142="undisclosed")=TRUE(),1,0)</f>
        <v>0</v>
      </c>
      <c r="AR142" s="36" t="n">
        <f aca="false">IFERROR(IF(SEARCH("ammuni",I142,1)&gt;0,1,0),0)</f>
        <v>0</v>
      </c>
      <c r="AS142" s="5" t="str">
        <f aca="false">VLOOKUP($I142,'[1]Price List, Weapons &amp; Items'!B$1:L$1048576,COLUMN('[1]Price List, Weapons &amp; Items'!$J$11)-1,0)</f>
        <v>Media reports (incl. social media)</v>
      </c>
      <c r="AT142" s="5" t="str">
        <f aca="false">IF(I142=".",".",VLOOKUP($I142,'[1]Price List, Weapons &amp; Items'!B$1:J$1048576,3,0))</f>
        <v>Military equipment</v>
      </c>
      <c r="AU142" s="13" t="str">
        <f aca="true">IF(AG142=1,(OFFSET(I142,0,0,COUNTIF(#REF!,A142),1)),"")</f>
        <v/>
      </c>
      <c r="AV142" s="5" t="n">
        <f aca="false">VLOOKUP($I142,'[1]Price List, Weapons &amp; Items'!B$1:L$1048576,COLUMN('[1]Price List, Weapons &amp; Items'!$L$11)-1,0)</f>
        <v>0</v>
      </c>
      <c r="AW142" s="5" t="n">
        <f aca="false">IF(U142="Yes",1,0)</f>
        <v>1</v>
      </c>
      <c r="AX142" s="5" t="n">
        <f aca="false">IF(D142="Military",IF(OR(IFERROR(SEARCH("equipment",E142,1),0)&gt;0,IFERROR(SEARCH("weapons",E142,1),0)&gt;0),1,0),0)</f>
        <v>1</v>
      </c>
      <c r="AY142" s="5" t="str">
        <f aca="false">IFERROR(IF(VALUE(TEXT(C142,"mm"))=IF(AK142&gt;12,AK142-12,AK142),".",IF(TEXT(C142,"mm")="01",".",1)),"Value is not in date format")</f>
        <v>.</v>
      </c>
      <c r="AZ142" s="5" t="str">
        <f aca="false">IF(AND(A142=A141,C142=C141)=TRUE(),IF(F142=F141,".","1"),".")</f>
        <v>.</v>
      </c>
      <c r="BA142" s="5" t="str">
        <f aca="false">IF(AND(_xlfn.ISFORMULA(R142),_xlfn.ISFORMULA(S142),_xlfn.ISFORMULA(T142))=TRUE(),".",1)</f>
        <v>.</v>
      </c>
      <c r="BB142" s="5" t="str">
        <f aca="false">IF(T142&lt;&gt;".",IF(T142&gt;S142,1,"."),".")</f>
        <v>.</v>
      </c>
      <c r="BC142" s="5" t="n">
        <f aca="false">IFERROR(VLOOKUP(B142,'[1]Share, Heavy Weapons to Ukraine'!B$1:AA$1048576,COLUMN('[1]Share, Heavy Weapons to Ukraine'!C151)-1,0),0)</f>
        <v>1</v>
      </c>
      <c r="BD142" s="5" t="n">
        <f aca="false">VLOOKUP(Sheet1!B142,'[1]Country Summary (€)'!B$1:F$1048576,COLUMN('[1]Country Summary (€)'!C152)-1,FALSE())</f>
        <v>0</v>
      </c>
      <c r="BE142" s="5" t="str">
        <f aca="false">IF(AND(AG142=1,D142="Military",H142&lt;&gt;"Not given")=TRUE(),IF(SUMIFS(#REF!,#REF!,A142)&gt;0,ABS((SUMIFS(#REF!,#REF!,A142)/VLOOKUP("USD",'[1]Exchange Rates'!B$1:C$1048576,2,0)))/S142,"."),".")</f>
        <v>.</v>
      </c>
      <c r="BF142" s="1" t="str">
        <f aca="false">IF(AND(AG142=1,D142="Military",H142&lt;&gt;"Not given")=TRUE(),IF(SUMIFS(#REF!,#REF!,A142)&gt;0,IF((ABS((SUMIFS(#REF!,#REF!,A142)/VLOOKUP("USD",'[1]Exchange Rates'!B$1:C$1048576,2,0)))/S142)&gt;1,(SUMIFS(#REF!,#REF!,A142)-S142)/S142,(S142-SUMIFS(#REF!,#REF!,A142))/SUMIFS(#REF!,#REF!,A142)),"."),".")</f>
        <v>.</v>
      </c>
    </row>
    <row r="143" customFormat="false" ht="15.75" hidden="false" customHeight="true" outlineLevel="0" collapsed="false">
      <c r="A143" s="3" t="s">
        <v>104</v>
      </c>
      <c r="B143" s="37" t="s">
        <v>57</v>
      </c>
      <c r="C143" s="38" t="n">
        <v>44812</v>
      </c>
      <c r="D143" s="37" t="s">
        <v>105</v>
      </c>
      <c r="E143" s="3" t="s">
        <v>106</v>
      </c>
      <c r="F143" s="4" t="s">
        <v>327</v>
      </c>
      <c r="G143" s="5" t="s">
        <v>61</v>
      </c>
      <c r="H143" s="53" t="n">
        <v>675000000</v>
      </c>
      <c r="I143" s="37" t="s">
        <v>344</v>
      </c>
      <c r="J143" s="7" t="str">
        <f aca="false">VLOOKUP($I143,'[1]Price List, Weapons &amp; Items'!B$1:C$1048576,2,0)</f>
        <v>Military equipment</v>
      </c>
      <c r="K143" s="7" t="str">
        <f aca="false">IF(I143=".",I143,VLOOKUP($I143,'[1]Price List, Weapons &amp; Items'!B$1:D$1048576,3,0))</f>
        <v>Military equipment</v>
      </c>
      <c r="L143" s="8" t="n">
        <f aca="false">VLOOKUP(I143,'[1]Price List, Weapons &amp; Items'!B$1:E$1048576,4,0)</f>
        <v>0</v>
      </c>
      <c r="M143" s="40" t="s">
        <v>166</v>
      </c>
      <c r="N143" s="9" t="s">
        <v>166</v>
      </c>
      <c r="O143" s="9" t="str">
        <f aca="false">VLOOKUP($I143,'[1]Price List, Weapons &amp; Items'!B$1:G$1048576,6,0)</f>
        <v>.</v>
      </c>
      <c r="P143" s="6" t="str">
        <f aca="false">IF(TYPE(M143)=1,IF(TYPE(O143)=1,M143*O143,"No price"),".")</f>
        <v>.</v>
      </c>
      <c r="Q143" s="6" t="str">
        <f aca="false">IF(TYPE(N143)=1,IF(TYPE(O143)=1,N143*O143,"No price"),".")</f>
        <v>.</v>
      </c>
      <c r="R143" s="6" t="str">
        <f aca="false">IF(AG143=1,IF(H143&lt;&gt;"Not given",H143,IF(TYPE(H143)=2,IF(SUMIFS(#REF!,#REF!,A143)&gt;0,SUMIFS(#REF!,#REF!,A143),"."),"Format error")),"")</f>
        <v/>
      </c>
      <c r="S143" s="6" t="str">
        <f aca="false">IF(AND(AG143=1,R143&lt;&gt;".")=TRUE(),R143/VLOOKUP(G143,'[1]Exchange Rates'!B$1:C$1048576,2,0),IF(R143=".",".",""))</f>
        <v/>
      </c>
      <c r="T143" s="6" t="str">
        <f aca="false">IF(AG143=1,IF(AI143="Value is not given at all",".",IF(AI143="Value is given by the source",S143,IF(AI143="Value is calculated with prices",(IF(SUMIFS(#REF!,#REF!,A143)&gt;0,SUMIFS(#REF!,#REF!,A143),"."))/VLOOKUP("USD",'[1]Exchange Rates'!B$1:C$1048576,2,0),"Error with coding"))),"")</f>
        <v/>
      </c>
      <c r="U143" s="5" t="s">
        <v>63</v>
      </c>
      <c r="V143" s="42" t="s">
        <v>328</v>
      </c>
      <c r="W143" s="45" t="s">
        <v>72</v>
      </c>
      <c r="X143" s="45" t="s">
        <v>76</v>
      </c>
      <c r="Y143" s="45" t="s">
        <v>345</v>
      </c>
      <c r="Z143" s="43" t="n">
        <v>0</v>
      </c>
      <c r="AA143" s="5" t="n">
        <v>0</v>
      </c>
      <c r="AB143" s="5" t="n">
        <f aca="false">IF(AND(D143="Humanitarian", AE143&lt;&gt;"."), 1, 0)</f>
        <v>0</v>
      </c>
      <c r="AC143" s="5" t="n">
        <f aca="false">IF(OR(M143="undisclosed", M143="."), 0, IF(M143=N143, 1, 0))</f>
        <v>0</v>
      </c>
      <c r="AD143" s="5" t="n">
        <v>1</v>
      </c>
      <c r="AE143" s="45" t="s">
        <v>108</v>
      </c>
      <c r="AF143" s="12" t="str">
        <f aca="false">""</f>
        <v/>
      </c>
      <c r="AG143" s="36" t="n">
        <v>0</v>
      </c>
      <c r="AH143" s="46" t="s">
        <v>66</v>
      </c>
      <c r="AI143" s="36" t="s">
        <v>66</v>
      </c>
      <c r="AJ143" s="36" t="n">
        <v>1</v>
      </c>
      <c r="AK143" s="36" t="n">
        <v>9</v>
      </c>
      <c r="AL143" s="36" t="n">
        <v>0</v>
      </c>
      <c r="AM143" s="36" t="n">
        <f aca="false">IF(OR(AN143="2022-2023",AN143=2022), 1, 0)</f>
        <v>1</v>
      </c>
      <c r="AN143" s="36" t="s">
        <v>68</v>
      </c>
      <c r="AO143" s="36" t="n">
        <f aca="false">VLOOKUP($I143,'[1]Price List, Weapons &amp; Items'!B$1:F$1048576,5,0)</f>
        <v>0</v>
      </c>
      <c r="AP143" s="36" t="n">
        <f aca="false">IF(AND(AO143=1,M143="undisclosed")=TRUE(),1,0)</f>
        <v>0</v>
      </c>
      <c r="AQ143" s="36" t="n">
        <f aca="false">IF(AND(AO143=1,N143="undisclosed")=TRUE(),1,0)</f>
        <v>0</v>
      </c>
      <c r="AR143" s="36" t="n">
        <f aca="false">IFERROR(IF(SEARCH("ammuni",I143,1)&gt;0,1,0),0)</f>
        <v>0</v>
      </c>
      <c r="AS143" s="5" t="str">
        <f aca="false">VLOOKUP($I143,'[1]Price List, Weapons &amp; Items'!B$1:L$1048576,COLUMN('[1]Price List, Weapons &amp; Items'!$J$11)-1,0)</f>
        <v>.</v>
      </c>
      <c r="AT143" s="5" t="str">
        <f aca="false">IF(I143=".",".",VLOOKUP($I143,'[1]Price List, Weapons &amp; Items'!B$1:J$1048576,3,0))</f>
        <v>Military equipment</v>
      </c>
      <c r="AU143" s="13" t="str">
        <f aca="true">IF(AG143=1,(OFFSET(I143,0,0,COUNTIF(#REF!,A143),1)),"")</f>
        <v/>
      </c>
      <c r="AV143" s="5" t="str">
        <f aca="false">VLOOKUP($I143,'[1]Price List, Weapons &amp; Items'!B$1:L$1048576,COLUMN('[1]Price List, Weapons &amp; Items'!$L$11)-1,0)</f>
        <v>no price, 0 count</v>
      </c>
      <c r="AW143" s="5" t="n">
        <f aca="false">IF(U143="Yes",1,0)</f>
        <v>1</v>
      </c>
      <c r="AX143" s="5" t="n">
        <f aca="false">IF(D143="Military",IF(OR(IFERROR(SEARCH("equipment",E143,1),0)&gt;0,IFERROR(SEARCH("weapons",E143,1),0)&gt;0),1,0),0)</f>
        <v>1</v>
      </c>
      <c r="AY143" s="5" t="str">
        <f aca="false">IFERROR(IF(VALUE(TEXT(C143,"mm"))=IF(AK143&gt;12,AK143-12,AK143),".",IF(TEXT(C143,"mm")="01",".",1)),"Value is not in date format")</f>
        <v>.</v>
      </c>
      <c r="AZ143" s="5" t="str">
        <f aca="false">IF(AND(A143=A142,C143=C142)=TRUE(),IF(F143=F142,".","1"),".")</f>
        <v>.</v>
      </c>
      <c r="BA143" s="5" t="str">
        <f aca="false">IF(AND(_xlfn.ISFORMULA(R143),_xlfn.ISFORMULA(S143),_xlfn.ISFORMULA(T143))=TRUE(),".",1)</f>
        <v>.</v>
      </c>
      <c r="BB143" s="5" t="str">
        <f aca="false">IF(T143&lt;&gt;".",IF(T143&gt;S143,1,"."),".")</f>
        <v>.</v>
      </c>
      <c r="BC143" s="5" t="n">
        <f aca="false">IFERROR(VLOOKUP(B143,'[1]Share, Heavy Weapons to Ukraine'!B$1:AA$1048576,COLUMN('[1]Share, Heavy Weapons to Ukraine'!C152)-1,0),0)</f>
        <v>1</v>
      </c>
      <c r="BD143" s="5" t="n">
        <f aca="false">VLOOKUP(Sheet1!B143,'[1]Country Summary (€)'!B$1:F$1048576,COLUMN('[1]Country Summary (€)'!C153)-1,FALSE())</f>
        <v>0</v>
      </c>
      <c r="BE143" s="5" t="str">
        <f aca="false">IF(AND(AG143=1,D143="Military",H143&lt;&gt;"Not given")=TRUE(),IF(SUMIFS(#REF!,#REF!,A143)&gt;0,ABS((SUMIFS(#REF!,#REF!,A143)/VLOOKUP("USD",'[1]Exchange Rates'!B$1:C$1048576,2,0)))/S143,"."),".")</f>
        <v>.</v>
      </c>
      <c r="BF143" s="1" t="str">
        <f aca="false">IF(AND(AG143=1,D143="Military",H143&lt;&gt;"Not given")=TRUE(),IF(SUMIFS(#REF!,#REF!,A143)&gt;0,IF((ABS((SUMIFS(#REF!,#REF!,A143)/VLOOKUP("USD",'[1]Exchange Rates'!B$1:C$1048576,2,0)))/S143)&gt;1,(SUMIFS(#REF!,#REF!,A143)-S143)/S143,(S143-SUMIFS(#REF!,#REF!,A143))/SUMIFS(#REF!,#REF!,A143)),"."),".")</f>
        <v>.</v>
      </c>
    </row>
    <row r="144" customFormat="false" ht="15.75" hidden="false" customHeight="true" outlineLevel="0" collapsed="false">
      <c r="A144" s="3" t="s">
        <v>104</v>
      </c>
      <c r="B144" s="37" t="s">
        <v>57</v>
      </c>
      <c r="C144" s="38" t="n">
        <v>44819</v>
      </c>
      <c r="D144" s="37" t="s">
        <v>105</v>
      </c>
      <c r="E144" s="3" t="s">
        <v>106</v>
      </c>
      <c r="F144" s="4" t="s">
        <v>346</v>
      </c>
      <c r="G144" s="5" t="s">
        <v>61</v>
      </c>
      <c r="H144" s="53" t="n">
        <v>600000000</v>
      </c>
      <c r="I144" s="37" t="s">
        <v>231</v>
      </c>
      <c r="J144" s="7" t="str">
        <f aca="false">VLOOKUP($I144,'[1]Price List, Weapons &amp; Items'!B$1:C$1048576,2,0)</f>
        <v>Ammunition for heavy weapon</v>
      </c>
      <c r="K144" s="7" t="str">
        <f aca="false">IF(I144=".",I144,VLOOKUP($I144,'[1]Price List, Weapons &amp; Items'!B$1:D$1048576,3,0))</f>
        <v>227mm MLRS ammunition</v>
      </c>
      <c r="L144" s="8" t="n">
        <f aca="false">VLOOKUP(I144,'[1]Price List, Weapons &amp; Items'!B$1:E$1048576,4,0)</f>
        <v>0</v>
      </c>
      <c r="M144" s="40" t="s">
        <v>166</v>
      </c>
      <c r="N144" s="9" t="s">
        <v>166</v>
      </c>
      <c r="O144" s="9" t="n">
        <f aca="false">VLOOKUP($I144,'[1]Price List, Weapons &amp; Items'!B$1:G$1048576,6,0)</f>
        <v>150000</v>
      </c>
      <c r="P144" s="6" t="str">
        <f aca="false">IF(TYPE(M144)=1,IF(TYPE(O144)=1,M144*O144,"No price"),".")</f>
        <v>.</v>
      </c>
      <c r="Q144" s="6" t="str">
        <f aca="false">IF(TYPE(N144)=1,IF(TYPE(O144)=1,N144*O144,"No price"),".")</f>
        <v>.</v>
      </c>
      <c r="R144" s="6" t="str">
        <f aca="false">IF(AG144=1,IF(H144&lt;&gt;"Not given",H144,IF(TYPE(H144)=2,IF(SUMIFS(#REF!,#REF!,A144)&gt;0,SUMIFS(#REF!,#REF!,A144),"."),"Format error")),"")</f>
        <v/>
      </c>
      <c r="S144" s="6" t="str">
        <f aca="false">IF(AND(AG144=1,R144&lt;&gt;".")=TRUE(),R144/VLOOKUP(G144,'[1]Exchange Rates'!B$1:C$1048576,2,0),IF(R144=".",".",""))</f>
        <v/>
      </c>
      <c r="T144" s="6" t="str">
        <f aca="false">IF(AG144=1,IF(AI144="Value is not given at all",".",IF(AI144="Value is given by the source",S144,IF(AI144="Value is calculated with prices",(IF(SUMIFS(#REF!,#REF!,A144)&gt;0,SUMIFS(#REF!,#REF!,A144),"."))/VLOOKUP("USD",'[1]Exchange Rates'!B$1:C$1048576,2,0),"Error with coding"))),"")</f>
        <v/>
      </c>
      <c r="U144" s="5" t="s">
        <v>63</v>
      </c>
      <c r="V144" s="42" t="s">
        <v>347</v>
      </c>
      <c r="W144" s="45" t="s">
        <v>72</v>
      </c>
      <c r="X144" s="45" t="s">
        <v>76</v>
      </c>
      <c r="Y144" s="45" t="s">
        <v>348</v>
      </c>
      <c r="Z144" s="43" t="n">
        <v>0</v>
      </c>
      <c r="AA144" s="5" t="n">
        <v>0</v>
      </c>
      <c r="AB144" s="5" t="n">
        <f aca="false">IF(AND(D144="Humanitarian", AE144&lt;&gt;"."), 1, 0)</f>
        <v>0</v>
      </c>
      <c r="AC144" s="5" t="n">
        <f aca="false">IF(OR(M144="undisclosed", M144="."), 0, IF(M144=N144, 1, 0))</f>
        <v>0</v>
      </c>
      <c r="AD144" s="5" t="n">
        <v>1</v>
      </c>
      <c r="AE144" s="45" t="s">
        <v>108</v>
      </c>
      <c r="AF144" s="12" t="str">
        <f aca="false">""</f>
        <v/>
      </c>
      <c r="AG144" s="36" t="n">
        <v>0</v>
      </c>
      <c r="AH144" s="46" t="s">
        <v>66</v>
      </c>
      <c r="AI144" s="36" t="s">
        <v>66</v>
      </c>
      <c r="AJ144" s="36" t="n">
        <v>1</v>
      </c>
      <c r="AK144" s="36" t="n">
        <v>9</v>
      </c>
      <c r="AL144" s="36" t="n">
        <v>0</v>
      </c>
      <c r="AM144" s="36" t="n">
        <f aca="false">IF(OR(AN144="2022-2023",AN144=2022), 1, 0)</f>
        <v>1</v>
      </c>
      <c r="AN144" s="36" t="s">
        <v>68</v>
      </c>
      <c r="AO144" s="36" t="n">
        <f aca="false">VLOOKUP($I144,'[1]Price List, Weapons &amp; Items'!B$1:F$1048576,5,0)</f>
        <v>1</v>
      </c>
      <c r="AP144" s="36" t="n">
        <f aca="false">IF(AND(AO144=1,M144="undisclosed")=TRUE(),1,0)</f>
        <v>1</v>
      </c>
      <c r="AQ144" s="36" t="n">
        <f aca="false">IF(AND(AO144=1,N144="undisclosed")=TRUE(),1,0)</f>
        <v>1</v>
      </c>
      <c r="AR144" s="36" t="n">
        <f aca="false">IFERROR(IF(SEARCH("ammuni",I144,1)&gt;0,1,0),0)</f>
        <v>1</v>
      </c>
      <c r="AS144" s="5" t="str">
        <f aca="false">VLOOKUP($I144,'[1]Price List, Weapons &amp; Items'!B$1:L$1048576,COLUMN('[1]Price List, Weapons &amp; Items'!$J$11)-1,0)</f>
        <v>Media reports (incl. social media)</v>
      </c>
      <c r="AT144" s="5" t="str">
        <f aca="false">IF(I144=".",".",VLOOKUP($I144,'[1]Price List, Weapons &amp; Items'!B$1:J$1048576,3,0))</f>
        <v>227mm MLRS ammunition</v>
      </c>
      <c r="AU144" s="13" t="str">
        <f aca="true">IF(AG144=1,(OFFSET(I144,0,0,COUNTIF(#REF!,A144),1)),"")</f>
        <v/>
      </c>
      <c r="AV144" s="5" t="str">
        <f aca="false">VLOOKUP($I144,'[1]Price List, Weapons &amp; Items'!B$1:L$1048576,COLUMN('[1]Price List, Weapons &amp; Items'!$L$11)-1,0)</f>
        <v>no price, 0 count</v>
      </c>
      <c r="AW144" s="5" t="n">
        <f aca="false">IF(U144="Yes",1,0)</f>
        <v>1</v>
      </c>
      <c r="AX144" s="5" t="n">
        <f aca="false">IF(D144="Military",IF(OR(IFERROR(SEARCH("equipment",E144,1),0)&gt;0,IFERROR(SEARCH("weapons",E144,1),0)&gt;0),1,0),0)</f>
        <v>1</v>
      </c>
      <c r="AY144" s="5" t="str">
        <f aca="false">IFERROR(IF(VALUE(TEXT(C144,"mm"))=IF(AK144&gt;12,AK144-12,AK144),".",IF(TEXT(C144,"mm")="01",".",1)),"Value is not in date format")</f>
        <v>.</v>
      </c>
      <c r="AZ144" s="5" t="str">
        <f aca="false">IF(AND(A144=A143,C144=C143)=TRUE(),IF(F144=F143,".","1"),".")</f>
        <v>.</v>
      </c>
      <c r="BA144" s="5" t="str">
        <f aca="false">IF(AND(_xlfn.ISFORMULA(R144),_xlfn.ISFORMULA(S144),_xlfn.ISFORMULA(T144))=TRUE(),".",1)</f>
        <v>.</v>
      </c>
      <c r="BB144" s="5" t="str">
        <f aca="false">IF(T144&lt;&gt;".",IF(T144&gt;S144,1,"."),".")</f>
        <v>.</v>
      </c>
      <c r="BC144" s="5" t="n">
        <f aca="false">IFERROR(VLOOKUP(B144,'[1]Share, Heavy Weapons to Ukraine'!B$1:AA$1048576,COLUMN('[1]Share, Heavy Weapons to Ukraine'!C153)-1,0),0)</f>
        <v>1</v>
      </c>
      <c r="BD144" s="5" t="n">
        <f aca="false">VLOOKUP(Sheet1!B144,'[1]Country Summary (€)'!B$1:F$1048576,COLUMN('[1]Country Summary (€)'!C154)-1,FALSE())</f>
        <v>0</v>
      </c>
      <c r="BE144" s="5" t="str">
        <f aca="false">IF(AND(AG144=1,D144="Military",H144&lt;&gt;"Not given")=TRUE(),IF(SUMIFS(#REF!,#REF!,A144)&gt;0,ABS((SUMIFS(#REF!,#REF!,A144)/VLOOKUP("USD",'[1]Exchange Rates'!B$1:C$1048576,2,0)))/S144,"."),".")</f>
        <v>.</v>
      </c>
      <c r="BF144" s="1" t="str">
        <f aca="false">IF(AND(AG144=1,D144="Military",H144&lt;&gt;"Not given")=TRUE(),IF(SUMIFS(#REF!,#REF!,A144)&gt;0,IF((ABS((SUMIFS(#REF!,#REF!,A144)/VLOOKUP("USD",'[1]Exchange Rates'!B$1:C$1048576,2,0)))/S144)&gt;1,(SUMIFS(#REF!,#REF!,A144)-S144)/S144,(S144-SUMIFS(#REF!,#REF!,A144))/SUMIFS(#REF!,#REF!,A144)),"."),".")</f>
        <v>.</v>
      </c>
    </row>
    <row r="145" customFormat="false" ht="15.75" hidden="false" customHeight="true" outlineLevel="0" collapsed="false">
      <c r="A145" s="3" t="s">
        <v>104</v>
      </c>
      <c r="B145" s="37" t="s">
        <v>57</v>
      </c>
      <c r="C145" s="38" t="n">
        <v>44819</v>
      </c>
      <c r="D145" s="37" t="s">
        <v>105</v>
      </c>
      <c r="E145" s="3" t="s">
        <v>106</v>
      </c>
      <c r="F145" s="4" t="s">
        <v>346</v>
      </c>
      <c r="G145" s="5" t="s">
        <v>61</v>
      </c>
      <c r="H145" s="53" t="n">
        <v>600000000</v>
      </c>
      <c r="I145" s="37" t="s">
        <v>239</v>
      </c>
      <c r="J145" s="7" t="str">
        <f aca="false">VLOOKUP($I145,'[1]Price List, Weapons &amp; Items'!B$1:C$1048576,2,0)</f>
        <v>Ammunition for heavy weapon</v>
      </c>
      <c r="K145" s="7" t="str">
        <f aca="false">IF(I145=".",I145,VLOOKUP($I145,'[1]Price List, Weapons &amp; Items'!B$1:D$1048576,3,0))</f>
        <v>105mm howitzer ammunition</v>
      </c>
      <c r="L145" s="8" t="n">
        <f aca="false">VLOOKUP(I145,'[1]Price List, Weapons &amp; Items'!B$1:E$1048576,4,0)</f>
        <v>0</v>
      </c>
      <c r="M145" s="40" t="n">
        <v>36000</v>
      </c>
      <c r="N145" s="9" t="n">
        <v>36000</v>
      </c>
      <c r="O145" s="9" t="n">
        <f aca="false">VLOOKUP($I145,'[1]Price List, Weapons &amp; Items'!B$1:G$1048576,6,0)</f>
        <v>400</v>
      </c>
      <c r="P145" s="6" t="str">
        <f aca="false">IF(TYPE(M145)=1,IF(TYPE(O145)=1,M145*O145,"No price"),".")</f>
        <v>No price</v>
      </c>
      <c r="Q145" s="6" t="str">
        <f aca="false">IF(TYPE(N145)=1,IF(TYPE(O145)=1,N145*O145,"No price"),".")</f>
        <v>No price</v>
      </c>
      <c r="R145" s="6" t="str">
        <f aca="false">IF(AG145=1,IF(H145&lt;&gt;"Not given",H145,IF(TYPE(H145)=2,IF(SUMIFS(#REF!,#REF!,A145)&gt;0,SUMIFS(#REF!,#REF!,A145),"."),"Format error")),"")</f>
        <v/>
      </c>
      <c r="S145" s="6" t="str">
        <f aca="false">IF(AND(AG145=1,R145&lt;&gt;".")=TRUE(),R145/VLOOKUP(G145,'[1]Exchange Rates'!B$1:C$1048576,2,0),IF(R145=".",".",""))</f>
        <v/>
      </c>
      <c r="T145" s="6" t="str">
        <f aca="false">IF(AG145=1,IF(AI145="Value is not given at all",".",IF(AI145="Value is given by the source",S145,IF(AI145="Value is calculated with prices",(IF(SUMIFS(#REF!,#REF!,A145)&gt;0,SUMIFS(#REF!,#REF!,A145),"."))/VLOOKUP("USD",'[1]Exchange Rates'!B$1:C$1048576,2,0),"Error with coding"))),"")</f>
        <v/>
      </c>
      <c r="U145" s="5" t="s">
        <v>63</v>
      </c>
      <c r="V145" s="42" t="s">
        <v>347</v>
      </c>
      <c r="W145" s="45" t="s">
        <v>72</v>
      </c>
      <c r="X145" s="45" t="s">
        <v>76</v>
      </c>
      <c r="Y145" s="45" t="s">
        <v>349</v>
      </c>
      <c r="Z145" s="43" t="n">
        <v>0</v>
      </c>
      <c r="AA145" s="5" t="n">
        <v>0</v>
      </c>
      <c r="AB145" s="5" t="n">
        <f aca="false">IF(AND(D145="Humanitarian", AE145&lt;&gt;"."), 1, 0)</f>
        <v>0</v>
      </c>
      <c r="AC145" s="5" t="n">
        <f aca="false">IF(OR(M145="undisclosed", M145="."), 0, IF(M145=N145, 1, 0))</f>
        <v>1</v>
      </c>
      <c r="AD145" s="5" t="n">
        <v>1</v>
      </c>
      <c r="AE145" s="45" t="s">
        <v>108</v>
      </c>
      <c r="AF145" s="12" t="str">
        <f aca="false">""</f>
        <v/>
      </c>
      <c r="AG145" s="36" t="n">
        <v>0</v>
      </c>
      <c r="AH145" s="46" t="s">
        <v>66</v>
      </c>
      <c r="AI145" s="36" t="s">
        <v>66</v>
      </c>
      <c r="AJ145" s="36" t="n">
        <v>1</v>
      </c>
      <c r="AK145" s="36" t="n">
        <v>9</v>
      </c>
      <c r="AL145" s="36" t="n">
        <v>0</v>
      </c>
      <c r="AM145" s="36" t="n">
        <f aca="false">IF(OR(AN145="2022-2023",AN145=2022), 1, 0)</f>
        <v>1</v>
      </c>
      <c r="AN145" s="36" t="s">
        <v>68</v>
      </c>
      <c r="AO145" s="36" t="n">
        <f aca="false">VLOOKUP($I145,'[1]Price List, Weapons &amp; Items'!B$1:F$1048576,5,0)</f>
        <v>0</v>
      </c>
      <c r="AP145" s="36" t="n">
        <f aca="false">IF(AND(AO145=1,M145="undisclosed")=TRUE(),1,0)</f>
        <v>0</v>
      </c>
      <c r="AQ145" s="36" t="n">
        <f aca="false">IF(AND(AO145=1,N145="undisclosed")=TRUE(),1,0)</f>
        <v>0</v>
      </c>
      <c r="AR145" s="36" t="n">
        <f aca="false">IFERROR(IF(SEARCH("ammuni",I145,1)&gt;0,1,0),0)</f>
        <v>0</v>
      </c>
      <c r="AS145" s="5" t="str">
        <f aca="false">VLOOKUP($I145,'[1]Price List, Weapons &amp; Items'!B$1:L$1048576,COLUMN('[1]Price List, Weapons &amp; Items'!$J$11)-1,0)</f>
        <v>Military media (incl. websites)</v>
      </c>
      <c r="AT145" s="5" t="str">
        <f aca="false">IF(I145=".",".",VLOOKUP($I145,'[1]Price List, Weapons &amp; Items'!B$1:J$1048576,3,0))</f>
        <v>105mm howitzer ammunition</v>
      </c>
      <c r="AU145" s="13" t="str">
        <f aca="true">IF(AG145=1,(OFFSET(I145,0,0,COUNTIF(#REF!,A145),1)),"")</f>
        <v/>
      </c>
      <c r="AV145" s="5" t="n">
        <f aca="false">VLOOKUP($I145,'[1]Price List, Weapons &amp; Items'!B$1:L$1048576,COLUMN('[1]Price List, Weapons &amp; Items'!$L$11)-1,0)</f>
        <v>0</v>
      </c>
      <c r="AW145" s="5" t="n">
        <f aca="false">IF(U145="Yes",1,0)</f>
        <v>1</v>
      </c>
      <c r="AX145" s="5" t="n">
        <f aca="false">IF(D145="Military",IF(OR(IFERROR(SEARCH("equipment",E145,1),0)&gt;0,IFERROR(SEARCH("weapons",E145,1),0)&gt;0),1,0),0)</f>
        <v>1</v>
      </c>
      <c r="AY145" s="5" t="str">
        <f aca="false">IFERROR(IF(VALUE(TEXT(C145,"mm"))=IF(AK145&gt;12,AK145-12,AK145),".",IF(TEXT(C145,"mm")="01",".",1)),"Value is not in date format")</f>
        <v>.</v>
      </c>
      <c r="AZ145" s="5" t="str">
        <f aca="false">IF(AND(A145=A144,C145=C144)=TRUE(),IF(F145=F144,".","1"),".")</f>
        <v>.</v>
      </c>
      <c r="BA145" s="5" t="str">
        <f aca="false">IF(AND(_xlfn.ISFORMULA(R145),_xlfn.ISFORMULA(S145),_xlfn.ISFORMULA(T145))=TRUE(),".",1)</f>
        <v>.</v>
      </c>
      <c r="BB145" s="5" t="str">
        <f aca="false">IF(T145&lt;&gt;".",IF(T145&gt;S145,1,"."),".")</f>
        <v>.</v>
      </c>
      <c r="BC145" s="5" t="n">
        <f aca="false">IFERROR(VLOOKUP(B145,'[1]Share, Heavy Weapons to Ukraine'!B$1:AA$1048576,COLUMN('[1]Share, Heavy Weapons to Ukraine'!C154)-1,0),0)</f>
        <v>1</v>
      </c>
      <c r="BD145" s="5" t="n">
        <f aca="false">VLOOKUP(Sheet1!B145,'[1]Country Summary (€)'!B$1:F$1048576,COLUMN('[1]Country Summary (€)'!C155)-1,FALSE())</f>
        <v>0</v>
      </c>
      <c r="BE145" s="5" t="str">
        <f aca="false">IF(AND(AG145=1,D145="Military",H145&lt;&gt;"Not given")=TRUE(),IF(SUMIFS(#REF!,#REF!,A145)&gt;0,ABS((SUMIFS(#REF!,#REF!,A145)/VLOOKUP("USD",'[1]Exchange Rates'!B$1:C$1048576,2,0)))/S145,"."),".")</f>
        <v>.</v>
      </c>
      <c r="BF145" s="1" t="str">
        <f aca="false">IF(AND(AG145=1,D145="Military",H145&lt;&gt;"Not given")=TRUE(),IF(SUMIFS(#REF!,#REF!,A145)&gt;0,IF((ABS((SUMIFS(#REF!,#REF!,A145)/VLOOKUP("USD",'[1]Exchange Rates'!B$1:C$1048576,2,0)))/S145)&gt;1,(SUMIFS(#REF!,#REF!,A145)-S145)/S145,(S145-SUMIFS(#REF!,#REF!,A145))/SUMIFS(#REF!,#REF!,A145)),"."),".")</f>
        <v>.</v>
      </c>
    </row>
    <row r="146" customFormat="false" ht="15.75" hidden="false" customHeight="true" outlineLevel="0" collapsed="false">
      <c r="A146" s="3" t="s">
        <v>104</v>
      </c>
      <c r="B146" s="37" t="s">
        <v>57</v>
      </c>
      <c r="C146" s="38" t="n">
        <v>44819</v>
      </c>
      <c r="D146" s="37" t="s">
        <v>105</v>
      </c>
      <c r="E146" s="3" t="s">
        <v>106</v>
      </c>
      <c r="F146" s="4" t="s">
        <v>346</v>
      </c>
      <c r="G146" s="5" t="s">
        <v>61</v>
      </c>
      <c r="H146" s="53" t="n">
        <v>600000000</v>
      </c>
      <c r="I146" s="37" t="s">
        <v>147</v>
      </c>
      <c r="J146" s="7" t="str">
        <f aca="false">VLOOKUP($I146,'[1]Price List, Weapons &amp; Items'!B$1:C$1048576,2,0)</f>
        <v>Ammunition for heavy weapon</v>
      </c>
      <c r="K146" s="7" t="str">
        <f aca="false">IF(I146=".",I146,VLOOKUP($I146,'[1]Price List, Weapons &amp; Items'!B$1:D$1048576,3,0))</f>
        <v>155mm howitzer ammunition</v>
      </c>
      <c r="L146" s="8" t="n">
        <f aca="false">VLOOKUP(I146,'[1]Price List, Weapons &amp; Items'!B$1:E$1048576,4,0)</f>
        <v>0</v>
      </c>
      <c r="M146" s="40" t="n">
        <v>1000</v>
      </c>
      <c r="N146" s="9" t="n">
        <v>1000</v>
      </c>
      <c r="O146" s="9" t="n">
        <f aca="false">VLOOKUP($I146,'[1]Price List, Weapons &amp; Items'!B$1:G$1048576,6,0)</f>
        <v>3800</v>
      </c>
      <c r="P146" s="6" t="str">
        <f aca="false">IF(TYPE(M146)=1,IF(TYPE(O146)=1,M146*O146,"No price"),".")</f>
        <v>No price</v>
      </c>
      <c r="Q146" s="6" t="str">
        <f aca="false">IF(TYPE(N146)=1,IF(TYPE(O146)=1,N146*O146,"No price"),".")</f>
        <v>No price</v>
      </c>
      <c r="R146" s="6" t="str">
        <f aca="false">IF(AG146=1,IF(H146&lt;&gt;"Not given",H146,IF(TYPE(H146)=2,IF(SUMIFS(#REF!,#REF!,A146)&gt;0,SUMIFS(#REF!,#REF!,A146),"."),"Format error")),"")</f>
        <v/>
      </c>
      <c r="S146" s="6" t="str">
        <f aca="false">IF(AND(AG146=1,R146&lt;&gt;".")=TRUE(),R146/VLOOKUP(G146,'[1]Exchange Rates'!B$1:C$1048576,2,0),IF(R146=".",".",""))</f>
        <v/>
      </c>
      <c r="T146" s="6" t="str">
        <f aca="false">IF(AG146=1,IF(AI146="Value is not given at all",".",IF(AI146="Value is given by the source",S146,IF(AI146="Value is calculated with prices",(IF(SUMIFS(#REF!,#REF!,A146)&gt;0,SUMIFS(#REF!,#REF!,A146),"."))/VLOOKUP("USD",'[1]Exchange Rates'!B$1:C$1048576,2,0),"Error with coding"))),"")</f>
        <v/>
      </c>
      <c r="U146" s="5" t="s">
        <v>63</v>
      </c>
      <c r="V146" s="42" t="s">
        <v>347</v>
      </c>
      <c r="W146" s="45" t="s">
        <v>72</v>
      </c>
      <c r="X146" s="45" t="s">
        <v>76</v>
      </c>
      <c r="Y146" s="45" t="s">
        <v>350</v>
      </c>
      <c r="Z146" s="43" t="n">
        <v>0</v>
      </c>
      <c r="AA146" s="5" t="n">
        <v>0</v>
      </c>
      <c r="AB146" s="5" t="n">
        <f aca="false">IF(AND(D146="Humanitarian", AE146&lt;&gt;"."), 1, 0)</f>
        <v>0</v>
      </c>
      <c r="AC146" s="5" t="n">
        <f aca="false">IF(OR(M146="undisclosed", M146="."), 0, IF(M146=N146, 1, 0))</f>
        <v>1</v>
      </c>
      <c r="AD146" s="5" t="n">
        <v>1</v>
      </c>
      <c r="AE146" s="45" t="s">
        <v>108</v>
      </c>
      <c r="AF146" s="12" t="str">
        <f aca="false">""</f>
        <v/>
      </c>
      <c r="AG146" s="36" t="n">
        <v>0</v>
      </c>
      <c r="AH146" s="46" t="s">
        <v>66</v>
      </c>
      <c r="AI146" s="36" t="s">
        <v>66</v>
      </c>
      <c r="AJ146" s="36" t="n">
        <v>1</v>
      </c>
      <c r="AK146" s="36" t="n">
        <v>9</v>
      </c>
      <c r="AL146" s="36" t="n">
        <v>0</v>
      </c>
      <c r="AM146" s="36" t="n">
        <f aca="false">IF(OR(AN146="2022-2023",AN146=2022), 1, 0)</f>
        <v>1</v>
      </c>
      <c r="AN146" s="36" t="s">
        <v>68</v>
      </c>
      <c r="AO146" s="36" t="n">
        <f aca="false">VLOOKUP($I146,'[1]Price List, Weapons &amp; Items'!B$1:F$1048576,5,0)</f>
        <v>1</v>
      </c>
      <c r="AP146" s="36" t="n">
        <f aca="false">IF(AND(AO146=1,M146="undisclosed")=TRUE(),1,0)</f>
        <v>0</v>
      </c>
      <c r="AQ146" s="36" t="n">
        <f aca="false">IF(AND(AO146=1,N146="undisclosed")=TRUE(),1,0)</f>
        <v>0</v>
      </c>
      <c r="AR146" s="36" t="n">
        <f aca="false">IFERROR(IF(SEARCH("ammuni",I146,1)&gt;0,1,0),0)</f>
        <v>0</v>
      </c>
      <c r="AS146" s="5" t="str">
        <f aca="false">VLOOKUP($I146,'[1]Price List, Weapons &amp; Items'!B$1:L$1048576,COLUMN('[1]Price List, Weapons &amp; Items'!$J$11)-1,0)</f>
        <v>Government information</v>
      </c>
      <c r="AT146" s="5" t="str">
        <f aca="false">IF(I146=".",".",VLOOKUP($I146,'[1]Price List, Weapons &amp; Items'!B$1:J$1048576,3,0))</f>
        <v>155mm howitzer ammunition</v>
      </c>
      <c r="AU146" s="13" t="str">
        <f aca="true">IF(AG146=1,(OFFSET(I146,0,0,COUNTIF(#REF!,A146),1)),"")</f>
        <v/>
      </c>
      <c r="AV146" s="5" t="n">
        <f aca="false">VLOOKUP($I146,'[1]Price List, Weapons &amp; Items'!B$1:L$1048576,COLUMN('[1]Price List, Weapons &amp; Items'!$L$11)-1,0)</f>
        <v>0</v>
      </c>
      <c r="AW146" s="5" t="n">
        <f aca="false">IF(U146="Yes",1,0)</f>
        <v>1</v>
      </c>
      <c r="AX146" s="5" t="n">
        <f aca="false">IF(D146="Military",IF(OR(IFERROR(SEARCH("equipment",E146,1),0)&gt;0,IFERROR(SEARCH("weapons",E146,1),0)&gt;0),1,0),0)</f>
        <v>1</v>
      </c>
      <c r="AY146" s="5" t="str">
        <f aca="false">IFERROR(IF(VALUE(TEXT(C146,"mm"))=IF(AK146&gt;12,AK146-12,AK146),".",IF(TEXT(C146,"mm")="01",".",1)),"Value is not in date format")</f>
        <v>.</v>
      </c>
      <c r="AZ146" s="5" t="str">
        <f aca="false">IF(AND(A146=A145,C146=C145)=TRUE(),IF(F146=F145,".","1"),".")</f>
        <v>.</v>
      </c>
      <c r="BA146" s="5" t="str">
        <f aca="false">IF(AND(_xlfn.ISFORMULA(R146),_xlfn.ISFORMULA(S146),_xlfn.ISFORMULA(T146))=TRUE(),".",1)</f>
        <v>.</v>
      </c>
      <c r="BB146" s="5" t="str">
        <f aca="false">IF(T146&lt;&gt;".",IF(T146&gt;S146,1,"."),".")</f>
        <v>.</v>
      </c>
      <c r="BC146" s="5" t="n">
        <f aca="false">IFERROR(VLOOKUP(B146,'[1]Share, Heavy Weapons to Ukraine'!B$1:AA$1048576,COLUMN('[1]Share, Heavy Weapons to Ukraine'!C155)-1,0),0)</f>
        <v>1</v>
      </c>
      <c r="BD146" s="5" t="n">
        <f aca="false">VLOOKUP(Sheet1!B146,'[1]Country Summary (€)'!B$1:F$1048576,COLUMN('[1]Country Summary (€)'!C156)-1,FALSE())</f>
        <v>0</v>
      </c>
      <c r="BE146" s="5" t="str">
        <f aca="false">IF(AND(AG146=1,D146="Military",H146&lt;&gt;"Not given")=TRUE(),IF(SUMIFS(#REF!,#REF!,A146)&gt;0,ABS((SUMIFS(#REF!,#REF!,A146)/VLOOKUP("USD",'[1]Exchange Rates'!B$1:C$1048576,2,0)))/S146,"."),".")</f>
        <v>.</v>
      </c>
      <c r="BF146" s="1" t="str">
        <f aca="false">IF(AND(AG146=1,D146="Military",H146&lt;&gt;"Not given")=TRUE(),IF(SUMIFS(#REF!,#REF!,A146)&gt;0,IF((ABS((SUMIFS(#REF!,#REF!,A146)/VLOOKUP("USD",'[1]Exchange Rates'!B$1:C$1048576,2,0)))/S146)&gt;1,(SUMIFS(#REF!,#REF!,A146)-S146)/S146,(S146-SUMIFS(#REF!,#REF!,A146))/SUMIFS(#REF!,#REF!,A146)),"."),".")</f>
        <v>.</v>
      </c>
    </row>
    <row r="147" customFormat="false" ht="15.75" hidden="false" customHeight="true" outlineLevel="0" collapsed="false">
      <c r="A147" s="3" t="s">
        <v>104</v>
      </c>
      <c r="B147" s="37" t="s">
        <v>57</v>
      </c>
      <c r="C147" s="38" t="n">
        <v>44819</v>
      </c>
      <c r="D147" s="37" t="s">
        <v>105</v>
      </c>
      <c r="E147" s="3" t="s">
        <v>106</v>
      </c>
      <c r="F147" s="4" t="s">
        <v>346</v>
      </c>
      <c r="G147" s="5" t="s">
        <v>61</v>
      </c>
      <c r="H147" s="53" t="n">
        <v>600000000</v>
      </c>
      <c r="I147" s="37" t="s">
        <v>351</v>
      </c>
      <c r="J147" s="7" t="str">
        <f aca="false">VLOOKUP($I147,'[1]Price List, Weapons &amp; Items'!B$1:C$1048576,2,0)</f>
        <v>Heavy weapon</v>
      </c>
      <c r="K147" s="7" t="str">
        <f aca="false">IF(I147=".",I147,VLOOKUP($I147,'[1]Price List, Weapons &amp; Items'!B$1:D$1048576,3,0))</f>
        <v>Radar or imagery systems</v>
      </c>
      <c r="L147" s="8" t="n">
        <f aca="false">VLOOKUP(I147,'[1]Price List, Weapons &amp; Items'!B$1:E$1048576,4,0)</f>
        <v>0</v>
      </c>
      <c r="M147" s="40" t="n">
        <v>4</v>
      </c>
      <c r="N147" s="9" t="n">
        <v>4</v>
      </c>
      <c r="O147" s="9" t="n">
        <f aca="false">VLOOKUP($I147,'[1]Price List, Weapons &amp; Items'!B$1:G$1048576,6,0)</f>
        <v>55290000</v>
      </c>
      <c r="P147" s="6" t="str">
        <f aca="false">IF(TYPE(M147)=1,IF(TYPE(O147)=1,M147*O147,"No price"),".")</f>
        <v>No price</v>
      </c>
      <c r="Q147" s="6" t="str">
        <f aca="false">IF(TYPE(N147)=1,IF(TYPE(O147)=1,N147*O147,"No price"),".")</f>
        <v>No price</v>
      </c>
      <c r="R147" s="6" t="str">
        <f aca="false">IF(AG147=1,IF(H147&lt;&gt;"Not given",H147,IF(TYPE(H147)=2,IF(SUMIFS(#REF!,#REF!,A147)&gt;0,SUMIFS(#REF!,#REF!,A147),"."),"Format error")),"")</f>
        <v/>
      </c>
      <c r="S147" s="6" t="str">
        <f aca="false">IF(AND(AG147=1,R147&lt;&gt;".")=TRUE(),R147/VLOOKUP(G147,'[1]Exchange Rates'!B$1:C$1048576,2,0),IF(R147=".",".",""))</f>
        <v/>
      </c>
      <c r="T147" s="6" t="str">
        <f aca="false">IF(AG147=1,IF(AI147="Value is not given at all",".",IF(AI147="Value is given by the source",S147,IF(AI147="Value is calculated with prices",(IF(SUMIFS(#REF!,#REF!,A147)&gt;0,SUMIFS(#REF!,#REF!,A147),"."))/VLOOKUP("USD",'[1]Exchange Rates'!B$1:C$1048576,2,0),"Error with coding"))),"")</f>
        <v/>
      </c>
      <c r="U147" s="5" t="s">
        <v>63</v>
      </c>
      <c r="V147" s="42" t="s">
        <v>347</v>
      </c>
      <c r="W147" s="45" t="s">
        <v>72</v>
      </c>
      <c r="X147" s="45" t="s">
        <v>76</v>
      </c>
      <c r="Y147" s="45" t="s">
        <v>352</v>
      </c>
      <c r="Z147" s="43" t="n">
        <v>0</v>
      </c>
      <c r="AA147" s="5" t="n">
        <v>0</v>
      </c>
      <c r="AB147" s="5" t="n">
        <f aca="false">IF(AND(D147="Humanitarian", AE147&lt;&gt;"."), 1, 0)</f>
        <v>0</v>
      </c>
      <c r="AC147" s="5" t="n">
        <f aca="false">IF(OR(M147="undisclosed", M147="."), 0, IF(M147=N147, 1, 0))</f>
        <v>1</v>
      </c>
      <c r="AD147" s="5" t="n">
        <v>1</v>
      </c>
      <c r="AE147" s="48" t="s">
        <v>146</v>
      </c>
      <c r="AF147" s="12" t="str">
        <f aca="false">""</f>
        <v/>
      </c>
      <c r="AG147" s="36" t="n">
        <v>0</v>
      </c>
      <c r="AH147" s="46" t="s">
        <v>66</v>
      </c>
      <c r="AI147" s="36" t="s">
        <v>66</v>
      </c>
      <c r="AJ147" s="36" t="n">
        <v>1</v>
      </c>
      <c r="AK147" s="36" t="n">
        <v>9</v>
      </c>
      <c r="AL147" s="36" t="n">
        <v>0</v>
      </c>
      <c r="AM147" s="36" t="n">
        <f aca="false">IF(OR(AN147="2022-2023",AN147=2022), 1, 0)</f>
        <v>1</v>
      </c>
      <c r="AN147" s="36" t="s">
        <v>68</v>
      </c>
      <c r="AO147" s="36" t="n">
        <f aca="false">VLOOKUP($I147,'[1]Price List, Weapons &amp; Items'!B$1:F$1048576,5,0)</f>
        <v>0</v>
      </c>
      <c r="AP147" s="36" t="n">
        <f aca="false">IF(AND(AO147=1,M147="undisclosed")=TRUE(),1,0)</f>
        <v>0</v>
      </c>
      <c r="AQ147" s="36" t="n">
        <f aca="false">IF(AND(AO147=1,N147="undisclosed")=TRUE(),1,0)</f>
        <v>0</v>
      </c>
      <c r="AR147" s="36" t="n">
        <f aca="false">IFERROR(IF(SEARCH("ammuni",I147,1)&gt;0,1,0),0)</f>
        <v>0</v>
      </c>
      <c r="AS147" s="5" t="str">
        <f aca="false">VLOOKUP($I147,'[1]Price List, Weapons &amp; Items'!B$1:L$1048576,COLUMN('[1]Price List, Weapons &amp; Items'!$J$11)-1,0)</f>
        <v>Military media (incl. websites)</v>
      </c>
      <c r="AT147" s="5" t="str">
        <f aca="false">IF(I147=".",".",VLOOKUP($I147,'[1]Price List, Weapons &amp; Items'!B$1:J$1048576,3,0))</f>
        <v>Radar or imagery systems</v>
      </c>
      <c r="AU147" s="13" t="str">
        <f aca="true">IF(AG147=1,(OFFSET(I147,0,0,COUNTIF(#REF!,A147),1)),"")</f>
        <v/>
      </c>
      <c r="AV147" s="5" t="n">
        <f aca="false">VLOOKUP($I147,'[1]Price List, Weapons &amp; Items'!B$1:L$1048576,COLUMN('[1]Price List, Weapons &amp; Items'!$L$11)-1,0)</f>
        <v>0</v>
      </c>
      <c r="AW147" s="5" t="n">
        <f aca="false">IF(U147="Yes",1,0)</f>
        <v>1</v>
      </c>
      <c r="AX147" s="5" t="n">
        <f aca="false">IF(D147="Military",IF(OR(IFERROR(SEARCH("equipment",E147,1),0)&gt;0,IFERROR(SEARCH("weapons",E147,1),0)&gt;0),1,0),0)</f>
        <v>1</v>
      </c>
      <c r="AY147" s="5" t="str">
        <f aca="false">IFERROR(IF(VALUE(TEXT(C147,"mm"))=IF(AK147&gt;12,AK147-12,AK147),".",IF(TEXT(C147,"mm")="01",".",1)),"Value is not in date format")</f>
        <v>.</v>
      </c>
      <c r="AZ147" s="5" t="str">
        <f aca="false">IF(AND(A147=A146,C147=C146)=TRUE(),IF(F147=F146,".","1"),".")</f>
        <v>.</v>
      </c>
      <c r="BA147" s="5" t="str">
        <f aca="false">IF(AND(_xlfn.ISFORMULA(R147),_xlfn.ISFORMULA(S147),_xlfn.ISFORMULA(T147))=TRUE(),".",1)</f>
        <v>.</v>
      </c>
      <c r="BB147" s="5" t="str">
        <f aca="false">IF(T147&lt;&gt;".",IF(T147&gt;S147,1,"."),".")</f>
        <v>.</v>
      </c>
      <c r="BC147" s="5" t="n">
        <f aca="false">IFERROR(VLOOKUP(B147,'[1]Share, Heavy Weapons to Ukraine'!B$1:AA$1048576,COLUMN('[1]Share, Heavy Weapons to Ukraine'!C156)-1,0),0)</f>
        <v>1</v>
      </c>
      <c r="BD147" s="5" t="n">
        <f aca="false">VLOOKUP(Sheet1!B147,'[1]Country Summary (€)'!B$1:F$1048576,COLUMN('[1]Country Summary (€)'!C157)-1,FALSE())</f>
        <v>0</v>
      </c>
      <c r="BE147" s="5" t="str">
        <f aca="false">IF(AND(AG147=1,D147="Military",H147&lt;&gt;"Not given")=TRUE(),IF(SUMIFS(#REF!,#REF!,A147)&gt;0,ABS((SUMIFS(#REF!,#REF!,A147)/VLOOKUP("USD",'[1]Exchange Rates'!B$1:C$1048576,2,0)))/S147,"."),".")</f>
        <v>.</v>
      </c>
      <c r="BF147" s="1" t="str">
        <f aca="false">IF(AND(AG147=1,D147="Military",H147&lt;&gt;"Not given")=TRUE(),IF(SUMIFS(#REF!,#REF!,A147)&gt;0,IF((ABS((SUMIFS(#REF!,#REF!,A147)/VLOOKUP("USD",'[1]Exchange Rates'!B$1:C$1048576,2,0)))/S147)&gt;1,(SUMIFS(#REF!,#REF!,A147)-S147)/S147,(S147-SUMIFS(#REF!,#REF!,A147))/SUMIFS(#REF!,#REF!,A147)),"."),".")</f>
        <v>.</v>
      </c>
    </row>
    <row r="148" customFormat="false" ht="15.75" hidden="false" customHeight="true" outlineLevel="0" collapsed="false">
      <c r="A148" s="3" t="s">
        <v>104</v>
      </c>
      <c r="B148" s="37" t="s">
        <v>57</v>
      </c>
      <c r="C148" s="38" t="n">
        <v>44819</v>
      </c>
      <c r="D148" s="37" t="s">
        <v>105</v>
      </c>
      <c r="E148" s="3" t="s">
        <v>106</v>
      </c>
      <c r="F148" s="4" t="s">
        <v>346</v>
      </c>
      <c r="G148" s="5" t="s">
        <v>61</v>
      </c>
      <c r="H148" s="53" t="n">
        <v>600000000</v>
      </c>
      <c r="I148" s="37" t="s">
        <v>353</v>
      </c>
      <c r="J148" s="7" t="str">
        <f aca="false">VLOOKUP($I148,'[1]Price List, Weapons &amp; Items'!B$1:C$1048576,2,0)</f>
        <v>Military equipment</v>
      </c>
      <c r="K148" s="7" t="str">
        <f aca="false">IF(I148=".",I148,VLOOKUP($I148,'[1]Price List, Weapons &amp; Items'!B$1:D$1048576,3,0))</f>
        <v>non combat military vehicle</v>
      </c>
      <c r="L148" s="8" t="n">
        <f aca="false">VLOOKUP(I148,'[1]Price List, Weapons &amp; Items'!B$1:E$1048576,4,0)</f>
        <v>0</v>
      </c>
      <c r="M148" s="40" t="n">
        <v>4</v>
      </c>
      <c r="N148" s="9" t="n">
        <v>4</v>
      </c>
      <c r="O148" s="9" t="n">
        <f aca="false">VLOOKUP($I148,'[1]Price List, Weapons &amp; Items'!B$1:G$1048576,6,0)</f>
        <v>350000</v>
      </c>
      <c r="P148" s="6" t="str">
        <f aca="false">IF(TYPE(M148)=1,IF(TYPE(O148)=1,M148*O148,"No price"),".")</f>
        <v>No price</v>
      </c>
      <c r="Q148" s="6" t="str">
        <f aca="false">IF(TYPE(N148)=1,IF(TYPE(O148)=1,N148*O148,"No price"),".")</f>
        <v>No price</v>
      </c>
      <c r="R148" s="6" t="str">
        <f aca="false">IF(AG148=1,IF(H148&lt;&gt;"Not given",H148,IF(TYPE(H148)=2,IF(SUMIFS(#REF!,#REF!,A148)&gt;0,SUMIFS(#REF!,#REF!,A148),"."),"Format error")),"")</f>
        <v/>
      </c>
      <c r="S148" s="6" t="str">
        <f aca="false">IF(AND(AG148=1,R148&lt;&gt;".")=TRUE(),R148/VLOOKUP(G148,'[1]Exchange Rates'!B$1:C$1048576,2,0),IF(R148=".",".",""))</f>
        <v/>
      </c>
      <c r="T148" s="6" t="str">
        <f aca="false">IF(AG148=1,IF(AI148="Value is not given at all",".",IF(AI148="Value is given by the source",S148,IF(AI148="Value is calculated with prices",(IF(SUMIFS(#REF!,#REF!,A148)&gt;0,SUMIFS(#REF!,#REF!,A148),"."))/VLOOKUP("USD",'[1]Exchange Rates'!B$1:C$1048576,2,0),"Error with coding"))),"")</f>
        <v/>
      </c>
      <c r="U148" s="5" t="s">
        <v>63</v>
      </c>
      <c r="V148" s="42" t="s">
        <v>347</v>
      </c>
      <c r="W148" s="45" t="s">
        <v>72</v>
      </c>
      <c r="X148" s="45" t="s">
        <v>76</v>
      </c>
      <c r="Y148" s="45" t="s">
        <v>354</v>
      </c>
      <c r="Z148" s="43" t="n">
        <v>0</v>
      </c>
      <c r="AA148" s="5" t="n">
        <v>0</v>
      </c>
      <c r="AB148" s="5" t="n">
        <f aca="false">IF(AND(D148="Humanitarian", AE148&lt;&gt;"."), 1, 0)</f>
        <v>0</v>
      </c>
      <c r="AC148" s="5" t="n">
        <f aca="false">IF(OR(M148="undisclosed", M148="."), 0, IF(M148=N148, 1, 0))</f>
        <v>1</v>
      </c>
      <c r="AD148" s="5" t="n">
        <v>1</v>
      </c>
      <c r="AE148" s="45" t="s">
        <v>108</v>
      </c>
      <c r="AF148" s="12" t="str">
        <f aca="false">""</f>
        <v/>
      </c>
      <c r="AG148" s="36" t="n">
        <v>0</v>
      </c>
      <c r="AH148" s="46" t="s">
        <v>66</v>
      </c>
      <c r="AI148" s="36" t="s">
        <v>66</v>
      </c>
      <c r="AJ148" s="36" t="n">
        <v>1</v>
      </c>
      <c r="AK148" s="36" t="n">
        <v>9</v>
      </c>
      <c r="AL148" s="36" t="n">
        <v>0</v>
      </c>
      <c r="AM148" s="36" t="n">
        <f aca="false">IF(OR(AN148="2022-2023",AN148=2022), 1, 0)</f>
        <v>1</v>
      </c>
      <c r="AN148" s="36" t="s">
        <v>68</v>
      </c>
      <c r="AO148" s="36" t="n">
        <f aca="false">VLOOKUP($I148,'[1]Price List, Weapons &amp; Items'!B$1:F$1048576,5,0)</f>
        <v>0</v>
      </c>
      <c r="AP148" s="36" t="n">
        <f aca="false">IF(AND(AO148=1,M148="undisclosed")=TRUE(),1,0)</f>
        <v>0</v>
      </c>
      <c r="AQ148" s="36" t="n">
        <f aca="false">IF(AND(AO148=1,N148="undisclosed")=TRUE(),1,0)</f>
        <v>0</v>
      </c>
      <c r="AR148" s="36" t="n">
        <f aca="false">IFERROR(IF(SEARCH("ammuni",I148,1)&gt;0,1,0),0)</f>
        <v>0</v>
      </c>
      <c r="AS148" s="5" t="str">
        <f aca="false">VLOOKUP($I148,'[1]Price List, Weapons &amp; Items'!B$1:L$1048576,COLUMN('[1]Price List, Weapons &amp; Items'!$J$11)-1,0)</f>
        <v>Media reports (incl. social media)</v>
      </c>
      <c r="AT148" s="5" t="str">
        <f aca="false">IF(I148=".",".",VLOOKUP($I148,'[1]Price List, Weapons &amp; Items'!B$1:J$1048576,3,0))</f>
        <v>non combat military vehicle</v>
      </c>
      <c r="AU148" s="13" t="str">
        <f aca="true">IF(AG148=1,(OFFSET(I148,0,0,COUNTIF(#REF!,A148),1)),"")</f>
        <v/>
      </c>
      <c r="AV148" s="5" t="n">
        <f aca="false">VLOOKUP($I148,'[1]Price List, Weapons &amp; Items'!B$1:L$1048576,COLUMN('[1]Price List, Weapons &amp; Items'!$L$11)-1,0)</f>
        <v>0</v>
      </c>
      <c r="AW148" s="5" t="n">
        <f aca="false">IF(U148="Yes",1,0)</f>
        <v>1</v>
      </c>
      <c r="AX148" s="5" t="n">
        <f aca="false">IF(D148="Military",IF(OR(IFERROR(SEARCH("equipment",E148,1),0)&gt;0,IFERROR(SEARCH("weapons",E148,1),0)&gt;0),1,0),0)</f>
        <v>1</v>
      </c>
      <c r="AY148" s="5" t="str">
        <f aca="false">IFERROR(IF(VALUE(TEXT(C148,"mm"))=IF(AK148&gt;12,AK148-12,AK148),".",IF(TEXT(C148,"mm")="01",".",1)),"Value is not in date format")</f>
        <v>.</v>
      </c>
      <c r="AZ148" s="5" t="str">
        <f aca="false">IF(AND(A148=A147,C148=C147)=TRUE(),IF(F148=F147,".","1"),".")</f>
        <v>.</v>
      </c>
      <c r="BA148" s="5" t="str">
        <f aca="false">IF(AND(_xlfn.ISFORMULA(R148),_xlfn.ISFORMULA(S148),_xlfn.ISFORMULA(T148))=TRUE(),".",1)</f>
        <v>.</v>
      </c>
      <c r="BB148" s="5" t="str">
        <f aca="false">IF(T148&lt;&gt;".",IF(T148&gt;S148,1,"."),".")</f>
        <v>.</v>
      </c>
      <c r="BC148" s="5" t="n">
        <f aca="false">IFERROR(VLOOKUP(B148,'[1]Share, Heavy Weapons to Ukraine'!B$1:AA$1048576,COLUMN('[1]Share, Heavy Weapons to Ukraine'!C157)-1,0),0)</f>
        <v>1</v>
      </c>
      <c r="BD148" s="5" t="n">
        <f aca="false">VLOOKUP(Sheet1!B148,'[1]Country Summary (€)'!B$1:F$1048576,COLUMN('[1]Country Summary (€)'!C158)-1,FALSE())</f>
        <v>0</v>
      </c>
      <c r="BE148" s="5" t="str">
        <f aca="false">IF(AND(AG148=1,D148="Military",H148&lt;&gt;"Not given")=TRUE(),IF(SUMIFS(#REF!,#REF!,A148)&gt;0,ABS((SUMIFS(#REF!,#REF!,A148)/VLOOKUP("USD",'[1]Exchange Rates'!B$1:C$1048576,2,0)))/S148,"."),".")</f>
        <v>.</v>
      </c>
      <c r="BF148" s="1" t="str">
        <f aca="false">IF(AND(AG148=1,D148="Military",H148&lt;&gt;"Not given")=TRUE(),IF(SUMIFS(#REF!,#REF!,A148)&gt;0,IF((ABS((SUMIFS(#REF!,#REF!,A148)/VLOOKUP("USD",'[1]Exchange Rates'!B$1:C$1048576,2,0)))/S148)&gt;1,(SUMIFS(#REF!,#REF!,A148)-S148)/S148,(S148-SUMIFS(#REF!,#REF!,A148))/SUMIFS(#REF!,#REF!,A148)),"."),".")</f>
        <v>.</v>
      </c>
    </row>
    <row r="149" customFormat="false" ht="15.75" hidden="false" customHeight="true" outlineLevel="0" collapsed="false">
      <c r="A149" s="3" t="s">
        <v>104</v>
      </c>
      <c r="B149" s="37" t="s">
        <v>57</v>
      </c>
      <c r="C149" s="38" t="n">
        <v>44819</v>
      </c>
      <c r="D149" s="37" t="s">
        <v>105</v>
      </c>
      <c r="E149" s="3" t="s">
        <v>106</v>
      </c>
      <c r="F149" s="4" t="s">
        <v>346</v>
      </c>
      <c r="G149" s="5" t="s">
        <v>61</v>
      </c>
      <c r="H149" s="53" t="n">
        <v>600000000</v>
      </c>
      <c r="I149" s="37" t="s">
        <v>355</v>
      </c>
      <c r="J149" s="7" t="str">
        <f aca="false">VLOOKUP($I149,'[1]Price List, Weapons &amp; Items'!B$1:C$1048576,2,0)</f>
        <v>Military equipment</v>
      </c>
      <c r="K149" s="7" t="str">
        <f aca="false">IF(I149=".",I149,VLOOKUP($I149,'[1]Price List, Weapons &amp; Items'!B$1:D$1048576,3,0))</f>
        <v>non combat military vehicle</v>
      </c>
      <c r="L149" s="8" t="n">
        <f aca="false">VLOOKUP(I149,'[1]Price List, Weapons &amp; Items'!B$1:E$1048576,4,0)</f>
        <v>0</v>
      </c>
      <c r="M149" s="40" t="n">
        <v>8</v>
      </c>
      <c r="N149" s="9" t="n">
        <v>8</v>
      </c>
      <c r="O149" s="9" t="n">
        <f aca="false">VLOOKUP($I149,'[1]Price List, Weapons &amp; Items'!B$1:G$1048576,6,0)</f>
        <v>50000</v>
      </c>
      <c r="P149" s="6" t="str">
        <f aca="false">IF(TYPE(M149)=1,IF(TYPE(O149)=1,M149*O149,"No price"),".")</f>
        <v>No price</v>
      </c>
      <c r="Q149" s="6" t="str">
        <f aca="false">IF(TYPE(N149)=1,IF(TYPE(O149)=1,N149*O149,"No price"),".")</f>
        <v>No price</v>
      </c>
      <c r="R149" s="6" t="str">
        <f aca="false">IF(AG149=1,IF(H149&lt;&gt;"Not given",H149,IF(TYPE(H149)=2,IF(SUMIFS(#REF!,#REF!,A149)&gt;0,SUMIFS(#REF!,#REF!,A149),"."),"Format error")),"")</f>
        <v/>
      </c>
      <c r="S149" s="6" t="str">
        <f aca="false">IF(AND(AG149=1,R149&lt;&gt;".")=TRUE(),R149/VLOOKUP(G149,'[1]Exchange Rates'!B$1:C$1048576,2,0),IF(R149=".",".",""))</f>
        <v/>
      </c>
      <c r="T149" s="6" t="str">
        <f aca="false">IF(AG149=1,IF(AI149="Value is not given at all",".",IF(AI149="Value is given by the source",S149,IF(AI149="Value is calculated with prices",(IF(SUMIFS(#REF!,#REF!,A149)&gt;0,SUMIFS(#REF!,#REF!,A149),"."))/VLOOKUP("USD",'[1]Exchange Rates'!B$1:C$1048576,2,0),"Error with coding"))),"")</f>
        <v/>
      </c>
      <c r="U149" s="5" t="s">
        <v>63</v>
      </c>
      <c r="V149" s="42" t="s">
        <v>347</v>
      </c>
      <c r="W149" s="45" t="s">
        <v>72</v>
      </c>
      <c r="X149" s="45" t="s">
        <v>76</v>
      </c>
      <c r="Y149" s="45" t="s">
        <v>356</v>
      </c>
      <c r="Z149" s="43" t="n">
        <v>0</v>
      </c>
      <c r="AA149" s="5" t="n">
        <v>0</v>
      </c>
      <c r="AB149" s="5" t="n">
        <f aca="false">IF(AND(D149="Humanitarian", AE149&lt;&gt;"."), 1, 0)</f>
        <v>0</v>
      </c>
      <c r="AC149" s="5" t="n">
        <f aca="false">IF(OR(M149="undisclosed", M149="."), 0, IF(M149=N149, 1, 0))</f>
        <v>1</v>
      </c>
      <c r="AD149" s="5" t="n">
        <v>1</v>
      </c>
      <c r="AE149" s="45" t="s">
        <v>108</v>
      </c>
      <c r="AF149" s="12" t="str">
        <f aca="false">""</f>
        <v/>
      </c>
      <c r="AG149" s="36" t="n">
        <v>0</v>
      </c>
      <c r="AH149" s="46" t="s">
        <v>66</v>
      </c>
      <c r="AI149" s="36" t="s">
        <v>66</v>
      </c>
      <c r="AJ149" s="36" t="n">
        <v>1</v>
      </c>
      <c r="AK149" s="36" t="n">
        <v>9</v>
      </c>
      <c r="AL149" s="36" t="n">
        <v>0</v>
      </c>
      <c r="AM149" s="36" t="n">
        <f aca="false">IF(OR(AN149="2022-2023",AN149=2022), 1, 0)</f>
        <v>1</v>
      </c>
      <c r="AN149" s="36" t="s">
        <v>68</v>
      </c>
      <c r="AO149" s="36" t="n">
        <f aca="false">VLOOKUP($I149,'[1]Price List, Weapons &amp; Items'!B$1:F$1048576,5,0)</f>
        <v>0</v>
      </c>
      <c r="AP149" s="36" t="n">
        <f aca="false">IF(AND(AO149=1,M149="undisclosed")=TRUE(),1,0)</f>
        <v>0</v>
      </c>
      <c r="AQ149" s="36" t="n">
        <f aca="false">IF(AND(AO149=1,N149="undisclosed")=TRUE(),1,0)</f>
        <v>0</v>
      </c>
      <c r="AR149" s="36" t="n">
        <f aca="false">IFERROR(IF(SEARCH("ammuni",I149,1)&gt;0,1,0),0)</f>
        <v>0</v>
      </c>
      <c r="AS149" s="5" t="str">
        <f aca="false">VLOOKUP($I149,'[1]Price List, Weapons &amp; Items'!B$1:L$1048576,COLUMN('[1]Price List, Weapons &amp; Items'!$J$11)-1,0)</f>
        <v>Miscellaneous</v>
      </c>
      <c r="AT149" s="5" t="str">
        <f aca="false">IF(I149=".",".",VLOOKUP($I149,'[1]Price List, Weapons &amp; Items'!B$1:J$1048576,3,0))</f>
        <v>non combat military vehicle</v>
      </c>
      <c r="AU149" s="13" t="str">
        <f aca="true">IF(AG149=1,(OFFSET(I149,0,0,COUNTIF(#REF!,A149),1)),"")</f>
        <v/>
      </c>
      <c r="AV149" s="5" t="n">
        <f aca="false">VLOOKUP($I149,'[1]Price List, Weapons &amp; Items'!B$1:L$1048576,COLUMN('[1]Price List, Weapons &amp; Items'!$L$11)-1,0)</f>
        <v>0</v>
      </c>
      <c r="AW149" s="5" t="n">
        <f aca="false">IF(U149="Yes",1,0)</f>
        <v>1</v>
      </c>
      <c r="AX149" s="5" t="n">
        <f aca="false">IF(D149="Military",IF(OR(IFERROR(SEARCH("equipment",E149,1),0)&gt;0,IFERROR(SEARCH("weapons",E149,1),0)&gt;0),1,0),0)</f>
        <v>1</v>
      </c>
      <c r="AY149" s="5" t="str">
        <f aca="false">IFERROR(IF(VALUE(TEXT(C149,"mm"))=IF(AK149&gt;12,AK149-12,AK149),".",IF(TEXT(C149,"mm")="01",".",1)),"Value is not in date format")</f>
        <v>.</v>
      </c>
      <c r="AZ149" s="5" t="str">
        <f aca="false">IF(AND(A149=A148,C149=C148)=TRUE(),IF(F149=F148,".","1"),".")</f>
        <v>.</v>
      </c>
      <c r="BA149" s="5" t="str">
        <f aca="false">IF(AND(_xlfn.ISFORMULA(R149),_xlfn.ISFORMULA(S149),_xlfn.ISFORMULA(T149))=TRUE(),".",1)</f>
        <v>.</v>
      </c>
      <c r="BB149" s="5" t="str">
        <f aca="false">IF(T149&lt;&gt;".",IF(T149&gt;S149,1,"."),".")</f>
        <v>.</v>
      </c>
      <c r="BC149" s="5" t="n">
        <f aca="false">IFERROR(VLOOKUP(B149,'[1]Share, Heavy Weapons to Ukraine'!B$1:AA$1048576,COLUMN('[1]Share, Heavy Weapons to Ukraine'!C158)-1,0),0)</f>
        <v>1</v>
      </c>
      <c r="BD149" s="5" t="n">
        <f aca="false">VLOOKUP(Sheet1!B149,'[1]Country Summary (€)'!B$1:F$1048576,COLUMN('[1]Country Summary (€)'!C159)-1,FALSE())</f>
        <v>0</v>
      </c>
      <c r="BE149" s="5" t="str">
        <f aca="false">IF(AND(AG149=1,D149="Military",H149&lt;&gt;"Not given")=TRUE(),IF(SUMIFS(#REF!,#REF!,A149)&gt;0,ABS((SUMIFS(#REF!,#REF!,A149)/VLOOKUP("USD",'[1]Exchange Rates'!B$1:C$1048576,2,0)))/S149,"."),".")</f>
        <v>.</v>
      </c>
      <c r="BF149" s="1" t="str">
        <f aca="false">IF(AND(AG149=1,D149="Military",H149&lt;&gt;"Not given")=TRUE(),IF(SUMIFS(#REF!,#REF!,A149)&gt;0,IF((ABS((SUMIFS(#REF!,#REF!,A149)/VLOOKUP("USD",'[1]Exchange Rates'!B$1:C$1048576,2,0)))/S149)&gt;1,(SUMIFS(#REF!,#REF!,A149)-S149)/S149,(S149-SUMIFS(#REF!,#REF!,A149))/SUMIFS(#REF!,#REF!,A149)),"."),".")</f>
        <v>.</v>
      </c>
    </row>
    <row r="150" customFormat="false" ht="15.75" hidden="false" customHeight="true" outlineLevel="0" collapsed="false">
      <c r="A150" s="3" t="s">
        <v>104</v>
      </c>
      <c r="B150" s="37" t="s">
        <v>57</v>
      </c>
      <c r="C150" s="38" t="n">
        <v>44819</v>
      </c>
      <c r="D150" s="37" t="s">
        <v>105</v>
      </c>
      <c r="E150" s="3" t="s">
        <v>106</v>
      </c>
      <c r="F150" s="4" t="s">
        <v>346</v>
      </c>
      <c r="G150" s="5" t="s">
        <v>61</v>
      </c>
      <c r="H150" s="53" t="n">
        <v>600000000</v>
      </c>
      <c r="I150" s="37" t="s">
        <v>357</v>
      </c>
      <c r="J150" s="7" t="str">
        <f aca="false">VLOOKUP($I150,'[1]Price List, Weapons &amp; Items'!B$1:C$1048576,2,0)</f>
        <v>Aviation and drones</v>
      </c>
      <c r="K150" s="7" t="str">
        <f aca="false">IF(I150=".",I150,VLOOKUP($I150,'[1]Price List, Weapons &amp; Items'!B$1:D$1048576,3,0))</f>
        <v>Drone</v>
      </c>
      <c r="L150" s="8" t="n">
        <f aca="false">VLOOKUP(I150,'[1]Price List, Weapons &amp; Items'!B$1:E$1048576,4,0)</f>
        <v>0</v>
      </c>
      <c r="M150" s="40" t="s">
        <v>166</v>
      </c>
      <c r="N150" s="9" t="s">
        <v>166</v>
      </c>
      <c r="O150" s="9" t="n">
        <f aca="false">VLOOKUP($I150,'[1]Price List, Weapons &amp; Items'!B$1:G$1048576,6,0)</f>
        <v>15000000</v>
      </c>
      <c r="P150" s="6" t="str">
        <f aca="false">IF(TYPE(M150)=1,IF(TYPE(O150)=1,M150*O150,"No price"),".")</f>
        <v>.</v>
      </c>
      <c r="Q150" s="6" t="str">
        <f aca="false">IF(TYPE(N150)=1,IF(TYPE(O150)=1,N150*O150,"No price"),".")</f>
        <v>.</v>
      </c>
      <c r="R150" s="6" t="str">
        <f aca="false">IF(AG150=1,IF(H150&lt;&gt;"Not given",H150,IF(TYPE(H150)=2,IF(SUMIFS(#REF!,#REF!,A150)&gt;0,SUMIFS(#REF!,#REF!,A150),"."),"Format error")),"")</f>
        <v/>
      </c>
      <c r="S150" s="6" t="str">
        <f aca="false">IF(AND(AG150=1,R150&lt;&gt;".")=TRUE(),R150/VLOOKUP(G150,'[1]Exchange Rates'!B$1:C$1048576,2,0),IF(R150=".",".",""))</f>
        <v/>
      </c>
      <c r="T150" s="6" t="str">
        <f aca="false">IF(AG150=1,IF(AI150="Value is not given at all",".",IF(AI150="Value is given by the source",S150,IF(AI150="Value is calculated with prices",(IF(SUMIFS(#REF!,#REF!,A150)&gt;0,SUMIFS(#REF!,#REF!,A150),"."))/VLOOKUP("USD",'[1]Exchange Rates'!B$1:C$1048576,2,0),"Error with coding"))),"")</f>
        <v/>
      </c>
      <c r="U150" s="5" t="s">
        <v>63</v>
      </c>
      <c r="V150" s="42" t="s">
        <v>347</v>
      </c>
      <c r="W150" s="45" t="s">
        <v>72</v>
      </c>
      <c r="X150" s="45" t="s">
        <v>76</v>
      </c>
      <c r="Y150" s="45" t="s">
        <v>358</v>
      </c>
      <c r="Z150" s="43" t="n">
        <v>0</v>
      </c>
      <c r="AA150" s="5" t="n">
        <v>0</v>
      </c>
      <c r="AB150" s="5" t="n">
        <f aca="false">IF(AND(D150="Humanitarian", AE150&lt;&gt;"."), 1, 0)</f>
        <v>0</v>
      </c>
      <c r="AC150" s="5" t="n">
        <f aca="false">IF(OR(M150="undisclosed", M150="."), 0, IF(M150=N150, 1, 0))</f>
        <v>0</v>
      </c>
      <c r="AD150" s="5" t="n">
        <v>1</v>
      </c>
      <c r="AE150" s="45" t="s">
        <v>108</v>
      </c>
      <c r="AF150" s="12" t="str">
        <f aca="false">""</f>
        <v/>
      </c>
      <c r="AG150" s="36" t="n">
        <v>0</v>
      </c>
      <c r="AH150" s="46" t="s">
        <v>66</v>
      </c>
      <c r="AI150" s="36" t="s">
        <v>66</v>
      </c>
      <c r="AJ150" s="36" t="n">
        <v>1</v>
      </c>
      <c r="AK150" s="36" t="n">
        <v>9</v>
      </c>
      <c r="AL150" s="36" t="n">
        <v>0</v>
      </c>
      <c r="AM150" s="36" t="n">
        <f aca="false">IF(OR(AN150="2022-2023",AN150=2022), 1, 0)</f>
        <v>1</v>
      </c>
      <c r="AN150" s="36" t="s">
        <v>68</v>
      </c>
      <c r="AO150" s="36" t="n">
        <f aca="false">VLOOKUP($I150,'[1]Price List, Weapons &amp; Items'!B$1:F$1048576,5,0)</f>
        <v>0</v>
      </c>
      <c r="AP150" s="36" t="n">
        <f aca="false">IF(AND(AO150=1,M150="undisclosed")=TRUE(),1,0)</f>
        <v>0</v>
      </c>
      <c r="AQ150" s="36" t="n">
        <f aca="false">IF(AND(AO150=1,N150="undisclosed")=TRUE(),1,0)</f>
        <v>0</v>
      </c>
      <c r="AR150" s="36" t="n">
        <f aca="false">IFERROR(IF(SEARCH("ammuni",I150,1)&gt;0,1,0),0)</f>
        <v>0</v>
      </c>
      <c r="AS150" s="5" t="str">
        <f aca="false">VLOOKUP($I150,'[1]Price List, Weapons &amp; Items'!B$1:L$1048576,COLUMN('[1]Price List, Weapons &amp; Items'!$J$11)-1,0)</f>
        <v>Miscellaneous</v>
      </c>
      <c r="AT150" s="5" t="str">
        <f aca="false">IF(I150=".",".",VLOOKUP($I150,'[1]Price List, Weapons &amp; Items'!B$1:J$1048576,3,0))</f>
        <v>Drone</v>
      </c>
      <c r="AU150" s="13" t="str">
        <f aca="true">IF(AG150=1,(OFFSET(I150,0,0,COUNTIF(#REF!,A150),1)),"")</f>
        <v/>
      </c>
      <c r="AV150" s="5" t="str">
        <f aca="false">VLOOKUP($I150,'[1]Price List, Weapons &amp; Items'!B$1:L$1048576,COLUMN('[1]Price List, Weapons &amp; Items'!$L$11)-1,0)</f>
        <v>no price, 0 count</v>
      </c>
      <c r="AW150" s="5" t="n">
        <f aca="false">IF(U150="Yes",1,0)</f>
        <v>1</v>
      </c>
      <c r="AX150" s="5" t="n">
        <f aca="false">IF(D150="Military",IF(OR(IFERROR(SEARCH("equipment",E150,1),0)&gt;0,IFERROR(SEARCH("weapons",E150,1),0)&gt;0),1,0),0)</f>
        <v>1</v>
      </c>
      <c r="AY150" s="5" t="str">
        <f aca="false">IFERROR(IF(VALUE(TEXT(C150,"mm"))=IF(AK150&gt;12,AK150-12,AK150),".",IF(TEXT(C150,"mm")="01",".",1)),"Value is not in date format")</f>
        <v>.</v>
      </c>
      <c r="AZ150" s="5" t="str">
        <f aca="false">IF(AND(A150=A149,C150=C149)=TRUE(),IF(F150=F149,".","1"),".")</f>
        <v>.</v>
      </c>
      <c r="BA150" s="5" t="str">
        <f aca="false">IF(AND(_xlfn.ISFORMULA(R150),_xlfn.ISFORMULA(S150),_xlfn.ISFORMULA(T150))=TRUE(),".",1)</f>
        <v>.</v>
      </c>
      <c r="BB150" s="5" t="str">
        <f aca="false">IF(T150&lt;&gt;".",IF(T150&gt;S150,1,"."),".")</f>
        <v>.</v>
      </c>
      <c r="BC150" s="5" t="n">
        <f aca="false">IFERROR(VLOOKUP(B150,'[1]Share, Heavy Weapons to Ukraine'!B$1:AA$1048576,COLUMN('[1]Share, Heavy Weapons to Ukraine'!C159)-1,0),0)</f>
        <v>1</v>
      </c>
      <c r="BD150" s="5" t="n">
        <f aca="false">VLOOKUP(Sheet1!B150,'[1]Country Summary (€)'!B$1:F$1048576,COLUMN('[1]Country Summary (€)'!C160)-1,FALSE())</f>
        <v>0</v>
      </c>
      <c r="BE150" s="5" t="str">
        <f aca="false">IF(AND(AG150=1,D150="Military",H150&lt;&gt;"Not given")=TRUE(),IF(SUMIFS(#REF!,#REF!,A150)&gt;0,ABS((SUMIFS(#REF!,#REF!,A150)/VLOOKUP("USD",'[1]Exchange Rates'!B$1:C$1048576,2,0)))/S150,"."),".")</f>
        <v>.</v>
      </c>
      <c r="BF150" s="1" t="str">
        <f aca="false">IF(AND(AG150=1,D150="Military",H150&lt;&gt;"Not given")=TRUE(),IF(SUMIFS(#REF!,#REF!,A150)&gt;0,IF((ABS((SUMIFS(#REF!,#REF!,A150)/VLOOKUP("USD",'[1]Exchange Rates'!B$1:C$1048576,2,0)))/S150)&gt;1,(SUMIFS(#REF!,#REF!,A150)-S150)/S150,(S150-SUMIFS(#REF!,#REF!,A150))/SUMIFS(#REF!,#REF!,A150)),"."),".")</f>
        <v>.</v>
      </c>
    </row>
    <row r="151" customFormat="false" ht="15.75" hidden="false" customHeight="true" outlineLevel="0" collapsed="false">
      <c r="A151" s="3" t="s">
        <v>104</v>
      </c>
      <c r="B151" s="37" t="s">
        <v>57</v>
      </c>
      <c r="C151" s="38" t="n">
        <v>44819</v>
      </c>
      <c r="D151" s="37" t="s">
        <v>105</v>
      </c>
      <c r="E151" s="3" t="s">
        <v>106</v>
      </c>
      <c r="F151" s="4" t="s">
        <v>346</v>
      </c>
      <c r="G151" s="5" t="s">
        <v>61</v>
      </c>
      <c r="H151" s="53" t="n">
        <v>600000000</v>
      </c>
      <c r="I151" s="37" t="s">
        <v>313</v>
      </c>
      <c r="J151" s="7" t="str">
        <f aca="false">VLOOKUP($I151,'[1]Price List, Weapons &amp; Items'!B$1:C$1048576,2,0)</f>
        <v>Military equipment</v>
      </c>
      <c r="K151" s="7" t="str">
        <f aca="false">IF(I151=".",I151,VLOOKUP($I151,'[1]Price List, Weapons &amp; Items'!B$1:D$1048576,3,0))</f>
        <v>Military equipment</v>
      </c>
      <c r="L151" s="8" t="n">
        <f aca="false">VLOOKUP(I151,'[1]Price List, Weapons &amp; Items'!B$1:E$1048576,4,0)</f>
        <v>0</v>
      </c>
      <c r="M151" s="40" t="s">
        <v>166</v>
      </c>
      <c r="N151" s="9" t="s">
        <v>166</v>
      </c>
      <c r="O151" s="9" t="str">
        <f aca="false">VLOOKUP($I151,'[1]Price List, Weapons &amp; Items'!B$1:G$1048576,6,0)</f>
        <v>.</v>
      </c>
      <c r="P151" s="6" t="str">
        <f aca="false">IF(TYPE(M151)=1,IF(TYPE(O151)=1,M151*O151,"No price"),".")</f>
        <v>.</v>
      </c>
      <c r="Q151" s="6" t="str">
        <f aca="false">IF(TYPE(N151)=1,IF(TYPE(O151)=1,N151*O151,"No price"),".")</f>
        <v>.</v>
      </c>
      <c r="R151" s="6" t="str">
        <f aca="false">IF(AG151=1,IF(H151&lt;&gt;"Not given",H151,IF(TYPE(H151)=2,IF(SUMIFS(#REF!,#REF!,A151)&gt;0,SUMIFS(#REF!,#REF!,A151),"."),"Format error")),"")</f>
        <v/>
      </c>
      <c r="S151" s="6" t="str">
        <f aca="false">IF(AND(AG151=1,R151&lt;&gt;".")=TRUE(),R151/VLOOKUP(G151,'[1]Exchange Rates'!B$1:C$1048576,2,0),IF(R151=".",".",""))</f>
        <v/>
      </c>
      <c r="T151" s="6" t="str">
        <f aca="false">IF(AG151=1,IF(AI151="Value is not given at all",".",IF(AI151="Value is given by the source",S151,IF(AI151="Value is calculated with prices",(IF(SUMIFS(#REF!,#REF!,A151)&gt;0,SUMIFS(#REF!,#REF!,A151),"."))/VLOOKUP("USD",'[1]Exchange Rates'!B$1:C$1048576,2,0),"Error with coding"))),"")</f>
        <v/>
      </c>
      <c r="U151" s="5" t="s">
        <v>63</v>
      </c>
      <c r="V151" s="42" t="s">
        <v>347</v>
      </c>
      <c r="W151" s="45" t="s">
        <v>72</v>
      </c>
      <c r="X151" s="45" t="s">
        <v>76</v>
      </c>
      <c r="Y151" s="45" t="s">
        <v>359</v>
      </c>
      <c r="Z151" s="43" t="n">
        <v>0</v>
      </c>
      <c r="AA151" s="5" t="n">
        <v>0</v>
      </c>
      <c r="AB151" s="5" t="n">
        <f aca="false">IF(AND(D151="Humanitarian", AE151&lt;&gt;"."), 1, 0)</f>
        <v>0</v>
      </c>
      <c r="AC151" s="5" t="n">
        <f aca="false">IF(OR(M151="undisclosed", M151="."), 0, IF(M151=N151, 1, 0))</f>
        <v>0</v>
      </c>
      <c r="AD151" s="5" t="n">
        <v>1</v>
      </c>
      <c r="AE151" s="45" t="s">
        <v>108</v>
      </c>
      <c r="AF151" s="12" t="str">
        <f aca="false">""</f>
        <v/>
      </c>
      <c r="AG151" s="36" t="n">
        <v>0</v>
      </c>
      <c r="AH151" s="46" t="s">
        <v>66</v>
      </c>
      <c r="AI151" s="36" t="s">
        <v>66</v>
      </c>
      <c r="AJ151" s="36" t="n">
        <v>1</v>
      </c>
      <c r="AK151" s="36" t="n">
        <v>9</v>
      </c>
      <c r="AL151" s="36" t="n">
        <v>0</v>
      </c>
      <c r="AM151" s="36" t="n">
        <f aca="false">IF(OR(AN151="2022-2023",AN151=2022), 1, 0)</f>
        <v>1</v>
      </c>
      <c r="AN151" s="36" t="s">
        <v>68</v>
      </c>
      <c r="AO151" s="36" t="n">
        <f aca="false">VLOOKUP($I151,'[1]Price List, Weapons &amp; Items'!B$1:F$1048576,5,0)</f>
        <v>0</v>
      </c>
      <c r="AP151" s="36" t="n">
        <f aca="false">IF(AND(AO151=1,M151="undisclosed")=TRUE(),1,0)</f>
        <v>0</v>
      </c>
      <c r="AQ151" s="36" t="n">
        <f aca="false">IF(AND(AO151=1,N151="undisclosed")=TRUE(),1,0)</f>
        <v>0</v>
      </c>
      <c r="AR151" s="36" t="n">
        <f aca="false">IFERROR(IF(SEARCH("ammuni",I151,1)&gt;0,1,0),0)</f>
        <v>0</v>
      </c>
      <c r="AS151" s="5" t="str">
        <f aca="false">VLOOKUP($I151,'[1]Price List, Weapons &amp; Items'!B$1:L$1048576,COLUMN('[1]Price List, Weapons &amp; Items'!$J$11)-1,0)</f>
        <v>.</v>
      </c>
      <c r="AT151" s="5" t="str">
        <f aca="false">IF(I151=".",".",VLOOKUP($I151,'[1]Price List, Weapons &amp; Items'!B$1:J$1048576,3,0))</f>
        <v>Military equipment</v>
      </c>
      <c r="AU151" s="13" t="str">
        <f aca="true">IF(AG151=1,(OFFSET(I151,0,0,COUNTIF(#REF!,A151),1)),"")</f>
        <v/>
      </c>
      <c r="AV151" s="5" t="str">
        <f aca="false">VLOOKUP($I151,'[1]Price List, Weapons &amp; Items'!B$1:L$1048576,COLUMN('[1]Price List, Weapons &amp; Items'!$L$11)-1,0)</f>
        <v>no price, 0 count</v>
      </c>
      <c r="AW151" s="5" t="n">
        <f aca="false">IF(U151="Yes",1,0)</f>
        <v>1</v>
      </c>
      <c r="AX151" s="5" t="n">
        <f aca="false">IF(D151="Military",IF(OR(IFERROR(SEARCH("equipment",E151,1),0)&gt;0,IFERROR(SEARCH("weapons",E151,1),0)&gt;0),1,0),0)</f>
        <v>1</v>
      </c>
      <c r="AY151" s="5" t="str">
        <f aca="false">IFERROR(IF(VALUE(TEXT(C151,"mm"))=IF(AK151&gt;12,AK151-12,AK151),".",IF(TEXT(C151,"mm")="01",".",1)),"Value is not in date format")</f>
        <v>.</v>
      </c>
      <c r="AZ151" s="5" t="str">
        <f aca="false">IF(AND(A151=A150,C151=C150)=TRUE(),IF(F151=F150,".","1"),".")</f>
        <v>.</v>
      </c>
      <c r="BA151" s="5" t="str">
        <f aca="false">IF(AND(_xlfn.ISFORMULA(R151),_xlfn.ISFORMULA(S151),_xlfn.ISFORMULA(T151))=TRUE(),".",1)</f>
        <v>.</v>
      </c>
      <c r="BB151" s="5" t="str">
        <f aca="false">IF(T151&lt;&gt;".",IF(T151&gt;S151,1,"."),".")</f>
        <v>.</v>
      </c>
      <c r="BC151" s="5" t="n">
        <f aca="false">IFERROR(VLOOKUP(B151,'[1]Share, Heavy Weapons to Ukraine'!B$1:AA$1048576,COLUMN('[1]Share, Heavy Weapons to Ukraine'!C160)-1,0),0)</f>
        <v>1</v>
      </c>
      <c r="BD151" s="5" t="n">
        <f aca="false">VLOOKUP(Sheet1!B151,'[1]Country Summary (€)'!B$1:F$1048576,COLUMN('[1]Country Summary (€)'!C161)-1,FALSE())</f>
        <v>0</v>
      </c>
      <c r="BE151" s="5" t="str">
        <f aca="false">IF(AND(AG151=1,D151="Military",H151&lt;&gt;"Not given")=TRUE(),IF(SUMIFS(#REF!,#REF!,A151)&gt;0,ABS((SUMIFS(#REF!,#REF!,A151)/VLOOKUP("USD",'[1]Exchange Rates'!B$1:C$1048576,2,0)))/S151,"."),".")</f>
        <v>.</v>
      </c>
      <c r="BF151" s="1" t="str">
        <f aca="false">IF(AND(AG151=1,D151="Military",H151&lt;&gt;"Not given")=TRUE(),IF(SUMIFS(#REF!,#REF!,A151)&gt;0,IF((ABS((SUMIFS(#REF!,#REF!,A151)/VLOOKUP("USD",'[1]Exchange Rates'!B$1:C$1048576,2,0)))/S151)&gt;1,(SUMIFS(#REF!,#REF!,A151)-S151)/S151,(S151-SUMIFS(#REF!,#REF!,A151))/SUMIFS(#REF!,#REF!,A151)),"."),".")</f>
        <v>.</v>
      </c>
    </row>
    <row r="152" customFormat="false" ht="15.75" hidden="false" customHeight="true" outlineLevel="0" collapsed="false">
      <c r="A152" s="3" t="s">
        <v>104</v>
      </c>
      <c r="B152" s="37" t="s">
        <v>57</v>
      </c>
      <c r="C152" s="38" t="n">
        <v>44819</v>
      </c>
      <c r="D152" s="37" t="s">
        <v>105</v>
      </c>
      <c r="E152" s="3" t="s">
        <v>106</v>
      </c>
      <c r="F152" s="4" t="s">
        <v>346</v>
      </c>
      <c r="G152" s="5" t="s">
        <v>61</v>
      </c>
      <c r="H152" s="53" t="n">
        <v>600000000</v>
      </c>
      <c r="I152" s="37" t="s">
        <v>180</v>
      </c>
      <c r="J152" s="7" t="str">
        <f aca="false">VLOOKUP($I152,'[1]Price List, Weapons &amp; Items'!B$1:C$1048576,2,0)</f>
        <v>Light armaments &amp; infantry</v>
      </c>
      <c r="K152" s="7" t="str">
        <f aca="false">IF(I152=".",I152,VLOOKUP($I152,'[1]Price List, Weapons &amp; Items'!B$1:D$1048576,3,0))</f>
        <v>Explosive</v>
      </c>
      <c r="L152" s="8" t="n">
        <f aca="false">VLOOKUP(I152,'[1]Price List, Weapons &amp; Items'!B$1:E$1048576,4,0)</f>
        <v>0</v>
      </c>
      <c r="M152" s="40" t="s">
        <v>166</v>
      </c>
      <c r="N152" s="9" t="s">
        <v>166</v>
      </c>
      <c r="O152" s="9" t="n">
        <f aca="false">VLOOKUP($I152,'[1]Price List, Weapons &amp; Items'!B$1:G$1048576,6,0)</f>
        <v>223.15</v>
      </c>
      <c r="P152" s="6" t="str">
        <f aca="false">IF(TYPE(M152)=1,IF(TYPE(O152)=1,M152*O152,"No price"),".")</f>
        <v>.</v>
      </c>
      <c r="Q152" s="6" t="str">
        <f aca="false">IF(TYPE(N152)=1,IF(TYPE(O152)=1,N152*O152,"No price"),".")</f>
        <v>.</v>
      </c>
      <c r="R152" s="6" t="str">
        <f aca="false">IF(AG152=1,IF(H152&lt;&gt;"Not given",H152,IF(TYPE(H152)=2,IF(SUMIFS(#REF!,#REF!,A152)&gt;0,SUMIFS(#REF!,#REF!,A152),"."),"Format error")),"")</f>
        <v/>
      </c>
      <c r="S152" s="6" t="str">
        <f aca="false">IF(AND(AG152=1,R152&lt;&gt;".")=TRUE(),R152/VLOOKUP(G152,'[1]Exchange Rates'!B$1:C$1048576,2,0),IF(R152=".",".",""))</f>
        <v/>
      </c>
      <c r="T152" s="6" t="str">
        <f aca="false">IF(AG152=1,IF(AI152="Value is not given at all",".",IF(AI152="Value is given by the source",S152,IF(AI152="Value is calculated with prices",(IF(SUMIFS(#REF!,#REF!,A152)&gt;0,SUMIFS(#REF!,#REF!,A152),"."))/VLOOKUP("USD",'[1]Exchange Rates'!B$1:C$1048576,2,0),"Error with coding"))),"")</f>
        <v/>
      </c>
      <c r="U152" s="5" t="s">
        <v>63</v>
      </c>
      <c r="V152" s="42" t="s">
        <v>347</v>
      </c>
      <c r="W152" s="45" t="s">
        <v>72</v>
      </c>
      <c r="X152" s="45" t="s">
        <v>76</v>
      </c>
      <c r="Y152" s="45" t="s">
        <v>360</v>
      </c>
      <c r="Z152" s="43" t="n">
        <v>0</v>
      </c>
      <c r="AA152" s="5" t="n">
        <v>0</v>
      </c>
      <c r="AB152" s="5" t="n">
        <f aca="false">IF(AND(D152="Humanitarian", AE152&lt;&gt;"."), 1, 0)</f>
        <v>0</v>
      </c>
      <c r="AC152" s="5" t="n">
        <f aca="false">IF(OR(M152="undisclosed", M152="."), 0, IF(M152=N152, 1, 0))</f>
        <v>0</v>
      </c>
      <c r="AD152" s="5" t="n">
        <v>1</v>
      </c>
      <c r="AE152" s="45" t="s">
        <v>108</v>
      </c>
      <c r="AF152" s="12" t="str">
        <f aca="false">""</f>
        <v/>
      </c>
      <c r="AG152" s="36" t="n">
        <v>0</v>
      </c>
      <c r="AH152" s="46" t="s">
        <v>66</v>
      </c>
      <c r="AI152" s="36" t="s">
        <v>66</v>
      </c>
      <c r="AJ152" s="36" t="n">
        <v>1</v>
      </c>
      <c r="AK152" s="36" t="n">
        <v>9</v>
      </c>
      <c r="AL152" s="36" t="n">
        <v>0</v>
      </c>
      <c r="AM152" s="36" t="n">
        <f aca="false">IF(OR(AN152="2022-2023",AN152=2022), 1, 0)</f>
        <v>1</v>
      </c>
      <c r="AN152" s="36" t="s">
        <v>68</v>
      </c>
      <c r="AO152" s="36" t="n">
        <f aca="false">VLOOKUP($I152,'[1]Price List, Weapons &amp; Items'!B$1:F$1048576,5,0)</f>
        <v>0</v>
      </c>
      <c r="AP152" s="36" t="n">
        <f aca="false">IF(AND(AO152=1,M152="undisclosed")=TRUE(),1,0)</f>
        <v>0</v>
      </c>
      <c r="AQ152" s="36" t="n">
        <f aca="false">IF(AND(AO152=1,N152="undisclosed")=TRUE(),1,0)</f>
        <v>0</v>
      </c>
      <c r="AR152" s="36" t="n">
        <f aca="false">IFERROR(IF(SEARCH("ammuni",I152,1)&gt;0,1,0),0)</f>
        <v>0</v>
      </c>
      <c r="AS152" s="5" t="str">
        <f aca="false">VLOOKUP($I152,'[1]Price List, Weapons &amp; Items'!B$1:L$1048576,COLUMN('[1]Price List, Weapons &amp; Items'!$J$11)-1,0)</f>
        <v>Miscellaneous</v>
      </c>
      <c r="AT152" s="5" t="str">
        <f aca="false">IF(I152=".",".",VLOOKUP($I152,'[1]Price List, Weapons &amp; Items'!B$1:J$1048576,3,0))</f>
        <v>Explosive</v>
      </c>
      <c r="AU152" s="13" t="str">
        <f aca="true">IF(AG152=1,(OFFSET(I152,0,0,COUNTIF(#REF!,A152),1)),"")</f>
        <v/>
      </c>
      <c r="AV152" s="5" t="str">
        <f aca="false">VLOOKUP($I152,'[1]Price List, Weapons &amp; Items'!B$1:L$1048576,COLUMN('[1]Price List, Weapons &amp; Items'!$L$11)-1,0)</f>
        <v>no price, 0 count</v>
      </c>
      <c r="AW152" s="5" t="n">
        <f aca="false">IF(U152="Yes",1,0)</f>
        <v>1</v>
      </c>
      <c r="AX152" s="5" t="n">
        <f aca="false">IF(D152="Military",IF(OR(IFERROR(SEARCH("equipment",E152,1),0)&gt;0,IFERROR(SEARCH("weapons",E152,1),0)&gt;0),1,0),0)</f>
        <v>1</v>
      </c>
      <c r="AY152" s="5" t="str">
        <f aca="false">IFERROR(IF(VALUE(TEXT(C152,"mm"))=IF(AK152&gt;12,AK152-12,AK152),".",IF(TEXT(C152,"mm")="01",".",1)),"Value is not in date format")</f>
        <v>.</v>
      </c>
      <c r="AZ152" s="5" t="str">
        <f aca="false">IF(AND(A152=A151,C152=C151)=TRUE(),IF(F152=F151,".","1"),".")</f>
        <v>.</v>
      </c>
      <c r="BA152" s="5" t="str">
        <f aca="false">IF(AND(_xlfn.ISFORMULA(R152),_xlfn.ISFORMULA(S152),_xlfn.ISFORMULA(T152))=TRUE(),".",1)</f>
        <v>.</v>
      </c>
      <c r="BB152" s="5" t="str">
        <f aca="false">IF(T152&lt;&gt;".",IF(T152&gt;S152,1,"."),".")</f>
        <v>.</v>
      </c>
      <c r="BC152" s="5" t="n">
        <f aca="false">IFERROR(VLOOKUP(B152,'[1]Share, Heavy Weapons to Ukraine'!B$1:AA$1048576,COLUMN('[1]Share, Heavy Weapons to Ukraine'!C161)-1,0),0)</f>
        <v>1</v>
      </c>
      <c r="BD152" s="5" t="n">
        <f aca="false">VLOOKUP(Sheet1!B152,'[1]Country Summary (€)'!B$1:F$1048576,COLUMN('[1]Country Summary (€)'!C162)-1,FALSE())</f>
        <v>0</v>
      </c>
      <c r="BE152" s="5" t="str">
        <f aca="false">IF(AND(AG152=1,D152="Military",H152&lt;&gt;"Not given")=TRUE(),IF(SUMIFS(#REF!,#REF!,A152)&gt;0,ABS((SUMIFS(#REF!,#REF!,A152)/VLOOKUP("USD",'[1]Exchange Rates'!B$1:C$1048576,2,0)))/S152,"."),".")</f>
        <v>.</v>
      </c>
      <c r="BF152" s="1" t="str">
        <f aca="false">IF(AND(AG152=1,D152="Military",H152&lt;&gt;"Not given")=TRUE(),IF(SUMIFS(#REF!,#REF!,A152)&gt;0,IF((ABS((SUMIFS(#REF!,#REF!,A152)/VLOOKUP("USD",'[1]Exchange Rates'!B$1:C$1048576,2,0)))/S152)&gt;1,(SUMIFS(#REF!,#REF!,A152)-S152)/S152,(S152-SUMIFS(#REF!,#REF!,A152))/SUMIFS(#REF!,#REF!,A152)),"."),".")</f>
        <v>.</v>
      </c>
    </row>
    <row r="153" customFormat="false" ht="15.75" hidden="false" customHeight="true" outlineLevel="0" collapsed="false">
      <c r="A153" s="3" t="s">
        <v>104</v>
      </c>
      <c r="B153" s="37" t="s">
        <v>57</v>
      </c>
      <c r="C153" s="38" t="n">
        <v>44819</v>
      </c>
      <c r="D153" s="37" t="s">
        <v>105</v>
      </c>
      <c r="E153" s="3" t="s">
        <v>106</v>
      </c>
      <c r="F153" s="4" t="s">
        <v>346</v>
      </c>
      <c r="G153" s="5" t="s">
        <v>61</v>
      </c>
      <c r="H153" s="53" t="n">
        <v>600000000</v>
      </c>
      <c r="I153" s="37" t="s">
        <v>315</v>
      </c>
      <c r="J153" s="7" t="str">
        <f aca="false">VLOOKUP($I153,'[1]Price List, Weapons &amp; Items'!B$1:C$1048576,2,0)</f>
        <v>Military equipment</v>
      </c>
      <c r="K153" s="7" t="str">
        <f aca="false">IF(I153=".",I153,VLOOKUP($I153,'[1]Price List, Weapons &amp; Items'!B$1:D$1048576,3,0))</f>
        <v>Military equipment</v>
      </c>
      <c r="L153" s="8" t="n">
        <f aca="false">VLOOKUP(I153,'[1]Price List, Weapons &amp; Items'!B$1:E$1048576,4,0)</f>
        <v>0</v>
      </c>
      <c r="M153" s="40" t="s">
        <v>166</v>
      </c>
      <c r="N153" s="9" t="s">
        <v>166</v>
      </c>
      <c r="O153" s="9" t="n">
        <f aca="false">VLOOKUP($I153,'[1]Price List, Weapons &amp; Items'!B$1:G$1048576,6,0)</f>
        <v>90</v>
      </c>
      <c r="P153" s="6" t="str">
        <f aca="false">IF(TYPE(M153)=1,IF(TYPE(O153)=1,M153*O153,"No price"),".")</f>
        <v>.</v>
      </c>
      <c r="Q153" s="6" t="str">
        <f aca="false">IF(TYPE(N153)=1,IF(TYPE(O153)=1,N153*O153,"No price"),".")</f>
        <v>.</v>
      </c>
      <c r="R153" s="6" t="str">
        <f aca="false">IF(AG153=1,IF(H153&lt;&gt;"Not given",H153,IF(TYPE(H153)=2,IF(SUMIFS(#REF!,#REF!,A153)&gt;0,SUMIFS(#REF!,#REF!,A153),"."),"Format error")),"")</f>
        <v/>
      </c>
      <c r="S153" s="6" t="str">
        <f aca="false">IF(AND(AG153=1,R153&lt;&gt;".")=TRUE(),R153/VLOOKUP(G153,'[1]Exchange Rates'!B$1:C$1048576,2,0),IF(R153=".",".",""))</f>
        <v/>
      </c>
      <c r="T153" s="6" t="str">
        <f aca="false">IF(AG153=1,IF(AI153="Value is not given at all",".",IF(AI153="Value is given by the source",S153,IF(AI153="Value is calculated with prices",(IF(SUMIFS(#REF!,#REF!,A153)&gt;0,SUMIFS(#REF!,#REF!,A153),"."))/VLOOKUP("USD",'[1]Exchange Rates'!B$1:C$1048576,2,0),"Error with coding"))),"")</f>
        <v/>
      </c>
      <c r="U153" s="5" t="s">
        <v>63</v>
      </c>
      <c r="V153" s="42" t="s">
        <v>347</v>
      </c>
      <c r="W153" s="45" t="s">
        <v>72</v>
      </c>
      <c r="X153" s="45" t="s">
        <v>76</v>
      </c>
      <c r="Y153" s="45" t="s">
        <v>361</v>
      </c>
      <c r="Z153" s="43" t="n">
        <v>0</v>
      </c>
      <c r="AA153" s="5" t="n">
        <v>0</v>
      </c>
      <c r="AB153" s="5" t="n">
        <f aca="false">IF(AND(D153="Humanitarian", AE153&lt;&gt;"."), 1, 0)</f>
        <v>0</v>
      </c>
      <c r="AC153" s="5" t="n">
        <f aca="false">IF(OR(M153="undisclosed", M153="."), 0, IF(M153=N153, 1, 0))</f>
        <v>0</v>
      </c>
      <c r="AD153" s="5" t="n">
        <v>1</v>
      </c>
      <c r="AE153" s="45" t="s">
        <v>108</v>
      </c>
      <c r="AF153" s="12" t="str">
        <f aca="false">""</f>
        <v/>
      </c>
      <c r="AG153" s="36" t="n">
        <v>0</v>
      </c>
      <c r="AH153" s="46" t="s">
        <v>66</v>
      </c>
      <c r="AI153" s="36" t="s">
        <v>66</v>
      </c>
      <c r="AJ153" s="36" t="n">
        <v>1</v>
      </c>
      <c r="AK153" s="36" t="n">
        <v>9</v>
      </c>
      <c r="AL153" s="36" t="n">
        <v>0</v>
      </c>
      <c r="AM153" s="36" t="n">
        <f aca="false">IF(OR(AN153="2022-2023",AN153=2022), 1, 0)</f>
        <v>1</v>
      </c>
      <c r="AN153" s="36" t="s">
        <v>68</v>
      </c>
      <c r="AO153" s="36" t="n">
        <f aca="false">VLOOKUP($I153,'[1]Price List, Weapons &amp; Items'!B$1:F$1048576,5,0)</f>
        <v>0</v>
      </c>
      <c r="AP153" s="36" t="n">
        <f aca="false">IF(AND(AO153=1,M153="undisclosed")=TRUE(),1,0)</f>
        <v>0</v>
      </c>
      <c r="AQ153" s="36" t="n">
        <f aca="false">IF(AND(AO153=1,N153="undisclosed")=TRUE(),1,0)</f>
        <v>0</v>
      </c>
      <c r="AR153" s="36" t="n">
        <f aca="false">IFERROR(IF(SEARCH("ammuni",I153,1)&gt;0,1,0),0)</f>
        <v>0</v>
      </c>
      <c r="AS153" s="5" t="str">
        <f aca="false">VLOOKUP($I153,'[1]Price List, Weapons &amp; Items'!B$1:L$1048576,COLUMN('[1]Price List, Weapons &amp; Items'!$J$11)-1,0)</f>
        <v>Media reports (incl. social media)</v>
      </c>
      <c r="AT153" s="5" t="str">
        <f aca="false">IF(I153=".",".",VLOOKUP($I153,'[1]Price List, Weapons &amp; Items'!B$1:J$1048576,3,0))</f>
        <v>Military equipment</v>
      </c>
      <c r="AU153" s="13" t="str">
        <f aca="true">IF(AG153=1,(OFFSET(I153,0,0,COUNTIF(#REF!,A153),1)),"")</f>
        <v/>
      </c>
      <c r="AV153" s="5" t="str">
        <f aca="false">VLOOKUP($I153,'[1]Price List, Weapons &amp; Items'!B$1:L$1048576,COLUMN('[1]Price List, Weapons &amp; Items'!$L$11)-1,0)</f>
        <v>no price, 0 count</v>
      </c>
      <c r="AW153" s="5" t="n">
        <f aca="false">IF(U153="Yes",1,0)</f>
        <v>1</v>
      </c>
      <c r="AX153" s="5" t="n">
        <f aca="false">IF(D153="Military",IF(OR(IFERROR(SEARCH("equipment",E153,1),0)&gt;0,IFERROR(SEARCH("weapons",E153,1),0)&gt;0),1,0),0)</f>
        <v>1</v>
      </c>
      <c r="AY153" s="5" t="str">
        <f aca="false">IFERROR(IF(VALUE(TEXT(C153,"mm"))=IF(AK153&gt;12,AK153-12,AK153),".",IF(TEXT(C153,"mm")="01",".",1)),"Value is not in date format")</f>
        <v>.</v>
      </c>
      <c r="AZ153" s="5" t="str">
        <f aca="false">IF(AND(A153=A152,C153=C152)=TRUE(),IF(F153=F152,".","1"),".")</f>
        <v>.</v>
      </c>
      <c r="BA153" s="5" t="str">
        <f aca="false">IF(AND(_xlfn.ISFORMULA(R153),_xlfn.ISFORMULA(S153),_xlfn.ISFORMULA(T153))=TRUE(),".",1)</f>
        <v>.</v>
      </c>
      <c r="BB153" s="5" t="str">
        <f aca="false">IF(T153&lt;&gt;".",IF(T153&gt;S153,1,"."),".")</f>
        <v>.</v>
      </c>
      <c r="BC153" s="5" t="n">
        <f aca="false">IFERROR(VLOOKUP(B153,'[1]Share, Heavy Weapons to Ukraine'!B$1:AA$1048576,COLUMN('[1]Share, Heavy Weapons to Ukraine'!C162)-1,0),0)</f>
        <v>1</v>
      </c>
      <c r="BD153" s="5" t="n">
        <f aca="false">VLOOKUP(Sheet1!B153,'[1]Country Summary (€)'!B$1:F$1048576,COLUMN('[1]Country Summary (€)'!C163)-1,FALSE())</f>
        <v>0</v>
      </c>
      <c r="BE153" s="5" t="str">
        <f aca="false">IF(AND(AG153=1,D153="Military",H153&lt;&gt;"Not given")=TRUE(),IF(SUMIFS(#REF!,#REF!,A153)&gt;0,ABS((SUMIFS(#REF!,#REF!,A153)/VLOOKUP("USD",'[1]Exchange Rates'!B$1:C$1048576,2,0)))/S153,"."),".")</f>
        <v>.</v>
      </c>
      <c r="BF153" s="1" t="str">
        <f aca="false">IF(AND(AG153=1,D153="Military",H153&lt;&gt;"Not given")=TRUE(),IF(SUMIFS(#REF!,#REF!,A153)&gt;0,IF((ABS((SUMIFS(#REF!,#REF!,A153)/VLOOKUP("USD",'[1]Exchange Rates'!B$1:C$1048576,2,0)))/S153)&gt;1,(SUMIFS(#REF!,#REF!,A153)-S153)/S153,(S153-SUMIFS(#REF!,#REF!,A153))/SUMIFS(#REF!,#REF!,A153)),"."),".")</f>
        <v>.</v>
      </c>
    </row>
    <row r="154" customFormat="false" ht="15.75" hidden="false" customHeight="true" outlineLevel="0" collapsed="false">
      <c r="A154" s="3" t="s">
        <v>104</v>
      </c>
      <c r="B154" s="37" t="s">
        <v>57</v>
      </c>
      <c r="C154" s="38" t="n">
        <v>44819</v>
      </c>
      <c r="D154" s="37" t="s">
        <v>105</v>
      </c>
      <c r="E154" s="3" t="s">
        <v>106</v>
      </c>
      <c r="F154" s="4" t="s">
        <v>346</v>
      </c>
      <c r="G154" s="5" t="s">
        <v>61</v>
      </c>
      <c r="H154" s="53" t="n">
        <v>600000000</v>
      </c>
      <c r="I154" s="37" t="s">
        <v>362</v>
      </c>
      <c r="J154" s="7" t="str">
        <f aca="false">VLOOKUP($I154,'[1]Price List, Weapons &amp; Items'!B$1:C$1048576,2,0)</f>
        <v>Ammunition for light infantry</v>
      </c>
      <c r="K154" s="7" t="str">
        <f aca="false">IF(I154=".",I154,VLOOKUP($I154,'[1]Price List, Weapons &amp; Items'!B$1:D$1048576,3,0))</f>
        <v>Small Arms and Light Weapons (SALW) ammunition</v>
      </c>
      <c r="L154" s="8" t="n">
        <f aca="false">VLOOKUP(I154,'[1]Price List, Weapons &amp; Items'!B$1:E$1048576,4,0)</f>
        <v>0</v>
      </c>
      <c r="M154" s="40" t="n">
        <v>24000000</v>
      </c>
      <c r="N154" s="9" t="n">
        <v>24000000</v>
      </c>
      <c r="O154" s="9" t="n">
        <f aca="false">VLOOKUP($I154,'[1]Price List, Weapons &amp; Items'!B$1:G$1048576,6,0)</f>
        <v>0.47</v>
      </c>
      <c r="P154" s="6" t="str">
        <f aca="false">IF(TYPE(M154)=1,IF(TYPE(O154)=1,M154*O154,"No price"),".")</f>
        <v>No price</v>
      </c>
      <c r="Q154" s="6" t="str">
        <f aca="false">IF(TYPE(N154)=1,IF(TYPE(O154)=1,N154*O154,"No price"),".")</f>
        <v>No price</v>
      </c>
      <c r="R154" s="6" t="str">
        <f aca="false">IF(AG154=1,IF(H154&lt;&gt;"Not given",H154,IF(TYPE(H154)=2,IF(SUMIFS(#REF!,#REF!,A154)&gt;0,SUMIFS(#REF!,#REF!,A154),"."),"Format error")),"")</f>
        <v/>
      </c>
      <c r="S154" s="6" t="str">
        <f aca="false">IF(AND(AG154=1,R154&lt;&gt;".")=TRUE(),R154/VLOOKUP(G154,'[1]Exchange Rates'!B$1:C$1048576,2,0),IF(R154=".",".",""))</f>
        <v/>
      </c>
      <c r="T154" s="6" t="str">
        <f aca="false">IF(AG154=1,IF(AI154="Value is not given at all",".",IF(AI154="Value is given by the source",S154,IF(AI154="Value is calculated with prices",(IF(SUMIFS(#REF!,#REF!,A154)&gt;0,SUMIFS(#REF!,#REF!,A154),"."))/VLOOKUP("USD",'[1]Exchange Rates'!B$1:C$1048576,2,0),"Error with coding"))),"")</f>
        <v/>
      </c>
      <c r="U154" s="5" t="s">
        <v>63</v>
      </c>
      <c r="V154" s="42" t="s">
        <v>347</v>
      </c>
      <c r="W154" s="45" t="s">
        <v>72</v>
      </c>
      <c r="X154" s="45" t="s">
        <v>76</v>
      </c>
      <c r="Y154" s="45" t="s">
        <v>363</v>
      </c>
      <c r="Z154" s="43" t="n">
        <v>0</v>
      </c>
      <c r="AA154" s="5" t="n">
        <v>0</v>
      </c>
      <c r="AB154" s="5" t="n">
        <f aca="false">IF(AND(D154="Humanitarian", AE154&lt;&gt;"."), 1, 0)</f>
        <v>0</v>
      </c>
      <c r="AC154" s="5" t="n">
        <f aca="false">IF(OR(M154="undisclosed", M154="."), 0, IF(M154=N154, 1, 0))</f>
        <v>1</v>
      </c>
      <c r="AD154" s="5" t="n">
        <v>1</v>
      </c>
      <c r="AE154" s="45" t="s">
        <v>108</v>
      </c>
      <c r="AF154" s="12" t="str">
        <f aca="false">""</f>
        <v/>
      </c>
      <c r="AG154" s="36" t="n">
        <v>0</v>
      </c>
      <c r="AH154" s="46" t="s">
        <v>66</v>
      </c>
      <c r="AI154" s="36" t="s">
        <v>66</v>
      </c>
      <c r="AJ154" s="36" t="n">
        <v>1</v>
      </c>
      <c r="AK154" s="36" t="n">
        <v>9</v>
      </c>
      <c r="AL154" s="36" t="n">
        <v>0</v>
      </c>
      <c r="AM154" s="36" t="n">
        <f aca="false">IF(OR(AN154="2022-2023",AN154=2022), 1, 0)</f>
        <v>1</v>
      </c>
      <c r="AN154" s="36" t="s">
        <v>68</v>
      </c>
      <c r="AO154" s="36" t="n">
        <f aca="false">VLOOKUP($I154,'[1]Price List, Weapons &amp; Items'!B$1:F$1048576,5,0)</f>
        <v>0</v>
      </c>
      <c r="AP154" s="36" t="n">
        <f aca="false">IF(AND(AO154=1,M154="undisclosed")=TRUE(),1,0)</f>
        <v>0</v>
      </c>
      <c r="AQ154" s="36" t="n">
        <f aca="false">IF(AND(AO154=1,N154="undisclosed")=TRUE(),1,0)</f>
        <v>0</v>
      </c>
      <c r="AR154" s="36" t="n">
        <f aca="false">IFERROR(IF(SEARCH("ammuni",I154,1)&gt;0,1,0),0)</f>
        <v>1</v>
      </c>
      <c r="AS154" s="5" t="str">
        <f aca="false">VLOOKUP($I154,'[1]Price List, Weapons &amp; Items'!B$1:L$1048576,COLUMN('[1]Price List, Weapons &amp; Items'!$J$11)-1,0)</f>
        <v>Miscellaneous</v>
      </c>
      <c r="AT154" s="5" t="str">
        <f aca="false">IF(I154=".",".",VLOOKUP($I154,'[1]Price List, Weapons &amp; Items'!B$1:J$1048576,3,0))</f>
        <v>Small Arms and Light Weapons (SALW) ammunition</v>
      </c>
      <c r="AU154" s="13" t="str">
        <f aca="true">IF(AG154=1,(OFFSET(I154,0,0,COUNTIF(#REF!,A154),1)),"")</f>
        <v/>
      </c>
      <c r="AV154" s="5" t="n">
        <f aca="false">VLOOKUP($I154,'[1]Price List, Weapons &amp; Items'!B$1:L$1048576,COLUMN('[1]Price List, Weapons &amp; Items'!$L$11)-1,0)</f>
        <v>0</v>
      </c>
      <c r="AW154" s="5" t="n">
        <f aca="false">IF(U154="Yes",1,0)</f>
        <v>1</v>
      </c>
      <c r="AX154" s="5" t="n">
        <f aca="false">IF(D154="Military",IF(OR(IFERROR(SEARCH("equipment",E154,1),0)&gt;0,IFERROR(SEARCH("weapons",E154,1),0)&gt;0),1,0),0)</f>
        <v>1</v>
      </c>
      <c r="AY154" s="5" t="str">
        <f aca="false">IFERROR(IF(VALUE(TEXT(C154,"mm"))=IF(AK154&gt;12,AK154-12,AK154),".",IF(TEXT(C154,"mm")="01",".",1)),"Value is not in date format")</f>
        <v>.</v>
      </c>
      <c r="AZ154" s="5" t="str">
        <f aca="false">IF(AND(A154=A153,C154=C153)=TRUE(),IF(F154=F153,".","1"),".")</f>
        <v>.</v>
      </c>
      <c r="BA154" s="5" t="str">
        <f aca="false">IF(AND(_xlfn.ISFORMULA(R154),_xlfn.ISFORMULA(S154),_xlfn.ISFORMULA(T154))=TRUE(),".",1)</f>
        <v>.</v>
      </c>
      <c r="BB154" s="5" t="str">
        <f aca="false">IF(T154&lt;&gt;".",IF(T154&gt;S154,1,"."),".")</f>
        <v>.</v>
      </c>
      <c r="BC154" s="5" t="n">
        <f aca="false">IFERROR(VLOOKUP(B154,'[1]Share, Heavy Weapons to Ukraine'!B$1:AA$1048576,COLUMN('[1]Share, Heavy Weapons to Ukraine'!C163)-1,0),0)</f>
        <v>1</v>
      </c>
      <c r="BD154" s="5" t="n">
        <f aca="false">VLOOKUP(Sheet1!B154,'[1]Country Summary (€)'!B$1:F$1048576,COLUMN('[1]Country Summary (€)'!C164)-1,FALSE())</f>
        <v>0</v>
      </c>
      <c r="BE154" s="5" t="str">
        <f aca="false">IF(AND(AG154=1,D154="Military",H154&lt;&gt;"Not given")=TRUE(),IF(SUMIFS(#REF!,#REF!,A154)&gt;0,ABS((SUMIFS(#REF!,#REF!,A154)/VLOOKUP("USD",'[1]Exchange Rates'!B$1:C$1048576,2,0)))/S154,"."),".")</f>
        <v>.</v>
      </c>
      <c r="BF154" s="1" t="str">
        <f aca="false">IF(AND(AG154=1,D154="Military",H154&lt;&gt;"Not given")=TRUE(),IF(SUMIFS(#REF!,#REF!,A154)&gt;0,IF((ABS((SUMIFS(#REF!,#REF!,A154)/VLOOKUP("USD",'[1]Exchange Rates'!B$1:C$1048576,2,0)))/S154)&gt;1,(SUMIFS(#REF!,#REF!,A154)-S154)/S154,(S154-SUMIFS(#REF!,#REF!,A154))/SUMIFS(#REF!,#REF!,A154)),"."),".")</f>
        <v>.</v>
      </c>
    </row>
    <row r="155" customFormat="false" ht="15.75" hidden="false" customHeight="true" outlineLevel="0" collapsed="false">
      <c r="A155" s="3" t="s">
        <v>104</v>
      </c>
      <c r="B155" s="37" t="s">
        <v>57</v>
      </c>
      <c r="C155" s="38" t="n">
        <v>44819</v>
      </c>
      <c r="D155" s="37" t="s">
        <v>105</v>
      </c>
      <c r="E155" s="3" t="s">
        <v>106</v>
      </c>
      <c r="F155" s="4" t="s">
        <v>346</v>
      </c>
      <c r="G155" s="5" t="s">
        <v>61</v>
      </c>
      <c r="H155" s="53" t="n">
        <v>600000000</v>
      </c>
      <c r="I155" s="37" t="s">
        <v>319</v>
      </c>
      <c r="J155" s="7" t="str">
        <f aca="false">VLOOKUP($I155,'[1]Price List, Weapons &amp; Items'!B$1:C$1048576,2,0)</f>
        <v>Military equipment</v>
      </c>
      <c r="K155" s="7" t="str">
        <f aca="false">IF(I155=".",I155,VLOOKUP($I155,'[1]Price List, Weapons &amp; Items'!B$1:D$1048576,3,0))</f>
        <v>Military equipment</v>
      </c>
      <c r="L155" s="8" t="n">
        <f aca="false">VLOOKUP(I155,'[1]Price List, Weapons &amp; Items'!B$1:E$1048576,4,0)</f>
        <v>0</v>
      </c>
      <c r="M155" s="40" t="s">
        <v>166</v>
      </c>
      <c r="N155" s="9" t="s">
        <v>166</v>
      </c>
      <c r="O155" s="9" t="n">
        <f aca="false">VLOOKUP($I155,'[1]Price List, Weapons &amp; Items'!B$1:G$1048576,6,0)</f>
        <v>2320</v>
      </c>
      <c r="P155" s="6" t="str">
        <f aca="false">IF(TYPE(M155)=1,IF(TYPE(O155)=1,M155*O155,"No price"),".")</f>
        <v>.</v>
      </c>
      <c r="Q155" s="6" t="str">
        <f aca="false">IF(TYPE(N155)=1,IF(TYPE(O155)=1,N155*O155,"No price"),".")</f>
        <v>.</v>
      </c>
      <c r="R155" s="6" t="str">
        <f aca="false">IF(AG155=1,IF(H155&lt;&gt;"Not given",H155,IF(TYPE(H155)=2,IF(SUMIFS(#REF!,#REF!,A155)&gt;0,SUMIFS(#REF!,#REF!,A155),"."),"Format error")),"")</f>
        <v/>
      </c>
      <c r="S155" s="6" t="str">
        <f aca="false">IF(AND(AG155=1,R155&lt;&gt;".")=TRUE(),R155/VLOOKUP(G155,'[1]Exchange Rates'!B$1:C$1048576,2,0),IF(R155=".",".",""))</f>
        <v/>
      </c>
      <c r="T155" s="6" t="str">
        <f aca="false">IF(AG155=1,IF(AI155="Value is not given at all",".",IF(AI155="Value is given by the source",S155,IF(AI155="Value is calculated with prices",(IF(SUMIFS(#REF!,#REF!,A155)&gt;0,SUMIFS(#REF!,#REF!,A155),"."))/VLOOKUP("USD",'[1]Exchange Rates'!B$1:C$1048576,2,0),"Error with coding"))),"")</f>
        <v/>
      </c>
      <c r="U155" s="5" t="s">
        <v>63</v>
      </c>
      <c r="V155" s="42" t="s">
        <v>347</v>
      </c>
      <c r="W155" s="45" t="s">
        <v>72</v>
      </c>
      <c r="X155" s="45" t="s">
        <v>76</v>
      </c>
      <c r="Y155" s="45" t="s">
        <v>364</v>
      </c>
      <c r="Z155" s="43" t="n">
        <v>0</v>
      </c>
      <c r="AA155" s="5" t="n">
        <v>0</v>
      </c>
      <c r="AB155" s="5" t="n">
        <f aca="false">IF(AND(D155="Humanitarian", AE155&lt;&gt;"."), 1, 0)</f>
        <v>0</v>
      </c>
      <c r="AC155" s="5" t="n">
        <f aca="false">IF(OR(M155="undisclosed", M155="."), 0, IF(M155=N155, 1, 0))</f>
        <v>0</v>
      </c>
      <c r="AD155" s="5" t="n">
        <v>1</v>
      </c>
      <c r="AE155" s="45" t="s">
        <v>108</v>
      </c>
      <c r="AF155" s="12" t="str">
        <f aca="false">""</f>
        <v/>
      </c>
      <c r="AG155" s="36" t="n">
        <v>0</v>
      </c>
      <c r="AH155" s="46" t="s">
        <v>66</v>
      </c>
      <c r="AI155" s="36" t="s">
        <v>66</v>
      </c>
      <c r="AJ155" s="36" t="n">
        <v>1</v>
      </c>
      <c r="AK155" s="36" t="n">
        <v>9</v>
      </c>
      <c r="AL155" s="36" t="n">
        <v>0</v>
      </c>
      <c r="AM155" s="36" t="n">
        <f aca="false">IF(OR(AN155="2022-2023",AN155=2022), 1, 0)</f>
        <v>1</v>
      </c>
      <c r="AN155" s="36" t="s">
        <v>68</v>
      </c>
      <c r="AO155" s="36" t="n">
        <f aca="false">VLOOKUP($I155,'[1]Price List, Weapons &amp; Items'!B$1:F$1048576,5,0)</f>
        <v>0</v>
      </c>
      <c r="AP155" s="36" t="n">
        <f aca="false">IF(AND(AO155=1,M155="undisclosed")=TRUE(),1,0)</f>
        <v>0</v>
      </c>
      <c r="AQ155" s="36" t="n">
        <f aca="false">IF(AND(AO155=1,N155="undisclosed")=TRUE(),1,0)</f>
        <v>0</v>
      </c>
      <c r="AR155" s="36" t="n">
        <f aca="false">IFERROR(IF(SEARCH("ammuni",I155,1)&gt;0,1,0),0)</f>
        <v>0</v>
      </c>
      <c r="AS155" s="5" t="str">
        <f aca="false">VLOOKUP($I155,'[1]Price List, Weapons &amp; Items'!B$1:L$1048576,COLUMN('[1]Price List, Weapons &amp; Items'!$J$11)-1,0)</f>
        <v>Media reports (incl. social media)</v>
      </c>
      <c r="AT155" s="5" t="str">
        <f aca="false">IF(I155=".",".",VLOOKUP($I155,'[1]Price List, Weapons &amp; Items'!B$1:J$1048576,3,0))</f>
        <v>Military equipment</v>
      </c>
      <c r="AU155" s="13" t="str">
        <f aca="true">IF(AG155=1,(OFFSET(I155,0,0,COUNTIF(#REF!,A155),1)),"")</f>
        <v/>
      </c>
      <c r="AV155" s="5" t="n">
        <f aca="false">VLOOKUP($I155,'[1]Price List, Weapons &amp; Items'!B$1:L$1048576,COLUMN('[1]Price List, Weapons &amp; Items'!$L$11)-1,0)</f>
        <v>0</v>
      </c>
      <c r="AW155" s="5" t="n">
        <f aca="false">IF(U155="Yes",1,0)</f>
        <v>1</v>
      </c>
      <c r="AX155" s="5" t="n">
        <f aca="false">IF(D155="Military",IF(OR(IFERROR(SEARCH("equipment",E155,1),0)&gt;0,IFERROR(SEARCH("weapons",E155,1),0)&gt;0),1,0),0)</f>
        <v>1</v>
      </c>
      <c r="AY155" s="5" t="str">
        <f aca="false">IFERROR(IF(VALUE(TEXT(C155,"mm"))=IF(AK155&gt;12,AK155-12,AK155),".",IF(TEXT(C155,"mm")="01",".",1)),"Value is not in date format")</f>
        <v>.</v>
      </c>
      <c r="AZ155" s="5" t="str">
        <f aca="false">IF(AND(A155=A154,C155=C154)=TRUE(),IF(F155=F154,".","1"),".")</f>
        <v>.</v>
      </c>
      <c r="BA155" s="5" t="str">
        <f aca="false">IF(AND(_xlfn.ISFORMULA(R155),_xlfn.ISFORMULA(S155),_xlfn.ISFORMULA(T155))=TRUE(),".",1)</f>
        <v>.</v>
      </c>
      <c r="BB155" s="5" t="str">
        <f aca="false">IF(T155&lt;&gt;".",IF(T155&gt;S155,1,"."),".")</f>
        <v>.</v>
      </c>
      <c r="BC155" s="5" t="n">
        <f aca="false">IFERROR(VLOOKUP(B155,'[1]Share, Heavy Weapons to Ukraine'!B$1:AA$1048576,COLUMN('[1]Share, Heavy Weapons to Ukraine'!C164)-1,0),0)</f>
        <v>1</v>
      </c>
      <c r="BD155" s="5" t="n">
        <f aca="false">VLOOKUP(Sheet1!B155,'[1]Country Summary (€)'!B$1:F$1048576,COLUMN('[1]Country Summary (€)'!C165)-1,FALSE())</f>
        <v>0</v>
      </c>
      <c r="BE155" s="5" t="str">
        <f aca="false">IF(AND(AG155=1,D155="Military",H155&lt;&gt;"Not given")=TRUE(),IF(SUMIFS(#REF!,#REF!,A155)&gt;0,ABS((SUMIFS(#REF!,#REF!,A155)/VLOOKUP("USD",'[1]Exchange Rates'!B$1:C$1048576,2,0)))/S155,"."),".")</f>
        <v>.</v>
      </c>
      <c r="BF155" s="1" t="str">
        <f aca="false">IF(AND(AG155=1,D155="Military",H155&lt;&gt;"Not given")=TRUE(),IF(SUMIFS(#REF!,#REF!,A155)&gt;0,IF((ABS((SUMIFS(#REF!,#REF!,A155)/VLOOKUP("USD",'[1]Exchange Rates'!B$1:C$1048576,2,0)))/S155)&gt;1,(SUMIFS(#REF!,#REF!,A155)-S155)/S155,(S155-SUMIFS(#REF!,#REF!,A155))/SUMIFS(#REF!,#REF!,A155)),"."),".")</f>
        <v>.</v>
      </c>
    </row>
    <row r="156" customFormat="false" ht="15.75" hidden="false" customHeight="true" outlineLevel="0" collapsed="false">
      <c r="A156" s="3" t="s">
        <v>104</v>
      </c>
      <c r="B156" s="37" t="s">
        <v>57</v>
      </c>
      <c r="C156" s="38" t="n">
        <v>44819</v>
      </c>
      <c r="D156" s="37" t="s">
        <v>105</v>
      </c>
      <c r="E156" s="3" t="s">
        <v>106</v>
      </c>
      <c r="F156" s="4" t="s">
        <v>346</v>
      </c>
      <c r="G156" s="5" t="s">
        <v>61</v>
      </c>
      <c r="H156" s="53" t="n">
        <v>600000000</v>
      </c>
      <c r="I156" s="37" t="s">
        <v>365</v>
      </c>
      <c r="J156" s="7" t="str">
        <f aca="false">VLOOKUP($I156,'[1]Price List, Weapons &amp; Items'!B$1:C$1048576,2,0)</f>
        <v>Military equipment</v>
      </c>
      <c r="K156" s="7" t="str">
        <f aca="false">IF(I156=".",I156,VLOOKUP($I156,'[1]Price List, Weapons &amp; Items'!B$1:D$1048576,3,0))</f>
        <v>Military equipment</v>
      </c>
      <c r="L156" s="8" t="n">
        <f aca="false">VLOOKUP(I156,'[1]Price List, Weapons &amp; Items'!B$1:E$1048576,4,0)</f>
        <v>0</v>
      </c>
      <c r="M156" s="40" t="s">
        <v>166</v>
      </c>
      <c r="N156" s="9" t="s">
        <v>166</v>
      </c>
      <c r="O156" s="9" t="str">
        <f aca="false">VLOOKUP($I156,'[1]Price List, Weapons &amp; Items'!B$1:G$1048576,6,0)</f>
        <v>.</v>
      </c>
      <c r="P156" s="6" t="str">
        <f aca="false">IF(TYPE(M156)=1,IF(TYPE(O156)=1,M156*O156,"No price"),".")</f>
        <v>.</v>
      </c>
      <c r="Q156" s="6" t="str">
        <f aca="false">IF(TYPE(N156)=1,IF(TYPE(O156)=1,N156*O156,"No price"),".")</f>
        <v>.</v>
      </c>
      <c r="R156" s="6" t="str">
        <f aca="false">IF(AG156=1,IF(H156&lt;&gt;"Not given",H156,IF(TYPE(H156)=2,IF(SUMIFS(#REF!,#REF!,A156)&gt;0,SUMIFS(#REF!,#REF!,A156),"."),"Format error")),"")</f>
        <v/>
      </c>
      <c r="S156" s="6" t="str">
        <f aca="false">IF(AND(AG156=1,R156&lt;&gt;".")=TRUE(),R156/VLOOKUP(G156,'[1]Exchange Rates'!B$1:C$1048576,2,0),IF(R156=".",".",""))</f>
        <v/>
      </c>
      <c r="T156" s="6" t="str">
        <f aca="false">IF(AG156=1,IF(AI156="Value is not given at all",".",IF(AI156="Value is given by the source",S156,IF(AI156="Value is calculated with prices",(IF(SUMIFS(#REF!,#REF!,A156)&gt;0,SUMIFS(#REF!,#REF!,A156),"."))/VLOOKUP("USD",'[1]Exchange Rates'!B$1:C$1048576,2,0),"Error with coding"))),"")</f>
        <v/>
      </c>
      <c r="U156" s="5" t="s">
        <v>63</v>
      </c>
      <c r="V156" s="42" t="s">
        <v>347</v>
      </c>
      <c r="W156" s="45" t="s">
        <v>72</v>
      </c>
      <c r="X156" s="45" t="s">
        <v>76</v>
      </c>
      <c r="Y156" s="45" t="s">
        <v>366</v>
      </c>
      <c r="Z156" s="43" t="n">
        <v>0</v>
      </c>
      <c r="AA156" s="5" t="n">
        <v>0</v>
      </c>
      <c r="AB156" s="5" t="n">
        <f aca="false">IF(AND(D156="Humanitarian", AE156&lt;&gt;"."), 1, 0)</f>
        <v>0</v>
      </c>
      <c r="AC156" s="5" t="n">
        <f aca="false">IF(OR(M156="undisclosed", M156="."), 0, IF(M156=N156, 1, 0))</f>
        <v>0</v>
      </c>
      <c r="AD156" s="5" t="n">
        <v>1</v>
      </c>
      <c r="AE156" s="45" t="s">
        <v>108</v>
      </c>
      <c r="AF156" s="12" t="str">
        <f aca="false">""</f>
        <v/>
      </c>
      <c r="AG156" s="36" t="n">
        <v>0</v>
      </c>
      <c r="AH156" s="46" t="s">
        <v>66</v>
      </c>
      <c r="AI156" s="36" t="s">
        <v>66</v>
      </c>
      <c r="AJ156" s="36" t="n">
        <v>1</v>
      </c>
      <c r="AK156" s="36" t="n">
        <v>9</v>
      </c>
      <c r="AL156" s="36" t="n">
        <v>0</v>
      </c>
      <c r="AM156" s="36" t="n">
        <f aca="false">IF(OR(AN156="2022-2023",AN156=2022), 1, 0)</f>
        <v>1</v>
      </c>
      <c r="AN156" s="36" t="s">
        <v>68</v>
      </c>
      <c r="AO156" s="36" t="n">
        <f aca="false">VLOOKUP($I156,'[1]Price List, Weapons &amp; Items'!B$1:F$1048576,5,0)</f>
        <v>0</v>
      </c>
      <c r="AP156" s="36" t="n">
        <f aca="false">IF(AND(AO156=1,M156="undisclosed")=TRUE(),1,0)</f>
        <v>0</v>
      </c>
      <c r="AQ156" s="36" t="n">
        <f aca="false">IF(AND(AO156=1,N156="undisclosed")=TRUE(),1,0)</f>
        <v>0</v>
      </c>
      <c r="AR156" s="36" t="n">
        <f aca="false">IFERROR(IF(SEARCH("ammuni",I156,1)&gt;0,1,0),0)</f>
        <v>0</v>
      </c>
      <c r="AS156" s="5" t="str">
        <f aca="false">VLOOKUP($I156,'[1]Price List, Weapons &amp; Items'!B$1:L$1048576,COLUMN('[1]Price List, Weapons &amp; Items'!$J$11)-1,0)</f>
        <v>.</v>
      </c>
      <c r="AT156" s="5" t="str">
        <f aca="false">IF(I156=".",".",VLOOKUP($I156,'[1]Price List, Weapons &amp; Items'!B$1:J$1048576,3,0))</f>
        <v>Military equipment</v>
      </c>
      <c r="AU156" s="13" t="str">
        <f aca="true">IF(AG156=1,(OFFSET(I156,0,0,COUNTIF(#REF!,A156),1)),"")</f>
        <v/>
      </c>
      <c r="AV156" s="5" t="str">
        <f aca="false">VLOOKUP($I156,'[1]Price List, Weapons &amp; Items'!B$1:L$1048576,COLUMN('[1]Price List, Weapons &amp; Items'!$L$11)-1,0)</f>
        <v>no price, 0 count</v>
      </c>
      <c r="AW156" s="5" t="n">
        <f aca="false">IF(U156="Yes",1,0)</f>
        <v>1</v>
      </c>
      <c r="AX156" s="5" t="n">
        <f aca="false">IF(D156="Military",IF(OR(IFERROR(SEARCH("equipment",E156,1),0)&gt;0,IFERROR(SEARCH("weapons",E156,1),0)&gt;0),1,0),0)</f>
        <v>1</v>
      </c>
      <c r="AY156" s="5" t="str">
        <f aca="false">IFERROR(IF(VALUE(TEXT(C156,"mm"))=IF(AK156&gt;12,AK156-12,AK156),".",IF(TEXT(C156,"mm")="01",".",1)),"Value is not in date format")</f>
        <v>.</v>
      </c>
      <c r="AZ156" s="5" t="str">
        <f aca="false">IF(AND(A156=A155,C156=C155)=TRUE(),IF(F156=F155,".","1"),".")</f>
        <v>.</v>
      </c>
      <c r="BA156" s="5" t="str">
        <f aca="false">IF(AND(_xlfn.ISFORMULA(R156),_xlfn.ISFORMULA(S156),_xlfn.ISFORMULA(T156))=TRUE(),".",1)</f>
        <v>.</v>
      </c>
      <c r="BB156" s="5" t="str">
        <f aca="false">IF(T156&lt;&gt;".",IF(T156&gt;S156,1,"."),".")</f>
        <v>.</v>
      </c>
      <c r="BC156" s="5" t="n">
        <f aca="false">IFERROR(VLOOKUP(B156,'[1]Share, Heavy Weapons to Ukraine'!B$1:AA$1048576,COLUMN('[1]Share, Heavy Weapons to Ukraine'!C165)-1,0),0)</f>
        <v>1</v>
      </c>
      <c r="BD156" s="5" t="n">
        <f aca="false">VLOOKUP(Sheet1!B156,'[1]Country Summary (€)'!B$1:F$1048576,COLUMN('[1]Country Summary (€)'!C166)-1,FALSE())</f>
        <v>0</v>
      </c>
      <c r="BE156" s="5" t="str">
        <f aca="false">IF(AND(AG156=1,D156="Military",H156&lt;&gt;"Not given")=TRUE(),IF(SUMIFS(#REF!,#REF!,A156)&gt;0,ABS((SUMIFS(#REF!,#REF!,A156)/VLOOKUP("USD",'[1]Exchange Rates'!B$1:C$1048576,2,0)))/S156,"."),".")</f>
        <v>.</v>
      </c>
      <c r="BF156" s="1" t="str">
        <f aca="false">IF(AND(AG156=1,D156="Military",H156&lt;&gt;"Not given")=TRUE(),IF(SUMIFS(#REF!,#REF!,A156)&gt;0,IF((ABS((SUMIFS(#REF!,#REF!,A156)/VLOOKUP("USD",'[1]Exchange Rates'!B$1:C$1048576,2,0)))/S156)&gt;1,(SUMIFS(#REF!,#REF!,A156)-S156)/S156,(S156-SUMIFS(#REF!,#REF!,A156))/SUMIFS(#REF!,#REF!,A156)),"."),".")</f>
        <v>.</v>
      </c>
    </row>
    <row r="157" customFormat="false" ht="15.75" hidden="false" customHeight="true" outlineLevel="0" collapsed="false">
      <c r="A157" s="3" t="s">
        <v>104</v>
      </c>
      <c r="B157" s="37" t="s">
        <v>57</v>
      </c>
      <c r="C157" s="38" t="n">
        <v>44819</v>
      </c>
      <c r="D157" s="37" t="s">
        <v>105</v>
      </c>
      <c r="E157" s="3" t="s">
        <v>106</v>
      </c>
      <c r="F157" s="4" t="s">
        <v>346</v>
      </c>
      <c r="G157" s="5" t="s">
        <v>61</v>
      </c>
      <c r="H157" s="53" t="n">
        <v>600000000</v>
      </c>
      <c r="I157" s="37" t="s">
        <v>344</v>
      </c>
      <c r="J157" s="7" t="str">
        <f aca="false">VLOOKUP($I157,'[1]Price List, Weapons &amp; Items'!B$1:C$1048576,2,0)</f>
        <v>Military equipment</v>
      </c>
      <c r="K157" s="7" t="str">
        <f aca="false">IF(I157=".",I157,VLOOKUP($I157,'[1]Price List, Weapons &amp; Items'!B$1:D$1048576,3,0))</f>
        <v>Military equipment</v>
      </c>
      <c r="L157" s="8" t="n">
        <f aca="false">VLOOKUP(I157,'[1]Price List, Weapons &amp; Items'!B$1:E$1048576,4,0)</f>
        <v>0</v>
      </c>
      <c r="M157" s="40" t="s">
        <v>166</v>
      </c>
      <c r="N157" s="9" t="s">
        <v>166</v>
      </c>
      <c r="O157" s="9" t="str">
        <f aca="false">VLOOKUP($I157,'[1]Price List, Weapons &amp; Items'!B$1:G$1048576,6,0)</f>
        <v>.</v>
      </c>
      <c r="P157" s="6" t="str">
        <f aca="false">IF(TYPE(M157)=1,IF(TYPE(O157)=1,M157*O157,"No price"),".")</f>
        <v>.</v>
      </c>
      <c r="Q157" s="6" t="str">
        <f aca="false">IF(TYPE(N157)=1,IF(TYPE(O157)=1,N157*O157,"No price"),".")</f>
        <v>.</v>
      </c>
      <c r="R157" s="6" t="str">
        <f aca="false">IF(AG157=1,IF(H157&lt;&gt;"Not given",H157,IF(TYPE(H157)=2,IF(SUMIFS(#REF!,#REF!,A157)&gt;0,SUMIFS(#REF!,#REF!,A157),"."),"Format error")),"")</f>
        <v/>
      </c>
      <c r="S157" s="6" t="str">
        <f aca="false">IF(AND(AG157=1,R157&lt;&gt;".")=TRUE(),R157/VLOOKUP(G157,'[1]Exchange Rates'!B$1:C$1048576,2,0),IF(R157=".",".",""))</f>
        <v/>
      </c>
      <c r="T157" s="6" t="str">
        <f aca="false">IF(AG157=1,IF(AI157="Value is not given at all",".",IF(AI157="Value is given by the source",S157,IF(AI157="Value is calculated with prices",(IF(SUMIFS(#REF!,#REF!,A157)&gt;0,SUMIFS(#REF!,#REF!,A157),"."))/VLOOKUP("USD",'[1]Exchange Rates'!B$1:C$1048576,2,0),"Error with coding"))),"")</f>
        <v/>
      </c>
      <c r="U157" s="5" t="s">
        <v>63</v>
      </c>
      <c r="V157" s="42" t="s">
        <v>347</v>
      </c>
      <c r="W157" s="45" t="s">
        <v>72</v>
      </c>
      <c r="X157" s="45" t="s">
        <v>76</v>
      </c>
      <c r="Y157" s="45" t="s">
        <v>367</v>
      </c>
      <c r="Z157" s="43" t="n">
        <v>0</v>
      </c>
      <c r="AA157" s="5" t="n">
        <v>0</v>
      </c>
      <c r="AB157" s="5" t="n">
        <f aca="false">IF(AND(D157="Humanitarian", AE157&lt;&gt;"."), 1, 0)</f>
        <v>0</v>
      </c>
      <c r="AC157" s="5" t="n">
        <f aca="false">IF(OR(M157="undisclosed", M157="."), 0, IF(M157=N157, 1, 0))</f>
        <v>0</v>
      </c>
      <c r="AD157" s="5" t="n">
        <v>1</v>
      </c>
      <c r="AE157" s="45" t="s">
        <v>108</v>
      </c>
      <c r="AF157" s="12" t="str">
        <f aca="false">""</f>
        <v/>
      </c>
      <c r="AG157" s="36" t="n">
        <v>0</v>
      </c>
      <c r="AH157" s="46" t="s">
        <v>66</v>
      </c>
      <c r="AI157" s="36" t="s">
        <v>66</v>
      </c>
      <c r="AJ157" s="36" t="n">
        <v>1</v>
      </c>
      <c r="AK157" s="36" t="n">
        <v>9</v>
      </c>
      <c r="AL157" s="36" t="n">
        <v>0</v>
      </c>
      <c r="AM157" s="36" t="n">
        <f aca="false">IF(OR(AN157="2022-2023",AN157=2022), 1, 0)</f>
        <v>1</v>
      </c>
      <c r="AN157" s="36" t="s">
        <v>68</v>
      </c>
      <c r="AO157" s="36" t="n">
        <f aca="false">VLOOKUP($I157,'[1]Price List, Weapons &amp; Items'!B$1:F$1048576,5,0)</f>
        <v>0</v>
      </c>
      <c r="AP157" s="36" t="n">
        <f aca="false">IF(AND(AO157=1,M157="undisclosed")=TRUE(),1,0)</f>
        <v>0</v>
      </c>
      <c r="AQ157" s="36" t="n">
        <f aca="false">IF(AND(AO157=1,N157="undisclosed")=TRUE(),1,0)</f>
        <v>0</v>
      </c>
      <c r="AR157" s="36" t="n">
        <f aca="false">IFERROR(IF(SEARCH("ammuni",I157,1)&gt;0,1,0),0)</f>
        <v>0</v>
      </c>
      <c r="AS157" s="5" t="str">
        <f aca="false">VLOOKUP($I157,'[1]Price List, Weapons &amp; Items'!B$1:L$1048576,COLUMN('[1]Price List, Weapons &amp; Items'!$J$11)-1,0)</f>
        <v>.</v>
      </c>
      <c r="AT157" s="5" t="str">
        <f aca="false">IF(I157=".",".",VLOOKUP($I157,'[1]Price List, Weapons &amp; Items'!B$1:J$1048576,3,0))</f>
        <v>Military equipment</v>
      </c>
      <c r="AU157" s="13" t="str">
        <f aca="true">IF(AG157=1,(OFFSET(I157,0,0,COUNTIF(#REF!,A157),1)),"")</f>
        <v/>
      </c>
      <c r="AV157" s="5" t="str">
        <f aca="false">VLOOKUP($I157,'[1]Price List, Weapons &amp; Items'!B$1:L$1048576,COLUMN('[1]Price List, Weapons &amp; Items'!$L$11)-1,0)</f>
        <v>no price, 0 count</v>
      </c>
      <c r="AW157" s="5" t="n">
        <f aca="false">IF(U157="Yes",1,0)</f>
        <v>1</v>
      </c>
      <c r="AX157" s="5" t="n">
        <f aca="false">IF(D157="Military",IF(OR(IFERROR(SEARCH("equipment",E157,1),0)&gt;0,IFERROR(SEARCH("weapons",E157,1),0)&gt;0),1,0),0)</f>
        <v>1</v>
      </c>
      <c r="AY157" s="5" t="str">
        <f aca="false">IFERROR(IF(VALUE(TEXT(C157,"mm"))=IF(AK157&gt;12,AK157-12,AK157),".",IF(TEXT(C157,"mm")="01",".",1)),"Value is not in date format")</f>
        <v>.</v>
      </c>
      <c r="AZ157" s="5" t="str">
        <f aca="false">IF(AND(A157=A156,C157=C156)=TRUE(),IF(F157=F156,".","1"),".")</f>
        <v>.</v>
      </c>
      <c r="BA157" s="5" t="str">
        <f aca="false">IF(AND(_xlfn.ISFORMULA(R157),_xlfn.ISFORMULA(S157),_xlfn.ISFORMULA(T157))=TRUE(),".",1)</f>
        <v>.</v>
      </c>
      <c r="BB157" s="5" t="str">
        <f aca="false">IF(T157&lt;&gt;".",IF(T157&gt;S157,1,"."),".")</f>
        <v>.</v>
      </c>
      <c r="BC157" s="5" t="n">
        <f aca="false">IFERROR(VLOOKUP(B157,'[1]Share, Heavy Weapons to Ukraine'!B$1:AA$1048576,COLUMN('[1]Share, Heavy Weapons to Ukraine'!C166)-1,0),0)</f>
        <v>1</v>
      </c>
      <c r="BD157" s="5" t="n">
        <f aca="false">VLOOKUP(Sheet1!B157,'[1]Country Summary (€)'!B$1:F$1048576,COLUMN('[1]Country Summary (€)'!C167)-1,FALSE())</f>
        <v>0</v>
      </c>
      <c r="BE157" s="5" t="str">
        <f aca="false">IF(AND(AG157=1,D157="Military",H157&lt;&gt;"Not given")=TRUE(),IF(SUMIFS(#REF!,#REF!,A157)&gt;0,ABS((SUMIFS(#REF!,#REF!,A157)/VLOOKUP("USD",'[1]Exchange Rates'!B$1:C$1048576,2,0)))/S157,"."),".")</f>
        <v>.</v>
      </c>
      <c r="BF157" s="1" t="str">
        <f aca="false">IF(AND(AG157=1,D157="Military",H157&lt;&gt;"Not given")=TRUE(),IF(SUMIFS(#REF!,#REF!,A157)&gt;0,IF((ABS((SUMIFS(#REF!,#REF!,A157)/VLOOKUP("USD",'[1]Exchange Rates'!B$1:C$1048576,2,0)))/S157)&gt;1,(SUMIFS(#REF!,#REF!,A157)-S157)/S157,(S157-SUMIFS(#REF!,#REF!,A157))/SUMIFS(#REF!,#REF!,A157)),"."),".")</f>
        <v>.</v>
      </c>
    </row>
    <row r="158" customFormat="false" ht="15.75" hidden="false" customHeight="true" outlineLevel="0" collapsed="false">
      <c r="A158" s="3" t="s">
        <v>104</v>
      </c>
      <c r="B158" s="37" t="s">
        <v>57</v>
      </c>
      <c r="C158" s="38" t="n">
        <v>44819</v>
      </c>
      <c r="D158" s="37" t="s">
        <v>105</v>
      </c>
      <c r="E158" s="3" t="s">
        <v>106</v>
      </c>
      <c r="F158" s="4" t="s">
        <v>346</v>
      </c>
      <c r="G158" s="5" t="s">
        <v>61</v>
      </c>
      <c r="H158" s="53" t="n">
        <v>600000000</v>
      </c>
      <c r="I158" s="37" t="s">
        <v>368</v>
      </c>
      <c r="J158" s="7" t="str">
        <f aca="false">VLOOKUP($I158,'[1]Price List, Weapons &amp; Items'!B$1:C$1048576,2,0)</f>
        <v>Military equipment</v>
      </c>
      <c r="K158" s="7" t="str">
        <f aca="false">IF(I158=".",I158,VLOOKUP($I158,'[1]Price List, Weapons &amp; Items'!B$1:D$1048576,3,0))</f>
        <v>spare parts</v>
      </c>
      <c r="L158" s="8" t="n">
        <f aca="false">VLOOKUP(I158,'[1]Price List, Weapons &amp; Items'!B$1:E$1048576,4,0)</f>
        <v>0</v>
      </c>
      <c r="M158" s="40" t="s">
        <v>166</v>
      </c>
      <c r="N158" s="9" t="s">
        <v>166</v>
      </c>
      <c r="O158" s="9" t="str">
        <f aca="false">VLOOKUP($I158,'[1]Price List, Weapons &amp; Items'!B$1:G$1048576,6,0)</f>
        <v>.</v>
      </c>
      <c r="P158" s="6" t="str">
        <f aca="false">IF(TYPE(M158)=1,IF(TYPE(O158)=1,M158*O158,"No price"),".")</f>
        <v>.</v>
      </c>
      <c r="Q158" s="6" t="str">
        <f aca="false">IF(TYPE(N158)=1,IF(TYPE(O158)=1,N158*O158,"No price"),".")</f>
        <v>.</v>
      </c>
      <c r="R158" s="6" t="str">
        <f aca="false">IF(AG158=1,IF(H158&lt;&gt;"Not given",H158,IF(TYPE(H158)=2,IF(SUMIFS(#REF!,#REF!,A158)&gt;0,SUMIFS(#REF!,#REF!,A158),"."),"Format error")),"")</f>
        <v/>
      </c>
      <c r="S158" s="6" t="str">
        <f aca="false">IF(AND(AG158=1,R158&lt;&gt;".")=TRUE(),R158/VLOOKUP(G158,'[1]Exchange Rates'!B$1:C$1048576,2,0),IF(R158=".",".",""))</f>
        <v/>
      </c>
      <c r="T158" s="6" t="str">
        <f aca="false">IF(AG158=1,IF(AI158="Value is not given at all",".",IF(AI158="Value is given by the source",S158,IF(AI158="Value is calculated with prices",(IF(SUMIFS(#REF!,#REF!,A158)&gt;0,SUMIFS(#REF!,#REF!,A158),"."))/VLOOKUP("USD",'[1]Exchange Rates'!B$1:C$1048576,2,0),"Error with coding"))),"")</f>
        <v/>
      </c>
      <c r="U158" s="5" t="s">
        <v>63</v>
      </c>
      <c r="V158" s="42" t="s">
        <v>347</v>
      </c>
      <c r="W158" s="45" t="s">
        <v>72</v>
      </c>
      <c r="X158" s="45" t="s">
        <v>76</v>
      </c>
      <c r="Y158" s="45" t="s">
        <v>367</v>
      </c>
      <c r="Z158" s="43" t="n">
        <v>0</v>
      </c>
      <c r="AA158" s="5" t="n">
        <v>0</v>
      </c>
      <c r="AB158" s="5" t="n">
        <f aca="false">IF(AND(D158="Humanitarian", AE158&lt;&gt;"."), 1, 0)</f>
        <v>0</v>
      </c>
      <c r="AC158" s="5" t="n">
        <f aca="false">IF(OR(M158="undisclosed", M158="."), 0, IF(M158=N158, 1, 0))</f>
        <v>0</v>
      </c>
      <c r="AD158" s="5" t="n">
        <v>1</v>
      </c>
      <c r="AE158" s="45" t="s">
        <v>108</v>
      </c>
      <c r="AF158" s="12" t="str">
        <f aca="false">""</f>
        <v/>
      </c>
      <c r="AG158" s="36" t="n">
        <v>0</v>
      </c>
      <c r="AH158" s="46" t="s">
        <v>66</v>
      </c>
      <c r="AI158" s="36" t="s">
        <v>66</v>
      </c>
      <c r="AJ158" s="36" t="n">
        <v>1</v>
      </c>
      <c r="AK158" s="36" t="n">
        <v>9</v>
      </c>
      <c r="AL158" s="36" t="n">
        <v>0</v>
      </c>
      <c r="AM158" s="36" t="n">
        <f aca="false">IF(OR(AN158="2022-2023",AN158=2022), 1, 0)</f>
        <v>1</v>
      </c>
      <c r="AN158" s="36" t="s">
        <v>68</v>
      </c>
      <c r="AO158" s="36" t="n">
        <f aca="false">VLOOKUP($I158,'[1]Price List, Weapons &amp; Items'!B$1:F$1048576,5,0)</f>
        <v>0</v>
      </c>
      <c r="AP158" s="36" t="n">
        <f aca="false">IF(AND(AO158=1,M158="undisclosed")=TRUE(),1,0)</f>
        <v>0</v>
      </c>
      <c r="AQ158" s="36" t="n">
        <f aca="false">IF(AND(AO158=1,N158="undisclosed")=TRUE(),1,0)</f>
        <v>0</v>
      </c>
      <c r="AR158" s="36" t="n">
        <f aca="false">IFERROR(IF(SEARCH("ammuni",I158,1)&gt;0,1,0),0)</f>
        <v>0</v>
      </c>
      <c r="AS158" s="5" t="str">
        <f aca="false">VLOOKUP($I158,'[1]Price List, Weapons &amp; Items'!B$1:L$1048576,COLUMN('[1]Price List, Weapons &amp; Items'!$J$11)-1,0)</f>
        <v>.</v>
      </c>
      <c r="AT158" s="5" t="str">
        <f aca="false">IF(I158=".",".",VLOOKUP($I158,'[1]Price List, Weapons &amp; Items'!B$1:J$1048576,3,0))</f>
        <v>spare parts</v>
      </c>
      <c r="AU158" s="13" t="str">
        <f aca="true">IF(AG158=1,(OFFSET(I158,0,0,COUNTIF(#REF!,A158),1)),"")</f>
        <v/>
      </c>
      <c r="AV158" s="5" t="str">
        <f aca="false">VLOOKUP($I158,'[1]Price List, Weapons &amp; Items'!B$1:L$1048576,COLUMN('[1]Price List, Weapons &amp; Items'!$L$11)-1,0)</f>
        <v>no price, 0 count</v>
      </c>
      <c r="AW158" s="5" t="n">
        <f aca="false">IF(U158="Yes",1,0)</f>
        <v>1</v>
      </c>
      <c r="AX158" s="5" t="n">
        <f aca="false">IF(D158="Military",IF(OR(IFERROR(SEARCH("equipment",E158,1),0)&gt;0,IFERROR(SEARCH("weapons",E158,1),0)&gt;0),1,0),0)</f>
        <v>1</v>
      </c>
      <c r="AY158" s="5" t="str">
        <f aca="false">IFERROR(IF(VALUE(TEXT(C158,"mm"))=IF(AK158&gt;12,AK158-12,AK158),".",IF(TEXT(C158,"mm")="01",".",1)),"Value is not in date format")</f>
        <v>.</v>
      </c>
      <c r="AZ158" s="5" t="str">
        <f aca="false">IF(AND(A158=A157,C158=C157)=TRUE(),IF(F158=F157,".","1"),".")</f>
        <v>.</v>
      </c>
      <c r="BA158" s="5" t="str">
        <f aca="false">IF(AND(_xlfn.ISFORMULA(R158),_xlfn.ISFORMULA(S158),_xlfn.ISFORMULA(T158))=TRUE(),".",1)</f>
        <v>.</v>
      </c>
      <c r="BB158" s="5" t="str">
        <f aca="false">IF(T158&lt;&gt;".",IF(T158&gt;S158,1,"."),".")</f>
        <v>.</v>
      </c>
      <c r="BC158" s="5" t="n">
        <f aca="false">IFERROR(VLOOKUP(B158,'[1]Share, Heavy Weapons to Ukraine'!B$1:AA$1048576,COLUMN('[1]Share, Heavy Weapons to Ukraine'!C167)-1,0),0)</f>
        <v>1</v>
      </c>
      <c r="BD158" s="5" t="n">
        <f aca="false">VLOOKUP(Sheet1!B158,'[1]Country Summary (€)'!B$1:F$1048576,COLUMN('[1]Country Summary (€)'!C168)-1,FALSE())</f>
        <v>0</v>
      </c>
      <c r="BE158" s="5" t="str">
        <f aca="false">IF(AND(AG158=1,D158="Military",H158&lt;&gt;"Not given")=TRUE(),IF(SUMIFS(#REF!,#REF!,A158)&gt;0,ABS((SUMIFS(#REF!,#REF!,A158)/VLOOKUP("USD",'[1]Exchange Rates'!B$1:C$1048576,2,0)))/S158,"."),".")</f>
        <v>.</v>
      </c>
      <c r="BF158" s="1" t="str">
        <f aca="false">IF(AND(AG158=1,D158="Military",H158&lt;&gt;"Not given")=TRUE(),IF(SUMIFS(#REF!,#REF!,A158)&gt;0,IF((ABS((SUMIFS(#REF!,#REF!,A158)/VLOOKUP("USD",'[1]Exchange Rates'!B$1:C$1048576,2,0)))/S158)&gt;1,(SUMIFS(#REF!,#REF!,A158)-S158)/S158,(S158-SUMIFS(#REF!,#REF!,A158))/SUMIFS(#REF!,#REF!,A158)),"."),".")</f>
        <v>.</v>
      </c>
    </row>
    <row r="159" customFormat="false" ht="15.75" hidden="false" customHeight="true" outlineLevel="0" collapsed="false">
      <c r="A159" s="3" t="s">
        <v>369</v>
      </c>
      <c r="B159" s="3" t="s">
        <v>57</v>
      </c>
      <c r="C159" s="2" t="n">
        <v>44676</v>
      </c>
      <c r="D159" s="3" t="s">
        <v>105</v>
      </c>
      <c r="E159" s="37" t="s">
        <v>370</v>
      </c>
      <c r="F159" s="4" t="s">
        <v>371</v>
      </c>
      <c r="G159" s="5" t="s">
        <v>61</v>
      </c>
      <c r="H159" s="6" t="n">
        <v>1547000000</v>
      </c>
      <c r="I159" s="49" t="s">
        <v>62</v>
      </c>
      <c r="J159" s="7" t="str">
        <f aca="false">VLOOKUP($I159,'[1]Price List, Weapons &amp; Items'!B$1:C$1048576,2,0)</f>
        <v>.</v>
      </c>
      <c r="K159" s="7" t="str">
        <f aca="false">IF(I159=".",I159,VLOOKUP($I159,'[1]Price List, Weapons &amp; Items'!B$1:D$1048576,3,0))</f>
        <v>.</v>
      </c>
      <c r="L159" s="8" t="n">
        <f aca="false">VLOOKUP(I159,'[1]Price List, Weapons &amp; Items'!B$1:E$1048576,4,0)</f>
        <v>0</v>
      </c>
      <c r="M159" s="9" t="s">
        <v>62</v>
      </c>
      <c r="N159" s="9" t="s">
        <v>62</v>
      </c>
      <c r="O159" s="9" t="str">
        <f aca="false">VLOOKUP($I159,'[1]Price List, Weapons &amp; Items'!B$1:G$1048576,6,0)</f>
        <v>.</v>
      </c>
      <c r="P159" s="6" t="str">
        <f aca="false">IF(TYPE(M159)=1,IF(TYPE(O159)=1,M159*O159,"No price"),".")</f>
        <v>.</v>
      </c>
      <c r="Q159" s="6" t="str">
        <f aca="false">IF(TYPE(N159)=1,IF(TYPE(O159)=1,N159*O159,"No price"),".")</f>
        <v>.</v>
      </c>
      <c r="R159" s="6" t="n">
        <f aca="false">IF(AG159=1,IF(H159&lt;&gt;"Not given",H159,IF(TYPE(H159)=2,IF(SUMIFS(#REF!,#REF!,A159)&gt;0,SUMIFS(#REF!,#REF!,A159),"."),"Format error")),"")</f>
        <v>1547000000</v>
      </c>
      <c r="S159" s="6" t="n">
        <f aca="false">IF(AND(AG159=1,R159&lt;&gt;".")=TRUE(),R159/VLOOKUP(G159,'[1]Exchange Rates'!B$1:C$1048576,2,0),IF(R159=".",".",""))</f>
        <v>1398987158.6182</v>
      </c>
      <c r="T159" s="6" t="str">
        <f aca="false">IF(AG159=1,IF(AI159="Value is not given at all",".",IF(AI159="Value is given by the source",S159,IF(AI159="Value is calculated with prices",(IF(SUMIFS(#REF!,#REF!,A159)&gt;0,SUMIFS(#REF!,#REF!,A159),"."))/VLOOKUP("USD",'[1]Exchange Rates'!B$1:C$1048576,2,0),"Error with coding"))),"")</f>
        <v>.</v>
      </c>
      <c r="U159" s="5" t="s">
        <v>63</v>
      </c>
      <c r="V159" s="45" t="s">
        <v>72</v>
      </c>
      <c r="W159" s="45" t="s">
        <v>76</v>
      </c>
      <c r="X159" s="45" t="s">
        <v>367</v>
      </c>
      <c r="Y159" s="33" t="s">
        <v>62</v>
      </c>
      <c r="Z159" s="5" t="n">
        <v>0</v>
      </c>
      <c r="AA159" s="5" t="n">
        <v>0</v>
      </c>
      <c r="AB159" s="5" t="n">
        <f aca="false">IF(AND(D159="Humanitarian", AE159&lt;&gt;"."), 1, 0)</f>
        <v>0</v>
      </c>
      <c r="AC159" s="5" t="n">
        <f aca="false">IF(OR(M159="undisclosed", M159="."), 0, IF(M159=N159, 1, 0))</f>
        <v>0</v>
      </c>
      <c r="AD159" s="5" t="n">
        <v>0</v>
      </c>
      <c r="AE159" s="1" t="s">
        <v>62</v>
      </c>
      <c r="AF159" s="12" t="str">
        <f aca="false">""</f>
        <v/>
      </c>
      <c r="AG159" s="36" t="n">
        <v>1</v>
      </c>
      <c r="AH159" s="36" t="s">
        <v>66</v>
      </c>
      <c r="AI159" s="36" t="s">
        <v>67</v>
      </c>
      <c r="AJ159" s="36" t="n">
        <v>1</v>
      </c>
      <c r="AK159" s="36" t="n">
        <v>4</v>
      </c>
      <c r="AL159" s="36" t="n">
        <v>0</v>
      </c>
      <c r="AM159" s="36" t="n">
        <f aca="false">IF(OR(AN159="2022-2023",AN159=2022), 1, 0)</f>
        <v>1</v>
      </c>
      <c r="AN159" s="36" t="s">
        <v>68</v>
      </c>
      <c r="AO159" s="36" t="n">
        <f aca="false">VLOOKUP($I159,'[1]Price List, Weapons &amp; Items'!B$1:F$1048576,5,0)</f>
        <v>0</v>
      </c>
      <c r="AP159" s="36" t="n">
        <f aca="false">IF(AND(AO159=1,M159="undisclosed")=TRUE(),1,0)</f>
        <v>0</v>
      </c>
      <c r="AQ159" s="36" t="n">
        <f aca="false">IF(AND(AO159=1,N159="undisclosed")=TRUE(),1,0)</f>
        <v>0</v>
      </c>
      <c r="AR159" s="36" t="n">
        <f aca="false">IFERROR(IF(SEARCH("ammuni",I159,1)&gt;0,1,0),0)</f>
        <v>0</v>
      </c>
      <c r="AS159" s="5" t="str">
        <f aca="false">VLOOKUP($I159,'[1]Price List, Weapons &amp; Items'!B$1:L$1048576,COLUMN('[1]Price List, Weapons &amp; Items'!$J$11)-1,0)</f>
        <v>.</v>
      </c>
      <c r="AT159" s="5" t="str">
        <f aca="false">IF(I159=".",".",VLOOKUP($I159,'[1]Price List, Weapons &amp; Items'!B$1:J$1048576,3,0))</f>
        <v>.</v>
      </c>
      <c r="AU159" s="13" t="e">
        <f aca="true">IF(AG159=1,(OFFSET(I159,0,0,COUNTIF(#REF!,A159),1)),"")</f>
        <v>#REF!</v>
      </c>
      <c r="AV159" s="5" t="n">
        <f aca="false">VLOOKUP($I159,'[1]Price List, Weapons &amp; Items'!B$1:L$1048576,COLUMN('[1]Price List, Weapons &amp; Items'!$L$11)-1,0)</f>
        <v>0</v>
      </c>
      <c r="AW159" s="5" t="n">
        <f aca="false">IF(U159="Yes",1,0)</f>
        <v>1</v>
      </c>
      <c r="AX159" s="5" t="n">
        <f aca="false">IF(D159="Military",IF(OR(IFERROR(SEARCH("equipment",E159,1),0)&gt;0,IFERROR(SEARCH("weapons",E159,1),0)&gt;0),1,0),0)</f>
        <v>1</v>
      </c>
      <c r="AY159" s="5" t="str">
        <f aca="false">IFERROR(IF(VALUE(TEXT(C159,"mm"))=IF(AK159&gt;12,AK159-12,AK159),".",IF(TEXT(C159,"mm")="01",".",1)),"Value is not in date format")</f>
        <v>.</v>
      </c>
      <c r="AZ159" s="5" t="str">
        <f aca="false">IF(AND(A159=A158,C159=C158)=TRUE(),IF(F159=F158,".","1"),".")</f>
        <v>.</v>
      </c>
      <c r="BA159" s="5" t="str">
        <f aca="false">IF(AND(_xlfn.ISFORMULA(R159),_xlfn.ISFORMULA(S159),_xlfn.ISFORMULA(T159))=TRUE(),".",1)</f>
        <v>.</v>
      </c>
      <c r="BB159" s="5" t="str">
        <f aca="false">IF(T159&lt;&gt;".",IF(T159&gt;S159,1,"."),".")</f>
        <v>.</v>
      </c>
      <c r="BC159" s="5" t="n">
        <f aca="false">IFERROR(VLOOKUP(B159,'[1]Share, Heavy Weapons to Ukraine'!B$1:AA$1048576,COLUMN('[1]Share, Heavy Weapons to Ukraine'!C168)-1,0),0)</f>
        <v>1</v>
      </c>
      <c r="BD159" s="5" t="n">
        <f aca="false">VLOOKUP(Sheet1!B159,'[1]Country Summary (€)'!B$1:F$1048576,COLUMN('[1]Country Summary (€)'!C169)-1,FALSE())</f>
        <v>0</v>
      </c>
      <c r="BE159" s="5" t="e">
        <f aca="false">IF(AND(AG159=1,D159="Military",H159&lt;&gt;"Not given")=TRUE(),IF(SUMIFS(#REF!,#REF!,A159)&gt;0,ABS((SUMIFS(#REF!,#REF!,A159)/VLOOKUP("USD",'[1]Exchange Rates'!B$1:C$1048576,2,0)))/S159,"."),".")</f>
        <v>#REF!</v>
      </c>
      <c r="BF159" s="1" t="e">
        <f aca="false">IF(AND(AG159=1,D159="Military",H159&lt;&gt;"Not given")=TRUE(),IF(SUMIFS(#REF!,#REF!,A159)&gt;0,IF((ABS((SUMIFS(#REF!,#REF!,A159)/VLOOKUP("USD",'[1]Exchange Rates'!B$1:C$1048576,2,0)))/S159)&gt;1,(SUMIFS(#REF!,#REF!,A159)-S159)/S159,(S159-SUMIFS(#REF!,#REF!,A159))/SUMIFS(#REF!,#REF!,A159)),"."),".")</f>
        <v>#REF!</v>
      </c>
    </row>
    <row r="160" customFormat="false" ht="15.75" hidden="false" customHeight="true" outlineLevel="0" collapsed="false">
      <c r="A160" s="3" t="s">
        <v>369</v>
      </c>
      <c r="B160" s="3" t="s">
        <v>57</v>
      </c>
      <c r="C160" s="2" t="n">
        <v>44676</v>
      </c>
      <c r="D160" s="3" t="s">
        <v>105</v>
      </c>
      <c r="E160" s="37" t="s">
        <v>370</v>
      </c>
      <c r="F160" s="4" t="s">
        <v>372</v>
      </c>
      <c r="G160" s="5" t="s">
        <v>61</v>
      </c>
      <c r="H160" s="6" t="n">
        <v>322000000</v>
      </c>
      <c r="I160" s="49" t="s">
        <v>62</v>
      </c>
      <c r="J160" s="7" t="str">
        <f aca="false">VLOOKUP($I160,'[1]Price List, Weapons &amp; Items'!B$1:C$1048576,2,0)</f>
        <v>.</v>
      </c>
      <c r="K160" s="7" t="str">
        <f aca="false">IF(I160=".",I160,VLOOKUP($I160,'[1]Price List, Weapons &amp; Items'!B$1:D$1048576,3,0))</f>
        <v>.</v>
      </c>
      <c r="L160" s="8" t="n">
        <f aca="false">VLOOKUP(I160,'[1]Price List, Weapons &amp; Items'!B$1:E$1048576,4,0)</f>
        <v>0</v>
      </c>
      <c r="M160" s="9" t="s">
        <v>62</v>
      </c>
      <c r="N160" s="9" t="s">
        <v>62</v>
      </c>
      <c r="O160" s="9" t="str">
        <f aca="false">VLOOKUP($I160,'[1]Price List, Weapons &amp; Items'!B$1:G$1048576,6,0)</f>
        <v>.</v>
      </c>
      <c r="P160" s="6" t="str">
        <f aca="false">IF(TYPE(M160)=1,IF(TYPE(O160)=1,M160*O160,"No price"),".")</f>
        <v>.</v>
      </c>
      <c r="Q160" s="6" t="str">
        <f aca="false">IF(TYPE(N160)=1,IF(TYPE(O160)=1,N160*O160,"No price"),".")</f>
        <v>.</v>
      </c>
      <c r="R160" s="6" t="str">
        <f aca="false">IF(AG160=1,IF(H160&lt;&gt;"Not given",H160,IF(TYPE(H160)=2,IF(SUMIFS(#REF!,#REF!,A160)&gt;0,SUMIFS(#REF!,#REF!,A160),"."),"Format error")),"")</f>
        <v/>
      </c>
      <c r="S160" s="6" t="str">
        <f aca="false">IF(AND(AG160=1,R160&lt;&gt;".")=TRUE(),R160/VLOOKUP(G160,'[1]Exchange Rates'!B$1:C$1048576,2,0),IF(R160=".",".",""))</f>
        <v/>
      </c>
      <c r="T160" s="6" t="str">
        <f aca="false">IF(AG160=1,IF(AI160="Value is not given at all",".",IF(AI160="Value is given by the source",S160,IF(AI160="Value is calculated with prices",(IF(SUMIFS(#REF!,#REF!,A160)&gt;0,SUMIFS(#REF!,#REF!,A160),"."))/VLOOKUP("USD",'[1]Exchange Rates'!B$1:C$1048576,2,0),"Error with coding"))),"")</f>
        <v/>
      </c>
      <c r="U160" s="5" t="s">
        <v>63</v>
      </c>
      <c r="V160" s="47" t="s">
        <v>72</v>
      </c>
      <c r="W160" s="45" t="s">
        <v>72</v>
      </c>
      <c r="X160" s="45" t="s">
        <v>76</v>
      </c>
      <c r="Y160" s="45" t="s">
        <v>367</v>
      </c>
      <c r="Z160" s="5" t="n">
        <v>0</v>
      </c>
      <c r="AA160" s="5" t="n">
        <v>0</v>
      </c>
      <c r="AB160" s="5" t="n">
        <f aca="false">IF(AND(D160="Humanitarian", AE160&lt;&gt;"."), 1, 0)</f>
        <v>0</v>
      </c>
      <c r="AC160" s="5" t="n">
        <f aca="false">IF(OR(M160="undisclosed", M160="."), 0, IF(M160=N160, 1, 0))</f>
        <v>0</v>
      </c>
      <c r="AD160" s="5" t="n">
        <v>0</v>
      </c>
      <c r="AE160" s="1" t="s">
        <v>62</v>
      </c>
      <c r="AF160" s="12" t="str">
        <f aca="false">""</f>
        <v/>
      </c>
      <c r="AG160" s="36" t="n">
        <v>0</v>
      </c>
      <c r="AH160" s="36" t="s">
        <v>66</v>
      </c>
      <c r="AI160" s="36" t="s">
        <v>67</v>
      </c>
      <c r="AJ160" s="36" t="n">
        <v>1</v>
      </c>
      <c r="AK160" s="36" t="n">
        <v>4</v>
      </c>
      <c r="AL160" s="36" t="n">
        <v>0</v>
      </c>
      <c r="AM160" s="36" t="n">
        <f aca="false">IF(OR(AN160="2022-2023",AN160=2022), 1, 0)</f>
        <v>1</v>
      </c>
      <c r="AN160" s="36" t="s">
        <v>68</v>
      </c>
      <c r="AO160" s="36" t="n">
        <f aca="false">VLOOKUP($I160,'[1]Price List, Weapons &amp; Items'!B$1:F$1048576,5,0)</f>
        <v>0</v>
      </c>
      <c r="AP160" s="36" t="n">
        <f aca="false">IF(AND(AO160=1,M160="undisclosed")=TRUE(),1,0)</f>
        <v>0</v>
      </c>
      <c r="AQ160" s="36" t="n">
        <f aca="false">IF(AND(AO160=1,N160="undisclosed")=TRUE(),1,0)</f>
        <v>0</v>
      </c>
      <c r="AR160" s="36" t="n">
        <f aca="false">IFERROR(IF(SEARCH("ammuni",I160,1)&gt;0,1,0),0)</f>
        <v>0</v>
      </c>
      <c r="AS160" s="5" t="str">
        <f aca="false">VLOOKUP($I160,'[1]Price List, Weapons &amp; Items'!B$1:L$1048576,COLUMN('[1]Price List, Weapons &amp; Items'!$J$11)-1,0)</f>
        <v>.</v>
      </c>
      <c r="AT160" s="5" t="str">
        <f aca="false">IF(I160=".",".",VLOOKUP($I160,'[1]Price List, Weapons &amp; Items'!B$1:J$1048576,3,0))</f>
        <v>.</v>
      </c>
      <c r="AU160" s="13" t="str">
        <f aca="true">IF(AG160=1,(OFFSET(I160,0,0,COUNTIF(#REF!,A160),1)),"")</f>
        <v/>
      </c>
      <c r="AV160" s="5" t="n">
        <f aca="false">VLOOKUP($I160,'[1]Price List, Weapons &amp; Items'!B$1:L$1048576,COLUMN('[1]Price List, Weapons &amp; Items'!$L$11)-1,0)</f>
        <v>0</v>
      </c>
      <c r="AW160" s="5" t="n">
        <f aca="false">IF(U160="Yes",1,0)</f>
        <v>1</v>
      </c>
      <c r="AX160" s="5" t="n">
        <f aca="false">IF(D160="Military",IF(OR(IFERROR(SEARCH("equipment",E160,1),0)&gt;0,IFERROR(SEARCH("weapons",E160,1),0)&gt;0),1,0),0)</f>
        <v>1</v>
      </c>
      <c r="AY160" s="5" t="str">
        <f aca="false">IFERROR(IF(VALUE(TEXT(C160,"mm"))=IF(AK160&gt;12,AK160-12,AK160),".",IF(TEXT(C160,"mm")="01",".",1)),"Value is not in date format")</f>
        <v>.</v>
      </c>
      <c r="AZ160" s="5" t="str">
        <f aca="false">IF(AND(A160=A159,C160=C159)=TRUE(),IF(F160=F159,".","1"),".")</f>
        <v>1</v>
      </c>
      <c r="BA160" s="5" t="str">
        <f aca="false">IF(AND(_xlfn.ISFORMULA(R160),_xlfn.ISFORMULA(S160),_xlfn.ISFORMULA(T160))=TRUE(),".",1)</f>
        <v>.</v>
      </c>
      <c r="BB160" s="5" t="str">
        <f aca="false">IF(T160&lt;&gt;".",IF(T160&gt;S160,1,"."),".")</f>
        <v>.</v>
      </c>
      <c r="BC160" s="5" t="n">
        <f aca="false">IFERROR(VLOOKUP(B160,'[1]Share, Heavy Weapons to Ukraine'!B$1:AA$1048576,COLUMN('[1]Share, Heavy Weapons to Ukraine'!C169)-1,0),0)</f>
        <v>1</v>
      </c>
      <c r="BD160" s="5" t="n">
        <f aca="false">VLOOKUP(Sheet1!B160,'[1]Country Summary (€)'!B$1:F$1048576,COLUMN('[1]Country Summary (€)'!C170)-1,FALSE())</f>
        <v>0</v>
      </c>
      <c r="BE160" s="5" t="str">
        <f aca="false">IF(AND(AG160=1,D160="Military",H160&lt;&gt;"Not given")=TRUE(),IF(SUMIFS(#REF!,#REF!,A160)&gt;0,ABS((SUMIFS(#REF!,#REF!,A160)/VLOOKUP("USD",'[1]Exchange Rates'!B$1:C$1048576,2,0)))/S160,"."),".")</f>
        <v>.</v>
      </c>
      <c r="BF160" s="1" t="str">
        <f aca="false">IF(AND(AG160=1,D160="Military",H160&lt;&gt;"Not given")=TRUE(),IF(SUMIFS(#REF!,#REF!,A160)&gt;0,IF((ABS((SUMIFS(#REF!,#REF!,A160)/VLOOKUP("USD",'[1]Exchange Rates'!B$1:C$1048576,2,0)))/S160)&gt;1,(SUMIFS(#REF!,#REF!,A160)-S160)/S160,(S160-SUMIFS(#REF!,#REF!,A160))/SUMIFS(#REF!,#REF!,A160)),"."),".")</f>
        <v>.</v>
      </c>
    </row>
    <row r="161" customFormat="false" ht="15.75" hidden="false" customHeight="true" outlineLevel="0" collapsed="false">
      <c r="A161" s="3" t="s">
        <v>369</v>
      </c>
      <c r="B161" s="3" t="s">
        <v>57</v>
      </c>
      <c r="C161" s="2" t="n">
        <v>44676</v>
      </c>
      <c r="D161" s="3" t="s">
        <v>105</v>
      </c>
      <c r="E161" s="37" t="s">
        <v>370</v>
      </c>
      <c r="F161" s="4" t="s">
        <v>372</v>
      </c>
      <c r="G161" s="5" t="s">
        <v>61</v>
      </c>
      <c r="H161" s="6" t="n">
        <v>322000000</v>
      </c>
      <c r="I161" s="49" t="s">
        <v>373</v>
      </c>
      <c r="J161" s="7" t="str">
        <f aca="false">VLOOKUP($I161,'[1]Price List, Weapons &amp; Items'!B$1:C$1048576,2,0)</f>
        <v>Ammunition for heavy weapon</v>
      </c>
      <c r="K161" s="7" t="str">
        <f aca="false">IF(I161=".",I161,VLOOKUP($I161,'[1]Price List, Weapons &amp; Items'!B$1:D$1048576,3,0))</f>
        <v>152mm howitzer ammunition</v>
      </c>
      <c r="L161" s="8" t="n">
        <f aca="false">VLOOKUP(I161,'[1]Price List, Weapons &amp; Items'!B$1:E$1048576,4,0)</f>
        <v>0</v>
      </c>
      <c r="M161" s="9" t="s">
        <v>166</v>
      </c>
      <c r="N161" s="9" t="s">
        <v>166</v>
      </c>
      <c r="O161" s="9" t="n">
        <f aca="false">VLOOKUP($I161,'[1]Price List, Weapons &amp; Items'!B$1:G$1048576,6,0)</f>
        <v>3800</v>
      </c>
      <c r="P161" s="6" t="str">
        <f aca="false">IF(TYPE(M161)=1,IF(TYPE(O161)=1,M161*O161,"No price"),".")</f>
        <v>.</v>
      </c>
      <c r="Q161" s="6" t="str">
        <f aca="false">IF(TYPE(N161)=1,IF(TYPE(O161)=1,N161*O161,"No price"),".")</f>
        <v>.</v>
      </c>
      <c r="R161" s="6" t="str">
        <f aca="false">IF(AG161=1,IF(H161&lt;&gt;"Not given",H161,IF(TYPE(H161)=2,IF(SUMIFS(#REF!,#REF!,A161)&gt;0,SUMIFS(#REF!,#REF!,A161),"."),"Format error")),"")</f>
        <v/>
      </c>
      <c r="S161" s="6" t="str">
        <f aca="false">IF(AND(AG161=1,R161&lt;&gt;".")=TRUE(),R161/VLOOKUP(G161,'[1]Exchange Rates'!B$1:C$1048576,2,0),IF(R161=".",".",""))</f>
        <v/>
      </c>
      <c r="T161" s="6" t="str">
        <f aca="false">IF(AG161=1,IF(AI161="Value is not given at all",".",IF(AI161="Value is given by the source",S161,IF(AI161="Value is calculated with prices",(IF(SUMIFS(#REF!,#REF!,A161)&gt;0,SUMIFS(#REF!,#REF!,A161),"."))/VLOOKUP("USD",'[1]Exchange Rates'!B$1:C$1048576,2,0),"Error with coding"))),"")</f>
        <v/>
      </c>
      <c r="U161" s="5" t="s">
        <v>63</v>
      </c>
      <c r="V161" s="47" t="s">
        <v>72</v>
      </c>
      <c r="W161" s="45" t="s">
        <v>72</v>
      </c>
      <c r="X161" s="45" t="s">
        <v>76</v>
      </c>
      <c r="Y161" s="45" t="s">
        <v>374</v>
      </c>
      <c r="Z161" s="5" t="n">
        <v>0</v>
      </c>
      <c r="AA161" s="5" t="n">
        <v>0</v>
      </c>
      <c r="AB161" s="5" t="n">
        <f aca="false">IF(AND(D161="Humanitarian", AE161&lt;&gt;"."), 1, 0)</f>
        <v>0</v>
      </c>
      <c r="AC161" s="5" t="n">
        <f aca="false">IF(OR(M161="undisclosed", M161="."), 0, IF(M161=N161, 1, 0))</f>
        <v>0</v>
      </c>
      <c r="AD161" s="5" t="n">
        <v>0</v>
      </c>
      <c r="AE161" s="1" t="s">
        <v>62</v>
      </c>
      <c r="AF161" s="12" t="str">
        <f aca="false">""</f>
        <v/>
      </c>
      <c r="AG161" s="36" t="n">
        <v>0</v>
      </c>
      <c r="AH161" s="36" t="s">
        <v>66</v>
      </c>
      <c r="AI161" s="36" t="s">
        <v>67</v>
      </c>
      <c r="AJ161" s="36" t="n">
        <v>1</v>
      </c>
      <c r="AK161" s="36" t="n">
        <v>4</v>
      </c>
      <c r="AL161" s="36" t="n">
        <v>0</v>
      </c>
      <c r="AM161" s="36" t="n">
        <f aca="false">IF(OR(AN161="2022-2023",AN161=2022), 1, 0)</f>
        <v>1</v>
      </c>
      <c r="AN161" s="36" t="s">
        <v>68</v>
      </c>
      <c r="AO161" s="36" t="n">
        <f aca="false">VLOOKUP($I161,'[1]Price List, Weapons &amp; Items'!B$1:F$1048576,5,0)</f>
        <v>1</v>
      </c>
      <c r="AP161" s="36" t="n">
        <f aca="false">IF(AND(AO161=1,M161="undisclosed")=TRUE(),1,0)</f>
        <v>1</v>
      </c>
      <c r="AQ161" s="36" t="n">
        <f aca="false">IF(AND(AO161=1,N161="undisclosed")=TRUE(),1,0)</f>
        <v>1</v>
      </c>
      <c r="AR161" s="36" t="n">
        <f aca="false">IFERROR(IF(SEARCH("ammuni",I161,1)&gt;0,1,0),0)</f>
        <v>0</v>
      </c>
      <c r="AS161" s="5" t="str">
        <f aca="false">VLOOKUP($I161,'[1]Price List, Weapons &amp; Items'!B$1:L$1048576,COLUMN('[1]Price List, Weapons &amp; Items'!$J$11)-1,0)</f>
        <v>Contracts</v>
      </c>
      <c r="AT161" s="5" t="str">
        <f aca="false">IF(I161=".",".",VLOOKUP($I161,'[1]Price List, Weapons &amp; Items'!B$1:J$1048576,3,0))</f>
        <v>152mm howitzer ammunition</v>
      </c>
      <c r="AU161" s="13" t="str">
        <f aca="true">IF(AG161=1,(OFFSET(I161,0,0,COUNTIF(#REF!,A161),1)),"")</f>
        <v/>
      </c>
      <c r="AV161" s="5" t="n">
        <f aca="false">VLOOKUP($I161,'[1]Price List, Weapons &amp; Items'!B$1:L$1048576,COLUMN('[1]Price List, Weapons &amp; Items'!$L$11)-1,0)</f>
        <v>0</v>
      </c>
      <c r="AW161" s="5" t="n">
        <f aca="false">IF(U161="Yes",1,0)</f>
        <v>1</v>
      </c>
      <c r="AX161" s="5" t="n">
        <f aca="false">IF(D161="Military",IF(OR(IFERROR(SEARCH("equipment",E161,1),0)&gt;0,IFERROR(SEARCH("weapons",E161,1),0)&gt;0),1,0),0)</f>
        <v>1</v>
      </c>
      <c r="AY161" s="5" t="str">
        <f aca="false">IFERROR(IF(VALUE(TEXT(C161,"mm"))=IF(AK161&gt;12,AK161-12,AK161),".",IF(TEXT(C161,"mm")="01",".",1)),"Value is not in date format")</f>
        <v>.</v>
      </c>
      <c r="AZ161" s="5" t="str">
        <f aca="false">IF(AND(A161=A160,C161=C160)=TRUE(),IF(F161=F160,".","1"),".")</f>
        <v>.</v>
      </c>
      <c r="BA161" s="5" t="str">
        <f aca="false">IF(AND(_xlfn.ISFORMULA(R161),_xlfn.ISFORMULA(S161),_xlfn.ISFORMULA(T161))=TRUE(),".",1)</f>
        <v>.</v>
      </c>
      <c r="BB161" s="5" t="str">
        <f aca="false">IF(T161&lt;&gt;".",IF(T161&gt;S161,1,"."),".")</f>
        <v>.</v>
      </c>
      <c r="BC161" s="5" t="n">
        <f aca="false">IFERROR(VLOOKUP(B161,'[1]Share, Heavy Weapons to Ukraine'!B$1:AA$1048576,COLUMN('[1]Share, Heavy Weapons to Ukraine'!C170)-1,0),0)</f>
        <v>1</v>
      </c>
      <c r="BD161" s="5" t="n">
        <f aca="false">VLOOKUP(Sheet1!B161,'[1]Country Summary (€)'!B$1:F$1048576,COLUMN('[1]Country Summary (€)'!C171)-1,FALSE())</f>
        <v>0</v>
      </c>
      <c r="BE161" s="5" t="str">
        <f aca="false">IF(AND(AG161=1,D161="Military",H161&lt;&gt;"Not given")=TRUE(),IF(SUMIFS(#REF!,#REF!,A161)&gt;0,ABS((SUMIFS(#REF!,#REF!,A161)/VLOOKUP("USD",'[1]Exchange Rates'!B$1:C$1048576,2,0)))/S161,"."),".")</f>
        <v>.</v>
      </c>
      <c r="BF161" s="1" t="str">
        <f aca="false">IF(AND(AG161=1,D161="Military",H161&lt;&gt;"Not given")=TRUE(),IF(SUMIFS(#REF!,#REF!,A161)&gt;0,IF((ABS((SUMIFS(#REF!,#REF!,A161)/VLOOKUP("USD",'[1]Exchange Rates'!B$1:C$1048576,2,0)))/S161)&gt;1,(SUMIFS(#REF!,#REF!,A161)-S161)/S161,(S161-SUMIFS(#REF!,#REF!,A161))/SUMIFS(#REF!,#REF!,A161)),"."),".")</f>
        <v>.</v>
      </c>
    </row>
    <row r="162" customFormat="false" ht="15.75" hidden="false" customHeight="true" outlineLevel="0" collapsed="false">
      <c r="A162" s="3" t="s">
        <v>369</v>
      </c>
      <c r="B162" s="3" t="s">
        <v>57</v>
      </c>
      <c r="C162" s="2" t="n">
        <v>44676</v>
      </c>
      <c r="D162" s="3" t="s">
        <v>105</v>
      </c>
      <c r="E162" s="37" t="s">
        <v>370</v>
      </c>
      <c r="F162" s="4" t="s">
        <v>372</v>
      </c>
      <c r="G162" s="5" t="s">
        <v>61</v>
      </c>
      <c r="H162" s="6" t="n">
        <v>322000000</v>
      </c>
      <c r="I162" s="49" t="s">
        <v>375</v>
      </c>
      <c r="J162" s="7" t="str">
        <f aca="false">VLOOKUP($I162,'[1]Price List, Weapons &amp; Items'!B$1:C$1048576,2,0)</f>
        <v>Portable defence system</v>
      </c>
      <c r="K162" s="7" t="str">
        <f aca="false">IF(I162=".",I162,VLOOKUP($I162,'[1]Price List, Weapons &amp; Items'!B$1:D$1048576,3,0))</f>
        <v>Light Anti-armor Weapon (LAW)</v>
      </c>
      <c r="L162" s="8" t="n">
        <f aca="false">VLOOKUP(I162,'[1]Price List, Weapons &amp; Items'!B$1:E$1048576,4,0)</f>
        <v>0</v>
      </c>
      <c r="M162" s="9" t="s">
        <v>166</v>
      </c>
      <c r="N162" s="9" t="s">
        <v>166</v>
      </c>
      <c r="O162" s="9" t="n">
        <f aca="false">VLOOKUP($I162,'[1]Price List, Weapons &amp; Items'!B$1:G$1048576,6,0)</f>
        <v>1100</v>
      </c>
      <c r="P162" s="6" t="str">
        <f aca="false">IF(TYPE(M162)=1,IF(TYPE(O162)=1,M162*O162,"No price"),".")</f>
        <v>.</v>
      </c>
      <c r="Q162" s="6" t="str">
        <f aca="false">IF(TYPE(N162)=1,IF(TYPE(O162)=1,N162*O162,"No price"),".")</f>
        <v>.</v>
      </c>
      <c r="R162" s="6" t="str">
        <f aca="false">IF(AG162=1,IF(H162&lt;&gt;"Not given",H162,IF(TYPE(H162)=2,IF(SUMIFS(#REF!,#REF!,A162)&gt;0,SUMIFS(#REF!,#REF!,A162),"."),"Format error")),"")</f>
        <v/>
      </c>
      <c r="S162" s="6" t="str">
        <f aca="false">IF(AND(AG162=1,R162&lt;&gt;".")=TRUE(),R162/VLOOKUP(G162,'[1]Exchange Rates'!B$1:C$1048576,2,0),IF(R162=".",".",""))</f>
        <v/>
      </c>
      <c r="T162" s="6" t="str">
        <f aca="false">IF(AG162=1,IF(AI162="Value is not given at all",".",IF(AI162="Value is given by the source",S162,IF(AI162="Value is calculated with prices",(IF(SUMIFS(#REF!,#REF!,A162)&gt;0,SUMIFS(#REF!,#REF!,A162),"."))/VLOOKUP("USD",'[1]Exchange Rates'!B$1:C$1048576,2,0),"Error with coding"))),"")</f>
        <v/>
      </c>
      <c r="U162" s="5" t="s">
        <v>63</v>
      </c>
      <c r="V162" s="47" t="s">
        <v>72</v>
      </c>
      <c r="W162" s="45" t="s">
        <v>72</v>
      </c>
      <c r="X162" s="45" t="s">
        <v>76</v>
      </c>
      <c r="Y162" s="45" t="s">
        <v>376</v>
      </c>
      <c r="Z162" s="5" t="n">
        <v>0</v>
      </c>
      <c r="AA162" s="5" t="n">
        <v>0</v>
      </c>
      <c r="AB162" s="5" t="n">
        <f aca="false">IF(AND(D162="Humanitarian", AE162&lt;&gt;"."), 1, 0)</f>
        <v>0</v>
      </c>
      <c r="AC162" s="5" t="n">
        <f aca="false">IF(OR(M162="undisclosed", M162="."), 0, IF(M162=N162, 1, 0))</f>
        <v>0</v>
      </c>
      <c r="AD162" s="5" t="n">
        <v>0</v>
      </c>
      <c r="AE162" s="1" t="s">
        <v>62</v>
      </c>
      <c r="AF162" s="12" t="str">
        <f aca="false">""</f>
        <v/>
      </c>
      <c r="AG162" s="36" t="n">
        <v>0</v>
      </c>
      <c r="AH162" s="36" t="s">
        <v>66</v>
      </c>
      <c r="AI162" s="36" t="s">
        <v>67</v>
      </c>
      <c r="AJ162" s="36" t="n">
        <v>1</v>
      </c>
      <c r="AK162" s="36" t="n">
        <v>4</v>
      </c>
      <c r="AL162" s="36" t="n">
        <v>0</v>
      </c>
      <c r="AM162" s="36" t="n">
        <f aca="false">IF(OR(AN162="2022-2023",AN162=2022), 1, 0)</f>
        <v>1</v>
      </c>
      <c r="AN162" s="36" t="s">
        <v>68</v>
      </c>
      <c r="AO162" s="36" t="n">
        <f aca="false">VLOOKUP($I162,'[1]Price List, Weapons &amp; Items'!B$1:F$1048576,5,0)</f>
        <v>0</v>
      </c>
      <c r="AP162" s="36" t="n">
        <f aca="false">IF(AND(AO162=1,M162="undisclosed")=TRUE(),1,0)</f>
        <v>0</v>
      </c>
      <c r="AQ162" s="36" t="n">
        <f aca="false">IF(AND(AO162=1,N162="undisclosed")=TRUE(),1,0)</f>
        <v>0</v>
      </c>
      <c r="AR162" s="36" t="n">
        <f aca="false">IFERROR(IF(SEARCH("ammuni",I162,1)&gt;0,1,0),0)</f>
        <v>0</v>
      </c>
      <c r="AS162" s="5" t="str">
        <f aca="false">VLOOKUP($I162,'[1]Price List, Weapons &amp; Items'!B$1:L$1048576,COLUMN('[1]Price List, Weapons &amp; Items'!$J$11)-1,0)</f>
        <v>Media reports (incl. social media)</v>
      </c>
      <c r="AT162" s="5" t="str">
        <f aca="false">IF(I162=".",".",VLOOKUP($I162,'[1]Price List, Weapons &amp; Items'!B$1:J$1048576,3,0))</f>
        <v>Light Anti-armor Weapon (LAW)</v>
      </c>
      <c r="AU162" s="13" t="str">
        <f aca="true">IF(AG162=1,(OFFSET(I162,0,0,COUNTIF(#REF!,A162),1)),"")</f>
        <v/>
      </c>
      <c r="AV162" s="5" t="str">
        <f aca="false">VLOOKUP($I162,'[1]Price List, Weapons &amp; Items'!B$1:L$1048576,COLUMN('[1]Price List, Weapons &amp; Items'!$L$11)-1,0)</f>
        <v>no price, 0 count</v>
      </c>
      <c r="AW162" s="5" t="n">
        <f aca="false">IF(U162="Yes",1,0)</f>
        <v>1</v>
      </c>
      <c r="AX162" s="5" t="n">
        <f aca="false">IF(D162="Military",IF(OR(IFERROR(SEARCH("equipment",E162,1),0)&gt;0,IFERROR(SEARCH("weapons",E162,1),0)&gt;0),1,0),0)</f>
        <v>1</v>
      </c>
      <c r="AY162" s="5" t="str">
        <f aca="false">IFERROR(IF(VALUE(TEXT(C162,"mm"))=IF(AK162&gt;12,AK162-12,AK162),".",IF(TEXT(C162,"mm")="01",".",1)),"Value is not in date format")</f>
        <v>.</v>
      </c>
      <c r="AZ162" s="5" t="str">
        <f aca="false">IF(AND(A162=A161,C162=C161)=TRUE(),IF(F162=F161,".","1"),".")</f>
        <v>.</v>
      </c>
      <c r="BA162" s="5" t="str">
        <f aca="false">IF(AND(_xlfn.ISFORMULA(R162),_xlfn.ISFORMULA(S162),_xlfn.ISFORMULA(T162))=TRUE(),".",1)</f>
        <v>.</v>
      </c>
      <c r="BB162" s="5" t="str">
        <f aca="false">IF(T162&lt;&gt;".",IF(T162&gt;S162,1,"."),".")</f>
        <v>.</v>
      </c>
      <c r="BC162" s="5" t="n">
        <f aca="false">IFERROR(VLOOKUP(B162,'[1]Share, Heavy Weapons to Ukraine'!B$1:AA$1048576,COLUMN('[1]Share, Heavy Weapons to Ukraine'!C171)-1,0),0)</f>
        <v>1</v>
      </c>
      <c r="BD162" s="5" t="n">
        <f aca="false">VLOOKUP(Sheet1!B162,'[1]Country Summary (€)'!B$1:F$1048576,COLUMN('[1]Country Summary (€)'!C172)-1,FALSE())</f>
        <v>0</v>
      </c>
      <c r="BE162" s="5" t="str">
        <f aca="false">IF(AND(AG162=1,D162="Military",H162&lt;&gt;"Not given")=TRUE(),IF(SUMIFS(#REF!,#REF!,A162)&gt;0,ABS((SUMIFS(#REF!,#REF!,A162)/VLOOKUP("USD",'[1]Exchange Rates'!B$1:C$1048576,2,0)))/S162,"."),".")</f>
        <v>.</v>
      </c>
      <c r="BF162" s="1" t="str">
        <f aca="false">IF(AND(AG162=1,D162="Military",H162&lt;&gt;"Not given")=TRUE(),IF(SUMIFS(#REF!,#REF!,A162)&gt;0,IF((ABS((SUMIFS(#REF!,#REF!,A162)/VLOOKUP("USD",'[1]Exchange Rates'!B$1:C$1048576,2,0)))/S162)&gt;1,(SUMIFS(#REF!,#REF!,A162)-S162)/S162,(S162-SUMIFS(#REF!,#REF!,A162))/SUMIFS(#REF!,#REF!,A162)),"."),".")</f>
        <v>.</v>
      </c>
    </row>
    <row r="163" customFormat="false" ht="15.75" hidden="false" customHeight="true" outlineLevel="0" collapsed="false">
      <c r="A163" s="3" t="s">
        <v>369</v>
      </c>
      <c r="B163" s="3" t="s">
        <v>57</v>
      </c>
      <c r="C163" s="2" t="n">
        <v>44676</v>
      </c>
      <c r="D163" s="3" t="s">
        <v>105</v>
      </c>
      <c r="E163" s="37" t="s">
        <v>370</v>
      </c>
      <c r="F163" s="4" t="s">
        <v>372</v>
      </c>
      <c r="G163" s="5" t="s">
        <v>61</v>
      </c>
      <c r="H163" s="6" t="n">
        <v>322000000</v>
      </c>
      <c r="I163" s="49" t="s">
        <v>377</v>
      </c>
      <c r="J163" s="7" t="str">
        <f aca="false">VLOOKUP($I163,'[1]Price List, Weapons &amp; Items'!B$1:C$1048576,2,0)</f>
        <v>Ammunition for heavy weapon</v>
      </c>
      <c r="K163" s="7" t="str">
        <f aca="false">IF(I163=".",I163,VLOOKUP($I163,'[1]Price List, Weapons &amp; Items'!B$1:D$1048576,3,0))</f>
        <v>122mm howitzer ammunition</v>
      </c>
      <c r="L163" s="8" t="n">
        <f aca="false">VLOOKUP(I163,'[1]Price List, Weapons &amp; Items'!B$1:E$1048576,4,0)</f>
        <v>0</v>
      </c>
      <c r="M163" s="9" t="s">
        <v>166</v>
      </c>
      <c r="N163" s="9" t="s">
        <v>166</v>
      </c>
      <c r="O163" s="9" t="n">
        <f aca="false">VLOOKUP($I163,'[1]Price List, Weapons &amp; Items'!B$1:G$1048576,6,0)</f>
        <v>2000</v>
      </c>
      <c r="P163" s="6" t="str">
        <f aca="false">IF(TYPE(M163)=1,IF(TYPE(O163)=1,M163*O163,"No price"),".")</f>
        <v>.</v>
      </c>
      <c r="Q163" s="6" t="str">
        <f aca="false">IF(TYPE(N163)=1,IF(TYPE(O163)=1,N163*O163,"No price"),".")</f>
        <v>.</v>
      </c>
      <c r="R163" s="6" t="str">
        <f aca="false">IF(AG163=1,IF(H163&lt;&gt;"Not given",H163,IF(TYPE(H163)=2,IF(SUMIFS(#REF!,#REF!,A163)&gt;0,SUMIFS(#REF!,#REF!,A163),"."),"Format error")),"")</f>
        <v/>
      </c>
      <c r="S163" s="6" t="str">
        <f aca="false">IF(AND(AG163=1,R163&lt;&gt;".")=TRUE(),R163/VLOOKUP(G163,'[1]Exchange Rates'!B$1:C$1048576,2,0),IF(R163=".",".",""))</f>
        <v/>
      </c>
      <c r="T163" s="6" t="str">
        <f aca="false">IF(AG163=1,IF(AI163="Value is not given at all",".",IF(AI163="Value is given by the source",S163,IF(AI163="Value is calculated with prices",(IF(SUMIFS(#REF!,#REF!,A163)&gt;0,SUMIFS(#REF!,#REF!,A163),"."))/VLOOKUP("USD",'[1]Exchange Rates'!B$1:C$1048576,2,0),"Error with coding"))),"")</f>
        <v/>
      </c>
      <c r="U163" s="5" t="s">
        <v>63</v>
      </c>
      <c r="V163" s="47" t="s">
        <v>72</v>
      </c>
      <c r="W163" s="45" t="s">
        <v>72</v>
      </c>
      <c r="X163" s="45" t="s">
        <v>76</v>
      </c>
      <c r="Y163" s="45" t="s">
        <v>378</v>
      </c>
      <c r="Z163" s="5" t="n">
        <v>0</v>
      </c>
      <c r="AA163" s="5" t="n">
        <v>0</v>
      </c>
      <c r="AB163" s="5" t="n">
        <f aca="false">IF(AND(D163="Humanitarian", AE163&lt;&gt;"."), 1, 0)</f>
        <v>0</v>
      </c>
      <c r="AC163" s="5" t="n">
        <f aca="false">IF(OR(M163="undisclosed", M163="."), 0, IF(M163=N163, 1, 0))</f>
        <v>0</v>
      </c>
      <c r="AD163" s="5" t="n">
        <v>0</v>
      </c>
      <c r="AE163" s="1" t="s">
        <v>62</v>
      </c>
      <c r="AF163" s="12" t="str">
        <f aca="false">""</f>
        <v/>
      </c>
      <c r="AG163" s="36" t="n">
        <v>0</v>
      </c>
      <c r="AH163" s="36" t="s">
        <v>66</v>
      </c>
      <c r="AI163" s="36" t="s">
        <v>67</v>
      </c>
      <c r="AJ163" s="36" t="n">
        <v>1</v>
      </c>
      <c r="AK163" s="36" t="n">
        <v>4</v>
      </c>
      <c r="AL163" s="36" t="n">
        <v>0</v>
      </c>
      <c r="AM163" s="36" t="n">
        <f aca="false">IF(OR(AN163="2022-2023",AN163=2022), 1, 0)</f>
        <v>1</v>
      </c>
      <c r="AN163" s="36" t="s">
        <v>68</v>
      </c>
      <c r="AO163" s="36" t="n">
        <f aca="false">VLOOKUP($I163,'[1]Price List, Weapons &amp; Items'!B$1:F$1048576,5,0)</f>
        <v>0</v>
      </c>
      <c r="AP163" s="36" t="n">
        <f aca="false">IF(AND(AO163=1,M163="undisclosed")=TRUE(),1,0)</f>
        <v>0</v>
      </c>
      <c r="AQ163" s="36" t="n">
        <f aca="false">IF(AND(AO163=1,N163="undisclosed")=TRUE(),1,0)</f>
        <v>0</v>
      </c>
      <c r="AR163" s="36" t="n">
        <f aca="false">IFERROR(IF(SEARCH("ammuni",I163,1)&gt;0,1,0),0)</f>
        <v>0</v>
      </c>
      <c r="AS163" s="5" t="str">
        <f aca="false">VLOOKUP($I163,'[1]Price List, Weapons &amp; Items'!B$1:L$1048576,COLUMN('[1]Price List, Weapons &amp; Items'!$J$11)-1,0)</f>
        <v>Media reports (incl. social media)</v>
      </c>
      <c r="AT163" s="5" t="str">
        <f aca="false">IF(I163=".",".",VLOOKUP($I163,'[1]Price List, Weapons &amp; Items'!B$1:J$1048576,3,0))</f>
        <v>122mm howitzer ammunition</v>
      </c>
      <c r="AU163" s="13" t="str">
        <f aca="true">IF(AG163=1,(OFFSET(I163,0,0,COUNTIF(#REF!,A163),1)),"")</f>
        <v/>
      </c>
      <c r="AV163" s="5" t="str">
        <f aca="false">VLOOKUP($I163,'[1]Price List, Weapons &amp; Items'!B$1:L$1048576,COLUMN('[1]Price List, Weapons &amp; Items'!$L$11)-1,0)</f>
        <v>no price, 0 count</v>
      </c>
      <c r="AW163" s="5" t="n">
        <f aca="false">IF(U163="Yes",1,0)</f>
        <v>1</v>
      </c>
      <c r="AX163" s="5" t="n">
        <f aca="false">IF(D163="Military",IF(OR(IFERROR(SEARCH("equipment",E163,1),0)&gt;0,IFERROR(SEARCH("weapons",E163,1),0)&gt;0),1,0),0)</f>
        <v>1</v>
      </c>
      <c r="AY163" s="5" t="str">
        <f aca="false">IFERROR(IF(VALUE(TEXT(C163,"mm"))=IF(AK163&gt;12,AK163-12,AK163),".",IF(TEXT(C163,"mm")="01",".",1)),"Value is not in date format")</f>
        <v>.</v>
      </c>
      <c r="AZ163" s="5" t="str">
        <f aca="false">IF(AND(A163=A162,C163=C162)=TRUE(),IF(F163=F162,".","1"),".")</f>
        <v>.</v>
      </c>
      <c r="BA163" s="5" t="str">
        <f aca="false">IF(AND(_xlfn.ISFORMULA(R163),_xlfn.ISFORMULA(S163),_xlfn.ISFORMULA(T163))=TRUE(),".",1)</f>
        <v>.</v>
      </c>
      <c r="BB163" s="5" t="str">
        <f aca="false">IF(T163&lt;&gt;".",IF(T163&gt;S163,1,"."),".")</f>
        <v>.</v>
      </c>
      <c r="BC163" s="5" t="n">
        <f aca="false">IFERROR(VLOOKUP(B163,'[1]Share, Heavy Weapons to Ukraine'!B$1:AA$1048576,COLUMN('[1]Share, Heavy Weapons to Ukraine'!C172)-1,0),0)</f>
        <v>1</v>
      </c>
      <c r="BD163" s="5" t="n">
        <f aca="false">VLOOKUP(Sheet1!B163,'[1]Country Summary (€)'!B$1:F$1048576,COLUMN('[1]Country Summary (€)'!C173)-1,FALSE())</f>
        <v>0</v>
      </c>
      <c r="BE163" s="5" t="str">
        <f aca="false">IF(AND(AG163=1,D163="Military",H163&lt;&gt;"Not given")=TRUE(),IF(SUMIFS(#REF!,#REF!,A163)&gt;0,ABS((SUMIFS(#REF!,#REF!,A163)/VLOOKUP("USD",'[1]Exchange Rates'!B$1:C$1048576,2,0)))/S163,"."),".")</f>
        <v>.</v>
      </c>
      <c r="BF163" s="1" t="str">
        <f aca="false">IF(AND(AG163=1,D163="Military",H163&lt;&gt;"Not given")=TRUE(),IF(SUMIFS(#REF!,#REF!,A163)&gt;0,IF((ABS((SUMIFS(#REF!,#REF!,A163)/VLOOKUP("USD",'[1]Exchange Rates'!B$1:C$1048576,2,0)))/S163)&gt;1,(SUMIFS(#REF!,#REF!,A163)-S163)/S163,(S163-SUMIFS(#REF!,#REF!,A163))/SUMIFS(#REF!,#REF!,A163)),"."),".")</f>
        <v>.</v>
      </c>
    </row>
    <row r="164" customFormat="false" ht="15.75" hidden="false" customHeight="true" outlineLevel="0" collapsed="false">
      <c r="A164" s="3" t="s">
        <v>369</v>
      </c>
      <c r="B164" s="3" t="s">
        <v>57</v>
      </c>
      <c r="C164" s="2" t="n">
        <v>44676</v>
      </c>
      <c r="D164" s="3" t="s">
        <v>105</v>
      </c>
      <c r="E164" s="37" t="s">
        <v>370</v>
      </c>
      <c r="F164" s="4" t="s">
        <v>372</v>
      </c>
      <c r="G164" s="5" t="s">
        <v>61</v>
      </c>
      <c r="H164" s="6" t="n">
        <v>322000000</v>
      </c>
      <c r="I164" s="49" t="s">
        <v>379</v>
      </c>
      <c r="J164" s="7" t="str">
        <f aca="false">VLOOKUP($I164,'[1]Price List, Weapons &amp; Items'!B$1:C$1048576,2,0)</f>
        <v>Ammunition for heavy weapon</v>
      </c>
      <c r="K164" s="7" t="str">
        <f aca="false">IF(I164=".",I164,VLOOKUP($I164,'[1]Price List, Weapons &amp; Items'!B$1:D$1048576,3,0))</f>
        <v>122mm howitzer ammunition</v>
      </c>
      <c r="L164" s="8" t="n">
        <f aca="false">VLOOKUP(I164,'[1]Price List, Weapons &amp; Items'!B$1:E$1048576,4,0)</f>
        <v>1</v>
      </c>
      <c r="M164" s="9" t="s">
        <v>166</v>
      </c>
      <c r="N164" s="9" t="s">
        <v>166</v>
      </c>
      <c r="O164" s="9" t="n">
        <f aca="false">VLOOKUP($I164,'[1]Price List, Weapons &amp; Items'!B$1:G$1048576,6,0)</f>
        <v>2000</v>
      </c>
      <c r="P164" s="6" t="str">
        <f aca="false">IF(TYPE(M164)=1,IF(TYPE(O164)=1,M164*O164,"No price"),".")</f>
        <v>.</v>
      </c>
      <c r="Q164" s="6" t="str">
        <f aca="false">IF(TYPE(N164)=1,IF(TYPE(O164)=1,N164*O164,"No price"),".")</f>
        <v>.</v>
      </c>
      <c r="R164" s="6" t="str">
        <f aca="false">IF(AG164=1,IF(H164&lt;&gt;"Not given",H164,IF(TYPE(H164)=2,IF(SUMIFS(#REF!,#REF!,A164)&gt;0,SUMIFS(#REF!,#REF!,A164),"."),"Format error")),"")</f>
        <v/>
      </c>
      <c r="S164" s="6" t="str">
        <f aca="false">IF(AND(AG164=1,R164&lt;&gt;".")=TRUE(),R164/VLOOKUP(G164,'[1]Exchange Rates'!B$1:C$1048576,2,0),IF(R164=".",".",""))</f>
        <v/>
      </c>
      <c r="T164" s="6" t="str">
        <f aca="false">IF(AG164=1,IF(AI164="Value is not given at all",".",IF(AI164="Value is given by the source",S164,IF(AI164="Value is calculated with prices",(IF(SUMIFS(#REF!,#REF!,A164)&gt;0,SUMIFS(#REF!,#REF!,A164),"."))/VLOOKUP("USD",'[1]Exchange Rates'!B$1:C$1048576,2,0),"Error with coding"))),"")</f>
        <v/>
      </c>
      <c r="U164" s="5" t="s">
        <v>63</v>
      </c>
      <c r="V164" s="47" t="s">
        <v>72</v>
      </c>
      <c r="W164" s="45" t="s">
        <v>72</v>
      </c>
      <c r="X164" s="45" t="s">
        <v>76</v>
      </c>
      <c r="Y164" s="45" t="s">
        <v>380</v>
      </c>
      <c r="Z164" s="5" t="n">
        <v>0</v>
      </c>
      <c r="AA164" s="5" t="n">
        <v>0</v>
      </c>
      <c r="AB164" s="5" t="n">
        <f aca="false">IF(AND(D164="Humanitarian", AE164&lt;&gt;"."), 1, 0)</f>
        <v>0</v>
      </c>
      <c r="AC164" s="5" t="n">
        <f aca="false">IF(OR(M164="undisclosed", M164="."), 0, IF(M164=N164, 1, 0))</f>
        <v>0</v>
      </c>
      <c r="AD164" s="5" t="n">
        <v>0</v>
      </c>
      <c r="AE164" s="1" t="s">
        <v>62</v>
      </c>
      <c r="AF164" s="12" t="str">
        <f aca="false">""</f>
        <v/>
      </c>
      <c r="AG164" s="36" t="n">
        <v>0</v>
      </c>
      <c r="AH164" s="36" t="s">
        <v>66</v>
      </c>
      <c r="AI164" s="36" t="s">
        <v>67</v>
      </c>
      <c r="AJ164" s="36" t="n">
        <v>1</v>
      </c>
      <c r="AK164" s="36" t="n">
        <v>4</v>
      </c>
      <c r="AL164" s="36" t="n">
        <v>0</v>
      </c>
      <c r="AM164" s="36" t="n">
        <f aca="false">IF(OR(AN164="2022-2023",AN164=2022), 1, 0)</f>
        <v>1</v>
      </c>
      <c r="AN164" s="36" t="s">
        <v>68</v>
      </c>
      <c r="AO164" s="36" t="n">
        <f aca="false">VLOOKUP($I164,'[1]Price List, Weapons &amp; Items'!B$1:F$1048576,5,0)</f>
        <v>0</v>
      </c>
      <c r="AP164" s="36" t="n">
        <f aca="false">IF(AND(AO164=1,M164="undisclosed")=TRUE(),1,0)</f>
        <v>0</v>
      </c>
      <c r="AQ164" s="36" t="n">
        <f aca="false">IF(AND(AO164=1,N164="undisclosed")=TRUE(),1,0)</f>
        <v>0</v>
      </c>
      <c r="AR164" s="36" t="n">
        <f aca="false">IFERROR(IF(SEARCH("ammuni",I164,1)&gt;0,1,0),0)</f>
        <v>0</v>
      </c>
      <c r="AS164" s="5" t="str">
        <f aca="false">VLOOKUP($I164,'[1]Price List, Weapons &amp; Items'!B$1:L$1048576,COLUMN('[1]Price List, Weapons &amp; Items'!$J$11)-1,0)</f>
        <v>Media reports (incl. social media)</v>
      </c>
      <c r="AT164" s="5" t="str">
        <f aca="false">IF(I164=".",".",VLOOKUP($I164,'[1]Price List, Weapons &amp; Items'!B$1:J$1048576,3,0))</f>
        <v>122mm howitzer ammunition</v>
      </c>
      <c r="AU164" s="13" t="str">
        <f aca="true">IF(AG164=1,(OFFSET(I164,0,0,COUNTIF(#REF!,A164),1)),"")</f>
        <v/>
      </c>
      <c r="AV164" s="5" t="str">
        <f aca="false">VLOOKUP($I164,'[1]Price List, Weapons &amp; Items'!B$1:L$1048576,COLUMN('[1]Price List, Weapons &amp; Items'!$L$11)-1,0)</f>
        <v>no price, 0 count</v>
      </c>
      <c r="AW164" s="5" t="n">
        <f aca="false">IF(U164="Yes",1,0)</f>
        <v>1</v>
      </c>
      <c r="AX164" s="5" t="n">
        <f aca="false">IF(D164="Military",IF(OR(IFERROR(SEARCH("equipment",E164,1),0)&gt;0,IFERROR(SEARCH("weapons",E164,1),0)&gt;0),1,0),0)</f>
        <v>1</v>
      </c>
      <c r="AY164" s="5" t="str">
        <f aca="false">IFERROR(IF(VALUE(TEXT(C164,"mm"))=IF(AK164&gt;12,AK164-12,AK164),".",IF(TEXT(C164,"mm")="01",".",1)),"Value is not in date format")</f>
        <v>.</v>
      </c>
      <c r="AZ164" s="5" t="str">
        <f aca="false">IF(AND(A164=A163,C164=C163)=TRUE(),IF(F164=F163,".","1"),".")</f>
        <v>.</v>
      </c>
      <c r="BA164" s="5" t="str">
        <f aca="false">IF(AND(_xlfn.ISFORMULA(R164),_xlfn.ISFORMULA(S164),_xlfn.ISFORMULA(T164))=TRUE(),".",1)</f>
        <v>.</v>
      </c>
      <c r="BB164" s="5" t="str">
        <f aca="false">IF(T164&lt;&gt;".",IF(T164&gt;S164,1,"."),".")</f>
        <v>.</v>
      </c>
      <c r="BC164" s="5" t="n">
        <f aca="false">IFERROR(VLOOKUP(B164,'[1]Share, Heavy Weapons to Ukraine'!B$1:AA$1048576,COLUMN('[1]Share, Heavy Weapons to Ukraine'!C173)-1,0),0)</f>
        <v>1</v>
      </c>
      <c r="BD164" s="5" t="n">
        <f aca="false">VLOOKUP(Sheet1!B164,'[1]Country Summary (€)'!B$1:F$1048576,COLUMN('[1]Country Summary (€)'!C174)-1,FALSE())</f>
        <v>0</v>
      </c>
      <c r="BE164" s="5" t="str">
        <f aca="false">IF(AND(AG164=1,D164="Military",H164&lt;&gt;"Not given")=TRUE(),IF(SUMIFS(#REF!,#REF!,A164)&gt;0,ABS((SUMIFS(#REF!,#REF!,A164)/VLOOKUP("USD",'[1]Exchange Rates'!B$1:C$1048576,2,0)))/S164,"."),".")</f>
        <v>.</v>
      </c>
      <c r="BF164" s="1" t="str">
        <f aca="false">IF(AND(AG164=1,D164="Military",H164&lt;&gt;"Not given")=TRUE(),IF(SUMIFS(#REF!,#REF!,A164)&gt;0,IF((ABS((SUMIFS(#REF!,#REF!,A164)/VLOOKUP("USD",'[1]Exchange Rates'!B$1:C$1048576,2,0)))/S164)&gt;1,(SUMIFS(#REF!,#REF!,A164)-S164)/S164,(S164-SUMIFS(#REF!,#REF!,A164))/SUMIFS(#REF!,#REF!,A164)),"."),".")</f>
        <v>.</v>
      </c>
    </row>
    <row r="165" customFormat="false" ht="15.75" hidden="false" customHeight="true" outlineLevel="0" collapsed="false">
      <c r="A165" s="3" t="s">
        <v>369</v>
      </c>
      <c r="B165" s="3" t="s">
        <v>57</v>
      </c>
      <c r="C165" s="2" t="n">
        <v>44676</v>
      </c>
      <c r="D165" s="3" t="s">
        <v>105</v>
      </c>
      <c r="E165" s="37" t="s">
        <v>370</v>
      </c>
      <c r="F165" s="4" t="s">
        <v>372</v>
      </c>
      <c r="G165" s="5" t="s">
        <v>61</v>
      </c>
      <c r="H165" s="6" t="n">
        <v>322000000</v>
      </c>
      <c r="I165" s="49" t="s">
        <v>381</v>
      </c>
      <c r="J165" s="7" t="str">
        <f aca="false">VLOOKUP($I165,'[1]Price List, Weapons &amp; Items'!B$1:C$1048576,2,0)</f>
        <v>Ammunition for heavy weapon</v>
      </c>
      <c r="K165" s="7" t="str">
        <f aca="false">IF(I165=".",I165,VLOOKUP($I165,'[1]Price List, Weapons &amp; Items'!B$1:D$1048576,3,0))</f>
        <v>122mm MLRS ammunition</v>
      </c>
      <c r="L165" s="8" t="n">
        <f aca="false">VLOOKUP(I165,'[1]Price List, Weapons &amp; Items'!B$1:E$1048576,4,0)</f>
        <v>1</v>
      </c>
      <c r="M165" s="9" t="n">
        <v>4000</v>
      </c>
      <c r="N165" s="9" t="s">
        <v>166</v>
      </c>
      <c r="O165" s="9" t="n">
        <f aca="false">VLOOKUP($I165,'[1]Price List, Weapons &amp; Items'!B$1:G$1048576,6,0)</f>
        <v>1000</v>
      </c>
      <c r="P165" s="6" t="str">
        <f aca="false">IF(TYPE(M165)=1,IF(TYPE(O165)=1,M165*O165,"No price"),".")</f>
        <v>No price</v>
      </c>
      <c r="Q165" s="6" t="str">
        <f aca="false">IF(TYPE(N165)=1,IF(TYPE(O165)=1,N165*O165,"No price"),".")</f>
        <v>.</v>
      </c>
      <c r="R165" s="6" t="str">
        <f aca="false">IF(AG165=1,IF(H165&lt;&gt;"Not given",H165,IF(TYPE(H165)=2,IF(SUMIFS(#REF!,#REF!,A165)&gt;0,SUMIFS(#REF!,#REF!,A165),"."),"Format error")),"")</f>
        <v/>
      </c>
      <c r="S165" s="6" t="str">
        <f aca="false">IF(AND(AG165=1,R165&lt;&gt;".")=TRUE(),R165/VLOOKUP(G165,'[1]Exchange Rates'!B$1:C$1048576,2,0),IF(R165=".",".",""))</f>
        <v/>
      </c>
      <c r="T165" s="6" t="str">
        <f aca="false">IF(AG165=1,IF(AI165="Value is not given at all",".",IF(AI165="Value is given by the source",S165,IF(AI165="Value is calculated with prices",(IF(SUMIFS(#REF!,#REF!,A165)&gt;0,SUMIFS(#REF!,#REF!,A165),"."))/VLOOKUP("USD",'[1]Exchange Rates'!B$1:C$1048576,2,0),"Error with coding"))),"")</f>
        <v/>
      </c>
      <c r="U165" s="5" t="s">
        <v>63</v>
      </c>
      <c r="V165" s="47" t="s">
        <v>72</v>
      </c>
      <c r="W165" s="45" t="s">
        <v>72</v>
      </c>
      <c r="X165" s="45" t="s">
        <v>76</v>
      </c>
      <c r="Y165" s="45" t="s">
        <v>382</v>
      </c>
      <c r="Z165" s="5" t="n">
        <v>0</v>
      </c>
      <c r="AA165" s="5" t="n">
        <v>0</v>
      </c>
      <c r="AB165" s="5" t="n">
        <f aca="false">IF(AND(D165="Humanitarian", AE165&lt;&gt;"."), 1, 0)</f>
        <v>0</v>
      </c>
      <c r="AC165" s="5" t="n">
        <f aca="false">IF(OR(M165="undisclosed", M165="."), 0, IF(M165=N165, 1, 0))</f>
        <v>0</v>
      </c>
      <c r="AD165" s="5" t="n">
        <v>0</v>
      </c>
      <c r="AE165" s="1" t="s">
        <v>62</v>
      </c>
      <c r="AF165" s="12" t="str">
        <f aca="false">""</f>
        <v/>
      </c>
      <c r="AG165" s="36" t="n">
        <v>0</v>
      </c>
      <c r="AH165" s="36" t="s">
        <v>66</v>
      </c>
      <c r="AI165" s="36" t="s">
        <v>67</v>
      </c>
      <c r="AJ165" s="36" t="n">
        <v>1</v>
      </c>
      <c r="AK165" s="36" t="n">
        <v>4</v>
      </c>
      <c r="AL165" s="36" t="n">
        <v>0</v>
      </c>
      <c r="AM165" s="36" t="n">
        <f aca="false">IF(OR(AN165="2022-2023",AN165=2022), 1, 0)</f>
        <v>1</v>
      </c>
      <c r="AN165" s="36" t="s">
        <v>68</v>
      </c>
      <c r="AO165" s="36" t="n">
        <f aca="false">VLOOKUP($I165,'[1]Price List, Weapons &amp; Items'!B$1:F$1048576,5,0)</f>
        <v>1</v>
      </c>
      <c r="AP165" s="36" t="n">
        <f aca="false">IF(AND(AO165=1,M165="undisclosed")=TRUE(),1,0)</f>
        <v>0</v>
      </c>
      <c r="AQ165" s="36" t="n">
        <f aca="false">IF(AND(AO165=1,N165="undisclosed")=TRUE(),1,0)</f>
        <v>1</v>
      </c>
      <c r="AR165" s="36" t="n">
        <f aca="false">IFERROR(IF(SEARCH("ammuni",I165,1)&gt;0,1,0),0)</f>
        <v>0</v>
      </c>
      <c r="AS165" s="5" t="str">
        <f aca="false">VLOOKUP($I165,'[1]Price List, Weapons &amp; Items'!B$1:L$1048576,COLUMN('[1]Price List, Weapons &amp; Items'!$J$11)-1,0)</f>
        <v>Media reports (incl. social media)</v>
      </c>
      <c r="AT165" s="5" t="str">
        <f aca="false">IF(I165=".",".",VLOOKUP($I165,'[1]Price List, Weapons &amp; Items'!B$1:J$1048576,3,0))</f>
        <v>122mm MLRS ammunition</v>
      </c>
      <c r="AU165" s="13" t="str">
        <f aca="true">IF(AG165=1,(OFFSET(I165,0,0,COUNTIF(#REF!,A165),1)),"")</f>
        <v/>
      </c>
      <c r="AV165" s="5" t="n">
        <f aca="false">VLOOKUP($I165,'[1]Price List, Weapons &amp; Items'!B$1:L$1048576,COLUMN('[1]Price List, Weapons &amp; Items'!$L$11)-1,0)</f>
        <v>0</v>
      </c>
      <c r="AW165" s="5" t="n">
        <f aca="false">IF(U165="Yes",1,0)</f>
        <v>1</v>
      </c>
      <c r="AX165" s="5" t="n">
        <f aca="false">IF(D165="Military",IF(OR(IFERROR(SEARCH("equipment",E165,1),0)&gt;0,IFERROR(SEARCH("weapons",E165,1),0)&gt;0),1,0),0)</f>
        <v>1</v>
      </c>
      <c r="AY165" s="5" t="str">
        <f aca="false">IFERROR(IF(VALUE(TEXT(C165,"mm"))=IF(AK165&gt;12,AK165-12,AK165),".",IF(TEXT(C165,"mm")="01",".",1)),"Value is not in date format")</f>
        <v>.</v>
      </c>
      <c r="AZ165" s="5" t="str">
        <f aca="false">IF(AND(A165=A164,C165=C164)=TRUE(),IF(F165=F164,".","1"),".")</f>
        <v>.</v>
      </c>
      <c r="BA165" s="5" t="str">
        <f aca="false">IF(AND(_xlfn.ISFORMULA(R165),_xlfn.ISFORMULA(S165),_xlfn.ISFORMULA(T165))=TRUE(),".",1)</f>
        <v>.</v>
      </c>
      <c r="BB165" s="5" t="str">
        <f aca="false">IF(T165&lt;&gt;".",IF(T165&gt;S165,1,"."),".")</f>
        <v>.</v>
      </c>
      <c r="BC165" s="5" t="n">
        <f aca="false">IFERROR(VLOOKUP(B165,'[1]Share, Heavy Weapons to Ukraine'!B$1:AA$1048576,COLUMN('[1]Share, Heavy Weapons to Ukraine'!C174)-1,0),0)</f>
        <v>1</v>
      </c>
      <c r="BD165" s="5" t="n">
        <f aca="false">VLOOKUP(Sheet1!B165,'[1]Country Summary (€)'!B$1:F$1048576,COLUMN('[1]Country Summary (€)'!C175)-1,FALSE())</f>
        <v>0</v>
      </c>
      <c r="BE165" s="5" t="str">
        <f aca="false">IF(AND(AG165=1,D165="Military",H165&lt;&gt;"Not given")=TRUE(),IF(SUMIFS(#REF!,#REF!,A165)&gt;0,ABS((SUMIFS(#REF!,#REF!,A165)/VLOOKUP("USD",'[1]Exchange Rates'!B$1:C$1048576,2,0)))/S165,"."),".")</f>
        <v>.</v>
      </c>
      <c r="BF165" s="1" t="str">
        <f aca="false">IF(AND(AG165=1,D165="Military",H165&lt;&gt;"Not given")=TRUE(),IF(SUMIFS(#REF!,#REF!,A165)&gt;0,IF((ABS((SUMIFS(#REF!,#REF!,A165)/VLOOKUP("USD",'[1]Exchange Rates'!B$1:C$1048576,2,0)))/S165)&gt;1,(SUMIFS(#REF!,#REF!,A165)-S165)/S165,(S165-SUMIFS(#REF!,#REF!,A165))/SUMIFS(#REF!,#REF!,A165)),"."),".")</f>
        <v>.</v>
      </c>
    </row>
    <row r="166" customFormat="false" ht="15.75" hidden="false" customHeight="true" outlineLevel="0" collapsed="false">
      <c r="A166" s="3" t="s">
        <v>369</v>
      </c>
      <c r="B166" s="3" t="s">
        <v>57</v>
      </c>
      <c r="C166" s="2" t="n">
        <v>44676</v>
      </c>
      <c r="D166" s="3" t="s">
        <v>105</v>
      </c>
      <c r="E166" s="37" t="s">
        <v>370</v>
      </c>
      <c r="F166" s="4" t="s">
        <v>372</v>
      </c>
      <c r="G166" s="5" t="s">
        <v>61</v>
      </c>
      <c r="H166" s="6" t="n">
        <v>322000000</v>
      </c>
      <c r="I166" s="49" t="s">
        <v>383</v>
      </c>
      <c r="J166" s="7" t="str">
        <f aca="false">VLOOKUP($I166,'[1]Price List, Weapons &amp; Items'!B$1:C$1048576,2,0)</f>
        <v>Ammunition for heavy weapon</v>
      </c>
      <c r="K166" s="7" t="str">
        <f aca="false">IF(I166=".",I166,VLOOKUP($I166,'[1]Price List, Weapons &amp; Items'!B$1:D$1048576,3,0))</f>
        <v>300mm MLRS ammunition</v>
      </c>
      <c r="L166" s="8" t="n">
        <f aca="false">VLOOKUP(I166,'[1]Price List, Weapons &amp; Items'!B$1:E$1048576,4,0)</f>
        <v>0</v>
      </c>
      <c r="M166" s="9" t="s">
        <v>166</v>
      </c>
      <c r="N166" s="9" t="s">
        <v>166</v>
      </c>
      <c r="O166" s="9" t="n">
        <f aca="false">VLOOKUP($I166,'[1]Price List, Weapons &amp; Items'!B$1:G$1048576,6,0)</f>
        <v>625000</v>
      </c>
      <c r="P166" s="6" t="str">
        <f aca="false">IF(TYPE(M166)=1,IF(TYPE(O166)=1,M166*O166,"No price"),".")</f>
        <v>.</v>
      </c>
      <c r="Q166" s="6" t="str">
        <f aca="false">IF(TYPE(N166)=1,IF(TYPE(O166)=1,N166*O166,"No price"),".")</f>
        <v>.</v>
      </c>
      <c r="R166" s="6" t="str">
        <f aca="false">IF(AG166=1,IF(H166&lt;&gt;"Not given",H166,IF(TYPE(H166)=2,IF(SUMIFS(#REF!,#REF!,A166)&gt;0,SUMIFS(#REF!,#REF!,A166),"."),"Format error")),"")</f>
        <v/>
      </c>
      <c r="S166" s="6" t="str">
        <f aca="false">IF(AND(AG166=1,R166&lt;&gt;".")=TRUE(),R166/VLOOKUP(G166,'[1]Exchange Rates'!B$1:C$1048576,2,0),IF(R166=".",".",""))</f>
        <v/>
      </c>
      <c r="T166" s="6" t="str">
        <f aca="false">IF(AG166=1,IF(AI166="Value is not given at all",".",IF(AI166="Value is given by the source",S166,IF(AI166="Value is calculated with prices",(IF(SUMIFS(#REF!,#REF!,A166)&gt;0,SUMIFS(#REF!,#REF!,A166),"."))/VLOOKUP("USD",'[1]Exchange Rates'!B$1:C$1048576,2,0),"Error with coding"))),"")</f>
        <v/>
      </c>
      <c r="U166" s="5" t="s">
        <v>63</v>
      </c>
      <c r="V166" s="47" t="s">
        <v>72</v>
      </c>
      <c r="W166" s="45" t="s">
        <v>72</v>
      </c>
      <c r="X166" s="45" t="s">
        <v>76</v>
      </c>
      <c r="Y166" s="45" t="s">
        <v>384</v>
      </c>
      <c r="Z166" s="5" t="n">
        <v>0</v>
      </c>
      <c r="AA166" s="5" t="n">
        <v>0</v>
      </c>
      <c r="AB166" s="5" t="n">
        <f aca="false">IF(AND(D166="Humanitarian", AE166&lt;&gt;"."), 1, 0)</f>
        <v>0</v>
      </c>
      <c r="AC166" s="5" t="n">
        <f aca="false">IF(OR(M166="undisclosed", M166="."), 0, IF(M166=N166, 1, 0))</f>
        <v>0</v>
      </c>
      <c r="AD166" s="5" t="n">
        <v>0</v>
      </c>
      <c r="AE166" s="1" t="s">
        <v>62</v>
      </c>
      <c r="AF166" s="12" t="str">
        <f aca="false">""</f>
        <v/>
      </c>
      <c r="AG166" s="36" t="n">
        <v>0</v>
      </c>
      <c r="AH166" s="36" t="s">
        <v>66</v>
      </c>
      <c r="AI166" s="36" t="s">
        <v>67</v>
      </c>
      <c r="AJ166" s="36" t="n">
        <v>1</v>
      </c>
      <c r="AK166" s="36" t="n">
        <v>4</v>
      </c>
      <c r="AL166" s="36" t="n">
        <v>0</v>
      </c>
      <c r="AM166" s="36" t="n">
        <f aca="false">IF(OR(AN166="2022-2023",AN166=2022), 1, 0)</f>
        <v>1</v>
      </c>
      <c r="AN166" s="36" t="s">
        <v>68</v>
      </c>
      <c r="AO166" s="36" t="n">
        <f aca="false">VLOOKUP($I166,'[1]Price List, Weapons &amp; Items'!B$1:F$1048576,5,0)</f>
        <v>1</v>
      </c>
      <c r="AP166" s="36" t="n">
        <f aca="false">IF(AND(AO166=1,M166="undisclosed")=TRUE(),1,0)</f>
        <v>1</v>
      </c>
      <c r="AQ166" s="36" t="n">
        <f aca="false">IF(AND(AO166=1,N166="undisclosed")=TRUE(),1,0)</f>
        <v>1</v>
      </c>
      <c r="AR166" s="36" t="n">
        <f aca="false">IFERROR(IF(SEARCH("ammuni",I166,1)&gt;0,1,0),0)</f>
        <v>0</v>
      </c>
      <c r="AS166" s="5" t="str">
        <f aca="false">VLOOKUP($I166,'[1]Price List, Weapons &amp; Items'!B$1:L$1048576,COLUMN('[1]Price List, Weapons &amp; Items'!$J$11)-1,0)</f>
        <v>Government information</v>
      </c>
      <c r="AT166" s="5" t="str">
        <f aca="false">IF(I166=".",".",VLOOKUP($I166,'[1]Price List, Weapons &amp; Items'!B$1:J$1048576,3,0))</f>
        <v>300mm MLRS ammunition</v>
      </c>
      <c r="AU166" s="13" t="str">
        <f aca="true">IF(AG166=1,(OFFSET(I166,0,0,COUNTIF(#REF!,A166),1)),"")</f>
        <v/>
      </c>
      <c r="AV166" s="5" t="str">
        <f aca="false">VLOOKUP($I166,'[1]Price List, Weapons &amp; Items'!B$1:L$1048576,COLUMN('[1]Price List, Weapons &amp; Items'!$L$11)-1,0)</f>
        <v>no price, 0 count</v>
      </c>
      <c r="AW166" s="5" t="n">
        <f aca="false">IF(U166="Yes",1,0)</f>
        <v>1</v>
      </c>
      <c r="AX166" s="5" t="n">
        <f aca="false">IF(D166="Military",IF(OR(IFERROR(SEARCH("equipment",E166,1),0)&gt;0,IFERROR(SEARCH("weapons",E166,1),0)&gt;0),1,0),0)</f>
        <v>1</v>
      </c>
      <c r="AY166" s="5" t="str">
        <f aca="false">IFERROR(IF(VALUE(TEXT(C166,"mm"))=IF(AK166&gt;12,AK166-12,AK166),".",IF(TEXT(C166,"mm")="01",".",1)),"Value is not in date format")</f>
        <v>.</v>
      </c>
      <c r="AZ166" s="5" t="str">
        <f aca="false">IF(AND(A166=A165,C166=C165)=TRUE(),IF(F166=F165,".","1"),".")</f>
        <v>.</v>
      </c>
      <c r="BA166" s="5" t="str">
        <f aca="false">IF(AND(_xlfn.ISFORMULA(R166),_xlfn.ISFORMULA(S166),_xlfn.ISFORMULA(T166))=TRUE(),".",1)</f>
        <v>.</v>
      </c>
      <c r="BB166" s="5" t="str">
        <f aca="false">IF(T166&lt;&gt;".",IF(T166&gt;S166,1,"."),".")</f>
        <v>.</v>
      </c>
      <c r="BC166" s="5" t="n">
        <f aca="false">IFERROR(VLOOKUP(B166,'[1]Share, Heavy Weapons to Ukraine'!B$1:AA$1048576,COLUMN('[1]Share, Heavy Weapons to Ukraine'!C175)-1,0),0)</f>
        <v>1</v>
      </c>
      <c r="BD166" s="5" t="n">
        <f aca="false">VLOOKUP(Sheet1!B166,'[1]Country Summary (€)'!B$1:F$1048576,COLUMN('[1]Country Summary (€)'!C176)-1,FALSE())</f>
        <v>0</v>
      </c>
      <c r="BE166" s="5" t="str">
        <f aca="false">IF(AND(AG166=1,D166="Military",H166&lt;&gt;"Not given")=TRUE(),IF(SUMIFS(#REF!,#REF!,A166)&gt;0,ABS((SUMIFS(#REF!,#REF!,A166)/VLOOKUP("USD",'[1]Exchange Rates'!B$1:C$1048576,2,0)))/S166,"."),".")</f>
        <v>.</v>
      </c>
      <c r="BF166" s="1" t="str">
        <f aca="false">IF(AND(AG166=1,D166="Military",H166&lt;&gt;"Not given")=TRUE(),IF(SUMIFS(#REF!,#REF!,A166)&gt;0,IF((ABS((SUMIFS(#REF!,#REF!,A166)/VLOOKUP("USD",'[1]Exchange Rates'!B$1:C$1048576,2,0)))/S166)&gt;1,(SUMIFS(#REF!,#REF!,A166)-S166)/S166,(S166-SUMIFS(#REF!,#REF!,A166))/SUMIFS(#REF!,#REF!,A166)),"."),".")</f>
        <v>.</v>
      </c>
    </row>
    <row r="167" customFormat="false" ht="15.75" hidden="false" customHeight="true" outlineLevel="0" collapsed="false">
      <c r="A167" s="3" t="s">
        <v>369</v>
      </c>
      <c r="B167" s="3" t="s">
        <v>57</v>
      </c>
      <c r="C167" s="2" t="n">
        <v>44676</v>
      </c>
      <c r="D167" s="3" t="s">
        <v>105</v>
      </c>
      <c r="E167" s="37" t="s">
        <v>370</v>
      </c>
      <c r="F167" s="4" t="s">
        <v>372</v>
      </c>
      <c r="G167" s="5" t="s">
        <v>61</v>
      </c>
      <c r="H167" s="6" t="n">
        <v>322000000</v>
      </c>
      <c r="I167" s="49" t="s">
        <v>385</v>
      </c>
      <c r="J167" s="7" t="str">
        <f aca="false">VLOOKUP($I167,'[1]Price List, Weapons &amp; Items'!B$1:C$1048576,2,0)</f>
        <v>Ammunition for portable defence system</v>
      </c>
      <c r="K167" s="7" t="str">
        <f aca="false">IF(I167=".",I167,VLOOKUP($I167,'[1]Price List, Weapons &amp; Items'!B$1:D$1048576,3,0))</f>
        <v>Light Anti-armor Weapon (LAW) ammunition</v>
      </c>
      <c r="L167" s="8" t="n">
        <f aca="false">VLOOKUP(I167,'[1]Price List, Weapons &amp; Items'!B$1:E$1048576,4,0)</f>
        <v>0</v>
      </c>
      <c r="M167" s="9" t="s">
        <v>166</v>
      </c>
      <c r="N167" s="9" t="s">
        <v>166</v>
      </c>
      <c r="O167" s="9" t="n">
        <f aca="false">VLOOKUP($I167,'[1]Price List, Weapons &amp; Items'!B$1:G$1048576,6,0)</f>
        <v>1082</v>
      </c>
      <c r="P167" s="6" t="str">
        <f aca="false">IF(TYPE(M167)=1,IF(TYPE(O167)=1,M167*O167,"No price"),".")</f>
        <v>.</v>
      </c>
      <c r="Q167" s="6" t="str">
        <f aca="false">IF(TYPE(N167)=1,IF(TYPE(O167)=1,N167*O167,"No price"),".")</f>
        <v>.</v>
      </c>
      <c r="R167" s="6" t="str">
        <f aca="false">IF(AG167=1,IF(H167&lt;&gt;"Not given",H167,IF(TYPE(H167)=2,IF(SUMIFS(#REF!,#REF!,A167)&gt;0,SUMIFS(#REF!,#REF!,A167),"."),"Format error")),"")</f>
        <v/>
      </c>
      <c r="S167" s="6" t="str">
        <f aca="false">IF(AND(AG167=1,R167&lt;&gt;".")=TRUE(),R167/VLOOKUP(G167,'[1]Exchange Rates'!B$1:C$1048576,2,0),IF(R167=".",".",""))</f>
        <v/>
      </c>
      <c r="T167" s="6" t="str">
        <f aca="false">IF(AG167=1,IF(AI167="Value is not given at all",".",IF(AI167="Value is given by the source",S167,IF(AI167="Value is calculated with prices",(IF(SUMIFS(#REF!,#REF!,A167)&gt;0,SUMIFS(#REF!,#REF!,A167),"."))/VLOOKUP("USD",'[1]Exchange Rates'!B$1:C$1048576,2,0),"Error with coding"))),"")</f>
        <v/>
      </c>
      <c r="U167" s="5" t="s">
        <v>63</v>
      </c>
      <c r="V167" s="47" t="s">
        <v>72</v>
      </c>
      <c r="W167" s="45" t="s">
        <v>72</v>
      </c>
      <c r="X167" s="45" t="s">
        <v>76</v>
      </c>
      <c r="Y167" s="45" t="s">
        <v>386</v>
      </c>
      <c r="Z167" s="5" t="n">
        <v>0</v>
      </c>
      <c r="AA167" s="5" t="n">
        <v>0</v>
      </c>
      <c r="AB167" s="5" t="n">
        <f aca="false">IF(AND(D167="Humanitarian", AE167&lt;&gt;"."), 1, 0)</f>
        <v>0</v>
      </c>
      <c r="AC167" s="5" t="n">
        <f aca="false">IF(OR(M167="undisclosed", M167="."), 0, IF(M167=N167, 1, 0))</f>
        <v>0</v>
      </c>
      <c r="AD167" s="5" t="n">
        <v>0</v>
      </c>
      <c r="AE167" s="1" t="s">
        <v>62</v>
      </c>
      <c r="AF167" s="12" t="str">
        <f aca="false">""</f>
        <v/>
      </c>
      <c r="AG167" s="36" t="n">
        <v>0</v>
      </c>
      <c r="AH167" s="36" t="s">
        <v>66</v>
      </c>
      <c r="AI167" s="36" t="s">
        <v>67</v>
      </c>
      <c r="AJ167" s="36" t="n">
        <v>1</v>
      </c>
      <c r="AK167" s="36" t="n">
        <v>4</v>
      </c>
      <c r="AL167" s="36" t="n">
        <v>0</v>
      </c>
      <c r="AM167" s="36" t="n">
        <f aca="false">IF(OR(AN167="2022-2023",AN167=2022), 1, 0)</f>
        <v>1</v>
      </c>
      <c r="AN167" s="36" t="s">
        <v>68</v>
      </c>
      <c r="AO167" s="36" t="n">
        <f aca="false">VLOOKUP($I167,'[1]Price List, Weapons &amp; Items'!B$1:F$1048576,5,0)</f>
        <v>0</v>
      </c>
      <c r="AP167" s="36" t="n">
        <f aca="false">IF(AND(AO167=1,M167="undisclosed")=TRUE(),1,0)</f>
        <v>0</v>
      </c>
      <c r="AQ167" s="36" t="n">
        <f aca="false">IF(AND(AO167=1,N167="undisclosed")=TRUE(),1,0)</f>
        <v>0</v>
      </c>
      <c r="AR167" s="36" t="n">
        <f aca="false">IFERROR(IF(SEARCH("ammuni",I167,1)&gt;0,1,0),0)</f>
        <v>0</v>
      </c>
      <c r="AS167" s="5" t="str">
        <f aca="false">VLOOKUP($I167,'[1]Price List, Weapons &amp; Items'!B$1:L$1048576,COLUMN('[1]Price List, Weapons &amp; Items'!$J$11)-1,0)</f>
        <v>Miscellaneous</v>
      </c>
      <c r="AT167" s="5" t="str">
        <f aca="false">IF(I167=".",".",VLOOKUP($I167,'[1]Price List, Weapons &amp; Items'!B$1:J$1048576,3,0))</f>
        <v>Light Anti-armor Weapon (LAW) ammunition</v>
      </c>
      <c r="AU167" s="13" t="str">
        <f aca="true">IF(AG167=1,(OFFSET(I167,0,0,COUNTIF(#REF!,A167),1)),"")</f>
        <v/>
      </c>
      <c r="AV167" s="5" t="str">
        <f aca="false">VLOOKUP($I167,'[1]Price List, Weapons &amp; Items'!B$1:L$1048576,COLUMN('[1]Price List, Weapons &amp; Items'!$L$11)-1,0)</f>
        <v>no price, 0 count</v>
      </c>
      <c r="AW167" s="5" t="n">
        <f aca="false">IF(U167="Yes",1,0)</f>
        <v>1</v>
      </c>
      <c r="AX167" s="5" t="n">
        <f aca="false">IF(D167="Military",IF(OR(IFERROR(SEARCH("equipment",E167,1),0)&gt;0,IFERROR(SEARCH("weapons",E167,1),0)&gt;0),1,0),0)</f>
        <v>1</v>
      </c>
      <c r="AY167" s="5" t="str">
        <f aca="false">IFERROR(IF(VALUE(TEXT(C167,"mm"))=IF(AK167&gt;12,AK167-12,AK167),".",IF(TEXT(C167,"mm")="01",".",1)),"Value is not in date format")</f>
        <v>.</v>
      </c>
      <c r="AZ167" s="5" t="str">
        <f aca="false">IF(AND(A167=A166,C167=C166)=TRUE(),IF(F167=F166,".","1"),".")</f>
        <v>.</v>
      </c>
      <c r="BA167" s="5" t="str">
        <f aca="false">IF(AND(_xlfn.ISFORMULA(R167),_xlfn.ISFORMULA(S167),_xlfn.ISFORMULA(T167))=TRUE(),".",1)</f>
        <v>.</v>
      </c>
      <c r="BB167" s="5" t="str">
        <f aca="false">IF(T167&lt;&gt;".",IF(T167&gt;S167,1,"."),".")</f>
        <v>.</v>
      </c>
      <c r="BC167" s="5" t="n">
        <f aca="false">IFERROR(VLOOKUP(B167,'[1]Share, Heavy Weapons to Ukraine'!B$1:AA$1048576,COLUMN('[1]Share, Heavy Weapons to Ukraine'!C176)-1,0),0)</f>
        <v>1</v>
      </c>
      <c r="BD167" s="5" t="n">
        <f aca="false">VLOOKUP(Sheet1!B167,'[1]Country Summary (€)'!B$1:F$1048576,COLUMN('[1]Country Summary (€)'!C177)-1,FALSE())</f>
        <v>0</v>
      </c>
      <c r="BE167" s="5" t="str">
        <f aca="false">IF(AND(AG167=1,D167="Military",H167&lt;&gt;"Not given")=TRUE(),IF(SUMIFS(#REF!,#REF!,A167)&gt;0,ABS((SUMIFS(#REF!,#REF!,A167)/VLOOKUP("USD",'[1]Exchange Rates'!B$1:C$1048576,2,0)))/S167,"."),".")</f>
        <v>.</v>
      </c>
      <c r="BF167" s="1" t="str">
        <f aca="false">IF(AND(AG167=1,D167="Military",H167&lt;&gt;"Not given")=TRUE(),IF(SUMIFS(#REF!,#REF!,A167)&gt;0,IF((ABS((SUMIFS(#REF!,#REF!,A167)/VLOOKUP("USD",'[1]Exchange Rates'!B$1:C$1048576,2,0)))/S167)&gt;1,(SUMIFS(#REF!,#REF!,A167)-S167)/S167,(S167-SUMIFS(#REF!,#REF!,A167))/SUMIFS(#REF!,#REF!,A167)),"."),".")</f>
        <v>.</v>
      </c>
    </row>
    <row r="168" customFormat="false" ht="15.75" hidden="false" customHeight="true" outlineLevel="0" collapsed="false">
      <c r="A168" s="3" t="s">
        <v>369</v>
      </c>
      <c r="B168" s="3" t="s">
        <v>57</v>
      </c>
      <c r="C168" s="2" t="n">
        <v>44676</v>
      </c>
      <c r="D168" s="3" t="s">
        <v>105</v>
      </c>
      <c r="E168" s="37" t="s">
        <v>370</v>
      </c>
      <c r="F168" s="4" t="s">
        <v>372</v>
      </c>
      <c r="G168" s="5" t="s">
        <v>61</v>
      </c>
      <c r="H168" s="6" t="n">
        <v>322000000</v>
      </c>
      <c r="I168" s="49" t="s">
        <v>387</v>
      </c>
      <c r="J168" s="7" t="str">
        <f aca="false">VLOOKUP($I168,'[1]Price List, Weapons &amp; Items'!B$1:C$1048576,2,0)</f>
        <v>Ammunition for light infantry</v>
      </c>
      <c r="K168" s="7" t="str">
        <f aca="false">IF(I168=".",I168,VLOOKUP($I168,'[1]Price List, Weapons &amp; Items'!B$1:D$1048576,3,0))</f>
        <v>Mortar ammunition</v>
      </c>
      <c r="L168" s="8" t="n">
        <f aca="false">VLOOKUP(I168,'[1]Price List, Weapons &amp; Items'!B$1:E$1048576,4,0)</f>
        <v>0</v>
      </c>
      <c r="M168" s="9" t="s">
        <v>166</v>
      </c>
      <c r="N168" s="9" t="s">
        <v>166</v>
      </c>
      <c r="O168" s="9" t="str">
        <f aca="false">VLOOKUP($I168,'[1]Price List, Weapons &amp; Items'!B$1:G$1048576,6,0)</f>
        <v>.</v>
      </c>
      <c r="P168" s="6" t="str">
        <f aca="false">IF(TYPE(M168)=1,IF(TYPE(O168)=1,M168*O168,"No price"),".")</f>
        <v>.</v>
      </c>
      <c r="Q168" s="6" t="str">
        <f aca="false">IF(TYPE(N168)=1,IF(TYPE(O168)=1,N168*O168,"No price"),".")</f>
        <v>.</v>
      </c>
      <c r="R168" s="6" t="str">
        <f aca="false">IF(AG168=1,IF(H168&lt;&gt;"Not given",H168,IF(TYPE(H168)=2,IF(SUMIFS(#REF!,#REF!,A168)&gt;0,SUMIFS(#REF!,#REF!,A168),"."),"Format error")),"")</f>
        <v/>
      </c>
      <c r="S168" s="6" t="str">
        <f aca="false">IF(AND(AG168=1,R168&lt;&gt;".")=TRUE(),R168/VLOOKUP(G168,'[1]Exchange Rates'!B$1:C$1048576,2,0),IF(R168=".",".",""))</f>
        <v/>
      </c>
      <c r="T168" s="6" t="str">
        <f aca="false">IF(AG168=1,IF(AI168="Value is not given at all",".",IF(AI168="Value is given by the source",S168,IF(AI168="Value is calculated with prices",(IF(SUMIFS(#REF!,#REF!,A168)&gt;0,SUMIFS(#REF!,#REF!,A168),"."))/VLOOKUP("USD",'[1]Exchange Rates'!B$1:C$1048576,2,0),"Error with coding"))),"")</f>
        <v/>
      </c>
      <c r="U168" s="5" t="s">
        <v>63</v>
      </c>
      <c r="V168" s="47" t="s">
        <v>72</v>
      </c>
      <c r="W168" s="45" t="s">
        <v>72</v>
      </c>
      <c r="X168" s="45" t="s">
        <v>76</v>
      </c>
      <c r="Y168" s="45" t="s">
        <v>388</v>
      </c>
      <c r="Z168" s="5" t="n">
        <v>0</v>
      </c>
      <c r="AA168" s="5" t="n">
        <v>0</v>
      </c>
      <c r="AB168" s="5" t="n">
        <f aca="false">IF(AND(D168="Humanitarian", AE168&lt;&gt;"."), 1, 0)</f>
        <v>0</v>
      </c>
      <c r="AC168" s="5" t="n">
        <f aca="false">IF(OR(M168="undisclosed", M168="."), 0, IF(M168=N168, 1, 0))</f>
        <v>0</v>
      </c>
      <c r="AD168" s="5" t="n">
        <v>0</v>
      </c>
      <c r="AE168" s="1" t="s">
        <v>62</v>
      </c>
      <c r="AF168" s="12" t="str">
        <f aca="false">""</f>
        <v/>
      </c>
      <c r="AG168" s="36" t="n">
        <v>0</v>
      </c>
      <c r="AH168" s="36" t="s">
        <v>66</v>
      </c>
      <c r="AI168" s="36" t="s">
        <v>67</v>
      </c>
      <c r="AJ168" s="36" t="n">
        <v>1</v>
      </c>
      <c r="AK168" s="36" t="n">
        <v>4</v>
      </c>
      <c r="AL168" s="36" t="n">
        <v>0</v>
      </c>
      <c r="AM168" s="36" t="n">
        <f aca="false">IF(OR(AN168="2022-2023",AN168=2022), 1, 0)</f>
        <v>1</v>
      </c>
      <c r="AN168" s="36" t="s">
        <v>68</v>
      </c>
      <c r="AO168" s="36" t="n">
        <f aca="false">VLOOKUP($I168,'[1]Price List, Weapons &amp; Items'!B$1:F$1048576,5,0)</f>
        <v>0</v>
      </c>
      <c r="AP168" s="36" t="n">
        <f aca="false">IF(AND(AO168=1,M168="undisclosed")=TRUE(),1,0)</f>
        <v>0</v>
      </c>
      <c r="AQ168" s="36" t="n">
        <f aca="false">IF(AND(AO168=1,N168="undisclosed")=TRUE(),1,0)</f>
        <v>0</v>
      </c>
      <c r="AR168" s="36" t="n">
        <f aca="false">IFERROR(IF(SEARCH("ammuni",I168,1)&gt;0,1,0),0)</f>
        <v>0</v>
      </c>
      <c r="AS168" s="5" t="str">
        <f aca="false">VLOOKUP($I168,'[1]Price List, Weapons &amp; Items'!B$1:L$1048576,COLUMN('[1]Price List, Weapons &amp; Items'!$J$11)-1,0)</f>
        <v>.</v>
      </c>
      <c r="AT168" s="5" t="str">
        <f aca="false">IF(I168=".",".",VLOOKUP($I168,'[1]Price List, Weapons &amp; Items'!B$1:J$1048576,3,0))</f>
        <v>Mortar ammunition</v>
      </c>
      <c r="AU168" s="13" t="str">
        <f aca="true">IF(AG168=1,(OFFSET(I168,0,0,COUNTIF(#REF!,A168),1)),"")</f>
        <v/>
      </c>
      <c r="AV168" s="5" t="str">
        <f aca="false">VLOOKUP($I168,'[1]Price List, Weapons &amp; Items'!B$1:L$1048576,COLUMN('[1]Price List, Weapons &amp; Items'!$L$11)-1,0)</f>
        <v>no price, 0 count</v>
      </c>
      <c r="AW168" s="5" t="n">
        <f aca="false">IF(U168="Yes",1,0)</f>
        <v>1</v>
      </c>
      <c r="AX168" s="5" t="n">
        <f aca="false">IF(D168="Military",IF(OR(IFERROR(SEARCH("equipment",E168,1),0)&gt;0,IFERROR(SEARCH("weapons",E168,1),0)&gt;0),1,0),0)</f>
        <v>1</v>
      </c>
      <c r="AY168" s="5" t="str">
        <f aca="false">IFERROR(IF(VALUE(TEXT(C168,"mm"))=IF(AK168&gt;12,AK168-12,AK168),".",IF(TEXT(C168,"mm")="01",".",1)),"Value is not in date format")</f>
        <v>.</v>
      </c>
      <c r="AZ168" s="5" t="str">
        <f aca="false">IF(AND(A168=A167,C168=C167)=TRUE(),IF(F168=F167,".","1"),".")</f>
        <v>.</v>
      </c>
      <c r="BA168" s="5" t="str">
        <f aca="false">IF(AND(_xlfn.ISFORMULA(R168),_xlfn.ISFORMULA(S168),_xlfn.ISFORMULA(T168))=TRUE(),".",1)</f>
        <v>.</v>
      </c>
      <c r="BB168" s="5" t="str">
        <f aca="false">IF(T168&lt;&gt;".",IF(T168&gt;S168,1,"."),".")</f>
        <v>.</v>
      </c>
      <c r="BC168" s="5" t="n">
        <f aca="false">IFERROR(VLOOKUP(B168,'[1]Share, Heavy Weapons to Ukraine'!B$1:AA$1048576,COLUMN('[1]Share, Heavy Weapons to Ukraine'!C177)-1,0),0)</f>
        <v>1</v>
      </c>
      <c r="BD168" s="5" t="n">
        <f aca="false">VLOOKUP(Sheet1!B168,'[1]Country Summary (€)'!B$1:F$1048576,COLUMN('[1]Country Summary (€)'!C178)-1,FALSE())</f>
        <v>0</v>
      </c>
      <c r="BE168" s="5" t="str">
        <f aca="false">IF(AND(AG168=1,D168="Military",H168&lt;&gt;"Not given")=TRUE(),IF(SUMIFS(#REF!,#REF!,A168)&gt;0,ABS((SUMIFS(#REF!,#REF!,A168)/VLOOKUP("USD",'[1]Exchange Rates'!B$1:C$1048576,2,0)))/S168,"."),".")</f>
        <v>.</v>
      </c>
      <c r="BF168" s="1" t="str">
        <f aca="false">IF(AND(AG168=1,D168="Military",H168&lt;&gt;"Not given")=TRUE(),IF(SUMIFS(#REF!,#REF!,A168)&gt;0,IF((ABS((SUMIFS(#REF!,#REF!,A168)/VLOOKUP("USD",'[1]Exchange Rates'!B$1:C$1048576,2,0)))/S168)&gt;1,(SUMIFS(#REF!,#REF!,A168)-S168)/S168,(S168-SUMIFS(#REF!,#REF!,A168))/SUMIFS(#REF!,#REF!,A168)),"."),".")</f>
        <v>.</v>
      </c>
    </row>
    <row r="169" customFormat="false" ht="15.75" hidden="false" customHeight="true" outlineLevel="0" collapsed="false">
      <c r="A169" s="3" t="s">
        <v>369</v>
      </c>
      <c r="B169" s="3" t="s">
        <v>57</v>
      </c>
      <c r="C169" s="2" t="n">
        <v>44676</v>
      </c>
      <c r="D169" s="3" t="s">
        <v>105</v>
      </c>
      <c r="E169" s="37" t="s">
        <v>370</v>
      </c>
      <c r="F169" s="4" t="s">
        <v>372</v>
      </c>
      <c r="G169" s="5" t="s">
        <v>61</v>
      </c>
      <c r="H169" s="6" t="n">
        <v>322000000</v>
      </c>
      <c r="I169" s="33" t="s">
        <v>389</v>
      </c>
      <c r="J169" s="7" t="str">
        <f aca="false">VLOOKUP($I169,'[1]Price List, Weapons &amp; Items'!B$1:C$1048576,2,0)</f>
        <v>Ammunition for heavy weapon</v>
      </c>
      <c r="K169" s="7" t="str">
        <f aca="false">IF(I169=".",I169,VLOOKUP($I169,'[1]Price List, Weapons &amp; Items'!B$1:D$1048576,3,0))</f>
        <v>120mm tank ammunition</v>
      </c>
      <c r="L169" s="8" t="n">
        <f aca="false">VLOOKUP(I169,'[1]Price List, Weapons &amp; Items'!B$1:E$1048576,4,0)</f>
        <v>0</v>
      </c>
      <c r="M169" s="9" t="s">
        <v>166</v>
      </c>
      <c r="N169" s="9" t="s">
        <v>166</v>
      </c>
      <c r="O169" s="9" t="n">
        <f aca="false">VLOOKUP($I169,'[1]Price List, Weapons &amp; Items'!B$1:G$1048576,6,0)</f>
        <v>20001.25</v>
      </c>
      <c r="P169" s="6" t="str">
        <f aca="false">IF(TYPE(M169)=1,IF(TYPE(O169)=1,M169*O169,"No price"),".")</f>
        <v>.</v>
      </c>
      <c r="Q169" s="6" t="str">
        <f aca="false">IF(TYPE(N169)=1,IF(TYPE(O169)=1,N169*O169,"No price"),".")</f>
        <v>.</v>
      </c>
      <c r="R169" s="6" t="str">
        <f aca="false">IF(AG169=1,IF(H169&lt;&gt;"Not given",H169,IF(TYPE(H169)=2,IF(SUMIFS(#REF!,#REF!,A169)&gt;0,SUMIFS(#REF!,#REF!,A169),"."),"Format error")),"")</f>
        <v/>
      </c>
      <c r="S169" s="6" t="str">
        <f aca="false">IF(AND(AG169=1,R169&lt;&gt;".")=TRUE(),R169/VLOOKUP(G169,'[1]Exchange Rates'!B$1:C$1048576,2,0),IF(R169=".",".",""))</f>
        <v/>
      </c>
      <c r="T169" s="6" t="str">
        <f aca="false">IF(AG169=1,IF(AI169="Value is not given at all",".",IF(AI169="Value is given by the source",S169,IF(AI169="Value is calculated with prices",(IF(SUMIFS(#REF!,#REF!,A169)&gt;0,SUMIFS(#REF!,#REF!,A169),"."))/VLOOKUP("USD",'[1]Exchange Rates'!B$1:C$1048576,2,0),"Error with coding"))),"")</f>
        <v/>
      </c>
      <c r="U169" s="5" t="s">
        <v>63</v>
      </c>
      <c r="V169" s="47" t="s">
        <v>72</v>
      </c>
      <c r="W169" s="45" t="s">
        <v>72</v>
      </c>
      <c r="X169" s="45" t="s">
        <v>76</v>
      </c>
      <c r="Y169" s="45" t="s">
        <v>390</v>
      </c>
      <c r="Z169" s="5" t="n">
        <v>0</v>
      </c>
      <c r="AA169" s="5" t="n">
        <v>0</v>
      </c>
      <c r="AB169" s="5" t="n">
        <f aca="false">IF(AND(D169="Humanitarian", AE169&lt;&gt;"."), 1, 0)</f>
        <v>0</v>
      </c>
      <c r="AC169" s="5" t="n">
        <f aca="false">IF(OR(M169="undisclosed", M169="."), 0, IF(M169=N169, 1, 0))</f>
        <v>0</v>
      </c>
      <c r="AD169" s="5" t="n">
        <v>0</v>
      </c>
      <c r="AE169" s="1" t="s">
        <v>62</v>
      </c>
      <c r="AF169" s="12" t="str">
        <f aca="false">""</f>
        <v/>
      </c>
      <c r="AG169" s="36" t="n">
        <v>0</v>
      </c>
      <c r="AH169" s="36" t="s">
        <v>66</v>
      </c>
      <c r="AI169" s="36" t="s">
        <v>67</v>
      </c>
      <c r="AJ169" s="36" t="n">
        <v>1</v>
      </c>
      <c r="AK169" s="36" t="n">
        <v>4</v>
      </c>
      <c r="AL169" s="36" t="n">
        <v>0</v>
      </c>
      <c r="AM169" s="36" t="n">
        <f aca="false">IF(OR(AN169="2022-2023",AN169=2022), 1, 0)</f>
        <v>1</v>
      </c>
      <c r="AN169" s="36" t="s">
        <v>68</v>
      </c>
      <c r="AO169" s="36" t="n">
        <f aca="false">VLOOKUP($I169,'[1]Price List, Weapons &amp; Items'!B$1:F$1048576,5,0)</f>
        <v>0</v>
      </c>
      <c r="AP169" s="36" t="n">
        <f aca="false">IF(AND(AO169=1,M169="undisclosed")=TRUE(),1,0)</f>
        <v>0</v>
      </c>
      <c r="AQ169" s="36" t="n">
        <f aca="false">IF(AND(AO169=1,N169="undisclosed")=TRUE(),1,0)</f>
        <v>0</v>
      </c>
      <c r="AR169" s="36" t="n">
        <f aca="false">IFERROR(IF(SEARCH("ammuni",I169,1)&gt;0,1,0),0)</f>
        <v>1</v>
      </c>
      <c r="AS169" s="5" t="str">
        <f aca="false">VLOOKUP($I169,'[1]Price List, Weapons &amp; Items'!B$1:L$1048576,COLUMN('[1]Price List, Weapons &amp; Items'!$J$11)-1,0)</f>
        <v>Government information</v>
      </c>
      <c r="AT169" s="5" t="str">
        <f aca="false">IF(I169=".",".",VLOOKUP($I169,'[1]Price List, Weapons &amp; Items'!B$1:J$1048576,3,0))</f>
        <v>120mm tank ammunition</v>
      </c>
      <c r="AU169" s="13" t="str">
        <f aca="true">IF(AG169=1,(OFFSET(I169,0,0,COUNTIF(#REF!,A169),1)),"")</f>
        <v/>
      </c>
      <c r="AV169" s="5" t="n">
        <f aca="false">VLOOKUP($I169,'[1]Price List, Weapons &amp; Items'!B$1:L$1048576,COLUMN('[1]Price List, Weapons &amp; Items'!$L$11)-1,0)</f>
        <v>0</v>
      </c>
      <c r="AW169" s="5" t="n">
        <f aca="false">IF(U169="Yes",1,0)</f>
        <v>1</v>
      </c>
      <c r="AX169" s="5" t="n">
        <f aca="false">IF(D169="Military",IF(OR(IFERROR(SEARCH("equipment",E169,1),0)&gt;0,IFERROR(SEARCH("weapons",E169,1),0)&gt;0),1,0),0)</f>
        <v>1</v>
      </c>
      <c r="AY169" s="5" t="str">
        <f aca="false">IFERROR(IF(VALUE(TEXT(C169,"mm"))=IF(AK169&gt;12,AK169-12,AK169),".",IF(TEXT(C169,"mm")="01",".",1)),"Value is not in date format")</f>
        <v>.</v>
      </c>
      <c r="AZ169" s="5" t="str">
        <f aca="false">IF(AND(A169=A168,C169=C168)=TRUE(),IF(F169=F168,".","1"),".")</f>
        <v>.</v>
      </c>
      <c r="BA169" s="5" t="str">
        <f aca="false">IF(AND(_xlfn.ISFORMULA(R169),_xlfn.ISFORMULA(S169),_xlfn.ISFORMULA(T169))=TRUE(),".",1)</f>
        <v>.</v>
      </c>
      <c r="BB169" s="5" t="str">
        <f aca="false">IF(T169&lt;&gt;".",IF(T169&gt;S169,1,"."),".")</f>
        <v>.</v>
      </c>
      <c r="BC169" s="5" t="n">
        <f aca="false">IFERROR(VLOOKUP(B169,'[1]Share, Heavy Weapons to Ukraine'!B$1:AA$1048576,COLUMN('[1]Share, Heavy Weapons to Ukraine'!C178)-1,0),0)</f>
        <v>1</v>
      </c>
      <c r="BD169" s="5" t="n">
        <f aca="false">VLOOKUP(Sheet1!B169,'[1]Country Summary (€)'!B$1:F$1048576,COLUMN('[1]Country Summary (€)'!C179)-1,FALSE())</f>
        <v>0</v>
      </c>
      <c r="BE169" s="5" t="str">
        <f aca="false">IF(AND(AG169=1,D169="Military",H169&lt;&gt;"Not given")=TRUE(),IF(SUMIFS(#REF!,#REF!,A169)&gt;0,ABS((SUMIFS(#REF!,#REF!,A169)/VLOOKUP("USD",'[1]Exchange Rates'!B$1:C$1048576,2,0)))/S169,"."),".")</f>
        <v>.</v>
      </c>
      <c r="BF169" s="1" t="str">
        <f aca="false">IF(AND(AG169=1,D169="Military",H169&lt;&gt;"Not given")=TRUE(),IF(SUMIFS(#REF!,#REF!,A169)&gt;0,IF((ABS((SUMIFS(#REF!,#REF!,A169)/VLOOKUP("USD",'[1]Exchange Rates'!B$1:C$1048576,2,0)))/S169)&gt;1,(SUMIFS(#REF!,#REF!,A169)-S169)/S169,(S169-SUMIFS(#REF!,#REF!,A169))/SUMIFS(#REF!,#REF!,A169)),"."),".")</f>
        <v>.</v>
      </c>
    </row>
    <row r="170" customFormat="false" ht="15.75" hidden="false" customHeight="true" outlineLevel="0" collapsed="false">
      <c r="A170" s="3" t="s">
        <v>369</v>
      </c>
      <c r="B170" s="3" t="s">
        <v>57</v>
      </c>
      <c r="C170" s="2" t="n">
        <v>44676</v>
      </c>
      <c r="D170" s="3" t="s">
        <v>105</v>
      </c>
      <c r="E170" s="37" t="s">
        <v>370</v>
      </c>
      <c r="F170" s="4" t="s">
        <v>372</v>
      </c>
      <c r="G170" s="5" t="s">
        <v>61</v>
      </c>
      <c r="H170" s="6" t="n">
        <v>322000000</v>
      </c>
      <c r="I170" s="49" t="s">
        <v>373</v>
      </c>
      <c r="J170" s="7" t="str">
        <f aca="false">VLOOKUP($I170,'[1]Price List, Weapons &amp; Items'!B$1:C$1048576,2,0)</f>
        <v>Ammunition for heavy weapon</v>
      </c>
      <c r="K170" s="7" t="str">
        <f aca="false">IF(I170=".",I170,VLOOKUP($I170,'[1]Price List, Weapons &amp; Items'!B$1:D$1048576,3,0))</f>
        <v>152mm howitzer ammunition</v>
      </c>
      <c r="L170" s="8" t="n">
        <f aca="false">VLOOKUP(I170,'[1]Price List, Weapons &amp; Items'!B$1:E$1048576,4,0)</f>
        <v>0</v>
      </c>
      <c r="M170" s="9" t="s">
        <v>166</v>
      </c>
      <c r="N170" s="9" t="s">
        <v>166</v>
      </c>
      <c r="O170" s="9" t="n">
        <f aca="false">VLOOKUP($I170,'[1]Price List, Weapons &amp; Items'!B$1:G$1048576,6,0)</f>
        <v>3800</v>
      </c>
      <c r="P170" s="6" t="str">
        <f aca="false">IF(TYPE(M170)=1,IF(TYPE(O170)=1,M170*O170,"No price"),".")</f>
        <v>.</v>
      </c>
      <c r="Q170" s="6" t="str">
        <f aca="false">IF(TYPE(N170)=1,IF(TYPE(O170)=1,N170*O170,"No price"),".")</f>
        <v>.</v>
      </c>
      <c r="R170" s="6" t="str">
        <f aca="false">IF(AG170=1,IF(H170&lt;&gt;"Not given",H170,IF(TYPE(H170)=2,IF(SUMIFS(#REF!,#REF!,A170)&gt;0,SUMIFS(#REF!,#REF!,A170),"."),"Format error")),"")</f>
        <v/>
      </c>
      <c r="S170" s="6" t="str">
        <f aca="false">IF(AND(AG170=1,R170&lt;&gt;".")=TRUE(),R170/VLOOKUP(G170,'[1]Exchange Rates'!B$1:C$1048576,2,0),IF(R170=".",".",""))</f>
        <v/>
      </c>
      <c r="T170" s="6" t="str">
        <f aca="false">IF(AG170=1,IF(AI170="Value is not given at all",".",IF(AI170="Value is given by the source",S170,IF(AI170="Value is calculated with prices",(IF(SUMIFS(#REF!,#REF!,A170)&gt;0,SUMIFS(#REF!,#REF!,A170),"."))/VLOOKUP("USD",'[1]Exchange Rates'!B$1:C$1048576,2,0),"Error with coding"))),"")</f>
        <v/>
      </c>
      <c r="U170" s="5" t="s">
        <v>63</v>
      </c>
      <c r="V170" s="47" t="s">
        <v>72</v>
      </c>
      <c r="W170" s="45" t="s">
        <v>72</v>
      </c>
      <c r="X170" s="45" t="s">
        <v>76</v>
      </c>
      <c r="Y170" s="45" t="s">
        <v>391</v>
      </c>
      <c r="Z170" s="5" t="n">
        <v>0</v>
      </c>
      <c r="AA170" s="5" t="n">
        <v>0</v>
      </c>
      <c r="AB170" s="5" t="n">
        <f aca="false">IF(AND(D170="Humanitarian", AE170&lt;&gt;"."), 1, 0)</f>
        <v>0</v>
      </c>
      <c r="AC170" s="5" t="n">
        <f aca="false">IF(OR(M170="undisclosed", M170="."), 0, IF(M170=N170, 1, 0))</f>
        <v>0</v>
      </c>
      <c r="AD170" s="5" t="n">
        <v>0</v>
      </c>
      <c r="AE170" s="1" t="s">
        <v>62</v>
      </c>
      <c r="AF170" s="12" t="str">
        <f aca="false">""</f>
        <v/>
      </c>
      <c r="AG170" s="36" t="n">
        <v>0</v>
      </c>
      <c r="AH170" s="36" t="s">
        <v>66</v>
      </c>
      <c r="AI170" s="36" t="s">
        <v>67</v>
      </c>
      <c r="AJ170" s="36" t="n">
        <v>1</v>
      </c>
      <c r="AK170" s="36" t="n">
        <v>4</v>
      </c>
      <c r="AL170" s="36" t="n">
        <v>0</v>
      </c>
      <c r="AM170" s="36" t="n">
        <f aca="false">IF(OR(AN170="2022-2023",AN170=2022), 1, 0)</f>
        <v>1</v>
      </c>
      <c r="AN170" s="36" t="s">
        <v>68</v>
      </c>
      <c r="AO170" s="36" t="n">
        <f aca="false">VLOOKUP($I170,'[1]Price List, Weapons &amp; Items'!B$1:F$1048576,5,0)</f>
        <v>1</v>
      </c>
      <c r="AP170" s="36" t="n">
        <f aca="false">IF(AND(AO170=1,M170="undisclosed")=TRUE(),1,0)</f>
        <v>1</v>
      </c>
      <c r="AQ170" s="36" t="n">
        <f aca="false">IF(AND(AO170=1,N170="undisclosed")=TRUE(),1,0)</f>
        <v>1</v>
      </c>
      <c r="AR170" s="36" t="n">
        <f aca="false">IFERROR(IF(SEARCH("ammuni",I170,1)&gt;0,1,0),0)</f>
        <v>0</v>
      </c>
      <c r="AS170" s="5" t="str">
        <f aca="false">VLOOKUP($I170,'[1]Price List, Weapons &amp; Items'!B$1:L$1048576,COLUMN('[1]Price List, Weapons &amp; Items'!$J$11)-1,0)</f>
        <v>Contracts</v>
      </c>
      <c r="AT170" s="5" t="str">
        <f aca="false">IF(I170=".",".",VLOOKUP($I170,'[1]Price List, Weapons &amp; Items'!B$1:J$1048576,3,0))</f>
        <v>152mm howitzer ammunition</v>
      </c>
      <c r="AU170" s="13" t="str">
        <f aca="true">IF(AG170=1,(OFFSET(I170,0,0,COUNTIF(#REF!,A170),1)),"")</f>
        <v/>
      </c>
      <c r="AV170" s="5" t="n">
        <f aca="false">VLOOKUP($I170,'[1]Price List, Weapons &amp; Items'!B$1:L$1048576,COLUMN('[1]Price List, Weapons &amp; Items'!$L$11)-1,0)</f>
        <v>0</v>
      </c>
      <c r="AW170" s="5" t="n">
        <f aca="false">IF(U170="Yes",1,0)</f>
        <v>1</v>
      </c>
      <c r="AX170" s="5" t="n">
        <f aca="false">IF(D170="Military",IF(OR(IFERROR(SEARCH("equipment",E170,1),0)&gt;0,IFERROR(SEARCH("weapons",E170,1),0)&gt;0),1,0),0)</f>
        <v>1</v>
      </c>
      <c r="AY170" s="5" t="str">
        <f aca="false">IFERROR(IF(VALUE(TEXT(C170,"mm"))=IF(AK170&gt;12,AK170-12,AK170),".",IF(TEXT(C170,"mm")="01",".",1)),"Value is not in date format")</f>
        <v>.</v>
      </c>
      <c r="AZ170" s="5" t="str">
        <f aca="false">IF(AND(A170=A169,C170=C169)=TRUE(),IF(F170=F169,".","1"),".")</f>
        <v>.</v>
      </c>
      <c r="BA170" s="5" t="str">
        <f aca="false">IF(AND(_xlfn.ISFORMULA(R170),_xlfn.ISFORMULA(S170),_xlfn.ISFORMULA(T170))=TRUE(),".",1)</f>
        <v>.</v>
      </c>
      <c r="BB170" s="5" t="str">
        <f aca="false">IF(T170&lt;&gt;".",IF(T170&gt;S170,1,"."),".")</f>
        <v>.</v>
      </c>
      <c r="BC170" s="5" t="n">
        <f aca="false">IFERROR(VLOOKUP(B170,'[1]Share, Heavy Weapons to Ukraine'!B$1:AA$1048576,COLUMN('[1]Share, Heavy Weapons to Ukraine'!C179)-1,0),0)</f>
        <v>1</v>
      </c>
      <c r="BD170" s="5" t="n">
        <f aca="false">VLOOKUP(Sheet1!B170,'[1]Country Summary (€)'!B$1:F$1048576,COLUMN('[1]Country Summary (€)'!C180)-1,FALSE())</f>
        <v>0</v>
      </c>
      <c r="BE170" s="5" t="str">
        <f aca="false">IF(AND(AG170=1,D170="Military",H170&lt;&gt;"Not given")=TRUE(),IF(SUMIFS(#REF!,#REF!,A170)&gt;0,ABS((SUMIFS(#REF!,#REF!,A170)/VLOOKUP("USD",'[1]Exchange Rates'!B$1:C$1048576,2,0)))/S170,"."),".")</f>
        <v>.</v>
      </c>
      <c r="BF170" s="1" t="str">
        <f aca="false">IF(AND(AG170=1,D170="Military",H170&lt;&gt;"Not given")=TRUE(),IF(SUMIFS(#REF!,#REF!,A170)&gt;0,IF((ABS((SUMIFS(#REF!,#REF!,A170)/VLOOKUP("USD",'[1]Exchange Rates'!B$1:C$1048576,2,0)))/S170)&gt;1,(SUMIFS(#REF!,#REF!,A170)-S170)/S170,(S170-SUMIFS(#REF!,#REF!,A170))/SUMIFS(#REF!,#REF!,A170)),"."),".")</f>
        <v>.</v>
      </c>
    </row>
    <row r="171" customFormat="false" ht="15.75" hidden="false" customHeight="true" outlineLevel="0" collapsed="false">
      <c r="A171" s="3" t="s">
        <v>369</v>
      </c>
      <c r="B171" s="3" t="s">
        <v>57</v>
      </c>
      <c r="C171" s="2" t="n">
        <v>44691</v>
      </c>
      <c r="D171" s="3" t="s">
        <v>105</v>
      </c>
      <c r="E171" s="37" t="s">
        <v>106</v>
      </c>
      <c r="F171" s="4" t="s">
        <v>392</v>
      </c>
      <c r="G171" s="5" t="s">
        <v>61</v>
      </c>
      <c r="H171" s="6" t="n">
        <v>1225000000</v>
      </c>
      <c r="I171" s="49" t="s">
        <v>393</v>
      </c>
      <c r="J171" s="7" t="str">
        <f aca="false">VLOOKUP($I171,'[1]Price List, Weapons &amp; Items'!B$1:C$1048576,2,0)</f>
        <v>Heavy weapon</v>
      </c>
      <c r="K171" s="7" t="str">
        <f aca="false">IF(I171=".",I171,VLOOKUP($I171,'[1]Price List, Weapons &amp; Items'!B$1:D$1048576,3,0))</f>
        <v>Patrol and coastal combatants</v>
      </c>
      <c r="L171" s="8" t="n">
        <f aca="false">VLOOKUP(I171,'[1]Price List, Weapons &amp; Items'!B$1:E$1048576,4,0)</f>
        <v>0</v>
      </c>
      <c r="M171" s="9" t="n">
        <v>16</v>
      </c>
      <c r="N171" s="9" t="n">
        <v>16</v>
      </c>
      <c r="O171" s="9" t="n">
        <f aca="false">VLOOKUP($I171,'[1]Price List, Weapons &amp; Items'!B$1:G$1048576,6,0)</f>
        <v>15000000</v>
      </c>
      <c r="P171" s="6" t="str">
        <f aca="false">IF(TYPE(M171)=1,IF(TYPE(O171)=1,M171*O171,"No price"),".")</f>
        <v>No price</v>
      </c>
      <c r="Q171" s="6" t="str">
        <f aca="false">IF(TYPE(N171)=1,IF(TYPE(O171)=1,N171*O171,"No price"),".")</f>
        <v>No price</v>
      </c>
      <c r="R171" s="6" t="str">
        <f aca="false">IF(AG171=1,IF(H171&lt;&gt;"Not given",H171,IF(TYPE(H171)=2,IF(SUMIFS(#REF!,#REF!,A171)&gt;0,SUMIFS(#REF!,#REF!,A171),"."),"Format error")),"")</f>
        <v/>
      </c>
      <c r="S171" s="6" t="str">
        <f aca="false">IF(AND(AG171=1,R171&lt;&gt;".")=TRUE(),R171/VLOOKUP(G171,'[1]Exchange Rates'!B$1:C$1048576,2,0),IF(R171=".",".",""))</f>
        <v/>
      </c>
      <c r="T171" s="6" t="str">
        <f aca="false">IF(AG171=1,IF(AI171="Value is not given at all",".",IF(AI171="Value is given by the source",S171,IF(AI171="Value is calculated with prices",(IF(SUMIFS(#REF!,#REF!,A171)&gt;0,SUMIFS(#REF!,#REF!,A171),"."))/VLOOKUP("USD",'[1]Exchange Rates'!B$1:C$1048576,2,0),"Error with coding"))),"")</f>
        <v/>
      </c>
      <c r="U171" s="5" t="s">
        <v>63</v>
      </c>
      <c r="V171" s="47" t="s">
        <v>76</v>
      </c>
      <c r="W171" s="45" t="s">
        <v>72</v>
      </c>
      <c r="X171" s="45" t="s">
        <v>76</v>
      </c>
      <c r="Y171" s="45" t="s">
        <v>394</v>
      </c>
      <c r="Z171" s="5" t="n">
        <v>0</v>
      </c>
      <c r="AA171" s="5" t="n">
        <v>0</v>
      </c>
      <c r="AB171" s="5" t="n">
        <f aca="false">IF(AND(D171="Humanitarian", AE171&lt;&gt;"."), 1, 0)</f>
        <v>0</v>
      </c>
      <c r="AC171" s="5" t="n">
        <f aca="false">IF(OR(M171="undisclosed", M171="."), 0, IF(M171=N171, 1, 0))</f>
        <v>1</v>
      </c>
      <c r="AD171" s="5" t="n">
        <v>0</v>
      </c>
      <c r="AE171" s="1" t="s">
        <v>62</v>
      </c>
      <c r="AF171" s="12" t="str">
        <f aca="false">""</f>
        <v/>
      </c>
      <c r="AG171" s="36" t="n">
        <v>0</v>
      </c>
      <c r="AH171" s="36" t="s">
        <v>66</v>
      </c>
      <c r="AI171" s="36" t="s">
        <v>67</v>
      </c>
      <c r="AJ171" s="36" t="n">
        <v>1</v>
      </c>
      <c r="AK171" s="36" t="n">
        <v>5</v>
      </c>
      <c r="AL171" s="36" t="n">
        <v>0</v>
      </c>
      <c r="AM171" s="36" t="n">
        <f aca="false">IF(OR(AN171="2022-2023",AN171=2022), 1, 0)</f>
        <v>1</v>
      </c>
      <c r="AN171" s="36" t="s">
        <v>68</v>
      </c>
      <c r="AO171" s="36" t="n">
        <f aca="false">VLOOKUP($I171,'[1]Price List, Weapons &amp; Items'!B$1:F$1048576,5,0)</f>
        <v>0</v>
      </c>
      <c r="AP171" s="36" t="n">
        <f aca="false">IF(AND(AO171=1,M171="undisclosed")=TRUE(),1,0)</f>
        <v>0</v>
      </c>
      <c r="AQ171" s="36" t="n">
        <f aca="false">IF(AND(AO171=1,N171="undisclosed")=TRUE(),1,0)</f>
        <v>0</v>
      </c>
      <c r="AR171" s="36" t="n">
        <f aca="false">IFERROR(IF(SEARCH("ammuni",I171,1)&gt;0,1,0),0)</f>
        <v>0</v>
      </c>
      <c r="AS171" s="5" t="str">
        <f aca="false">VLOOKUP($I171,'[1]Price List, Weapons &amp; Items'!B$1:L$1048576,COLUMN('[1]Price List, Weapons &amp; Items'!$J$11)-1,0)</f>
        <v>Military media (incl. websites)</v>
      </c>
      <c r="AT171" s="5" t="str">
        <f aca="false">IF(I171=".",".",VLOOKUP($I171,'[1]Price List, Weapons &amp; Items'!B$1:J$1048576,3,0))</f>
        <v>Patrol and coastal combatants</v>
      </c>
      <c r="AU171" s="13" t="str">
        <f aca="true">IF(AG171=1,(OFFSET(I171,0,0,COUNTIF(#REF!,A171),1)),"")</f>
        <v/>
      </c>
      <c r="AV171" s="5" t="n">
        <f aca="false">VLOOKUP($I171,'[1]Price List, Weapons &amp; Items'!B$1:L$1048576,COLUMN('[1]Price List, Weapons &amp; Items'!$L$11)-1,0)</f>
        <v>0</v>
      </c>
      <c r="AW171" s="5" t="n">
        <f aca="false">IF(U171="Yes",1,0)</f>
        <v>1</v>
      </c>
      <c r="AX171" s="5" t="n">
        <f aca="false">IF(D171="Military",IF(OR(IFERROR(SEARCH("equipment",E171,1),0)&gt;0,IFERROR(SEARCH("weapons",E171,1),0)&gt;0),1,0),0)</f>
        <v>1</v>
      </c>
      <c r="AY171" s="5" t="str">
        <f aca="false">IFERROR(IF(VALUE(TEXT(C171,"mm"))=IF(AK171&gt;12,AK171-12,AK171),".",IF(TEXT(C171,"mm")="01",".",1)),"Value is not in date format")</f>
        <v>.</v>
      </c>
      <c r="AZ171" s="5" t="str">
        <f aca="false">IF(AND(A171=A170,C171=C170)=TRUE(),IF(F171=F170,".","1"),".")</f>
        <v>.</v>
      </c>
      <c r="BA171" s="5" t="str">
        <f aca="false">IF(AND(_xlfn.ISFORMULA(R171),_xlfn.ISFORMULA(S171),_xlfn.ISFORMULA(T171))=TRUE(),".",1)</f>
        <v>.</v>
      </c>
      <c r="BB171" s="5" t="str">
        <f aca="false">IF(T171&lt;&gt;".",IF(T171&gt;S171,1,"."),".")</f>
        <v>.</v>
      </c>
      <c r="BC171" s="5" t="n">
        <f aca="false">IFERROR(VLOOKUP(B171,'[1]Share, Heavy Weapons to Ukraine'!B$1:AA$1048576,COLUMN('[1]Share, Heavy Weapons to Ukraine'!C180)-1,0),0)</f>
        <v>1</v>
      </c>
      <c r="BD171" s="5" t="n">
        <f aca="false">VLOOKUP(Sheet1!B171,'[1]Country Summary (€)'!B$1:F$1048576,COLUMN('[1]Country Summary (€)'!C181)-1,FALSE())</f>
        <v>0</v>
      </c>
      <c r="BE171" s="5" t="str">
        <f aca="false">IF(AND(AG171=1,D171="Military",H171&lt;&gt;"Not given")=TRUE(),IF(SUMIFS(#REF!,#REF!,A171)&gt;0,ABS((SUMIFS(#REF!,#REF!,A171)/VLOOKUP("USD",'[1]Exchange Rates'!B$1:C$1048576,2,0)))/S171,"."),".")</f>
        <v>.</v>
      </c>
      <c r="BF171" s="1" t="str">
        <f aca="false">IF(AND(AG171=1,D171="Military",H171&lt;&gt;"Not given")=TRUE(),IF(SUMIFS(#REF!,#REF!,A171)&gt;0,IF((ABS((SUMIFS(#REF!,#REF!,A171)/VLOOKUP("USD",'[1]Exchange Rates'!B$1:C$1048576,2,0)))/S171)&gt;1,(SUMIFS(#REF!,#REF!,A171)-S171)/S171,(S171-SUMIFS(#REF!,#REF!,A171))/SUMIFS(#REF!,#REF!,A171)),"."),".")</f>
        <v>.</v>
      </c>
    </row>
    <row r="172" customFormat="false" ht="15.75" hidden="false" customHeight="true" outlineLevel="0" collapsed="false">
      <c r="A172" s="3" t="s">
        <v>369</v>
      </c>
      <c r="B172" s="3" t="s">
        <v>57</v>
      </c>
      <c r="C172" s="2" t="n">
        <v>44729</v>
      </c>
      <c r="D172" s="3" t="s">
        <v>105</v>
      </c>
      <c r="E172" s="37" t="s">
        <v>106</v>
      </c>
      <c r="F172" s="4" t="s">
        <v>392</v>
      </c>
      <c r="G172" s="5" t="s">
        <v>61</v>
      </c>
      <c r="H172" s="6" t="n">
        <v>1225000000</v>
      </c>
      <c r="I172" s="49" t="s">
        <v>395</v>
      </c>
      <c r="J172" s="7" t="str">
        <f aca="false">VLOOKUP($I172,'[1]Price List, Weapons &amp; Items'!B$1:C$1048576,2,0)</f>
        <v>Military equipment</v>
      </c>
      <c r="K172" s="7" t="str">
        <f aca="false">IF(I172=".",I172,VLOOKUP($I172,'[1]Price List, Weapons &amp; Items'!B$1:D$1048576,3,0))</f>
        <v>Light Anti-armor Weapon (LAW)</v>
      </c>
      <c r="L172" s="8" t="n">
        <f aca="false">VLOOKUP(I172,'[1]Price List, Weapons &amp; Items'!B$1:E$1048576,4,0)</f>
        <v>0</v>
      </c>
      <c r="M172" s="9" t="n">
        <v>32</v>
      </c>
      <c r="N172" s="9" t="n">
        <v>32</v>
      </c>
      <c r="O172" s="9" t="n">
        <f aca="false">VLOOKUP($I172,'[1]Price List, Weapons &amp; Items'!B$1:G$1048576,6,0)</f>
        <v>390000</v>
      </c>
      <c r="P172" s="6" t="str">
        <f aca="false">IF(TYPE(M172)=1,IF(TYPE(O172)=1,M172*O172,"No price"),".")</f>
        <v>No price</v>
      </c>
      <c r="Q172" s="6" t="str">
        <f aca="false">IF(TYPE(N172)=1,IF(TYPE(O172)=1,N172*O172,"No price"),".")</f>
        <v>No price</v>
      </c>
      <c r="R172" s="6" t="str">
        <f aca="false">IF(AG172=1,IF(H172&lt;&gt;"Not given",H172,IF(TYPE(H172)=2,IF(SUMIFS(#REF!,#REF!,A172)&gt;0,SUMIFS(#REF!,#REF!,A172),"."),"Format error")),"")</f>
        <v/>
      </c>
      <c r="S172" s="6" t="str">
        <f aca="false">IF(AND(AG172=1,R172&lt;&gt;".")=TRUE(),R172/VLOOKUP(G172,'[1]Exchange Rates'!B$1:C$1048576,2,0),IF(R172=".",".",""))</f>
        <v/>
      </c>
      <c r="T172" s="6" t="str">
        <f aca="false">IF(AG172=1,IF(AI172="Value is not given at all",".",IF(AI172="Value is given by the source",S172,IF(AI172="Value is calculated with prices",(IF(SUMIFS(#REF!,#REF!,A172)&gt;0,SUMIFS(#REF!,#REF!,A172),"."))/VLOOKUP("USD",'[1]Exchange Rates'!B$1:C$1048576,2,0),"Error with coding"))),"")</f>
        <v/>
      </c>
      <c r="U172" s="5" t="s">
        <v>63</v>
      </c>
      <c r="V172" s="47" t="s">
        <v>76</v>
      </c>
      <c r="W172" s="45" t="s">
        <v>72</v>
      </c>
      <c r="X172" s="45" t="s">
        <v>76</v>
      </c>
      <c r="Y172" s="45" t="s">
        <v>396</v>
      </c>
      <c r="Z172" s="5" t="n">
        <v>0</v>
      </c>
      <c r="AA172" s="5" t="n">
        <v>0</v>
      </c>
      <c r="AB172" s="5" t="n">
        <f aca="false">IF(AND(D172="Humanitarian", AE172&lt;&gt;"."), 1, 0)</f>
        <v>0</v>
      </c>
      <c r="AC172" s="5" t="n">
        <f aca="false">IF(OR(M172="undisclosed", M172="."), 0, IF(M172=N172, 1, 0))</f>
        <v>1</v>
      </c>
      <c r="AD172" s="5" t="n">
        <v>0</v>
      </c>
      <c r="AE172" s="1" t="s">
        <v>62</v>
      </c>
      <c r="AF172" s="12" t="str">
        <f aca="false">""</f>
        <v/>
      </c>
      <c r="AG172" s="36" t="n">
        <v>0</v>
      </c>
      <c r="AH172" s="36" t="s">
        <v>66</v>
      </c>
      <c r="AI172" s="36" t="s">
        <v>67</v>
      </c>
      <c r="AJ172" s="36" t="n">
        <v>1</v>
      </c>
      <c r="AK172" s="36" t="n">
        <v>6</v>
      </c>
      <c r="AL172" s="36" t="n">
        <v>0</v>
      </c>
      <c r="AM172" s="36" t="n">
        <f aca="false">IF(OR(AN172="2022-2023",AN172=2022), 1, 0)</f>
        <v>1</v>
      </c>
      <c r="AN172" s="36" t="s">
        <v>68</v>
      </c>
      <c r="AO172" s="36" t="n">
        <f aca="false">VLOOKUP($I172,'[1]Price List, Weapons &amp; Items'!B$1:F$1048576,5,0)</f>
        <v>0</v>
      </c>
      <c r="AP172" s="36" t="n">
        <f aca="false">IF(AND(AO172=1,M172="undisclosed")=TRUE(),1,0)</f>
        <v>0</v>
      </c>
      <c r="AQ172" s="36" t="n">
        <f aca="false">IF(AND(AO172=1,N172="undisclosed")=TRUE(),1,0)</f>
        <v>0</v>
      </c>
      <c r="AR172" s="36" t="n">
        <f aca="false">IFERROR(IF(SEARCH("ammuni",I172,1)&gt;0,1,0),0)</f>
        <v>0</v>
      </c>
      <c r="AS172" s="5" t="str">
        <f aca="false">VLOOKUP($I172,'[1]Price List, Weapons &amp; Items'!B$1:L$1048576,COLUMN('[1]Price List, Weapons &amp; Items'!$J$11)-1,0)</f>
        <v>Military media (incl. websites)</v>
      </c>
      <c r="AT172" s="5" t="str">
        <f aca="false">IF(I172=".",".",VLOOKUP($I172,'[1]Price List, Weapons &amp; Items'!B$1:J$1048576,3,0))</f>
        <v>Light Anti-armor Weapon (LAW)</v>
      </c>
      <c r="AU172" s="13" t="str">
        <f aca="true">IF(AG172=1,(OFFSET(I172,0,0,COUNTIF(#REF!,A172),1)),"")</f>
        <v/>
      </c>
      <c r="AV172" s="5" t="n">
        <f aca="false">VLOOKUP($I172,'[1]Price List, Weapons &amp; Items'!B$1:L$1048576,COLUMN('[1]Price List, Weapons &amp; Items'!$L$11)-1,0)</f>
        <v>0</v>
      </c>
      <c r="AW172" s="5" t="n">
        <f aca="false">IF(U172="Yes",1,0)</f>
        <v>1</v>
      </c>
      <c r="AX172" s="5" t="n">
        <f aca="false">IF(D172="Military",IF(OR(IFERROR(SEARCH("equipment",E172,1),0)&gt;0,IFERROR(SEARCH("weapons",E172,1),0)&gt;0),1,0),0)</f>
        <v>1</v>
      </c>
      <c r="AY172" s="5" t="str">
        <f aca="false">IFERROR(IF(VALUE(TEXT(C172,"mm"))=IF(AK172&gt;12,AK172-12,AK172),".",IF(TEXT(C172,"mm")="01",".",1)),"Value is not in date format")</f>
        <v>.</v>
      </c>
      <c r="AZ172" s="5" t="str">
        <f aca="false">IF(AND(A172=A171,C172=C171)=TRUE(),IF(F172=F171,".","1"),".")</f>
        <v>.</v>
      </c>
      <c r="BA172" s="5" t="str">
        <f aca="false">IF(AND(_xlfn.ISFORMULA(R172),_xlfn.ISFORMULA(S172),_xlfn.ISFORMULA(T172))=TRUE(),".",1)</f>
        <v>.</v>
      </c>
      <c r="BB172" s="5" t="str">
        <f aca="false">IF(T172&lt;&gt;".",IF(T172&gt;S172,1,"."),".")</f>
        <v>.</v>
      </c>
      <c r="BC172" s="5" t="n">
        <f aca="false">IFERROR(VLOOKUP(B172,'[1]Share, Heavy Weapons to Ukraine'!B$1:AA$1048576,COLUMN('[1]Share, Heavy Weapons to Ukraine'!C181)-1,0),0)</f>
        <v>1</v>
      </c>
      <c r="BD172" s="5" t="n">
        <f aca="false">VLOOKUP(Sheet1!B172,'[1]Country Summary (€)'!B$1:F$1048576,COLUMN('[1]Country Summary (€)'!C182)-1,FALSE())</f>
        <v>0</v>
      </c>
      <c r="BE172" s="5" t="str">
        <f aca="false">IF(AND(AG172=1,D172="Military",H172&lt;&gt;"Not given")=TRUE(),IF(SUMIFS(#REF!,#REF!,A172)&gt;0,ABS((SUMIFS(#REF!,#REF!,A172)/VLOOKUP("USD",'[1]Exchange Rates'!B$1:C$1048576,2,0)))/S172,"."),".")</f>
        <v>.</v>
      </c>
      <c r="BF172" s="1" t="str">
        <f aca="false">IF(AND(AG172=1,D172="Military",H172&lt;&gt;"Not given")=TRUE(),IF(SUMIFS(#REF!,#REF!,A172)&gt;0,IF((ABS((SUMIFS(#REF!,#REF!,A172)/VLOOKUP("USD",'[1]Exchange Rates'!B$1:C$1048576,2,0)))/S172)&gt;1,(SUMIFS(#REF!,#REF!,A172)-S172)/S172,(S172-SUMIFS(#REF!,#REF!,A172))/SUMIFS(#REF!,#REF!,A172)),"."),".")</f>
        <v>.</v>
      </c>
    </row>
    <row r="173" customFormat="false" ht="15.75" hidden="false" customHeight="true" outlineLevel="0" collapsed="false">
      <c r="A173" s="3" t="s">
        <v>369</v>
      </c>
      <c r="B173" s="3" t="s">
        <v>57</v>
      </c>
      <c r="C173" s="2" t="n">
        <v>44729</v>
      </c>
      <c r="D173" s="3" t="s">
        <v>105</v>
      </c>
      <c r="E173" s="37" t="s">
        <v>106</v>
      </c>
      <c r="F173" s="4" t="s">
        <v>392</v>
      </c>
      <c r="G173" s="5" t="s">
        <v>61</v>
      </c>
      <c r="H173" s="6" t="n">
        <v>1225000000</v>
      </c>
      <c r="I173" s="49" t="s">
        <v>397</v>
      </c>
      <c r="J173" s="7" t="str">
        <f aca="false">VLOOKUP($I173,'[1]Price List, Weapons &amp; Items'!B$1:C$1048576,2,0)</f>
        <v>Military equipment</v>
      </c>
      <c r="K173" s="7" t="str">
        <f aca="false">IF(I173=".",I173,VLOOKUP($I173,'[1]Price List, Weapons &amp; Items'!B$1:D$1048576,3,0))</f>
        <v>Military equipment</v>
      </c>
      <c r="L173" s="8" t="n">
        <f aca="false">VLOOKUP(I173,'[1]Price List, Weapons &amp; Items'!B$1:E$1048576,4,0)</f>
        <v>0</v>
      </c>
      <c r="M173" s="9" t="n">
        <v>20</v>
      </c>
      <c r="N173" s="9" t="n">
        <v>20</v>
      </c>
      <c r="O173" s="9" t="str">
        <f aca="false">VLOOKUP($I173,'[1]Price List, Weapons &amp; Items'!B$1:G$1048576,6,0)</f>
        <v>.</v>
      </c>
      <c r="P173" s="6" t="str">
        <f aca="false">IF(TYPE(M173)=1,IF(TYPE(O173)=1,M173*O173,"No price"),".")</f>
        <v>No price</v>
      </c>
      <c r="Q173" s="6" t="str">
        <f aca="false">IF(TYPE(N173)=1,IF(TYPE(O173)=1,N173*O173,"No price"),".")</f>
        <v>No price</v>
      </c>
      <c r="R173" s="6" t="str">
        <f aca="false">IF(AG173=1,IF(H173&lt;&gt;"Not given",H173,IF(TYPE(H173)=2,IF(SUMIFS(#REF!,#REF!,A173)&gt;0,SUMIFS(#REF!,#REF!,A173),"."),"Format error")),"")</f>
        <v/>
      </c>
      <c r="S173" s="6" t="str">
        <f aca="false">IF(AND(AG173=1,R173&lt;&gt;".")=TRUE(),R173/VLOOKUP(G173,'[1]Exchange Rates'!B$1:C$1048576,2,0),IF(R173=".",".",""))</f>
        <v/>
      </c>
      <c r="T173" s="6" t="str">
        <f aca="false">IF(AG173=1,IF(AI173="Value is not given at all",".",IF(AI173="Value is given by the source",S173,IF(AI173="Value is calculated with prices",(IF(SUMIFS(#REF!,#REF!,A173)&gt;0,SUMIFS(#REF!,#REF!,A173),"."))/VLOOKUP("USD",'[1]Exchange Rates'!B$1:C$1048576,2,0),"Error with coding"))),"")</f>
        <v/>
      </c>
      <c r="U173" s="5" t="s">
        <v>63</v>
      </c>
      <c r="V173" s="47" t="s">
        <v>76</v>
      </c>
      <c r="W173" s="45" t="s">
        <v>72</v>
      </c>
      <c r="X173" s="45" t="s">
        <v>76</v>
      </c>
      <c r="Y173" s="45" t="s">
        <v>398</v>
      </c>
      <c r="Z173" s="5" t="n">
        <v>0</v>
      </c>
      <c r="AA173" s="5" t="n">
        <v>0</v>
      </c>
      <c r="AB173" s="5" t="n">
        <f aca="false">IF(AND(D173="Humanitarian", AE173&lt;&gt;"."), 1, 0)</f>
        <v>0</v>
      </c>
      <c r="AC173" s="5" t="n">
        <f aca="false">IF(OR(M173="undisclosed", M173="."), 0, IF(M173=N173, 1, 0))</f>
        <v>1</v>
      </c>
      <c r="AD173" s="5" t="n">
        <v>0</v>
      </c>
      <c r="AE173" s="1" t="s">
        <v>62</v>
      </c>
      <c r="AF173" s="12" t="str">
        <f aca="false">""</f>
        <v/>
      </c>
      <c r="AG173" s="36" t="n">
        <v>0</v>
      </c>
      <c r="AH173" s="36" t="s">
        <v>66</v>
      </c>
      <c r="AI173" s="36" t="s">
        <v>67</v>
      </c>
      <c r="AJ173" s="36" t="n">
        <v>1</v>
      </c>
      <c r="AK173" s="36" t="n">
        <v>6</v>
      </c>
      <c r="AL173" s="36" t="n">
        <v>0</v>
      </c>
      <c r="AM173" s="36" t="n">
        <f aca="false">IF(OR(AN173="2022-2023",AN173=2022), 1, 0)</f>
        <v>1</v>
      </c>
      <c r="AN173" s="36" t="s">
        <v>68</v>
      </c>
      <c r="AO173" s="36" t="n">
        <f aca="false">VLOOKUP($I173,'[1]Price List, Weapons &amp; Items'!B$1:F$1048576,5,0)</f>
        <v>0</v>
      </c>
      <c r="AP173" s="36" t="n">
        <f aca="false">IF(AND(AO173=1,M173="undisclosed")=TRUE(),1,0)</f>
        <v>0</v>
      </c>
      <c r="AQ173" s="36" t="n">
        <f aca="false">IF(AND(AO173=1,N173="undisclosed")=TRUE(),1,0)</f>
        <v>0</v>
      </c>
      <c r="AR173" s="36" t="n">
        <f aca="false">IFERROR(IF(SEARCH("ammuni",I173,1)&gt;0,1,0),0)</f>
        <v>0</v>
      </c>
      <c r="AS173" s="5" t="str">
        <f aca="false">VLOOKUP($I173,'[1]Price List, Weapons &amp; Items'!B$1:L$1048576,COLUMN('[1]Price List, Weapons &amp; Items'!$J$11)-1,0)</f>
        <v>Contracts</v>
      </c>
      <c r="AT173" s="5" t="str">
        <f aca="false">IF(I173=".",".",VLOOKUP($I173,'[1]Price List, Weapons &amp; Items'!B$1:J$1048576,3,0))</f>
        <v>Military equipment</v>
      </c>
      <c r="AU173" s="13" t="str">
        <f aca="true">IF(AG173=1,(OFFSET(I173,0,0,COUNTIF(#REF!,A173),1)),"")</f>
        <v/>
      </c>
      <c r="AV173" s="5" t="n">
        <f aca="false">VLOOKUP($I173,'[1]Price List, Weapons &amp; Items'!B$1:L$1048576,COLUMN('[1]Price List, Weapons &amp; Items'!$L$11)-1,0)</f>
        <v>0</v>
      </c>
      <c r="AW173" s="5" t="n">
        <f aca="false">IF(U173="Yes",1,0)</f>
        <v>1</v>
      </c>
      <c r="AX173" s="5" t="n">
        <f aca="false">IF(D173="Military",IF(OR(IFERROR(SEARCH("equipment",E173,1),0)&gt;0,IFERROR(SEARCH("weapons",E173,1),0)&gt;0),1,0),0)</f>
        <v>1</v>
      </c>
      <c r="AY173" s="5" t="str">
        <f aca="false">IFERROR(IF(VALUE(TEXT(C173,"mm"))=IF(AK173&gt;12,AK173-12,AK173),".",IF(TEXT(C173,"mm")="01",".",1)),"Value is not in date format")</f>
        <v>.</v>
      </c>
      <c r="AZ173" s="5" t="str">
        <f aca="false">IF(AND(A173=A172,C173=C172)=TRUE(),IF(F173=F172,".","1"),".")</f>
        <v>.</v>
      </c>
      <c r="BA173" s="5" t="str">
        <f aca="false">IF(AND(_xlfn.ISFORMULA(R173),_xlfn.ISFORMULA(S173),_xlfn.ISFORMULA(T173))=TRUE(),".",1)</f>
        <v>.</v>
      </c>
      <c r="BB173" s="5" t="str">
        <f aca="false">IF(T173&lt;&gt;".",IF(T173&gt;S173,1,"."),".")</f>
        <v>.</v>
      </c>
      <c r="BC173" s="5" t="n">
        <f aca="false">IFERROR(VLOOKUP(B173,'[1]Share, Heavy Weapons to Ukraine'!B$1:AA$1048576,COLUMN('[1]Share, Heavy Weapons to Ukraine'!C182)-1,0),0)</f>
        <v>1</v>
      </c>
      <c r="BD173" s="5" t="n">
        <f aca="false">VLOOKUP(Sheet1!B173,'[1]Country Summary (€)'!B$1:F$1048576,COLUMN('[1]Country Summary (€)'!C183)-1,FALSE())</f>
        <v>0</v>
      </c>
      <c r="BE173" s="5" t="str">
        <f aca="false">IF(AND(AG173=1,D173="Military",H173&lt;&gt;"Not given")=TRUE(),IF(SUMIFS(#REF!,#REF!,A173)&gt;0,ABS((SUMIFS(#REF!,#REF!,A173)/VLOOKUP("USD",'[1]Exchange Rates'!B$1:C$1048576,2,0)))/S173,"."),".")</f>
        <v>.</v>
      </c>
      <c r="BF173" s="1" t="str">
        <f aca="false">IF(AND(AG173=1,D173="Military",H173&lt;&gt;"Not given")=TRUE(),IF(SUMIFS(#REF!,#REF!,A173)&gt;0,IF((ABS((SUMIFS(#REF!,#REF!,A173)/VLOOKUP("USD",'[1]Exchange Rates'!B$1:C$1048576,2,0)))/S173)&gt;1,(SUMIFS(#REF!,#REF!,A173)-S173)/S173,(S173-SUMIFS(#REF!,#REF!,A173))/SUMIFS(#REF!,#REF!,A173)),"."),".")</f>
        <v>.</v>
      </c>
    </row>
    <row r="174" customFormat="false" ht="15.75" hidden="false" customHeight="true" outlineLevel="0" collapsed="false">
      <c r="A174" s="3" t="s">
        <v>369</v>
      </c>
      <c r="B174" s="3" t="s">
        <v>57</v>
      </c>
      <c r="C174" s="2" t="n">
        <v>44729</v>
      </c>
      <c r="D174" s="3" t="s">
        <v>105</v>
      </c>
      <c r="E174" s="37" t="s">
        <v>106</v>
      </c>
      <c r="F174" s="4" t="s">
        <v>392</v>
      </c>
      <c r="G174" s="5" t="s">
        <v>61</v>
      </c>
      <c r="H174" s="6" t="n">
        <v>1225000000</v>
      </c>
      <c r="I174" s="49" t="s">
        <v>399</v>
      </c>
      <c r="J174" s="7" t="str">
        <f aca="false">VLOOKUP($I174,'[1]Price List, Weapons &amp; Items'!B$1:C$1048576,2,0)</f>
        <v>Military equipment</v>
      </c>
      <c r="K174" s="7" t="str">
        <f aca="false">IF(I174=".",I174,VLOOKUP($I174,'[1]Price List, Weapons &amp; Items'!B$1:D$1048576,3,0))</f>
        <v>Military equipment</v>
      </c>
      <c r="L174" s="8" t="n">
        <f aca="false">VLOOKUP(I174,'[1]Price List, Weapons &amp; Items'!B$1:E$1048576,4,0)</f>
        <v>0</v>
      </c>
      <c r="M174" s="9" t="n">
        <v>16</v>
      </c>
      <c r="N174" s="9" t="n">
        <v>16</v>
      </c>
      <c r="O174" s="9" t="n">
        <f aca="false">VLOOKUP($I174,'[1]Price List, Weapons &amp; Items'!B$1:G$1048576,6,0)</f>
        <v>97500</v>
      </c>
      <c r="P174" s="6" t="str">
        <f aca="false">IF(TYPE(M174)=1,IF(TYPE(O174)=1,M174*O174,"No price"),".")</f>
        <v>No price</v>
      </c>
      <c r="Q174" s="6" t="str">
        <f aca="false">IF(TYPE(N174)=1,IF(TYPE(O174)=1,N174*O174,"No price"),".")</f>
        <v>No price</v>
      </c>
      <c r="R174" s="6" t="str">
        <f aca="false">IF(AG174=1,IF(H174&lt;&gt;"Not given",H174,IF(TYPE(H174)=2,IF(SUMIFS(#REF!,#REF!,A174)&gt;0,SUMIFS(#REF!,#REF!,A174),"."),"Format error")),"")</f>
        <v/>
      </c>
      <c r="S174" s="6" t="str">
        <f aca="false">IF(AND(AG174=1,R174&lt;&gt;".")=TRUE(),R174/VLOOKUP(G174,'[1]Exchange Rates'!B$1:C$1048576,2,0),IF(R174=".",".",""))</f>
        <v/>
      </c>
      <c r="T174" s="6" t="str">
        <f aca="false">IF(AG174=1,IF(AI174="Value is not given at all",".",IF(AI174="Value is given by the source",S174,IF(AI174="Value is calculated with prices",(IF(SUMIFS(#REF!,#REF!,A174)&gt;0,SUMIFS(#REF!,#REF!,A174),"."))/VLOOKUP("USD",'[1]Exchange Rates'!B$1:C$1048576,2,0),"Error with coding"))),"")</f>
        <v/>
      </c>
      <c r="U174" s="5" t="s">
        <v>63</v>
      </c>
      <c r="V174" s="47" t="s">
        <v>76</v>
      </c>
      <c r="W174" s="45" t="s">
        <v>72</v>
      </c>
      <c r="X174" s="45" t="s">
        <v>76</v>
      </c>
      <c r="Y174" s="45" t="s">
        <v>400</v>
      </c>
      <c r="Z174" s="5" t="n">
        <v>0</v>
      </c>
      <c r="AA174" s="5" t="n">
        <v>0</v>
      </c>
      <c r="AB174" s="5" t="n">
        <f aca="false">IF(AND(D174="Humanitarian", AE174&lt;&gt;"."), 1, 0)</f>
        <v>0</v>
      </c>
      <c r="AC174" s="5" t="n">
        <f aca="false">IF(OR(M174="undisclosed", M174="."), 0, IF(M174=N174, 1, 0))</f>
        <v>1</v>
      </c>
      <c r="AD174" s="5" t="n">
        <v>0</v>
      </c>
      <c r="AE174" s="1" t="s">
        <v>62</v>
      </c>
      <c r="AF174" s="12" t="str">
        <f aca="false">""</f>
        <v/>
      </c>
      <c r="AG174" s="36" t="n">
        <v>0</v>
      </c>
      <c r="AH174" s="36" t="s">
        <v>66</v>
      </c>
      <c r="AI174" s="36" t="s">
        <v>67</v>
      </c>
      <c r="AJ174" s="36" t="n">
        <v>1</v>
      </c>
      <c r="AK174" s="36" t="n">
        <v>6</v>
      </c>
      <c r="AL174" s="36" t="n">
        <v>0</v>
      </c>
      <c r="AM174" s="36" t="n">
        <f aca="false">IF(OR(AN174="2022-2023",AN174=2022), 1, 0)</f>
        <v>1</v>
      </c>
      <c r="AN174" s="36" t="s">
        <v>68</v>
      </c>
      <c r="AO174" s="36" t="n">
        <f aca="false">VLOOKUP($I174,'[1]Price List, Weapons &amp; Items'!B$1:F$1048576,5,0)</f>
        <v>0</v>
      </c>
      <c r="AP174" s="36" t="n">
        <f aca="false">IF(AND(AO174=1,M174="undisclosed")=TRUE(),1,0)</f>
        <v>0</v>
      </c>
      <c r="AQ174" s="36" t="n">
        <f aca="false">IF(AND(AO174=1,N174="undisclosed")=TRUE(),1,0)</f>
        <v>0</v>
      </c>
      <c r="AR174" s="36" t="n">
        <f aca="false">IFERROR(IF(SEARCH("ammuni",I174,1)&gt;0,1,0),0)</f>
        <v>0</v>
      </c>
      <c r="AS174" s="5" t="str">
        <f aca="false">VLOOKUP($I174,'[1]Price List, Weapons &amp; Items'!B$1:L$1048576,COLUMN('[1]Price List, Weapons &amp; Items'!$J$11)-1,0)</f>
        <v>Media reports (incl. social media)</v>
      </c>
      <c r="AT174" s="5" t="str">
        <f aca="false">IF(I174=".",".",VLOOKUP($I174,'[1]Price List, Weapons &amp; Items'!B$1:J$1048576,3,0))</f>
        <v>Military equipment</v>
      </c>
      <c r="AU174" s="13" t="str">
        <f aca="true">IF(AG174=1,(OFFSET(I174,0,0,COUNTIF(#REF!,A174),1)),"")</f>
        <v/>
      </c>
      <c r="AV174" s="5" t="n">
        <f aca="false">VLOOKUP($I174,'[1]Price List, Weapons &amp; Items'!B$1:L$1048576,COLUMN('[1]Price List, Weapons &amp; Items'!$L$11)-1,0)</f>
        <v>0</v>
      </c>
      <c r="AW174" s="5" t="n">
        <f aca="false">IF(U174="Yes",1,0)</f>
        <v>1</v>
      </c>
      <c r="AX174" s="5" t="n">
        <f aca="false">IF(D174="Military",IF(OR(IFERROR(SEARCH("equipment",E174,1),0)&gt;0,IFERROR(SEARCH("weapons",E174,1),0)&gt;0),1,0),0)</f>
        <v>1</v>
      </c>
      <c r="AY174" s="5" t="str">
        <f aca="false">IFERROR(IF(VALUE(TEXT(C174,"mm"))=IF(AK174&gt;12,AK174-12,AK174),".",IF(TEXT(C174,"mm")="01",".",1)),"Value is not in date format")</f>
        <v>.</v>
      </c>
      <c r="AZ174" s="5" t="str">
        <f aca="false">IF(AND(A174=A173,C174=C173)=TRUE(),IF(F174=F173,".","1"),".")</f>
        <v>.</v>
      </c>
      <c r="BA174" s="5" t="str">
        <f aca="false">IF(AND(_xlfn.ISFORMULA(R174),_xlfn.ISFORMULA(S174),_xlfn.ISFORMULA(T174))=TRUE(),".",1)</f>
        <v>.</v>
      </c>
      <c r="BB174" s="5" t="str">
        <f aca="false">IF(T174&lt;&gt;".",IF(T174&gt;S174,1,"."),".")</f>
        <v>.</v>
      </c>
      <c r="BC174" s="5" t="n">
        <f aca="false">IFERROR(VLOOKUP(B174,'[1]Share, Heavy Weapons to Ukraine'!B$1:AA$1048576,COLUMN('[1]Share, Heavy Weapons to Ukraine'!C183)-1,0),0)</f>
        <v>1</v>
      </c>
      <c r="BD174" s="5" t="n">
        <f aca="false">VLOOKUP(Sheet1!B174,'[1]Country Summary (€)'!B$1:F$1048576,COLUMN('[1]Country Summary (€)'!C184)-1,FALSE())</f>
        <v>0</v>
      </c>
      <c r="BE174" s="5" t="str">
        <f aca="false">IF(AND(AG174=1,D174="Military",H174&lt;&gt;"Not given")=TRUE(),IF(SUMIFS(#REF!,#REF!,A174)&gt;0,ABS((SUMIFS(#REF!,#REF!,A174)/VLOOKUP("USD",'[1]Exchange Rates'!B$1:C$1048576,2,0)))/S174,"."),".")</f>
        <v>.</v>
      </c>
      <c r="BF174" s="1" t="str">
        <f aca="false">IF(AND(AG174=1,D174="Military",H174&lt;&gt;"Not given")=TRUE(),IF(SUMIFS(#REF!,#REF!,A174)&gt;0,IF((ABS((SUMIFS(#REF!,#REF!,A174)/VLOOKUP("USD",'[1]Exchange Rates'!B$1:C$1048576,2,0)))/S174)&gt;1,(SUMIFS(#REF!,#REF!,A174)-S174)/S174,(S174-SUMIFS(#REF!,#REF!,A174))/SUMIFS(#REF!,#REF!,A174)),"."),".")</f>
        <v>.</v>
      </c>
    </row>
    <row r="175" customFormat="false" ht="15.75" hidden="false" customHeight="true" outlineLevel="0" collapsed="false">
      <c r="A175" s="3" t="s">
        <v>369</v>
      </c>
      <c r="B175" s="3" t="s">
        <v>57</v>
      </c>
      <c r="C175" s="2" t="n">
        <v>44729</v>
      </c>
      <c r="D175" s="3" t="s">
        <v>105</v>
      </c>
      <c r="E175" s="37" t="s">
        <v>106</v>
      </c>
      <c r="F175" s="4" t="s">
        <v>392</v>
      </c>
      <c r="G175" s="5" t="s">
        <v>61</v>
      </c>
      <c r="H175" s="6" t="n">
        <v>1225000000</v>
      </c>
      <c r="I175" s="49" t="s">
        <v>401</v>
      </c>
      <c r="J175" s="7" t="str">
        <f aca="false">VLOOKUP($I175,'[1]Price List, Weapons &amp; Items'!B$1:C$1048576,2,0)</f>
        <v>Military equipment</v>
      </c>
      <c r="K175" s="7" t="str">
        <f aca="false">IF(I175=".",I175,VLOOKUP($I175,'[1]Price List, Weapons &amp; Items'!B$1:D$1048576,3,0))</f>
        <v>Military equipment</v>
      </c>
      <c r="L175" s="8" t="n">
        <f aca="false">VLOOKUP(I175,'[1]Price List, Weapons &amp; Items'!B$1:E$1048576,4,0)</f>
        <v>0</v>
      </c>
      <c r="M175" s="9" t="n">
        <v>16</v>
      </c>
      <c r="N175" s="9" t="n">
        <v>16</v>
      </c>
      <c r="O175" s="9" t="str">
        <f aca="false">VLOOKUP($I175,'[1]Price List, Weapons &amp; Items'!B$1:G$1048576,6,0)</f>
        <v>.</v>
      </c>
      <c r="P175" s="6" t="str">
        <f aca="false">IF(TYPE(M175)=1,IF(TYPE(O175)=1,M175*O175,"No price"),".")</f>
        <v>No price</v>
      </c>
      <c r="Q175" s="6" t="str">
        <f aca="false">IF(TYPE(N175)=1,IF(TYPE(O175)=1,N175*O175,"No price"),".")</f>
        <v>No price</v>
      </c>
      <c r="R175" s="6" t="str">
        <f aca="false">IF(AG175=1,IF(H175&lt;&gt;"Not given",H175,IF(TYPE(H175)=2,IF(SUMIFS(#REF!,#REF!,A175)&gt;0,SUMIFS(#REF!,#REF!,A175),"."),"Format error")),"")</f>
        <v/>
      </c>
      <c r="S175" s="6" t="str">
        <f aca="false">IF(AND(AG175=1,R175&lt;&gt;".")=TRUE(),R175/VLOOKUP(G175,'[1]Exchange Rates'!B$1:C$1048576,2,0),IF(R175=".",".",""))</f>
        <v/>
      </c>
      <c r="T175" s="6" t="str">
        <f aca="false">IF(AG175=1,IF(AI175="Value is not given at all",".",IF(AI175="Value is given by the source",S175,IF(AI175="Value is calculated with prices",(IF(SUMIFS(#REF!,#REF!,A175)&gt;0,SUMIFS(#REF!,#REF!,A175),"."))/VLOOKUP("USD",'[1]Exchange Rates'!B$1:C$1048576,2,0),"Error with coding"))),"")</f>
        <v/>
      </c>
      <c r="U175" s="5" t="s">
        <v>63</v>
      </c>
      <c r="V175" s="47" t="s">
        <v>76</v>
      </c>
      <c r="W175" s="45" t="s">
        <v>72</v>
      </c>
      <c r="X175" s="45" t="s">
        <v>76</v>
      </c>
      <c r="Y175" s="45" t="s">
        <v>402</v>
      </c>
      <c r="Z175" s="5" t="n">
        <v>0</v>
      </c>
      <c r="AA175" s="5" t="n">
        <v>0</v>
      </c>
      <c r="AB175" s="5" t="n">
        <f aca="false">IF(AND(D175="Humanitarian", AE175&lt;&gt;"."), 1, 0)</f>
        <v>0</v>
      </c>
      <c r="AC175" s="5" t="n">
        <f aca="false">IF(OR(M175="undisclosed", M175="."), 0, IF(M175=N175, 1, 0))</f>
        <v>1</v>
      </c>
      <c r="AD175" s="5" t="n">
        <v>0</v>
      </c>
      <c r="AE175" s="1" t="s">
        <v>62</v>
      </c>
      <c r="AF175" s="12" t="str">
        <f aca="false">""</f>
        <v/>
      </c>
      <c r="AG175" s="36" t="n">
        <v>0</v>
      </c>
      <c r="AH175" s="36" t="s">
        <v>66</v>
      </c>
      <c r="AI175" s="36" t="s">
        <v>67</v>
      </c>
      <c r="AJ175" s="36" t="n">
        <v>1</v>
      </c>
      <c r="AK175" s="36" t="n">
        <v>6</v>
      </c>
      <c r="AL175" s="36" t="n">
        <v>0</v>
      </c>
      <c r="AM175" s="36" t="n">
        <f aca="false">IF(OR(AN175="2022-2023",AN175=2022), 1, 0)</f>
        <v>1</v>
      </c>
      <c r="AN175" s="36" t="s">
        <v>68</v>
      </c>
      <c r="AO175" s="36" t="n">
        <f aca="false">VLOOKUP($I175,'[1]Price List, Weapons &amp; Items'!B$1:F$1048576,5,0)</f>
        <v>0</v>
      </c>
      <c r="AP175" s="36" t="n">
        <f aca="false">IF(AND(AO175=1,M175="undisclosed")=TRUE(),1,0)</f>
        <v>0</v>
      </c>
      <c r="AQ175" s="36" t="n">
        <f aca="false">IF(AND(AO175=1,N175="undisclosed")=TRUE(),1,0)</f>
        <v>0</v>
      </c>
      <c r="AR175" s="36" t="n">
        <f aca="false">IFERROR(IF(SEARCH("ammuni",I175,1)&gt;0,1,0),0)</f>
        <v>0</v>
      </c>
      <c r="AS175" s="5" t="str">
        <f aca="false">VLOOKUP($I175,'[1]Price List, Weapons &amp; Items'!B$1:L$1048576,COLUMN('[1]Price List, Weapons &amp; Items'!$J$11)-1,0)</f>
        <v>Contracts</v>
      </c>
      <c r="AT175" s="5" t="str">
        <f aca="false">IF(I175=".",".",VLOOKUP($I175,'[1]Price List, Weapons &amp; Items'!B$1:J$1048576,3,0))</f>
        <v>Military equipment</v>
      </c>
      <c r="AU175" s="13" t="str">
        <f aca="true">IF(AG175=1,(OFFSET(I175,0,0,COUNTIF(#REF!,A175),1)),"")</f>
        <v/>
      </c>
      <c r="AV175" s="5" t="n">
        <f aca="false">VLOOKUP($I175,'[1]Price List, Weapons &amp; Items'!B$1:L$1048576,COLUMN('[1]Price List, Weapons &amp; Items'!$L$11)-1,0)</f>
        <v>0</v>
      </c>
      <c r="AW175" s="5" t="n">
        <f aca="false">IF(U175="Yes",1,0)</f>
        <v>1</v>
      </c>
      <c r="AX175" s="5" t="n">
        <f aca="false">IF(D175="Military",IF(OR(IFERROR(SEARCH("equipment",E175,1),0)&gt;0,IFERROR(SEARCH("weapons",E175,1),0)&gt;0),1,0),0)</f>
        <v>1</v>
      </c>
      <c r="AY175" s="5" t="str">
        <f aca="false">IFERROR(IF(VALUE(TEXT(C175,"mm"))=IF(AK175&gt;12,AK175-12,AK175),".",IF(TEXT(C175,"mm")="01",".",1)),"Value is not in date format")</f>
        <v>.</v>
      </c>
      <c r="AZ175" s="5" t="str">
        <f aca="false">IF(AND(A175=A174,C175=C174)=TRUE(),IF(F175=F174,".","1"),".")</f>
        <v>.</v>
      </c>
      <c r="BA175" s="5" t="str">
        <f aca="false">IF(AND(_xlfn.ISFORMULA(R175),_xlfn.ISFORMULA(S175),_xlfn.ISFORMULA(T175))=TRUE(),".",1)</f>
        <v>.</v>
      </c>
      <c r="BB175" s="5" t="str">
        <f aca="false">IF(T175&lt;&gt;".",IF(T175&gt;S175,1,"."),".")</f>
        <v>.</v>
      </c>
      <c r="BC175" s="5" t="n">
        <f aca="false">IFERROR(VLOOKUP(B175,'[1]Share, Heavy Weapons to Ukraine'!B$1:AA$1048576,COLUMN('[1]Share, Heavy Weapons to Ukraine'!C184)-1,0),0)</f>
        <v>1</v>
      </c>
      <c r="BD175" s="5" t="n">
        <f aca="false">VLOOKUP(Sheet1!B175,'[1]Country Summary (€)'!B$1:F$1048576,COLUMN('[1]Country Summary (€)'!C185)-1,FALSE())</f>
        <v>0</v>
      </c>
      <c r="BE175" s="5" t="str">
        <f aca="false">IF(AND(AG175=1,D175="Military",H175&lt;&gt;"Not given")=TRUE(),IF(SUMIFS(#REF!,#REF!,A175)&gt;0,ABS((SUMIFS(#REF!,#REF!,A175)/VLOOKUP("USD",'[1]Exchange Rates'!B$1:C$1048576,2,0)))/S175,"."),".")</f>
        <v>.</v>
      </c>
      <c r="BF175" s="1" t="str">
        <f aca="false">IF(AND(AG175=1,D175="Military",H175&lt;&gt;"Not given")=TRUE(),IF(SUMIFS(#REF!,#REF!,A175)&gt;0,IF((ABS((SUMIFS(#REF!,#REF!,A175)/VLOOKUP("USD",'[1]Exchange Rates'!B$1:C$1048576,2,0)))/S175)&gt;1,(SUMIFS(#REF!,#REF!,A175)-S175)/S175,(S175-SUMIFS(#REF!,#REF!,A175))/SUMIFS(#REF!,#REF!,A175)),"."),".")</f>
        <v>.</v>
      </c>
    </row>
    <row r="176" customFormat="false" ht="15.75" hidden="false" customHeight="true" outlineLevel="0" collapsed="false">
      <c r="A176" s="3" t="s">
        <v>369</v>
      </c>
      <c r="B176" s="3" t="s">
        <v>57</v>
      </c>
      <c r="C176" s="2" t="n">
        <v>44729</v>
      </c>
      <c r="D176" s="3" t="s">
        <v>105</v>
      </c>
      <c r="E176" s="37" t="s">
        <v>106</v>
      </c>
      <c r="F176" s="4" t="s">
        <v>392</v>
      </c>
      <c r="G176" s="5" t="s">
        <v>61</v>
      </c>
      <c r="H176" s="6" t="n">
        <v>1225000000</v>
      </c>
      <c r="I176" s="49" t="s">
        <v>403</v>
      </c>
      <c r="J176" s="7" t="str">
        <f aca="false">VLOOKUP($I176,'[1]Price List, Weapons &amp; Items'!B$1:C$1048576,2,0)</f>
        <v>Military equipment</v>
      </c>
      <c r="K176" s="7" t="str">
        <f aca="false">IF(I176=".",I176,VLOOKUP($I176,'[1]Price List, Weapons &amp; Items'!B$1:D$1048576,3,0))</f>
        <v>Light Anti-armor Weapon (LAW)</v>
      </c>
      <c r="L176" s="8" t="n">
        <f aca="false">VLOOKUP(I176,'[1]Price List, Weapons &amp; Items'!B$1:E$1048576,4,0)</f>
        <v>0</v>
      </c>
      <c r="M176" s="9" t="n">
        <v>40</v>
      </c>
      <c r="N176" s="9" t="n">
        <v>40</v>
      </c>
      <c r="O176" s="9" t="n">
        <f aca="false">VLOOKUP($I176,'[1]Price List, Weapons &amp; Items'!B$1:G$1048576,6,0)</f>
        <v>390000</v>
      </c>
      <c r="P176" s="6" t="str">
        <f aca="false">IF(TYPE(M176)=1,IF(TYPE(O176)=1,M176*O176,"No price"),".")</f>
        <v>No price</v>
      </c>
      <c r="Q176" s="6" t="str">
        <f aca="false">IF(TYPE(N176)=1,IF(TYPE(O176)=1,N176*O176,"No price"),".")</f>
        <v>No price</v>
      </c>
      <c r="R176" s="6" t="str">
        <f aca="false">IF(AG176=1,IF(H176&lt;&gt;"Not given",H176,IF(TYPE(H176)=2,IF(SUMIFS(#REF!,#REF!,A176)&gt;0,SUMIFS(#REF!,#REF!,A176),"."),"Format error")),"")</f>
        <v/>
      </c>
      <c r="S176" s="6" t="str">
        <f aca="false">IF(AND(AG176=1,R176&lt;&gt;".")=TRUE(),R176/VLOOKUP(G176,'[1]Exchange Rates'!B$1:C$1048576,2,0),IF(R176=".",".",""))</f>
        <v/>
      </c>
      <c r="T176" s="6" t="str">
        <f aca="false">IF(AG176=1,IF(AI176="Value is not given at all",".",IF(AI176="Value is given by the source",S176,IF(AI176="Value is calculated with prices",(IF(SUMIFS(#REF!,#REF!,A176)&gt;0,SUMIFS(#REF!,#REF!,A176),"."))/VLOOKUP("USD",'[1]Exchange Rates'!B$1:C$1048576,2,0),"Error with coding"))),"")</f>
        <v/>
      </c>
      <c r="U176" s="5" t="s">
        <v>63</v>
      </c>
      <c r="V176" s="54" t="s">
        <v>72</v>
      </c>
      <c r="W176" s="45" t="s">
        <v>76</v>
      </c>
      <c r="X176" s="45" t="s">
        <v>108</v>
      </c>
      <c r="Y176" s="45" t="s">
        <v>404</v>
      </c>
      <c r="Z176" s="5" t="n">
        <v>0</v>
      </c>
      <c r="AA176" s="5" t="n">
        <v>0</v>
      </c>
      <c r="AB176" s="5" t="n">
        <f aca="false">IF(AND(D176="Humanitarian", AE176&lt;&gt;"."), 1, 0)</f>
        <v>0</v>
      </c>
      <c r="AC176" s="5" t="n">
        <f aca="false">IF(OR(M176="undisclosed", M176="."), 0, IF(M176=N176, 1, 0))</f>
        <v>1</v>
      </c>
      <c r="AD176" s="5" t="n">
        <v>0</v>
      </c>
      <c r="AE176" s="1" t="s">
        <v>62</v>
      </c>
      <c r="AF176" s="12" t="str">
        <f aca="false">""</f>
        <v/>
      </c>
      <c r="AG176" s="36" t="n">
        <v>0</v>
      </c>
      <c r="AH176" s="36" t="s">
        <v>66</v>
      </c>
      <c r="AI176" s="36" t="s">
        <v>67</v>
      </c>
      <c r="AJ176" s="36" t="n">
        <v>1</v>
      </c>
      <c r="AK176" s="36" t="n">
        <v>6</v>
      </c>
      <c r="AL176" s="36" t="n">
        <v>0</v>
      </c>
      <c r="AM176" s="36" t="n">
        <f aca="false">IF(OR(AN176="2022-2023",AN176=2022), 1, 0)</f>
        <v>1</v>
      </c>
      <c r="AN176" s="36" t="s">
        <v>68</v>
      </c>
      <c r="AO176" s="36" t="n">
        <f aca="false">VLOOKUP($I176,'[1]Price List, Weapons &amp; Items'!B$1:F$1048576,5,0)</f>
        <v>0</v>
      </c>
      <c r="AP176" s="36" t="n">
        <f aca="false">IF(AND(AO176=1,M176="undisclosed")=TRUE(),1,0)</f>
        <v>0</v>
      </c>
      <c r="AQ176" s="36" t="n">
        <f aca="false">IF(AND(AO176=1,N176="undisclosed")=TRUE(),1,0)</f>
        <v>0</v>
      </c>
      <c r="AR176" s="36" t="n">
        <f aca="false">IFERROR(IF(SEARCH("ammuni",I176,1)&gt;0,1,0),0)</f>
        <v>0</v>
      </c>
      <c r="AS176" s="5" t="str">
        <f aca="false">VLOOKUP($I176,'[1]Price List, Weapons &amp; Items'!B$1:L$1048576,COLUMN('[1]Price List, Weapons &amp; Items'!$J$11)-1,0)</f>
        <v>Military media (incl. websites)</v>
      </c>
      <c r="AT176" s="5" t="str">
        <f aca="false">IF(I176=".",".",VLOOKUP($I176,'[1]Price List, Weapons &amp; Items'!B$1:J$1048576,3,0))</f>
        <v>Light Anti-armor Weapon (LAW)</v>
      </c>
      <c r="AU176" s="13" t="str">
        <f aca="true">IF(AG176=1,(OFFSET(I176,0,0,COUNTIF(#REF!,A176),1)),"")</f>
        <v/>
      </c>
      <c r="AV176" s="5" t="n">
        <f aca="false">VLOOKUP($I176,'[1]Price List, Weapons &amp; Items'!B$1:L$1048576,COLUMN('[1]Price List, Weapons &amp; Items'!$L$11)-1,0)</f>
        <v>0</v>
      </c>
      <c r="AW176" s="5" t="n">
        <f aca="false">IF(U176="Yes",1,0)</f>
        <v>1</v>
      </c>
      <c r="AX176" s="5" t="n">
        <f aca="false">IF(D176="Military",IF(OR(IFERROR(SEARCH("equipment",E176,1),0)&gt;0,IFERROR(SEARCH("weapons",E176,1),0)&gt;0),1,0),0)</f>
        <v>1</v>
      </c>
      <c r="AY176" s="5" t="str">
        <f aca="false">IFERROR(IF(VALUE(TEXT(C176,"mm"))=IF(AK176&gt;12,AK176-12,AK176),".",IF(TEXT(C176,"mm")="01",".",1)),"Value is not in date format")</f>
        <v>.</v>
      </c>
      <c r="AZ176" s="5" t="str">
        <f aca="false">IF(AND(A176=A175,C176=C175)=TRUE(),IF(F176=F175,".","1"),".")</f>
        <v>.</v>
      </c>
      <c r="BA176" s="5" t="str">
        <f aca="false">IF(AND(_xlfn.ISFORMULA(R176),_xlfn.ISFORMULA(S176),_xlfn.ISFORMULA(T176))=TRUE(),".",1)</f>
        <v>.</v>
      </c>
      <c r="BB176" s="5" t="str">
        <f aca="false">IF(T176&lt;&gt;".",IF(T176&gt;S176,1,"."),".")</f>
        <v>.</v>
      </c>
      <c r="BC176" s="5" t="n">
        <f aca="false">IFERROR(VLOOKUP(B176,'[1]Share, Heavy Weapons to Ukraine'!B$1:AA$1048576,COLUMN('[1]Share, Heavy Weapons to Ukraine'!C185)-1,0),0)</f>
        <v>1</v>
      </c>
      <c r="BD176" s="5" t="n">
        <f aca="false">VLOOKUP(Sheet1!B176,'[1]Country Summary (€)'!B$1:F$1048576,COLUMN('[1]Country Summary (€)'!C186)-1,FALSE())</f>
        <v>0</v>
      </c>
      <c r="BE176" s="5" t="str">
        <f aca="false">IF(AND(AG176=1,D176="Military",H176&lt;&gt;"Not given")=TRUE(),IF(SUMIFS(#REF!,#REF!,A176)&gt;0,ABS((SUMIFS(#REF!,#REF!,A176)/VLOOKUP("USD",'[1]Exchange Rates'!B$1:C$1048576,2,0)))/S176,"."),".")</f>
        <v>.</v>
      </c>
      <c r="BF176" s="1" t="str">
        <f aca="false">IF(AND(AG176=1,D176="Military",H176&lt;&gt;"Not given")=TRUE(),IF(SUMIFS(#REF!,#REF!,A176)&gt;0,IF((ABS((SUMIFS(#REF!,#REF!,A176)/VLOOKUP("USD",'[1]Exchange Rates'!B$1:C$1048576,2,0)))/S176)&gt;1,(SUMIFS(#REF!,#REF!,A176)-S176)/S176,(S176-SUMIFS(#REF!,#REF!,A176))/SUMIFS(#REF!,#REF!,A176)),"."),".")</f>
        <v>.</v>
      </c>
    </row>
    <row r="177" customFormat="false" ht="15.75" hidden="false" customHeight="true" outlineLevel="0" collapsed="false">
      <c r="A177" s="55" t="s">
        <v>405</v>
      </c>
      <c r="B177" s="55" t="s">
        <v>57</v>
      </c>
      <c r="C177" s="56" t="n">
        <v>44652</v>
      </c>
      <c r="D177" s="55" t="s">
        <v>105</v>
      </c>
      <c r="E177" s="55" t="s">
        <v>370</v>
      </c>
      <c r="F177" s="57" t="s">
        <v>406</v>
      </c>
      <c r="G177" s="58" t="s">
        <v>61</v>
      </c>
      <c r="H177" s="59" t="n">
        <v>6300000000</v>
      </c>
      <c r="I177" s="52" t="s">
        <v>407</v>
      </c>
      <c r="J177" s="7" t="str">
        <f aca="false">VLOOKUP($I177,'[1]Price List, Weapons &amp; Items'!B$1:C$1048576,2,0)</f>
        <v>Portable defence system</v>
      </c>
      <c r="K177" s="7" t="str">
        <f aca="false">IF(I177=".",I177,VLOOKUP($I177,'[1]Price List, Weapons &amp; Items'!B$1:D$1048576,3,0))</f>
        <v>Light Anti-armor Weapon (LAW)</v>
      </c>
      <c r="L177" s="8" t="n">
        <f aca="false">VLOOKUP(I177,'[1]Price List, Weapons &amp; Items'!B$1:E$1048576,4,0)</f>
        <v>0</v>
      </c>
      <c r="M177" s="60" t="s">
        <v>166</v>
      </c>
      <c r="N177" s="9" t="s">
        <v>166</v>
      </c>
      <c r="O177" s="9" t="n">
        <f aca="false">VLOOKUP($I177,'[1]Price List, Weapons &amp; Items'!B$1:G$1048576,6,0)</f>
        <v>22000</v>
      </c>
      <c r="P177" s="6" t="str">
        <f aca="false">IF(TYPE(M177)=1,IF(TYPE(O177)=1,M177*O177,"No price"),".")</f>
        <v>.</v>
      </c>
      <c r="Q177" s="6" t="str">
        <f aca="false">IF(TYPE(N177)=1,IF(TYPE(O177)=1,N177*O177,"No price"),".")</f>
        <v>.</v>
      </c>
      <c r="R177" s="6" t="n">
        <f aca="false">IF(AG177=1,IF(H177&lt;&gt;"Not given",H177,IF(TYPE(H177)=2,IF(SUMIFS(#REF!,#REF!,A177)&gt;0,SUMIFS(#REF!,#REF!,A177),"."),"Format error")),"")</f>
        <v>6300000000</v>
      </c>
      <c r="S177" s="6" t="n">
        <f aca="false">IF(AND(AG177=1,R177&lt;&gt;".")=TRUE(),R177/VLOOKUP(G177,'[1]Exchange Rates'!B$1:C$1048576,2,0),IF(R177=".",".",""))</f>
        <v>5697232772.65328</v>
      </c>
      <c r="T177" s="6" t="str">
        <f aca="false">IF(AG177=1,IF(AI177="Value is not given at all",".",IF(AI177="Value is given by the source",S177,IF(AI177="Value is calculated with prices",(IF(SUMIFS(#REF!,#REF!,A177)&gt;0,SUMIFS(#REF!,#REF!,A177),"."))/VLOOKUP("USD",'[1]Exchange Rates'!B$1:C$1048576,2,0),"Error with coding"))),"")</f>
        <v>.</v>
      </c>
      <c r="U177" s="58" t="s">
        <v>63</v>
      </c>
      <c r="V177" s="61" t="s">
        <v>72</v>
      </c>
      <c r="W177" s="62" t="s">
        <v>76</v>
      </c>
      <c r="X177" s="63" t="s">
        <v>108</v>
      </c>
      <c r="Y177" s="64" t="s">
        <v>62</v>
      </c>
      <c r="Z177" s="58" t="n">
        <v>0</v>
      </c>
      <c r="AA177" s="5" t="n">
        <v>0</v>
      </c>
      <c r="AB177" s="5" t="n">
        <f aca="false">IF(AND(D177="Humanitarian", AE177&lt;&gt;"."), 1, 0)</f>
        <v>0</v>
      </c>
      <c r="AC177" s="5" t="n">
        <f aca="false">IF(OR(M177="undisclosed", M177="."), 0, IF(M177=N177, 1, 0))</f>
        <v>0</v>
      </c>
      <c r="AD177" s="5" t="n">
        <v>0</v>
      </c>
      <c r="AE177" s="65" t="s">
        <v>62</v>
      </c>
      <c r="AF177" s="12" t="str">
        <f aca="false">""</f>
        <v/>
      </c>
      <c r="AG177" s="66" t="n">
        <v>1</v>
      </c>
      <c r="AH177" s="67" t="s">
        <v>66</v>
      </c>
      <c r="AI177" s="36" t="s">
        <v>67</v>
      </c>
      <c r="AJ177" s="67" t="n">
        <v>1</v>
      </c>
      <c r="AK177" s="67" t="n">
        <v>4</v>
      </c>
      <c r="AL177" s="67" t="n">
        <v>0</v>
      </c>
      <c r="AM177" s="36" t="n">
        <f aca="false">IF(OR(AN177="2022-2023",AN177=2022), 1, 0)</f>
        <v>1</v>
      </c>
      <c r="AN177" s="36" t="s">
        <v>68</v>
      </c>
      <c r="AO177" s="36" t="n">
        <f aca="false">VLOOKUP($I177,'[1]Price List, Weapons &amp; Items'!B$1:F$1048576,5,0)</f>
        <v>0</v>
      </c>
      <c r="AP177" s="36" t="n">
        <f aca="false">IF(AND(AO177=1,M177="undisclosed")=TRUE(),1,0)</f>
        <v>0</v>
      </c>
      <c r="AQ177" s="36" t="n">
        <f aca="false">IF(AND(AO177=1,N177="undisclosed")=TRUE(),1,0)</f>
        <v>0</v>
      </c>
      <c r="AR177" s="36" t="n">
        <f aca="false">IFERROR(IF(SEARCH("ammuni",I177,1)&gt;0,1,0),0)</f>
        <v>0</v>
      </c>
      <c r="AS177" s="5" t="str">
        <f aca="false">VLOOKUP($I177,'[1]Price List, Weapons &amp; Items'!B$1:L$1048576,COLUMN('[1]Price List, Weapons &amp; Items'!$J$11)-1,0)</f>
        <v>Contracts</v>
      </c>
      <c r="AT177" s="5" t="str">
        <f aca="false">IF(I177=".",".",VLOOKUP($I177,'[1]Price List, Weapons &amp; Items'!B$1:J$1048576,3,0))</f>
        <v>Light Anti-armor Weapon (LAW)</v>
      </c>
      <c r="AU177" s="13" t="e">
        <f aca="true">IF(AG177=1,(OFFSET(I177,0,0,COUNTIF(#REF!,A177),1)),"")</f>
        <v>#REF!</v>
      </c>
      <c r="AV177" s="5" t="str">
        <f aca="false">VLOOKUP($I177,'[1]Price List, Weapons &amp; Items'!B$1:L$1048576,COLUMN('[1]Price List, Weapons &amp; Items'!$L$11)-1,0)</f>
        <v>no price, 0 count</v>
      </c>
      <c r="AW177" s="5" t="n">
        <f aca="false">IF(U177="Yes",1,0)</f>
        <v>1</v>
      </c>
      <c r="AX177" s="5" t="n">
        <f aca="false">IF(D177="Military",IF(OR(IFERROR(SEARCH("equipment",E177,1),0)&gt;0,IFERROR(SEARCH("weapons",E177,1),0)&gt;0),1,0),0)</f>
        <v>1</v>
      </c>
      <c r="AY177" s="5" t="str">
        <f aca="false">IFERROR(IF(VALUE(TEXT(C177,"mm"))=IF(AK177&gt;12,AK177-12,AK177),".",IF(TEXT(C177,"mm")="01",".",1)),"Value is not in date format")</f>
        <v>.</v>
      </c>
      <c r="AZ177" s="5" t="str">
        <f aca="false">IF(AND(A177=A176,C177=C176)=TRUE(),IF(F177=F176,".","1"),".")</f>
        <v>.</v>
      </c>
      <c r="BA177" s="5" t="str">
        <f aca="false">IF(AND(_xlfn.ISFORMULA(R177),_xlfn.ISFORMULA(S177),_xlfn.ISFORMULA(T177))=TRUE(),".",1)</f>
        <v>.</v>
      </c>
      <c r="BB177" s="5" t="str">
        <f aca="false">IF(T177&lt;&gt;".",IF(T177&gt;S177,1,"."),".")</f>
        <v>.</v>
      </c>
      <c r="BC177" s="5" t="n">
        <f aca="false">IFERROR(VLOOKUP(B177,'[1]Share, Heavy Weapons to Ukraine'!B$1:AA$1048576,COLUMN('[1]Share, Heavy Weapons to Ukraine'!C186)-1,0),0)</f>
        <v>1</v>
      </c>
      <c r="BD177" s="5" t="n">
        <f aca="false">VLOOKUP(Sheet1!B177,'[1]Country Summary (€)'!B$1:F$1048576,COLUMN('[1]Country Summary (€)'!C187)-1,FALSE())</f>
        <v>0</v>
      </c>
      <c r="BE177" s="5" t="e">
        <f aca="false">IF(AND(AG177=1,D177="Military",H177&lt;&gt;"Not given")=TRUE(),IF(SUMIFS(#REF!,#REF!,A177)&gt;0,ABS((SUMIFS(#REF!,#REF!,A177)/VLOOKUP("USD",'[1]Exchange Rates'!B$1:C$1048576,2,0)))/S177,"."),".")</f>
        <v>#REF!</v>
      </c>
      <c r="BF177" s="1" t="e">
        <f aca="false">IF(AND(AG177=1,D177="Military",H177&lt;&gt;"Not given")=TRUE(),IF(SUMIFS(#REF!,#REF!,A177)&gt;0,IF((ABS((SUMIFS(#REF!,#REF!,A177)/VLOOKUP("USD",'[1]Exchange Rates'!B$1:C$1048576,2,0)))/S177)&gt;1,(SUMIFS(#REF!,#REF!,A177)-S177)/S177,(S177-SUMIFS(#REF!,#REF!,A177))/SUMIFS(#REF!,#REF!,A177)),"."),".")</f>
        <v>#REF!</v>
      </c>
      <c r="BG177" s="68"/>
      <c r="BH177" s="68"/>
      <c r="BI177" s="68"/>
      <c r="BJ177" s="68"/>
      <c r="BK177" s="68"/>
      <c r="BL177" s="68"/>
      <c r="BM177" s="68"/>
      <c r="BN177" s="68"/>
      <c r="BO177" s="68"/>
      <c r="BP177" s="68"/>
      <c r="BQ177" s="68"/>
      <c r="BR177" s="68"/>
      <c r="BS177" s="68"/>
      <c r="BT177" s="68"/>
      <c r="BU177" s="68"/>
      <c r="BV177" s="68"/>
      <c r="BW177" s="68"/>
      <c r="BX177" s="68"/>
      <c r="BY177" s="68"/>
      <c r="BZ177" s="68"/>
      <c r="CA177" s="68"/>
    </row>
    <row r="178" customFormat="false" ht="15.75" hidden="false" customHeight="true" outlineLevel="0" collapsed="false">
      <c r="A178" s="55" t="s">
        <v>405</v>
      </c>
      <c r="B178" s="55" t="s">
        <v>57</v>
      </c>
      <c r="C178" s="69" t="n">
        <v>44652</v>
      </c>
      <c r="D178" s="55" t="s">
        <v>105</v>
      </c>
      <c r="E178" s="55" t="s">
        <v>370</v>
      </c>
      <c r="F178" s="4" t="s">
        <v>408</v>
      </c>
      <c r="G178" s="58" t="s">
        <v>61</v>
      </c>
      <c r="H178" s="59" t="n">
        <v>300000000</v>
      </c>
      <c r="I178" s="52" t="s">
        <v>407</v>
      </c>
      <c r="J178" s="7" t="str">
        <f aca="false">VLOOKUP($I178,'[1]Price List, Weapons &amp; Items'!B$1:C$1048576,2,0)</f>
        <v>Portable defence system</v>
      </c>
      <c r="K178" s="7" t="str">
        <f aca="false">IF(I178=".",I178,VLOOKUP($I178,'[1]Price List, Weapons &amp; Items'!B$1:D$1048576,3,0))</f>
        <v>Light Anti-armor Weapon (LAW)</v>
      </c>
      <c r="L178" s="8" t="n">
        <f aca="false">VLOOKUP(I178,'[1]Price List, Weapons &amp; Items'!B$1:E$1048576,4,0)</f>
        <v>0</v>
      </c>
      <c r="M178" s="60" t="s">
        <v>166</v>
      </c>
      <c r="N178" s="9" t="s">
        <v>166</v>
      </c>
      <c r="O178" s="9" t="n">
        <f aca="false">VLOOKUP($I178,'[1]Price List, Weapons &amp; Items'!B$1:G$1048576,6,0)</f>
        <v>22000</v>
      </c>
      <c r="P178" s="6" t="str">
        <f aca="false">IF(TYPE(M178)=1,IF(TYPE(O178)=1,M178*O178,"No price"),".")</f>
        <v>.</v>
      </c>
      <c r="Q178" s="6" t="str">
        <f aca="false">IF(TYPE(N178)=1,IF(TYPE(O178)=1,N178*O178,"No price"),".")</f>
        <v>.</v>
      </c>
      <c r="R178" s="6" t="str">
        <f aca="false">IF(AG178=1,IF(H178&lt;&gt;"Not given",H178,IF(TYPE(H178)=2,IF(SUMIFS(#REF!,#REF!,A178)&gt;0,SUMIFS(#REF!,#REF!,A178),"."),"Format error")),"")</f>
        <v/>
      </c>
      <c r="S178" s="6" t="str">
        <f aca="false">IF(AND(AG178=1,R178&lt;&gt;".")=TRUE(),R178/VLOOKUP(G178,'[1]Exchange Rates'!B$1:C$1048576,2,0),IF(R178=".",".",""))</f>
        <v/>
      </c>
      <c r="T178" s="6" t="str">
        <f aca="false">IF(AG178=1,IF(AI178="Value is not given at all",".",IF(AI178="Value is given by the source",S178,IF(AI178="Value is calculated with prices",(IF(SUMIFS(#REF!,#REF!,A178)&gt;0,SUMIFS(#REF!,#REF!,A178),"."))/VLOOKUP("USD",'[1]Exchange Rates'!B$1:C$1048576,2,0),"Error with coding"))),"")</f>
        <v/>
      </c>
      <c r="U178" s="58" t="s">
        <v>63</v>
      </c>
      <c r="V178" s="70" t="s">
        <v>409</v>
      </c>
      <c r="W178" s="61" t="s">
        <v>72</v>
      </c>
      <c r="X178" s="62" t="s">
        <v>76</v>
      </c>
      <c r="Y178" s="71" t="s">
        <v>410</v>
      </c>
      <c r="Z178" s="58" t="n">
        <v>0</v>
      </c>
      <c r="AA178" s="5" t="n">
        <v>0</v>
      </c>
      <c r="AB178" s="5" t="n">
        <f aca="false">IF(AND(D178="Humanitarian", AE178&lt;&gt;"."), 1, 0)</f>
        <v>0</v>
      </c>
      <c r="AC178" s="5" t="n">
        <f aca="false">IF(OR(M178="undisclosed", M178="."), 0, IF(M178=N178, 1, 0))</f>
        <v>0</v>
      </c>
      <c r="AD178" s="5" t="n">
        <v>0</v>
      </c>
      <c r="AE178" s="65" t="s">
        <v>62</v>
      </c>
      <c r="AF178" s="12" t="str">
        <f aca="false">""</f>
        <v/>
      </c>
      <c r="AG178" s="66" t="n">
        <v>0</v>
      </c>
      <c r="AH178" s="67" t="s">
        <v>66</v>
      </c>
      <c r="AI178" s="36" t="s">
        <v>67</v>
      </c>
      <c r="AJ178" s="67" t="n">
        <v>1</v>
      </c>
      <c r="AK178" s="67" t="n">
        <v>4</v>
      </c>
      <c r="AL178" s="67" t="n">
        <v>0</v>
      </c>
      <c r="AM178" s="36" t="n">
        <f aca="false">IF(OR(AN178="2022-2023",AN178=2022), 1, 0)</f>
        <v>1</v>
      </c>
      <c r="AN178" s="36" t="s">
        <v>68</v>
      </c>
      <c r="AO178" s="36" t="n">
        <f aca="false">VLOOKUP($I178,'[1]Price List, Weapons &amp; Items'!B$1:F$1048576,5,0)</f>
        <v>0</v>
      </c>
      <c r="AP178" s="36" t="n">
        <f aca="false">IF(AND(AO178=1,M178="undisclosed")=TRUE(),1,0)</f>
        <v>0</v>
      </c>
      <c r="AQ178" s="36" t="n">
        <f aca="false">IF(AND(AO178=1,N178="undisclosed")=TRUE(),1,0)</f>
        <v>0</v>
      </c>
      <c r="AR178" s="36" t="n">
        <f aca="false">IFERROR(IF(SEARCH("ammuni",I178,1)&gt;0,1,0),0)</f>
        <v>0</v>
      </c>
      <c r="AS178" s="5" t="str">
        <f aca="false">VLOOKUP($I178,'[1]Price List, Weapons &amp; Items'!B$1:L$1048576,COLUMN('[1]Price List, Weapons &amp; Items'!$J$11)-1,0)</f>
        <v>Contracts</v>
      </c>
      <c r="AT178" s="5" t="str">
        <f aca="false">IF(I178=".",".",VLOOKUP($I178,'[1]Price List, Weapons &amp; Items'!B$1:J$1048576,3,0))</f>
        <v>Light Anti-armor Weapon (LAW)</v>
      </c>
      <c r="AU178" s="13" t="str">
        <f aca="true">IF(AG178=1,(OFFSET(I178,0,0,COUNTIF(#REF!,A178),1)),"")</f>
        <v/>
      </c>
      <c r="AV178" s="5" t="str">
        <f aca="false">VLOOKUP($I178,'[1]Price List, Weapons &amp; Items'!B$1:L$1048576,COLUMN('[1]Price List, Weapons &amp; Items'!$L$11)-1,0)</f>
        <v>no price, 0 count</v>
      </c>
      <c r="AW178" s="5" t="n">
        <f aca="false">IF(U178="Yes",1,0)</f>
        <v>1</v>
      </c>
      <c r="AX178" s="5" t="n">
        <f aca="false">IF(D178="Military",IF(OR(IFERROR(SEARCH("equipment",E178,1),0)&gt;0,IFERROR(SEARCH("weapons",E178,1),0)&gt;0),1,0),0)</f>
        <v>1</v>
      </c>
      <c r="AY178" s="5" t="str">
        <f aca="false">IFERROR(IF(VALUE(TEXT(C178,"mm"))=IF(AK178&gt;12,AK178-12,AK178),".",IF(TEXT(C178,"mm")="01",".",1)),"Value is not in date format")</f>
        <v>.</v>
      </c>
      <c r="AZ178" s="5" t="str">
        <f aca="false">IF(AND(A178=A177,C178=C177)=TRUE(),IF(F178=F177,".","1"),".")</f>
        <v>1</v>
      </c>
      <c r="BA178" s="5" t="str">
        <f aca="false">IF(AND(_xlfn.ISFORMULA(R178),_xlfn.ISFORMULA(S178),_xlfn.ISFORMULA(T178))=TRUE(),".",1)</f>
        <v>.</v>
      </c>
      <c r="BB178" s="5" t="str">
        <f aca="false">IF(T178&lt;&gt;".",IF(T178&gt;S178,1,"."),".")</f>
        <v>.</v>
      </c>
      <c r="BC178" s="5" t="n">
        <f aca="false">IFERROR(VLOOKUP(B178,'[1]Share, Heavy Weapons to Ukraine'!B$1:AA$1048576,COLUMN('[1]Share, Heavy Weapons to Ukraine'!C187)-1,0),0)</f>
        <v>1</v>
      </c>
      <c r="BD178" s="5" t="n">
        <f aca="false">VLOOKUP(Sheet1!B178,'[1]Country Summary (€)'!B$1:F$1048576,COLUMN('[1]Country Summary (€)'!C188)-1,FALSE())</f>
        <v>0</v>
      </c>
      <c r="BE178" s="5" t="str">
        <f aca="false">IF(AND(AG178=1,D178="Military",H178&lt;&gt;"Not given")=TRUE(),IF(SUMIFS(#REF!,#REF!,A178)&gt;0,ABS((SUMIFS(#REF!,#REF!,A178)/VLOOKUP("USD",'[1]Exchange Rates'!B$1:C$1048576,2,0)))/S178,"."),".")</f>
        <v>.</v>
      </c>
      <c r="BF178" s="1" t="str">
        <f aca="false">IF(AND(AG178=1,D178="Military",H178&lt;&gt;"Not given")=TRUE(),IF(SUMIFS(#REF!,#REF!,A178)&gt;0,IF((ABS((SUMIFS(#REF!,#REF!,A178)/VLOOKUP("USD",'[1]Exchange Rates'!B$1:C$1048576,2,0)))/S178)&gt;1,(SUMIFS(#REF!,#REF!,A178)-S178)/S178,(S178-SUMIFS(#REF!,#REF!,A178))/SUMIFS(#REF!,#REF!,A178)),"."),".")</f>
        <v>.</v>
      </c>
      <c r="BG178" s="68"/>
      <c r="BH178" s="68"/>
      <c r="BI178" s="68"/>
      <c r="BJ178" s="68"/>
      <c r="BK178" s="68"/>
      <c r="BL178" s="68"/>
      <c r="BM178" s="68"/>
      <c r="BN178" s="68"/>
      <c r="BO178" s="68"/>
      <c r="BP178" s="68"/>
      <c r="BQ178" s="68"/>
      <c r="BR178" s="68"/>
      <c r="BS178" s="68"/>
      <c r="BT178" s="68"/>
      <c r="BU178" s="68"/>
      <c r="BV178" s="68"/>
      <c r="BW178" s="68"/>
      <c r="BX178" s="68"/>
      <c r="BY178" s="68"/>
      <c r="BZ178" s="68"/>
      <c r="CA178" s="68"/>
    </row>
    <row r="179" customFormat="false" ht="15.75" hidden="false" customHeight="true" outlineLevel="0" collapsed="false">
      <c r="A179" s="55" t="s">
        <v>405</v>
      </c>
      <c r="B179" s="72" t="s">
        <v>57</v>
      </c>
      <c r="C179" s="69" t="n">
        <v>44652</v>
      </c>
      <c r="D179" s="72" t="s">
        <v>105</v>
      </c>
      <c r="E179" s="72" t="s">
        <v>370</v>
      </c>
      <c r="F179" s="4" t="s">
        <v>408</v>
      </c>
      <c r="G179" s="73" t="s">
        <v>61</v>
      </c>
      <c r="H179" s="74" t="n">
        <v>300000000</v>
      </c>
      <c r="I179" s="52" t="s">
        <v>153</v>
      </c>
      <c r="J179" s="7" t="str">
        <f aca="false">VLOOKUP($I179,'[1]Price List, Weapons &amp; Items'!B$1:C$1048576,2,0)</f>
        <v>Aviation and drones</v>
      </c>
      <c r="K179" s="7" t="str">
        <f aca="false">IF(I179=".",I179,VLOOKUP($I179,'[1]Price List, Weapons &amp; Items'!B$1:D$1048576,3,0))</f>
        <v>drone</v>
      </c>
      <c r="L179" s="8" t="n">
        <f aca="false">VLOOKUP(I179,'[1]Price List, Weapons &amp; Items'!B$1:E$1048576,4,0)</f>
        <v>0</v>
      </c>
      <c r="M179" s="60" t="n">
        <v>600</v>
      </c>
      <c r="N179" s="74" t="n">
        <v>600</v>
      </c>
      <c r="O179" s="9" t="n">
        <f aca="false">VLOOKUP($I179,'[1]Price List, Weapons &amp; Items'!B$1:G$1048576,6,0)</f>
        <v>6000</v>
      </c>
      <c r="P179" s="6" t="str">
        <f aca="false">IF(TYPE(M179)=1,IF(TYPE(O179)=1,M179*O179,"No price"),".")</f>
        <v>No price</v>
      </c>
      <c r="Q179" s="6" t="str">
        <f aca="false">IF(TYPE(N179)=1,IF(TYPE(O179)=1,N179*O179,"No price"),".")</f>
        <v>No price</v>
      </c>
      <c r="R179" s="6" t="str">
        <f aca="false">IF(AG179=1,IF(H179&lt;&gt;"Not given",H179,IF(TYPE(H179)=2,IF(SUMIFS(#REF!,#REF!,A179)&gt;0,SUMIFS(#REF!,#REF!,A179),"."),"Format error")),"")</f>
        <v/>
      </c>
      <c r="S179" s="6" t="str">
        <f aca="false">IF(AND(AG179=1,R179&lt;&gt;".")=TRUE(),R179/VLOOKUP(G179,'[1]Exchange Rates'!B$1:C$1048576,2,0),IF(R179=".",".",""))</f>
        <v/>
      </c>
      <c r="T179" s="6" t="str">
        <f aca="false">IF(AG179=1,IF(AI179="Value is not given at all",".",IF(AI179="Value is given by the source",S179,IF(AI179="Value is calculated with prices",(IF(SUMIFS(#REF!,#REF!,A179)&gt;0,SUMIFS(#REF!,#REF!,A179),"."))/VLOOKUP("USD",'[1]Exchange Rates'!B$1:C$1048576,2,0),"Error with coding"))),"")</f>
        <v/>
      </c>
      <c r="U179" s="73" t="s">
        <v>63</v>
      </c>
      <c r="V179" s="75" t="s">
        <v>409</v>
      </c>
      <c r="W179" s="61" t="s">
        <v>72</v>
      </c>
      <c r="X179" s="62" t="s">
        <v>76</v>
      </c>
      <c r="Y179" s="63" t="s">
        <v>112</v>
      </c>
      <c r="Z179" s="73" t="n">
        <v>0</v>
      </c>
      <c r="AA179" s="5" t="n">
        <v>0</v>
      </c>
      <c r="AB179" s="5" t="n">
        <f aca="false">IF(AND(D179="Humanitarian", AE179&lt;&gt;"."), 1, 0)</f>
        <v>0</v>
      </c>
      <c r="AC179" s="5" t="n">
        <f aca="false">IF(OR(M179="undisclosed", M179="."), 0, IF(M179=N179, 1, 0))</f>
        <v>1</v>
      </c>
      <c r="AD179" s="5" t="n">
        <v>0</v>
      </c>
      <c r="AE179" s="65" t="s">
        <v>62</v>
      </c>
      <c r="AF179" s="12" t="str">
        <f aca="false">""</f>
        <v/>
      </c>
      <c r="AG179" s="76" t="n">
        <v>0</v>
      </c>
      <c r="AH179" s="67" t="s">
        <v>66</v>
      </c>
      <c r="AI179" s="36" t="s">
        <v>67</v>
      </c>
      <c r="AJ179" s="77" t="n">
        <v>1</v>
      </c>
      <c r="AK179" s="77" t="n">
        <v>4</v>
      </c>
      <c r="AL179" s="77" t="n">
        <v>0</v>
      </c>
      <c r="AM179" s="36" t="n">
        <f aca="false">IF(OR(AN179="2022-2023",AN179=2022), 1, 0)</f>
        <v>1</v>
      </c>
      <c r="AN179" s="36" t="s">
        <v>68</v>
      </c>
      <c r="AO179" s="36" t="n">
        <f aca="false">VLOOKUP($I179,'[1]Price List, Weapons &amp; Items'!B$1:F$1048576,5,0)</f>
        <v>0</v>
      </c>
      <c r="AP179" s="36" t="n">
        <f aca="false">IF(AND(AO179=1,M179="undisclosed")=TRUE(),1,0)</f>
        <v>0</v>
      </c>
      <c r="AQ179" s="36" t="n">
        <f aca="false">IF(AND(AO179=1,N179="undisclosed")=TRUE(),1,0)</f>
        <v>0</v>
      </c>
      <c r="AR179" s="36" t="n">
        <f aca="false">IFERROR(IF(SEARCH("ammuni",I179,1)&gt;0,1,0),0)</f>
        <v>0</v>
      </c>
      <c r="AS179" s="5" t="str">
        <f aca="false">VLOOKUP($I179,'[1]Price List, Weapons &amp; Items'!B$1:L$1048576,COLUMN('[1]Price List, Weapons &amp; Items'!$J$11)-1,0)</f>
        <v>Miscellaneous</v>
      </c>
      <c r="AT179" s="5" t="str">
        <f aca="false">IF(I179=".",".",VLOOKUP($I179,'[1]Price List, Weapons &amp; Items'!B$1:J$1048576,3,0))</f>
        <v>drone</v>
      </c>
      <c r="AU179" s="13" t="str">
        <f aca="true">IF(AG179=1,(OFFSET(I179,0,0,COUNTIF(#REF!,A179),1)),"")</f>
        <v/>
      </c>
      <c r="AV179" s="5" t="n">
        <f aca="false">VLOOKUP($I179,'[1]Price List, Weapons &amp; Items'!B$1:L$1048576,COLUMN('[1]Price List, Weapons &amp; Items'!$L$11)-1,0)</f>
        <v>0</v>
      </c>
      <c r="AW179" s="5" t="n">
        <f aca="false">IF(U179="Yes",1,0)</f>
        <v>1</v>
      </c>
      <c r="AX179" s="5" t="n">
        <f aca="false">IF(D179="Military",IF(OR(IFERROR(SEARCH("equipment",E179,1),0)&gt;0,IFERROR(SEARCH("weapons",E179,1),0)&gt;0),1,0),0)</f>
        <v>1</v>
      </c>
      <c r="AY179" s="5" t="str">
        <f aca="false">IFERROR(IF(VALUE(TEXT(C179,"mm"))=IF(AK179&gt;12,AK179-12,AK179),".",IF(TEXT(C179,"mm")="01",".",1)),"Value is not in date format")</f>
        <v>.</v>
      </c>
      <c r="AZ179" s="5" t="str">
        <f aca="false">IF(AND(A179=A178,C179=C178)=TRUE(),IF(F179=F178,".","1"),".")</f>
        <v>.</v>
      </c>
      <c r="BA179" s="5" t="str">
        <f aca="false">IF(AND(_xlfn.ISFORMULA(R179),_xlfn.ISFORMULA(S179),_xlfn.ISFORMULA(T179))=TRUE(),".",1)</f>
        <v>.</v>
      </c>
      <c r="BB179" s="5" t="str">
        <f aca="false">IF(T179&lt;&gt;".",IF(T179&gt;S179,1,"."),".")</f>
        <v>.</v>
      </c>
      <c r="BC179" s="5" t="n">
        <f aca="false">IFERROR(VLOOKUP(B179,'[1]Share, Heavy Weapons to Ukraine'!B$1:AA$1048576,COLUMN('[1]Share, Heavy Weapons to Ukraine'!C188)-1,0),0)</f>
        <v>1</v>
      </c>
      <c r="BD179" s="5" t="n">
        <f aca="false">VLOOKUP(Sheet1!B179,'[1]Country Summary (€)'!B$1:F$1048576,COLUMN('[1]Country Summary (€)'!C189)-1,FALSE())</f>
        <v>0</v>
      </c>
      <c r="BE179" s="5" t="str">
        <f aca="false">IF(AND(AG179=1,D179="Military",H179&lt;&gt;"Not given")=TRUE(),IF(SUMIFS(#REF!,#REF!,A179)&gt;0,ABS((SUMIFS(#REF!,#REF!,A179)/VLOOKUP("USD",'[1]Exchange Rates'!B$1:C$1048576,2,0)))/S179,"."),".")</f>
        <v>.</v>
      </c>
      <c r="BF179" s="1" t="str">
        <f aca="false">IF(AND(AG179=1,D179="Military",H179&lt;&gt;"Not given")=TRUE(),IF(SUMIFS(#REF!,#REF!,A179)&gt;0,IF((ABS((SUMIFS(#REF!,#REF!,A179)/VLOOKUP("USD",'[1]Exchange Rates'!B$1:C$1048576,2,0)))/S179)&gt;1,(SUMIFS(#REF!,#REF!,A179)-S179)/S179,(S179-SUMIFS(#REF!,#REF!,A179))/SUMIFS(#REF!,#REF!,A179)),"."),".")</f>
        <v>.</v>
      </c>
      <c r="BG179" s="68"/>
      <c r="BH179" s="68"/>
      <c r="BI179" s="68"/>
      <c r="BJ179" s="68"/>
      <c r="BK179" s="68"/>
      <c r="BL179" s="68"/>
      <c r="BM179" s="68"/>
      <c r="BN179" s="68"/>
      <c r="BO179" s="68"/>
      <c r="BP179" s="68"/>
      <c r="BQ179" s="68"/>
      <c r="BR179" s="68"/>
      <c r="BS179" s="68"/>
      <c r="BT179" s="68"/>
      <c r="BU179" s="68"/>
      <c r="BV179" s="68"/>
      <c r="BW179" s="68"/>
      <c r="BX179" s="68"/>
      <c r="BY179" s="68"/>
      <c r="BZ179" s="68"/>
      <c r="CA179" s="68"/>
    </row>
    <row r="180" customFormat="false" ht="15.75" hidden="false" customHeight="true" outlineLevel="0" collapsed="false">
      <c r="A180" s="55" t="s">
        <v>405</v>
      </c>
      <c r="B180" s="72" t="s">
        <v>57</v>
      </c>
      <c r="C180" s="69" t="n">
        <v>44652</v>
      </c>
      <c r="D180" s="72" t="s">
        <v>105</v>
      </c>
      <c r="E180" s="72" t="s">
        <v>370</v>
      </c>
      <c r="F180" s="4" t="s">
        <v>408</v>
      </c>
      <c r="G180" s="73" t="s">
        <v>61</v>
      </c>
      <c r="H180" s="74" t="n">
        <v>300000000</v>
      </c>
      <c r="I180" s="52" t="s">
        <v>411</v>
      </c>
      <c r="J180" s="7" t="str">
        <f aca="false">VLOOKUP($I180,'[1]Price List, Weapons &amp; Items'!B$1:C$1048576,2,0)</f>
        <v>Aviation and drones</v>
      </c>
      <c r="K180" s="7" t="str">
        <f aca="false">IF(I180=".",I180,VLOOKUP($I180,'[1]Price List, Weapons &amp; Items'!B$1:D$1048576,3,0))</f>
        <v>Drone</v>
      </c>
      <c r="L180" s="8" t="n">
        <f aca="false">VLOOKUP(I180,'[1]Price List, Weapons &amp; Items'!B$1:E$1048576,4,0)</f>
        <v>0</v>
      </c>
      <c r="M180" s="60" t="s">
        <v>166</v>
      </c>
      <c r="N180" s="74" t="s">
        <v>166</v>
      </c>
      <c r="O180" s="9" t="n">
        <f aca="false">VLOOKUP($I180,'[1]Price List, Weapons &amp; Items'!B$1:G$1048576,6,0)</f>
        <v>250000</v>
      </c>
      <c r="P180" s="6" t="str">
        <f aca="false">IF(TYPE(M180)=1,IF(TYPE(O180)=1,M180*O180,"No price"),".")</f>
        <v>.</v>
      </c>
      <c r="Q180" s="6" t="str">
        <f aca="false">IF(TYPE(N180)=1,IF(TYPE(O180)=1,N180*O180,"No price"),".")</f>
        <v>.</v>
      </c>
      <c r="R180" s="6" t="str">
        <f aca="false">IF(AG180=1,IF(H180&lt;&gt;"Not given",H180,IF(TYPE(H180)=2,IF(SUMIFS(#REF!,#REF!,A180)&gt;0,SUMIFS(#REF!,#REF!,A180),"."),"Format error")),"")</f>
        <v/>
      </c>
      <c r="S180" s="6" t="str">
        <f aca="false">IF(AND(AG180=1,R180&lt;&gt;".")=TRUE(),R180/VLOOKUP(G180,'[1]Exchange Rates'!B$1:C$1048576,2,0),IF(R180=".",".",""))</f>
        <v/>
      </c>
      <c r="T180" s="6" t="str">
        <f aca="false">IF(AG180=1,IF(AI180="Value is not given at all",".",IF(AI180="Value is given by the source",S180,IF(AI180="Value is calculated with prices",(IF(SUMIFS(#REF!,#REF!,A180)&gt;0,SUMIFS(#REF!,#REF!,A180),"."))/VLOOKUP("USD",'[1]Exchange Rates'!B$1:C$1048576,2,0),"Error with coding"))),"")</f>
        <v/>
      </c>
      <c r="U180" s="73" t="s">
        <v>63</v>
      </c>
      <c r="V180" s="75" t="s">
        <v>409</v>
      </c>
      <c r="W180" s="61" t="s">
        <v>72</v>
      </c>
      <c r="X180" s="62" t="s">
        <v>76</v>
      </c>
      <c r="Y180" s="63" t="s">
        <v>115</v>
      </c>
      <c r="Z180" s="73" t="n">
        <v>0</v>
      </c>
      <c r="AA180" s="5" t="n">
        <v>0</v>
      </c>
      <c r="AB180" s="5" t="n">
        <f aca="false">IF(AND(D180="Humanitarian", AE180&lt;&gt;"."), 1, 0)</f>
        <v>0</v>
      </c>
      <c r="AC180" s="5" t="n">
        <f aca="false">IF(OR(M180="undisclosed", M180="."), 0, IF(M180=N180, 1, 0))</f>
        <v>0</v>
      </c>
      <c r="AD180" s="5" t="n">
        <v>0</v>
      </c>
      <c r="AE180" s="65" t="s">
        <v>62</v>
      </c>
      <c r="AF180" s="12" t="str">
        <f aca="false">""</f>
        <v/>
      </c>
      <c r="AG180" s="76" t="n">
        <v>0</v>
      </c>
      <c r="AH180" s="67" t="s">
        <v>66</v>
      </c>
      <c r="AI180" s="36" t="s">
        <v>67</v>
      </c>
      <c r="AJ180" s="77" t="n">
        <v>1</v>
      </c>
      <c r="AK180" s="77" t="n">
        <v>4</v>
      </c>
      <c r="AL180" s="77" t="n">
        <v>0</v>
      </c>
      <c r="AM180" s="36" t="n">
        <f aca="false">IF(OR(AN180="2022-2023",AN180=2022), 1, 0)</f>
        <v>1</v>
      </c>
      <c r="AN180" s="36" t="s">
        <v>68</v>
      </c>
      <c r="AO180" s="36" t="n">
        <f aca="false">VLOOKUP($I180,'[1]Price List, Weapons &amp; Items'!B$1:F$1048576,5,0)</f>
        <v>0</v>
      </c>
      <c r="AP180" s="36" t="n">
        <f aca="false">IF(AND(AO180=1,M180="undisclosed")=TRUE(),1,0)</f>
        <v>0</v>
      </c>
      <c r="AQ180" s="36" t="n">
        <f aca="false">IF(AND(AO180=1,N180="undisclosed")=TRUE(),1,0)</f>
        <v>0</v>
      </c>
      <c r="AR180" s="36" t="n">
        <f aca="false">IFERROR(IF(SEARCH("ammuni",I180,1)&gt;0,1,0),0)</f>
        <v>0</v>
      </c>
      <c r="AS180" s="5" t="str">
        <f aca="false">VLOOKUP($I180,'[1]Price List, Weapons &amp; Items'!B$1:L$1048576,COLUMN('[1]Price List, Weapons &amp; Items'!$J$11)-1,0)</f>
        <v>Media reports (incl. social media)</v>
      </c>
      <c r="AT180" s="5" t="str">
        <f aca="false">IF(I180=".",".",VLOOKUP($I180,'[1]Price List, Weapons &amp; Items'!B$1:J$1048576,3,0))</f>
        <v>Drone</v>
      </c>
      <c r="AU180" s="13" t="str">
        <f aca="true">IF(AG180=1,(OFFSET(I180,0,0,COUNTIF(#REF!,A180),1)),"")</f>
        <v/>
      </c>
      <c r="AV180" s="5" t="str">
        <f aca="false">VLOOKUP($I180,'[1]Price List, Weapons &amp; Items'!B$1:L$1048576,COLUMN('[1]Price List, Weapons &amp; Items'!$L$11)-1,0)</f>
        <v>no price, 0 count</v>
      </c>
      <c r="AW180" s="5" t="n">
        <f aca="false">IF(U180="Yes",1,0)</f>
        <v>1</v>
      </c>
      <c r="AX180" s="5" t="n">
        <f aca="false">IF(D180="Military",IF(OR(IFERROR(SEARCH("equipment",E180,1),0)&gt;0,IFERROR(SEARCH("weapons",E180,1),0)&gt;0),1,0),0)</f>
        <v>1</v>
      </c>
      <c r="AY180" s="5" t="str">
        <f aca="false">IFERROR(IF(VALUE(TEXT(C180,"mm"))=IF(AK180&gt;12,AK180-12,AK180),".",IF(TEXT(C180,"mm")="01",".",1)),"Value is not in date format")</f>
        <v>.</v>
      </c>
      <c r="AZ180" s="5" t="str">
        <f aca="false">IF(AND(A180=A179,C180=C179)=TRUE(),IF(F180=F179,".","1"),".")</f>
        <v>.</v>
      </c>
      <c r="BA180" s="5" t="str">
        <f aca="false">IF(AND(_xlfn.ISFORMULA(R180),_xlfn.ISFORMULA(S180),_xlfn.ISFORMULA(T180))=TRUE(),".",1)</f>
        <v>.</v>
      </c>
      <c r="BB180" s="5" t="str">
        <f aca="false">IF(T180&lt;&gt;".",IF(T180&gt;S180,1,"."),".")</f>
        <v>.</v>
      </c>
      <c r="BC180" s="5" t="n">
        <f aca="false">IFERROR(VLOOKUP(B180,'[1]Share, Heavy Weapons to Ukraine'!B$1:AA$1048576,COLUMN('[1]Share, Heavy Weapons to Ukraine'!C189)-1,0),0)</f>
        <v>1</v>
      </c>
      <c r="BD180" s="5" t="n">
        <f aca="false">VLOOKUP(Sheet1!B180,'[1]Country Summary (€)'!B$1:F$1048576,COLUMN('[1]Country Summary (€)'!C190)-1,FALSE())</f>
        <v>0</v>
      </c>
      <c r="BE180" s="5" t="str">
        <f aca="false">IF(AND(AG180=1,D180="Military",H180&lt;&gt;"Not given")=TRUE(),IF(SUMIFS(#REF!,#REF!,A180)&gt;0,ABS((SUMIFS(#REF!,#REF!,A180)/VLOOKUP("USD",'[1]Exchange Rates'!B$1:C$1048576,2,0)))/S180,"."),".")</f>
        <v>.</v>
      </c>
      <c r="BF180" s="1" t="str">
        <f aca="false">IF(AND(AG180=1,D180="Military",H180&lt;&gt;"Not given")=TRUE(),IF(SUMIFS(#REF!,#REF!,A180)&gt;0,IF((ABS((SUMIFS(#REF!,#REF!,A180)/VLOOKUP("USD",'[1]Exchange Rates'!B$1:C$1048576,2,0)))/S180)&gt;1,(SUMIFS(#REF!,#REF!,A180)-S180)/S180,(S180-SUMIFS(#REF!,#REF!,A180))/SUMIFS(#REF!,#REF!,A180)),"."),".")</f>
        <v>.</v>
      </c>
      <c r="BG180" s="68"/>
      <c r="BH180" s="68"/>
      <c r="BI180" s="68"/>
      <c r="BJ180" s="68"/>
      <c r="BK180" s="68"/>
      <c r="BL180" s="68"/>
      <c r="BM180" s="68"/>
      <c r="BN180" s="68"/>
      <c r="BO180" s="68"/>
      <c r="BP180" s="68"/>
      <c r="BQ180" s="68"/>
      <c r="BR180" s="68"/>
      <c r="BS180" s="68"/>
      <c r="BT180" s="68"/>
      <c r="BU180" s="68"/>
      <c r="BV180" s="68"/>
      <c r="BW180" s="68"/>
      <c r="BX180" s="68"/>
      <c r="BY180" s="68"/>
      <c r="BZ180" s="68"/>
      <c r="CA180" s="68"/>
    </row>
    <row r="181" customFormat="false" ht="15.75" hidden="false" customHeight="true" outlineLevel="0" collapsed="false">
      <c r="A181" s="55" t="s">
        <v>405</v>
      </c>
      <c r="B181" s="72" t="s">
        <v>57</v>
      </c>
      <c r="C181" s="69" t="n">
        <v>44652</v>
      </c>
      <c r="D181" s="72" t="s">
        <v>105</v>
      </c>
      <c r="E181" s="72" t="s">
        <v>370</v>
      </c>
      <c r="F181" s="4" t="s">
        <v>408</v>
      </c>
      <c r="G181" s="73" t="s">
        <v>61</v>
      </c>
      <c r="H181" s="74" t="n">
        <v>300000000</v>
      </c>
      <c r="I181" s="52" t="s">
        <v>412</v>
      </c>
      <c r="J181" s="7" t="str">
        <f aca="false">VLOOKUP($I181,'[1]Price List, Weapons &amp; Items'!B$1:C$1048576,2,0)</f>
        <v>Aviation and drones</v>
      </c>
      <c r="K181" s="7" t="str">
        <f aca="false">IF(I181=".",I181,VLOOKUP($I181,'[1]Price List, Weapons &amp; Items'!B$1:D$1048576,3,0))</f>
        <v>Drone</v>
      </c>
      <c r="L181" s="8" t="n">
        <f aca="false">VLOOKUP(I181,'[1]Price List, Weapons &amp; Items'!B$1:E$1048576,4,0)</f>
        <v>0</v>
      </c>
      <c r="M181" s="60" t="s">
        <v>166</v>
      </c>
      <c r="N181" s="74" t="s">
        <v>166</v>
      </c>
      <c r="O181" s="9" t="n">
        <f aca="false">VLOOKUP($I181,'[1]Price List, Weapons &amp; Items'!B$1:G$1048576,6,0)</f>
        <v>15000000</v>
      </c>
      <c r="P181" s="6" t="str">
        <f aca="false">IF(TYPE(M181)=1,IF(TYPE(O181)=1,M181*O181,"No price"),".")</f>
        <v>.</v>
      </c>
      <c r="Q181" s="6" t="str">
        <f aca="false">IF(TYPE(N181)=1,IF(TYPE(O181)=1,N181*O181,"No price"),".")</f>
        <v>.</v>
      </c>
      <c r="R181" s="6" t="str">
        <f aca="false">IF(AG181=1,IF(H181&lt;&gt;"Not given",H181,IF(TYPE(H181)=2,IF(SUMIFS(#REF!,#REF!,A181)&gt;0,SUMIFS(#REF!,#REF!,A181),"."),"Format error")),"")</f>
        <v/>
      </c>
      <c r="S181" s="6" t="str">
        <f aca="false">IF(AND(AG181=1,R181&lt;&gt;".")=TRUE(),R181/VLOOKUP(G181,'[1]Exchange Rates'!B$1:C$1048576,2,0),IF(R181=".",".",""))</f>
        <v/>
      </c>
      <c r="T181" s="6" t="str">
        <f aca="false">IF(AG181=1,IF(AI181="Value is not given at all",".",IF(AI181="Value is given by the source",S181,IF(AI181="Value is calculated with prices",(IF(SUMIFS(#REF!,#REF!,A181)&gt;0,SUMIFS(#REF!,#REF!,A181),"."))/VLOOKUP("USD",'[1]Exchange Rates'!B$1:C$1048576,2,0),"Error with coding"))),"")</f>
        <v/>
      </c>
      <c r="U181" s="73" t="s">
        <v>63</v>
      </c>
      <c r="V181" s="75" t="s">
        <v>409</v>
      </c>
      <c r="W181" s="61" t="s">
        <v>72</v>
      </c>
      <c r="X181" s="62" t="s">
        <v>76</v>
      </c>
      <c r="Y181" s="63" t="s">
        <v>118</v>
      </c>
      <c r="Z181" s="73" t="n">
        <v>0</v>
      </c>
      <c r="AA181" s="5" t="n">
        <v>0</v>
      </c>
      <c r="AB181" s="5" t="n">
        <f aca="false">IF(AND(D181="Humanitarian", AE181&lt;&gt;"."), 1, 0)</f>
        <v>0</v>
      </c>
      <c r="AC181" s="5" t="n">
        <f aca="false">IF(OR(M181="undisclosed", M181="."), 0, IF(M181=N181, 1, 0))</f>
        <v>0</v>
      </c>
      <c r="AD181" s="5" t="n">
        <v>0</v>
      </c>
      <c r="AE181" s="65" t="s">
        <v>62</v>
      </c>
      <c r="AF181" s="12" t="str">
        <f aca="false">""</f>
        <v/>
      </c>
      <c r="AG181" s="76" t="n">
        <v>0</v>
      </c>
      <c r="AH181" s="67" t="s">
        <v>66</v>
      </c>
      <c r="AI181" s="36" t="s">
        <v>67</v>
      </c>
      <c r="AJ181" s="77" t="n">
        <v>1</v>
      </c>
      <c r="AK181" s="77" t="n">
        <v>4</v>
      </c>
      <c r="AL181" s="77" t="n">
        <v>0</v>
      </c>
      <c r="AM181" s="36" t="n">
        <f aca="false">IF(OR(AN181="2022-2023",AN181=2022), 1, 0)</f>
        <v>1</v>
      </c>
      <c r="AN181" s="36" t="s">
        <v>68</v>
      </c>
      <c r="AO181" s="36" t="n">
        <f aca="false">VLOOKUP($I181,'[1]Price List, Weapons &amp; Items'!B$1:F$1048576,5,0)</f>
        <v>0</v>
      </c>
      <c r="AP181" s="36" t="n">
        <f aca="false">IF(AND(AO181=1,M181="undisclosed")=TRUE(),1,0)</f>
        <v>0</v>
      </c>
      <c r="AQ181" s="36" t="n">
        <f aca="false">IF(AND(AO181=1,N181="undisclosed")=TRUE(),1,0)</f>
        <v>0</v>
      </c>
      <c r="AR181" s="36" t="n">
        <f aca="false">IFERROR(IF(SEARCH("ammuni",I181,1)&gt;0,1,0),0)</f>
        <v>0</v>
      </c>
      <c r="AS181" s="5" t="str">
        <f aca="false">VLOOKUP($I181,'[1]Price List, Weapons &amp; Items'!B$1:L$1048576,COLUMN('[1]Price List, Weapons &amp; Items'!$J$11)-1,0)</f>
        <v>Miscellaneous</v>
      </c>
      <c r="AT181" s="5" t="str">
        <f aca="false">IF(I181=".",".",VLOOKUP($I181,'[1]Price List, Weapons &amp; Items'!B$1:J$1048576,3,0))</f>
        <v>Drone</v>
      </c>
      <c r="AU181" s="13" t="str">
        <f aca="true">IF(AG181=1,(OFFSET(I181,0,0,COUNTIF(#REF!,A181),1)),"")</f>
        <v/>
      </c>
      <c r="AV181" s="5" t="str">
        <f aca="false">VLOOKUP($I181,'[1]Price List, Weapons &amp; Items'!B$1:L$1048576,COLUMN('[1]Price List, Weapons &amp; Items'!$L$11)-1,0)</f>
        <v>no price, 0 count</v>
      </c>
      <c r="AW181" s="5" t="n">
        <f aca="false">IF(U181="Yes",1,0)</f>
        <v>1</v>
      </c>
      <c r="AX181" s="5" t="n">
        <f aca="false">IF(D181="Military",IF(OR(IFERROR(SEARCH("equipment",E181,1),0)&gt;0,IFERROR(SEARCH("weapons",E181,1),0)&gt;0),1,0),0)</f>
        <v>1</v>
      </c>
      <c r="AY181" s="5" t="str">
        <f aca="false">IFERROR(IF(VALUE(TEXT(C181,"mm"))=IF(AK181&gt;12,AK181-12,AK181),".",IF(TEXT(C181,"mm")="01",".",1)),"Value is not in date format")</f>
        <v>.</v>
      </c>
      <c r="AZ181" s="5" t="str">
        <f aca="false">IF(AND(A181=A180,C181=C180)=TRUE(),IF(F181=F180,".","1"),".")</f>
        <v>.</v>
      </c>
      <c r="BA181" s="5" t="str">
        <f aca="false">IF(AND(_xlfn.ISFORMULA(R181),_xlfn.ISFORMULA(S181),_xlfn.ISFORMULA(T181))=TRUE(),".",1)</f>
        <v>.</v>
      </c>
      <c r="BB181" s="5" t="str">
        <f aca="false">IF(T181&lt;&gt;".",IF(T181&gt;S181,1,"."),".")</f>
        <v>.</v>
      </c>
      <c r="BC181" s="5" t="n">
        <f aca="false">IFERROR(VLOOKUP(B181,'[1]Share, Heavy Weapons to Ukraine'!B$1:AA$1048576,COLUMN('[1]Share, Heavy Weapons to Ukraine'!C190)-1,0),0)</f>
        <v>1</v>
      </c>
      <c r="BD181" s="5" t="n">
        <f aca="false">VLOOKUP(Sheet1!B181,'[1]Country Summary (€)'!B$1:F$1048576,COLUMN('[1]Country Summary (€)'!C191)-1,FALSE())</f>
        <v>0</v>
      </c>
      <c r="BE181" s="5" t="str">
        <f aca="false">IF(AND(AG181=1,D181="Military",H181&lt;&gt;"Not given")=TRUE(),IF(SUMIFS(#REF!,#REF!,A181)&gt;0,ABS((SUMIFS(#REF!,#REF!,A181)/VLOOKUP("USD",'[1]Exchange Rates'!B$1:C$1048576,2,0)))/S181,"."),".")</f>
        <v>.</v>
      </c>
      <c r="BF181" s="1" t="str">
        <f aca="false">IF(AND(AG181=1,D181="Military",H181&lt;&gt;"Not given")=TRUE(),IF(SUMIFS(#REF!,#REF!,A181)&gt;0,IF((ABS((SUMIFS(#REF!,#REF!,A181)/VLOOKUP("USD",'[1]Exchange Rates'!B$1:C$1048576,2,0)))/S181)&gt;1,(SUMIFS(#REF!,#REF!,A181)-S181)/S181,(S181-SUMIFS(#REF!,#REF!,A181))/SUMIFS(#REF!,#REF!,A181)),"."),".")</f>
        <v>.</v>
      </c>
      <c r="BG181" s="68"/>
      <c r="BH181" s="68"/>
      <c r="BI181" s="68"/>
      <c r="BJ181" s="68"/>
      <c r="BK181" s="68"/>
      <c r="BL181" s="68"/>
      <c r="BM181" s="68"/>
      <c r="BN181" s="68"/>
      <c r="BO181" s="68"/>
      <c r="BP181" s="68"/>
      <c r="BQ181" s="68"/>
      <c r="BR181" s="68"/>
      <c r="BS181" s="68"/>
      <c r="BT181" s="68"/>
      <c r="BU181" s="68"/>
      <c r="BV181" s="68"/>
      <c r="BW181" s="68"/>
      <c r="BX181" s="68"/>
      <c r="BY181" s="68"/>
      <c r="BZ181" s="68"/>
      <c r="CA181" s="68"/>
    </row>
    <row r="182" customFormat="false" ht="15.75" hidden="false" customHeight="true" outlineLevel="0" collapsed="false">
      <c r="A182" s="55" t="s">
        <v>405</v>
      </c>
      <c r="B182" s="72" t="s">
        <v>57</v>
      </c>
      <c r="C182" s="69" t="n">
        <v>44652</v>
      </c>
      <c r="D182" s="72" t="s">
        <v>105</v>
      </c>
      <c r="E182" s="72" t="s">
        <v>370</v>
      </c>
      <c r="F182" s="4" t="s">
        <v>408</v>
      </c>
      <c r="G182" s="73" t="s">
        <v>61</v>
      </c>
      <c r="H182" s="74" t="n">
        <v>300000000</v>
      </c>
      <c r="I182" s="52" t="s">
        <v>161</v>
      </c>
      <c r="J182" s="7" t="str">
        <f aca="false">VLOOKUP($I182,'[1]Price List, Weapons &amp; Items'!B$1:C$1048576,2,0)</f>
        <v>Heavy weapon</v>
      </c>
      <c r="K182" s="7" t="str">
        <f aca="false">IF(I182=".",I182,VLOOKUP($I182,'[1]Price List, Weapons &amp; Items'!B$1:D$1048576,3,0))</f>
        <v>Armored Utility Vehicle (AUV)</v>
      </c>
      <c r="L182" s="8" t="n">
        <f aca="false">VLOOKUP(I182,'[1]Price List, Weapons &amp; Items'!B$1:E$1048576,4,0)</f>
        <v>0</v>
      </c>
      <c r="M182" s="60" t="n">
        <v>59</v>
      </c>
      <c r="N182" s="74" t="s">
        <v>166</v>
      </c>
      <c r="O182" s="9" t="n">
        <f aca="false">VLOOKUP($I182,'[1]Price List, Weapons &amp; Items'!B$1:G$1048576,6,0)</f>
        <v>254717</v>
      </c>
      <c r="P182" s="6" t="str">
        <f aca="false">IF(TYPE(M182)=1,IF(TYPE(O182)=1,M182*O182,"No price"),".")</f>
        <v>No price</v>
      </c>
      <c r="Q182" s="6" t="str">
        <f aca="false">IF(TYPE(N182)=1,IF(TYPE(O182)=1,N182*O182,"No price"),".")</f>
        <v>.</v>
      </c>
      <c r="R182" s="6" t="str">
        <f aca="false">IF(AG182=1,IF(H182&lt;&gt;"Not given",H182,IF(TYPE(H182)=2,IF(SUMIFS(#REF!,#REF!,A182)&gt;0,SUMIFS(#REF!,#REF!,A182),"."),"Format error")),"")</f>
        <v/>
      </c>
      <c r="S182" s="6" t="str">
        <f aca="false">IF(AND(AG182=1,R182&lt;&gt;".")=TRUE(),R182/VLOOKUP(G182,'[1]Exchange Rates'!B$1:C$1048576,2,0),IF(R182=".",".",""))</f>
        <v/>
      </c>
      <c r="T182" s="6" t="str">
        <f aca="false">IF(AG182=1,IF(AI182="Value is not given at all",".",IF(AI182="Value is given by the source",S182,IF(AI182="Value is calculated with prices",(IF(SUMIFS(#REF!,#REF!,A182)&gt;0,SUMIFS(#REF!,#REF!,A182),"."))/VLOOKUP("USD",'[1]Exchange Rates'!B$1:C$1048576,2,0),"Error with coding"))),"")</f>
        <v/>
      </c>
      <c r="U182" s="73" t="s">
        <v>63</v>
      </c>
      <c r="V182" s="47" t="s">
        <v>409</v>
      </c>
      <c r="W182" s="61" t="s">
        <v>72</v>
      </c>
      <c r="X182" s="62" t="s">
        <v>76</v>
      </c>
      <c r="Y182" s="63" t="s">
        <v>120</v>
      </c>
      <c r="Z182" s="73" t="n">
        <v>0</v>
      </c>
      <c r="AA182" s="5" t="n">
        <v>0</v>
      </c>
      <c r="AB182" s="5" t="n">
        <f aca="false">IF(AND(D182="Humanitarian", AE182&lt;&gt;"."), 1, 0)</f>
        <v>0</v>
      </c>
      <c r="AC182" s="5" t="n">
        <f aca="false">IF(OR(M182="undisclosed", M182="."), 0, IF(M182=N182, 1, 0))</f>
        <v>0</v>
      </c>
      <c r="AD182" s="5" t="n">
        <v>0</v>
      </c>
      <c r="AE182" s="65" t="s">
        <v>62</v>
      </c>
      <c r="AF182" s="12" t="str">
        <f aca="false">""</f>
        <v/>
      </c>
      <c r="AG182" s="76" t="n">
        <v>0</v>
      </c>
      <c r="AH182" s="67" t="s">
        <v>66</v>
      </c>
      <c r="AI182" s="36" t="s">
        <v>67</v>
      </c>
      <c r="AJ182" s="77" t="n">
        <v>1</v>
      </c>
      <c r="AK182" s="77" t="n">
        <v>4</v>
      </c>
      <c r="AL182" s="77" t="n">
        <v>0</v>
      </c>
      <c r="AM182" s="36" t="n">
        <f aca="false">IF(OR(AN182="2022-2023",AN182=2022), 1, 0)</f>
        <v>1</v>
      </c>
      <c r="AN182" s="36" t="s">
        <v>68</v>
      </c>
      <c r="AO182" s="36" t="n">
        <f aca="false">VLOOKUP($I182,'[1]Price List, Weapons &amp; Items'!B$1:F$1048576,5,0)</f>
        <v>1</v>
      </c>
      <c r="AP182" s="36" t="n">
        <f aca="false">IF(AND(AO182=1,M182="undisclosed")=TRUE(),1,0)</f>
        <v>0</v>
      </c>
      <c r="AQ182" s="36" t="n">
        <f aca="false">IF(AND(AO182=1,N182="undisclosed")=TRUE(),1,0)</f>
        <v>1</v>
      </c>
      <c r="AR182" s="36" t="n">
        <f aca="false">IFERROR(IF(SEARCH("ammuni",I182,1)&gt;0,1,0),0)</f>
        <v>0</v>
      </c>
      <c r="AS182" s="5" t="str">
        <f aca="false">VLOOKUP($I182,'[1]Price List, Weapons &amp; Items'!B$1:L$1048576,COLUMN('[1]Price List, Weapons &amp; Items'!$J$11)-1,0)</f>
        <v>Military media (incl. websites)</v>
      </c>
      <c r="AT182" s="5" t="str">
        <f aca="false">IF(I182=".",".",VLOOKUP($I182,'[1]Price List, Weapons &amp; Items'!B$1:J$1048576,3,0))</f>
        <v>Armored Utility Vehicle (AUV)</v>
      </c>
      <c r="AU182" s="13" t="str">
        <f aca="true">IF(AG182=1,(OFFSET(I182,0,0,COUNTIF(#REF!,A182),1)),"")</f>
        <v/>
      </c>
      <c r="AV182" s="5" t="n">
        <f aca="false">VLOOKUP($I182,'[1]Price List, Weapons &amp; Items'!B$1:L$1048576,COLUMN('[1]Price List, Weapons &amp; Items'!$L$11)-1,0)</f>
        <v>0</v>
      </c>
      <c r="AW182" s="5" t="n">
        <f aca="false">IF(U182="Yes",1,0)</f>
        <v>1</v>
      </c>
      <c r="AX182" s="5" t="n">
        <f aca="false">IF(D182="Military",IF(OR(IFERROR(SEARCH("equipment",E182,1),0)&gt;0,IFERROR(SEARCH("weapons",E182,1),0)&gt;0),1,0),0)</f>
        <v>1</v>
      </c>
      <c r="AY182" s="5" t="str">
        <f aca="false">IFERROR(IF(VALUE(TEXT(C182,"mm"))=IF(AK182&gt;12,AK182-12,AK182),".",IF(TEXT(C182,"mm")="01",".",1)),"Value is not in date format")</f>
        <v>.</v>
      </c>
      <c r="AZ182" s="5" t="str">
        <f aca="false">IF(AND(A182=A181,C182=C181)=TRUE(),IF(F182=F181,".","1"),".")</f>
        <v>.</v>
      </c>
      <c r="BA182" s="5" t="str">
        <f aca="false">IF(AND(_xlfn.ISFORMULA(R182),_xlfn.ISFORMULA(S182),_xlfn.ISFORMULA(T182))=TRUE(),".",1)</f>
        <v>.</v>
      </c>
      <c r="BB182" s="5" t="str">
        <f aca="false">IF(T182&lt;&gt;".",IF(T182&gt;S182,1,"."),".")</f>
        <v>.</v>
      </c>
      <c r="BC182" s="5" t="n">
        <f aca="false">IFERROR(VLOOKUP(B182,'[1]Share, Heavy Weapons to Ukraine'!B$1:AA$1048576,COLUMN('[1]Share, Heavy Weapons to Ukraine'!C191)-1,0),0)</f>
        <v>1</v>
      </c>
      <c r="BD182" s="5" t="n">
        <f aca="false">VLOOKUP(Sheet1!B182,'[1]Country Summary (€)'!B$1:F$1048576,COLUMN('[1]Country Summary (€)'!C192)-1,FALSE())</f>
        <v>0</v>
      </c>
      <c r="BE182" s="5" t="str">
        <f aca="false">IF(AND(AG182=1,D182="Military",H182&lt;&gt;"Not given")=TRUE(),IF(SUMIFS(#REF!,#REF!,A182)&gt;0,ABS((SUMIFS(#REF!,#REF!,A182)/VLOOKUP("USD",'[1]Exchange Rates'!B$1:C$1048576,2,0)))/S182,"."),".")</f>
        <v>.</v>
      </c>
      <c r="BF182" s="1" t="str">
        <f aca="false">IF(AND(AG182=1,D182="Military",H182&lt;&gt;"Not given")=TRUE(),IF(SUMIFS(#REF!,#REF!,A182)&gt;0,IF((ABS((SUMIFS(#REF!,#REF!,A182)/VLOOKUP("USD",'[1]Exchange Rates'!B$1:C$1048576,2,0)))/S182)&gt;1,(SUMIFS(#REF!,#REF!,A182)-S182)/S182,(S182-SUMIFS(#REF!,#REF!,A182))/SUMIFS(#REF!,#REF!,A182)),"."),".")</f>
        <v>.</v>
      </c>
      <c r="BG182" s="68"/>
      <c r="BH182" s="68"/>
      <c r="BI182" s="68"/>
      <c r="BJ182" s="68"/>
      <c r="BK182" s="68"/>
      <c r="BL182" s="68"/>
      <c r="BM182" s="68"/>
      <c r="BN182" s="68"/>
      <c r="BO182" s="68"/>
      <c r="BP182" s="68"/>
      <c r="BQ182" s="68"/>
      <c r="BR182" s="68"/>
      <c r="BS182" s="68"/>
      <c r="BT182" s="68"/>
      <c r="BU182" s="68"/>
      <c r="BV182" s="68"/>
      <c r="BW182" s="68"/>
      <c r="BX182" s="68"/>
      <c r="BY182" s="68"/>
      <c r="BZ182" s="68"/>
      <c r="CA182" s="68"/>
    </row>
    <row r="183" customFormat="false" ht="15.75" hidden="false" customHeight="true" outlineLevel="0" collapsed="false">
      <c r="A183" s="55" t="s">
        <v>405</v>
      </c>
      <c r="B183" s="72" t="s">
        <v>57</v>
      </c>
      <c r="C183" s="69" t="n">
        <v>44652</v>
      </c>
      <c r="D183" s="72" t="s">
        <v>105</v>
      </c>
      <c r="E183" s="72" t="s">
        <v>370</v>
      </c>
      <c r="F183" s="4" t="s">
        <v>408</v>
      </c>
      <c r="G183" s="73" t="s">
        <v>61</v>
      </c>
      <c r="H183" s="74" t="n">
        <v>300000000</v>
      </c>
      <c r="I183" s="52" t="s">
        <v>413</v>
      </c>
      <c r="J183" s="7" t="str">
        <f aca="false">VLOOKUP($I183,'[1]Price List, Weapons &amp; Items'!B$1:C$1048576,2,0)</f>
        <v>Ammunition for light infantry</v>
      </c>
      <c r="K183" s="7" t="str">
        <f aca="false">IF(I183=".",I183,VLOOKUP($I183,'[1]Price List, Weapons &amp; Items'!B$1:D$1048576,3,0))</f>
        <v>Small Arms and Light Weapons (SALW) ammunition</v>
      </c>
      <c r="L183" s="8" t="n">
        <f aca="false">VLOOKUP(I183,'[1]Price List, Weapons &amp; Items'!B$1:E$1048576,4,0)</f>
        <v>0</v>
      </c>
      <c r="M183" s="60" t="s">
        <v>166</v>
      </c>
      <c r="N183" s="74" t="s">
        <v>166</v>
      </c>
      <c r="O183" s="9" t="str">
        <f aca="false">VLOOKUP($I183,'[1]Price List, Weapons &amp; Items'!B$1:G$1048576,6,0)</f>
        <v>.</v>
      </c>
      <c r="P183" s="6" t="str">
        <f aca="false">IF(TYPE(M183)=1,IF(TYPE(O183)=1,M183*O183,"No price"),".")</f>
        <v>.</v>
      </c>
      <c r="Q183" s="6" t="str">
        <f aca="false">IF(TYPE(N183)=1,IF(TYPE(O183)=1,N183*O183,"No price"),".")</f>
        <v>.</v>
      </c>
      <c r="R183" s="6" t="str">
        <f aca="false">IF(AG183=1,IF(H183&lt;&gt;"Not given",H183,IF(TYPE(H183)=2,IF(SUMIFS(#REF!,#REF!,A183)&gt;0,SUMIFS(#REF!,#REF!,A183),"."),"Format error")),"")</f>
        <v/>
      </c>
      <c r="S183" s="6" t="str">
        <f aca="false">IF(AND(AG183=1,R183&lt;&gt;".")=TRUE(),R183/VLOOKUP(G183,'[1]Exchange Rates'!B$1:C$1048576,2,0),IF(R183=".",".",""))</f>
        <v/>
      </c>
      <c r="T183" s="6" t="str">
        <f aca="false">IF(AG183=1,IF(AI183="Value is not given at all",".",IF(AI183="Value is given by the source",S183,IF(AI183="Value is calculated with prices",(IF(SUMIFS(#REF!,#REF!,A183)&gt;0,SUMIFS(#REF!,#REF!,A183),"."))/VLOOKUP("USD",'[1]Exchange Rates'!B$1:C$1048576,2,0),"Error with coding"))),"")</f>
        <v/>
      </c>
      <c r="U183" s="73" t="s">
        <v>63</v>
      </c>
      <c r="V183" s="75" t="s">
        <v>409</v>
      </c>
      <c r="W183" s="61" t="s">
        <v>72</v>
      </c>
      <c r="X183" s="62" t="s">
        <v>76</v>
      </c>
      <c r="Y183" s="63" t="s">
        <v>122</v>
      </c>
      <c r="Z183" s="73" t="n">
        <v>0</v>
      </c>
      <c r="AA183" s="5" t="n">
        <v>0</v>
      </c>
      <c r="AB183" s="5" t="n">
        <f aca="false">IF(AND(D183="Humanitarian", AE183&lt;&gt;"."), 1, 0)</f>
        <v>0</v>
      </c>
      <c r="AC183" s="5" t="n">
        <f aca="false">IF(OR(M183="undisclosed", M183="."), 0, IF(M183=N183, 1, 0))</f>
        <v>0</v>
      </c>
      <c r="AD183" s="5" t="n">
        <v>0</v>
      </c>
      <c r="AE183" s="65" t="s">
        <v>62</v>
      </c>
      <c r="AF183" s="12" t="str">
        <f aca="false">""</f>
        <v/>
      </c>
      <c r="AG183" s="76" t="n">
        <v>0</v>
      </c>
      <c r="AH183" s="67" t="s">
        <v>66</v>
      </c>
      <c r="AI183" s="36" t="s">
        <v>67</v>
      </c>
      <c r="AJ183" s="77" t="n">
        <v>1</v>
      </c>
      <c r="AK183" s="77" t="n">
        <v>4</v>
      </c>
      <c r="AL183" s="77" t="n">
        <v>0</v>
      </c>
      <c r="AM183" s="36" t="n">
        <f aca="false">IF(OR(AN183="2022-2023",AN183=2022), 1, 0)</f>
        <v>1</v>
      </c>
      <c r="AN183" s="36" t="s">
        <v>68</v>
      </c>
      <c r="AO183" s="36" t="n">
        <f aca="false">VLOOKUP($I183,'[1]Price List, Weapons &amp; Items'!B$1:F$1048576,5,0)</f>
        <v>0</v>
      </c>
      <c r="AP183" s="36" t="n">
        <f aca="false">IF(AND(AO183=1,M183="undisclosed")=TRUE(),1,0)</f>
        <v>0</v>
      </c>
      <c r="AQ183" s="36" t="n">
        <f aca="false">IF(AND(AO183=1,N183="undisclosed")=TRUE(),1,0)</f>
        <v>0</v>
      </c>
      <c r="AR183" s="36" t="n">
        <f aca="false">IFERROR(IF(SEARCH("ammuni",I183,1)&gt;0,1,0),0)</f>
        <v>1</v>
      </c>
      <c r="AS183" s="5" t="str">
        <f aca="false">VLOOKUP($I183,'[1]Price List, Weapons &amp; Items'!B$1:L$1048576,COLUMN('[1]Price List, Weapons &amp; Items'!$J$11)-1,0)</f>
        <v>.</v>
      </c>
      <c r="AT183" s="5" t="str">
        <f aca="false">IF(I183=".",".",VLOOKUP($I183,'[1]Price List, Weapons &amp; Items'!B$1:J$1048576,3,0))</f>
        <v>Small Arms and Light Weapons (SALW) ammunition</v>
      </c>
      <c r="AU183" s="13" t="str">
        <f aca="true">IF(AG183=1,(OFFSET(I183,0,0,COUNTIF(#REF!,A183),1)),"")</f>
        <v/>
      </c>
      <c r="AV183" s="5" t="str">
        <f aca="false">VLOOKUP($I183,'[1]Price List, Weapons &amp; Items'!B$1:L$1048576,COLUMN('[1]Price List, Weapons &amp; Items'!$L$11)-1,0)</f>
        <v>no price, 0 count</v>
      </c>
      <c r="AW183" s="5" t="n">
        <f aca="false">IF(U183="Yes",1,0)</f>
        <v>1</v>
      </c>
      <c r="AX183" s="5" t="n">
        <f aca="false">IF(D183="Military",IF(OR(IFERROR(SEARCH("equipment",E183,1),0)&gt;0,IFERROR(SEARCH("weapons",E183,1),0)&gt;0),1,0),0)</f>
        <v>1</v>
      </c>
      <c r="AY183" s="5" t="str">
        <f aca="false">IFERROR(IF(VALUE(TEXT(C183,"mm"))=IF(AK183&gt;12,AK183-12,AK183),".",IF(TEXT(C183,"mm")="01",".",1)),"Value is not in date format")</f>
        <v>.</v>
      </c>
      <c r="AZ183" s="5" t="str">
        <f aca="false">IF(AND(A183=A182,C183=C182)=TRUE(),IF(F183=F182,".","1"),".")</f>
        <v>.</v>
      </c>
      <c r="BA183" s="5" t="str">
        <f aca="false">IF(AND(_xlfn.ISFORMULA(R183),_xlfn.ISFORMULA(S183),_xlfn.ISFORMULA(T183))=TRUE(),".",1)</f>
        <v>.</v>
      </c>
      <c r="BB183" s="5" t="str">
        <f aca="false">IF(T183&lt;&gt;".",IF(T183&gt;S183,1,"."),".")</f>
        <v>.</v>
      </c>
      <c r="BC183" s="5" t="n">
        <f aca="false">IFERROR(VLOOKUP(B183,'[1]Share, Heavy Weapons to Ukraine'!B$1:AA$1048576,COLUMN('[1]Share, Heavy Weapons to Ukraine'!C192)-1,0),0)</f>
        <v>1</v>
      </c>
      <c r="BD183" s="5" t="n">
        <f aca="false">VLOOKUP(Sheet1!B183,'[1]Country Summary (€)'!B$1:F$1048576,COLUMN('[1]Country Summary (€)'!C193)-1,FALSE())</f>
        <v>0</v>
      </c>
      <c r="BE183" s="5" t="str">
        <f aca="false">IF(AND(AG183=1,D183="Military",H183&lt;&gt;"Not given")=TRUE(),IF(SUMIFS(#REF!,#REF!,A183)&gt;0,ABS((SUMIFS(#REF!,#REF!,A183)/VLOOKUP("USD",'[1]Exchange Rates'!B$1:C$1048576,2,0)))/S183,"."),".")</f>
        <v>.</v>
      </c>
      <c r="BF183" s="1" t="str">
        <f aca="false">IF(AND(AG183=1,D183="Military",H183&lt;&gt;"Not given")=TRUE(),IF(SUMIFS(#REF!,#REF!,A183)&gt;0,IF((ABS((SUMIFS(#REF!,#REF!,A183)/VLOOKUP("USD",'[1]Exchange Rates'!B$1:C$1048576,2,0)))/S183)&gt;1,(SUMIFS(#REF!,#REF!,A183)-S183)/S183,(S183-SUMIFS(#REF!,#REF!,A183))/SUMIFS(#REF!,#REF!,A183)),"."),".")</f>
        <v>.</v>
      </c>
      <c r="BG183" s="68"/>
      <c r="BH183" s="68"/>
      <c r="BI183" s="68"/>
      <c r="BJ183" s="68"/>
      <c r="BK183" s="68"/>
      <c r="BL183" s="68"/>
      <c r="BM183" s="68"/>
      <c r="BN183" s="68"/>
      <c r="BO183" s="68"/>
      <c r="BP183" s="68"/>
      <c r="BQ183" s="68"/>
      <c r="BR183" s="68"/>
      <c r="BS183" s="68"/>
      <c r="BT183" s="68"/>
      <c r="BU183" s="68"/>
      <c r="BV183" s="68"/>
      <c r="BW183" s="68"/>
      <c r="BX183" s="68"/>
      <c r="BY183" s="68"/>
      <c r="BZ183" s="68"/>
      <c r="CA183" s="68"/>
    </row>
    <row r="184" customFormat="false" ht="15.75" hidden="false" customHeight="true" outlineLevel="0" collapsed="false">
      <c r="A184" s="55" t="s">
        <v>405</v>
      </c>
      <c r="B184" s="72" t="s">
        <v>57</v>
      </c>
      <c r="C184" s="69" t="n">
        <v>44652</v>
      </c>
      <c r="D184" s="72" t="s">
        <v>105</v>
      </c>
      <c r="E184" s="72" t="s">
        <v>370</v>
      </c>
      <c r="F184" s="4" t="s">
        <v>408</v>
      </c>
      <c r="G184" s="73" t="s">
        <v>61</v>
      </c>
      <c r="H184" s="74" t="n">
        <v>300000000</v>
      </c>
      <c r="I184" s="52" t="s">
        <v>414</v>
      </c>
      <c r="J184" s="7" t="str">
        <f aca="false">VLOOKUP($I184,'[1]Price List, Weapons &amp; Items'!B$1:C$1048576,2,0)</f>
        <v>Military equipment</v>
      </c>
      <c r="K184" s="7" t="str">
        <f aca="false">IF(I184=".",I184,VLOOKUP($I184,'[1]Price List, Weapons &amp; Items'!B$1:D$1048576,3,0))</f>
        <v>Military equipment</v>
      </c>
      <c r="L184" s="8" t="n">
        <f aca="false">VLOOKUP(I184,'[1]Price List, Weapons &amp; Items'!B$1:E$1048576,4,0)</f>
        <v>0</v>
      </c>
      <c r="M184" s="60" t="s">
        <v>166</v>
      </c>
      <c r="N184" s="74" t="s">
        <v>166</v>
      </c>
      <c r="O184" s="9" t="n">
        <f aca="false">VLOOKUP($I184,'[1]Price List, Weapons &amp; Items'!B$1:G$1048576,6,0)</f>
        <v>2320</v>
      </c>
      <c r="P184" s="6" t="str">
        <f aca="false">IF(TYPE(M184)=1,IF(TYPE(O184)=1,M184*O184,"No price"),".")</f>
        <v>.</v>
      </c>
      <c r="Q184" s="6" t="str">
        <f aca="false">IF(TYPE(N184)=1,IF(TYPE(O184)=1,N184*O184,"No price"),".")</f>
        <v>.</v>
      </c>
      <c r="R184" s="6" t="str">
        <f aca="false">IF(AG184=1,IF(H184&lt;&gt;"Not given",H184,IF(TYPE(H184)=2,IF(SUMIFS(#REF!,#REF!,A184)&gt;0,SUMIFS(#REF!,#REF!,A184),"."),"Format error")),"")</f>
        <v/>
      </c>
      <c r="S184" s="6" t="str">
        <f aca="false">IF(AND(AG184=1,R184&lt;&gt;".")=TRUE(),R184/VLOOKUP(G184,'[1]Exchange Rates'!B$1:C$1048576,2,0),IF(R184=".",".",""))</f>
        <v/>
      </c>
      <c r="T184" s="6" t="str">
        <f aca="false">IF(AG184=1,IF(AI184="Value is not given at all",".",IF(AI184="Value is given by the source",S184,IF(AI184="Value is calculated with prices",(IF(SUMIFS(#REF!,#REF!,A184)&gt;0,SUMIFS(#REF!,#REF!,A184),"."))/VLOOKUP("USD",'[1]Exchange Rates'!B$1:C$1048576,2,0),"Error with coding"))),"")</f>
        <v/>
      </c>
      <c r="U184" s="73" t="s">
        <v>63</v>
      </c>
      <c r="V184" s="75" t="s">
        <v>409</v>
      </c>
      <c r="W184" s="61" t="s">
        <v>72</v>
      </c>
      <c r="X184" s="62" t="s">
        <v>76</v>
      </c>
      <c r="Y184" s="63" t="s">
        <v>124</v>
      </c>
      <c r="Z184" s="73" t="n">
        <v>0</v>
      </c>
      <c r="AA184" s="5" t="n">
        <v>0</v>
      </c>
      <c r="AB184" s="5" t="n">
        <f aca="false">IF(AND(D184="Humanitarian", AE184&lt;&gt;"."), 1, 0)</f>
        <v>0</v>
      </c>
      <c r="AC184" s="5" t="n">
        <f aca="false">IF(OR(M184="undisclosed", M184="."), 0, IF(M184=N184, 1, 0))</f>
        <v>0</v>
      </c>
      <c r="AD184" s="5" t="n">
        <v>0</v>
      </c>
      <c r="AE184" s="65" t="s">
        <v>62</v>
      </c>
      <c r="AF184" s="12" t="str">
        <f aca="false">""</f>
        <v/>
      </c>
      <c r="AG184" s="76" t="n">
        <v>0</v>
      </c>
      <c r="AH184" s="67" t="s">
        <v>66</v>
      </c>
      <c r="AI184" s="36" t="s">
        <v>67</v>
      </c>
      <c r="AJ184" s="77" t="n">
        <v>1</v>
      </c>
      <c r="AK184" s="77" t="n">
        <v>4</v>
      </c>
      <c r="AL184" s="77" t="n">
        <v>0</v>
      </c>
      <c r="AM184" s="36" t="n">
        <f aca="false">IF(OR(AN184="2022-2023",AN184=2022), 1, 0)</f>
        <v>1</v>
      </c>
      <c r="AN184" s="36" t="s">
        <v>68</v>
      </c>
      <c r="AO184" s="36" t="n">
        <f aca="false">VLOOKUP($I184,'[1]Price List, Weapons &amp; Items'!B$1:F$1048576,5,0)</f>
        <v>0</v>
      </c>
      <c r="AP184" s="36" t="n">
        <f aca="false">IF(AND(AO184=1,M184="undisclosed")=TRUE(),1,0)</f>
        <v>0</v>
      </c>
      <c r="AQ184" s="36" t="n">
        <f aca="false">IF(AND(AO184=1,N184="undisclosed")=TRUE(),1,0)</f>
        <v>0</v>
      </c>
      <c r="AR184" s="36" t="n">
        <f aca="false">IFERROR(IF(SEARCH("ammuni",I184,1)&gt;0,1,0),0)</f>
        <v>0</v>
      </c>
      <c r="AS184" s="5" t="str">
        <f aca="false">VLOOKUP($I184,'[1]Price List, Weapons &amp; Items'!B$1:L$1048576,COLUMN('[1]Price List, Weapons &amp; Items'!$J$11)-1,0)</f>
        <v>Media reports (incl. social media)</v>
      </c>
      <c r="AT184" s="5" t="str">
        <f aca="false">IF(I184=".",".",VLOOKUP($I184,'[1]Price List, Weapons &amp; Items'!B$1:J$1048576,3,0))</f>
        <v>Military equipment</v>
      </c>
      <c r="AU184" s="13" t="str">
        <f aca="true">IF(AG184=1,(OFFSET(I184,0,0,COUNTIF(#REF!,A184),1)),"")</f>
        <v/>
      </c>
      <c r="AV184" s="5" t="n">
        <f aca="false">VLOOKUP($I184,'[1]Price List, Weapons &amp; Items'!B$1:L$1048576,COLUMN('[1]Price List, Weapons &amp; Items'!$L$11)-1,0)</f>
        <v>0</v>
      </c>
      <c r="AW184" s="5" t="n">
        <f aca="false">IF(U184="Yes",1,0)</f>
        <v>1</v>
      </c>
      <c r="AX184" s="5" t="n">
        <f aca="false">IF(D184="Military",IF(OR(IFERROR(SEARCH("equipment",E184,1),0)&gt;0,IFERROR(SEARCH("weapons",E184,1),0)&gt;0),1,0),0)</f>
        <v>1</v>
      </c>
      <c r="AY184" s="5" t="str">
        <f aca="false">IFERROR(IF(VALUE(TEXT(C184,"mm"))=IF(AK184&gt;12,AK184-12,AK184),".",IF(TEXT(C184,"mm")="01",".",1)),"Value is not in date format")</f>
        <v>.</v>
      </c>
      <c r="AZ184" s="5" t="str">
        <f aca="false">IF(AND(A184=A183,C184=C183)=TRUE(),IF(F184=F183,".","1"),".")</f>
        <v>.</v>
      </c>
      <c r="BA184" s="5" t="str">
        <f aca="false">IF(AND(_xlfn.ISFORMULA(R184),_xlfn.ISFORMULA(S184),_xlfn.ISFORMULA(T184))=TRUE(),".",1)</f>
        <v>.</v>
      </c>
      <c r="BB184" s="5" t="str">
        <f aca="false">IF(T184&lt;&gt;".",IF(T184&gt;S184,1,"."),".")</f>
        <v>.</v>
      </c>
      <c r="BC184" s="5" t="n">
        <f aca="false">IFERROR(VLOOKUP(B184,'[1]Share, Heavy Weapons to Ukraine'!B$1:AA$1048576,COLUMN('[1]Share, Heavy Weapons to Ukraine'!C193)-1,0),0)</f>
        <v>1</v>
      </c>
      <c r="BD184" s="5" t="n">
        <f aca="false">VLOOKUP(Sheet1!B184,'[1]Country Summary (€)'!B$1:F$1048576,COLUMN('[1]Country Summary (€)'!C194)-1,FALSE())</f>
        <v>0</v>
      </c>
      <c r="BE184" s="5" t="str">
        <f aca="false">IF(AND(AG184=1,D184="Military",H184&lt;&gt;"Not given")=TRUE(),IF(SUMIFS(#REF!,#REF!,A184)&gt;0,ABS((SUMIFS(#REF!,#REF!,A184)/VLOOKUP("USD",'[1]Exchange Rates'!B$1:C$1048576,2,0)))/S184,"."),".")</f>
        <v>.</v>
      </c>
      <c r="BF184" s="1" t="str">
        <f aca="false">IF(AND(AG184=1,D184="Military",H184&lt;&gt;"Not given")=TRUE(),IF(SUMIFS(#REF!,#REF!,A184)&gt;0,IF((ABS((SUMIFS(#REF!,#REF!,A184)/VLOOKUP("USD",'[1]Exchange Rates'!B$1:C$1048576,2,0)))/S184)&gt;1,(SUMIFS(#REF!,#REF!,A184)-S184)/S184,(S184-SUMIFS(#REF!,#REF!,A184))/SUMIFS(#REF!,#REF!,A184)),"."),".")</f>
        <v>.</v>
      </c>
      <c r="BG184" s="68"/>
      <c r="BH184" s="68"/>
      <c r="BI184" s="68"/>
      <c r="BJ184" s="68"/>
      <c r="BK184" s="68"/>
      <c r="BL184" s="68"/>
      <c r="BM184" s="68"/>
      <c r="BN184" s="68"/>
      <c r="BO184" s="68"/>
      <c r="BP184" s="68"/>
      <c r="BQ184" s="68"/>
      <c r="BR184" s="68"/>
      <c r="BS184" s="68"/>
      <c r="BT184" s="68"/>
      <c r="BU184" s="68"/>
      <c r="BV184" s="68"/>
      <c r="BW184" s="68"/>
      <c r="BX184" s="68"/>
      <c r="BY184" s="68"/>
      <c r="BZ184" s="68"/>
      <c r="CA184" s="68"/>
    </row>
    <row r="185" customFormat="false" ht="15.75" hidden="false" customHeight="true" outlineLevel="0" collapsed="false">
      <c r="A185" s="55" t="s">
        <v>405</v>
      </c>
      <c r="B185" s="72" t="s">
        <v>57</v>
      </c>
      <c r="C185" s="69" t="n">
        <v>44652</v>
      </c>
      <c r="D185" s="72" t="s">
        <v>105</v>
      </c>
      <c r="E185" s="72" t="s">
        <v>370</v>
      </c>
      <c r="F185" s="4" t="s">
        <v>408</v>
      </c>
      <c r="G185" s="73" t="s">
        <v>61</v>
      </c>
      <c r="H185" s="74" t="n">
        <v>300000000</v>
      </c>
      <c r="I185" s="52" t="s">
        <v>415</v>
      </c>
      <c r="J185" s="7" t="str">
        <f aca="false">VLOOKUP($I185,'[1]Price List, Weapons &amp; Items'!B$1:C$1048576,2,0)</f>
        <v>Military equipment</v>
      </c>
      <c r="K185" s="7" t="str">
        <f aca="false">IF(I185=".",I185,VLOOKUP($I185,'[1]Price List, Weapons &amp; Items'!B$1:D$1048576,3,0))</f>
        <v>Military equipment</v>
      </c>
      <c r="L185" s="8" t="n">
        <f aca="false">VLOOKUP(I185,'[1]Price List, Weapons &amp; Items'!B$1:E$1048576,4,0)</f>
        <v>0</v>
      </c>
      <c r="M185" s="60" t="s">
        <v>166</v>
      </c>
      <c r="N185" s="74" t="s">
        <v>166</v>
      </c>
      <c r="O185" s="9" t="n">
        <f aca="false">VLOOKUP($I185,'[1]Price List, Weapons &amp; Items'!B$1:G$1048576,6,0)</f>
        <v>5000</v>
      </c>
      <c r="P185" s="6" t="str">
        <f aca="false">IF(TYPE(M185)=1,IF(TYPE(O185)=1,M185*O185,"No price"),".")</f>
        <v>.</v>
      </c>
      <c r="Q185" s="6" t="str">
        <f aca="false">IF(TYPE(N185)=1,IF(TYPE(O185)=1,N185*O185,"No price"),".")</f>
        <v>.</v>
      </c>
      <c r="R185" s="6" t="str">
        <f aca="false">IF(AG185=1,IF(H185&lt;&gt;"Not given",H185,IF(TYPE(H185)=2,IF(SUMIFS(#REF!,#REF!,A185)&gt;0,SUMIFS(#REF!,#REF!,A185),"."),"Format error")),"")</f>
        <v/>
      </c>
      <c r="S185" s="6" t="str">
        <f aca="false">IF(AND(AG185=1,R185&lt;&gt;".")=TRUE(),R185/VLOOKUP(G185,'[1]Exchange Rates'!B$1:C$1048576,2,0),IF(R185=".",".",""))</f>
        <v/>
      </c>
      <c r="T185" s="6" t="str">
        <f aca="false">IF(AG185=1,IF(AI185="Value is not given at all",".",IF(AI185="Value is given by the source",S185,IF(AI185="Value is calculated with prices",(IF(SUMIFS(#REF!,#REF!,A185)&gt;0,SUMIFS(#REF!,#REF!,A185),"."))/VLOOKUP("USD",'[1]Exchange Rates'!B$1:C$1048576,2,0),"Error with coding"))),"")</f>
        <v/>
      </c>
      <c r="U185" s="73" t="s">
        <v>63</v>
      </c>
      <c r="V185" s="75" t="s">
        <v>409</v>
      </c>
      <c r="W185" s="61" t="s">
        <v>72</v>
      </c>
      <c r="X185" s="62" t="s">
        <v>76</v>
      </c>
      <c r="Y185" s="63" t="s">
        <v>126</v>
      </c>
      <c r="Z185" s="73" t="n">
        <v>0</v>
      </c>
      <c r="AA185" s="5" t="n">
        <v>0</v>
      </c>
      <c r="AB185" s="5" t="n">
        <f aca="false">IF(AND(D185="Humanitarian", AE185&lt;&gt;"."), 1, 0)</f>
        <v>0</v>
      </c>
      <c r="AC185" s="5" t="n">
        <f aca="false">IF(OR(M185="undisclosed", M185="."), 0, IF(M185=N185, 1, 0))</f>
        <v>0</v>
      </c>
      <c r="AD185" s="5" t="n">
        <v>0</v>
      </c>
      <c r="AE185" s="65" t="s">
        <v>62</v>
      </c>
      <c r="AF185" s="12" t="str">
        <f aca="false">""</f>
        <v/>
      </c>
      <c r="AG185" s="76" t="n">
        <v>0</v>
      </c>
      <c r="AH185" s="67" t="s">
        <v>66</v>
      </c>
      <c r="AI185" s="36" t="s">
        <v>67</v>
      </c>
      <c r="AJ185" s="77" t="n">
        <v>1</v>
      </c>
      <c r="AK185" s="77" t="n">
        <v>4</v>
      </c>
      <c r="AL185" s="77" t="n">
        <v>0</v>
      </c>
      <c r="AM185" s="36" t="n">
        <f aca="false">IF(OR(AN185="2022-2023",AN185=2022), 1, 0)</f>
        <v>1</v>
      </c>
      <c r="AN185" s="36" t="s">
        <v>68</v>
      </c>
      <c r="AO185" s="36" t="n">
        <f aca="false">VLOOKUP($I185,'[1]Price List, Weapons &amp; Items'!B$1:F$1048576,5,0)</f>
        <v>0</v>
      </c>
      <c r="AP185" s="36" t="n">
        <f aca="false">IF(AND(AO185=1,M185="undisclosed")=TRUE(),1,0)</f>
        <v>0</v>
      </c>
      <c r="AQ185" s="36" t="n">
        <f aca="false">IF(AND(AO185=1,N185="undisclosed")=TRUE(),1,0)</f>
        <v>0</v>
      </c>
      <c r="AR185" s="36" t="n">
        <f aca="false">IFERROR(IF(SEARCH("ammuni",I185,1)&gt;0,1,0),0)</f>
        <v>0</v>
      </c>
      <c r="AS185" s="5" t="str">
        <f aca="false">VLOOKUP($I185,'[1]Price List, Weapons &amp; Items'!B$1:L$1048576,COLUMN('[1]Price List, Weapons &amp; Items'!$J$11)-1,0)</f>
        <v>Miscellaneous</v>
      </c>
      <c r="AT185" s="5" t="str">
        <f aca="false">IF(I185=".",".",VLOOKUP($I185,'[1]Price List, Weapons &amp; Items'!B$1:J$1048576,3,0))</f>
        <v>Military equipment</v>
      </c>
      <c r="AU185" s="13" t="str">
        <f aca="true">IF(AG185=1,(OFFSET(I185,0,0,COUNTIF(#REF!,A185),1)),"")</f>
        <v/>
      </c>
      <c r="AV185" s="5" t="str">
        <f aca="false">VLOOKUP($I185,'[1]Price List, Weapons &amp; Items'!B$1:L$1048576,COLUMN('[1]Price List, Weapons &amp; Items'!$L$11)-1,0)</f>
        <v>no price, 0 count</v>
      </c>
      <c r="AW185" s="5" t="n">
        <f aca="false">IF(U185="Yes",1,0)</f>
        <v>1</v>
      </c>
      <c r="AX185" s="5" t="n">
        <f aca="false">IF(D185="Military",IF(OR(IFERROR(SEARCH("equipment",E185,1),0)&gt;0,IFERROR(SEARCH("weapons",E185,1),0)&gt;0),1,0),0)</f>
        <v>1</v>
      </c>
      <c r="AY185" s="5" t="str">
        <f aca="false">IFERROR(IF(VALUE(TEXT(C185,"mm"))=IF(AK185&gt;12,AK185-12,AK185),".",IF(TEXT(C185,"mm")="01",".",1)),"Value is not in date format")</f>
        <v>.</v>
      </c>
      <c r="AZ185" s="5" t="str">
        <f aca="false">IF(AND(A185=A184,C185=C184)=TRUE(),IF(F185=F184,".","1"),".")</f>
        <v>.</v>
      </c>
      <c r="BA185" s="5" t="str">
        <f aca="false">IF(AND(_xlfn.ISFORMULA(R185),_xlfn.ISFORMULA(S185),_xlfn.ISFORMULA(T185))=TRUE(),".",1)</f>
        <v>.</v>
      </c>
      <c r="BB185" s="5" t="str">
        <f aca="false">IF(T185&lt;&gt;".",IF(T185&gt;S185,1,"."),".")</f>
        <v>.</v>
      </c>
      <c r="BC185" s="5" t="n">
        <f aca="false">IFERROR(VLOOKUP(B185,'[1]Share, Heavy Weapons to Ukraine'!B$1:AA$1048576,COLUMN('[1]Share, Heavy Weapons to Ukraine'!C194)-1,0),0)</f>
        <v>1</v>
      </c>
      <c r="BD185" s="5" t="n">
        <f aca="false">VLOOKUP(Sheet1!B185,'[1]Country Summary (€)'!B$1:F$1048576,COLUMN('[1]Country Summary (€)'!C195)-1,FALSE())</f>
        <v>0</v>
      </c>
      <c r="BE185" s="5" t="str">
        <f aca="false">IF(AND(AG185=1,D185="Military",H185&lt;&gt;"Not given")=TRUE(),IF(SUMIFS(#REF!,#REF!,A185)&gt;0,ABS((SUMIFS(#REF!,#REF!,A185)/VLOOKUP("USD",'[1]Exchange Rates'!B$1:C$1048576,2,0)))/S185,"."),".")</f>
        <v>.</v>
      </c>
      <c r="BF185" s="1" t="str">
        <f aca="false">IF(AND(AG185=1,D185="Military",H185&lt;&gt;"Not given")=TRUE(),IF(SUMIFS(#REF!,#REF!,A185)&gt;0,IF((ABS((SUMIFS(#REF!,#REF!,A185)/VLOOKUP("USD",'[1]Exchange Rates'!B$1:C$1048576,2,0)))/S185)&gt;1,(SUMIFS(#REF!,#REF!,A185)-S185)/S185,(S185-SUMIFS(#REF!,#REF!,A185))/SUMIFS(#REF!,#REF!,A185)),"."),".")</f>
        <v>.</v>
      </c>
      <c r="BG185" s="68"/>
      <c r="BH185" s="68"/>
      <c r="BI185" s="68"/>
      <c r="BJ185" s="68"/>
      <c r="BK185" s="68"/>
      <c r="BL185" s="68"/>
      <c r="BM185" s="68"/>
      <c r="BN185" s="68"/>
      <c r="BO185" s="68"/>
      <c r="BP185" s="68"/>
      <c r="BQ185" s="68"/>
      <c r="BR185" s="68"/>
      <c r="BS185" s="68"/>
      <c r="BT185" s="68"/>
      <c r="BU185" s="68"/>
      <c r="BV185" s="68"/>
      <c r="BW185" s="68"/>
      <c r="BX185" s="68"/>
      <c r="BY185" s="68"/>
      <c r="BZ185" s="68"/>
      <c r="CA185" s="68"/>
    </row>
    <row r="186" customFormat="false" ht="15.75" hidden="false" customHeight="true" outlineLevel="0" collapsed="false">
      <c r="A186" s="55" t="s">
        <v>405</v>
      </c>
      <c r="B186" s="72" t="s">
        <v>57</v>
      </c>
      <c r="C186" s="69" t="n">
        <v>44652</v>
      </c>
      <c r="D186" s="72" t="s">
        <v>105</v>
      </c>
      <c r="E186" s="72" t="s">
        <v>370</v>
      </c>
      <c r="F186" s="4" t="s">
        <v>408</v>
      </c>
      <c r="G186" s="73" t="s">
        <v>61</v>
      </c>
      <c r="H186" s="74" t="n">
        <v>300000000</v>
      </c>
      <c r="I186" s="52" t="s">
        <v>174</v>
      </c>
      <c r="J186" s="7" t="str">
        <f aca="false">VLOOKUP($I186,'[1]Price List, Weapons &amp; Items'!B$1:C$1048576,2,0)</f>
        <v>Military equipment</v>
      </c>
      <c r="K186" s="7" t="str">
        <f aca="false">IF(I186=".",I186,VLOOKUP($I186,'[1]Price List, Weapons &amp; Items'!B$1:D$1048576,3,0))</f>
        <v>Military equipment</v>
      </c>
      <c r="L186" s="8" t="n">
        <f aca="false">VLOOKUP(I186,'[1]Price List, Weapons &amp; Items'!B$1:E$1048576,4,0)</f>
        <v>0</v>
      </c>
      <c r="M186" s="60" t="s">
        <v>166</v>
      </c>
      <c r="N186" s="74" t="s">
        <v>166</v>
      </c>
      <c r="O186" s="9" t="n">
        <f aca="false">VLOOKUP($I186,'[1]Price List, Weapons &amp; Items'!B$1:G$1048576,6,0)</f>
        <v>45</v>
      </c>
      <c r="P186" s="6" t="str">
        <f aca="false">IF(TYPE(M186)=1,IF(TYPE(O186)=1,M186*O186,"No price"),".")</f>
        <v>.</v>
      </c>
      <c r="Q186" s="6" t="str">
        <f aca="false">IF(TYPE(N186)=1,IF(TYPE(O186)=1,N186*O186,"No price"),".")</f>
        <v>.</v>
      </c>
      <c r="R186" s="6" t="str">
        <f aca="false">IF(AG186=1,IF(H186&lt;&gt;"Not given",H186,IF(TYPE(H186)=2,IF(SUMIFS(#REF!,#REF!,A186)&gt;0,SUMIFS(#REF!,#REF!,A186),"."),"Format error")),"")</f>
        <v/>
      </c>
      <c r="S186" s="6" t="str">
        <f aca="false">IF(AND(AG186=1,R186&lt;&gt;".")=TRUE(),R186/VLOOKUP(G186,'[1]Exchange Rates'!B$1:C$1048576,2,0),IF(R186=".",".",""))</f>
        <v/>
      </c>
      <c r="T186" s="6" t="str">
        <f aca="false">IF(AG186=1,IF(AI186="Value is not given at all",".",IF(AI186="Value is given by the source",S186,IF(AI186="Value is calculated with prices",(IF(SUMIFS(#REF!,#REF!,A186)&gt;0,SUMIFS(#REF!,#REF!,A186),"."))/VLOOKUP("USD",'[1]Exchange Rates'!B$1:C$1048576,2,0),"Error with coding"))),"")</f>
        <v/>
      </c>
      <c r="U186" s="73" t="s">
        <v>63</v>
      </c>
      <c r="V186" s="75" t="s">
        <v>409</v>
      </c>
      <c r="W186" s="61" t="s">
        <v>72</v>
      </c>
      <c r="X186" s="62" t="s">
        <v>76</v>
      </c>
      <c r="Y186" s="63" t="s">
        <v>128</v>
      </c>
      <c r="Z186" s="73" t="n">
        <v>0</v>
      </c>
      <c r="AA186" s="5" t="n">
        <v>0</v>
      </c>
      <c r="AB186" s="5" t="n">
        <f aca="false">IF(AND(D186="Humanitarian", AE186&lt;&gt;"."), 1, 0)</f>
        <v>0</v>
      </c>
      <c r="AC186" s="5" t="n">
        <f aca="false">IF(OR(M186="undisclosed", M186="."), 0, IF(M186=N186, 1, 0))</f>
        <v>0</v>
      </c>
      <c r="AD186" s="5" t="n">
        <v>0</v>
      </c>
      <c r="AE186" s="65" t="s">
        <v>62</v>
      </c>
      <c r="AF186" s="12" t="str">
        <f aca="false">""</f>
        <v/>
      </c>
      <c r="AG186" s="76" t="n">
        <v>0</v>
      </c>
      <c r="AH186" s="67" t="s">
        <v>66</v>
      </c>
      <c r="AI186" s="36" t="s">
        <v>67</v>
      </c>
      <c r="AJ186" s="77" t="n">
        <v>1</v>
      </c>
      <c r="AK186" s="77" t="n">
        <v>4</v>
      </c>
      <c r="AL186" s="77" t="n">
        <v>0</v>
      </c>
      <c r="AM186" s="36" t="n">
        <f aca="false">IF(OR(AN186="2022-2023",AN186=2022), 1, 0)</f>
        <v>1</v>
      </c>
      <c r="AN186" s="36" t="s">
        <v>68</v>
      </c>
      <c r="AO186" s="36" t="n">
        <f aca="false">VLOOKUP($I186,'[1]Price List, Weapons &amp; Items'!B$1:F$1048576,5,0)</f>
        <v>0</v>
      </c>
      <c r="AP186" s="36" t="n">
        <f aca="false">IF(AND(AO186=1,M186="undisclosed")=TRUE(),1,0)</f>
        <v>0</v>
      </c>
      <c r="AQ186" s="36" t="n">
        <f aca="false">IF(AND(AO186=1,N186="undisclosed")=TRUE(),1,0)</f>
        <v>0</v>
      </c>
      <c r="AR186" s="36" t="n">
        <f aca="false">IFERROR(IF(SEARCH("ammuni",I186,1)&gt;0,1,0),0)</f>
        <v>0</v>
      </c>
      <c r="AS186" s="5" t="str">
        <f aca="false">VLOOKUP($I186,'[1]Price List, Weapons &amp; Items'!B$1:L$1048576,COLUMN('[1]Price List, Weapons &amp; Items'!$J$11)-1,0)</f>
        <v>Online marketplaces and stores</v>
      </c>
      <c r="AT186" s="5" t="str">
        <f aca="false">IF(I186=".",".",VLOOKUP($I186,'[1]Price List, Weapons &amp; Items'!B$1:J$1048576,3,0))</f>
        <v>Military equipment</v>
      </c>
      <c r="AU186" s="13" t="str">
        <f aca="true">IF(AG186=1,(OFFSET(I186,0,0,COUNTIF(#REF!,A186),1)),"")</f>
        <v/>
      </c>
      <c r="AV186" s="5" t="n">
        <f aca="false">VLOOKUP($I186,'[1]Price List, Weapons &amp; Items'!B$1:L$1048576,COLUMN('[1]Price List, Weapons &amp; Items'!$L$11)-1,0)</f>
        <v>0</v>
      </c>
      <c r="AW186" s="5" t="n">
        <f aca="false">IF(U186="Yes",1,0)</f>
        <v>1</v>
      </c>
      <c r="AX186" s="5" t="n">
        <f aca="false">IF(D186="Military",IF(OR(IFERROR(SEARCH("equipment",E186,1),0)&gt;0,IFERROR(SEARCH("weapons",E186,1),0)&gt;0),1,0),0)</f>
        <v>1</v>
      </c>
      <c r="AY186" s="5" t="str">
        <f aca="false">IFERROR(IF(VALUE(TEXT(C186,"mm"))=IF(AK186&gt;12,AK186-12,AK186),".",IF(TEXT(C186,"mm")="01",".",1)),"Value is not in date format")</f>
        <v>.</v>
      </c>
      <c r="AZ186" s="5" t="str">
        <f aca="false">IF(AND(A186=A185,C186=C185)=TRUE(),IF(F186=F185,".","1"),".")</f>
        <v>.</v>
      </c>
      <c r="BA186" s="5" t="str">
        <f aca="false">IF(AND(_xlfn.ISFORMULA(R186),_xlfn.ISFORMULA(S186),_xlfn.ISFORMULA(T186))=TRUE(),".",1)</f>
        <v>.</v>
      </c>
      <c r="BB186" s="5" t="str">
        <f aca="false">IF(T186&lt;&gt;".",IF(T186&gt;S186,1,"."),".")</f>
        <v>.</v>
      </c>
      <c r="BC186" s="5" t="n">
        <f aca="false">IFERROR(VLOOKUP(B186,'[1]Share, Heavy Weapons to Ukraine'!B$1:AA$1048576,COLUMN('[1]Share, Heavy Weapons to Ukraine'!C195)-1,0),0)</f>
        <v>1</v>
      </c>
      <c r="BD186" s="5" t="n">
        <f aca="false">VLOOKUP(Sheet1!B186,'[1]Country Summary (€)'!B$1:F$1048576,COLUMN('[1]Country Summary (€)'!C196)-1,FALSE())</f>
        <v>0</v>
      </c>
      <c r="BE186" s="5" t="str">
        <f aca="false">IF(AND(AG186=1,D186="Military",H186&lt;&gt;"Not given")=TRUE(),IF(SUMIFS(#REF!,#REF!,A186)&gt;0,ABS((SUMIFS(#REF!,#REF!,A186)/VLOOKUP("USD",'[1]Exchange Rates'!B$1:C$1048576,2,0)))/S186,"."),".")</f>
        <v>.</v>
      </c>
      <c r="BF186" s="1" t="str">
        <f aca="false">IF(AND(AG186=1,D186="Military",H186&lt;&gt;"Not given")=TRUE(),IF(SUMIFS(#REF!,#REF!,A186)&gt;0,IF((ABS((SUMIFS(#REF!,#REF!,A186)/VLOOKUP("USD",'[1]Exchange Rates'!B$1:C$1048576,2,0)))/S186)&gt;1,(SUMIFS(#REF!,#REF!,A186)-S186)/S186,(S186-SUMIFS(#REF!,#REF!,A186))/SUMIFS(#REF!,#REF!,A186)),"."),".")</f>
        <v>.</v>
      </c>
      <c r="BG186" s="68"/>
      <c r="BH186" s="68"/>
      <c r="BI186" s="68"/>
      <c r="BJ186" s="68"/>
      <c r="BK186" s="68"/>
      <c r="BL186" s="68"/>
      <c r="BM186" s="68"/>
      <c r="BN186" s="68"/>
      <c r="BO186" s="68"/>
      <c r="BP186" s="68"/>
      <c r="BQ186" s="68"/>
      <c r="BR186" s="68"/>
      <c r="BS186" s="68"/>
      <c r="BT186" s="68"/>
      <c r="BU186" s="68"/>
      <c r="BV186" s="68"/>
      <c r="BW186" s="68"/>
      <c r="BX186" s="68"/>
      <c r="BY186" s="68"/>
      <c r="BZ186" s="68"/>
      <c r="CA186" s="68"/>
    </row>
    <row r="187" customFormat="false" ht="15.75" hidden="false" customHeight="true" outlineLevel="0" collapsed="false">
      <c r="A187" s="55" t="s">
        <v>405</v>
      </c>
      <c r="B187" s="72" t="s">
        <v>57</v>
      </c>
      <c r="C187" s="69" t="n">
        <v>44652</v>
      </c>
      <c r="D187" s="72" t="s">
        <v>105</v>
      </c>
      <c r="E187" s="72" t="s">
        <v>370</v>
      </c>
      <c r="F187" s="4" t="s">
        <v>408</v>
      </c>
      <c r="G187" s="73" t="s">
        <v>61</v>
      </c>
      <c r="H187" s="74" t="n">
        <v>300000000</v>
      </c>
      <c r="I187" s="52" t="s">
        <v>317</v>
      </c>
      <c r="J187" s="7" t="str">
        <f aca="false">VLOOKUP($I187,'[1]Price List, Weapons &amp; Items'!B$1:C$1048576,2,0)</f>
        <v>Military equipment</v>
      </c>
      <c r="K187" s="7" t="str">
        <f aca="false">IF(I187=".",I187,VLOOKUP($I187,'[1]Price List, Weapons &amp; Items'!B$1:D$1048576,3,0))</f>
        <v>Military equipment</v>
      </c>
      <c r="L187" s="8" t="n">
        <f aca="false">VLOOKUP(I187,'[1]Price List, Weapons &amp; Items'!B$1:E$1048576,4,0)</f>
        <v>0</v>
      </c>
      <c r="M187" s="60" t="s">
        <v>166</v>
      </c>
      <c r="N187" s="74" t="s">
        <v>166</v>
      </c>
      <c r="O187" s="9" t="str">
        <f aca="false">VLOOKUP($I187,'[1]Price List, Weapons &amp; Items'!B$1:G$1048576,6,0)</f>
        <v>.</v>
      </c>
      <c r="P187" s="6" t="str">
        <f aca="false">IF(TYPE(M187)=1,IF(TYPE(O187)=1,M187*O187,"No price"),".")</f>
        <v>.</v>
      </c>
      <c r="Q187" s="6" t="str">
        <f aca="false">IF(TYPE(N187)=1,IF(TYPE(O187)=1,N187*O187,"No price"),".")</f>
        <v>.</v>
      </c>
      <c r="R187" s="6" t="str">
        <f aca="false">IF(AG187=1,IF(H187&lt;&gt;"Not given",H187,IF(TYPE(H187)=2,IF(SUMIFS(#REF!,#REF!,A187)&gt;0,SUMIFS(#REF!,#REF!,A187),"."),"Format error")),"")</f>
        <v/>
      </c>
      <c r="S187" s="6" t="str">
        <f aca="false">IF(AND(AG187=1,R187&lt;&gt;".")=TRUE(),R187/VLOOKUP(G187,'[1]Exchange Rates'!B$1:C$1048576,2,0),IF(R187=".",".",""))</f>
        <v/>
      </c>
      <c r="T187" s="6" t="str">
        <f aca="false">IF(AG187=1,IF(AI187="Value is not given at all",".",IF(AI187="Value is given by the source",S187,IF(AI187="Value is calculated with prices",(IF(SUMIFS(#REF!,#REF!,A187)&gt;0,SUMIFS(#REF!,#REF!,A187),"."))/VLOOKUP("USD",'[1]Exchange Rates'!B$1:C$1048576,2,0),"Error with coding"))),"")</f>
        <v/>
      </c>
      <c r="U187" s="73" t="s">
        <v>63</v>
      </c>
      <c r="V187" s="75" t="s">
        <v>409</v>
      </c>
      <c r="W187" s="61" t="s">
        <v>72</v>
      </c>
      <c r="X187" s="62" t="s">
        <v>76</v>
      </c>
      <c r="Y187" s="63" t="s">
        <v>130</v>
      </c>
      <c r="Z187" s="73" t="n">
        <v>0</v>
      </c>
      <c r="AA187" s="5" t="n">
        <v>0</v>
      </c>
      <c r="AB187" s="5" t="n">
        <f aca="false">IF(AND(D187="Humanitarian", AE187&lt;&gt;"."), 1, 0)</f>
        <v>0</v>
      </c>
      <c r="AC187" s="5" t="n">
        <f aca="false">IF(OR(M187="undisclosed", M187="."), 0, IF(M187=N187, 1, 0))</f>
        <v>0</v>
      </c>
      <c r="AD187" s="5" t="n">
        <v>0</v>
      </c>
      <c r="AE187" s="65" t="s">
        <v>62</v>
      </c>
      <c r="AF187" s="12" t="str">
        <f aca="false">""</f>
        <v/>
      </c>
      <c r="AG187" s="76" t="n">
        <v>0</v>
      </c>
      <c r="AH187" s="67" t="s">
        <v>66</v>
      </c>
      <c r="AI187" s="36" t="s">
        <v>67</v>
      </c>
      <c r="AJ187" s="77" t="n">
        <v>1</v>
      </c>
      <c r="AK187" s="77" t="n">
        <v>4</v>
      </c>
      <c r="AL187" s="77" t="n">
        <v>0</v>
      </c>
      <c r="AM187" s="36" t="n">
        <f aca="false">IF(OR(AN187="2022-2023",AN187=2022), 1, 0)</f>
        <v>1</v>
      </c>
      <c r="AN187" s="36" t="s">
        <v>68</v>
      </c>
      <c r="AO187" s="36" t="n">
        <f aca="false">VLOOKUP($I187,'[1]Price List, Weapons &amp; Items'!B$1:F$1048576,5,0)</f>
        <v>0</v>
      </c>
      <c r="AP187" s="36" t="n">
        <f aca="false">IF(AND(AO187=1,M187="undisclosed")=TRUE(),1,0)</f>
        <v>0</v>
      </c>
      <c r="AQ187" s="36" t="n">
        <f aca="false">IF(AND(AO187=1,N187="undisclosed")=TRUE(),1,0)</f>
        <v>0</v>
      </c>
      <c r="AR187" s="36" t="n">
        <f aca="false">IFERROR(IF(SEARCH("ammuni",I187,1)&gt;0,1,0),0)</f>
        <v>0</v>
      </c>
      <c r="AS187" s="5" t="str">
        <f aca="false">VLOOKUP($I187,'[1]Price List, Weapons &amp; Items'!B$1:L$1048576,COLUMN('[1]Price List, Weapons &amp; Items'!$J$11)-1,0)</f>
        <v>.</v>
      </c>
      <c r="AT187" s="5" t="str">
        <f aca="false">IF(I187=".",".",VLOOKUP($I187,'[1]Price List, Weapons &amp; Items'!B$1:J$1048576,3,0))</f>
        <v>Military equipment</v>
      </c>
      <c r="AU187" s="13" t="str">
        <f aca="true">IF(AG187=1,(OFFSET(I187,0,0,COUNTIF(#REF!,A187),1)),"")</f>
        <v/>
      </c>
      <c r="AV187" s="5" t="n">
        <f aca="false">VLOOKUP($I187,'[1]Price List, Weapons &amp; Items'!B$1:L$1048576,COLUMN('[1]Price List, Weapons &amp; Items'!$L$11)-1,0)</f>
        <v>0</v>
      </c>
      <c r="AW187" s="5" t="n">
        <f aca="false">IF(U187="Yes",1,0)</f>
        <v>1</v>
      </c>
      <c r="AX187" s="5" t="n">
        <f aca="false">IF(D187="Military",IF(OR(IFERROR(SEARCH("equipment",E187,1),0)&gt;0,IFERROR(SEARCH("weapons",E187,1),0)&gt;0),1,0),0)</f>
        <v>1</v>
      </c>
      <c r="AY187" s="5" t="str">
        <f aca="false">IFERROR(IF(VALUE(TEXT(C187,"mm"))=IF(AK187&gt;12,AK187-12,AK187),".",IF(TEXT(C187,"mm")="01",".",1)),"Value is not in date format")</f>
        <v>.</v>
      </c>
      <c r="AZ187" s="5" t="str">
        <f aca="false">IF(AND(A187=A186,C187=C186)=TRUE(),IF(F187=F186,".","1"),".")</f>
        <v>.</v>
      </c>
      <c r="BA187" s="5" t="str">
        <f aca="false">IF(AND(_xlfn.ISFORMULA(R187),_xlfn.ISFORMULA(S187),_xlfn.ISFORMULA(T187))=TRUE(),".",1)</f>
        <v>.</v>
      </c>
      <c r="BB187" s="5" t="str">
        <f aca="false">IF(T187&lt;&gt;".",IF(T187&gt;S187,1,"."),".")</f>
        <v>.</v>
      </c>
      <c r="BC187" s="5" t="n">
        <f aca="false">IFERROR(VLOOKUP(B187,'[1]Share, Heavy Weapons to Ukraine'!B$1:AA$1048576,COLUMN('[1]Share, Heavy Weapons to Ukraine'!C196)-1,0),0)</f>
        <v>1</v>
      </c>
      <c r="BD187" s="5" t="n">
        <f aca="false">VLOOKUP(Sheet1!B187,'[1]Country Summary (€)'!B$1:F$1048576,COLUMN('[1]Country Summary (€)'!C197)-1,FALSE())</f>
        <v>0</v>
      </c>
      <c r="BE187" s="5" t="str">
        <f aca="false">IF(AND(AG187=1,D187="Military",H187&lt;&gt;"Not given")=TRUE(),IF(SUMIFS(#REF!,#REF!,A187)&gt;0,ABS((SUMIFS(#REF!,#REF!,A187)/VLOOKUP("USD",'[1]Exchange Rates'!B$1:C$1048576,2,0)))/S187,"."),".")</f>
        <v>.</v>
      </c>
      <c r="BF187" s="1" t="str">
        <f aca="false">IF(AND(AG187=1,D187="Military",H187&lt;&gt;"Not given")=TRUE(),IF(SUMIFS(#REF!,#REF!,A187)&gt;0,IF((ABS((SUMIFS(#REF!,#REF!,A187)/VLOOKUP("USD",'[1]Exchange Rates'!B$1:C$1048576,2,0)))/S187)&gt;1,(SUMIFS(#REF!,#REF!,A187)-S187)/S187,(S187-SUMIFS(#REF!,#REF!,A187))/SUMIFS(#REF!,#REF!,A187)),"."),".")</f>
        <v>.</v>
      </c>
      <c r="BG187" s="68"/>
      <c r="BH187" s="68"/>
      <c r="BI187" s="68"/>
      <c r="BJ187" s="68"/>
      <c r="BK187" s="68"/>
      <c r="BL187" s="68"/>
      <c r="BM187" s="68"/>
      <c r="BN187" s="68"/>
      <c r="BO187" s="68"/>
      <c r="BP187" s="68"/>
      <c r="BQ187" s="68"/>
      <c r="BR187" s="68"/>
      <c r="BS187" s="68"/>
      <c r="BT187" s="68"/>
      <c r="BU187" s="68"/>
      <c r="BV187" s="68"/>
      <c r="BW187" s="68"/>
      <c r="BX187" s="68"/>
      <c r="BY187" s="68"/>
      <c r="BZ187" s="68"/>
      <c r="CA187" s="68"/>
    </row>
    <row r="188" customFormat="false" ht="15.75" hidden="false" customHeight="true" outlineLevel="0" collapsed="false">
      <c r="A188" s="55" t="s">
        <v>405</v>
      </c>
      <c r="B188" s="72" t="s">
        <v>57</v>
      </c>
      <c r="C188" s="69" t="n">
        <v>44652</v>
      </c>
      <c r="D188" s="72" t="s">
        <v>105</v>
      </c>
      <c r="E188" s="72" t="s">
        <v>370</v>
      </c>
      <c r="F188" s="4" t="s">
        <v>408</v>
      </c>
      <c r="G188" s="73" t="s">
        <v>61</v>
      </c>
      <c r="H188" s="74" t="n">
        <v>300000000</v>
      </c>
      <c r="I188" s="52" t="s">
        <v>416</v>
      </c>
      <c r="J188" s="7" t="str">
        <f aca="false">VLOOKUP($I188,'[1]Price List, Weapons &amp; Items'!B$1:C$1048576,2,0)</f>
        <v>Light armaments &amp; infantry</v>
      </c>
      <c r="K188" s="7" t="str">
        <f aca="false">IF(I188=".",I188,VLOOKUP($I188,'[1]Price List, Weapons &amp; Items'!B$1:D$1048576,3,0))</f>
        <v>Small Arms and Light Weapons (SALW)</v>
      </c>
      <c r="L188" s="8" t="n">
        <f aca="false">VLOOKUP(I188,'[1]Price List, Weapons &amp; Items'!B$1:E$1048576,4,0)</f>
        <v>0</v>
      </c>
      <c r="M188" s="60" t="s">
        <v>166</v>
      </c>
      <c r="N188" s="74" t="s">
        <v>166</v>
      </c>
      <c r="O188" s="9" t="n">
        <f aca="false">VLOOKUP($I188,'[1]Price List, Weapons &amp; Items'!B$1:G$1048576,6,0)</f>
        <v>5300</v>
      </c>
      <c r="P188" s="6" t="str">
        <f aca="false">IF(TYPE(M188)=1,IF(TYPE(O188)=1,M188*O188,"No price"),".")</f>
        <v>.</v>
      </c>
      <c r="Q188" s="6" t="str">
        <f aca="false">IF(TYPE(N188)=1,IF(TYPE(O188)=1,N188*O188,"No price"),".")</f>
        <v>.</v>
      </c>
      <c r="R188" s="6" t="str">
        <f aca="false">IF(AG188=1,IF(H188&lt;&gt;"Not given",H188,IF(TYPE(H188)=2,IF(SUMIFS(#REF!,#REF!,A188)&gt;0,SUMIFS(#REF!,#REF!,A188),"."),"Format error")),"")</f>
        <v/>
      </c>
      <c r="S188" s="6" t="str">
        <f aca="false">IF(AND(AG188=1,R188&lt;&gt;".")=TRUE(),R188/VLOOKUP(G188,'[1]Exchange Rates'!B$1:C$1048576,2,0),IF(R188=".",".",""))</f>
        <v/>
      </c>
      <c r="T188" s="6" t="str">
        <f aca="false">IF(AG188=1,IF(AI188="Value is not given at all",".",IF(AI188="Value is given by the source",S188,IF(AI188="Value is calculated with prices",(IF(SUMIFS(#REF!,#REF!,A188)&gt;0,SUMIFS(#REF!,#REF!,A188),"."))/VLOOKUP("USD",'[1]Exchange Rates'!B$1:C$1048576,2,0),"Error with coding"))),"")</f>
        <v/>
      </c>
      <c r="U188" s="73" t="s">
        <v>63</v>
      </c>
      <c r="V188" s="75" t="s">
        <v>409</v>
      </c>
      <c r="W188" s="61" t="s">
        <v>72</v>
      </c>
      <c r="X188" s="62" t="s">
        <v>76</v>
      </c>
      <c r="Y188" s="63" t="s">
        <v>132</v>
      </c>
      <c r="Z188" s="73" t="n">
        <v>0</v>
      </c>
      <c r="AA188" s="5" t="n">
        <v>0</v>
      </c>
      <c r="AB188" s="5" t="n">
        <f aca="false">IF(AND(D188="Humanitarian", AE188&lt;&gt;"."), 1, 0)</f>
        <v>0</v>
      </c>
      <c r="AC188" s="5" t="n">
        <f aca="false">IF(OR(M188="undisclosed", M188="."), 0, IF(M188=N188, 1, 0))</f>
        <v>0</v>
      </c>
      <c r="AD188" s="5" t="n">
        <v>0</v>
      </c>
      <c r="AE188" s="65" t="s">
        <v>62</v>
      </c>
      <c r="AF188" s="12" t="str">
        <f aca="false">""</f>
        <v/>
      </c>
      <c r="AG188" s="76" t="n">
        <v>0</v>
      </c>
      <c r="AH188" s="67" t="s">
        <v>66</v>
      </c>
      <c r="AI188" s="36" t="s">
        <v>67</v>
      </c>
      <c r="AJ188" s="77" t="n">
        <v>1</v>
      </c>
      <c r="AK188" s="77" t="n">
        <v>4</v>
      </c>
      <c r="AL188" s="77" t="n">
        <v>0</v>
      </c>
      <c r="AM188" s="36" t="n">
        <f aca="false">IF(OR(AN188="2022-2023",AN188=2022), 1, 0)</f>
        <v>1</v>
      </c>
      <c r="AN188" s="36" t="s">
        <v>68</v>
      </c>
      <c r="AO188" s="36" t="n">
        <f aca="false">VLOOKUP($I188,'[1]Price List, Weapons &amp; Items'!B$1:F$1048576,5,0)</f>
        <v>0</v>
      </c>
      <c r="AP188" s="36" t="n">
        <f aca="false">IF(AND(AO188=1,M188="undisclosed")=TRUE(),1,0)</f>
        <v>0</v>
      </c>
      <c r="AQ188" s="36" t="n">
        <f aca="false">IF(AND(AO188=1,N188="undisclosed")=TRUE(),1,0)</f>
        <v>0</v>
      </c>
      <c r="AR188" s="36" t="n">
        <f aca="false">IFERROR(IF(SEARCH("ammuni",I188,1)&gt;0,1,0),0)</f>
        <v>0</v>
      </c>
      <c r="AS188" s="5" t="str">
        <f aca="false">VLOOKUP($I188,'[1]Price List, Weapons &amp; Items'!B$1:L$1048576,COLUMN('[1]Price List, Weapons &amp; Items'!$J$11)-1,0)</f>
        <v>Miscellaneous</v>
      </c>
      <c r="AT188" s="5" t="str">
        <f aca="false">IF(I188=".",".",VLOOKUP($I188,'[1]Price List, Weapons &amp; Items'!B$1:J$1048576,3,0))</f>
        <v>Small Arms and Light Weapons (SALW)</v>
      </c>
      <c r="AU188" s="13" t="str">
        <f aca="true">IF(AG188=1,(OFFSET(I188,0,0,COUNTIF(#REF!,A188),1)),"")</f>
        <v/>
      </c>
      <c r="AV188" s="5" t="str">
        <f aca="false">VLOOKUP($I188,'[1]Price List, Weapons &amp; Items'!B$1:L$1048576,COLUMN('[1]Price List, Weapons &amp; Items'!$L$11)-1,0)</f>
        <v>no price, 0 count</v>
      </c>
      <c r="AW188" s="5" t="n">
        <f aca="false">IF(U188="Yes",1,0)</f>
        <v>1</v>
      </c>
      <c r="AX188" s="5" t="n">
        <f aca="false">IF(D188="Military",IF(OR(IFERROR(SEARCH("equipment",E188,1),0)&gt;0,IFERROR(SEARCH("weapons",E188,1),0)&gt;0),1,0),0)</f>
        <v>1</v>
      </c>
      <c r="AY188" s="5" t="str">
        <f aca="false">IFERROR(IF(VALUE(TEXT(C188,"mm"))=IF(AK188&gt;12,AK188-12,AK188),".",IF(TEXT(C188,"mm")="01",".",1)),"Value is not in date format")</f>
        <v>.</v>
      </c>
      <c r="AZ188" s="5" t="str">
        <f aca="false">IF(AND(A188=A187,C188=C187)=TRUE(),IF(F188=F187,".","1"),".")</f>
        <v>.</v>
      </c>
      <c r="BA188" s="5" t="str">
        <f aca="false">IF(AND(_xlfn.ISFORMULA(R188),_xlfn.ISFORMULA(S188),_xlfn.ISFORMULA(T188))=TRUE(),".",1)</f>
        <v>.</v>
      </c>
      <c r="BB188" s="5" t="str">
        <f aca="false">IF(T188&lt;&gt;".",IF(T188&gt;S188,1,"."),".")</f>
        <v>.</v>
      </c>
      <c r="BC188" s="5" t="n">
        <f aca="false">IFERROR(VLOOKUP(B188,'[1]Share, Heavy Weapons to Ukraine'!B$1:AA$1048576,COLUMN('[1]Share, Heavy Weapons to Ukraine'!C197)-1,0),0)</f>
        <v>1</v>
      </c>
      <c r="BD188" s="5" t="n">
        <f aca="false">VLOOKUP(Sheet1!B188,'[1]Country Summary (€)'!B$1:F$1048576,COLUMN('[1]Country Summary (€)'!C198)-1,FALSE())</f>
        <v>0</v>
      </c>
      <c r="BE188" s="5" t="str">
        <f aca="false">IF(AND(AG188=1,D188="Military",H188&lt;&gt;"Not given")=TRUE(),IF(SUMIFS(#REF!,#REF!,A188)&gt;0,ABS((SUMIFS(#REF!,#REF!,A188)/VLOOKUP("USD",'[1]Exchange Rates'!B$1:C$1048576,2,0)))/S188,"."),".")</f>
        <v>.</v>
      </c>
      <c r="BF188" s="1" t="str">
        <f aca="false">IF(AND(AG188=1,D188="Military",H188&lt;&gt;"Not given")=TRUE(),IF(SUMIFS(#REF!,#REF!,A188)&gt;0,IF((ABS((SUMIFS(#REF!,#REF!,A188)/VLOOKUP("USD",'[1]Exchange Rates'!B$1:C$1048576,2,0)))/S188)&gt;1,(SUMIFS(#REF!,#REF!,A188)-S188)/S188,(S188-SUMIFS(#REF!,#REF!,A188))/SUMIFS(#REF!,#REF!,A188)),"."),".")</f>
        <v>.</v>
      </c>
      <c r="BG188" s="68"/>
      <c r="BH188" s="68"/>
      <c r="BI188" s="68"/>
      <c r="BJ188" s="68"/>
      <c r="BK188" s="68"/>
      <c r="BL188" s="68"/>
      <c r="BM188" s="68"/>
      <c r="BN188" s="68"/>
      <c r="BO188" s="68"/>
      <c r="BP188" s="68"/>
      <c r="BQ188" s="68"/>
      <c r="BR188" s="68"/>
      <c r="BS188" s="68"/>
      <c r="BT188" s="68"/>
      <c r="BU188" s="68"/>
      <c r="BV188" s="68"/>
      <c r="BW188" s="68"/>
      <c r="BX188" s="68"/>
      <c r="BY188" s="68"/>
      <c r="BZ188" s="68"/>
      <c r="CA188" s="68"/>
    </row>
    <row r="189" customFormat="false" ht="15.75" hidden="false" customHeight="true" outlineLevel="0" collapsed="false">
      <c r="A189" s="55" t="s">
        <v>405</v>
      </c>
      <c r="B189" s="72" t="s">
        <v>57</v>
      </c>
      <c r="C189" s="69" t="n">
        <v>44652</v>
      </c>
      <c r="D189" s="72" t="s">
        <v>105</v>
      </c>
      <c r="E189" s="72" t="s">
        <v>370</v>
      </c>
      <c r="F189" s="4" t="s">
        <v>408</v>
      </c>
      <c r="G189" s="73" t="s">
        <v>61</v>
      </c>
      <c r="H189" s="74" t="n">
        <v>300000000</v>
      </c>
      <c r="I189" s="52" t="s">
        <v>417</v>
      </c>
      <c r="J189" s="7" t="str">
        <f aca="false">VLOOKUP($I189,'[1]Price List, Weapons &amp; Items'!B$1:C$1048576,2,0)</f>
        <v>Military equipment</v>
      </c>
      <c r="K189" s="7" t="str">
        <f aca="false">IF(I189=".",I189,VLOOKUP($I189,'[1]Price List, Weapons &amp; Items'!B$1:D$1048576,3,0))</f>
        <v>Military equipment</v>
      </c>
      <c r="L189" s="8" t="n">
        <f aca="false">VLOOKUP(I189,'[1]Price List, Weapons &amp; Items'!B$1:E$1048576,4,0)</f>
        <v>0</v>
      </c>
      <c r="M189" s="60" t="s">
        <v>166</v>
      </c>
      <c r="N189" s="74" t="s">
        <v>166</v>
      </c>
      <c r="O189" s="9" t="str">
        <f aca="false">VLOOKUP($I189,'[1]Price List, Weapons &amp; Items'!B$1:G$1048576,6,0)</f>
        <v>.</v>
      </c>
      <c r="P189" s="6" t="str">
        <f aca="false">IF(TYPE(M189)=1,IF(TYPE(O189)=1,M189*O189,"No price"),".")</f>
        <v>.</v>
      </c>
      <c r="Q189" s="6" t="str">
        <f aca="false">IF(TYPE(N189)=1,IF(TYPE(O189)=1,N189*O189,"No price"),".")</f>
        <v>.</v>
      </c>
      <c r="R189" s="6" t="str">
        <f aca="false">IF(AG189=1,IF(H189&lt;&gt;"Not given",H189,IF(TYPE(H189)=2,IF(SUMIFS(#REF!,#REF!,A189)&gt;0,SUMIFS(#REF!,#REF!,A189),"."),"Format error")),"")</f>
        <v/>
      </c>
      <c r="S189" s="6" t="str">
        <f aca="false">IF(AND(AG189=1,R189&lt;&gt;".")=TRUE(),R189/VLOOKUP(G189,'[1]Exchange Rates'!B$1:C$1048576,2,0),IF(R189=".",".",""))</f>
        <v/>
      </c>
      <c r="T189" s="6" t="str">
        <f aca="false">IF(AG189=1,IF(AI189="Value is not given at all",".",IF(AI189="Value is given by the source",S189,IF(AI189="Value is calculated with prices",(IF(SUMIFS(#REF!,#REF!,A189)&gt;0,SUMIFS(#REF!,#REF!,A189),"."))/VLOOKUP("USD",'[1]Exchange Rates'!B$1:C$1048576,2,0),"Error with coding"))),"")</f>
        <v/>
      </c>
      <c r="U189" s="73" t="s">
        <v>63</v>
      </c>
      <c r="V189" s="75" t="s">
        <v>409</v>
      </c>
      <c r="W189" s="61" t="s">
        <v>72</v>
      </c>
      <c r="X189" s="62" t="s">
        <v>76</v>
      </c>
      <c r="Y189" s="63" t="s">
        <v>134</v>
      </c>
      <c r="Z189" s="73" t="n">
        <v>0</v>
      </c>
      <c r="AA189" s="5" t="n">
        <v>0</v>
      </c>
      <c r="AB189" s="5" t="n">
        <f aca="false">IF(AND(D189="Humanitarian", AE189&lt;&gt;"."), 1, 0)</f>
        <v>0</v>
      </c>
      <c r="AC189" s="5" t="n">
        <f aca="false">IF(OR(M189="undisclosed", M189="."), 0, IF(M189=N189, 1, 0))</f>
        <v>0</v>
      </c>
      <c r="AD189" s="5" t="n">
        <v>0</v>
      </c>
      <c r="AE189" s="65" t="s">
        <v>62</v>
      </c>
      <c r="AF189" s="12" t="str">
        <f aca="false">""</f>
        <v/>
      </c>
      <c r="AG189" s="76" t="n">
        <v>0</v>
      </c>
      <c r="AH189" s="67" t="s">
        <v>66</v>
      </c>
      <c r="AI189" s="36" t="s">
        <v>67</v>
      </c>
      <c r="AJ189" s="77" t="n">
        <v>1</v>
      </c>
      <c r="AK189" s="77" t="n">
        <v>4</v>
      </c>
      <c r="AL189" s="77" t="n">
        <v>0</v>
      </c>
      <c r="AM189" s="36" t="n">
        <f aca="false">IF(OR(AN189="2022-2023",AN189=2022), 1, 0)</f>
        <v>1</v>
      </c>
      <c r="AN189" s="36" t="s">
        <v>68</v>
      </c>
      <c r="AO189" s="36" t="n">
        <f aca="false">VLOOKUP($I189,'[1]Price List, Weapons &amp; Items'!B$1:F$1048576,5,0)</f>
        <v>0</v>
      </c>
      <c r="AP189" s="36" t="n">
        <f aca="false">IF(AND(AO189=1,M189="undisclosed")=TRUE(),1,0)</f>
        <v>0</v>
      </c>
      <c r="AQ189" s="36" t="n">
        <f aca="false">IF(AND(AO189=1,N189="undisclosed")=TRUE(),1,0)</f>
        <v>0</v>
      </c>
      <c r="AR189" s="36" t="n">
        <f aca="false">IFERROR(IF(SEARCH("ammuni",I189,1)&gt;0,1,0),0)</f>
        <v>0</v>
      </c>
      <c r="AS189" s="5" t="str">
        <f aca="false">VLOOKUP($I189,'[1]Price List, Weapons &amp; Items'!B$1:L$1048576,COLUMN('[1]Price List, Weapons &amp; Items'!$J$11)-1,0)</f>
        <v>.</v>
      </c>
      <c r="AT189" s="5" t="str">
        <f aca="false">IF(I189=".",".",VLOOKUP($I189,'[1]Price List, Weapons &amp; Items'!B$1:J$1048576,3,0))</f>
        <v>Military equipment</v>
      </c>
      <c r="AU189" s="13" t="str">
        <f aca="true">IF(AG189=1,(OFFSET(I189,0,0,COUNTIF(#REF!,A189),1)),"")</f>
        <v/>
      </c>
      <c r="AV189" s="5" t="str">
        <f aca="false">VLOOKUP($I189,'[1]Price List, Weapons &amp; Items'!B$1:L$1048576,COLUMN('[1]Price List, Weapons &amp; Items'!$L$11)-1,0)</f>
        <v>no price, 0 count</v>
      </c>
      <c r="AW189" s="5" t="n">
        <f aca="false">IF(U189="Yes",1,0)</f>
        <v>1</v>
      </c>
      <c r="AX189" s="5" t="n">
        <f aca="false">IF(D189="Military",IF(OR(IFERROR(SEARCH("equipment",E189,1),0)&gt;0,IFERROR(SEARCH("weapons",E189,1),0)&gt;0),1,0),0)</f>
        <v>1</v>
      </c>
      <c r="AY189" s="5" t="str">
        <f aca="false">IFERROR(IF(VALUE(TEXT(C189,"mm"))=IF(AK189&gt;12,AK189-12,AK189),".",IF(TEXT(C189,"mm")="01",".",1)),"Value is not in date format")</f>
        <v>.</v>
      </c>
      <c r="AZ189" s="5" t="str">
        <f aca="false">IF(AND(A189=A188,C189=C188)=TRUE(),IF(F189=F188,".","1"),".")</f>
        <v>.</v>
      </c>
      <c r="BA189" s="5" t="str">
        <f aca="false">IF(AND(_xlfn.ISFORMULA(R189),_xlfn.ISFORMULA(S189),_xlfn.ISFORMULA(T189))=TRUE(),".",1)</f>
        <v>.</v>
      </c>
      <c r="BB189" s="5" t="str">
        <f aca="false">IF(T189&lt;&gt;".",IF(T189&gt;S189,1,"."),".")</f>
        <v>.</v>
      </c>
      <c r="BC189" s="5" t="n">
        <f aca="false">IFERROR(VLOOKUP(B189,'[1]Share, Heavy Weapons to Ukraine'!B$1:AA$1048576,COLUMN('[1]Share, Heavy Weapons to Ukraine'!C198)-1,0),0)</f>
        <v>1</v>
      </c>
      <c r="BD189" s="5" t="n">
        <f aca="false">VLOOKUP(Sheet1!B189,'[1]Country Summary (€)'!B$1:F$1048576,COLUMN('[1]Country Summary (€)'!C199)-1,FALSE())</f>
        <v>0</v>
      </c>
      <c r="BE189" s="5" t="str">
        <f aca="false">IF(AND(AG189=1,D189="Military",H189&lt;&gt;"Not given")=TRUE(),IF(SUMIFS(#REF!,#REF!,A189)&gt;0,ABS((SUMIFS(#REF!,#REF!,A189)/VLOOKUP("USD",'[1]Exchange Rates'!B$1:C$1048576,2,0)))/S189,"."),".")</f>
        <v>.</v>
      </c>
      <c r="BF189" s="1" t="str">
        <f aca="false">IF(AND(AG189=1,D189="Military",H189&lt;&gt;"Not given")=TRUE(),IF(SUMIFS(#REF!,#REF!,A189)&gt;0,IF((ABS((SUMIFS(#REF!,#REF!,A189)/VLOOKUP("USD",'[1]Exchange Rates'!B$1:C$1048576,2,0)))/S189)&gt;1,(SUMIFS(#REF!,#REF!,A189)-S189)/S189,(S189-SUMIFS(#REF!,#REF!,A189))/SUMIFS(#REF!,#REF!,A189)),"."),".")</f>
        <v>.</v>
      </c>
      <c r="BG189" s="68"/>
      <c r="BH189" s="68"/>
      <c r="BI189" s="68"/>
      <c r="BJ189" s="68"/>
      <c r="BK189" s="68"/>
      <c r="BL189" s="68"/>
      <c r="BM189" s="68"/>
      <c r="BN189" s="68"/>
      <c r="BO189" s="68"/>
      <c r="BP189" s="68"/>
      <c r="BQ189" s="68"/>
      <c r="BR189" s="68"/>
      <c r="BS189" s="68"/>
      <c r="BT189" s="68"/>
      <c r="BU189" s="68"/>
      <c r="BV189" s="68"/>
      <c r="BW189" s="68"/>
      <c r="BX189" s="68"/>
      <c r="BY189" s="68"/>
      <c r="BZ189" s="68"/>
      <c r="CA189" s="68"/>
    </row>
    <row r="190" customFormat="false" ht="15.75" hidden="false" customHeight="true" outlineLevel="0" collapsed="false">
      <c r="A190" s="55" t="s">
        <v>405</v>
      </c>
      <c r="B190" s="72" t="s">
        <v>57</v>
      </c>
      <c r="C190" s="69" t="n">
        <v>44652</v>
      </c>
      <c r="D190" s="72" t="s">
        <v>105</v>
      </c>
      <c r="E190" s="72" t="s">
        <v>370</v>
      </c>
      <c r="F190" s="4" t="s">
        <v>408</v>
      </c>
      <c r="G190" s="73" t="s">
        <v>61</v>
      </c>
      <c r="H190" s="74" t="n">
        <v>300000000</v>
      </c>
      <c r="I190" s="52" t="s">
        <v>170</v>
      </c>
      <c r="J190" s="7" t="str">
        <f aca="false">VLOOKUP($I190,'[1]Price List, Weapons &amp; Items'!B$1:C$1048576,2,0)</f>
        <v>Military equipment</v>
      </c>
      <c r="K190" s="7" t="str">
        <f aca="false">IF(I190=".",I190,VLOOKUP($I190,'[1]Price List, Weapons &amp; Items'!B$1:D$1048576,3,0))</f>
        <v>Military equipment</v>
      </c>
      <c r="L190" s="8" t="n">
        <f aca="false">VLOOKUP(I190,'[1]Price List, Weapons &amp; Items'!B$1:E$1048576,4,0)</f>
        <v>0</v>
      </c>
      <c r="M190" s="60" t="s">
        <v>166</v>
      </c>
      <c r="N190" s="74" t="s">
        <v>166</v>
      </c>
      <c r="O190" s="9" t="str">
        <f aca="false">VLOOKUP($I190,'[1]Price List, Weapons &amp; Items'!B$1:G$1048576,6,0)</f>
        <v>.</v>
      </c>
      <c r="P190" s="6" t="str">
        <f aca="false">IF(TYPE(M190)=1,IF(TYPE(O190)=1,M190*O190,"No price"),".")</f>
        <v>.</v>
      </c>
      <c r="Q190" s="6" t="str">
        <f aca="false">IF(TYPE(N190)=1,IF(TYPE(O190)=1,N190*O190,"No price"),".")</f>
        <v>.</v>
      </c>
      <c r="R190" s="6" t="str">
        <f aca="false">IF(AG190=1,IF(H190&lt;&gt;"Not given",H190,IF(TYPE(H190)=2,IF(SUMIFS(#REF!,#REF!,A190)&gt;0,SUMIFS(#REF!,#REF!,A190),"."),"Format error")),"")</f>
        <v/>
      </c>
      <c r="S190" s="6" t="str">
        <f aca="false">IF(AND(AG190=1,R190&lt;&gt;".")=TRUE(),R190/VLOOKUP(G190,'[1]Exchange Rates'!B$1:C$1048576,2,0),IF(R190=".",".",""))</f>
        <v/>
      </c>
      <c r="T190" s="6" t="str">
        <f aca="false">IF(AG190=1,IF(AI190="Value is not given at all",".",IF(AI190="Value is given by the source",S190,IF(AI190="Value is calculated with prices",(IF(SUMIFS(#REF!,#REF!,A190)&gt;0,SUMIFS(#REF!,#REF!,A190),"."))/VLOOKUP("USD",'[1]Exchange Rates'!B$1:C$1048576,2,0),"Error with coding"))),"")</f>
        <v/>
      </c>
      <c r="U190" s="73" t="s">
        <v>63</v>
      </c>
      <c r="V190" s="75" t="s">
        <v>409</v>
      </c>
      <c r="W190" s="61" t="s">
        <v>72</v>
      </c>
      <c r="X190" s="62" t="s">
        <v>76</v>
      </c>
      <c r="Y190" s="63" t="s">
        <v>136</v>
      </c>
      <c r="Z190" s="73" t="n">
        <v>0</v>
      </c>
      <c r="AA190" s="5" t="n">
        <v>0</v>
      </c>
      <c r="AB190" s="5" t="n">
        <f aca="false">IF(AND(D190="Humanitarian", AE190&lt;&gt;"."), 1, 0)</f>
        <v>0</v>
      </c>
      <c r="AC190" s="5" t="n">
        <f aca="false">IF(OR(M190="undisclosed", M190="."), 0, IF(M190=N190, 1, 0))</f>
        <v>0</v>
      </c>
      <c r="AD190" s="5" t="n">
        <v>0</v>
      </c>
      <c r="AE190" s="65" t="s">
        <v>62</v>
      </c>
      <c r="AF190" s="12" t="str">
        <f aca="false">""</f>
        <v/>
      </c>
      <c r="AG190" s="76" t="n">
        <v>0</v>
      </c>
      <c r="AH190" s="67" t="s">
        <v>66</v>
      </c>
      <c r="AI190" s="36" t="s">
        <v>67</v>
      </c>
      <c r="AJ190" s="77" t="n">
        <v>1</v>
      </c>
      <c r="AK190" s="77" t="n">
        <v>4</v>
      </c>
      <c r="AL190" s="77" t="n">
        <v>0</v>
      </c>
      <c r="AM190" s="36" t="n">
        <f aca="false">IF(OR(AN190="2022-2023",AN190=2022), 1, 0)</f>
        <v>1</v>
      </c>
      <c r="AN190" s="36" t="s">
        <v>68</v>
      </c>
      <c r="AO190" s="36" t="n">
        <f aca="false">VLOOKUP($I190,'[1]Price List, Weapons &amp; Items'!B$1:F$1048576,5,0)</f>
        <v>0</v>
      </c>
      <c r="AP190" s="36" t="n">
        <f aca="false">IF(AND(AO190=1,M190="undisclosed")=TRUE(),1,0)</f>
        <v>0</v>
      </c>
      <c r="AQ190" s="36" t="n">
        <f aca="false">IF(AND(AO190=1,N190="undisclosed")=TRUE(),1,0)</f>
        <v>0</v>
      </c>
      <c r="AR190" s="36" t="n">
        <f aca="false">IFERROR(IF(SEARCH("ammuni",I190,1)&gt;0,1,0),0)</f>
        <v>0</v>
      </c>
      <c r="AS190" s="5" t="str">
        <f aca="false">VLOOKUP($I190,'[1]Price List, Weapons &amp; Items'!B$1:L$1048576,COLUMN('[1]Price List, Weapons &amp; Items'!$J$11)-1,0)</f>
        <v>.</v>
      </c>
      <c r="AT190" s="5" t="str">
        <f aca="false">IF(I190=".",".",VLOOKUP($I190,'[1]Price List, Weapons &amp; Items'!B$1:J$1048576,3,0))</f>
        <v>Military equipment</v>
      </c>
      <c r="AU190" s="13" t="str">
        <f aca="true">IF(AG190=1,(OFFSET(I190,0,0,COUNTIF(#REF!,A190),1)),"")</f>
        <v/>
      </c>
      <c r="AV190" s="5" t="str">
        <f aca="false">VLOOKUP($I190,'[1]Price List, Weapons &amp; Items'!B$1:L$1048576,COLUMN('[1]Price List, Weapons &amp; Items'!$L$11)-1,0)</f>
        <v>no price, 0 count</v>
      </c>
      <c r="AW190" s="5" t="n">
        <f aca="false">IF(U190="Yes",1,0)</f>
        <v>1</v>
      </c>
      <c r="AX190" s="5" t="n">
        <f aca="false">IF(D190="Military",IF(OR(IFERROR(SEARCH("equipment",E190,1),0)&gt;0,IFERROR(SEARCH("weapons",E190,1),0)&gt;0),1,0),0)</f>
        <v>1</v>
      </c>
      <c r="AY190" s="5" t="str">
        <f aca="false">IFERROR(IF(VALUE(TEXT(C190,"mm"))=IF(AK190&gt;12,AK190-12,AK190),".",IF(TEXT(C190,"mm")="01",".",1)),"Value is not in date format")</f>
        <v>.</v>
      </c>
      <c r="AZ190" s="5" t="str">
        <f aca="false">IF(AND(A190=A189,C190=C189)=TRUE(),IF(F190=F189,".","1"),".")</f>
        <v>.</v>
      </c>
      <c r="BA190" s="5" t="str">
        <f aca="false">IF(AND(_xlfn.ISFORMULA(R190),_xlfn.ISFORMULA(S190),_xlfn.ISFORMULA(T190))=TRUE(),".",1)</f>
        <v>.</v>
      </c>
      <c r="BB190" s="5" t="str">
        <f aca="false">IF(T190&lt;&gt;".",IF(T190&gt;S190,1,"."),".")</f>
        <v>.</v>
      </c>
      <c r="BC190" s="5" t="n">
        <f aca="false">IFERROR(VLOOKUP(B190,'[1]Share, Heavy Weapons to Ukraine'!B$1:AA$1048576,COLUMN('[1]Share, Heavy Weapons to Ukraine'!C199)-1,0),0)</f>
        <v>1</v>
      </c>
      <c r="BD190" s="5" t="n">
        <f aca="false">VLOOKUP(Sheet1!B190,'[1]Country Summary (€)'!B$1:F$1048576,COLUMN('[1]Country Summary (€)'!C200)-1,FALSE())</f>
        <v>0</v>
      </c>
      <c r="BE190" s="5" t="str">
        <f aca="false">IF(AND(AG190=1,D190="Military",H190&lt;&gt;"Not given")=TRUE(),IF(SUMIFS(#REF!,#REF!,A190)&gt;0,ABS((SUMIFS(#REF!,#REF!,A190)/VLOOKUP("USD",'[1]Exchange Rates'!B$1:C$1048576,2,0)))/S190,"."),".")</f>
        <v>.</v>
      </c>
      <c r="BF190" s="1" t="str">
        <f aca="false">IF(AND(AG190=1,D190="Military",H190&lt;&gt;"Not given")=TRUE(),IF(SUMIFS(#REF!,#REF!,A190)&gt;0,IF((ABS((SUMIFS(#REF!,#REF!,A190)/VLOOKUP("USD",'[1]Exchange Rates'!B$1:C$1048576,2,0)))/S190)&gt;1,(SUMIFS(#REF!,#REF!,A190)-S190)/S190,(S190-SUMIFS(#REF!,#REF!,A190))/SUMIFS(#REF!,#REF!,A190)),"."),".")</f>
        <v>.</v>
      </c>
      <c r="BG190" s="68"/>
      <c r="BH190" s="68"/>
      <c r="BI190" s="68"/>
      <c r="BJ190" s="68"/>
      <c r="BK190" s="68"/>
      <c r="BL190" s="68"/>
      <c r="BM190" s="68"/>
      <c r="BN190" s="68"/>
      <c r="BO190" s="68"/>
      <c r="BP190" s="68"/>
      <c r="BQ190" s="68"/>
      <c r="BR190" s="68"/>
      <c r="BS190" s="68"/>
      <c r="BT190" s="68"/>
      <c r="BU190" s="68"/>
      <c r="BV190" s="68"/>
      <c r="BW190" s="68"/>
      <c r="BX190" s="68"/>
      <c r="BY190" s="68"/>
      <c r="BZ190" s="68"/>
      <c r="CA190" s="68"/>
    </row>
    <row r="191" customFormat="false" ht="15.75" hidden="false" customHeight="true" outlineLevel="0" collapsed="false">
      <c r="A191" s="55" t="s">
        <v>405</v>
      </c>
      <c r="B191" s="72" t="s">
        <v>57</v>
      </c>
      <c r="C191" s="69" t="n">
        <v>44652</v>
      </c>
      <c r="D191" s="72" t="s">
        <v>105</v>
      </c>
      <c r="E191" s="72" t="s">
        <v>370</v>
      </c>
      <c r="F191" s="4" t="s">
        <v>408</v>
      </c>
      <c r="G191" s="73" t="s">
        <v>61</v>
      </c>
      <c r="H191" s="74" t="n">
        <v>300000000</v>
      </c>
      <c r="I191" s="52" t="s">
        <v>187</v>
      </c>
      <c r="J191" s="7" t="str">
        <f aca="false">VLOOKUP($I191,'[1]Price List, Weapons &amp; Items'!B$1:C$1048576,2,0)</f>
        <v>Military equipment</v>
      </c>
      <c r="K191" s="7" t="str">
        <f aca="false">IF(I191=".",I191,VLOOKUP($I191,'[1]Price List, Weapons &amp; Items'!B$1:D$1048576,3,0))</f>
        <v>Military equipment</v>
      </c>
      <c r="L191" s="8" t="n">
        <f aca="false">VLOOKUP(I191,'[1]Price List, Weapons &amp; Items'!B$1:E$1048576,4,0)</f>
        <v>0</v>
      </c>
      <c r="M191" s="60" t="s">
        <v>166</v>
      </c>
      <c r="N191" s="74" t="s">
        <v>166</v>
      </c>
      <c r="O191" s="9" t="str">
        <f aca="false">VLOOKUP($I191,'[1]Price List, Weapons &amp; Items'!B$1:G$1048576,6,0)</f>
        <v>.</v>
      </c>
      <c r="P191" s="6" t="str">
        <f aca="false">IF(TYPE(M191)=1,IF(TYPE(O191)=1,M191*O191,"No price"),".")</f>
        <v>.</v>
      </c>
      <c r="Q191" s="6" t="str">
        <f aca="false">IF(TYPE(N191)=1,IF(TYPE(O191)=1,N191*O191,"No price"),".")</f>
        <v>.</v>
      </c>
      <c r="R191" s="6" t="str">
        <f aca="false">IF(AG191=1,IF(H191&lt;&gt;"Not given",H191,IF(TYPE(H191)=2,IF(SUMIFS(#REF!,#REF!,A191)&gt;0,SUMIFS(#REF!,#REF!,A191),"."),"Format error")),"")</f>
        <v/>
      </c>
      <c r="S191" s="6" t="str">
        <f aca="false">IF(AND(AG191=1,R191&lt;&gt;".")=TRUE(),R191/VLOOKUP(G191,'[1]Exchange Rates'!B$1:C$1048576,2,0),IF(R191=".",".",""))</f>
        <v/>
      </c>
      <c r="T191" s="6" t="str">
        <f aca="false">IF(AG191=1,IF(AI191="Value is not given at all",".",IF(AI191="Value is given by the source",S191,IF(AI191="Value is calculated with prices",(IF(SUMIFS(#REF!,#REF!,A191)&gt;0,SUMIFS(#REF!,#REF!,A191),"."))/VLOOKUP("USD",'[1]Exchange Rates'!B$1:C$1048576,2,0),"Error with coding"))),"")</f>
        <v/>
      </c>
      <c r="U191" s="73" t="s">
        <v>63</v>
      </c>
      <c r="V191" s="75" t="s">
        <v>409</v>
      </c>
      <c r="W191" s="61" t="s">
        <v>72</v>
      </c>
      <c r="X191" s="62" t="s">
        <v>76</v>
      </c>
      <c r="Y191" s="63" t="s">
        <v>138</v>
      </c>
      <c r="Z191" s="73" t="n">
        <v>0</v>
      </c>
      <c r="AA191" s="5" t="n">
        <v>0</v>
      </c>
      <c r="AB191" s="5" t="n">
        <f aca="false">IF(AND(D191="Humanitarian", AE191&lt;&gt;"."), 1, 0)</f>
        <v>0</v>
      </c>
      <c r="AC191" s="5" t="n">
        <f aca="false">IF(OR(M191="undisclosed", M191="."), 0, IF(M191=N191, 1, 0))</f>
        <v>0</v>
      </c>
      <c r="AD191" s="5" t="n">
        <v>0</v>
      </c>
      <c r="AE191" s="65" t="s">
        <v>62</v>
      </c>
      <c r="AF191" s="12" t="str">
        <f aca="false">""</f>
        <v/>
      </c>
      <c r="AG191" s="76" t="n">
        <v>0</v>
      </c>
      <c r="AH191" s="67" t="s">
        <v>66</v>
      </c>
      <c r="AI191" s="36" t="s">
        <v>67</v>
      </c>
      <c r="AJ191" s="77" t="n">
        <v>1</v>
      </c>
      <c r="AK191" s="77" t="n">
        <v>4</v>
      </c>
      <c r="AL191" s="77" t="n">
        <v>0</v>
      </c>
      <c r="AM191" s="36" t="n">
        <f aca="false">IF(OR(AN191="2022-2023",AN191=2022), 1, 0)</f>
        <v>1</v>
      </c>
      <c r="AN191" s="36" t="s">
        <v>68</v>
      </c>
      <c r="AO191" s="36" t="n">
        <f aca="false">VLOOKUP($I191,'[1]Price List, Weapons &amp; Items'!B$1:F$1048576,5,0)</f>
        <v>0</v>
      </c>
      <c r="AP191" s="36" t="n">
        <f aca="false">IF(AND(AO191=1,M191="undisclosed")=TRUE(),1,0)</f>
        <v>0</v>
      </c>
      <c r="AQ191" s="36" t="n">
        <f aca="false">IF(AND(AO191=1,N191="undisclosed")=TRUE(),1,0)</f>
        <v>0</v>
      </c>
      <c r="AR191" s="36" t="n">
        <f aca="false">IFERROR(IF(SEARCH("ammuni",I191,1)&gt;0,1,0),0)</f>
        <v>0</v>
      </c>
      <c r="AS191" s="5" t="str">
        <f aca="false">VLOOKUP($I191,'[1]Price List, Weapons &amp; Items'!B$1:L$1048576,COLUMN('[1]Price List, Weapons &amp; Items'!$J$11)-1,0)</f>
        <v>.</v>
      </c>
      <c r="AT191" s="5" t="str">
        <f aca="false">IF(I191=".",".",VLOOKUP($I191,'[1]Price List, Weapons &amp; Items'!B$1:J$1048576,3,0))</f>
        <v>Military equipment</v>
      </c>
      <c r="AU191" s="13" t="str">
        <f aca="true">IF(AG191=1,(OFFSET(I191,0,0,COUNTIF(#REF!,A191),1)),"")</f>
        <v/>
      </c>
      <c r="AV191" s="5" t="str">
        <f aca="false">VLOOKUP($I191,'[1]Price List, Weapons &amp; Items'!B$1:L$1048576,COLUMN('[1]Price List, Weapons &amp; Items'!$L$11)-1,0)</f>
        <v>no price, 0 count</v>
      </c>
      <c r="AW191" s="5" t="n">
        <f aca="false">IF(U191="Yes",1,0)</f>
        <v>1</v>
      </c>
      <c r="AX191" s="5" t="n">
        <f aca="false">IF(D191="Military",IF(OR(IFERROR(SEARCH("equipment",E191,1),0)&gt;0,IFERROR(SEARCH("weapons",E191,1),0)&gt;0),1,0),0)</f>
        <v>1</v>
      </c>
      <c r="AY191" s="5" t="str">
        <f aca="false">IFERROR(IF(VALUE(TEXT(C191,"mm"))=IF(AK191&gt;12,AK191-12,AK191),".",IF(TEXT(C191,"mm")="01",".",1)),"Value is not in date format")</f>
        <v>.</v>
      </c>
      <c r="AZ191" s="5" t="str">
        <f aca="false">IF(AND(A191=A190,C191=C190)=TRUE(),IF(F191=F190,".","1"),".")</f>
        <v>.</v>
      </c>
      <c r="BA191" s="5" t="str">
        <f aca="false">IF(AND(_xlfn.ISFORMULA(R191),_xlfn.ISFORMULA(S191),_xlfn.ISFORMULA(T191))=TRUE(),".",1)</f>
        <v>.</v>
      </c>
      <c r="BB191" s="5" t="str">
        <f aca="false">IF(T191&lt;&gt;".",IF(T191&gt;S191,1,"."),".")</f>
        <v>.</v>
      </c>
      <c r="BC191" s="5" t="n">
        <f aca="false">IFERROR(VLOOKUP(B191,'[1]Share, Heavy Weapons to Ukraine'!B$1:AA$1048576,COLUMN('[1]Share, Heavy Weapons to Ukraine'!C200)-1,0),0)</f>
        <v>1</v>
      </c>
      <c r="BD191" s="5" t="n">
        <f aca="false">VLOOKUP(Sheet1!B191,'[1]Country Summary (€)'!B$1:F$1048576,COLUMN('[1]Country Summary (€)'!C201)-1,FALSE())</f>
        <v>0</v>
      </c>
      <c r="BE191" s="5" t="str">
        <f aca="false">IF(AND(AG191=1,D191="Military",H191&lt;&gt;"Not given")=TRUE(),IF(SUMIFS(#REF!,#REF!,A191)&gt;0,ABS((SUMIFS(#REF!,#REF!,A191)/VLOOKUP("USD",'[1]Exchange Rates'!B$1:C$1048576,2,0)))/S191,"."),".")</f>
        <v>.</v>
      </c>
      <c r="BF191" s="1" t="str">
        <f aca="false">IF(AND(AG191=1,D191="Military",H191&lt;&gt;"Not given")=TRUE(),IF(SUMIFS(#REF!,#REF!,A191)&gt;0,IF((ABS((SUMIFS(#REF!,#REF!,A191)/VLOOKUP("USD",'[1]Exchange Rates'!B$1:C$1048576,2,0)))/S191)&gt;1,(SUMIFS(#REF!,#REF!,A191)-S191)/S191,(S191-SUMIFS(#REF!,#REF!,A191))/SUMIFS(#REF!,#REF!,A191)),"."),".")</f>
        <v>.</v>
      </c>
      <c r="BG191" s="68"/>
      <c r="BH191" s="68"/>
      <c r="BI191" s="68"/>
      <c r="BJ191" s="68"/>
      <c r="BK191" s="68"/>
      <c r="BL191" s="68"/>
      <c r="BM191" s="68"/>
      <c r="BN191" s="68"/>
      <c r="BO191" s="68"/>
      <c r="BP191" s="68"/>
      <c r="BQ191" s="68"/>
      <c r="BR191" s="68"/>
      <c r="BS191" s="68"/>
      <c r="BT191" s="68"/>
      <c r="BU191" s="68"/>
      <c r="BV191" s="68"/>
      <c r="BW191" s="68"/>
      <c r="BX191" s="68"/>
      <c r="BY191" s="68"/>
      <c r="BZ191" s="68"/>
      <c r="CA191" s="68"/>
    </row>
    <row r="192" customFormat="false" ht="15.75" hidden="false" customHeight="true" outlineLevel="0" collapsed="false">
      <c r="A192" s="55" t="s">
        <v>405</v>
      </c>
      <c r="B192" s="78" t="s">
        <v>57</v>
      </c>
      <c r="C192" s="79" t="n">
        <v>44652</v>
      </c>
      <c r="D192" s="78" t="s">
        <v>105</v>
      </c>
      <c r="E192" s="78" t="s">
        <v>370</v>
      </c>
      <c r="F192" s="4" t="s">
        <v>408</v>
      </c>
      <c r="G192" s="80" t="s">
        <v>61</v>
      </c>
      <c r="H192" s="81" t="n">
        <v>300000000</v>
      </c>
      <c r="I192" s="52" t="s">
        <v>196</v>
      </c>
      <c r="J192" s="7" t="str">
        <f aca="false">VLOOKUP($I192,'[1]Price List, Weapons &amp; Items'!B$1:C$1048576,2,0)</f>
        <v>Military equipment</v>
      </c>
      <c r="K192" s="7" t="str">
        <f aca="false">IF(I192=".",I192,VLOOKUP($I192,'[1]Price List, Weapons &amp; Items'!B$1:D$1048576,3,0))</f>
        <v>spare parts</v>
      </c>
      <c r="L192" s="8" t="n">
        <f aca="false">VLOOKUP(I192,'[1]Price List, Weapons &amp; Items'!B$1:E$1048576,4,0)</f>
        <v>0</v>
      </c>
      <c r="M192" s="60" t="s">
        <v>166</v>
      </c>
      <c r="N192" s="74" t="s">
        <v>166</v>
      </c>
      <c r="O192" s="9" t="str">
        <f aca="false">VLOOKUP($I192,'[1]Price List, Weapons &amp; Items'!B$1:G$1048576,6,0)</f>
        <v>.</v>
      </c>
      <c r="P192" s="6" t="str">
        <f aca="false">IF(TYPE(M192)=1,IF(TYPE(O192)=1,M192*O192,"No price"),".")</f>
        <v>.</v>
      </c>
      <c r="Q192" s="6" t="str">
        <f aca="false">IF(TYPE(N192)=1,IF(TYPE(O192)=1,N192*O192,"No price"),".")</f>
        <v>.</v>
      </c>
      <c r="R192" s="6" t="str">
        <f aca="false">IF(AG192=1,IF(H192&lt;&gt;"Not given",H192,IF(TYPE(H192)=2,IF(SUMIFS(#REF!,#REF!,A192)&gt;0,SUMIFS(#REF!,#REF!,A192),"."),"Format error")),"")</f>
        <v/>
      </c>
      <c r="S192" s="6" t="str">
        <f aca="false">IF(AND(AG192=1,R192&lt;&gt;".")=TRUE(),R192/VLOOKUP(G192,'[1]Exchange Rates'!B$1:C$1048576,2,0),IF(R192=".",".",""))</f>
        <v/>
      </c>
      <c r="T192" s="6" t="str">
        <f aca="false">IF(AG192=1,IF(AI192="Value is not given at all",".",IF(AI192="Value is given by the source",S192,IF(AI192="Value is calculated with prices",(IF(SUMIFS(#REF!,#REF!,A192)&gt;0,SUMIFS(#REF!,#REF!,A192),"."))/VLOOKUP("USD",'[1]Exchange Rates'!B$1:C$1048576,2,0),"Error with coding"))),"")</f>
        <v/>
      </c>
      <c r="U192" s="80" t="s">
        <v>63</v>
      </c>
      <c r="V192" s="82" t="s">
        <v>409</v>
      </c>
      <c r="W192" s="61" t="s">
        <v>72</v>
      </c>
      <c r="X192" s="62" t="s">
        <v>76</v>
      </c>
      <c r="Y192" s="63" t="s">
        <v>140</v>
      </c>
      <c r="Z192" s="80" t="n">
        <v>0</v>
      </c>
      <c r="AA192" s="5" t="n">
        <v>0</v>
      </c>
      <c r="AB192" s="5" t="n">
        <f aca="false">IF(AND(D192="Humanitarian", AE192&lt;&gt;"."), 1, 0)</f>
        <v>0</v>
      </c>
      <c r="AC192" s="5" t="n">
        <f aca="false">IF(OR(M192="undisclosed", M192="."), 0, IF(M192=N192, 1, 0))</f>
        <v>0</v>
      </c>
      <c r="AD192" s="5" t="n">
        <v>0</v>
      </c>
      <c r="AE192" s="65" t="s">
        <v>62</v>
      </c>
      <c r="AF192" s="12" t="str">
        <f aca="false">""</f>
        <v/>
      </c>
      <c r="AG192" s="83" t="n">
        <v>0</v>
      </c>
      <c r="AH192" s="67" t="s">
        <v>66</v>
      </c>
      <c r="AI192" s="36" t="s">
        <v>67</v>
      </c>
      <c r="AJ192" s="84" t="n">
        <v>1</v>
      </c>
      <c r="AK192" s="84" t="n">
        <v>4</v>
      </c>
      <c r="AL192" s="84" t="n">
        <v>0</v>
      </c>
      <c r="AM192" s="36" t="n">
        <f aca="false">IF(OR(AN192="2022-2023",AN192=2022), 1, 0)</f>
        <v>1</v>
      </c>
      <c r="AN192" s="36" t="s">
        <v>68</v>
      </c>
      <c r="AO192" s="36" t="n">
        <f aca="false">VLOOKUP($I192,'[1]Price List, Weapons &amp; Items'!B$1:F$1048576,5,0)</f>
        <v>0</v>
      </c>
      <c r="AP192" s="36" t="n">
        <f aca="false">IF(AND(AO192=1,M192="undisclosed")=TRUE(),1,0)</f>
        <v>0</v>
      </c>
      <c r="AQ192" s="36" t="n">
        <f aca="false">IF(AND(AO192=1,N192="undisclosed")=TRUE(),1,0)</f>
        <v>0</v>
      </c>
      <c r="AR192" s="36" t="n">
        <f aca="false">IFERROR(IF(SEARCH("ammuni",I192,1)&gt;0,1,0),0)</f>
        <v>0</v>
      </c>
      <c r="AS192" s="5" t="str">
        <f aca="false">VLOOKUP($I192,'[1]Price List, Weapons &amp; Items'!B$1:L$1048576,COLUMN('[1]Price List, Weapons &amp; Items'!$J$11)-1,0)</f>
        <v>.</v>
      </c>
      <c r="AT192" s="5" t="str">
        <f aca="false">IF(I192=".",".",VLOOKUP($I192,'[1]Price List, Weapons &amp; Items'!B$1:J$1048576,3,0))</f>
        <v>spare parts</v>
      </c>
      <c r="AU192" s="13" t="str">
        <f aca="true">IF(AG192=1,(OFFSET(I192,0,0,COUNTIF(#REF!,A192),1)),"")</f>
        <v/>
      </c>
      <c r="AV192" s="5" t="str">
        <f aca="false">VLOOKUP($I192,'[1]Price List, Weapons &amp; Items'!B$1:L$1048576,COLUMN('[1]Price List, Weapons &amp; Items'!$L$11)-1,0)</f>
        <v>no price, 0 count</v>
      </c>
      <c r="AW192" s="5" t="n">
        <f aca="false">IF(U192="Yes",1,0)</f>
        <v>1</v>
      </c>
      <c r="AX192" s="5" t="n">
        <f aca="false">IF(D192="Military",IF(OR(IFERROR(SEARCH("equipment",E192,1),0)&gt;0,IFERROR(SEARCH("weapons",E192,1),0)&gt;0),1,0),0)</f>
        <v>1</v>
      </c>
      <c r="AY192" s="5" t="str">
        <f aca="false">IFERROR(IF(VALUE(TEXT(C192,"mm"))=IF(AK192&gt;12,AK192-12,AK192),".",IF(TEXT(C192,"mm")="01",".",1)),"Value is not in date format")</f>
        <v>.</v>
      </c>
      <c r="AZ192" s="5" t="str">
        <f aca="false">IF(AND(A192=A191,C192=C191)=TRUE(),IF(F192=F191,".","1"),".")</f>
        <v>.</v>
      </c>
      <c r="BA192" s="5" t="str">
        <f aca="false">IF(AND(_xlfn.ISFORMULA(R192),_xlfn.ISFORMULA(S192),_xlfn.ISFORMULA(T192))=TRUE(),".",1)</f>
        <v>.</v>
      </c>
      <c r="BB192" s="5" t="str">
        <f aca="false">IF(T192&lt;&gt;".",IF(T192&gt;S192,1,"."),".")</f>
        <v>.</v>
      </c>
      <c r="BC192" s="5" t="n">
        <f aca="false">IFERROR(VLOOKUP(B192,'[1]Share, Heavy Weapons to Ukraine'!B$1:AA$1048576,COLUMN('[1]Share, Heavy Weapons to Ukraine'!C201)-1,0),0)</f>
        <v>1</v>
      </c>
      <c r="BD192" s="5" t="n">
        <f aca="false">VLOOKUP(Sheet1!B192,'[1]Country Summary (€)'!B$1:F$1048576,COLUMN('[1]Country Summary (€)'!C202)-1,FALSE())</f>
        <v>0</v>
      </c>
      <c r="BE192" s="5" t="str">
        <f aca="false">IF(AND(AG192=1,D192="Military",H192&lt;&gt;"Not given")=TRUE(),IF(SUMIFS(#REF!,#REF!,A192)&gt;0,ABS((SUMIFS(#REF!,#REF!,A192)/VLOOKUP("USD",'[1]Exchange Rates'!B$1:C$1048576,2,0)))/S192,"."),".")</f>
        <v>.</v>
      </c>
      <c r="BF192" s="1" t="str">
        <f aca="false">IF(AND(AG192=1,D192="Military",H192&lt;&gt;"Not given")=TRUE(),IF(SUMIFS(#REF!,#REF!,A192)&gt;0,IF((ABS((SUMIFS(#REF!,#REF!,A192)/VLOOKUP("USD",'[1]Exchange Rates'!B$1:C$1048576,2,0)))/S192)&gt;1,(SUMIFS(#REF!,#REF!,A192)-S192)/S192,(S192-SUMIFS(#REF!,#REF!,A192))/SUMIFS(#REF!,#REF!,A192)),"."),".")</f>
        <v>.</v>
      </c>
      <c r="BG192" s="68"/>
      <c r="BH192" s="68"/>
      <c r="BI192" s="68"/>
      <c r="BJ192" s="68"/>
      <c r="BK192" s="68"/>
      <c r="BL192" s="68"/>
      <c r="BM192" s="68"/>
      <c r="BN192" s="68"/>
      <c r="BO192" s="68"/>
      <c r="BP192" s="68"/>
      <c r="BQ192" s="68"/>
      <c r="BR192" s="68"/>
      <c r="BS192" s="68"/>
      <c r="BT192" s="68"/>
      <c r="BU192" s="68"/>
      <c r="BV192" s="68"/>
      <c r="BW192" s="68"/>
      <c r="BX192" s="68"/>
      <c r="BY192" s="68"/>
      <c r="BZ192" s="68"/>
      <c r="CA192" s="68"/>
    </row>
    <row r="193" customFormat="false" ht="15.75" hidden="false" customHeight="true" outlineLevel="0" collapsed="false">
      <c r="A193" s="55" t="s">
        <v>405</v>
      </c>
      <c r="B193" s="3" t="s">
        <v>57</v>
      </c>
      <c r="C193" s="2" t="n">
        <v>44691</v>
      </c>
      <c r="D193" s="3" t="s">
        <v>105</v>
      </c>
      <c r="E193" s="3" t="s">
        <v>106</v>
      </c>
      <c r="F193" s="4" t="s">
        <v>418</v>
      </c>
      <c r="G193" s="5" t="s">
        <v>61</v>
      </c>
      <c r="H193" s="6" t="n">
        <v>650000000</v>
      </c>
      <c r="I193" s="49" t="s">
        <v>419</v>
      </c>
      <c r="J193" s="7" t="str">
        <f aca="false">VLOOKUP($I193,'[1]Price List, Weapons &amp; Items'!B$1:C$1048576,2,0)</f>
        <v>Heavy weapon</v>
      </c>
      <c r="K193" s="7" t="str">
        <f aca="false">IF(I193=".",I193,VLOOKUP($I193,'[1]Price List, Weapons &amp; Items'!B$1:D$1048576,3,0))</f>
        <v>Anti-ship missle system</v>
      </c>
      <c r="L193" s="8" t="n">
        <f aca="false">VLOOKUP(I193,'[1]Price List, Weapons &amp; Items'!B$1:E$1048576,4,0)</f>
        <v>0</v>
      </c>
      <c r="M193" s="9" t="n">
        <v>2</v>
      </c>
      <c r="N193" s="74" t="n">
        <v>2</v>
      </c>
      <c r="O193" s="9" t="n">
        <f aca="false">VLOOKUP($I193,'[1]Price List, Weapons &amp; Items'!B$1:G$1048576,6,0)</f>
        <v>35411360.63</v>
      </c>
      <c r="P193" s="6" t="str">
        <f aca="false">IF(TYPE(M193)=1,IF(TYPE(O193)=1,M193*O193,"No price"),".")</f>
        <v>No price</v>
      </c>
      <c r="Q193" s="6" t="str">
        <f aca="false">IF(TYPE(N193)=1,IF(TYPE(O193)=1,N193*O193,"No price"),".")</f>
        <v>No price</v>
      </c>
      <c r="R193" s="6" t="str">
        <f aca="false">IF(AG193=1,IF(H193&lt;&gt;"Not given",H193,IF(TYPE(H193)=2,IF(SUMIFS(#REF!,#REF!,A193)&gt;0,SUMIFS(#REF!,#REF!,A193),"."),"Format error")),"")</f>
        <v/>
      </c>
      <c r="S193" s="6" t="str">
        <f aca="false">IF(AND(AG193=1,R193&lt;&gt;".")=TRUE(),R193/VLOOKUP(G193,'[1]Exchange Rates'!B$1:C$1048576,2,0),IF(R193=".",".",""))</f>
        <v/>
      </c>
      <c r="T193" s="6" t="str">
        <f aca="false">IF(AG193=1,IF(AI193="Value is not given at all",".",IF(AI193="Value is given by the source",S193,IF(AI193="Value is calculated with prices",(IF(SUMIFS(#REF!,#REF!,A193)&gt;0,SUMIFS(#REF!,#REF!,A193),"."))/VLOOKUP("USD",'[1]Exchange Rates'!B$1:C$1048576,2,0),"Error with coding"))),"")</f>
        <v/>
      </c>
      <c r="U193" s="5" t="s">
        <v>63</v>
      </c>
      <c r="V193" s="47" t="s">
        <v>76</v>
      </c>
      <c r="W193" s="61" t="s">
        <v>72</v>
      </c>
      <c r="X193" s="62" t="s">
        <v>76</v>
      </c>
      <c r="Y193" s="63" t="s">
        <v>142</v>
      </c>
      <c r="Z193" s="5" t="n">
        <v>0</v>
      </c>
      <c r="AA193" s="5" t="n">
        <v>0</v>
      </c>
      <c r="AB193" s="5" t="n">
        <f aca="false">IF(AND(D193="Humanitarian", AE193&lt;&gt;"."), 1, 0)</f>
        <v>0</v>
      </c>
      <c r="AC193" s="5" t="n">
        <f aca="false">IF(OR(M193="undisclosed", M193="."), 0, IF(M193=N193, 1, 0))</f>
        <v>1</v>
      </c>
      <c r="AD193" s="5" t="n">
        <v>0</v>
      </c>
      <c r="AE193" s="85" t="s">
        <v>420</v>
      </c>
      <c r="AF193" s="12" t="str">
        <f aca="false">""</f>
        <v/>
      </c>
      <c r="AG193" s="36" t="n">
        <v>0</v>
      </c>
      <c r="AH193" s="67" t="s">
        <v>66</v>
      </c>
      <c r="AI193" s="36" t="s">
        <v>67</v>
      </c>
      <c r="AJ193" s="36" t="n">
        <v>1</v>
      </c>
      <c r="AK193" s="36" t="n">
        <v>5</v>
      </c>
      <c r="AL193" s="36" t="n">
        <v>0</v>
      </c>
      <c r="AM193" s="36" t="n">
        <f aca="false">IF(OR(AN193="2022-2023",AN193=2022), 1, 0)</f>
        <v>1</v>
      </c>
      <c r="AN193" s="36" t="s">
        <v>68</v>
      </c>
      <c r="AO193" s="36" t="n">
        <f aca="false">VLOOKUP($I193,'[1]Price List, Weapons &amp; Items'!B$1:F$1048576,5,0)</f>
        <v>0</v>
      </c>
      <c r="AP193" s="36" t="n">
        <f aca="false">IF(AND(AO193=1,M193="undisclosed")=TRUE(),1,0)</f>
        <v>0</v>
      </c>
      <c r="AQ193" s="36" t="n">
        <f aca="false">IF(AND(AO193=1,N193="undisclosed")=TRUE(),1,0)</f>
        <v>0</v>
      </c>
      <c r="AR193" s="36" t="n">
        <f aca="false">IFERROR(IF(SEARCH("ammuni",I193,1)&gt;0,1,0),0)</f>
        <v>0</v>
      </c>
      <c r="AS193" s="5" t="str">
        <f aca="false">VLOOKUP($I193,'[1]Price List, Weapons &amp; Items'!B$1:L$1048576,COLUMN('[1]Price List, Weapons &amp; Items'!$J$11)-1,0)</f>
        <v>Government information</v>
      </c>
      <c r="AT193" s="5" t="str">
        <f aca="false">IF(I193=".",".",VLOOKUP($I193,'[1]Price List, Weapons &amp; Items'!B$1:J$1048576,3,0))</f>
        <v>Anti-ship missle system</v>
      </c>
      <c r="AU193" s="13" t="str">
        <f aca="true">IF(AG193=1,(OFFSET(I193,0,0,COUNTIF(#REF!,A193),1)),"")</f>
        <v/>
      </c>
      <c r="AV193" s="5" t="n">
        <f aca="false">VLOOKUP($I193,'[1]Price List, Weapons &amp; Items'!B$1:L$1048576,COLUMN('[1]Price List, Weapons &amp; Items'!$L$11)-1,0)</f>
        <v>0</v>
      </c>
      <c r="AW193" s="5" t="n">
        <f aca="false">IF(U193="Yes",1,0)</f>
        <v>1</v>
      </c>
      <c r="AX193" s="5" t="n">
        <f aca="false">IF(D193="Military",IF(OR(IFERROR(SEARCH("equipment",E193,1),0)&gt;0,IFERROR(SEARCH("weapons",E193,1),0)&gt;0),1,0),0)</f>
        <v>1</v>
      </c>
      <c r="AY193" s="5" t="str">
        <f aca="false">IFERROR(IF(VALUE(TEXT(C193,"mm"))=IF(AK193&gt;12,AK193-12,AK193),".",IF(TEXT(C193,"mm")="01",".",1)),"Value is not in date format")</f>
        <v>.</v>
      </c>
      <c r="AZ193" s="5" t="str">
        <f aca="false">IF(AND(A193=A192,C193=C192)=TRUE(),IF(F193=F192,".","1"),".")</f>
        <v>.</v>
      </c>
      <c r="BA193" s="5" t="str">
        <f aca="false">IF(AND(_xlfn.ISFORMULA(R193),_xlfn.ISFORMULA(S193),_xlfn.ISFORMULA(T193))=TRUE(),".",1)</f>
        <v>.</v>
      </c>
      <c r="BB193" s="5" t="str">
        <f aca="false">IF(T193&lt;&gt;".",IF(T193&gt;S193,1,"."),".")</f>
        <v>.</v>
      </c>
      <c r="BC193" s="5" t="n">
        <f aca="false">IFERROR(VLOOKUP(B193,'[1]Share, Heavy Weapons to Ukraine'!B$1:AA$1048576,COLUMN('[1]Share, Heavy Weapons to Ukraine'!C202)-1,0),0)</f>
        <v>1</v>
      </c>
      <c r="BD193" s="5" t="n">
        <f aca="false">VLOOKUP(Sheet1!B193,'[1]Country Summary (€)'!B$1:F$1048576,COLUMN('[1]Country Summary (€)'!C203)-1,FALSE())</f>
        <v>0</v>
      </c>
      <c r="BE193" s="5" t="str">
        <f aca="false">IF(AND(AG193=1,D193="Military",H193&lt;&gt;"Not given")=TRUE(),IF(SUMIFS(#REF!,#REF!,A193)&gt;0,ABS((SUMIFS(#REF!,#REF!,A193)/VLOOKUP("USD",'[1]Exchange Rates'!B$1:C$1048576,2,0)))/S193,"."),".")</f>
        <v>.</v>
      </c>
      <c r="BF193" s="1" t="str">
        <f aca="false">IF(AND(AG193=1,D193="Military",H193&lt;&gt;"Not given")=TRUE(),IF(SUMIFS(#REF!,#REF!,A193)&gt;0,IF((ABS((SUMIFS(#REF!,#REF!,A193)/VLOOKUP("USD",'[1]Exchange Rates'!B$1:C$1048576,2,0)))/S193)&gt;1,(SUMIFS(#REF!,#REF!,A193)-S193)/S193,(S193-SUMIFS(#REF!,#REF!,A193))/SUMIFS(#REF!,#REF!,A193)),"."),".")</f>
        <v>.</v>
      </c>
    </row>
    <row r="194" customFormat="false" ht="15.75" hidden="false" customHeight="true" outlineLevel="0" collapsed="false">
      <c r="A194" s="55" t="s">
        <v>405</v>
      </c>
      <c r="B194" s="3" t="s">
        <v>57</v>
      </c>
      <c r="C194" s="2" t="n">
        <v>44729</v>
      </c>
      <c r="D194" s="3" t="s">
        <v>105</v>
      </c>
      <c r="E194" s="3" t="s">
        <v>106</v>
      </c>
      <c r="F194" s="4" t="s">
        <v>418</v>
      </c>
      <c r="G194" s="5" t="s">
        <v>61</v>
      </c>
      <c r="H194" s="6" t="n">
        <v>650000000</v>
      </c>
      <c r="I194" s="49" t="s">
        <v>421</v>
      </c>
      <c r="J194" s="7" t="str">
        <f aca="false">VLOOKUP($I194,'[1]Price List, Weapons &amp; Items'!B$1:C$1048576,2,0)</f>
        <v>Military equipment</v>
      </c>
      <c r="K194" s="7" t="str">
        <f aca="false">IF(I194=".",I194,VLOOKUP($I194,'[1]Price List, Weapons &amp; Items'!B$1:D$1048576,3,0))</f>
        <v>Military equipment</v>
      </c>
      <c r="L194" s="8" t="n">
        <f aca="false">VLOOKUP(I194,'[1]Price List, Weapons &amp; Items'!B$1:E$1048576,4,0)</f>
        <v>0</v>
      </c>
      <c r="M194" s="9" t="n">
        <v>2000</v>
      </c>
      <c r="N194" s="74" t="s">
        <v>166</v>
      </c>
      <c r="O194" s="9" t="str">
        <f aca="false">VLOOKUP($I194,'[1]Price List, Weapons &amp; Items'!B$1:G$1048576,6,0)</f>
        <v>.</v>
      </c>
      <c r="P194" s="6" t="str">
        <f aca="false">IF(TYPE(M194)=1,IF(TYPE(O194)=1,M194*O194,"No price"),".")</f>
        <v>No price</v>
      </c>
      <c r="Q194" s="6" t="str">
        <f aca="false">IF(TYPE(N194)=1,IF(TYPE(O194)=1,N194*O194,"No price"),".")</f>
        <v>.</v>
      </c>
      <c r="R194" s="6" t="str">
        <f aca="false">IF(AG194=1,IF(H194&lt;&gt;"Not given",H194,IF(TYPE(H194)=2,IF(SUMIFS(#REF!,#REF!,A194)&gt;0,SUMIFS(#REF!,#REF!,A194),"."),"Format error")),"")</f>
        <v/>
      </c>
      <c r="S194" s="6" t="str">
        <f aca="false">IF(AND(AG194=1,R194&lt;&gt;".")=TRUE(),R194/VLOOKUP(G194,'[1]Exchange Rates'!B$1:C$1048576,2,0),IF(R194=".",".",""))</f>
        <v/>
      </c>
      <c r="T194" s="6" t="str">
        <f aca="false">IF(AG194=1,IF(AI194="Value is not given at all",".",IF(AI194="Value is given by the source",S194,IF(AI194="Value is calculated with prices",(IF(SUMIFS(#REF!,#REF!,A194)&gt;0,SUMIFS(#REF!,#REF!,A194),"."))/VLOOKUP("USD",'[1]Exchange Rates'!B$1:C$1048576,2,0),"Error with coding"))),"")</f>
        <v/>
      </c>
      <c r="U194" s="5" t="s">
        <v>63</v>
      </c>
      <c r="V194" s="47" t="s">
        <v>76</v>
      </c>
      <c r="W194" s="61" t="s">
        <v>72</v>
      </c>
      <c r="X194" s="62" t="s">
        <v>76</v>
      </c>
      <c r="Y194" s="63" t="s">
        <v>145</v>
      </c>
      <c r="Z194" s="5" t="n">
        <v>0</v>
      </c>
      <c r="AA194" s="5" t="n">
        <v>0</v>
      </c>
      <c r="AB194" s="5" t="n">
        <f aca="false">IF(AND(D194="Humanitarian", AE194&lt;&gt;"."), 1, 0)</f>
        <v>0</v>
      </c>
      <c r="AC194" s="5" t="n">
        <f aca="false">IF(OR(M194="undisclosed", M194="."), 0, IF(M194=N194, 1, 0))</f>
        <v>0</v>
      </c>
      <c r="AD194" s="5" t="n">
        <v>0</v>
      </c>
      <c r="AE194" s="1" t="s">
        <v>62</v>
      </c>
      <c r="AF194" s="12" t="str">
        <f aca="false">""</f>
        <v/>
      </c>
      <c r="AG194" s="36" t="n">
        <v>0</v>
      </c>
      <c r="AH194" s="67" t="s">
        <v>66</v>
      </c>
      <c r="AI194" s="36" t="s">
        <v>67</v>
      </c>
      <c r="AJ194" s="36" t="n">
        <v>1</v>
      </c>
      <c r="AK194" s="36" t="n">
        <v>6</v>
      </c>
      <c r="AL194" s="36" t="n">
        <v>0</v>
      </c>
      <c r="AM194" s="36" t="n">
        <f aca="false">IF(OR(AN194="2022-2023",AN194=2022), 1, 0)</f>
        <v>1</v>
      </c>
      <c r="AN194" s="36" t="s">
        <v>68</v>
      </c>
      <c r="AO194" s="36" t="n">
        <f aca="false">VLOOKUP($I194,'[1]Price List, Weapons &amp; Items'!B$1:F$1048576,5,0)</f>
        <v>0</v>
      </c>
      <c r="AP194" s="36" t="n">
        <f aca="false">IF(AND(AO194=1,M194="undisclosed")=TRUE(),1,0)</f>
        <v>0</v>
      </c>
      <c r="AQ194" s="36" t="n">
        <f aca="false">IF(AND(AO194=1,N194="undisclosed")=TRUE(),1,0)</f>
        <v>0</v>
      </c>
      <c r="AR194" s="36" t="n">
        <f aca="false">IFERROR(IF(SEARCH("ammuni",I194,1)&gt;0,1,0),0)</f>
        <v>0</v>
      </c>
      <c r="AS194" s="5" t="str">
        <f aca="false">VLOOKUP($I194,'[1]Price List, Weapons &amp; Items'!B$1:L$1048576,COLUMN('[1]Price List, Weapons &amp; Items'!$J$11)-1,0)</f>
        <v>Contracts</v>
      </c>
      <c r="AT194" s="5" t="str">
        <f aca="false">IF(I194=".",".",VLOOKUP($I194,'[1]Price List, Weapons &amp; Items'!B$1:J$1048576,3,0))</f>
        <v>Military equipment</v>
      </c>
      <c r="AU194" s="13" t="str">
        <f aca="true">IF(AG194=1,(OFFSET(I194,0,0,COUNTIF(#REF!,A194),1)),"")</f>
        <v/>
      </c>
      <c r="AV194" s="5" t="n">
        <f aca="false">VLOOKUP($I194,'[1]Price List, Weapons &amp; Items'!B$1:L$1048576,COLUMN('[1]Price List, Weapons &amp; Items'!$L$11)-1,0)</f>
        <v>0</v>
      </c>
      <c r="AW194" s="5" t="n">
        <f aca="false">IF(U194="Yes",1,0)</f>
        <v>1</v>
      </c>
      <c r="AX194" s="5" t="n">
        <f aca="false">IF(D194="Military",IF(OR(IFERROR(SEARCH("equipment",E194,1),0)&gt;0,IFERROR(SEARCH("weapons",E194,1),0)&gt;0),1,0),0)</f>
        <v>1</v>
      </c>
      <c r="AY194" s="5" t="str">
        <f aca="false">IFERROR(IF(VALUE(TEXT(C194,"mm"))=IF(AK194&gt;12,AK194-12,AK194),".",IF(TEXT(C194,"mm")="01",".",1)),"Value is not in date format")</f>
        <v>.</v>
      </c>
      <c r="AZ194" s="5" t="str">
        <f aca="false">IF(AND(A194=A193,C194=C193)=TRUE(),IF(F194=F193,".","1"),".")</f>
        <v>.</v>
      </c>
      <c r="BA194" s="5" t="str">
        <f aca="false">IF(AND(_xlfn.ISFORMULA(R194),_xlfn.ISFORMULA(S194),_xlfn.ISFORMULA(T194))=TRUE(),".",1)</f>
        <v>.</v>
      </c>
      <c r="BB194" s="5" t="str">
        <f aca="false">IF(T194&lt;&gt;".",IF(T194&gt;S194,1,"."),".")</f>
        <v>.</v>
      </c>
      <c r="BC194" s="5" t="n">
        <f aca="false">IFERROR(VLOOKUP(B194,'[1]Share, Heavy Weapons to Ukraine'!B$1:AA$1048576,COLUMN('[1]Share, Heavy Weapons to Ukraine'!C203)-1,0),0)</f>
        <v>1</v>
      </c>
      <c r="BD194" s="5" t="n">
        <f aca="false">VLOOKUP(Sheet1!B194,'[1]Country Summary (€)'!B$1:F$1048576,COLUMN('[1]Country Summary (€)'!C204)-1,FALSE())</f>
        <v>0</v>
      </c>
      <c r="BE194" s="5" t="str">
        <f aca="false">IF(AND(AG194=1,D194="Military",H194&lt;&gt;"Not given")=TRUE(),IF(SUMIFS(#REF!,#REF!,A194)&gt;0,ABS((SUMIFS(#REF!,#REF!,A194)/VLOOKUP("USD",'[1]Exchange Rates'!B$1:C$1048576,2,0)))/S194,"."),".")</f>
        <v>.</v>
      </c>
      <c r="BF194" s="1" t="str">
        <f aca="false">IF(AND(AG194=1,D194="Military",H194&lt;&gt;"Not given")=TRUE(),IF(SUMIFS(#REF!,#REF!,A194)&gt;0,IF((ABS((SUMIFS(#REF!,#REF!,A194)/VLOOKUP("USD",'[1]Exchange Rates'!B$1:C$1048576,2,0)))/S194)&gt;1,(SUMIFS(#REF!,#REF!,A194)-S194)/S194,(S194-SUMIFS(#REF!,#REF!,A194))/SUMIFS(#REF!,#REF!,A194)),"."),".")</f>
        <v>.</v>
      </c>
    </row>
    <row r="195" customFormat="false" ht="15.75" hidden="false" customHeight="true" outlineLevel="0" collapsed="false">
      <c r="A195" s="55" t="s">
        <v>405</v>
      </c>
      <c r="B195" s="3" t="s">
        <v>57</v>
      </c>
      <c r="C195" s="2" t="n">
        <v>44729</v>
      </c>
      <c r="D195" s="3" t="s">
        <v>105</v>
      </c>
      <c r="E195" s="3" t="s">
        <v>106</v>
      </c>
      <c r="F195" s="4" t="s">
        <v>418</v>
      </c>
      <c r="G195" s="5" t="s">
        <v>61</v>
      </c>
      <c r="H195" s="6" t="n">
        <v>650000000</v>
      </c>
      <c r="I195" s="49" t="s">
        <v>415</v>
      </c>
      <c r="J195" s="7" t="str">
        <f aca="false">VLOOKUP($I195,'[1]Price List, Weapons &amp; Items'!B$1:C$1048576,2,0)</f>
        <v>Military equipment</v>
      </c>
      <c r="K195" s="7" t="str">
        <f aca="false">IF(I195=".",I195,VLOOKUP($I195,'[1]Price List, Weapons &amp; Items'!B$1:D$1048576,3,0))</f>
        <v>Military equipment</v>
      </c>
      <c r="L195" s="8" t="n">
        <f aca="false">VLOOKUP(I195,'[1]Price List, Weapons &amp; Items'!B$1:E$1048576,4,0)</f>
        <v>0</v>
      </c>
      <c r="M195" s="9" t="s">
        <v>166</v>
      </c>
      <c r="N195" s="74" t="s">
        <v>166</v>
      </c>
      <c r="O195" s="9" t="n">
        <f aca="false">VLOOKUP($I195,'[1]Price List, Weapons &amp; Items'!B$1:G$1048576,6,0)</f>
        <v>5000</v>
      </c>
      <c r="P195" s="6" t="str">
        <f aca="false">IF(TYPE(M195)=1,IF(TYPE(O195)=1,M195*O195,"No price"),".")</f>
        <v>.</v>
      </c>
      <c r="Q195" s="6" t="str">
        <f aca="false">IF(TYPE(N195)=1,IF(TYPE(O195)=1,N195*O195,"No price"),".")</f>
        <v>.</v>
      </c>
      <c r="R195" s="6" t="str">
        <f aca="false">IF(AG195=1,IF(H195&lt;&gt;"Not given",H195,IF(TYPE(H195)=2,IF(SUMIFS(#REF!,#REF!,A195)&gt;0,SUMIFS(#REF!,#REF!,A195),"."),"Format error")),"")</f>
        <v/>
      </c>
      <c r="S195" s="6" t="str">
        <f aca="false">IF(AND(AG195=1,R195&lt;&gt;".")=TRUE(),R195/VLOOKUP(G195,'[1]Exchange Rates'!B$1:C$1048576,2,0),IF(R195=".",".",""))</f>
        <v/>
      </c>
      <c r="T195" s="6" t="str">
        <f aca="false">IF(AG195=1,IF(AI195="Value is not given at all",".",IF(AI195="Value is given by the source",S195,IF(AI195="Value is calculated with prices",(IF(SUMIFS(#REF!,#REF!,A195)&gt;0,SUMIFS(#REF!,#REF!,A195),"."))/VLOOKUP("USD",'[1]Exchange Rates'!B$1:C$1048576,2,0),"Error with coding"))),"")</f>
        <v/>
      </c>
      <c r="U195" s="5" t="s">
        <v>63</v>
      </c>
      <c r="V195" s="47" t="s">
        <v>76</v>
      </c>
      <c r="W195" s="61" t="s">
        <v>72</v>
      </c>
      <c r="X195" s="62" t="s">
        <v>76</v>
      </c>
      <c r="Y195" s="63" t="s">
        <v>148</v>
      </c>
      <c r="Z195" s="5" t="n">
        <v>0</v>
      </c>
      <c r="AA195" s="5" t="n">
        <v>0</v>
      </c>
      <c r="AB195" s="5" t="n">
        <f aca="false">IF(AND(D195="Humanitarian", AE195&lt;&gt;"."), 1, 0)</f>
        <v>0</v>
      </c>
      <c r="AC195" s="5" t="n">
        <f aca="false">IF(OR(M195="undisclosed", M195="."), 0, IF(M195=N195, 1, 0))</f>
        <v>0</v>
      </c>
      <c r="AD195" s="5" t="n">
        <v>0</v>
      </c>
      <c r="AE195" s="1" t="s">
        <v>62</v>
      </c>
      <c r="AF195" s="12" t="str">
        <f aca="false">""</f>
        <v/>
      </c>
      <c r="AG195" s="36" t="n">
        <v>0</v>
      </c>
      <c r="AH195" s="67" t="s">
        <v>66</v>
      </c>
      <c r="AI195" s="36" t="s">
        <v>67</v>
      </c>
      <c r="AJ195" s="36" t="n">
        <v>1</v>
      </c>
      <c r="AK195" s="36" t="n">
        <v>6</v>
      </c>
      <c r="AL195" s="36" t="n">
        <v>0</v>
      </c>
      <c r="AM195" s="36" t="n">
        <f aca="false">IF(OR(AN195="2022-2023",AN195=2022), 1, 0)</f>
        <v>1</v>
      </c>
      <c r="AN195" s="36" t="s">
        <v>68</v>
      </c>
      <c r="AO195" s="36" t="n">
        <f aca="false">VLOOKUP($I195,'[1]Price List, Weapons &amp; Items'!B$1:F$1048576,5,0)</f>
        <v>0</v>
      </c>
      <c r="AP195" s="36" t="n">
        <f aca="false">IF(AND(AO195=1,M195="undisclosed")=TRUE(),1,0)</f>
        <v>0</v>
      </c>
      <c r="AQ195" s="36" t="n">
        <f aca="false">IF(AND(AO195=1,N195="undisclosed")=TRUE(),1,0)</f>
        <v>0</v>
      </c>
      <c r="AR195" s="36" t="n">
        <f aca="false">IFERROR(IF(SEARCH("ammuni",I195,1)&gt;0,1,0),0)</f>
        <v>0</v>
      </c>
      <c r="AS195" s="5" t="str">
        <f aca="false">VLOOKUP($I195,'[1]Price List, Weapons &amp; Items'!B$1:L$1048576,COLUMN('[1]Price List, Weapons &amp; Items'!$J$11)-1,0)</f>
        <v>Miscellaneous</v>
      </c>
      <c r="AT195" s="5" t="str">
        <f aca="false">IF(I195=".",".",VLOOKUP($I195,'[1]Price List, Weapons &amp; Items'!B$1:J$1048576,3,0))</f>
        <v>Military equipment</v>
      </c>
      <c r="AU195" s="13" t="str">
        <f aca="true">IF(AG195=1,(OFFSET(I195,0,0,COUNTIF(#REF!,A195),1)),"")</f>
        <v/>
      </c>
      <c r="AV195" s="5" t="str">
        <f aca="false">VLOOKUP($I195,'[1]Price List, Weapons &amp; Items'!B$1:L$1048576,COLUMN('[1]Price List, Weapons &amp; Items'!$L$11)-1,0)</f>
        <v>no price, 0 count</v>
      </c>
      <c r="AW195" s="5" t="n">
        <f aca="false">IF(U195="Yes",1,0)</f>
        <v>1</v>
      </c>
      <c r="AX195" s="5" t="n">
        <f aca="false">IF(D195="Military",IF(OR(IFERROR(SEARCH("equipment",E195,1),0)&gt;0,IFERROR(SEARCH("weapons",E195,1),0)&gt;0),1,0),0)</f>
        <v>1</v>
      </c>
      <c r="AY195" s="5" t="str">
        <f aca="false">IFERROR(IF(VALUE(TEXT(C195,"mm"))=IF(AK195&gt;12,AK195-12,AK195),".",IF(TEXT(C195,"mm")="01",".",1)),"Value is not in date format")</f>
        <v>.</v>
      </c>
      <c r="AZ195" s="5" t="str">
        <f aca="false">IF(AND(A195=A194,C195=C194)=TRUE(),IF(F195=F194,".","1"),".")</f>
        <v>.</v>
      </c>
      <c r="BA195" s="5" t="str">
        <f aca="false">IF(AND(_xlfn.ISFORMULA(R195),_xlfn.ISFORMULA(S195),_xlfn.ISFORMULA(T195))=TRUE(),".",1)</f>
        <v>.</v>
      </c>
      <c r="BB195" s="5" t="str">
        <f aca="false">IF(T195&lt;&gt;".",IF(T195&gt;S195,1,"."),".")</f>
        <v>.</v>
      </c>
      <c r="BC195" s="5" t="n">
        <f aca="false">IFERROR(VLOOKUP(B195,'[1]Share, Heavy Weapons to Ukraine'!B$1:AA$1048576,COLUMN('[1]Share, Heavy Weapons to Ukraine'!C204)-1,0),0)</f>
        <v>1</v>
      </c>
      <c r="BD195" s="5" t="n">
        <f aca="false">VLOOKUP(Sheet1!B195,'[1]Country Summary (€)'!B$1:F$1048576,COLUMN('[1]Country Summary (€)'!C205)-1,FALSE())</f>
        <v>0</v>
      </c>
      <c r="BE195" s="5" t="str">
        <f aca="false">IF(AND(AG195=1,D195="Military",H195&lt;&gt;"Not given")=TRUE(),IF(SUMIFS(#REF!,#REF!,A195)&gt;0,ABS((SUMIFS(#REF!,#REF!,A195)/VLOOKUP("USD",'[1]Exchange Rates'!B$1:C$1048576,2,0)))/S195,"."),".")</f>
        <v>.</v>
      </c>
      <c r="BF195" s="1" t="str">
        <f aca="false">IF(AND(AG195=1,D195="Military",H195&lt;&gt;"Not given")=TRUE(),IF(SUMIFS(#REF!,#REF!,A195)&gt;0,IF((ABS((SUMIFS(#REF!,#REF!,A195)/VLOOKUP("USD",'[1]Exchange Rates'!B$1:C$1048576,2,0)))/S195)&gt;1,(SUMIFS(#REF!,#REF!,A195)-S195)/S195,(S195-SUMIFS(#REF!,#REF!,A195))/SUMIFS(#REF!,#REF!,A195)),"."),".")</f>
        <v>.</v>
      </c>
    </row>
    <row r="196" customFormat="false" ht="15.75" hidden="false" customHeight="true" outlineLevel="0" collapsed="false">
      <c r="A196" s="55" t="s">
        <v>405</v>
      </c>
      <c r="B196" s="3" t="s">
        <v>57</v>
      </c>
      <c r="C196" s="2" t="n">
        <v>44729</v>
      </c>
      <c r="D196" s="3" t="s">
        <v>105</v>
      </c>
      <c r="E196" s="3" t="s">
        <v>106</v>
      </c>
      <c r="F196" s="4" t="s">
        <v>418</v>
      </c>
      <c r="G196" s="5" t="s">
        <v>61</v>
      </c>
      <c r="H196" s="6" t="n">
        <v>650000000</v>
      </c>
      <c r="I196" s="49" t="s">
        <v>414</v>
      </c>
      <c r="J196" s="7" t="str">
        <f aca="false">VLOOKUP($I196,'[1]Price List, Weapons &amp; Items'!B$1:C$1048576,2,0)</f>
        <v>Military equipment</v>
      </c>
      <c r="K196" s="7" t="str">
        <f aca="false">IF(I196=".",I196,VLOOKUP($I196,'[1]Price List, Weapons &amp; Items'!B$1:D$1048576,3,0))</f>
        <v>Military equipment</v>
      </c>
      <c r="L196" s="8" t="n">
        <f aca="false">VLOOKUP(I196,'[1]Price List, Weapons &amp; Items'!B$1:E$1048576,4,0)</f>
        <v>0</v>
      </c>
      <c r="M196" s="9" t="s">
        <v>166</v>
      </c>
      <c r="N196" s="74" t="s">
        <v>166</v>
      </c>
      <c r="O196" s="9" t="n">
        <f aca="false">VLOOKUP($I196,'[1]Price List, Weapons &amp; Items'!B$1:G$1048576,6,0)</f>
        <v>2320</v>
      </c>
      <c r="P196" s="6" t="str">
        <f aca="false">IF(TYPE(M196)=1,IF(TYPE(O196)=1,M196*O196,"No price"),".")</f>
        <v>.</v>
      </c>
      <c r="Q196" s="6" t="str">
        <f aca="false">IF(TYPE(N196)=1,IF(TYPE(O196)=1,N196*O196,"No price"),".")</f>
        <v>.</v>
      </c>
      <c r="R196" s="6" t="str">
        <f aca="false">IF(AG196=1,IF(H196&lt;&gt;"Not given",H196,IF(TYPE(H196)=2,IF(SUMIFS(#REF!,#REF!,A196)&gt;0,SUMIFS(#REF!,#REF!,A196),"."),"Format error")),"")</f>
        <v/>
      </c>
      <c r="S196" s="6" t="str">
        <f aca="false">IF(AND(AG196=1,R196&lt;&gt;".")=TRUE(),R196/VLOOKUP(G196,'[1]Exchange Rates'!B$1:C$1048576,2,0),IF(R196=".",".",""))</f>
        <v/>
      </c>
      <c r="T196" s="6" t="str">
        <f aca="false">IF(AG196=1,IF(AI196="Value is not given at all",".",IF(AI196="Value is given by the source",S196,IF(AI196="Value is calculated with prices",(IF(SUMIFS(#REF!,#REF!,A196)&gt;0,SUMIFS(#REF!,#REF!,A196),"."))/VLOOKUP("USD",'[1]Exchange Rates'!B$1:C$1048576,2,0),"Error with coding"))),"")</f>
        <v/>
      </c>
      <c r="U196" s="5" t="s">
        <v>63</v>
      </c>
      <c r="V196" s="47" t="s">
        <v>76</v>
      </c>
      <c r="W196" s="61" t="s">
        <v>72</v>
      </c>
      <c r="X196" s="62" t="s">
        <v>76</v>
      </c>
      <c r="Y196" s="63" t="s">
        <v>150</v>
      </c>
      <c r="Z196" s="5" t="n">
        <v>0</v>
      </c>
      <c r="AA196" s="5" t="n">
        <v>0</v>
      </c>
      <c r="AB196" s="5" t="n">
        <f aca="false">IF(AND(D196="Humanitarian", AE196&lt;&gt;"."), 1, 0)</f>
        <v>0</v>
      </c>
      <c r="AC196" s="5" t="n">
        <f aca="false">IF(OR(M196="undisclosed", M196="."), 0, IF(M196=N196, 1, 0))</f>
        <v>0</v>
      </c>
      <c r="AD196" s="5" t="n">
        <v>0</v>
      </c>
      <c r="AE196" s="1" t="s">
        <v>62</v>
      </c>
      <c r="AF196" s="12" t="str">
        <f aca="false">""</f>
        <v/>
      </c>
      <c r="AG196" s="36" t="n">
        <v>0</v>
      </c>
      <c r="AH196" s="67" t="s">
        <v>66</v>
      </c>
      <c r="AI196" s="36" t="s">
        <v>67</v>
      </c>
      <c r="AJ196" s="36" t="n">
        <v>1</v>
      </c>
      <c r="AK196" s="36" t="n">
        <v>6</v>
      </c>
      <c r="AL196" s="36" t="n">
        <v>0</v>
      </c>
      <c r="AM196" s="36" t="n">
        <f aca="false">IF(OR(AN196="2022-2023",AN196=2022), 1, 0)</f>
        <v>1</v>
      </c>
      <c r="AN196" s="36" t="s">
        <v>68</v>
      </c>
      <c r="AO196" s="36" t="n">
        <f aca="false">VLOOKUP($I196,'[1]Price List, Weapons &amp; Items'!B$1:F$1048576,5,0)</f>
        <v>0</v>
      </c>
      <c r="AP196" s="36" t="n">
        <f aca="false">IF(AND(AO196=1,M196="undisclosed")=TRUE(),1,0)</f>
        <v>0</v>
      </c>
      <c r="AQ196" s="36" t="n">
        <f aca="false">IF(AND(AO196=1,N196="undisclosed")=TRUE(),1,0)</f>
        <v>0</v>
      </c>
      <c r="AR196" s="36" t="n">
        <f aca="false">IFERROR(IF(SEARCH("ammuni",I196,1)&gt;0,1,0),0)</f>
        <v>0</v>
      </c>
      <c r="AS196" s="5" t="str">
        <f aca="false">VLOOKUP($I196,'[1]Price List, Weapons &amp; Items'!B$1:L$1048576,COLUMN('[1]Price List, Weapons &amp; Items'!$J$11)-1,0)</f>
        <v>Media reports (incl. social media)</v>
      </c>
      <c r="AT196" s="5" t="str">
        <f aca="false">IF(I196=".",".",VLOOKUP($I196,'[1]Price List, Weapons &amp; Items'!B$1:J$1048576,3,0))</f>
        <v>Military equipment</v>
      </c>
      <c r="AU196" s="13" t="str">
        <f aca="true">IF(AG196=1,(OFFSET(I196,0,0,COUNTIF(#REF!,A196),1)),"")</f>
        <v/>
      </c>
      <c r="AV196" s="5" t="n">
        <f aca="false">VLOOKUP($I196,'[1]Price List, Weapons &amp; Items'!B$1:L$1048576,COLUMN('[1]Price List, Weapons &amp; Items'!$L$11)-1,0)</f>
        <v>0</v>
      </c>
      <c r="AW196" s="5" t="n">
        <f aca="false">IF(U196="Yes",1,0)</f>
        <v>1</v>
      </c>
      <c r="AX196" s="5" t="n">
        <f aca="false">IF(D196="Military",IF(OR(IFERROR(SEARCH("equipment",E196,1),0)&gt;0,IFERROR(SEARCH("weapons",E196,1),0)&gt;0),1,0),0)</f>
        <v>1</v>
      </c>
      <c r="AY196" s="5" t="str">
        <f aca="false">IFERROR(IF(VALUE(TEXT(C196,"mm"))=IF(AK196&gt;12,AK196-12,AK196),".",IF(TEXT(C196,"mm")="01",".",1)),"Value is not in date format")</f>
        <v>.</v>
      </c>
      <c r="AZ196" s="5" t="str">
        <f aca="false">IF(AND(A196=A195,C196=C195)=TRUE(),IF(F196=F195,".","1"),".")</f>
        <v>.</v>
      </c>
      <c r="BA196" s="5" t="str">
        <f aca="false">IF(AND(_xlfn.ISFORMULA(R196),_xlfn.ISFORMULA(S196),_xlfn.ISFORMULA(T196))=TRUE(),".",1)</f>
        <v>.</v>
      </c>
      <c r="BB196" s="5" t="str">
        <f aca="false">IF(T196&lt;&gt;".",IF(T196&gt;S196,1,"."),".")</f>
        <v>.</v>
      </c>
      <c r="BC196" s="5" t="n">
        <f aca="false">IFERROR(VLOOKUP(B196,'[1]Share, Heavy Weapons to Ukraine'!B$1:AA$1048576,COLUMN('[1]Share, Heavy Weapons to Ukraine'!C205)-1,0),0)</f>
        <v>1</v>
      </c>
      <c r="BD196" s="5" t="n">
        <f aca="false">VLOOKUP(Sheet1!B196,'[1]Country Summary (€)'!B$1:F$1048576,COLUMN('[1]Country Summary (€)'!C206)-1,FALSE())</f>
        <v>0</v>
      </c>
      <c r="BE196" s="5" t="str">
        <f aca="false">IF(AND(AG196=1,D196="Military",H196&lt;&gt;"Not given")=TRUE(),IF(SUMIFS(#REF!,#REF!,A196)&gt;0,ABS((SUMIFS(#REF!,#REF!,A196)/VLOOKUP("USD",'[1]Exchange Rates'!B$1:C$1048576,2,0)))/S196,"."),".")</f>
        <v>.</v>
      </c>
      <c r="BF196" s="1" t="str">
        <f aca="false">IF(AND(AG196=1,D196="Military",H196&lt;&gt;"Not given")=TRUE(),IF(SUMIFS(#REF!,#REF!,A196)&gt;0,IF((ABS((SUMIFS(#REF!,#REF!,A196)/VLOOKUP("USD",'[1]Exchange Rates'!B$1:C$1048576,2,0)))/S196)&gt;1,(SUMIFS(#REF!,#REF!,A196)-S196)/S196,(S196-SUMIFS(#REF!,#REF!,A196))/SUMIFS(#REF!,#REF!,A196)),"."),".")</f>
        <v>.</v>
      </c>
    </row>
    <row r="197" customFormat="false" ht="15.75" hidden="false" customHeight="true" outlineLevel="0" collapsed="false">
      <c r="A197" s="55" t="s">
        <v>405</v>
      </c>
      <c r="B197" s="3" t="s">
        <v>57</v>
      </c>
      <c r="C197" s="2" t="n">
        <v>44743</v>
      </c>
      <c r="D197" s="3" t="s">
        <v>105</v>
      </c>
      <c r="E197" s="3" t="s">
        <v>106</v>
      </c>
      <c r="F197" s="4" t="s">
        <v>422</v>
      </c>
      <c r="G197" s="5" t="s">
        <v>61</v>
      </c>
      <c r="H197" s="6" t="n">
        <v>770000000</v>
      </c>
      <c r="I197" s="49" t="s">
        <v>423</v>
      </c>
      <c r="J197" s="7" t="str">
        <f aca="false">VLOOKUP($I197,'[1]Price List, Weapons &amp; Items'!B$1:C$1048576,2,0)</f>
        <v>Heavy weapon</v>
      </c>
      <c r="K197" s="7" t="str">
        <f aca="false">IF(I197=".",I197,VLOOKUP($I197,'[1]Price List, Weapons &amp; Items'!B$1:D$1048576,3,0))</f>
        <v>Anti-aircraft surface-to-air missile (SAM) system (short-range)</v>
      </c>
      <c r="L197" s="8" t="n">
        <f aca="false">VLOOKUP(I197,'[1]Price List, Weapons &amp; Items'!B$1:E$1048576,4,0)</f>
        <v>0</v>
      </c>
      <c r="M197" s="9" t="n">
        <v>2</v>
      </c>
      <c r="N197" s="9" t="n">
        <v>2</v>
      </c>
      <c r="O197" s="9" t="n">
        <f aca="false">VLOOKUP($I197,'[1]Price List, Weapons &amp; Items'!B$1:G$1048576,6,0)</f>
        <v>50000000</v>
      </c>
      <c r="P197" s="6" t="str">
        <f aca="false">IF(TYPE(M197)=1,IF(TYPE(O197)=1,M197*O197,"No price"),".")</f>
        <v>No price</v>
      </c>
      <c r="Q197" s="6" t="str">
        <f aca="false">IF(TYPE(N197)=1,IF(TYPE(O197)=1,N197*O197,"No price"),".")</f>
        <v>No price</v>
      </c>
      <c r="R197" s="6" t="str">
        <f aca="false">IF(AG197=1,IF(H197&lt;&gt;"Not given",H197,IF(TYPE(H197)=2,IF(SUMIFS(#REF!,#REF!,A197)&gt;0,SUMIFS(#REF!,#REF!,A197),"."),"Format error")),"")</f>
        <v/>
      </c>
      <c r="S197" s="6" t="str">
        <f aca="false">IF(AND(AG197=1,R197&lt;&gt;".")=TRUE(),R197/VLOOKUP(G197,'[1]Exchange Rates'!B$1:C$1048576,2,0),IF(R197=".",".",""))</f>
        <v/>
      </c>
      <c r="T197" s="6" t="str">
        <f aca="false">IF(AG197=1,IF(AI197="Value is not given at all",".",IF(AI197="Value is given by the source",S197,IF(AI197="Value is calculated with prices",(IF(SUMIFS(#REF!,#REF!,A197)&gt;0,SUMIFS(#REF!,#REF!,A197),"."))/VLOOKUP("USD",'[1]Exchange Rates'!B$1:C$1048576,2,0),"Error with coding"))),"")</f>
        <v/>
      </c>
      <c r="U197" s="5" t="s">
        <v>63</v>
      </c>
      <c r="V197" s="47" t="s">
        <v>248</v>
      </c>
      <c r="W197" s="61" t="s">
        <v>72</v>
      </c>
      <c r="X197" s="62" t="s">
        <v>76</v>
      </c>
      <c r="Y197" s="63" t="s">
        <v>152</v>
      </c>
      <c r="Z197" s="5" t="n">
        <v>0</v>
      </c>
      <c r="AA197" s="5" t="n">
        <v>0</v>
      </c>
      <c r="AB197" s="5" t="n">
        <f aca="false">IF(AND(D197="Humanitarian", AE197&lt;&gt;"."), 1, 0)</f>
        <v>0</v>
      </c>
      <c r="AC197" s="5" t="n">
        <f aca="false">IF(OR(M197="undisclosed", M197="."), 0, IF(M197=N197, 1, 0))</f>
        <v>1</v>
      </c>
      <c r="AD197" s="5" t="n">
        <v>0</v>
      </c>
      <c r="AE197" s="86" t="s">
        <v>424</v>
      </c>
      <c r="AF197" s="12" t="str">
        <f aca="false">""</f>
        <v/>
      </c>
      <c r="AG197" s="36" t="n">
        <v>0</v>
      </c>
      <c r="AH197" s="67" t="s">
        <v>66</v>
      </c>
      <c r="AI197" s="36" t="s">
        <v>67</v>
      </c>
      <c r="AJ197" s="36" t="n">
        <v>1</v>
      </c>
      <c r="AK197" s="36" t="n">
        <v>7</v>
      </c>
      <c r="AL197" s="36" t="n">
        <v>0</v>
      </c>
      <c r="AM197" s="36" t="n">
        <f aca="false">IF(OR(AN197="2022-2023",AN197=2022), 1, 0)</f>
        <v>1</v>
      </c>
      <c r="AN197" s="36" t="s">
        <v>68</v>
      </c>
      <c r="AO197" s="36" t="n">
        <f aca="false">VLOOKUP($I197,'[1]Price List, Weapons &amp; Items'!B$1:F$1048576,5,0)</f>
        <v>0</v>
      </c>
      <c r="AP197" s="36" t="n">
        <f aca="false">IF(AND(AO197=1,M197="undisclosed")=TRUE(),1,0)</f>
        <v>0</v>
      </c>
      <c r="AQ197" s="36" t="n">
        <f aca="false">IF(AND(AO197=1,N197="undisclosed")=TRUE(),1,0)</f>
        <v>0</v>
      </c>
      <c r="AR197" s="36" t="n">
        <f aca="false">IFERROR(IF(SEARCH("ammuni",I197,1)&gt;0,1,0),0)</f>
        <v>0</v>
      </c>
      <c r="AS197" s="5" t="str">
        <f aca="false">VLOOKUP($I197,'[1]Price List, Weapons &amp; Items'!B$1:L$1048576,COLUMN('[1]Price List, Weapons &amp; Items'!$J$11)-1,0)</f>
        <v>Military media (incl. websites)</v>
      </c>
      <c r="AT197" s="5" t="str">
        <f aca="false">IF(I197=".",".",VLOOKUP($I197,'[1]Price List, Weapons &amp; Items'!B$1:J$1048576,3,0))</f>
        <v>Anti-aircraft surface-to-air missile (SAM) system (short-range)</v>
      </c>
      <c r="AU197" s="13" t="str">
        <f aca="true">IF(AG197=1,(OFFSET(I197,0,0,COUNTIF(#REF!,A197),1)),"")</f>
        <v/>
      </c>
      <c r="AV197" s="5" t="n">
        <f aca="false">VLOOKUP($I197,'[1]Price List, Weapons &amp; Items'!B$1:L$1048576,COLUMN('[1]Price List, Weapons &amp; Items'!$L$11)-1,0)</f>
        <v>0</v>
      </c>
      <c r="AW197" s="5" t="n">
        <f aca="false">IF(U197="Yes",1,0)</f>
        <v>1</v>
      </c>
      <c r="AX197" s="5" t="n">
        <f aca="false">IF(D197="Military",IF(OR(IFERROR(SEARCH("equipment",E197,1),0)&gt;0,IFERROR(SEARCH("weapons",E197,1),0)&gt;0),1,0),0)</f>
        <v>1</v>
      </c>
      <c r="AY197" s="5" t="str">
        <f aca="false">IFERROR(IF(VALUE(TEXT(C197,"mm"))=IF(AK197&gt;12,AK197-12,AK197),".",IF(TEXT(C197,"mm")="01",".",1)),"Value is not in date format")</f>
        <v>.</v>
      </c>
      <c r="AZ197" s="5" t="str">
        <f aca="false">IF(AND(A197=A196,C197=C196)=TRUE(),IF(F197=F196,".","1"),".")</f>
        <v>.</v>
      </c>
      <c r="BA197" s="5" t="str">
        <f aca="false">IF(AND(_xlfn.ISFORMULA(R197),_xlfn.ISFORMULA(S197),_xlfn.ISFORMULA(T197))=TRUE(),".",1)</f>
        <v>.</v>
      </c>
      <c r="BB197" s="5" t="str">
        <f aca="false">IF(T197&lt;&gt;".",IF(T197&gt;S197,1,"."),".")</f>
        <v>.</v>
      </c>
      <c r="BC197" s="5" t="n">
        <f aca="false">IFERROR(VLOOKUP(B197,'[1]Share, Heavy Weapons to Ukraine'!B$1:AA$1048576,COLUMN('[1]Share, Heavy Weapons to Ukraine'!C206)-1,0),0)</f>
        <v>1</v>
      </c>
      <c r="BD197" s="5" t="n">
        <f aca="false">VLOOKUP(Sheet1!B197,'[1]Country Summary (€)'!B$1:F$1048576,COLUMN('[1]Country Summary (€)'!C207)-1,FALSE())</f>
        <v>0</v>
      </c>
      <c r="BE197" s="5" t="str">
        <f aca="false">IF(AND(AG197=1,D197="Military",H197&lt;&gt;"Not given")=TRUE(),IF(SUMIFS(#REF!,#REF!,A197)&gt;0,ABS((SUMIFS(#REF!,#REF!,A197)/VLOOKUP("USD",'[1]Exchange Rates'!B$1:C$1048576,2,0)))/S197,"."),".")</f>
        <v>.</v>
      </c>
      <c r="BF197" s="1" t="str">
        <f aca="false">IF(AND(AG197=1,D197="Military",H197&lt;&gt;"Not given")=TRUE(),IF(SUMIFS(#REF!,#REF!,A197)&gt;0,IF((ABS((SUMIFS(#REF!,#REF!,A197)/VLOOKUP("USD",'[1]Exchange Rates'!B$1:C$1048576,2,0)))/S197)&gt;1,(SUMIFS(#REF!,#REF!,A197)-S197)/S197,(S197-SUMIFS(#REF!,#REF!,A197))/SUMIFS(#REF!,#REF!,A197)),"."),".")</f>
        <v>.</v>
      </c>
    </row>
    <row r="198" customFormat="false" ht="15.75" hidden="false" customHeight="true" outlineLevel="0" collapsed="false">
      <c r="A198" s="55" t="s">
        <v>405</v>
      </c>
      <c r="B198" s="3" t="s">
        <v>57</v>
      </c>
      <c r="C198" s="2" t="n">
        <v>44743</v>
      </c>
      <c r="D198" s="3" t="s">
        <v>105</v>
      </c>
      <c r="E198" s="3" t="s">
        <v>106</v>
      </c>
      <c r="F198" s="4" t="s">
        <v>422</v>
      </c>
      <c r="G198" s="5" t="s">
        <v>61</v>
      </c>
      <c r="H198" s="6" t="n">
        <v>770000000</v>
      </c>
      <c r="I198" s="49" t="s">
        <v>147</v>
      </c>
      <c r="J198" s="7" t="str">
        <f aca="false">VLOOKUP($I198,'[1]Price List, Weapons &amp; Items'!B$1:C$1048576,2,0)</f>
        <v>Ammunition for heavy weapon</v>
      </c>
      <c r="K198" s="7" t="str">
        <f aca="false">IF(I198=".",I198,VLOOKUP($I198,'[1]Price List, Weapons &amp; Items'!B$1:D$1048576,3,0))</f>
        <v>155mm howitzer ammunition</v>
      </c>
      <c r="L198" s="8" t="n">
        <f aca="false">VLOOKUP(I198,'[1]Price List, Weapons &amp; Items'!B$1:E$1048576,4,0)</f>
        <v>0</v>
      </c>
      <c r="M198" s="9" t="n">
        <v>150000</v>
      </c>
      <c r="N198" s="9" t="s">
        <v>166</v>
      </c>
      <c r="O198" s="9" t="n">
        <f aca="false">VLOOKUP($I198,'[1]Price List, Weapons &amp; Items'!B$1:G$1048576,6,0)</f>
        <v>3800</v>
      </c>
      <c r="P198" s="6" t="str">
        <f aca="false">IF(TYPE(M198)=1,IF(TYPE(O198)=1,M198*O198,"No price"),".")</f>
        <v>No price</v>
      </c>
      <c r="Q198" s="6" t="str">
        <f aca="false">IF(TYPE(N198)=1,IF(TYPE(O198)=1,N198*O198,"No price"),".")</f>
        <v>.</v>
      </c>
      <c r="R198" s="6" t="str">
        <f aca="false">IF(AG198=1,IF(H198&lt;&gt;"Not given",H198,IF(TYPE(H198)=2,IF(SUMIFS(#REF!,#REF!,A198)&gt;0,SUMIFS(#REF!,#REF!,A198),"."),"Format error")),"")</f>
        <v/>
      </c>
      <c r="S198" s="6" t="str">
        <f aca="false">IF(AND(AG198=1,R198&lt;&gt;".")=TRUE(),R198/VLOOKUP(G198,'[1]Exchange Rates'!B$1:C$1048576,2,0),IF(R198=".",".",""))</f>
        <v/>
      </c>
      <c r="T198" s="6" t="str">
        <f aca="false">IF(AG198=1,IF(AI198="Value is not given at all",".",IF(AI198="Value is given by the source",S198,IF(AI198="Value is calculated with prices",(IF(SUMIFS(#REF!,#REF!,A198)&gt;0,SUMIFS(#REF!,#REF!,A198),"."))/VLOOKUP("USD",'[1]Exchange Rates'!B$1:C$1048576,2,0),"Error with coding"))),"")</f>
        <v/>
      </c>
      <c r="U198" s="5" t="s">
        <v>63</v>
      </c>
      <c r="V198" s="47" t="s">
        <v>248</v>
      </c>
      <c r="W198" s="61" t="s">
        <v>72</v>
      </c>
      <c r="X198" s="62" t="s">
        <v>76</v>
      </c>
      <c r="Y198" s="63" t="s">
        <v>154</v>
      </c>
      <c r="Z198" s="5" t="n">
        <v>0</v>
      </c>
      <c r="AA198" s="5" t="n">
        <v>0</v>
      </c>
      <c r="AB198" s="5" t="n">
        <f aca="false">IF(AND(D198="Humanitarian", AE198&lt;&gt;"."), 1, 0)</f>
        <v>0</v>
      </c>
      <c r="AC198" s="5" t="n">
        <f aca="false">IF(OR(M198="undisclosed", M198="."), 0, IF(M198=N198, 1, 0))</f>
        <v>0</v>
      </c>
      <c r="AD198" s="5" t="n">
        <v>0</v>
      </c>
      <c r="AE198" s="1" t="s">
        <v>62</v>
      </c>
      <c r="AF198" s="12" t="str">
        <f aca="false">""</f>
        <v/>
      </c>
      <c r="AG198" s="36" t="n">
        <v>0</v>
      </c>
      <c r="AH198" s="67" t="s">
        <v>66</v>
      </c>
      <c r="AI198" s="36" t="s">
        <v>67</v>
      </c>
      <c r="AJ198" s="36" t="n">
        <v>1</v>
      </c>
      <c r="AK198" s="36" t="n">
        <v>7</v>
      </c>
      <c r="AL198" s="36" t="n">
        <v>0</v>
      </c>
      <c r="AM198" s="36" t="n">
        <f aca="false">IF(OR(AN198="2022-2023",AN198=2022), 1, 0)</f>
        <v>1</v>
      </c>
      <c r="AN198" s="36" t="s">
        <v>68</v>
      </c>
      <c r="AO198" s="36" t="n">
        <f aca="false">VLOOKUP($I198,'[1]Price List, Weapons &amp; Items'!B$1:F$1048576,5,0)</f>
        <v>1</v>
      </c>
      <c r="AP198" s="36" t="n">
        <f aca="false">IF(AND(AO198=1,M198="undisclosed")=TRUE(),1,0)</f>
        <v>0</v>
      </c>
      <c r="AQ198" s="36" t="n">
        <f aca="false">IF(AND(AO198=1,N198="undisclosed")=TRUE(),1,0)</f>
        <v>1</v>
      </c>
      <c r="AR198" s="36" t="n">
        <f aca="false">IFERROR(IF(SEARCH("ammuni",I198,1)&gt;0,1,0),0)</f>
        <v>0</v>
      </c>
      <c r="AS198" s="5" t="str">
        <f aca="false">VLOOKUP($I198,'[1]Price List, Weapons &amp; Items'!B$1:L$1048576,COLUMN('[1]Price List, Weapons &amp; Items'!$J$11)-1,0)</f>
        <v>Government information</v>
      </c>
      <c r="AT198" s="5" t="str">
        <f aca="false">IF(I198=".",".",VLOOKUP($I198,'[1]Price List, Weapons &amp; Items'!B$1:J$1048576,3,0))</f>
        <v>155mm howitzer ammunition</v>
      </c>
      <c r="AU198" s="13" t="str">
        <f aca="true">IF(AG198=1,(OFFSET(I198,0,0,COUNTIF(#REF!,A198),1)),"")</f>
        <v/>
      </c>
      <c r="AV198" s="5" t="n">
        <f aca="false">VLOOKUP($I198,'[1]Price List, Weapons &amp; Items'!B$1:L$1048576,COLUMN('[1]Price List, Weapons &amp; Items'!$L$11)-1,0)</f>
        <v>0</v>
      </c>
      <c r="AW198" s="5" t="n">
        <f aca="false">IF(U198="Yes",1,0)</f>
        <v>1</v>
      </c>
      <c r="AX198" s="5" t="n">
        <f aca="false">IF(D198="Military",IF(OR(IFERROR(SEARCH("equipment",E198,1),0)&gt;0,IFERROR(SEARCH("weapons",E198,1),0)&gt;0),1,0),0)</f>
        <v>1</v>
      </c>
      <c r="AY198" s="5" t="str">
        <f aca="false">IFERROR(IF(VALUE(TEXT(C198,"mm"))=IF(AK198&gt;12,AK198-12,AK198),".",IF(TEXT(C198,"mm")="01",".",1)),"Value is not in date format")</f>
        <v>.</v>
      </c>
      <c r="AZ198" s="5" t="str">
        <f aca="false">IF(AND(A198=A197,C198=C197)=TRUE(),IF(F198=F197,".","1"),".")</f>
        <v>.</v>
      </c>
      <c r="BA198" s="5" t="str">
        <f aca="false">IF(AND(_xlfn.ISFORMULA(R198),_xlfn.ISFORMULA(S198),_xlfn.ISFORMULA(T198))=TRUE(),".",1)</f>
        <v>.</v>
      </c>
      <c r="BB198" s="5" t="str">
        <f aca="false">IF(T198&lt;&gt;".",IF(T198&gt;S198,1,"."),".")</f>
        <v>.</v>
      </c>
      <c r="BC198" s="5" t="n">
        <f aca="false">IFERROR(VLOOKUP(B198,'[1]Share, Heavy Weapons to Ukraine'!B$1:AA$1048576,COLUMN('[1]Share, Heavy Weapons to Ukraine'!C207)-1,0),0)</f>
        <v>1</v>
      </c>
      <c r="BD198" s="5" t="n">
        <f aca="false">VLOOKUP(Sheet1!B198,'[1]Country Summary (€)'!B$1:F$1048576,COLUMN('[1]Country Summary (€)'!C208)-1,FALSE())</f>
        <v>0</v>
      </c>
      <c r="BE198" s="5" t="str">
        <f aca="false">IF(AND(AG198=1,D198="Military",H198&lt;&gt;"Not given")=TRUE(),IF(SUMIFS(#REF!,#REF!,A198)&gt;0,ABS((SUMIFS(#REF!,#REF!,A198)/VLOOKUP("USD",'[1]Exchange Rates'!B$1:C$1048576,2,0)))/S198,"."),".")</f>
        <v>.</v>
      </c>
      <c r="BF198" s="1" t="str">
        <f aca="false">IF(AND(AG198=1,D198="Military",H198&lt;&gt;"Not given")=TRUE(),IF(SUMIFS(#REF!,#REF!,A198)&gt;0,IF((ABS((SUMIFS(#REF!,#REF!,A198)/VLOOKUP("USD",'[1]Exchange Rates'!B$1:C$1048576,2,0)))/S198)&gt;1,(SUMIFS(#REF!,#REF!,A198)-S198)/S198,(S198-SUMIFS(#REF!,#REF!,A198))/SUMIFS(#REF!,#REF!,A198)),"."),".")</f>
        <v>.</v>
      </c>
    </row>
    <row r="199" customFormat="false" ht="15.75" hidden="false" customHeight="true" outlineLevel="0" collapsed="false">
      <c r="A199" s="55" t="s">
        <v>405</v>
      </c>
      <c r="B199" s="3" t="s">
        <v>57</v>
      </c>
      <c r="C199" s="2" t="n">
        <v>44743</v>
      </c>
      <c r="D199" s="3" t="s">
        <v>105</v>
      </c>
      <c r="E199" s="3" t="s">
        <v>106</v>
      </c>
      <c r="F199" s="4" t="s">
        <v>422</v>
      </c>
      <c r="G199" s="5" t="s">
        <v>61</v>
      </c>
      <c r="H199" s="6" t="n">
        <v>770000000</v>
      </c>
      <c r="I199" s="1" t="s">
        <v>149</v>
      </c>
      <c r="J199" s="7" t="str">
        <f aca="false">VLOOKUP($I199,'[1]Price List, Weapons &amp; Items'!B$1:C$1048576,2,0)</f>
        <v>Military equipment</v>
      </c>
      <c r="K199" s="7" t="str">
        <f aca="false">IF(I199=".",I199,VLOOKUP($I199,'[1]Price List, Weapons &amp; Items'!B$1:D$1048576,3,0))</f>
        <v>Military equipment</v>
      </c>
      <c r="L199" s="8" t="n">
        <f aca="false">VLOOKUP(I199,'[1]Price List, Weapons &amp; Items'!B$1:E$1048576,4,0)</f>
        <v>0</v>
      </c>
      <c r="M199" s="9" t="n">
        <v>4</v>
      </c>
      <c r="N199" s="9" t="s">
        <v>166</v>
      </c>
      <c r="O199" s="9" t="n">
        <f aca="false">VLOOKUP($I199,'[1]Price List, Weapons &amp; Items'!B$1:G$1048576,6,0)</f>
        <v>8888888</v>
      </c>
      <c r="P199" s="6" t="str">
        <f aca="false">IF(TYPE(M199)=1,IF(TYPE(O199)=1,M199*O199,"No price"),".")</f>
        <v>No price</v>
      </c>
      <c r="Q199" s="6" t="str">
        <f aca="false">IF(TYPE(N199)=1,IF(TYPE(O199)=1,N199*O199,"No price"),".")</f>
        <v>.</v>
      </c>
      <c r="R199" s="6" t="str">
        <f aca="false">IF(AG199=1,IF(H199&lt;&gt;"Not given",H199,IF(TYPE(H199)=2,IF(SUMIFS(#REF!,#REF!,A199)&gt;0,SUMIFS(#REF!,#REF!,A199),"."),"Format error")),"")</f>
        <v/>
      </c>
      <c r="S199" s="6" t="str">
        <f aca="false">IF(AND(AG199=1,R199&lt;&gt;".")=TRUE(),R199/VLOOKUP(G199,'[1]Exchange Rates'!B$1:C$1048576,2,0),IF(R199=".",".",""))</f>
        <v/>
      </c>
      <c r="T199" s="6" t="str">
        <f aca="false">IF(AG199=1,IF(AI199="Value is not given at all",".",IF(AI199="Value is given by the source",S199,IF(AI199="Value is calculated with prices",(IF(SUMIFS(#REF!,#REF!,A199)&gt;0,SUMIFS(#REF!,#REF!,A199),"."))/VLOOKUP("USD",'[1]Exchange Rates'!B$1:C$1048576,2,0),"Error with coding"))),"")</f>
        <v/>
      </c>
      <c r="U199" s="5" t="s">
        <v>63</v>
      </c>
      <c r="V199" s="47" t="s">
        <v>248</v>
      </c>
      <c r="W199" s="61" t="s">
        <v>72</v>
      </c>
      <c r="X199" s="62" t="s">
        <v>76</v>
      </c>
      <c r="Y199" s="63" t="s">
        <v>156</v>
      </c>
      <c r="Z199" s="5" t="n">
        <v>0</v>
      </c>
      <c r="AA199" s="5" t="n">
        <v>0</v>
      </c>
      <c r="AB199" s="5" t="n">
        <f aca="false">IF(AND(D199="Humanitarian", AE199&lt;&gt;"."), 1, 0)</f>
        <v>0</v>
      </c>
      <c r="AC199" s="5" t="n">
        <f aca="false">IF(OR(M199="undisclosed", M199="."), 0, IF(M199=N199, 1, 0))</f>
        <v>0</v>
      </c>
      <c r="AD199" s="5" t="n">
        <v>0</v>
      </c>
      <c r="AE199" s="1" t="s">
        <v>62</v>
      </c>
      <c r="AF199" s="12" t="str">
        <f aca="false">""</f>
        <v/>
      </c>
      <c r="AG199" s="36" t="n">
        <v>0</v>
      </c>
      <c r="AH199" s="67" t="s">
        <v>66</v>
      </c>
      <c r="AI199" s="36" t="s">
        <v>67</v>
      </c>
      <c r="AJ199" s="36" t="n">
        <v>1</v>
      </c>
      <c r="AK199" s="36" t="n">
        <v>7</v>
      </c>
      <c r="AL199" s="36" t="n">
        <v>0</v>
      </c>
      <c r="AM199" s="36" t="n">
        <f aca="false">IF(OR(AN199="2022-2023",AN199=2022), 1, 0)</f>
        <v>1</v>
      </c>
      <c r="AN199" s="36" t="s">
        <v>68</v>
      </c>
      <c r="AO199" s="36" t="n">
        <f aca="false">VLOOKUP($I199,'[1]Price List, Weapons &amp; Items'!B$1:F$1048576,5,0)</f>
        <v>0</v>
      </c>
      <c r="AP199" s="36" t="n">
        <f aca="false">IF(AND(AO199=1,M199="undisclosed")=TRUE(),1,0)</f>
        <v>0</v>
      </c>
      <c r="AQ199" s="36" t="n">
        <f aca="false">IF(AND(AO199=1,N199="undisclosed")=TRUE(),1,0)</f>
        <v>0</v>
      </c>
      <c r="AR199" s="36" t="n">
        <f aca="false">IFERROR(IF(SEARCH("ammuni",I199,1)&gt;0,1,0),0)</f>
        <v>0</v>
      </c>
      <c r="AS199" s="5" t="str">
        <f aca="false">VLOOKUP($I199,'[1]Price List, Weapons &amp; Items'!B$1:L$1048576,COLUMN('[1]Price List, Weapons &amp; Items'!$J$11)-1,0)</f>
        <v>Military media (incl. websites)</v>
      </c>
      <c r="AT199" s="5" t="str">
        <f aca="false">IF(I199=".",".",VLOOKUP($I199,'[1]Price List, Weapons &amp; Items'!B$1:J$1048576,3,0))</f>
        <v>Military equipment</v>
      </c>
      <c r="AU199" s="13" t="str">
        <f aca="true">IF(AG199=1,(OFFSET(I199,0,0,COUNTIF(#REF!,A199),1)),"")</f>
        <v/>
      </c>
      <c r="AV199" s="5" t="n">
        <f aca="false">VLOOKUP($I199,'[1]Price List, Weapons &amp; Items'!B$1:L$1048576,COLUMN('[1]Price List, Weapons &amp; Items'!$L$11)-1,0)</f>
        <v>0</v>
      </c>
      <c r="AW199" s="5" t="n">
        <f aca="false">IF(U199="Yes",1,0)</f>
        <v>1</v>
      </c>
      <c r="AX199" s="5" t="n">
        <f aca="false">IF(D199="Military",IF(OR(IFERROR(SEARCH("equipment",E199,1),0)&gt;0,IFERROR(SEARCH("weapons",E199,1),0)&gt;0),1,0),0)</f>
        <v>1</v>
      </c>
      <c r="AY199" s="5" t="str">
        <f aca="false">IFERROR(IF(VALUE(TEXT(C199,"mm"))=IF(AK199&gt;12,AK199-12,AK199),".",IF(TEXT(C199,"mm")="01",".",1)),"Value is not in date format")</f>
        <v>.</v>
      </c>
      <c r="AZ199" s="5" t="str">
        <f aca="false">IF(AND(A199=A198,C199=C198)=TRUE(),IF(F199=F198,".","1"),".")</f>
        <v>.</v>
      </c>
      <c r="BA199" s="5" t="str">
        <f aca="false">IF(AND(_xlfn.ISFORMULA(R199),_xlfn.ISFORMULA(S199),_xlfn.ISFORMULA(T199))=TRUE(),".",1)</f>
        <v>.</v>
      </c>
      <c r="BB199" s="5" t="str">
        <f aca="false">IF(T199&lt;&gt;".",IF(T199&gt;S199,1,"."),".")</f>
        <v>.</v>
      </c>
      <c r="BC199" s="5" t="n">
        <f aca="false">IFERROR(VLOOKUP(B199,'[1]Share, Heavy Weapons to Ukraine'!B$1:AA$1048576,COLUMN('[1]Share, Heavy Weapons to Ukraine'!C208)-1,0),0)</f>
        <v>1</v>
      </c>
      <c r="BD199" s="5" t="n">
        <f aca="false">VLOOKUP(Sheet1!B199,'[1]Country Summary (€)'!B$1:F$1048576,COLUMN('[1]Country Summary (€)'!C209)-1,FALSE())</f>
        <v>0</v>
      </c>
      <c r="BE199" s="5" t="str">
        <f aca="false">IF(AND(AG199=1,D199="Military",H199&lt;&gt;"Not given")=TRUE(),IF(SUMIFS(#REF!,#REF!,A199)&gt;0,ABS((SUMIFS(#REF!,#REF!,A199)/VLOOKUP("USD",'[1]Exchange Rates'!B$1:C$1048576,2,0)))/S199,"."),".")</f>
        <v>.</v>
      </c>
      <c r="BF199" s="1" t="str">
        <f aca="false">IF(AND(AG199=1,D199="Military",H199&lt;&gt;"Not given")=TRUE(),IF(SUMIFS(#REF!,#REF!,A199)&gt;0,IF((ABS((SUMIFS(#REF!,#REF!,A199)/VLOOKUP("USD",'[1]Exchange Rates'!B$1:C$1048576,2,0)))/S199)&gt;1,(SUMIFS(#REF!,#REF!,A199)-S199)/S199,(S199-SUMIFS(#REF!,#REF!,A199))/SUMIFS(#REF!,#REF!,A199)),"."),".")</f>
        <v>.</v>
      </c>
    </row>
    <row r="200" customFormat="false" ht="15.75" hidden="false" customHeight="true" outlineLevel="0" collapsed="false">
      <c r="A200" s="55" t="s">
        <v>405</v>
      </c>
      <c r="B200" s="3" t="s">
        <v>57</v>
      </c>
      <c r="C200" s="2" t="n">
        <v>44764</v>
      </c>
      <c r="D200" s="3" t="s">
        <v>105</v>
      </c>
      <c r="E200" s="3" t="s">
        <v>106</v>
      </c>
      <c r="F200" s="4" t="s">
        <v>425</v>
      </c>
      <c r="G200" s="5" t="s">
        <v>61</v>
      </c>
      <c r="H200" s="6" t="n">
        <v>95000000</v>
      </c>
      <c r="I200" s="1" t="s">
        <v>185</v>
      </c>
      <c r="J200" s="7" t="str">
        <f aca="false">VLOOKUP($I200,'[1]Price List, Weapons &amp; Items'!B$1:C$1048576,2,0)</f>
        <v>Aviation and drones</v>
      </c>
      <c r="K200" s="7" t="str">
        <f aca="false">IF(I200=".",I200,VLOOKUP($I200,'[1]Price List, Weapons &amp; Items'!B$1:D$1048576,3,0))</f>
        <v>drone</v>
      </c>
      <c r="L200" s="8" t="n">
        <f aca="false">VLOOKUP(I200,'[1]Price List, Weapons &amp; Items'!B$1:E$1048576,4,0)</f>
        <v>0</v>
      </c>
      <c r="M200" s="9" t="n">
        <v>580</v>
      </c>
      <c r="N200" s="9" t="s">
        <v>166</v>
      </c>
      <c r="O200" s="9" t="n">
        <f aca="false">VLOOKUP($I200,'[1]Price List, Weapons &amp; Items'!B$1:G$1048576,6,0)</f>
        <v>163793</v>
      </c>
      <c r="P200" s="6" t="str">
        <f aca="false">IF(TYPE(M200)=1,IF(TYPE(O200)=1,M200*O200,"No price"),".")</f>
        <v>No price</v>
      </c>
      <c r="Q200" s="6" t="str">
        <f aca="false">IF(TYPE(N200)=1,IF(TYPE(O200)=1,N200*O200,"No price"),".")</f>
        <v>.</v>
      </c>
      <c r="R200" s="6" t="str">
        <f aca="false">IF(AG200=1,IF(H200&lt;&gt;"Not given",H200,IF(TYPE(H200)=2,IF(SUMIFS(#REF!,#REF!,A200)&gt;0,SUMIFS(#REF!,#REF!,A200),"."),"Format error")),"")</f>
        <v/>
      </c>
      <c r="S200" s="6" t="str">
        <f aca="false">IF(AND(AG200=1,R200&lt;&gt;".")=TRUE(),R200/VLOOKUP(G200,'[1]Exchange Rates'!B$1:C$1048576,2,0),IF(R200=".",".",""))</f>
        <v/>
      </c>
      <c r="T200" s="6" t="str">
        <f aca="false">IF(AG200=1,IF(AI200="Value is not given at all",".",IF(AI200="Value is given by the source",S200,IF(AI200="Value is calculated with prices",(IF(SUMIFS(#REF!,#REF!,A200)&gt;0,SUMIFS(#REF!,#REF!,A200),"."))/VLOOKUP("USD",'[1]Exchange Rates'!B$1:C$1048576,2,0),"Error with coding"))),"")</f>
        <v/>
      </c>
      <c r="U200" s="5" t="s">
        <v>63</v>
      </c>
      <c r="V200" s="32" t="s">
        <v>262</v>
      </c>
      <c r="W200" s="61" t="s">
        <v>72</v>
      </c>
      <c r="X200" s="62" t="s">
        <v>76</v>
      </c>
      <c r="Y200" s="63" t="s">
        <v>158</v>
      </c>
      <c r="Z200" s="5" t="n">
        <v>0</v>
      </c>
      <c r="AA200" s="5" t="n">
        <v>0</v>
      </c>
      <c r="AB200" s="5" t="n">
        <f aca="false">IF(AND(D200="Humanitarian", AE200&lt;&gt;"."), 1, 0)</f>
        <v>0</v>
      </c>
      <c r="AC200" s="5" t="n">
        <f aca="false">IF(OR(M200="undisclosed", M200="."), 0, IF(M200=N200, 1, 0))</f>
        <v>0</v>
      </c>
      <c r="AD200" s="5" t="n">
        <v>0</v>
      </c>
      <c r="AE200" s="1" t="s">
        <v>62</v>
      </c>
      <c r="AF200" s="12" t="str">
        <f aca="false">""</f>
        <v/>
      </c>
      <c r="AG200" s="36" t="n">
        <v>0</v>
      </c>
      <c r="AH200" s="67" t="s">
        <v>66</v>
      </c>
      <c r="AI200" s="36" t="s">
        <v>67</v>
      </c>
      <c r="AJ200" s="36" t="n">
        <v>1</v>
      </c>
      <c r="AK200" s="36" t="n">
        <v>7</v>
      </c>
      <c r="AL200" s="36" t="n">
        <v>0</v>
      </c>
      <c r="AM200" s="36" t="n">
        <f aca="false">IF(OR(AN200="2022-2023",AN200=2022), 1, 0)</f>
        <v>1</v>
      </c>
      <c r="AN200" s="36" t="s">
        <v>68</v>
      </c>
      <c r="AO200" s="36" t="n">
        <f aca="false">VLOOKUP($I200,'[1]Price List, Weapons &amp; Items'!B$1:F$1048576,5,0)</f>
        <v>0</v>
      </c>
      <c r="AP200" s="36" t="n">
        <f aca="false">IF(AND(AO200=1,M200="undisclosed")=TRUE(),1,0)</f>
        <v>0</v>
      </c>
      <c r="AQ200" s="36" t="n">
        <f aca="false">IF(AND(AO200=1,N200="undisclosed")=TRUE(),1,0)</f>
        <v>0</v>
      </c>
      <c r="AR200" s="36" t="n">
        <f aca="false">IFERROR(IF(SEARCH("ammuni",I200,1)&gt;0,1,0),0)</f>
        <v>0</v>
      </c>
      <c r="AS200" s="5" t="str">
        <f aca="false">VLOOKUP($I200,'[1]Price List, Weapons &amp; Items'!B$1:L$1048576,COLUMN('[1]Price List, Weapons &amp; Items'!$J$11)-1,0)</f>
        <v>Government information</v>
      </c>
      <c r="AT200" s="5" t="str">
        <f aca="false">IF(I200=".",".",VLOOKUP($I200,'[1]Price List, Weapons &amp; Items'!B$1:J$1048576,3,0))</f>
        <v>drone</v>
      </c>
      <c r="AU200" s="13" t="str">
        <f aca="true">IF(AG200=1,(OFFSET(I200,0,0,COUNTIF(#REF!,A200),1)),"")</f>
        <v/>
      </c>
      <c r="AV200" s="5" t="n">
        <f aca="false">VLOOKUP($I200,'[1]Price List, Weapons &amp; Items'!B$1:L$1048576,COLUMN('[1]Price List, Weapons &amp; Items'!$L$11)-1,0)</f>
        <v>0</v>
      </c>
      <c r="AW200" s="5" t="n">
        <f aca="false">IF(U200="Yes",1,0)</f>
        <v>1</v>
      </c>
      <c r="AX200" s="5" t="n">
        <f aca="false">IF(D200="Military",IF(OR(IFERROR(SEARCH("equipment",E200,1),0)&gt;0,IFERROR(SEARCH("weapons",E200,1),0)&gt;0),1,0),0)</f>
        <v>1</v>
      </c>
      <c r="AY200" s="5" t="str">
        <f aca="false">IFERROR(IF(VALUE(TEXT(C200,"mm"))=IF(AK200&gt;12,AK200-12,AK200),".",IF(TEXT(C200,"mm")="01",".",1)),"Value is not in date format")</f>
        <v>.</v>
      </c>
      <c r="AZ200" s="5" t="str">
        <f aca="false">IF(AND(A200=A199,C200=C199)=TRUE(),IF(F200=F199,".","1"),".")</f>
        <v>.</v>
      </c>
      <c r="BA200" s="5" t="str">
        <f aca="false">IF(AND(_xlfn.ISFORMULA(R200),_xlfn.ISFORMULA(S200),_xlfn.ISFORMULA(T200))=TRUE(),".",1)</f>
        <v>.</v>
      </c>
      <c r="BB200" s="5" t="str">
        <f aca="false">IF(T200&lt;&gt;".",IF(T200&gt;S200,1,"."),".")</f>
        <v>.</v>
      </c>
      <c r="BC200" s="5" t="n">
        <f aca="false">IFERROR(VLOOKUP(B200,'[1]Share, Heavy Weapons to Ukraine'!B$1:AA$1048576,COLUMN('[1]Share, Heavy Weapons to Ukraine'!C209)-1,0),0)</f>
        <v>1</v>
      </c>
      <c r="BD200" s="5" t="n">
        <f aca="false">VLOOKUP(Sheet1!B200,'[1]Country Summary (€)'!B$1:F$1048576,COLUMN('[1]Country Summary (€)'!C210)-1,FALSE())</f>
        <v>0</v>
      </c>
      <c r="BE200" s="5" t="str">
        <f aca="false">IF(AND(AG200=1,D200="Military",H200&lt;&gt;"Not given")=TRUE(),IF(SUMIFS(#REF!,#REF!,A200)&gt;0,ABS((SUMIFS(#REF!,#REF!,A200)/VLOOKUP("USD",'[1]Exchange Rates'!B$1:C$1048576,2,0)))/S200,"."),".")</f>
        <v>.</v>
      </c>
      <c r="BF200" s="1" t="str">
        <f aca="false">IF(AND(AG200=1,D200="Military",H200&lt;&gt;"Not given")=TRUE(),IF(SUMIFS(#REF!,#REF!,A200)&gt;0,IF((ABS((SUMIFS(#REF!,#REF!,A200)/VLOOKUP("USD",'[1]Exchange Rates'!B$1:C$1048576,2,0)))/S200)&gt;1,(SUMIFS(#REF!,#REF!,A200)-S200)/S200,(S200-SUMIFS(#REF!,#REF!,A200))/SUMIFS(#REF!,#REF!,A200)),"."),".")</f>
        <v>.</v>
      </c>
    </row>
    <row r="201" customFormat="false" ht="15.75" hidden="false" customHeight="true" outlineLevel="0" collapsed="false">
      <c r="A201" s="55" t="s">
        <v>405</v>
      </c>
      <c r="B201" s="37" t="s">
        <v>57</v>
      </c>
      <c r="C201" s="38" t="n">
        <v>44797</v>
      </c>
      <c r="D201" s="37" t="s">
        <v>105</v>
      </c>
      <c r="E201" s="37" t="s">
        <v>106</v>
      </c>
      <c r="F201" s="4" t="s">
        <v>426</v>
      </c>
      <c r="G201" s="5" t="s">
        <v>61</v>
      </c>
      <c r="H201" s="53" t="n">
        <v>2980000000</v>
      </c>
      <c r="I201" s="37" t="s">
        <v>423</v>
      </c>
      <c r="J201" s="7" t="str">
        <f aca="false">VLOOKUP($I201,'[1]Price List, Weapons &amp; Items'!B$1:C$1048576,2,0)</f>
        <v>Heavy weapon</v>
      </c>
      <c r="K201" s="7" t="str">
        <f aca="false">IF(I201=".",I201,VLOOKUP($I201,'[1]Price List, Weapons &amp; Items'!B$1:D$1048576,3,0))</f>
        <v>Anti-aircraft surface-to-air missile (SAM) system (short-range)</v>
      </c>
      <c r="L201" s="8" t="n">
        <f aca="false">VLOOKUP(I201,'[1]Price List, Weapons &amp; Items'!B$1:E$1048576,4,0)</f>
        <v>0</v>
      </c>
      <c r="M201" s="40" t="n">
        <v>6</v>
      </c>
      <c r="N201" s="9" t="n">
        <v>6</v>
      </c>
      <c r="O201" s="9" t="n">
        <f aca="false">VLOOKUP($I201,'[1]Price List, Weapons &amp; Items'!B$1:G$1048576,6,0)</f>
        <v>50000000</v>
      </c>
      <c r="P201" s="6" t="str">
        <f aca="false">IF(TYPE(M201)=1,IF(TYPE(O201)=1,M201*O201,"No price"),".")</f>
        <v>No price</v>
      </c>
      <c r="Q201" s="6" t="str">
        <f aca="false">IF(TYPE(N201)=1,IF(TYPE(O201)=1,N201*O201,"No price"),".")</f>
        <v>No price</v>
      </c>
      <c r="R201" s="6" t="str">
        <f aca="false">IF(AG201=1,IF(H201&lt;&gt;"Not given",H201,IF(TYPE(H201)=2,IF(SUMIFS(#REF!,#REF!,A201)&gt;0,SUMIFS(#REF!,#REF!,A201),"."),"Format error")),"")</f>
        <v/>
      </c>
      <c r="S201" s="6" t="str">
        <f aca="false">IF(AND(AG201=1,R201&lt;&gt;".")=TRUE(),R201/VLOOKUP(G201,'[1]Exchange Rates'!B$1:C$1048576,2,0),IF(R201=".",".",""))</f>
        <v/>
      </c>
      <c r="T201" s="6" t="str">
        <f aca="false">IF(AG201=1,IF(AI201="Value is not given at all",".",IF(AI201="Value is given by the source",S201,IF(AI201="Value is calculated with prices",(IF(SUMIFS(#REF!,#REF!,A201)&gt;0,SUMIFS(#REF!,#REF!,A201),"."))/VLOOKUP("USD",'[1]Exchange Rates'!B$1:C$1048576,2,0),"Error with coding"))),"")</f>
        <v/>
      </c>
      <c r="U201" s="5" t="s">
        <v>63</v>
      </c>
      <c r="V201" s="42" t="s">
        <v>427</v>
      </c>
      <c r="W201" s="61" t="s">
        <v>72</v>
      </c>
      <c r="X201" s="62" t="s">
        <v>76</v>
      </c>
      <c r="Y201" s="63" t="s">
        <v>160</v>
      </c>
      <c r="Z201" s="5" t="n">
        <v>0</v>
      </c>
      <c r="AA201" s="5" t="n">
        <v>0</v>
      </c>
      <c r="AB201" s="5" t="n">
        <f aca="false">IF(AND(D201="Humanitarian", AE201&lt;&gt;"."), 1, 0)</f>
        <v>0</v>
      </c>
      <c r="AC201" s="5" t="n">
        <f aca="false">IF(OR(M201="undisclosed", M201="."), 0, IF(M201=N201, 1, 0))</f>
        <v>1</v>
      </c>
      <c r="AD201" s="5" t="n">
        <v>0</v>
      </c>
      <c r="AE201" s="86" t="s">
        <v>424</v>
      </c>
      <c r="AF201" s="12" t="str">
        <f aca="false">""</f>
        <v/>
      </c>
      <c r="AG201" s="36" t="n">
        <v>0</v>
      </c>
      <c r="AH201" s="67" t="s">
        <v>66</v>
      </c>
      <c r="AI201" s="36" t="s">
        <v>67</v>
      </c>
      <c r="AJ201" s="36" t="n">
        <v>1</v>
      </c>
      <c r="AK201" s="36" t="n">
        <v>8</v>
      </c>
      <c r="AL201" s="36" t="n">
        <v>0</v>
      </c>
      <c r="AM201" s="36" t="n">
        <f aca="false">IF(OR(AN201="2022-2023",AN201=2022), 1, 0)</f>
        <v>1</v>
      </c>
      <c r="AN201" s="36" t="s">
        <v>68</v>
      </c>
      <c r="AO201" s="36" t="n">
        <f aca="false">VLOOKUP($I201,'[1]Price List, Weapons &amp; Items'!B$1:F$1048576,5,0)</f>
        <v>0</v>
      </c>
      <c r="AP201" s="36" t="n">
        <f aca="false">IF(AND(AO201=1,M201="undisclosed")=TRUE(),1,0)</f>
        <v>0</v>
      </c>
      <c r="AQ201" s="36" t="n">
        <f aca="false">IF(AND(AO201=1,N201="undisclosed")=TRUE(),1,0)</f>
        <v>0</v>
      </c>
      <c r="AR201" s="36" t="n">
        <f aca="false">IFERROR(IF(SEARCH("ammuni",I201,1)&gt;0,1,0),0)</f>
        <v>0</v>
      </c>
      <c r="AS201" s="5" t="str">
        <f aca="false">VLOOKUP($I201,'[1]Price List, Weapons &amp; Items'!B$1:L$1048576,COLUMN('[1]Price List, Weapons &amp; Items'!$J$11)-1,0)</f>
        <v>Military media (incl. websites)</v>
      </c>
      <c r="AT201" s="5" t="str">
        <f aca="false">IF(I201=".",".",VLOOKUP($I201,'[1]Price List, Weapons &amp; Items'!B$1:J$1048576,3,0))</f>
        <v>Anti-aircraft surface-to-air missile (SAM) system (short-range)</v>
      </c>
      <c r="AU201" s="13" t="str">
        <f aca="true">IF(AG201=1,(OFFSET(I201,0,0,COUNTIF(#REF!,A201),1)),"")</f>
        <v/>
      </c>
      <c r="AV201" s="5" t="n">
        <f aca="false">VLOOKUP($I201,'[1]Price List, Weapons &amp; Items'!B$1:L$1048576,COLUMN('[1]Price List, Weapons &amp; Items'!$L$11)-1,0)</f>
        <v>0</v>
      </c>
      <c r="AW201" s="5" t="n">
        <f aca="false">IF(U201="Yes",1,0)</f>
        <v>1</v>
      </c>
      <c r="AX201" s="5" t="n">
        <f aca="false">IF(D201="Military",IF(OR(IFERROR(SEARCH("equipment",E201,1),0)&gt;0,IFERROR(SEARCH("weapons",E201,1),0)&gt;0),1,0),0)</f>
        <v>1</v>
      </c>
      <c r="AY201" s="5" t="str">
        <f aca="false">IFERROR(IF(VALUE(TEXT(C201,"mm"))=IF(AK201&gt;12,AK201-12,AK201),".",IF(TEXT(C201,"mm")="01",".",1)),"Value is not in date format")</f>
        <v>.</v>
      </c>
      <c r="AZ201" s="5" t="str">
        <f aca="false">IF(AND(A201=A200,C201=C200)=TRUE(),IF(F201=F200,".","1"),".")</f>
        <v>.</v>
      </c>
      <c r="BA201" s="5" t="str">
        <f aca="false">IF(AND(_xlfn.ISFORMULA(R201),_xlfn.ISFORMULA(S201),_xlfn.ISFORMULA(T201))=TRUE(),".",1)</f>
        <v>.</v>
      </c>
      <c r="BB201" s="5" t="str">
        <f aca="false">IF(T201&lt;&gt;".",IF(T201&gt;S201,1,"."),".")</f>
        <v>.</v>
      </c>
      <c r="BC201" s="5" t="n">
        <f aca="false">IFERROR(VLOOKUP(B201,'[1]Share, Heavy Weapons to Ukraine'!B$1:AA$1048576,COLUMN('[1]Share, Heavy Weapons to Ukraine'!C210)-1,0),0)</f>
        <v>1</v>
      </c>
      <c r="BD201" s="5" t="n">
        <f aca="false">VLOOKUP(Sheet1!B201,'[1]Country Summary (€)'!B$1:F$1048576,COLUMN('[1]Country Summary (€)'!C211)-1,FALSE())</f>
        <v>0</v>
      </c>
      <c r="BE201" s="5" t="str">
        <f aca="false">IF(AND(AG201=1,D201="Military",H201&lt;&gt;"Not given")=TRUE(),IF(SUMIFS(#REF!,#REF!,A201)&gt;0,ABS((SUMIFS(#REF!,#REF!,A201)/VLOOKUP("USD",'[1]Exchange Rates'!B$1:C$1048576,2,0)))/S201,"."),".")</f>
        <v>.</v>
      </c>
      <c r="BF201" s="1" t="str">
        <f aca="false">IF(AND(AG201=1,D201="Military",H201&lt;&gt;"Not given")=TRUE(),IF(SUMIFS(#REF!,#REF!,A201)&gt;0,IF((ABS((SUMIFS(#REF!,#REF!,A201)/VLOOKUP("USD",'[1]Exchange Rates'!B$1:C$1048576,2,0)))/S201)&gt;1,(SUMIFS(#REF!,#REF!,A201)-S201)/S201,(S201-SUMIFS(#REF!,#REF!,A201))/SUMIFS(#REF!,#REF!,A201)),"."),".")</f>
        <v>.</v>
      </c>
    </row>
    <row r="202" customFormat="false" ht="15.75" hidden="false" customHeight="true" outlineLevel="0" collapsed="false">
      <c r="A202" s="55" t="s">
        <v>405</v>
      </c>
      <c r="B202" s="37" t="s">
        <v>57</v>
      </c>
      <c r="C202" s="38" t="n">
        <v>44797</v>
      </c>
      <c r="D202" s="37" t="s">
        <v>105</v>
      </c>
      <c r="E202" s="37" t="s">
        <v>106</v>
      </c>
      <c r="F202" s="4" t="s">
        <v>426</v>
      </c>
      <c r="G202" s="5" t="s">
        <v>61</v>
      </c>
      <c r="H202" s="53" t="n">
        <v>2980000000</v>
      </c>
      <c r="I202" s="37" t="s">
        <v>282</v>
      </c>
      <c r="J202" s="7" t="str">
        <f aca="false">VLOOKUP($I202,'[1]Price List, Weapons &amp; Items'!B$1:C$1048576,2,0)</f>
        <v>Ammunition for Heavy Weapon</v>
      </c>
      <c r="K202" s="7" t="str">
        <f aca="false">IF(I202=".",I202,VLOOKUP($I202,'[1]Price List, Weapons &amp; Items'!B$1:D$1048576,3,0))</f>
        <v>Missile</v>
      </c>
      <c r="L202" s="8" t="n">
        <f aca="false">VLOOKUP(I202,'[1]Price List, Weapons &amp; Items'!B$1:E$1048576,4,0)</f>
        <v>0</v>
      </c>
      <c r="M202" s="40" t="s">
        <v>166</v>
      </c>
      <c r="N202" s="9" t="s">
        <v>166</v>
      </c>
      <c r="O202" s="9" t="n">
        <f aca="false">VLOOKUP($I202,'[1]Price List, Weapons &amp; Items'!B$1:G$1048576,6,0)</f>
        <v>1090000</v>
      </c>
      <c r="P202" s="6" t="str">
        <f aca="false">IF(TYPE(M202)=1,IF(TYPE(O202)=1,M202*O202,"No price"),".")</f>
        <v>.</v>
      </c>
      <c r="Q202" s="6" t="str">
        <f aca="false">IF(TYPE(N202)=1,IF(TYPE(O202)=1,N202*O202,"No price"),".")</f>
        <v>.</v>
      </c>
      <c r="R202" s="6" t="str">
        <f aca="false">IF(AG202=1,IF(H202&lt;&gt;"Not given",H202,IF(TYPE(H202)=2,IF(SUMIFS(#REF!,#REF!,A202)&gt;0,SUMIFS(#REF!,#REF!,A202),"."),"Format error")),"")</f>
        <v/>
      </c>
      <c r="S202" s="6" t="str">
        <f aca="false">IF(AND(AG202=1,R202&lt;&gt;".")=TRUE(),R202/VLOOKUP(G202,'[1]Exchange Rates'!B$1:C$1048576,2,0),IF(R202=".",".",""))</f>
        <v/>
      </c>
      <c r="T202" s="6" t="str">
        <f aca="false">IF(AG202=1,IF(AI202="Value is not given at all",".",IF(AI202="Value is given by the source",S202,IF(AI202="Value is calculated with prices",(IF(SUMIFS(#REF!,#REF!,A202)&gt;0,SUMIFS(#REF!,#REF!,A202),"."))/VLOOKUP("USD",'[1]Exchange Rates'!B$1:C$1048576,2,0),"Error with coding"))),"")</f>
        <v/>
      </c>
      <c r="U202" s="5" t="s">
        <v>63</v>
      </c>
      <c r="V202" s="42" t="s">
        <v>427</v>
      </c>
      <c r="W202" s="61" t="s">
        <v>72</v>
      </c>
      <c r="X202" s="62" t="s">
        <v>76</v>
      </c>
      <c r="Y202" s="63" t="s">
        <v>162</v>
      </c>
      <c r="Z202" s="5" t="n">
        <v>0</v>
      </c>
      <c r="AA202" s="5" t="n">
        <v>0</v>
      </c>
      <c r="AB202" s="5" t="n">
        <f aca="false">IF(AND(D202="Humanitarian", AE202&lt;&gt;"."), 1, 0)</f>
        <v>0</v>
      </c>
      <c r="AC202" s="5" t="n">
        <f aca="false">IF(OR(M202="undisclosed", M202="."), 0, IF(M202=N202, 1, 0))</f>
        <v>0</v>
      </c>
      <c r="AD202" s="5" t="n">
        <v>0</v>
      </c>
      <c r="AE202" s="1" t="s">
        <v>62</v>
      </c>
      <c r="AF202" s="12" t="str">
        <f aca="false">""</f>
        <v/>
      </c>
      <c r="AG202" s="36" t="n">
        <v>0</v>
      </c>
      <c r="AH202" s="67" t="s">
        <v>66</v>
      </c>
      <c r="AI202" s="36" t="s">
        <v>67</v>
      </c>
      <c r="AJ202" s="36" t="n">
        <v>1</v>
      </c>
      <c r="AK202" s="36" t="n">
        <v>8</v>
      </c>
      <c r="AL202" s="36" t="n">
        <v>0</v>
      </c>
      <c r="AM202" s="36" t="n">
        <f aca="false">IF(OR(AN202="2022-2023",AN202=2022), 1, 0)</f>
        <v>1</v>
      </c>
      <c r="AN202" s="36" t="s">
        <v>68</v>
      </c>
      <c r="AO202" s="36" t="n">
        <f aca="false">VLOOKUP($I202,'[1]Price List, Weapons &amp; Items'!B$1:F$1048576,5,0)</f>
        <v>0</v>
      </c>
      <c r="AP202" s="36" t="n">
        <f aca="false">IF(AND(AO202=1,M202="undisclosed")=TRUE(),1,0)</f>
        <v>0</v>
      </c>
      <c r="AQ202" s="36" t="n">
        <f aca="false">IF(AND(AO202=1,N202="undisclosed")=TRUE(),1,0)</f>
        <v>0</v>
      </c>
      <c r="AR202" s="36" t="n">
        <f aca="false">IFERROR(IF(SEARCH("ammuni",I202,1)&gt;0,1,0),0)</f>
        <v>0</v>
      </c>
      <c r="AS202" s="5" t="str">
        <f aca="false">VLOOKUP($I202,'[1]Price List, Weapons &amp; Items'!B$1:L$1048576,COLUMN('[1]Price List, Weapons &amp; Items'!$J$11)-1,0)</f>
        <v>Miscellaneous</v>
      </c>
      <c r="AT202" s="5" t="str">
        <f aca="false">IF(I202=".",".",VLOOKUP($I202,'[1]Price List, Weapons &amp; Items'!B$1:J$1048576,3,0))</f>
        <v>Missile</v>
      </c>
      <c r="AU202" s="13" t="str">
        <f aca="true">IF(AG202=1,(OFFSET(I202,0,0,COUNTIF(#REF!,A202),1)),"")</f>
        <v/>
      </c>
      <c r="AV202" s="5" t="str">
        <f aca="false">VLOOKUP($I202,'[1]Price List, Weapons &amp; Items'!B$1:L$1048576,COLUMN('[1]Price List, Weapons &amp; Items'!$L$11)-1,0)</f>
        <v>no price, 0 count</v>
      </c>
      <c r="AW202" s="5" t="n">
        <f aca="false">IF(U202="Yes",1,0)</f>
        <v>1</v>
      </c>
      <c r="AX202" s="5" t="n">
        <f aca="false">IF(D202="Military",IF(OR(IFERROR(SEARCH("equipment",E202,1),0)&gt;0,IFERROR(SEARCH("weapons",E202,1),0)&gt;0),1,0),0)</f>
        <v>1</v>
      </c>
      <c r="AY202" s="5" t="str">
        <f aca="false">IFERROR(IF(VALUE(TEXT(C202,"mm"))=IF(AK202&gt;12,AK202-12,AK202),".",IF(TEXT(C202,"mm")="01",".",1)),"Value is not in date format")</f>
        <v>.</v>
      </c>
      <c r="AZ202" s="5" t="str">
        <f aca="false">IF(AND(A202=A201,C202=C201)=TRUE(),IF(F202=F201,".","1"),".")</f>
        <v>.</v>
      </c>
      <c r="BA202" s="5" t="str">
        <f aca="false">IF(AND(_xlfn.ISFORMULA(R202),_xlfn.ISFORMULA(S202),_xlfn.ISFORMULA(T202))=TRUE(),".",1)</f>
        <v>.</v>
      </c>
      <c r="BB202" s="5" t="str">
        <f aca="false">IF(T202&lt;&gt;".",IF(T202&gt;S202,1,"."),".")</f>
        <v>.</v>
      </c>
      <c r="BC202" s="5" t="n">
        <f aca="false">IFERROR(VLOOKUP(B202,'[1]Share, Heavy Weapons to Ukraine'!B$1:AA$1048576,COLUMN('[1]Share, Heavy Weapons to Ukraine'!C211)-1,0),0)</f>
        <v>1</v>
      </c>
      <c r="BD202" s="5" t="n">
        <f aca="false">VLOOKUP(Sheet1!B202,'[1]Country Summary (€)'!B$1:F$1048576,COLUMN('[1]Country Summary (€)'!C212)-1,FALSE())</f>
        <v>0</v>
      </c>
      <c r="BE202" s="5" t="str">
        <f aca="false">IF(AND(AG202=1,D202="Military",H202&lt;&gt;"Not given")=TRUE(),IF(SUMIFS(#REF!,#REF!,A202)&gt;0,ABS((SUMIFS(#REF!,#REF!,A202)/VLOOKUP("USD",'[1]Exchange Rates'!B$1:C$1048576,2,0)))/S202,"."),".")</f>
        <v>.</v>
      </c>
      <c r="BF202" s="1" t="str">
        <f aca="false">IF(AND(AG202=1,D202="Military",H202&lt;&gt;"Not given")=TRUE(),IF(SUMIFS(#REF!,#REF!,A202)&gt;0,IF((ABS((SUMIFS(#REF!,#REF!,A202)/VLOOKUP("USD",'[1]Exchange Rates'!B$1:C$1048576,2,0)))/S202)&gt;1,(SUMIFS(#REF!,#REF!,A202)-S202)/S202,(S202-SUMIFS(#REF!,#REF!,A202))/SUMIFS(#REF!,#REF!,A202)),"."),".")</f>
        <v>.</v>
      </c>
    </row>
    <row r="203" customFormat="false" ht="15.75" hidden="false" customHeight="true" outlineLevel="0" collapsed="false">
      <c r="A203" s="55" t="s">
        <v>405</v>
      </c>
      <c r="B203" s="37" t="s">
        <v>57</v>
      </c>
      <c r="C203" s="38" t="n">
        <v>44797</v>
      </c>
      <c r="D203" s="37" t="s">
        <v>105</v>
      </c>
      <c r="E203" s="37" t="s">
        <v>106</v>
      </c>
      <c r="F203" s="4" t="s">
        <v>426</v>
      </c>
      <c r="G203" s="5" t="s">
        <v>61</v>
      </c>
      <c r="H203" s="53" t="n">
        <v>2980000000</v>
      </c>
      <c r="I203" s="37" t="s">
        <v>147</v>
      </c>
      <c r="J203" s="7" t="str">
        <f aca="false">VLOOKUP($I203,'[1]Price List, Weapons &amp; Items'!B$1:C$1048576,2,0)</f>
        <v>Ammunition for heavy weapon</v>
      </c>
      <c r="K203" s="7" t="str">
        <f aca="false">IF(I203=".",I203,VLOOKUP($I203,'[1]Price List, Weapons &amp; Items'!B$1:D$1048576,3,0))</f>
        <v>155mm howitzer ammunition</v>
      </c>
      <c r="L203" s="8" t="n">
        <f aca="false">VLOOKUP(I203,'[1]Price List, Weapons &amp; Items'!B$1:E$1048576,4,0)</f>
        <v>0</v>
      </c>
      <c r="M203" s="40" t="n">
        <v>245000</v>
      </c>
      <c r="N203" s="9" t="s">
        <v>166</v>
      </c>
      <c r="O203" s="9" t="n">
        <f aca="false">VLOOKUP($I203,'[1]Price List, Weapons &amp; Items'!B$1:G$1048576,6,0)</f>
        <v>3800</v>
      </c>
      <c r="P203" s="6" t="str">
        <f aca="false">IF(TYPE(M203)=1,IF(TYPE(O203)=1,M203*O203,"No price"),".")</f>
        <v>No price</v>
      </c>
      <c r="Q203" s="6" t="str">
        <f aca="false">IF(TYPE(N203)=1,IF(TYPE(O203)=1,N203*O203,"No price"),".")</f>
        <v>.</v>
      </c>
      <c r="R203" s="6" t="str">
        <f aca="false">IF(AG203=1,IF(H203&lt;&gt;"Not given",H203,IF(TYPE(H203)=2,IF(SUMIFS(#REF!,#REF!,A203)&gt;0,SUMIFS(#REF!,#REF!,A203),"."),"Format error")),"")</f>
        <v/>
      </c>
      <c r="S203" s="6" t="str">
        <f aca="false">IF(AND(AG203=1,R203&lt;&gt;".")=TRUE(),R203/VLOOKUP(G203,'[1]Exchange Rates'!B$1:C$1048576,2,0),IF(R203=".",".",""))</f>
        <v/>
      </c>
      <c r="T203" s="6" t="str">
        <f aca="false">IF(AG203=1,IF(AI203="Value is not given at all",".",IF(AI203="Value is given by the source",S203,IF(AI203="Value is calculated with prices",(IF(SUMIFS(#REF!,#REF!,A203)&gt;0,SUMIFS(#REF!,#REF!,A203),"."))/VLOOKUP("USD",'[1]Exchange Rates'!B$1:C$1048576,2,0),"Error with coding"))),"")</f>
        <v/>
      </c>
      <c r="U203" s="5" t="s">
        <v>63</v>
      </c>
      <c r="V203" s="42" t="s">
        <v>427</v>
      </c>
      <c r="W203" s="61" t="s">
        <v>72</v>
      </c>
      <c r="X203" s="62" t="s">
        <v>76</v>
      </c>
      <c r="Y203" s="63" t="s">
        <v>164</v>
      </c>
      <c r="Z203" s="5" t="n">
        <v>0</v>
      </c>
      <c r="AA203" s="5" t="n">
        <v>0</v>
      </c>
      <c r="AB203" s="5" t="n">
        <f aca="false">IF(AND(D203="Humanitarian", AE203&lt;&gt;"."), 1, 0)</f>
        <v>0</v>
      </c>
      <c r="AC203" s="5" t="n">
        <f aca="false">IF(OR(M203="undisclosed", M203="."), 0, IF(M203=N203, 1, 0))</f>
        <v>0</v>
      </c>
      <c r="AD203" s="5" t="n">
        <v>0</v>
      </c>
      <c r="AE203" s="1" t="s">
        <v>62</v>
      </c>
      <c r="AF203" s="12" t="str">
        <f aca="false">""</f>
        <v/>
      </c>
      <c r="AG203" s="36" t="n">
        <v>0</v>
      </c>
      <c r="AH203" s="67" t="s">
        <v>66</v>
      </c>
      <c r="AI203" s="36" t="s">
        <v>67</v>
      </c>
      <c r="AJ203" s="36" t="n">
        <v>1</v>
      </c>
      <c r="AK203" s="36" t="n">
        <v>8</v>
      </c>
      <c r="AL203" s="36" t="n">
        <v>0</v>
      </c>
      <c r="AM203" s="36" t="n">
        <f aca="false">IF(OR(AN203="2022-2023",AN203=2022), 1, 0)</f>
        <v>1</v>
      </c>
      <c r="AN203" s="36" t="s">
        <v>68</v>
      </c>
      <c r="AO203" s="36" t="n">
        <f aca="false">VLOOKUP($I203,'[1]Price List, Weapons &amp; Items'!B$1:F$1048576,5,0)</f>
        <v>1</v>
      </c>
      <c r="AP203" s="36" t="n">
        <f aca="false">IF(AND(AO203=1,M203="undisclosed")=TRUE(),1,0)</f>
        <v>0</v>
      </c>
      <c r="AQ203" s="36" t="n">
        <f aca="false">IF(AND(AO203=1,N203="undisclosed")=TRUE(),1,0)</f>
        <v>1</v>
      </c>
      <c r="AR203" s="36" t="n">
        <f aca="false">IFERROR(IF(SEARCH("ammuni",I203,1)&gt;0,1,0),0)</f>
        <v>0</v>
      </c>
      <c r="AS203" s="5" t="str">
        <f aca="false">VLOOKUP($I203,'[1]Price List, Weapons &amp; Items'!B$1:L$1048576,COLUMN('[1]Price List, Weapons &amp; Items'!$J$11)-1,0)</f>
        <v>Government information</v>
      </c>
      <c r="AT203" s="5" t="str">
        <f aca="false">IF(I203=".",".",VLOOKUP($I203,'[1]Price List, Weapons &amp; Items'!B$1:J$1048576,3,0))</f>
        <v>155mm howitzer ammunition</v>
      </c>
      <c r="AU203" s="13" t="str">
        <f aca="true">IF(AG203=1,(OFFSET(I203,0,0,COUNTIF(#REF!,A203),1)),"")</f>
        <v/>
      </c>
      <c r="AV203" s="5" t="n">
        <f aca="false">VLOOKUP($I203,'[1]Price List, Weapons &amp; Items'!B$1:L$1048576,COLUMN('[1]Price List, Weapons &amp; Items'!$L$11)-1,0)</f>
        <v>0</v>
      </c>
      <c r="AW203" s="5" t="n">
        <f aca="false">IF(U203="Yes",1,0)</f>
        <v>1</v>
      </c>
      <c r="AX203" s="5" t="n">
        <f aca="false">IF(D203="Military",IF(OR(IFERROR(SEARCH("equipment",E203,1),0)&gt;0,IFERROR(SEARCH("weapons",E203,1),0)&gt;0),1,0),0)</f>
        <v>1</v>
      </c>
      <c r="AY203" s="5" t="str">
        <f aca="false">IFERROR(IF(VALUE(TEXT(C203,"mm"))=IF(AK203&gt;12,AK203-12,AK203),".",IF(TEXT(C203,"mm")="01",".",1)),"Value is not in date format")</f>
        <v>.</v>
      </c>
      <c r="AZ203" s="5" t="str">
        <f aca="false">IF(AND(A203=A202,C203=C202)=TRUE(),IF(F203=F202,".","1"),".")</f>
        <v>.</v>
      </c>
      <c r="BA203" s="5" t="str">
        <f aca="false">IF(AND(_xlfn.ISFORMULA(R203),_xlfn.ISFORMULA(S203),_xlfn.ISFORMULA(T203))=TRUE(),".",1)</f>
        <v>.</v>
      </c>
      <c r="BB203" s="5" t="str">
        <f aca="false">IF(T203&lt;&gt;".",IF(T203&gt;S203,1,"."),".")</f>
        <v>.</v>
      </c>
      <c r="BC203" s="5" t="n">
        <f aca="false">IFERROR(VLOOKUP(B203,'[1]Share, Heavy Weapons to Ukraine'!B$1:AA$1048576,COLUMN('[1]Share, Heavy Weapons to Ukraine'!C212)-1,0),0)</f>
        <v>1</v>
      </c>
      <c r="BD203" s="5" t="n">
        <f aca="false">VLOOKUP(Sheet1!B203,'[1]Country Summary (€)'!B$1:F$1048576,COLUMN('[1]Country Summary (€)'!C213)-1,FALSE())</f>
        <v>0</v>
      </c>
      <c r="BE203" s="5" t="str">
        <f aca="false">IF(AND(AG203=1,D203="Military",H203&lt;&gt;"Not given")=TRUE(),IF(SUMIFS(#REF!,#REF!,A203)&gt;0,ABS((SUMIFS(#REF!,#REF!,A203)/VLOOKUP("USD",'[1]Exchange Rates'!B$1:C$1048576,2,0)))/S203,"."),".")</f>
        <v>.</v>
      </c>
      <c r="BF203" s="1" t="str">
        <f aca="false">IF(AND(AG203=1,D203="Military",H203&lt;&gt;"Not given")=TRUE(),IF(SUMIFS(#REF!,#REF!,A203)&gt;0,IF((ABS((SUMIFS(#REF!,#REF!,A203)/VLOOKUP("USD",'[1]Exchange Rates'!B$1:C$1048576,2,0)))/S203)&gt;1,(SUMIFS(#REF!,#REF!,A203)-S203)/S203,(S203-SUMIFS(#REF!,#REF!,A203))/SUMIFS(#REF!,#REF!,A203)),"."),".")</f>
        <v>.</v>
      </c>
    </row>
    <row r="204" customFormat="false" ht="15.75" hidden="false" customHeight="true" outlineLevel="0" collapsed="false">
      <c r="A204" s="55" t="s">
        <v>405</v>
      </c>
      <c r="B204" s="37" t="s">
        <v>57</v>
      </c>
      <c r="C204" s="38" t="n">
        <v>44797</v>
      </c>
      <c r="D204" s="37" t="s">
        <v>105</v>
      </c>
      <c r="E204" s="37" t="s">
        <v>106</v>
      </c>
      <c r="F204" s="4" t="s">
        <v>426</v>
      </c>
      <c r="G204" s="5" t="s">
        <v>61</v>
      </c>
      <c r="H204" s="53" t="n">
        <v>2980000000</v>
      </c>
      <c r="I204" s="37" t="s">
        <v>280</v>
      </c>
      <c r="J204" s="7" t="str">
        <f aca="false">VLOOKUP($I204,'[1]Price List, Weapons &amp; Items'!B$1:C$1048576,2,0)</f>
        <v>Ammunition for heavy weapon</v>
      </c>
      <c r="K204" s="7" t="str">
        <f aca="false">IF(I204=".",I204,VLOOKUP($I204,'[1]Price List, Weapons &amp; Items'!B$1:D$1048576,3,0))</f>
        <v>Mortar ammunition</v>
      </c>
      <c r="L204" s="8" t="n">
        <f aca="false">VLOOKUP(I204,'[1]Price List, Weapons &amp; Items'!B$1:E$1048576,4,0)</f>
        <v>0</v>
      </c>
      <c r="M204" s="40" t="n">
        <v>65000</v>
      </c>
      <c r="N204" s="9" t="s">
        <v>166</v>
      </c>
      <c r="O204" s="9" t="n">
        <f aca="false">VLOOKUP($I204,'[1]Price List, Weapons &amp; Items'!B$1:G$1048576,6,0)</f>
        <v>109.89</v>
      </c>
      <c r="P204" s="6" t="str">
        <f aca="false">IF(TYPE(M204)=1,IF(TYPE(O204)=1,M204*O204,"No price"),".")</f>
        <v>No price</v>
      </c>
      <c r="Q204" s="6" t="str">
        <f aca="false">IF(TYPE(N204)=1,IF(TYPE(O204)=1,N204*O204,"No price"),".")</f>
        <v>.</v>
      </c>
      <c r="R204" s="6" t="str">
        <f aca="false">IF(AG204=1,IF(H204&lt;&gt;"Not given",H204,IF(TYPE(H204)=2,IF(SUMIFS(#REF!,#REF!,A204)&gt;0,SUMIFS(#REF!,#REF!,A204),"."),"Format error")),"")</f>
        <v/>
      </c>
      <c r="S204" s="6" t="str">
        <f aca="false">IF(AND(AG204=1,R204&lt;&gt;".")=TRUE(),R204/VLOOKUP(G204,'[1]Exchange Rates'!B$1:C$1048576,2,0),IF(R204=".",".",""))</f>
        <v/>
      </c>
      <c r="T204" s="6" t="str">
        <f aca="false">IF(AG204=1,IF(AI204="Value is not given at all",".",IF(AI204="Value is given by the source",S204,IF(AI204="Value is calculated with prices",(IF(SUMIFS(#REF!,#REF!,A204)&gt;0,SUMIFS(#REF!,#REF!,A204),"."))/VLOOKUP("USD",'[1]Exchange Rates'!B$1:C$1048576,2,0),"Error with coding"))),"")</f>
        <v/>
      </c>
      <c r="U204" s="5" t="s">
        <v>63</v>
      </c>
      <c r="V204" s="42" t="s">
        <v>427</v>
      </c>
      <c r="W204" s="61" t="s">
        <v>72</v>
      </c>
      <c r="X204" s="62" t="s">
        <v>76</v>
      </c>
      <c r="Y204" s="63" t="s">
        <v>167</v>
      </c>
      <c r="Z204" s="5" t="n">
        <v>0</v>
      </c>
      <c r="AA204" s="5" t="n">
        <v>0</v>
      </c>
      <c r="AB204" s="5" t="n">
        <f aca="false">IF(AND(D204="Humanitarian", AE204&lt;&gt;"."), 1, 0)</f>
        <v>0</v>
      </c>
      <c r="AC204" s="5" t="n">
        <f aca="false">IF(OR(M204="undisclosed", M204="."), 0, IF(M204=N204, 1, 0))</f>
        <v>0</v>
      </c>
      <c r="AD204" s="5" t="n">
        <v>0</v>
      </c>
      <c r="AE204" s="1" t="s">
        <v>62</v>
      </c>
      <c r="AF204" s="12" t="str">
        <f aca="false">""</f>
        <v/>
      </c>
      <c r="AG204" s="36" t="n">
        <v>0</v>
      </c>
      <c r="AH204" s="67" t="s">
        <v>66</v>
      </c>
      <c r="AI204" s="36" t="s">
        <v>67</v>
      </c>
      <c r="AJ204" s="36" t="n">
        <v>1</v>
      </c>
      <c r="AK204" s="36" t="n">
        <v>8</v>
      </c>
      <c r="AL204" s="36" t="n">
        <v>0</v>
      </c>
      <c r="AM204" s="36" t="n">
        <f aca="false">IF(OR(AN204="2022-2023",AN204=2022), 1, 0)</f>
        <v>1</v>
      </c>
      <c r="AN204" s="36" t="s">
        <v>68</v>
      </c>
      <c r="AO204" s="36" t="n">
        <f aca="false">VLOOKUP($I204,'[1]Price List, Weapons &amp; Items'!B$1:F$1048576,5,0)</f>
        <v>0</v>
      </c>
      <c r="AP204" s="36" t="n">
        <f aca="false">IF(AND(AO204=1,M204="undisclosed")=TRUE(),1,0)</f>
        <v>0</v>
      </c>
      <c r="AQ204" s="36" t="n">
        <f aca="false">IF(AND(AO204=1,N204="undisclosed")=TRUE(),1,0)</f>
        <v>0</v>
      </c>
      <c r="AR204" s="36" t="n">
        <f aca="false">IFERROR(IF(SEARCH("ammuni",I204,1)&gt;0,1,0),0)</f>
        <v>0</v>
      </c>
      <c r="AS204" s="5" t="str">
        <f aca="false">VLOOKUP($I204,'[1]Price List, Weapons &amp; Items'!B$1:L$1048576,COLUMN('[1]Price List, Weapons &amp; Items'!$J$11)-1,0)</f>
        <v>Government information</v>
      </c>
      <c r="AT204" s="5" t="str">
        <f aca="false">IF(I204=".",".",VLOOKUP($I204,'[1]Price List, Weapons &amp; Items'!B$1:J$1048576,3,0))</f>
        <v>Mortar ammunition</v>
      </c>
      <c r="AU204" s="13" t="str">
        <f aca="true">IF(AG204=1,(OFFSET(I204,0,0,COUNTIF(#REF!,A204),1)),"")</f>
        <v/>
      </c>
      <c r="AV204" s="5" t="n">
        <f aca="false">VLOOKUP($I204,'[1]Price List, Weapons &amp; Items'!B$1:L$1048576,COLUMN('[1]Price List, Weapons &amp; Items'!$L$11)-1,0)</f>
        <v>0</v>
      </c>
      <c r="AW204" s="5" t="n">
        <f aca="false">IF(U204="Yes",1,0)</f>
        <v>1</v>
      </c>
      <c r="AX204" s="5" t="n">
        <f aca="false">IF(D204="Military",IF(OR(IFERROR(SEARCH("equipment",E204,1),0)&gt;0,IFERROR(SEARCH("weapons",E204,1),0)&gt;0),1,0),0)</f>
        <v>1</v>
      </c>
      <c r="AY204" s="5" t="str">
        <f aca="false">IFERROR(IF(VALUE(TEXT(C204,"mm"))=IF(AK204&gt;12,AK204-12,AK204),".",IF(TEXT(C204,"mm")="01",".",1)),"Value is not in date format")</f>
        <v>.</v>
      </c>
      <c r="AZ204" s="5" t="str">
        <f aca="false">IF(AND(A204=A203,C204=C203)=TRUE(),IF(F204=F203,".","1"),".")</f>
        <v>.</v>
      </c>
      <c r="BA204" s="5" t="str">
        <f aca="false">IF(AND(_xlfn.ISFORMULA(R204),_xlfn.ISFORMULA(S204),_xlfn.ISFORMULA(T204))=TRUE(),".",1)</f>
        <v>.</v>
      </c>
      <c r="BB204" s="5" t="str">
        <f aca="false">IF(T204&lt;&gt;".",IF(T204&gt;S204,1,"."),".")</f>
        <v>.</v>
      </c>
      <c r="BC204" s="5" t="n">
        <f aca="false">IFERROR(VLOOKUP(B204,'[1]Share, Heavy Weapons to Ukraine'!B$1:AA$1048576,COLUMN('[1]Share, Heavy Weapons to Ukraine'!C213)-1,0),0)</f>
        <v>1</v>
      </c>
      <c r="BD204" s="5" t="n">
        <f aca="false">VLOOKUP(Sheet1!B204,'[1]Country Summary (€)'!B$1:F$1048576,COLUMN('[1]Country Summary (€)'!C214)-1,FALSE())</f>
        <v>0</v>
      </c>
      <c r="BE204" s="5" t="str">
        <f aca="false">IF(AND(AG204=1,D204="Military",H204&lt;&gt;"Not given")=TRUE(),IF(SUMIFS(#REF!,#REF!,A204)&gt;0,ABS((SUMIFS(#REF!,#REF!,A204)/VLOOKUP("USD",'[1]Exchange Rates'!B$1:C$1048576,2,0)))/S204,"."),".")</f>
        <v>.</v>
      </c>
      <c r="BF204" s="1" t="str">
        <f aca="false">IF(AND(AG204=1,D204="Military",H204&lt;&gt;"Not given")=TRUE(),IF(SUMIFS(#REF!,#REF!,A204)&gt;0,IF((ABS((SUMIFS(#REF!,#REF!,A204)/VLOOKUP("USD",'[1]Exchange Rates'!B$1:C$1048576,2,0)))/S204)&gt;1,(SUMIFS(#REF!,#REF!,A204)-S204)/S204,(S204-SUMIFS(#REF!,#REF!,A204))/SUMIFS(#REF!,#REF!,A204)),"."),".")</f>
        <v>.</v>
      </c>
    </row>
    <row r="205" customFormat="false" ht="15.75" hidden="false" customHeight="true" outlineLevel="0" collapsed="false">
      <c r="A205" s="55" t="s">
        <v>405</v>
      </c>
      <c r="B205" s="37" t="s">
        <v>57</v>
      </c>
      <c r="C205" s="38" t="n">
        <v>44797</v>
      </c>
      <c r="D205" s="37" t="s">
        <v>105</v>
      </c>
      <c r="E205" s="37" t="s">
        <v>106</v>
      </c>
      <c r="F205" s="4" t="s">
        <v>426</v>
      </c>
      <c r="G205" s="5" t="s">
        <v>61</v>
      </c>
      <c r="H205" s="53" t="n">
        <v>2980000000</v>
      </c>
      <c r="I205" s="37" t="s">
        <v>351</v>
      </c>
      <c r="J205" s="7" t="str">
        <f aca="false">VLOOKUP($I205,'[1]Price List, Weapons &amp; Items'!B$1:C$1048576,2,0)</f>
        <v>Heavy weapon</v>
      </c>
      <c r="K205" s="7" t="str">
        <f aca="false">IF(I205=".",I205,VLOOKUP($I205,'[1]Price List, Weapons &amp; Items'!B$1:D$1048576,3,0))</f>
        <v>Radar or imagery systems</v>
      </c>
      <c r="L205" s="8" t="n">
        <f aca="false">VLOOKUP(I205,'[1]Price List, Weapons &amp; Items'!B$1:E$1048576,4,0)</f>
        <v>0</v>
      </c>
      <c r="M205" s="40" t="n">
        <v>24</v>
      </c>
      <c r="N205" s="9" t="s">
        <v>166</v>
      </c>
      <c r="O205" s="9" t="n">
        <f aca="false">VLOOKUP($I205,'[1]Price List, Weapons &amp; Items'!B$1:G$1048576,6,0)</f>
        <v>55290000</v>
      </c>
      <c r="P205" s="6" t="str">
        <f aca="false">IF(TYPE(M205)=1,IF(TYPE(O205)=1,M205*O205,"No price"),".")</f>
        <v>No price</v>
      </c>
      <c r="Q205" s="6" t="str">
        <f aca="false">IF(TYPE(N205)=1,IF(TYPE(O205)=1,N205*O205,"No price"),".")</f>
        <v>.</v>
      </c>
      <c r="R205" s="6" t="str">
        <f aca="false">IF(AG205=1,IF(H205&lt;&gt;"Not given",H205,IF(TYPE(H205)=2,IF(SUMIFS(#REF!,#REF!,A205)&gt;0,SUMIFS(#REF!,#REF!,A205),"."),"Format error")),"")</f>
        <v/>
      </c>
      <c r="S205" s="6" t="str">
        <f aca="false">IF(AND(AG205=1,R205&lt;&gt;".")=TRUE(),R205/VLOOKUP(G205,'[1]Exchange Rates'!B$1:C$1048576,2,0),IF(R205=".",".",""))</f>
        <v/>
      </c>
      <c r="T205" s="6" t="str">
        <f aca="false">IF(AG205=1,IF(AI205="Value is not given at all",".",IF(AI205="Value is given by the source",S205,IF(AI205="Value is calculated with prices",(IF(SUMIFS(#REF!,#REF!,A205)&gt;0,SUMIFS(#REF!,#REF!,A205),"."))/VLOOKUP("USD",'[1]Exchange Rates'!B$1:C$1048576,2,0),"Error with coding"))),"")</f>
        <v/>
      </c>
      <c r="U205" s="5" t="s">
        <v>63</v>
      </c>
      <c r="V205" s="42" t="s">
        <v>427</v>
      </c>
      <c r="W205" s="61" t="s">
        <v>72</v>
      </c>
      <c r="X205" s="62" t="s">
        <v>76</v>
      </c>
      <c r="Y205" s="63" t="s">
        <v>169</v>
      </c>
      <c r="Z205" s="5" t="n">
        <v>0</v>
      </c>
      <c r="AA205" s="5" t="n">
        <v>0</v>
      </c>
      <c r="AB205" s="5" t="n">
        <f aca="false">IF(AND(D205="Humanitarian", AE205&lt;&gt;"."), 1, 0)</f>
        <v>0</v>
      </c>
      <c r="AC205" s="5" t="n">
        <f aca="false">IF(OR(M205="undisclosed", M205="."), 0, IF(M205=N205, 1, 0))</f>
        <v>0</v>
      </c>
      <c r="AD205" s="5" t="n">
        <v>0</v>
      </c>
      <c r="AE205" s="1" t="s">
        <v>62</v>
      </c>
      <c r="AF205" s="12" t="str">
        <f aca="false">""</f>
        <v/>
      </c>
      <c r="AG205" s="36" t="n">
        <v>0</v>
      </c>
      <c r="AH205" s="67" t="s">
        <v>66</v>
      </c>
      <c r="AI205" s="36" t="s">
        <v>67</v>
      </c>
      <c r="AJ205" s="36" t="n">
        <v>1</v>
      </c>
      <c r="AK205" s="36" t="n">
        <v>8</v>
      </c>
      <c r="AL205" s="36" t="n">
        <v>0</v>
      </c>
      <c r="AM205" s="36" t="n">
        <f aca="false">IF(OR(AN205="2022-2023",AN205=2022), 1, 0)</f>
        <v>1</v>
      </c>
      <c r="AN205" s="36" t="s">
        <v>68</v>
      </c>
      <c r="AO205" s="36" t="n">
        <f aca="false">VLOOKUP($I205,'[1]Price List, Weapons &amp; Items'!B$1:F$1048576,5,0)</f>
        <v>0</v>
      </c>
      <c r="AP205" s="36" t="n">
        <f aca="false">IF(AND(AO205=1,M205="undisclosed")=TRUE(),1,0)</f>
        <v>0</v>
      </c>
      <c r="AQ205" s="36" t="n">
        <f aca="false">IF(AND(AO205=1,N205="undisclosed")=TRUE(),1,0)</f>
        <v>0</v>
      </c>
      <c r="AR205" s="36" t="n">
        <f aca="false">IFERROR(IF(SEARCH("ammuni",I205,1)&gt;0,1,0),0)</f>
        <v>0</v>
      </c>
      <c r="AS205" s="5" t="str">
        <f aca="false">VLOOKUP($I205,'[1]Price List, Weapons &amp; Items'!B$1:L$1048576,COLUMN('[1]Price List, Weapons &amp; Items'!$J$11)-1,0)</f>
        <v>Military media (incl. websites)</v>
      </c>
      <c r="AT205" s="5" t="str">
        <f aca="false">IF(I205=".",".",VLOOKUP($I205,'[1]Price List, Weapons &amp; Items'!B$1:J$1048576,3,0))</f>
        <v>Radar or imagery systems</v>
      </c>
      <c r="AU205" s="13" t="str">
        <f aca="true">IF(AG205=1,(OFFSET(I205,0,0,COUNTIF(#REF!,A205),1)),"")</f>
        <v/>
      </c>
      <c r="AV205" s="5" t="n">
        <f aca="false">VLOOKUP($I205,'[1]Price List, Weapons &amp; Items'!B$1:L$1048576,COLUMN('[1]Price List, Weapons &amp; Items'!$L$11)-1,0)</f>
        <v>0</v>
      </c>
      <c r="AW205" s="5" t="n">
        <f aca="false">IF(U205="Yes",1,0)</f>
        <v>1</v>
      </c>
      <c r="AX205" s="5" t="n">
        <f aca="false">IF(D205="Military",IF(OR(IFERROR(SEARCH("equipment",E205,1),0)&gt;0,IFERROR(SEARCH("weapons",E205,1),0)&gt;0),1,0),0)</f>
        <v>1</v>
      </c>
      <c r="AY205" s="5" t="str">
        <f aca="false">IFERROR(IF(VALUE(TEXT(C205,"mm"))=IF(AK205&gt;12,AK205-12,AK205),".",IF(TEXT(C205,"mm")="01",".",1)),"Value is not in date format")</f>
        <v>.</v>
      </c>
      <c r="AZ205" s="5" t="str">
        <f aca="false">IF(AND(A205=A204,C205=C204)=TRUE(),IF(F205=F204,".","1"),".")</f>
        <v>.</v>
      </c>
      <c r="BA205" s="5" t="str">
        <f aca="false">IF(AND(_xlfn.ISFORMULA(R205),_xlfn.ISFORMULA(S205),_xlfn.ISFORMULA(T205))=TRUE(),".",1)</f>
        <v>.</v>
      </c>
      <c r="BB205" s="5" t="str">
        <f aca="false">IF(T205&lt;&gt;".",IF(T205&gt;S205,1,"."),".")</f>
        <v>.</v>
      </c>
      <c r="BC205" s="5" t="n">
        <f aca="false">IFERROR(VLOOKUP(B205,'[1]Share, Heavy Weapons to Ukraine'!B$1:AA$1048576,COLUMN('[1]Share, Heavy Weapons to Ukraine'!C214)-1,0),0)</f>
        <v>1</v>
      </c>
      <c r="BD205" s="5" t="n">
        <f aca="false">VLOOKUP(Sheet1!B205,'[1]Country Summary (€)'!B$1:F$1048576,COLUMN('[1]Country Summary (€)'!C215)-1,FALSE())</f>
        <v>0</v>
      </c>
      <c r="BE205" s="5" t="str">
        <f aca="false">IF(AND(AG205=1,D205="Military",H205&lt;&gt;"Not given")=TRUE(),IF(SUMIFS(#REF!,#REF!,A205)&gt;0,ABS((SUMIFS(#REF!,#REF!,A205)/VLOOKUP("USD",'[1]Exchange Rates'!B$1:C$1048576,2,0)))/S205,"."),".")</f>
        <v>.</v>
      </c>
      <c r="BF205" s="1" t="str">
        <f aca="false">IF(AND(AG205=1,D205="Military",H205&lt;&gt;"Not given")=TRUE(),IF(SUMIFS(#REF!,#REF!,A205)&gt;0,IF((ABS((SUMIFS(#REF!,#REF!,A205)/VLOOKUP("USD",'[1]Exchange Rates'!B$1:C$1048576,2,0)))/S205)&gt;1,(SUMIFS(#REF!,#REF!,A205)-S205)/S205,(S205-SUMIFS(#REF!,#REF!,A205))/SUMIFS(#REF!,#REF!,A205)),"."),".")</f>
        <v>.</v>
      </c>
    </row>
    <row r="206" customFormat="false" ht="15.75" hidden="false" customHeight="true" outlineLevel="0" collapsed="false">
      <c r="A206" s="55" t="s">
        <v>405</v>
      </c>
      <c r="B206" s="37" t="s">
        <v>57</v>
      </c>
      <c r="C206" s="38" t="n">
        <v>44797</v>
      </c>
      <c r="D206" s="37" t="s">
        <v>105</v>
      </c>
      <c r="E206" s="37" t="s">
        <v>106</v>
      </c>
      <c r="F206" s="4" t="s">
        <v>426</v>
      </c>
      <c r="G206" s="5" t="s">
        <v>61</v>
      </c>
      <c r="H206" s="53" t="n">
        <v>2980000000</v>
      </c>
      <c r="I206" s="37" t="s">
        <v>428</v>
      </c>
      <c r="J206" s="7" t="str">
        <f aca="false">VLOOKUP($I206,'[1]Price List, Weapons &amp; Items'!B$1:C$1048576,2,0)</f>
        <v>Aviation and drones</v>
      </c>
      <c r="K206" s="7" t="str">
        <f aca="false">IF(I206=".",I206,VLOOKUP($I206,'[1]Price List, Weapons &amp; Items'!B$1:D$1048576,3,0))</f>
        <v>Drone</v>
      </c>
      <c r="L206" s="8" t="n">
        <f aca="false">VLOOKUP(I206,'[1]Price List, Weapons &amp; Items'!B$1:E$1048576,4,0)</f>
        <v>0</v>
      </c>
      <c r="M206" s="40" t="s">
        <v>166</v>
      </c>
      <c r="N206" s="9" t="s">
        <v>166</v>
      </c>
      <c r="O206" s="9" t="n">
        <f aca="false">VLOOKUP($I206,'[1]Price List, Weapons &amp; Items'!B$1:G$1048576,6,0)</f>
        <v>250000</v>
      </c>
      <c r="P206" s="6" t="str">
        <f aca="false">IF(TYPE(M206)=1,IF(TYPE(O206)=1,M206*O206,"No price"),".")</f>
        <v>.</v>
      </c>
      <c r="Q206" s="6" t="str">
        <f aca="false">IF(TYPE(N206)=1,IF(TYPE(O206)=1,N206*O206,"No price"),".")</f>
        <v>.</v>
      </c>
      <c r="R206" s="6" t="str">
        <f aca="false">IF(AG206=1,IF(H206&lt;&gt;"Not given",H206,IF(TYPE(H206)=2,IF(SUMIFS(#REF!,#REF!,A206)&gt;0,SUMIFS(#REF!,#REF!,A206),"."),"Format error")),"")</f>
        <v/>
      </c>
      <c r="S206" s="6" t="str">
        <f aca="false">IF(AND(AG206=1,R206&lt;&gt;".")=TRUE(),R206/VLOOKUP(G206,'[1]Exchange Rates'!B$1:C$1048576,2,0),IF(R206=".",".",""))</f>
        <v/>
      </c>
      <c r="T206" s="6" t="str">
        <f aca="false">IF(AG206=1,IF(AI206="Value is not given at all",".",IF(AI206="Value is given by the source",S206,IF(AI206="Value is calculated with prices",(IF(SUMIFS(#REF!,#REF!,A206)&gt;0,SUMIFS(#REF!,#REF!,A206),"."))/VLOOKUP("USD",'[1]Exchange Rates'!B$1:C$1048576,2,0),"Error with coding"))),"")</f>
        <v/>
      </c>
      <c r="U206" s="5" t="s">
        <v>63</v>
      </c>
      <c r="V206" s="42" t="s">
        <v>427</v>
      </c>
      <c r="W206" s="61" t="s">
        <v>72</v>
      </c>
      <c r="X206" s="62" t="s">
        <v>76</v>
      </c>
      <c r="Y206" s="63" t="s">
        <v>171</v>
      </c>
      <c r="Z206" s="5" t="n">
        <v>0</v>
      </c>
      <c r="AA206" s="5" t="n">
        <v>0</v>
      </c>
      <c r="AB206" s="5" t="n">
        <f aca="false">IF(AND(D206="Humanitarian", AE206&lt;&gt;"."), 1, 0)</f>
        <v>0</v>
      </c>
      <c r="AC206" s="5" t="n">
        <f aca="false">IF(OR(M206="undisclosed", M206="."), 0, IF(M206=N206, 1, 0))</f>
        <v>0</v>
      </c>
      <c r="AD206" s="5" t="n">
        <v>0</v>
      </c>
      <c r="AE206" s="1" t="s">
        <v>62</v>
      </c>
      <c r="AF206" s="12" t="str">
        <f aca="false">""</f>
        <v/>
      </c>
      <c r="AG206" s="36" t="n">
        <v>0</v>
      </c>
      <c r="AH206" s="67" t="s">
        <v>66</v>
      </c>
      <c r="AI206" s="36" t="s">
        <v>67</v>
      </c>
      <c r="AJ206" s="36" t="n">
        <v>1</v>
      </c>
      <c r="AK206" s="36" t="n">
        <v>8</v>
      </c>
      <c r="AL206" s="36" t="n">
        <v>0</v>
      </c>
      <c r="AM206" s="36" t="n">
        <f aca="false">IF(OR(AN206="2022-2023",AN206=2022), 1, 0)</f>
        <v>1</v>
      </c>
      <c r="AN206" s="36" t="s">
        <v>68</v>
      </c>
      <c r="AO206" s="36" t="n">
        <f aca="false">VLOOKUP($I206,'[1]Price List, Weapons &amp; Items'!B$1:F$1048576,5,0)</f>
        <v>0</v>
      </c>
      <c r="AP206" s="36" t="n">
        <f aca="false">IF(AND(AO206=1,M206="undisclosed")=TRUE(),1,0)</f>
        <v>0</v>
      </c>
      <c r="AQ206" s="36" t="n">
        <f aca="false">IF(AND(AO206=1,N206="undisclosed")=TRUE(),1,0)</f>
        <v>0</v>
      </c>
      <c r="AR206" s="36" t="n">
        <f aca="false">IFERROR(IF(SEARCH("ammuni",I206,1)&gt;0,1,0),0)</f>
        <v>0</v>
      </c>
      <c r="AS206" s="5" t="str">
        <f aca="false">VLOOKUP($I206,'[1]Price List, Weapons &amp; Items'!B$1:L$1048576,COLUMN('[1]Price List, Weapons &amp; Items'!$J$11)-1,0)</f>
        <v>Media reports (incl. social media)</v>
      </c>
      <c r="AT206" s="5" t="str">
        <f aca="false">IF(I206=".",".",VLOOKUP($I206,'[1]Price List, Weapons &amp; Items'!B$1:J$1048576,3,0))</f>
        <v>Drone</v>
      </c>
      <c r="AU206" s="13" t="str">
        <f aca="true">IF(AG206=1,(OFFSET(I206,0,0,COUNTIF(#REF!,A206),1)),"")</f>
        <v/>
      </c>
      <c r="AV206" s="5" t="str">
        <f aca="false">VLOOKUP($I206,'[1]Price List, Weapons &amp; Items'!B$1:L$1048576,COLUMN('[1]Price List, Weapons &amp; Items'!$L$11)-1,0)</f>
        <v>no price, 0 count</v>
      </c>
      <c r="AW206" s="5" t="n">
        <f aca="false">IF(U206="Yes",1,0)</f>
        <v>1</v>
      </c>
      <c r="AX206" s="5" t="n">
        <f aca="false">IF(D206="Military",IF(OR(IFERROR(SEARCH("equipment",E206,1),0)&gt;0,IFERROR(SEARCH("weapons",E206,1),0)&gt;0),1,0),0)</f>
        <v>1</v>
      </c>
      <c r="AY206" s="5" t="str">
        <f aca="false">IFERROR(IF(VALUE(TEXT(C206,"mm"))=IF(AK206&gt;12,AK206-12,AK206),".",IF(TEXT(C206,"mm")="01",".",1)),"Value is not in date format")</f>
        <v>.</v>
      </c>
      <c r="AZ206" s="5" t="str">
        <f aca="false">IF(AND(A206=A205,C206=C205)=TRUE(),IF(F206=F205,".","1"),".")</f>
        <v>.</v>
      </c>
      <c r="BA206" s="5" t="str">
        <f aca="false">IF(AND(_xlfn.ISFORMULA(R206),_xlfn.ISFORMULA(S206),_xlfn.ISFORMULA(T206))=TRUE(),".",1)</f>
        <v>.</v>
      </c>
      <c r="BB206" s="5" t="str">
        <f aca="false">IF(T206&lt;&gt;".",IF(T206&gt;S206,1,"."),".")</f>
        <v>.</v>
      </c>
      <c r="BC206" s="5" t="n">
        <f aca="false">IFERROR(VLOOKUP(B206,'[1]Share, Heavy Weapons to Ukraine'!B$1:AA$1048576,COLUMN('[1]Share, Heavy Weapons to Ukraine'!C215)-1,0),0)</f>
        <v>1</v>
      </c>
      <c r="BD206" s="5" t="n">
        <f aca="false">VLOOKUP(Sheet1!B206,'[1]Country Summary (€)'!B$1:F$1048576,COLUMN('[1]Country Summary (€)'!C216)-1,FALSE())</f>
        <v>0</v>
      </c>
      <c r="BE206" s="5" t="str">
        <f aca="false">IF(AND(AG206=1,D206="Military",H206&lt;&gt;"Not given")=TRUE(),IF(SUMIFS(#REF!,#REF!,A206)&gt;0,ABS((SUMIFS(#REF!,#REF!,A206)/VLOOKUP("USD",'[1]Exchange Rates'!B$1:C$1048576,2,0)))/S206,"."),".")</f>
        <v>.</v>
      </c>
      <c r="BF206" s="1" t="str">
        <f aca="false">IF(AND(AG206=1,D206="Military",H206&lt;&gt;"Not given")=TRUE(),IF(SUMIFS(#REF!,#REF!,A206)&gt;0,IF((ABS((SUMIFS(#REF!,#REF!,A206)/VLOOKUP("USD",'[1]Exchange Rates'!B$1:C$1048576,2,0)))/S206)&gt;1,(SUMIFS(#REF!,#REF!,A206)-S206)/S206,(S206-SUMIFS(#REF!,#REF!,A206))/SUMIFS(#REF!,#REF!,A206)),"."),".")</f>
        <v>.</v>
      </c>
    </row>
    <row r="207" customFormat="false" ht="15.75" hidden="false" customHeight="true" outlineLevel="0" collapsed="false">
      <c r="A207" s="55" t="s">
        <v>405</v>
      </c>
      <c r="B207" s="37" t="s">
        <v>57</v>
      </c>
      <c r="C207" s="38" t="n">
        <v>44797</v>
      </c>
      <c r="D207" s="37" t="s">
        <v>105</v>
      </c>
      <c r="E207" s="37" t="s">
        <v>106</v>
      </c>
      <c r="F207" s="4" t="s">
        <v>426</v>
      </c>
      <c r="G207" s="5" t="s">
        <v>61</v>
      </c>
      <c r="H207" s="53" t="n">
        <v>2980000000</v>
      </c>
      <c r="I207" s="37" t="s">
        <v>429</v>
      </c>
      <c r="J207" s="7" t="str">
        <f aca="false">VLOOKUP($I207,'[1]Price List, Weapons &amp; Items'!B$1:C$1048576,2,0)</f>
        <v>Military equipment</v>
      </c>
      <c r="K207" s="7" t="str">
        <f aca="false">IF(I207=".",I207,VLOOKUP($I207,'[1]Price List, Weapons &amp; Items'!B$1:D$1048576,3,0))</f>
        <v>Military equipment</v>
      </c>
      <c r="L207" s="8" t="n">
        <f aca="false">VLOOKUP(I207,'[1]Price List, Weapons &amp; Items'!B$1:E$1048576,4,0)</f>
        <v>0</v>
      </c>
      <c r="M207" s="40" t="s">
        <v>166</v>
      </c>
      <c r="N207" s="9" t="s">
        <v>166</v>
      </c>
      <c r="O207" s="9" t="str">
        <f aca="false">VLOOKUP($I207,'[1]Price List, Weapons &amp; Items'!B$1:G$1048576,6,0)</f>
        <v>.</v>
      </c>
      <c r="P207" s="6" t="str">
        <f aca="false">IF(TYPE(M207)=1,IF(TYPE(O207)=1,M207*O207,"No price"),".")</f>
        <v>.</v>
      </c>
      <c r="Q207" s="6" t="str">
        <f aca="false">IF(TYPE(N207)=1,IF(TYPE(O207)=1,N207*O207,"No price"),".")</f>
        <v>.</v>
      </c>
      <c r="R207" s="6" t="str">
        <f aca="false">IF(AG207=1,IF(H207&lt;&gt;"Not given",H207,IF(TYPE(H207)=2,IF(SUMIFS(#REF!,#REF!,A207)&gt;0,SUMIFS(#REF!,#REF!,A207),"."),"Format error")),"")</f>
        <v/>
      </c>
      <c r="S207" s="6" t="str">
        <f aca="false">IF(AND(AG207=1,R207&lt;&gt;".")=TRUE(),R207/VLOOKUP(G207,'[1]Exchange Rates'!B$1:C$1048576,2,0),IF(R207=".",".",""))</f>
        <v/>
      </c>
      <c r="T207" s="6" t="str">
        <f aca="false">IF(AG207=1,IF(AI207="Value is not given at all",".",IF(AI207="Value is given by the source",S207,IF(AI207="Value is calculated with prices",(IF(SUMIFS(#REF!,#REF!,A207)&gt;0,SUMIFS(#REF!,#REF!,A207),"."))/VLOOKUP("USD",'[1]Exchange Rates'!B$1:C$1048576,2,0),"Error with coding"))),"")</f>
        <v/>
      </c>
      <c r="U207" s="5" t="s">
        <v>63</v>
      </c>
      <c r="V207" s="42" t="s">
        <v>427</v>
      </c>
      <c r="W207" s="61" t="s">
        <v>72</v>
      </c>
      <c r="X207" s="62" t="s">
        <v>76</v>
      </c>
      <c r="Y207" s="63" t="s">
        <v>172</v>
      </c>
      <c r="Z207" s="5" t="n">
        <v>0</v>
      </c>
      <c r="AA207" s="5" t="n">
        <v>0</v>
      </c>
      <c r="AB207" s="5" t="n">
        <f aca="false">IF(AND(D207="Humanitarian", AE207&lt;&gt;"."), 1, 0)</f>
        <v>0</v>
      </c>
      <c r="AC207" s="5" t="n">
        <f aca="false">IF(OR(M207="undisclosed", M207="."), 0, IF(M207=N207, 1, 0))</f>
        <v>0</v>
      </c>
      <c r="AD207" s="5" t="n">
        <v>0</v>
      </c>
      <c r="AE207" s="1" t="s">
        <v>62</v>
      </c>
      <c r="AF207" s="12" t="str">
        <f aca="false">""</f>
        <v/>
      </c>
      <c r="AG207" s="36" t="n">
        <v>0</v>
      </c>
      <c r="AH207" s="67" t="s">
        <v>66</v>
      </c>
      <c r="AI207" s="36" t="s">
        <v>67</v>
      </c>
      <c r="AJ207" s="36" t="n">
        <v>1</v>
      </c>
      <c r="AK207" s="36" t="n">
        <v>8</v>
      </c>
      <c r="AL207" s="36" t="n">
        <v>0</v>
      </c>
      <c r="AM207" s="36" t="n">
        <f aca="false">IF(OR(AN207="2022-2023",AN207=2022), 1, 0)</f>
        <v>1</v>
      </c>
      <c r="AN207" s="36" t="s">
        <v>68</v>
      </c>
      <c r="AO207" s="36" t="n">
        <f aca="false">VLOOKUP($I207,'[1]Price List, Weapons &amp; Items'!B$1:F$1048576,5,0)</f>
        <v>0</v>
      </c>
      <c r="AP207" s="36" t="n">
        <f aca="false">IF(AND(AO207=1,M207="undisclosed")=TRUE(),1,0)</f>
        <v>0</v>
      </c>
      <c r="AQ207" s="36" t="n">
        <f aca="false">IF(AND(AO207=1,N207="undisclosed")=TRUE(),1,0)</f>
        <v>0</v>
      </c>
      <c r="AR207" s="36" t="n">
        <f aca="false">IFERROR(IF(SEARCH("ammuni",I207,1)&gt;0,1,0),0)</f>
        <v>0</v>
      </c>
      <c r="AS207" s="5" t="str">
        <f aca="false">VLOOKUP($I207,'[1]Price List, Weapons &amp; Items'!B$1:L$1048576,COLUMN('[1]Price List, Weapons &amp; Items'!$J$11)-1,0)</f>
        <v>.</v>
      </c>
      <c r="AT207" s="5" t="str">
        <f aca="false">IF(I207=".",".",VLOOKUP($I207,'[1]Price List, Weapons &amp; Items'!B$1:J$1048576,3,0))</f>
        <v>Military equipment</v>
      </c>
      <c r="AU207" s="13" t="str">
        <f aca="true">IF(AG207=1,(OFFSET(I207,0,0,COUNTIF(#REF!,A207),1)),"")</f>
        <v/>
      </c>
      <c r="AV207" s="5" t="str">
        <f aca="false">VLOOKUP($I207,'[1]Price List, Weapons &amp; Items'!B$1:L$1048576,COLUMN('[1]Price List, Weapons &amp; Items'!$L$11)-1,0)</f>
        <v>no price, 0 count</v>
      </c>
      <c r="AW207" s="5" t="n">
        <f aca="false">IF(U207="Yes",1,0)</f>
        <v>1</v>
      </c>
      <c r="AX207" s="5" t="n">
        <f aca="false">IF(D207="Military",IF(OR(IFERROR(SEARCH("equipment",E207,1),0)&gt;0,IFERROR(SEARCH("weapons",E207,1),0)&gt;0),1,0),0)</f>
        <v>1</v>
      </c>
      <c r="AY207" s="5" t="str">
        <f aca="false">IFERROR(IF(VALUE(TEXT(C207,"mm"))=IF(AK207&gt;12,AK207-12,AK207),".",IF(TEXT(C207,"mm")="01",".",1)),"Value is not in date format")</f>
        <v>.</v>
      </c>
      <c r="AZ207" s="5" t="str">
        <f aca="false">IF(AND(A207=A206,C207=C206)=TRUE(),IF(F207=F206,".","1"),".")</f>
        <v>.</v>
      </c>
      <c r="BA207" s="5" t="str">
        <f aca="false">IF(AND(_xlfn.ISFORMULA(R207),_xlfn.ISFORMULA(S207),_xlfn.ISFORMULA(T207))=TRUE(),".",1)</f>
        <v>.</v>
      </c>
      <c r="BB207" s="5" t="str">
        <f aca="false">IF(T207&lt;&gt;".",IF(T207&gt;S207,1,"."),".")</f>
        <v>.</v>
      </c>
      <c r="BC207" s="5" t="n">
        <f aca="false">IFERROR(VLOOKUP(B207,'[1]Share, Heavy Weapons to Ukraine'!B$1:AA$1048576,COLUMN('[1]Share, Heavy Weapons to Ukraine'!C216)-1,0),0)</f>
        <v>1</v>
      </c>
      <c r="BD207" s="5" t="n">
        <f aca="false">VLOOKUP(Sheet1!B207,'[1]Country Summary (€)'!B$1:F$1048576,COLUMN('[1]Country Summary (€)'!C217)-1,FALSE())</f>
        <v>0</v>
      </c>
      <c r="BE207" s="5" t="str">
        <f aca="false">IF(AND(AG207=1,D207="Military",H207&lt;&gt;"Not given")=TRUE(),IF(SUMIFS(#REF!,#REF!,A207)&gt;0,ABS((SUMIFS(#REF!,#REF!,A207)/VLOOKUP("USD",'[1]Exchange Rates'!B$1:C$1048576,2,0)))/S207,"."),".")</f>
        <v>.</v>
      </c>
      <c r="BF207" s="1" t="str">
        <f aca="false">IF(AND(AG207=1,D207="Military",H207&lt;&gt;"Not given")=TRUE(),IF(SUMIFS(#REF!,#REF!,A207)&gt;0,IF((ABS((SUMIFS(#REF!,#REF!,A207)/VLOOKUP("USD",'[1]Exchange Rates'!B$1:C$1048576,2,0)))/S207)&gt;1,(SUMIFS(#REF!,#REF!,A207)-S207)/S207,(S207-SUMIFS(#REF!,#REF!,A207))/SUMIFS(#REF!,#REF!,A207)),"."),".")</f>
        <v>.</v>
      </c>
    </row>
    <row r="208" customFormat="false" ht="15.75" hidden="false" customHeight="true" outlineLevel="0" collapsed="false">
      <c r="A208" s="55" t="s">
        <v>405</v>
      </c>
      <c r="B208" s="37" t="s">
        <v>57</v>
      </c>
      <c r="C208" s="38" t="n">
        <v>44797</v>
      </c>
      <c r="D208" s="37" t="s">
        <v>105</v>
      </c>
      <c r="E208" s="37" t="s">
        <v>106</v>
      </c>
      <c r="F208" s="4" t="s">
        <v>426</v>
      </c>
      <c r="G208" s="5" t="s">
        <v>61</v>
      </c>
      <c r="H208" s="53" t="n">
        <v>2980000000</v>
      </c>
      <c r="I208" s="37" t="s">
        <v>430</v>
      </c>
      <c r="J208" s="7" t="str">
        <f aca="false">VLOOKUP($I208,'[1]Price List, Weapons &amp; Items'!B$1:C$1048576,2,0)</f>
        <v>Aviation and drones</v>
      </c>
      <c r="K208" s="7" t="str">
        <f aca="false">IF(I208=".",I208,VLOOKUP($I208,'[1]Price List, Weapons &amp; Items'!B$1:D$1048576,3,0))</f>
        <v>Drone</v>
      </c>
      <c r="L208" s="8" t="n">
        <f aca="false">VLOOKUP(I208,'[1]Price List, Weapons &amp; Items'!B$1:E$1048576,4,0)</f>
        <v>0</v>
      </c>
      <c r="M208" s="40" t="s">
        <v>166</v>
      </c>
      <c r="N208" s="9" t="s">
        <v>166</v>
      </c>
      <c r="O208" s="9" t="n">
        <f aca="false">VLOOKUP($I208,'[1]Price List, Weapons &amp; Items'!B$1:G$1048576,6,0)</f>
        <v>15000000</v>
      </c>
      <c r="P208" s="6" t="str">
        <f aca="false">IF(TYPE(M208)=1,IF(TYPE(O208)=1,M208*O208,"No price"),".")</f>
        <v>.</v>
      </c>
      <c r="Q208" s="6" t="str">
        <f aca="false">IF(TYPE(N208)=1,IF(TYPE(O208)=1,N208*O208,"No price"),".")</f>
        <v>.</v>
      </c>
      <c r="R208" s="6" t="str">
        <f aca="false">IF(AG208=1,IF(H208&lt;&gt;"Not given",H208,IF(TYPE(H208)=2,IF(SUMIFS(#REF!,#REF!,A208)&gt;0,SUMIFS(#REF!,#REF!,A208),"."),"Format error")),"")</f>
        <v/>
      </c>
      <c r="S208" s="6" t="str">
        <f aca="false">IF(AND(AG208=1,R208&lt;&gt;".")=TRUE(),R208/VLOOKUP(G208,'[1]Exchange Rates'!B$1:C$1048576,2,0),IF(R208=".",".",""))</f>
        <v/>
      </c>
      <c r="T208" s="6" t="str">
        <f aca="false">IF(AG208=1,IF(AI208="Value is not given at all",".",IF(AI208="Value is given by the source",S208,IF(AI208="Value is calculated with prices",(IF(SUMIFS(#REF!,#REF!,A208)&gt;0,SUMIFS(#REF!,#REF!,A208),"."))/VLOOKUP("USD",'[1]Exchange Rates'!B$1:C$1048576,2,0),"Error with coding"))),"")</f>
        <v/>
      </c>
      <c r="U208" s="5" t="s">
        <v>63</v>
      </c>
      <c r="V208" s="42" t="s">
        <v>427</v>
      </c>
      <c r="W208" s="61" t="s">
        <v>72</v>
      </c>
      <c r="X208" s="62" t="s">
        <v>76</v>
      </c>
      <c r="Y208" s="63" t="s">
        <v>173</v>
      </c>
      <c r="Z208" s="5" t="n">
        <v>0</v>
      </c>
      <c r="AA208" s="5" t="n">
        <v>0</v>
      </c>
      <c r="AB208" s="5" t="n">
        <f aca="false">IF(AND(D208="Humanitarian", AE208&lt;&gt;"."), 1, 0)</f>
        <v>0</v>
      </c>
      <c r="AC208" s="5" t="n">
        <f aca="false">IF(OR(M208="undisclosed", M208="."), 0, IF(M208=N208, 1, 0))</f>
        <v>0</v>
      </c>
      <c r="AD208" s="5" t="n">
        <v>0</v>
      </c>
      <c r="AE208" s="1" t="s">
        <v>62</v>
      </c>
      <c r="AF208" s="12" t="str">
        <f aca="false">""</f>
        <v/>
      </c>
      <c r="AG208" s="36" t="n">
        <v>0</v>
      </c>
      <c r="AH208" s="67" t="s">
        <v>66</v>
      </c>
      <c r="AI208" s="36" t="s">
        <v>67</v>
      </c>
      <c r="AJ208" s="36" t="n">
        <v>1</v>
      </c>
      <c r="AK208" s="36" t="n">
        <v>8</v>
      </c>
      <c r="AL208" s="36" t="n">
        <v>0</v>
      </c>
      <c r="AM208" s="36" t="n">
        <f aca="false">IF(OR(AN208="2022-2023",AN208=2022), 1, 0)</f>
        <v>1</v>
      </c>
      <c r="AN208" s="36" t="s">
        <v>68</v>
      </c>
      <c r="AO208" s="36" t="n">
        <f aca="false">VLOOKUP($I208,'[1]Price List, Weapons &amp; Items'!B$1:F$1048576,5,0)</f>
        <v>0</v>
      </c>
      <c r="AP208" s="36" t="n">
        <f aca="false">IF(AND(AO208=1,M208="undisclosed")=TRUE(),1,0)</f>
        <v>0</v>
      </c>
      <c r="AQ208" s="36" t="n">
        <f aca="false">IF(AND(AO208=1,N208="undisclosed")=TRUE(),1,0)</f>
        <v>0</v>
      </c>
      <c r="AR208" s="36" t="n">
        <f aca="false">IFERROR(IF(SEARCH("ammuni",I208,1)&gt;0,1,0),0)</f>
        <v>0</v>
      </c>
      <c r="AS208" s="5" t="str">
        <f aca="false">VLOOKUP($I208,'[1]Price List, Weapons &amp; Items'!B$1:L$1048576,COLUMN('[1]Price List, Weapons &amp; Items'!$J$11)-1,0)</f>
        <v>Miscellaneous</v>
      </c>
      <c r="AT208" s="5" t="str">
        <f aca="false">IF(I208=".",".",VLOOKUP($I208,'[1]Price List, Weapons &amp; Items'!B$1:J$1048576,3,0))</f>
        <v>Drone</v>
      </c>
      <c r="AU208" s="13" t="str">
        <f aca="true">IF(AG208=1,(OFFSET(I208,0,0,COUNTIF(#REF!,A208),1)),"")</f>
        <v/>
      </c>
      <c r="AV208" s="5" t="str">
        <f aca="false">VLOOKUP($I208,'[1]Price List, Weapons &amp; Items'!B$1:L$1048576,COLUMN('[1]Price List, Weapons &amp; Items'!$L$11)-1,0)</f>
        <v>no price, 0 count</v>
      </c>
      <c r="AW208" s="5" t="n">
        <f aca="false">IF(U208="Yes",1,0)</f>
        <v>1</v>
      </c>
      <c r="AX208" s="5" t="n">
        <f aca="false">IF(D208="Military",IF(OR(IFERROR(SEARCH("equipment",E208,1),0)&gt;0,IFERROR(SEARCH("weapons",E208,1),0)&gt;0),1,0),0)</f>
        <v>1</v>
      </c>
      <c r="AY208" s="5" t="str">
        <f aca="false">IFERROR(IF(VALUE(TEXT(C208,"mm"))=IF(AK208&gt;12,AK208-12,AK208),".",IF(TEXT(C208,"mm")="01",".",1)),"Value is not in date format")</f>
        <v>.</v>
      </c>
      <c r="AZ208" s="5" t="str">
        <f aca="false">IF(AND(A208=A207,C208=C207)=TRUE(),IF(F208=F207,".","1"),".")</f>
        <v>.</v>
      </c>
      <c r="BA208" s="5" t="str">
        <f aca="false">IF(AND(_xlfn.ISFORMULA(R208),_xlfn.ISFORMULA(S208),_xlfn.ISFORMULA(T208))=TRUE(),".",1)</f>
        <v>.</v>
      </c>
      <c r="BB208" s="5" t="str">
        <f aca="false">IF(T208&lt;&gt;".",IF(T208&gt;S208,1,"."),".")</f>
        <v>.</v>
      </c>
      <c r="BC208" s="5" t="n">
        <f aca="false">IFERROR(VLOOKUP(B208,'[1]Share, Heavy Weapons to Ukraine'!B$1:AA$1048576,COLUMN('[1]Share, Heavy Weapons to Ukraine'!C217)-1,0),0)</f>
        <v>1</v>
      </c>
      <c r="BD208" s="5" t="n">
        <f aca="false">VLOOKUP(Sheet1!B208,'[1]Country Summary (€)'!B$1:F$1048576,COLUMN('[1]Country Summary (€)'!C218)-1,FALSE())</f>
        <v>0</v>
      </c>
      <c r="BE208" s="5" t="str">
        <f aca="false">IF(AND(AG208=1,D208="Military",H208&lt;&gt;"Not given")=TRUE(),IF(SUMIFS(#REF!,#REF!,A208)&gt;0,ABS((SUMIFS(#REF!,#REF!,A208)/VLOOKUP("USD",'[1]Exchange Rates'!B$1:C$1048576,2,0)))/S208,"."),".")</f>
        <v>.</v>
      </c>
      <c r="BF208" s="1" t="str">
        <f aca="false">IF(AND(AG208=1,D208="Military",H208&lt;&gt;"Not given")=TRUE(),IF(SUMIFS(#REF!,#REF!,A208)&gt;0,IF((ABS((SUMIFS(#REF!,#REF!,A208)/VLOOKUP("USD",'[1]Exchange Rates'!B$1:C$1048576,2,0)))/S208)&gt;1,(SUMIFS(#REF!,#REF!,A208)-S208)/S208,(S208-SUMIFS(#REF!,#REF!,A208))/SUMIFS(#REF!,#REF!,A208)),"."),".")</f>
        <v>.</v>
      </c>
    </row>
    <row r="209" customFormat="false" ht="15.75" hidden="false" customHeight="true" outlineLevel="0" collapsed="false">
      <c r="A209" s="55" t="s">
        <v>405</v>
      </c>
      <c r="B209" s="37" t="s">
        <v>57</v>
      </c>
      <c r="C209" s="38" t="n">
        <v>44797</v>
      </c>
      <c r="D209" s="37" t="s">
        <v>105</v>
      </c>
      <c r="E209" s="37" t="s">
        <v>106</v>
      </c>
      <c r="F209" s="4" t="s">
        <v>426</v>
      </c>
      <c r="G209" s="5" t="s">
        <v>61</v>
      </c>
      <c r="H209" s="53" t="n">
        <v>2980000000</v>
      </c>
      <c r="I209" s="37" t="s">
        <v>431</v>
      </c>
      <c r="J209" s="7" t="str">
        <f aca="false">VLOOKUP($I209,'[1]Price List, Weapons &amp; Items'!B$1:C$1048576,2,0)</f>
        <v>Portable defence system</v>
      </c>
      <c r="K209" s="7" t="str">
        <f aca="false">IF(I209=".",I209,VLOOKUP($I209,'[1]Price List, Weapons &amp; Items'!B$1:D$1048576,3,0))</f>
        <v>Light Anti-armor Weapon (LAW)</v>
      </c>
      <c r="L209" s="8" t="n">
        <f aca="false">VLOOKUP(I209,'[1]Price List, Weapons &amp; Items'!B$1:E$1048576,4,0)</f>
        <v>0</v>
      </c>
      <c r="M209" s="40" t="s">
        <v>166</v>
      </c>
      <c r="N209" s="9" t="s">
        <v>166</v>
      </c>
      <c r="O209" s="9" t="n">
        <f aca="false">VLOOKUP($I209,'[1]Price List, Weapons &amp; Items'!B$1:G$1048576,6,0)</f>
        <v>22000</v>
      </c>
      <c r="P209" s="6" t="str">
        <f aca="false">IF(TYPE(M209)=1,IF(TYPE(O209)=1,M209*O209,"No price"),".")</f>
        <v>.</v>
      </c>
      <c r="Q209" s="6" t="str">
        <f aca="false">IF(TYPE(N209)=1,IF(TYPE(O209)=1,N209*O209,"No price"),".")</f>
        <v>.</v>
      </c>
      <c r="R209" s="6" t="str">
        <f aca="false">IF(AG209=1,IF(H209&lt;&gt;"Not given",H209,IF(TYPE(H209)=2,IF(SUMIFS(#REF!,#REF!,A209)&gt;0,SUMIFS(#REF!,#REF!,A209),"."),"Format error")),"")</f>
        <v/>
      </c>
      <c r="S209" s="6" t="str">
        <f aca="false">IF(AND(AG209=1,R209&lt;&gt;".")=TRUE(),R209/VLOOKUP(G209,'[1]Exchange Rates'!B$1:C$1048576,2,0),IF(R209=".",".",""))</f>
        <v/>
      </c>
      <c r="T209" s="6" t="str">
        <f aca="false">IF(AG209=1,IF(AI209="Value is not given at all",".",IF(AI209="Value is given by the source",S209,IF(AI209="Value is calculated with prices",(IF(SUMIFS(#REF!,#REF!,A209)&gt;0,SUMIFS(#REF!,#REF!,A209),"."))/VLOOKUP("USD",'[1]Exchange Rates'!B$1:C$1048576,2,0),"Error with coding"))),"")</f>
        <v/>
      </c>
      <c r="U209" s="5" t="s">
        <v>63</v>
      </c>
      <c r="V209" s="42" t="s">
        <v>427</v>
      </c>
      <c r="W209" s="61" t="s">
        <v>72</v>
      </c>
      <c r="X209" s="62" t="s">
        <v>76</v>
      </c>
      <c r="Y209" s="63" t="s">
        <v>175</v>
      </c>
      <c r="Z209" s="5" t="n">
        <v>0</v>
      </c>
      <c r="AA209" s="5" t="n">
        <v>0</v>
      </c>
      <c r="AB209" s="5" t="n">
        <f aca="false">IF(AND(D209="Humanitarian", AE209&lt;&gt;"."), 1, 0)</f>
        <v>0</v>
      </c>
      <c r="AC209" s="5" t="n">
        <f aca="false">IF(OR(M209="undisclosed", M209="."), 0, IF(M209=N209, 1, 0))</f>
        <v>0</v>
      </c>
      <c r="AD209" s="5" t="n">
        <v>0</v>
      </c>
      <c r="AE209" s="1" t="s">
        <v>62</v>
      </c>
      <c r="AF209" s="12" t="str">
        <f aca="false">""</f>
        <v/>
      </c>
      <c r="AG209" s="36" t="n">
        <v>0</v>
      </c>
      <c r="AH209" s="67" t="s">
        <v>66</v>
      </c>
      <c r="AI209" s="36" t="s">
        <v>67</v>
      </c>
      <c r="AJ209" s="36" t="n">
        <v>1</v>
      </c>
      <c r="AK209" s="36" t="n">
        <v>8</v>
      </c>
      <c r="AL209" s="36" t="n">
        <v>0</v>
      </c>
      <c r="AM209" s="36" t="n">
        <f aca="false">IF(OR(AN209="2022-2023",AN209=2022), 1, 0)</f>
        <v>1</v>
      </c>
      <c r="AN209" s="36" t="s">
        <v>68</v>
      </c>
      <c r="AO209" s="36" t="n">
        <f aca="false">VLOOKUP($I209,'[1]Price List, Weapons &amp; Items'!B$1:F$1048576,5,0)</f>
        <v>0</v>
      </c>
      <c r="AP209" s="36" t="n">
        <f aca="false">IF(AND(AO209=1,M209="undisclosed")=TRUE(),1,0)</f>
        <v>0</v>
      </c>
      <c r="AQ209" s="36" t="n">
        <f aca="false">IF(AND(AO209=1,N209="undisclosed")=TRUE(),1,0)</f>
        <v>0</v>
      </c>
      <c r="AR209" s="36" t="n">
        <f aca="false">IFERROR(IF(SEARCH("ammuni",I209,1)&gt;0,1,0),0)</f>
        <v>0</v>
      </c>
      <c r="AS209" s="5" t="str">
        <f aca="false">VLOOKUP($I209,'[1]Price List, Weapons &amp; Items'!B$1:L$1048576,COLUMN('[1]Price List, Weapons &amp; Items'!$J$11)-1,0)</f>
        <v>Contracts</v>
      </c>
      <c r="AT209" s="5" t="str">
        <f aca="false">IF(I209=".",".",VLOOKUP($I209,'[1]Price List, Weapons &amp; Items'!B$1:J$1048576,3,0))</f>
        <v>Light Anti-armor Weapon (LAW)</v>
      </c>
      <c r="AU209" s="13" t="str">
        <f aca="true">IF(AG209=1,(OFFSET(I209,0,0,COUNTIF(#REF!,A209),1)),"")</f>
        <v/>
      </c>
      <c r="AV209" s="5" t="str">
        <f aca="false">VLOOKUP($I209,'[1]Price List, Weapons &amp; Items'!B$1:L$1048576,COLUMN('[1]Price List, Weapons &amp; Items'!$L$11)-1,0)</f>
        <v>no price, 0 count</v>
      </c>
      <c r="AW209" s="5" t="n">
        <f aca="false">IF(U209="Yes",1,0)</f>
        <v>1</v>
      </c>
      <c r="AX209" s="5" t="n">
        <f aca="false">IF(D209="Military",IF(OR(IFERROR(SEARCH("equipment",E209,1),0)&gt;0,IFERROR(SEARCH("weapons",E209,1),0)&gt;0),1,0),0)</f>
        <v>1</v>
      </c>
      <c r="AY209" s="5" t="str">
        <f aca="false">IFERROR(IF(VALUE(TEXT(C209,"mm"))=IF(AK209&gt;12,AK209-12,AK209),".",IF(TEXT(C209,"mm")="01",".",1)),"Value is not in date format")</f>
        <v>.</v>
      </c>
      <c r="AZ209" s="5" t="str">
        <f aca="false">IF(AND(A209=A208,C209=C208)=TRUE(),IF(F209=F208,".","1"),".")</f>
        <v>.</v>
      </c>
      <c r="BA209" s="5" t="str">
        <f aca="false">IF(AND(_xlfn.ISFORMULA(R209),_xlfn.ISFORMULA(S209),_xlfn.ISFORMULA(T209))=TRUE(),".",1)</f>
        <v>.</v>
      </c>
      <c r="BB209" s="5" t="str">
        <f aca="false">IF(T209&lt;&gt;".",IF(T209&gt;S209,1,"."),".")</f>
        <v>.</v>
      </c>
      <c r="BC209" s="5" t="n">
        <f aca="false">IFERROR(VLOOKUP(B209,'[1]Share, Heavy Weapons to Ukraine'!B$1:AA$1048576,COLUMN('[1]Share, Heavy Weapons to Ukraine'!C218)-1,0),0)</f>
        <v>1</v>
      </c>
      <c r="BD209" s="5" t="n">
        <f aca="false">VLOOKUP(Sheet1!B209,'[1]Country Summary (€)'!B$1:F$1048576,COLUMN('[1]Country Summary (€)'!C219)-1,FALSE())</f>
        <v>0</v>
      </c>
      <c r="BE209" s="5" t="str">
        <f aca="false">IF(AND(AG209=1,D209="Military",H209&lt;&gt;"Not given")=TRUE(),IF(SUMIFS(#REF!,#REF!,A209)&gt;0,ABS((SUMIFS(#REF!,#REF!,A209)/VLOOKUP("USD",'[1]Exchange Rates'!B$1:C$1048576,2,0)))/S209,"."),".")</f>
        <v>.</v>
      </c>
      <c r="BF209" s="1" t="str">
        <f aca="false">IF(AND(AG209=1,D209="Military",H209&lt;&gt;"Not given")=TRUE(),IF(SUMIFS(#REF!,#REF!,A209)&gt;0,IF((ABS((SUMIFS(#REF!,#REF!,A209)/VLOOKUP("USD",'[1]Exchange Rates'!B$1:C$1048576,2,0)))/S209)&gt;1,(SUMIFS(#REF!,#REF!,A209)-S209)/S209,(S209-SUMIFS(#REF!,#REF!,A209))/SUMIFS(#REF!,#REF!,A209)),"."),".")</f>
        <v>.</v>
      </c>
    </row>
    <row r="210" customFormat="false" ht="15.75" hidden="false" customHeight="true" outlineLevel="0" collapsed="false">
      <c r="A210" s="55" t="s">
        <v>405</v>
      </c>
      <c r="B210" s="37" t="s">
        <v>57</v>
      </c>
      <c r="C210" s="38" t="n">
        <v>44832</v>
      </c>
      <c r="D210" s="37" t="s">
        <v>105</v>
      </c>
      <c r="E210" s="37" t="s">
        <v>106</v>
      </c>
      <c r="F210" s="4" t="s">
        <v>432</v>
      </c>
      <c r="G210" s="5" t="s">
        <v>61</v>
      </c>
      <c r="H210" s="53" t="n">
        <v>1100000000</v>
      </c>
      <c r="I210" s="37" t="s">
        <v>206</v>
      </c>
      <c r="J210" s="7" t="str">
        <f aca="false">VLOOKUP($I210,'[1]Price List, Weapons &amp; Items'!B$1:C$1048576,2,0)</f>
        <v>Heavy weapon</v>
      </c>
      <c r="K210" s="7" t="str">
        <f aca="false">IF(I210=".",I210,VLOOKUP($I210,'[1]Price List, Weapons &amp; Items'!B$1:D$1048576,3,0))</f>
        <v>227mm MLRS</v>
      </c>
      <c r="L210" s="8" t="n">
        <f aca="false">VLOOKUP(I210,'[1]Price List, Weapons &amp; Items'!B$1:E$1048576,4,0)</f>
        <v>0</v>
      </c>
      <c r="M210" s="40" t="n">
        <v>18</v>
      </c>
      <c r="N210" s="9" t="n">
        <v>12</v>
      </c>
      <c r="O210" s="9" t="n">
        <f aca="false">VLOOKUP($I210,'[1]Price List, Weapons &amp; Items'!B$1:G$1048576,6,0)</f>
        <v>15076313.03</v>
      </c>
      <c r="P210" s="6" t="str">
        <f aca="false">IF(TYPE(M210)=1,IF(TYPE(O210)=1,M210*O210,"No price"),".")</f>
        <v>No price</v>
      </c>
      <c r="Q210" s="6" t="str">
        <f aca="false">IF(TYPE(N210)=1,IF(TYPE(O210)=1,N210*O210,"No price"),".")</f>
        <v>No price</v>
      </c>
      <c r="R210" s="6" t="str">
        <f aca="false">IF(AG210=1,IF(H210&lt;&gt;"Not given",H210,IF(TYPE(H210)=2,IF(SUMIFS(#REF!,#REF!,A210)&gt;0,SUMIFS(#REF!,#REF!,A210),"."),"Format error")),"")</f>
        <v/>
      </c>
      <c r="S210" s="6" t="str">
        <f aca="false">IF(AND(AG210=1,R210&lt;&gt;".")=TRUE(),R210/VLOOKUP(G210,'[1]Exchange Rates'!B$1:C$1048576,2,0),IF(R210=".",".",""))</f>
        <v/>
      </c>
      <c r="T210" s="6" t="str">
        <f aca="false">IF(AG210=1,IF(AI210="Value is not given at all",".",IF(AI210="Value is given by the source",S210,IF(AI210="Value is calculated with prices",(IF(SUMIFS(#REF!,#REF!,A210)&gt;0,SUMIFS(#REF!,#REF!,A210),"."))/VLOOKUP("USD",'[1]Exchange Rates'!B$1:C$1048576,2,0),"Error with coding"))),"")</f>
        <v/>
      </c>
      <c r="U210" s="5" t="s">
        <v>63</v>
      </c>
      <c r="V210" s="42" t="s">
        <v>433</v>
      </c>
      <c r="W210" s="61" t="s">
        <v>72</v>
      </c>
      <c r="X210" s="62" t="s">
        <v>76</v>
      </c>
      <c r="Y210" s="63" t="s">
        <v>177</v>
      </c>
      <c r="Z210" s="5" t="n">
        <v>0</v>
      </c>
      <c r="AA210" s="5" t="n">
        <v>0</v>
      </c>
      <c r="AB210" s="5" t="n">
        <f aca="false">IF(AND(D210="Humanitarian", AE210&lt;&gt;"."), 1, 0)</f>
        <v>0</v>
      </c>
      <c r="AC210" s="5" t="n">
        <f aca="false">IF(OR(M210="undisclosed", M210="."), 0, IF(M210=N210, 1, 0))</f>
        <v>0</v>
      </c>
      <c r="AD210" s="5" t="n">
        <v>1</v>
      </c>
      <c r="AE210" s="44" t="s">
        <v>146</v>
      </c>
      <c r="AF210" s="12" t="str">
        <f aca="false">""</f>
        <v/>
      </c>
      <c r="AG210" s="36" t="n">
        <v>0</v>
      </c>
      <c r="AH210" s="67" t="s">
        <v>66</v>
      </c>
      <c r="AI210" s="36" t="s">
        <v>67</v>
      </c>
      <c r="AJ210" s="36" t="n">
        <v>1</v>
      </c>
      <c r="AK210" s="36" t="n">
        <v>9</v>
      </c>
      <c r="AL210" s="36" t="n">
        <v>0</v>
      </c>
      <c r="AM210" s="36" t="n">
        <f aca="false">IF(OR(AN210="2022-2023",AN210=2022), 1, 0)</f>
        <v>1</v>
      </c>
      <c r="AN210" s="36" t="s">
        <v>68</v>
      </c>
      <c r="AO210" s="36" t="n">
        <f aca="false">VLOOKUP($I210,'[1]Price List, Weapons &amp; Items'!B$1:F$1048576,5,0)</f>
        <v>1</v>
      </c>
      <c r="AP210" s="36" t="n">
        <f aca="false">IF(AND(AO210=1,M210="undisclosed")=TRUE(),1,0)</f>
        <v>0</v>
      </c>
      <c r="AQ210" s="36" t="n">
        <f aca="false">IF(AND(AO210=1,N210="undisclosed")=TRUE(),1,0)</f>
        <v>0</v>
      </c>
      <c r="AR210" s="36" t="n">
        <f aca="false">IFERROR(IF(SEARCH("ammuni",I210,1)&gt;0,1,0),0)</f>
        <v>0</v>
      </c>
      <c r="AS210" s="5" t="str">
        <f aca="false">VLOOKUP($I210,'[1]Price List, Weapons &amp; Items'!B$1:L$1048576,COLUMN('[1]Price List, Weapons &amp; Items'!$J$11)-1,0)</f>
        <v>Contracts</v>
      </c>
      <c r="AT210" s="5" t="str">
        <f aca="false">IF(I210=".",".",VLOOKUP($I210,'[1]Price List, Weapons &amp; Items'!B$1:J$1048576,3,0))</f>
        <v>227mm MLRS</v>
      </c>
      <c r="AU210" s="13" t="str">
        <f aca="true">IF(AG210=1,(OFFSET(I210,0,0,COUNTIF(#REF!,A210),1)),"")</f>
        <v/>
      </c>
      <c r="AV210" s="5" t="n">
        <f aca="false">VLOOKUP($I210,'[1]Price List, Weapons &amp; Items'!B$1:L$1048576,COLUMN('[1]Price List, Weapons &amp; Items'!$L$11)-1,0)</f>
        <v>0</v>
      </c>
      <c r="AW210" s="5" t="n">
        <f aca="false">IF(U210="Yes",1,0)</f>
        <v>1</v>
      </c>
      <c r="AX210" s="5" t="n">
        <f aca="false">IF(D210="Military",IF(OR(IFERROR(SEARCH("equipment",E210,1),0)&gt;0,IFERROR(SEARCH("weapons",E210,1),0)&gt;0),1,0),0)</f>
        <v>1</v>
      </c>
      <c r="AY210" s="5" t="str">
        <f aca="false">IFERROR(IF(VALUE(TEXT(C210,"mm"))=IF(AK210&gt;12,AK210-12,AK210),".",IF(TEXT(C210,"mm")="01",".",1)),"Value is not in date format")</f>
        <v>.</v>
      </c>
      <c r="AZ210" s="5" t="str">
        <f aca="false">IF(AND(A210=A209,C210=C209)=TRUE(),IF(F210=F209,".","1"),".")</f>
        <v>.</v>
      </c>
      <c r="BA210" s="5" t="str">
        <f aca="false">IF(AND(_xlfn.ISFORMULA(R210),_xlfn.ISFORMULA(S210),_xlfn.ISFORMULA(T210))=TRUE(),".",1)</f>
        <v>.</v>
      </c>
      <c r="BB210" s="5" t="str">
        <f aca="false">IF(T210&lt;&gt;".",IF(T210&gt;S210,1,"."),".")</f>
        <v>.</v>
      </c>
      <c r="BC210" s="5" t="n">
        <f aca="false">IFERROR(VLOOKUP(B210,'[1]Share, Heavy Weapons to Ukraine'!B$1:AA$1048576,COLUMN('[1]Share, Heavy Weapons to Ukraine'!C219)-1,0),0)</f>
        <v>1</v>
      </c>
      <c r="BD210" s="5" t="n">
        <f aca="false">VLOOKUP(Sheet1!B210,'[1]Country Summary (€)'!B$1:F$1048576,COLUMN('[1]Country Summary (€)'!C220)-1,FALSE())</f>
        <v>0</v>
      </c>
      <c r="BE210" s="5" t="str">
        <f aca="false">IF(AND(AG210=1,D210="Military",H210&lt;&gt;"Not given")=TRUE(),IF(SUMIFS(#REF!,#REF!,A210)&gt;0,ABS((SUMIFS(#REF!,#REF!,A210)/VLOOKUP("USD",'[1]Exchange Rates'!B$1:C$1048576,2,0)))/S210,"."),".")</f>
        <v>.</v>
      </c>
      <c r="BF210" s="1" t="str">
        <f aca="false">IF(AND(AG210=1,D210="Military",H210&lt;&gt;"Not given")=TRUE(),IF(SUMIFS(#REF!,#REF!,A210)&gt;0,IF((ABS((SUMIFS(#REF!,#REF!,A210)/VLOOKUP("USD",'[1]Exchange Rates'!B$1:C$1048576,2,0)))/S210)&gt;1,(SUMIFS(#REF!,#REF!,A210)-S210)/S210,(S210-SUMIFS(#REF!,#REF!,A210))/SUMIFS(#REF!,#REF!,A210)),"."),".")</f>
        <v>.</v>
      </c>
    </row>
    <row r="211" customFormat="false" ht="15.75" hidden="false" customHeight="true" outlineLevel="0" collapsed="false">
      <c r="A211" s="55" t="s">
        <v>405</v>
      </c>
      <c r="B211" s="37" t="s">
        <v>57</v>
      </c>
      <c r="C211" s="38" t="n">
        <v>44832</v>
      </c>
      <c r="D211" s="37" t="s">
        <v>105</v>
      </c>
      <c r="E211" s="37" t="s">
        <v>106</v>
      </c>
      <c r="F211" s="4" t="s">
        <v>432</v>
      </c>
      <c r="G211" s="5" t="s">
        <v>61</v>
      </c>
      <c r="H211" s="53" t="n">
        <v>1100000000</v>
      </c>
      <c r="I211" s="37" t="s">
        <v>231</v>
      </c>
      <c r="J211" s="7" t="str">
        <f aca="false">VLOOKUP($I211,'[1]Price List, Weapons &amp; Items'!B$1:C$1048576,2,0)</f>
        <v>Ammunition for heavy weapon</v>
      </c>
      <c r="K211" s="7" t="str">
        <f aca="false">IF(I211=".",I211,VLOOKUP($I211,'[1]Price List, Weapons &amp; Items'!B$1:D$1048576,3,0))</f>
        <v>227mm MLRS ammunition</v>
      </c>
      <c r="L211" s="8" t="n">
        <f aca="false">VLOOKUP(I211,'[1]Price List, Weapons &amp; Items'!B$1:E$1048576,4,0)</f>
        <v>0</v>
      </c>
      <c r="M211" s="40" t="s">
        <v>166</v>
      </c>
      <c r="N211" s="9" t="s">
        <v>166</v>
      </c>
      <c r="O211" s="9" t="n">
        <f aca="false">VLOOKUP($I211,'[1]Price List, Weapons &amp; Items'!B$1:G$1048576,6,0)</f>
        <v>150000</v>
      </c>
      <c r="P211" s="6" t="str">
        <f aca="false">IF(TYPE(M211)=1,IF(TYPE(O211)=1,M211*O211,"No price"),".")</f>
        <v>.</v>
      </c>
      <c r="Q211" s="6" t="str">
        <f aca="false">IF(TYPE(N211)=1,IF(TYPE(O211)=1,N211*O211,"No price"),".")</f>
        <v>.</v>
      </c>
      <c r="R211" s="6" t="str">
        <f aca="false">IF(AG211=1,IF(H211&lt;&gt;"Not given",H211,IF(TYPE(H211)=2,IF(SUMIFS(#REF!,#REF!,A211)&gt;0,SUMIFS(#REF!,#REF!,A211),"."),"Format error")),"")</f>
        <v/>
      </c>
      <c r="S211" s="6" t="str">
        <f aca="false">IF(AND(AG211=1,R211&lt;&gt;".")=TRUE(),R211/VLOOKUP(G211,'[1]Exchange Rates'!B$1:C$1048576,2,0),IF(R211=".",".",""))</f>
        <v/>
      </c>
      <c r="T211" s="6" t="str">
        <f aca="false">IF(AG211=1,IF(AI211="Value is not given at all",".",IF(AI211="Value is given by the source",S211,IF(AI211="Value is calculated with prices",(IF(SUMIFS(#REF!,#REF!,A211)&gt;0,SUMIFS(#REF!,#REF!,A211),"."))/VLOOKUP("USD",'[1]Exchange Rates'!B$1:C$1048576,2,0),"Error with coding"))),"")</f>
        <v/>
      </c>
      <c r="U211" s="5" t="s">
        <v>63</v>
      </c>
      <c r="V211" s="42" t="s">
        <v>433</v>
      </c>
      <c r="W211" s="61" t="s">
        <v>72</v>
      </c>
      <c r="X211" s="62" t="s">
        <v>76</v>
      </c>
      <c r="Y211" s="63" t="s">
        <v>179</v>
      </c>
      <c r="Z211" s="5" t="n">
        <v>0</v>
      </c>
      <c r="AA211" s="5" t="n">
        <v>0</v>
      </c>
      <c r="AB211" s="5" t="n">
        <f aca="false">IF(AND(D211="Humanitarian", AE211&lt;&gt;"."), 1, 0)</f>
        <v>0</v>
      </c>
      <c r="AC211" s="5" t="n">
        <f aca="false">IF(OR(M211="undisclosed", M211="."), 0, IF(M211=N211, 1, 0))</f>
        <v>0</v>
      </c>
      <c r="AD211" s="5" t="n">
        <v>0</v>
      </c>
      <c r="AE211" s="1" t="s">
        <v>62</v>
      </c>
      <c r="AF211" s="12" t="str">
        <f aca="false">""</f>
        <v/>
      </c>
      <c r="AG211" s="36" t="n">
        <v>0</v>
      </c>
      <c r="AH211" s="67" t="s">
        <v>66</v>
      </c>
      <c r="AI211" s="36" t="s">
        <v>67</v>
      </c>
      <c r="AJ211" s="36" t="n">
        <v>1</v>
      </c>
      <c r="AK211" s="36" t="n">
        <v>9</v>
      </c>
      <c r="AL211" s="36" t="n">
        <v>0</v>
      </c>
      <c r="AM211" s="36" t="n">
        <f aca="false">IF(OR(AN211="2022-2023",AN211=2022), 1, 0)</f>
        <v>1</v>
      </c>
      <c r="AN211" s="36" t="s">
        <v>68</v>
      </c>
      <c r="AO211" s="36" t="n">
        <f aca="false">VLOOKUP($I211,'[1]Price List, Weapons &amp; Items'!B$1:F$1048576,5,0)</f>
        <v>1</v>
      </c>
      <c r="AP211" s="36" t="n">
        <f aca="false">IF(AND(AO211=1,M211="undisclosed")=TRUE(),1,0)</f>
        <v>1</v>
      </c>
      <c r="AQ211" s="36" t="n">
        <f aca="false">IF(AND(AO211=1,N211="undisclosed")=TRUE(),1,0)</f>
        <v>1</v>
      </c>
      <c r="AR211" s="36" t="n">
        <f aca="false">IFERROR(IF(SEARCH("ammuni",I211,1)&gt;0,1,0),0)</f>
        <v>1</v>
      </c>
      <c r="AS211" s="5" t="str">
        <f aca="false">VLOOKUP($I211,'[1]Price List, Weapons &amp; Items'!B$1:L$1048576,COLUMN('[1]Price List, Weapons &amp; Items'!$J$11)-1,0)</f>
        <v>Media reports (incl. social media)</v>
      </c>
      <c r="AT211" s="5" t="str">
        <f aca="false">IF(I211=".",".",VLOOKUP($I211,'[1]Price List, Weapons &amp; Items'!B$1:J$1048576,3,0))</f>
        <v>227mm MLRS ammunition</v>
      </c>
      <c r="AU211" s="13" t="str">
        <f aca="true">IF(AG211=1,(OFFSET(I211,0,0,COUNTIF(#REF!,A211),1)),"")</f>
        <v/>
      </c>
      <c r="AV211" s="5" t="str">
        <f aca="false">VLOOKUP($I211,'[1]Price List, Weapons &amp; Items'!B$1:L$1048576,COLUMN('[1]Price List, Weapons &amp; Items'!$L$11)-1,0)</f>
        <v>no price, 0 count</v>
      </c>
      <c r="AW211" s="5" t="n">
        <f aca="false">IF(U211="Yes",1,0)</f>
        <v>1</v>
      </c>
      <c r="AX211" s="5" t="n">
        <f aca="false">IF(D211="Military",IF(OR(IFERROR(SEARCH("equipment",E211,1),0)&gt;0,IFERROR(SEARCH("weapons",E211,1),0)&gt;0),1,0),0)</f>
        <v>1</v>
      </c>
      <c r="AY211" s="5" t="str">
        <f aca="false">IFERROR(IF(VALUE(TEXT(C211,"mm"))=IF(AK211&gt;12,AK211-12,AK211),".",IF(TEXT(C211,"mm")="01",".",1)),"Value is not in date format")</f>
        <v>.</v>
      </c>
      <c r="AZ211" s="5" t="str">
        <f aca="false">IF(AND(A211=A210,C211=C210)=TRUE(),IF(F211=F210,".","1"),".")</f>
        <v>.</v>
      </c>
      <c r="BA211" s="5" t="str">
        <f aca="false">IF(AND(_xlfn.ISFORMULA(R211),_xlfn.ISFORMULA(S211),_xlfn.ISFORMULA(T211))=TRUE(),".",1)</f>
        <v>.</v>
      </c>
      <c r="BB211" s="5" t="str">
        <f aca="false">IF(T211&lt;&gt;".",IF(T211&gt;S211,1,"."),".")</f>
        <v>.</v>
      </c>
      <c r="BC211" s="5" t="n">
        <f aca="false">IFERROR(VLOOKUP(B211,'[1]Share, Heavy Weapons to Ukraine'!B$1:AA$1048576,COLUMN('[1]Share, Heavy Weapons to Ukraine'!C220)-1,0),0)</f>
        <v>1</v>
      </c>
      <c r="BD211" s="5" t="n">
        <f aca="false">VLOOKUP(Sheet1!B211,'[1]Country Summary (€)'!B$1:F$1048576,COLUMN('[1]Country Summary (€)'!C221)-1,FALSE())</f>
        <v>0</v>
      </c>
      <c r="BE211" s="5" t="str">
        <f aca="false">IF(AND(AG211=1,D211="Military",H211&lt;&gt;"Not given")=TRUE(),IF(SUMIFS(#REF!,#REF!,A211)&gt;0,ABS((SUMIFS(#REF!,#REF!,A211)/VLOOKUP("USD",'[1]Exchange Rates'!B$1:C$1048576,2,0)))/S211,"."),".")</f>
        <v>.</v>
      </c>
      <c r="BF211" s="1" t="str">
        <f aca="false">IF(AND(AG211=1,D211="Military",H211&lt;&gt;"Not given")=TRUE(),IF(SUMIFS(#REF!,#REF!,A211)&gt;0,IF((ABS((SUMIFS(#REF!,#REF!,A211)/VLOOKUP("USD",'[1]Exchange Rates'!B$1:C$1048576,2,0)))/S211)&gt;1,(SUMIFS(#REF!,#REF!,A211)-S211)/S211,(S211-SUMIFS(#REF!,#REF!,A211))/SUMIFS(#REF!,#REF!,A211)),"."),".")</f>
        <v>.</v>
      </c>
    </row>
    <row r="212" customFormat="false" ht="15.75" hidden="false" customHeight="true" outlineLevel="0" collapsed="false">
      <c r="A212" s="55" t="s">
        <v>405</v>
      </c>
      <c r="B212" s="37" t="s">
        <v>57</v>
      </c>
      <c r="C212" s="38" t="n">
        <v>44832</v>
      </c>
      <c r="D212" s="37" t="s">
        <v>105</v>
      </c>
      <c r="E212" s="37" t="s">
        <v>106</v>
      </c>
      <c r="F212" s="4" t="s">
        <v>432</v>
      </c>
      <c r="G212" s="5" t="s">
        <v>61</v>
      </c>
      <c r="H212" s="53" t="n">
        <v>1100000000</v>
      </c>
      <c r="I212" s="37" t="s">
        <v>333</v>
      </c>
      <c r="J212" s="7" t="str">
        <f aca="false">VLOOKUP($I212,'[1]Price List, Weapons &amp; Items'!B$1:C$1048576,2,0)</f>
        <v>Heavy weapon</v>
      </c>
      <c r="K212" s="7" t="str">
        <f aca="false">IF(I212=".",I212,VLOOKUP($I212,'[1]Price List, Weapons &amp; Items'!B$1:D$1048576,3,0))</f>
        <v>Armored Utility Vehicle (AUV)</v>
      </c>
      <c r="L212" s="8" t="n">
        <f aca="false">VLOOKUP(I212,'[1]Price List, Weapons &amp; Items'!B$1:E$1048576,4,0)</f>
        <v>0</v>
      </c>
      <c r="M212" s="40" t="n">
        <v>150</v>
      </c>
      <c r="N212" s="9" t="s">
        <v>166</v>
      </c>
      <c r="O212" s="9" t="n">
        <f aca="false">VLOOKUP($I212,'[1]Price List, Weapons &amp; Items'!B$1:G$1048576,6,0)</f>
        <v>254717</v>
      </c>
      <c r="P212" s="6" t="str">
        <f aca="false">IF(TYPE(M212)=1,IF(TYPE(O212)=1,M212*O212,"No price"),".")</f>
        <v>No price</v>
      </c>
      <c r="Q212" s="6" t="str">
        <f aca="false">IF(TYPE(N212)=1,IF(TYPE(O212)=1,N212*O212,"No price"),".")</f>
        <v>.</v>
      </c>
      <c r="R212" s="6" t="str">
        <f aca="false">IF(AG212=1,IF(H212&lt;&gt;"Not given",H212,IF(TYPE(H212)=2,IF(SUMIFS(#REF!,#REF!,A212)&gt;0,SUMIFS(#REF!,#REF!,A212),"."),"Format error")),"")</f>
        <v/>
      </c>
      <c r="S212" s="6" t="str">
        <f aca="false">IF(AND(AG212=1,R212&lt;&gt;".")=TRUE(),R212/VLOOKUP(G212,'[1]Exchange Rates'!B$1:C$1048576,2,0),IF(R212=".",".",""))</f>
        <v/>
      </c>
      <c r="T212" s="6" t="str">
        <f aca="false">IF(AG212=1,IF(AI212="Value is not given at all",".",IF(AI212="Value is given by the source",S212,IF(AI212="Value is calculated with prices",(IF(SUMIFS(#REF!,#REF!,A212)&gt;0,SUMIFS(#REF!,#REF!,A212),"."))/VLOOKUP("USD",'[1]Exchange Rates'!B$1:C$1048576,2,0),"Error with coding"))),"")</f>
        <v/>
      </c>
      <c r="U212" s="5" t="s">
        <v>63</v>
      </c>
      <c r="V212" s="42" t="s">
        <v>433</v>
      </c>
      <c r="W212" s="61" t="s">
        <v>72</v>
      </c>
      <c r="X212" s="62" t="s">
        <v>76</v>
      </c>
      <c r="Y212" s="63" t="s">
        <v>181</v>
      </c>
      <c r="Z212" s="5" t="n">
        <v>0</v>
      </c>
      <c r="AA212" s="5" t="n">
        <v>0</v>
      </c>
      <c r="AB212" s="5" t="n">
        <f aca="false">IF(AND(D212="Humanitarian", AE212&lt;&gt;"."), 1, 0)</f>
        <v>0</v>
      </c>
      <c r="AC212" s="5" t="n">
        <f aca="false">IF(OR(M212="undisclosed", M212="."), 0, IF(M212=N212, 1, 0))</f>
        <v>0</v>
      </c>
      <c r="AD212" s="5" t="n">
        <v>0</v>
      </c>
      <c r="AE212" s="1" t="s">
        <v>62</v>
      </c>
      <c r="AF212" s="12" t="str">
        <f aca="false">""</f>
        <v/>
      </c>
      <c r="AG212" s="36" t="n">
        <v>0</v>
      </c>
      <c r="AH212" s="67" t="s">
        <v>66</v>
      </c>
      <c r="AI212" s="36" t="s">
        <v>67</v>
      </c>
      <c r="AJ212" s="36" t="n">
        <v>1</v>
      </c>
      <c r="AK212" s="36" t="n">
        <v>9</v>
      </c>
      <c r="AL212" s="36" t="n">
        <v>0</v>
      </c>
      <c r="AM212" s="36" t="n">
        <f aca="false">IF(OR(AN212="2022-2023",AN212=2022), 1, 0)</f>
        <v>1</v>
      </c>
      <c r="AN212" s="36" t="s">
        <v>68</v>
      </c>
      <c r="AO212" s="36" t="n">
        <f aca="false">VLOOKUP($I212,'[1]Price List, Weapons &amp; Items'!B$1:F$1048576,5,0)</f>
        <v>1</v>
      </c>
      <c r="AP212" s="36" t="n">
        <f aca="false">IF(AND(AO212=1,M212="undisclosed")=TRUE(),1,0)</f>
        <v>0</v>
      </c>
      <c r="AQ212" s="36" t="n">
        <f aca="false">IF(AND(AO212=1,N212="undisclosed")=TRUE(),1,0)</f>
        <v>1</v>
      </c>
      <c r="AR212" s="36" t="n">
        <f aca="false">IFERROR(IF(SEARCH("ammuni",I212,1)&gt;0,1,0),0)</f>
        <v>0</v>
      </c>
      <c r="AS212" s="5" t="str">
        <f aca="false">VLOOKUP($I212,'[1]Price List, Weapons &amp; Items'!B$1:L$1048576,COLUMN('[1]Price List, Weapons &amp; Items'!$J$11)-1,0)</f>
        <v>Military media (incl. websites)</v>
      </c>
      <c r="AT212" s="5" t="str">
        <f aca="false">IF(I212=".",".",VLOOKUP($I212,'[1]Price List, Weapons &amp; Items'!B$1:J$1048576,3,0))</f>
        <v>Armored Utility Vehicle (AUV)</v>
      </c>
      <c r="AU212" s="13" t="str">
        <f aca="true">IF(AG212=1,(OFFSET(I212,0,0,COUNTIF(#REF!,A212),1)),"")</f>
        <v/>
      </c>
      <c r="AV212" s="5" t="n">
        <f aca="false">VLOOKUP($I212,'[1]Price List, Weapons &amp; Items'!B$1:L$1048576,COLUMN('[1]Price List, Weapons &amp; Items'!$L$11)-1,0)</f>
        <v>0</v>
      </c>
      <c r="AW212" s="5" t="n">
        <f aca="false">IF(U212="Yes",1,0)</f>
        <v>1</v>
      </c>
      <c r="AX212" s="5" t="n">
        <f aca="false">IF(D212="Military",IF(OR(IFERROR(SEARCH("equipment",E212,1),0)&gt;0,IFERROR(SEARCH("weapons",E212,1),0)&gt;0),1,0),0)</f>
        <v>1</v>
      </c>
      <c r="AY212" s="5" t="str">
        <f aca="false">IFERROR(IF(VALUE(TEXT(C212,"mm"))=IF(AK212&gt;12,AK212-12,AK212),".",IF(TEXT(C212,"mm")="01",".",1)),"Value is not in date format")</f>
        <v>.</v>
      </c>
      <c r="AZ212" s="5" t="str">
        <f aca="false">IF(AND(A212=A211,C212=C211)=TRUE(),IF(F212=F211,".","1"),".")</f>
        <v>.</v>
      </c>
      <c r="BA212" s="5" t="str">
        <f aca="false">IF(AND(_xlfn.ISFORMULA(R212),_xlfn.ISFORMULA(S212),_xlfn.ISFORMULA(T212))=TRUE(),".",1)</f>
        <v>.</v>
      </c>
      <c r="BB212" s="5" t="str">
        <f aca="false">IF(T212&lt;&gt;".",IF(T212&gt;S212,1,"."),".")</f>
        <v>.</v>
      </c>
      <c r="BC212" s="5" t="n">
        <f aca="false">IFERROR(VLOOKUP(B212,'[1]Share, Heavy Weapons to Ukraine'!B$1:AA$1048576,COLUMN('[1]Share, Heavy Weapons to Ukraine'!C221)-1,0),0)</f>
        <v>1</v>
      </c>
      <c r="BD212" s="5" t="n">
        <f aca="false">VLOOKUP(Sheet1!B212,'[1]Country Summary (€)'!B$1:F$1048576,COLUMN('[1]Country Summary (€)'!C222)-1,FALSE())</f>
        <v>0</v>
      </c>
      <c r="BE212" s="5" t="str">
        <f aca="false">IF(AND(AG212=1,D212="Military",H212&lt;&gt;"Not given")=TRUE(),IF(SUMIFS(#REF!,#REF!,A212)&gt;0,ABS((SUMIFS(#REF!,#REF!,A212)/VLOOKUP("USD",'[1]Exchange Rates'!B$1:C$1048576,2,0)))/S212,"."),".")</f>
        <v>.</v>
      </c>
      <c r="BF212" s="1" t="str">
        <f aca="false">IF(AND(AG212=1,D212="Military",H212&lt;&gt;"Not given")=TRUE(),IF(SUMIFS(#REF!,#REF!,A212)&gt;0,IF((ABS((SUMIFS(#REF!,#REF!,A212)/VLOOKUP("USD",'[1]Exchange Rates'!B$1:C$1048576,2,0)))/S212)&gt;1,(SUMIFS(#REF!,#REF!,A212)-S212)/S212,(S212-SUMIFS(#REF!,#REF!,A212))/SUMIFS(#REF!,#REF!,A212)),"."),".")</f>
        <v>.</v>
      </c>
    </row>
    <row r="213" customFormat="false" ht="15.75" hidden="false" customHeight="true" outlineLevel="0" collapsed="false">
      <c r="A213" s="55" t="s">
        <v>405</v>
      </c>
      <c r="B213" s="37" t="s">
        <v>57</v>
      </c>
      <c r="C213" s="38" t="n">
        <v>44832</v>
      </c>
      <c r="D213" s="37" t="s">
        <v>105</v>
      </c>
      <c r="E213" s="37" t="s">
        <v>106</v>
      </c>
      <c r="F213" s="4" t="s">
        <v>432</v>
      </c>
      <c r="G213" s="5" t="s">
        <v>61</v>
      </c>
      <c r="H213" s="53" t="n">
        <v>1100000000</v>
      </c>
      <c r="I213" s="37" t="s">
        <v>434</v>
      </c>
      <c r="J213" s="7" t="str">
        <f aca="false">VLOOKUP($I213,'[1]Price List, Weapons &amp; Items'!B$1:C$1048576,2,0)</f>
        <v>Military equipment</v>
      </c>
      <c r="K213" s="7" t="str">
        <f aca="false">IF(I213=".",I213,VLOOKUP($I213,'[1]Price List, Weapons &amp; Items'!B$1:D$1048576,3,0))</f>
        <v>Military equipment</v>
      </c>
      <c r="L213" s="8" t="n">
        <f aca="false">VLOOKUP(I213,'[1]Price List, Weapons &amp; Items'!B$1:E$1048576,4,0)</f>
        <v>0</v>
      </c>
      <c r="M213" s="40" t="n">
        <v>150</v>
      </c>
      <c r="N213" s="9" t="n">
        <v>40</v>
      </c>
      <c r="O213" s="9" t="n">
        <f aca="false">VLOOKUP($I213,'[1]Price List, Weapons &amp; Items'!B$1:G$1048576,6,0)</f>
        <v>350000</v>
      </c>
      <c r="P213" s="6" t="str">
        <f aca="false">IF(TYPE(M213)=1,IF(TYPE(O213)=1,M213*O213,"No price"),".")</f>
        <v>No price</v>
      </c>
      <c r="Q213" s="6" t="str">
        <f aca="false">IF(TYPE(N213)=1,IF(TYPE(O213)=1,N213*O213,"No price"),".")</f>
        <v>No price</v>
      </c>
      <c r="R213" s="6" t="str">
        <f aca="false">IF(AG213=1,IF(H213&lt;&gt;"Not given",H213,IF(TYPE(H213)=2,IF(SUMIFS(#REF!,#REF!,A213)&gt;0,SUMIFS(#REF!,#REF!,A213),"."),"Format error")),"")</f>
        <v/>
      </c>
      <c r="S213" s="6" t="str">
        <f aca="false">IF(AND(AG213=1,R213&lt;&gt;".")=TRUE(),R213/VLOOKUP(G213,'[1]Exchange Rates'!B$1:C$1048576,2,0),IF(R213=".",".",""))</f>
        <v/>
      </c>
      <c r="T213" s="6" t="str">
        <f aca="false">IF(AG213=1,IF(AI213="Value is not given at all",".",IF(AI213="Value is given by the source",S213,IF(AI213="Value is calculated with prices",(IF(SUMIFS(#REF!,#REF!,A213)&gt;0,SUMIFS(#REF!,#REF!,A213),"."))/VLOOKUP("USD",'[1]Exchange Rates'!B$1:C$1048576,2,0),"Error with coding"))),"")</f>
        <v/>
      </c>
      <c r="U213" s="5" t="s">
        <v>63</v>
      </c>
      <c r="V213" s="42" t="s">
        <v>433</v>
      </c>
      <c r="W213" s="61" t="s">
        <v>72</v>
      </c>
      <c r="X213" s="62" t="s">
        <v>76</v>
      </c>
      <c r="Y213" s="63" t="s">
        <v>182</v>
      </c>
      <c r="Z213" s="5" t="n">
        <v>0</v>
      </c>
      <c r="AA213" s="5" t="n">
        <v>0</v>
      </c>
      <c r="AB213" s="5" t="n">
        <f aca="false">IF(AND(D213="Humanitarian", AE213&lt;&gt;"."), 1, 0)</f>
        <v>0</v>
      </c>
      <c r="AC213" s="5" t="n">
        <f aca="false">IF(OR(M213="undisclosed", M213="."), 0, IF(M213=N213, 1, 0))</f>
        <v>0</v>
      </c>
      <c r="AD213" s="5" t="n">
        <v>0</v>
      </c>
      <c r="AE213" s="87" t="s">
        <v>435</v>
      </c>
      <c r="AF213" s="12" t="str">
        <f aca="false">""</f>
        <v/>
      </c>
      <c r="AG213" s="36" t="n">
        <v>0</v>
      </c>
      <c r="AH213" s="67" t="s">
        <v>66</v>
      </c>
      <c r="AI213" s="36" t="s">
        <v>67</v>
      </c>
      <c r="AJ213" s="36" t="n">
        <v>1</v>
      </c>
      <c r="AK213" s="36" t="n">
        <v>9</v>
      </c>
      <c r="AL213" s="36" t="n">
        <v>0</v>
      </c>
      <c r="AM213" s="36" t="n">
        <f aca="false">IF(OR(AN213="2022-2023",AN213=2022), 1, 0)</f>
        <v>1</v>
      </c>
      <c r="AN213" s="36" t="s">
        <v>68</v>
      </c>
      <c r="AO213" s="36" t="n">
        <f aca="false">VLOOKUP($I213,'[1]Price List, Weapons &amp; Items'!B$1:F$1048576,5,0)</f>
        <v>0</v>
      </c>
      <c r="AP213" s="36" t="n">
        <f aca="false">IF(AND(AO213=1,M213="undisclosed")=TRUE(),1,0)</f>
        <v>0</v>
      </c>
      <c r="AQ213" s="36" t="n">
        <f aca="false">IF(AND(AO213=1,N213="undisclosed")=TRUE(),1,0)</f>
        <v>0</v>
      </c>
      <c r="AR213" s="36" t="n">
        <f aca="false">IFERROR(IF(SEARCH("ammuni",I213,1)&gt;0,1,0),0)</f>
        <v>0</v>
      </c>
      <c r="AS213" s="5" t="str">
        <f aca="false">VLOOKUP($I213,'[1]Price List, Weapons &amp; Items'!B$1:L$1048576,COLUMN('[1]Price List, Weapons &amp; Items'!$J$11)-1,0)</f>
        <v>Media reports (incl. social media)</v>
      </c>
      <c r="AT213" s="5" t="str">
        <f aca="false">IF(I213=".",".",VLOOKUP($I213,'[1]Price List, Weapons &amp; Items'!B$1:J$1048576,3,0))</f>
        <v>Military equipment</v>
      </c>
      <c r="AU213" s="13" t="str">
        <f aca="true">IF(AG213=1,(OFFSET(I213,0,0,COUNTIF(#REF!,A213),1)),"")</f>
        <v/>
      </c>
      <c r="AV213" s="5" t="n">
        <f aca="false">VLOOKUP($I213,'[1]Price List, Weapons &amp; Items'!B$1:L$1048576,COLUMN('[1]Price List, Weapons &amp; Items'!$L$11)-1,0)</f>
        <v>0</v>
      </c>
      <c r="AW213" s="5" t="n">
        <f aca="false">IF(U213="Yes",1,0)</f>
        <v>1</v>
      </c>
      <c r="AX213" s="5" t="n">
        <f aca="false">IF(D213="Military",IF(OR(IFERROR(SEARCH("equipment",E213,1),0)&gt;0,IFERROR(SEARCH("weapons",E213,1),0)&gt;0),1,0),0)</f>
        <v>1</v>
      </c>
      <c r="AY213" s="5" t="str">
        <f aca="false">IFERROR(IF(VALUE(TEXT(C213,"mm"))=IF(AK213&gt;12,AK213-12,AK213),".",IF(TEXT(C213,"mm")="01",".",1)),"Value is not in date format")</f>
        <v>.</v>
      </c>
      <c r="AZ213" s="5" t="str">
        <f aca="false">IF(AND(A213=A212,C213=C212)=TRUE(),IF(F213=F212,".","1"),".")</f>
        <v>.</v>
      </c>
      <c r="BA213" s="5" t="str">
        <f aca="false">IF(AND(_xlfn.ISFORMULA(R213),_xlfn.ISFORMULA(S213),_xlfn.ISFORMULA(T213))=TRUE(),".",1)</f>
        <v>.</v>
      </c>
      <c r="BB213" s="5" t="str">
        <f aca="false">IF(T213&lt;&gt;".",IF(T213&gt;S213,1,"."),".")</f>
        <v>.</v>
      </c>
      <c r="BC213" s="5" t="n">
        <f aca="false">IFERROR(VLOOKUP(B213,'[1]Share, Heavy Weapons to Ukraine'!B$1:AA$1048576,COLUMN('[1]Share, Heavy Weapons to Ukraine'!C222)-1,0),0)</f>
        <v>1</v>
      </c>
      <c r="BD213" s="5" t="n">
        <f aca="false">VLOOKUP(Sheet1!B213,'[1]Country Summary (€)'!B$1:F$1048576,COLUMN('[1]Country Summary (€)'!C223)-1,FALSE())</f>
        <v>0</v>
      </c>
      <c r="BE213" s="5" t="str">
        <f aca="false">IF(AND(AG213=1,D213="Military",H213&lt;&gt;"Not given")=TRUE(),IF(SUMIFS(#REF!,#REF!,A213)&gt;0,ABS((SUMIFS(#REF!,#REF!,A213)/VLOOKUP("USD",'[1]Exchange Rates'!B$1:C$1048576,2,0)))/S213,"."),".")</f>
        <v>.</v>
      </c>
      <c r="BF213" s="1" t="str">
        <f aca="false">IF(AND(AG213=1,D213="Military",H213&lt;&gt;"Not given")=TRUE(),IF(SUMIFS(#REF!,#REF!,A213)&gt;0,IF((ABS((SUMIFS(#REF!,#REF!,A213)/VLOOKUP("USD",'[1]Exchange Rates'!B$1:C$1048576,2,0)))/S213)&gt;1,(SUMIFS(#REF!,#REF!,A213)-S213)/S213,(S213-SUMIFS(#REF!,#REF!,A213))/SUMIFS(#REF!,#REF!,A213)),"."),".")</f>
        <v>.</v>
      </c>
    </row>
    <row r="214" customFormat="false" ht="15.75" hidden="false" customHeight="true" outlineLevel="0" collapsed="false">
      <c r="A214" s="55" t="s">
        <v>405</v>
      </c>
      <c r="B214" s="37" t="s">
        <v>57</v>
      </c>
      <c r="C214" s="38" t="n">
        <v>44832</v>
      </c>
      <c r="D214" s="37" t="s">
        <v>105</v>
      </c>
      <c r="E214" s="37" t="s">
        <v>106</v>
      </c>
      <c r="F214" s="4" t="s">
        <v>432</v>
      </c>
      <c r="G214" s="5" t="s">
        <v>61</v>
      </c>
      <c r="H214" s="53" t="n">
        <v>1100000000</v>
      </c>
      <c r="I214" s="37" t="s">
        <v>353</v>
      </c>
      <c r="J214" s="7" t="str">
        <f aca="false">VLOOKUP($I214,'[1]Price List, Weapons &amp; Items'!B$1:C$1048576,2,0)</f>
        <v>Military equipment</v>
      </c>
      <c r="K214" s="7" t="str">
        <f aca="false">IF(I214=".",I214,VLOOKUP($I214,'[1]Price List, Weapons &amp; Items'!B$1:D$1048576,3,0))</f>
        <v>non combat military vehicle</v>
      </c>
      <c r="L214" s="8" t="n">
        <f aca="false">VLOOKUP(I214,'[1]Price List, Weapons &amp; Items'!B$1:E$1048576,4,0)</f>
        <v>0</v>
      </c>
      <c r="M214" s="40" t="n">
        <v>40</v>
      </c>
      <c r="N214" s="9" t="s">
        <v>166</v>
      </c>
      <c r="O214" s="9" t="n">
        <f aca="false">VLOOKUP($I214,'[1]Price List, Weapons &amp; Items'!B$1:G$1048576,6,0)</f>
        <v>350000</v>
      </c>
      <c r="P214" s="6" t="str">
        <f aca="false">IF(TYPE(M214)=1,IF(TYPE(O214)=1,M214*O214,"No price"),".")</f>
        <v>No price</v>
      </c>
      <c r="Q214" s="6" t="str">
        <f aca="false">IF(TYPE(N214)=1,IF(TYPE(O214)=1,N214*O214,"No price"),".")</f>
        <v>.</v>
      </c>
      <c r="R214" s="6" t="str">
        <f aca="false">IF(AG214=1,IF(H214&lt;&gt;"Not given",H214,IF(TYPE(H214)=2,IF(SUMIFS(#REF!,#REF!,A214)&gt;0,SUMIFS(#REF!,#REF!,A214),"."),"Format error")),"")</f>
        <v/>
      </c>
      <c r="S214" s="6" t="str">
        <f aca="false">IF(AND(AG214=1,R214&lt;&gt;".")=TRUE(),R214/VLOOKUP(G214,'[1]Exchange Rates'!B$1:C$1048576,2,0),IF(R214=".",".",""))</f>
        <v/>
      </c>
      <c r="T214" s="6" t="str">
        <f aca="false">IF(AG214=1,IF(AI214="Value is not given at all",".",IF(AI214="Value is given by the source",S214,IF(AI214="Value is calculated with prices",(IF(SUMIFS(#REF!,#REF!,A214)&gt;0,SUMIFS(#REF!,#REF!,A214),"."))/VLOOKUP("USD",'[1]Exchange Rates'!B$1:C$1048576,2,0),"Error with coding"))),"")</f>
        <v/>
      </c>
      <c r="U214" s="5" t="s">
        <v>63</v>
      </c>
      <c r="V214" s="42" t="s">
        <v>433</v>
      </c>
      <c r="W214" s="61" t="s">
        <v>72</v>
      </c>
      <c r="X214" s="62" t="s">
        <v>76</v>
      </c>
      <c r="Y214" s="63" t="s">
        <v>184</v>
      </c>
      <c r="Z214" s="5" t="n">
        <v>0</v>
      </c>
      <c r="AA214" s="5" t="n">
        <v>0</v>
      </c>
      <c r="AB214" s="5" t="n">
        <f aca="false">IF(AND(D214="Humanitarian", AE214&lt;&gt;"."), 1, 0)</f>
        <v>0</v>
      </c>
      <c r="AC214" s="5" t="n">
        <f aca="false">IF(OR(M214="undisclosed", M214="."), 0, IF(M214=N214, 1, 0))</f>
        <v>0</v>
      </c>
      <c r="AD214" s="5" t="n">
        <v>0</v>
      </c>
      <c r="AE214" s="1" t="s">
        <v>62</v>
      </c>
      <c r="AF214" s="12" t="str">
        <f aca="false">""</f>
        <v/>
      </c>
      <c r="AG214" s="36" t="n">
        <v>0</v>
      </c>
      <c r="AH214" s="67" t="s">
        <v>66</v>
      </c>
      <c r="AI214" s="36" t="s">
        <v>67</v>
      </c>
      <c r="AJ214" s="36" t="n">
        <v>1</v>
      </c>
      <c r="AK214" s="36" t="n">
        <v>9</v>
      </c>
      <c r="AL214" s="36" t="n">
        <v>0</v>
      </c>
      <c r="AM214" s="36" t="n">
        <f aca="false">IF(OR(AN214="2022-2023",AN214=2022), 1, 0)</f>
        <v>1</v>
      </c>
      <c r="AN214" s="36" t="s">
        <v>68</v>
      </c>
      <c r="AO214" s="36" t="n">
        <f aca="false">VLOOKUP($I214,'[1]Price List, Weapons &amp; Items'!B$1:F$1048576,5,0)</f>
        <v>0</v>
      </c>
      <c r="AP214" s="36" t="n">
        <f aca="false">IF(AND(AO214=1,M214="undisclosed")=TRUE(),1,0)</f>
        <v>0</v>
      </c>
      <c r="AQ214" s="36" t="n">
        <f aca="false">IF(AND(AO214=1,N214="undisclosed")=TRUE(),1,0)</f>
        <v>0</v>
      </c>
      <c r="AR214" s="36" t="n">
        <f aca="false">IFERROR(IF(SEARCH("ammuni",I214,1)&gt;0,1,0),0)</f>
        <v>0</v>
      </c>
      <c r="AS214" s="5" t="str">
        <f aca="false">VLOOKUP($I214,'[1]Price List, Weapons &amp; Items'!B$1:L$1048576,COLUMN('[1]Price List, Weapons &amp; Items'!$J$11)-1,0)</f>
        <v>Media reports (incl. social media)</v>
      </c>
      <c r="AT214" s="5" t="str">
        <f aca="false">IF(I214=".",".",VLOOKUP($I214,'[1]Price List, Weapons &amp; Items'!B$1:J$1048576,3,0))</f>
        <v>non combat military vehicle</v>
      </c>
      <c r="AU214" s="13" t="str">
        <f aca="true">IF(AG214=1,(OFFSET(I214,0,0,COUNTIF(#REF!,A214),1)),"")</f>
        <v/>
      </c>
      <c r="AV214" s="5" t="n">
        <f aca="false">VLOOKUP($I214,'[1]Price List, Weapons &amp; Items'!B$1:L$1048576,COLUMN('[1]Price List, Weapons &amp; Items'!$L$11)-1,0)</f>
        <v>0</v>
      </c>
      <c r="AW214" s="5" t="n">
        <f aca="false">IF(U214="Yes",1,0)</f>
        <v>1</v>
      </c>
      <c r="AX214" s="5" t="n">
        <f aca="false">IF(D214="Military",IF(OR(IFERROR(SEARCH("equipment",E214,1),0)&gt;0,IFERROR(SEARCH("weapons",E214,1),0)&gt;0),1,0),0)</f>
        <v>1</v>
      </c>
      <c r="AY214" s="5" t="str">
        <f aca="false">IFERROR(IF(VALUE(TEXT(C214,"mm"))=IF(AK214&gt;12,AK214-12,AK214),".",IF(TEXT(C214,"mm")="01",".",1)),"Value is not in date format")</f>
        <v>.</v>
      </c>
      <c r="AZ214" s="5" t="str">
        <f aca="false">IF(AND(A214=A213,C214=C213)=TRUE(),IF(F214=F213,".","1"),".")</f>
        <v>.</v>
      </c>
      <c r="BA214" s="5" t="str">
        <f aca="false">IF(AND(_xlfn.ISFORMULA(R214),_xlfn.ISFORMULA(S214),_xlfn.ISFORMULA(T214))=TRUE(),".",1)</f>
        <v>.</v>
      </c>
      <c r="BB214" s="5" t="str">
        <f aca="false">IF(T214&lt;&gt;".",IF(T214&gt;S214,1,"."),".")</f>
        <v>.</v>
      </c>
      <c r="BC214" s="5" t="n">
        <f aca="false">IFERROR(VLOOKUP(B214,'[1]Share, Heavy Weapons to Ukraine'!B$1:AA$1048576,COLUMN('[1]Share, Heavy Weapons to Ukraine'!C223)-1,0),0)</f>
        <v>1</v>
      </c>
      <c r="BD214" s="5" t="n">
        <f aca="false">VLOOKUP(Sheet1!B214,'[1]Country Summary (€)'!B$1:F$1048576,COLUMN('[1]Country Summary (€)'!C224)-1,FALSE())</f>
        <v>0</v>
      </c>
      <c r="BE214" s="5" t="str">
        <f aca="false">IF(AND(AG214=1,D214="Military",H214&lt;&gt;"Not given")=TRUE(),IF(SUMIFS(#REF!,#REF!,A214)&gt;0,ABS((SUMIFS(#REF!,#REF!,A214)/VLOOKUP("USD",'[1]Exchange Rates'!B$1:C$1048576,2,0)))/S214,"."),".")</f>
        <v>.</v>
      </c>
      <c r="BF214" s="1" t="str">
        <f aca="false">IF(AND(AG214=1,D214="Military",H214&lt;&gt;"Not given")=TRUE(),IF(SUMIFS(#REF!,#REF!,A214)&gt;0,IF((ABS((SUMIFS(#REF!,#REF!,A214)/VLOOKUP("USD",'[1]Exchange Rates'!B$1:C$1048576,2,0)))/S214)&gt;1,(SUMIFS(#REF!,#REF!,A214)-S214)/S214,(S214-SUMIFS(#REF!,#REF!,A214))/SUMIFS(#REF!,#REF!,A214)),"."),".")</f>
        <v>.</v>
      </c>
    </row>
    <row r="215" customFormat="false" ht="15.75" hidden="false" customHeight="true" outlineLevel="0" collapsed="false">
      <c r="A215" s="55" t="s">
        <v>405</v>
      </c>
      <c r="B215" s="37" t="s">
        <v>57</v>
      </c>
      <c r="C215" s="38" t="n">
        <v>44832</v>
      </c>
      <c r="D215" s="37" t="s">
        <v>105</v>
      </c>
      <c r="E215" s="37" t="s">
        <v>106</v>
      </c>
      <c r="F215" s="4" t="s">
        <v>432</v>
      </c>
      <c r="G215" s="5" t="s">
        <v>61</v>
      </c>
      <c r="H215" s="53" t="n">
        <v>1100000000</v>
      </c>
      <c r="I215" s="37" t="s">
        <v>355</v>
      </c>
      <c r="J215" s="7" t="str">
        <f aca="false">VLOOKUP($I215,'[1]Price List, Weapons &amp; Items'!B$1:C$1048576,2,0)</f>
        <v>Military equipment</v>
      </c>
      <c r="K215" s="7" t="str">
        <f aca="false">IF(I215=".",I215,VLOOKUP($I215,'[1]Price List, Weapons &amp; Items'!B$1:D$1048576,3,0))</f>
        <v>non combat military vehicle</v>
      </c>
      <c r="L215" s="8" t="n">
        <f aca="false">VLOOKUP(I215,'[1]Price List, Weapons &amp; Items'!B$1:E$1048576,4,0)</f>
        <v>0</v>
      </c>
      <c r="M215" s="40" t="n">
        <v>80</v>
      </c>
      <c r="N215" s="9" t="s">
        <v>166</v>
      </c>
      <c r="O215" s="9" t="n">
        <f aca="false">VLOOKUP($I215,'[1]Price List, Weapons &amp; Items'!B$1:G$1048576,6,0)</f>
        <v>50000</v>
      </c>
      <c r="P215" s="6" t="str">
        <f aca="false">IF(TYPE(M215)=1,IF(TYPE(O215)=1,M215*O215,"No price"),".")</f>
        <v>No price</v>
      </c>
      <c r="Q215" s="6" t="str">
        <f aca="false">IF(TYPE(N215)=1,IF(TYPE(O215)=1,N215*O215,"No price"),".")</f>
        <v>.</v>
      </c>
      <c r="R215" s="6" t="str">
        <f aca="false">IF(AG215=1,IF(H215&lt;&gt;"Not given",H215,IF(TYPE(H215)=2,IF(SUMIFS(#REF!,#REF!,A215)&gt;0,SUMIFS(#REF!,#REF!,A215),"."),"Format error")),"")</f>
        <v/>
      </c>
      <c r="S215" s="6" t="str">
        <f aca="false">IF(AND(AG215=1,R215&lt;&gt;".")=TRUE(),R215/VLOOKUP(G215,'[1]Exchange Rates'!B$1:C$1048576,2,0),IF(R215=".",".",""))</f>
        <v/>
      </c>
      <c r="T215" s="6" t="str">
        <f aca="false">IF(AG215=1,IF(AI215="Value is not given at all",".",IF(AI215="Value is given by the source",S215,IF(AI215="Value is calculated with prices",(IF(SUMIFS(#REF!,#REF!,A215)&gt;0,SUMIFS(#REF!,#REF!,A215),"."))/VLOOKUP("USD",'[1]Exchange Rates'!B$1:C$1048576,2,0),"Error with coding"))),"")</f>
        <v/>
      </c>
      <c r="U215" s="5" t="s">
        <v>63</v>
      </c>
      <c r="V215" s="42" t="s">
        <v>433</v>
      </c>
      <c r="W215" s="61" t="s">
        <v>72</v>
      </c>
      <c r="X215" s="62" t="s">
        <v>76</v>
      </c>
      <c r="Y215" s="63" t="s">
        <v>186</v>
      </c>
      <c r="Z215" s="5" t="n">
        <v>0</v>
      </c>
      <c r="AA215" s="5" t="n">
        <v>0</v>
      </c>
      <c r="AB215" s="5" t="n">
        <f aca="false">IF(AND(D215="Humanitarian", AE215&lt;&gt;"."), 1, 0)</f>
        <v>0</v>
      </c>
      <c r="AC215" s="5" t="n">
        <f aca="false">IF(OR(M215="undisclosed", M215="."), 0, IF(M215=N215, 1, 0))</f>
        <v>0</v>
      </c>
      <c r="AD215" s="5" t="n">
        <v>0</v>
      </c>
      <c r="AE215" s="1" t="s">
        <v>62</v>
      </c>
      <c r="AF215" s="12" t="str">
        <f aca="false">""</f>
        <v/>
      </c>
      <c r="AG215" s="36" t="n">
        <v>0</v>
      </c>
      <c r="AH215" s="67" t="s">
        <v>66</v>
      </c>
      <c r="AI215" s="36" t="s">
        <v>67</v>
      </c>
      <c r="AJ215" s="36" t="n">
        <v>1</v>
      </c>
      <c r="AK215" s="36" t="n">
        <v>9</v>
      </c>
      <c r="AL215" s="36" t="n">
        <v>0</v>
      </c>
      <c r="AM215" s="36" t="n">
        <f aca="false">IF(OR(AN215="2022-2023",AN215=2022), 1, 0)</f>
        <v>1</v>
      </c>
      <c r="AN215" s="36" t="s">
        <v>68</v>
      </c>
      <c r="AO215" s="36" t="n">
        <f aca="false">VLOOKUP($I215,'[1]Price List, Weapons &amp; Items'!B$1:F$1048576,5,0)</f>
        <v>0</v>
      </c>
      <c r="AP215" s="36" t="n">
        <f aca="false">IF(AND(AO215=1,M215="undisclosed")=TRUE(),1,0)</f>
        <v>0</v>
      </c>
      <c r="AQ215" s="36" t="n">
        <f aca="false">IF(AND(AO215=1,N215="undisclosed")=TRUE(),1,0)</f>
        <v>0</v>
      </c>
      <c r="AR215" s="36" t="n">
        <f aca="false">IFERROR(IF(SEARCH("ammuni",I215,1)&gt;0,1,0),0)</f>
        <v>0</v>
      </c>
      <c r="AS215" s="5" t="str">
        <f aca="false">VLOOKUP($I215,'[1]Price List, Weapons &amp; Items'!B$1:L$1048576,COLUMN('[1]Price List, Weapons &amp; Items'!$J$11)-1,0)</f>
        <v>Miscellaneous</v>
      </c>
      <c r="AT215" s="5" t="str">
        <f aca="false">IF(I215=".",".",VLOOKUP($I215,'[1]Price List, Weapons &amp; Items'!B$1:J$1048576,3,0))</f>
        <v>non combat military vehicle</v>
      </c>
      <c r="AU215" s="13" t="str">
        <f aca="true">IF(AG215=1,(OFFSET(I215,0,0,COUNTIF(#REF!,A215),1)),"")</f>
        <v/>
      </c>
      <c r="AV215" s="5" t="n">
        <f aca="false">VLOOKUP($I215,'[1]Price List, Weapons &amp; Items'!B$1:L$1048576,COLUMN('[1]Price List, Weapons &amp; Items'!$L$11)-1,0)</f>
        <v>0</v>
      </c>
      <c r="AW215" s="5" t="n">
        <f aca="false">IF(U215="Yes",1,0)</f>
        <v>1</v>
      </c>
      <c r="AX215" s="5" t="n">
        <f aca="false">IF(D215="Military",IF(OR(IFERROR(SEARCH("equipment",E215,1),0)&gt;0,IFERROR(SEARCH("weapons",E215,1),0)&gt;0),1,0),0)</f>
        <v>1</v>
      </c>
      <c r="AY215" s="5" t="str">
        <f aca="false">IFERROR(IF(VALUE(TEXT(C215,"mm"))=IF(AK215&gt;12,AK215-12,AK215),".",IF(TEXT(C215,"mm")="01",".",1)),"Value is not in date format")</f>
        <v>.</v>
      </c>
      <c r="AZ215" s="5" t="str">
        <f aca="false">IF(AND(A215=A214,C215=C214)=TRUE(),IF(F215=F214,".","1"),".")</f>
        <v>.</v>
      </c>
      <c r="BA215" s="5" t="str">
        <f aca="false">IF(AND(_xlfn.ISFORMULA(R215),_xlfn.ISFORMULA(S215),_xlfn.ISFORMULA(T215))=TRUE(),".",1)</f>
        <v>.</v>
      </c>
      <c r="BB215" s="5" t="str">
        <f aca="false">IF(T215&lt;&gt;".",IF(T215&gt;S215,1,"."),".")</f>
        <v>.</v>
      </c>
      <c r="BC215" s="5" t="n">
        <f aca="false">IFERROR(VLOOKUP(B215,'[1]Share, Heavy Weapons to Ukraine'!B$1:AA$1048576,COLUMN('[1]Share, Heavy Weapons to Ukraine'!C224)-1,0),0)</f>
        <v>1</v>
      </c>
      <c r="BD215" s="5" t="n">
        <f aca="false">VLOOKUP(Sheet1!B215,'[1]Country Summary (€)'!B$1:F$1048576,COLUMN('[1]Country Summary (€)'!C225)-1,FALSE())</f>
        <v>0</v>
      </c>
      <c r="BE215" s="5" t="str">
        <f aca="false">IF(AND(AG215=1,D215="Military",H215&lt;&gt;"Not given")=TRUE(),IF(SUMIFS(#REF!,#REF!,A215)&gt;0,ABS((SUMIFS(#REF!,#REF!,A215)/VLOOKUP("USD",'[1]Exchange Rates'!B$1:C$1048576,2,0)))/S215,"."),".")</f>
        <v>.</v>
      </c>
      <c r="BF215" s="1" t="str">
        <f aca="false">IF(AND(AG215=1,D215="Military",H215&lt;&gt;"Not given")=TRUE(),IF(SUMIFS(#REF!,#REF!,A215)&gt;0,IF((ABS((SUMIFS(#REF!,#REF!,A215)/VLOOKUP("USD",'[1]Exchange Rates'!B$1:C$1048576,2,0)))/S215)&gt;1,(SUMIFS(#REF!,#REF!,A215)-S215)/S215,(S215-SUMIFS(#REF!,#REF!,A215))/SUMIFS(#REF!,#REF!,A215)),"."),".")</f>
        <v>.</v>
      </c>
    </row>
    <row r="216" customFormat="false" ht="15.75" hidden="false" customHeight="true" outlineLevel="0" collapsed="false">
      <c r="A216" s="55" t="s">
        <v>405</v>
      </c>
      <c r="B216" s="37" t="s">
        <v>57</v>
      </c>
      <c r="C216" s="38" t="n">
        <v>44832</v>
      </c>
      <c r="D216" s="37" t="s">
        <v>105</v>
      </c>
      <c r="E216" s="37" t="s">
        <v>106</v>
      </c>
      <c r="F216" s="4" t="s">
        <v>432</v>
      </c>
      <c r="G216" s="5" t="s">
        <v>61</v>
      </c>
      <c r="H216" s="53" t="n">
        <v>1100000000</v>
      </c>
      <c r="I216" s="37" t="s">
        <v>436</v>
      </c>
      <c r="J216" s="7" t="str">
        <f aca="false">VLOOKUP($I216,'[1]Price List, Weapons &amp; Items'!B$1:C$1048576,2,0)</f>
        <v>Military equipment</v>
      </c>
      <c r="K216" s="7" t="str">
        <f aca="false">IF(I216=".",I216,VLOOKUP($I216,'[1]Price List, Weapons &amp; Items'!B$1:D$1048576,3,0))</f>
        <v>Military equipment</v>
      </c>
      <c r="L216" s="8" t="n">
        <f aca="false">VLOOKUP(I216,'[1]Price List, Weapons &amp; Items'!B$1:E$1048576,4,0)</f>
        <v>0</v>
      </c>
      <c r="M216" s="40" t="n">
        <v>2</v>
      </c>
      <c r="N216" s="9" t="s">
        <v>166</v>
      </c>
      <c r="O216" s="9" t="str">
        <f aca="false">VLOOKUP($I216,'[1]Price List, Weapons &amp; Items'!B$1:G$1048576,6,0)</f>
        <v>.</v>
      </c>
      <c r="P216" s="6" t="str">
        <f aca="false">IF(TYPE(M216)=1,IF(TYPE(O216)=1,M216*O216,"No price"),".")</f>
        <v>No price</v>
      </c>
      <c r="Q216" s="6" t="str">
        <f aca="false">IF(TYPE(N216)=1,IF(TYPE(O216)=1,N216*O216,"No price"),".")</f>
        <v>.</v>
      </c>
      <c r="R216" s="6" t="str">
        <f aca="false">IF(AG216=1,IF(H216&lt;&gt;"Not given",H216,IF(TYPE(H216)=2,IF(SUMIFS(#REF!,#REF!,A216)&gt;0,SUMIFS(#REF!,#REF!,A216),"."),"Format error")),"")</f>
        <v/>
      </c>
      <c r="S216" s="6" t="str">
        <f aca="false">IF(AND(AG216=1,R216&lt;&gt;".")=TRUE(),R216/VLOOKUP(G216,'[1]Exchange Rates'!B$1:C$1048576,2,0),IF(R216=".",".",""))</f>
        <v/>
      </c>
      <c r="T216" s="6" t="str">
        <f aca="false">IF(AG216=1,IF(AI216="Value is not given at all",".",IF(AI216="Value is given by the source",S216,IF(AI216="Value is calculated with prices",(IF(SUMIFS(#REF!,#REF!,A216)&gt;0,SUMIFS(#REF!,#REF!,A216),"."))/VLOOKUP("USD",'[1]Exchange Rates'!B$1:C$1048576,2,0),"Error with coding"))),"")</f>
        <v/>
      </c>
      <c r="U216" s="5" t="s">
        <v>63</v>
      </c>
      <c r="V216" s="42" t="s">
        <v>433</v>
      </c>
      <c r="W216" s="61" t="s">
        <v>72</v>
      </c>
      <c r="X216" s="62" t="s">
        <v>76</v>
      </c>
      <c r="Y216" s="63" t="s">
        <v>188</v>
      </c>
      <c r="Z216" s="5" t="n">
        <v>0</v>
      </c>
      <c r="AA216" s="5" t="n">
        <v>0</v>
      </c>
      <c r="AB216" s="5" t="n">
        <f aca="false">IF(AND(D216="Humanitarian", AE216&lt;&gt;"."), 1, 0)</f>
        <v>0</v>
      </c>
      <c r="AC216" s="5" t="n">
        <f aca="false">IF(OR(M216="undisclosed", M216="."), 0, IF(M216=N216, 1, 0))</f>
        <v>0</v>
      </c>
      <c r="AD216" s="5" t="n">
        <v>0</v>
      </c>
      <c r="AE216" s="1" t="s">
        <v>62</v>
      </c>
      <c r="AF216" s="12" t="str">
        <f aca="false">""</f>
        <v/>
      </c>
      <c r="AG216" s="36" t="n">
        <v>0</v>
      </c>
      <c r="AH216" s="67" t="s">
        <v>66</v>
      </c>
      <c r="AI216" s="36" t="s">
        <v>67</v>
      </c>
      <c r="AJ216" s="36" t="n">
        <v>1</v>
      </c>
      <c r="AK216" s="36" t="n">
        <v>9</v>
      </c>
      <c r="AL216" s="36" t="n">
        <v>0</v>
      </c>
      <c r="AM216" s="36" t="n">
        <f aca="false">IF(OR(AN216="2022-2023",AN216=2022), 1, 0)</f>
        <v>1</v>
      </c>
      <c r="AN216" s="36" t="s">
        <v>68</v>
      </c>
      <c r="AO216" s="36" t="n">
        <f aca="false">VLOOKUP($I216,'[1]Price List, Weapons &amp; Items'!B$1:F$1048576,5,0)</f>
        <v>0</v>
      </c>
      <c r="AP216" s="36" t="n">
        <f aca="false">IF(AND(AO216=1,M216="undisclosed")=TRUE(),1,0)</f>
        <v>0</v>
      </c>
      <c r="AQ216" s="36" t="n">
        <f aca="false">IF(AND(AO216=1,N216="undisclosed")=TRUE(),1,0)</f>
        <v>0</v>
      </c>
      <c r="AR216" s="36" t="n">
        <f aca="false">IFERROR(IF(SEARCH("ammuni",I216,1)&gt;0,1,0),0)</f>
        <v>0</v>
      </c>
      <c r="AS216" s="5" t="str">
        <f aca="false">VLOOKUP($I216,'[1]Price List, Weapons &amp; Items'!B$1:L$1048576,COLUMN('[1]Price List, Weapons &amp; Items'!$J$11)-1,0)</f>
        <v>.</v>
      </c>
      <c r="AT216" s="5" t="str">
        <f aca="false">IF(I216=".",".",VLOOKUP($I216,'[1]Price List, Weapons &amp; Items'!B$1:J$1048576,3,0))</f>
        <v>Military equipment</v>
      </c>
      <c r="AU216" s="13" t="str">
        <f aca="true">IF(AG216=1,(OFFSET(I216,0,0,COUNTIF(#REF!,A216),1)),"")</f>
        <v/>
      </c>
      <c r="AV216" s="5" t="n">
        <f aca="false">VLOOKUP($I216,'[1]Price List, Weapons &amp; Items'!B$1:L$1048576,COLUMN('[1]Price List, Weapons &amp; Items'!$L$11)-1,0)</f>
        <v>0</v>
      </c>
      <c r="AW216" s="5" t="n">
        <f aca="false">IF(U216="Yes",1,0)</f>
        <v>1</v>
      </c>
      <c r="AX216" s="5" t="n">
        <f aca="false">IF(D216="Military",IF(OR(IFERROR(SEARCH("equipment",E216,1),0)&gt;0,IFERROR(SEARCH("weapons",E216,1),0)&gt;0),1,0),0)</f>
        <v>1</v>
      </c>
      <c r="AY216" s="5" t="str">
        <f aca="false">IFERROR(IF(VALUE(TEXT(C216,"mm"))=IF(AK216&gt;12,AK216-12,AK216),".",IF(TEXT(C216,"mm")="01",".",1)),"Value is not in date format")</f>
        <v>.</v>
      </c>
      <c r="AZ216" s="5" t="str">
        <f aca="false">IF(AND(A216=A215,C216=C215)=TRUE(),IF(F216=F215,".","1"),".")</f>
        <v>.</v>
      </c>
      <c r="BA216" s="5" t="str">
        <f aca="false">IF(AND(_xlfn.ISFORMULA(R216),_xlfn.ISFORMULA(S216),_xlfn.ISFORMULA(T216))=TRUE(),".",1)</f>
        <v>.</v>
      </c>
      <c r="BB216" s="5" t="str">
        <f aca="false">IF(T216&lt;&gt;".",IF(T216&gt;S216,1,"."),".")</f>
        <v>.</v>
      </c>
      <c r="BC216" s="5" t="n">
        <f aca="false">IFERROR(VLOOKUP(B216,'[1]Share, Heavy Weapons to Ukraine'!B$1:AA$1048576,COLUMN('[1]Share, Heavy Weapons to Ukraine'!C225)-1,0),0)</f>
        <v>1</v>
      </c>
      <c r="BD216" s="5" t="n">
        <f aca="false">VLOOKUP(Sheet1!B216,'[1]Country Summary (€)'!B$1:F$1048576,COLUMN('[1]Country Summary (€)'!C226)-1,FALSE())</f>
        <v>0</v>
      </c>
      <c r="BE216" s="5" t="str">
        <f aca="false">IF(AND(AG216=1,D216="Military",H216&lt;&gt;"Not given")=TRUE(),IF(SUMIFS(#REF!,#REF!,A216)&gt;0,ABS((SUMIFS(#REF!,#REF!,A216)/VLOOKUP("USD",'[1]Exchange Rates'!B$1:C$1048576,2,0)))/S216,"."),".")</f>
        <v>.</v>
      </c>
      <c r="BF216" s="1" t="str">
        <f aca="false">IF(AND(AG216=1,D216="Military",H216&lt;&gt;"Not given")=TRUE(),IF(SUMIFS(#REF!,#REF!,A216)&gt;0,IF((ABS((SUMIFS(#REF!,#REF!,A216)/VLOOKUP("USD",'[1]Exchange Rates'!B$1:C$1048576,2,0)))/S216)&gt;1,(SUMIFS(#REF!,#REF!,A216)-S216)/S216,(S216-SUMIFS(#REF!,#REF!,A216))/SUMIFS(#REF!,#REF!,A216)),"."),".")</f>
        <v>.</v>
      </c>
    </row>
    <row r="217" customFormat="false" ht="15.75" hidden="false" customHeight="true" outlineLevel="0" collapsed="false">
      <c r="A217" s="55" t="s">
        <v>405</v>
      </c>
      <c r="B217" s="37" t="s">
        <v>57</v>
      </c>
      <c r="C217" s="38" t="n">
        <v>44832</v>
      </c>
      <c r="D217" s="37" t="s">
        <v>105</v>
      </c>
      <c r="E217" s="37" t="s">
        <v>106</v>
      </c>
      <c r="F217" s="4" t="s">
        <v>432</v>
      </c>
      <c r="G217" s="5" t="s">
        <v>61</v>
      </c>
      <c r="H217" s="53" t="n">
        <v>1100000000</v>
      </c>
      <c r="I217" s="37" t="s">
        <v>437</v>
      </c>
      <c r="J217" s="7" t="str">
        <f aca="false">VLOOKUP($I217,'[1]Price List, Weapons &amp; Items'!B$1:C$1048576,2,0)</f>
        <v>Heavy weapon</v>
      </c>
      <c r="K217" s="7" t="str">
        <f aca="false">IF(I217=".",I217,VLOOKUP($I217,'[1]Price List, Weapons &amp; Items'!B$1:D$1048576,3,0))</f>
        <v>Radar or imagery systems</v>
      </c>
      <c r="L217" s="8" t="n">
        <f aca="false">VLOOKUP(I217,'[1]Price List, Weapons &amp; Items'!B$1:E$1048576,4,0)</f>
        <v>0</v>
      </c>
      <c r="M217" s="40" t="n">
        <v>20</v>
      </c>
      <c r="N217" s="9" t="s">
        <v>166</v>
      </c>
      <c r="O217" s="9" t="n">
        <f aca="false">VLOOKUP($I217,'[1]Price List, Weapons &amp; Items'!B$1:G$1048576,6,0)</f>
        <v>15625000</v>
      </c>
      <c r="P217" s="6" t="str">
        <f aca="false">IF(TYPE(M217)=1,IF(TYPE(O217)=1,M217*O217,"No price"),".")</f>
        <v>No price</v>
      </c>
      <c r="Q217" s="6" t="str">
        <f aca="false">IF(TYPE(N217)=1,IF(TYPE(O217)=1,N217*O217,"No price"),".")</f>
        <v>.</v>
      </c>
      <c r="R217" s="6" t="str">
        <f aca="false">IF(AG217=1,IF(H217&lt;&gt;"Not given",H217,IF(TYPE(H217)=2,IF(SUMIFS(#REF!,#REF!,A217)&gt;0,SUMIFS(#REF!,#REF!,A217),"."),"Format error")),"")</f>
        <v/>
      </c>
      <c r="S217" s="6" t="str">
        <f aca="false">IF(AND(AG217=1,R217&lt;&gt;".")=TRUE(),R217/VLOOKUP(G217,'[1]Exchange Rates'!B$1:C$1048576,2,0),IF(R217=".",".",""))</f>
        <v/>
      </c>
      <c r="T217" s="6" t="str">
        <f aca="false">IF(AG217=1,IF(AI217="Value is not given at all",".",IF(AI217="Value is given by the source",S217,IF(AI217="Value is calculated with prices",(IF(SUMIFS(#REF!,#REF!,A217)&gt;0,SUMIFS(#REF!,#REF!,A217),"."))/VLOOKUP("USD",'[1]Exchange Rates'!B$1:C$1048576,2,0),"Error with coding"))),"")</f>
        <v/>
      </c>
      <c r="U217" s="5" t="s">
        <v>63</v>
      </c>
      <c r="V217" s="42" t="s">
        <v>433</v>
      </c>
      <c r="W217" s="61" t="s">
        <v>72</v>
      </c>
      <c r="X217" s="62" t="s">
        <v>76</v>
      </c>
      <c r="Y217" s="63" t="s">
        <v>191</v>
      </c>
      <c r="Z217" s="5" t="n">
        <v>0</v>
      </c>
      <c r="AA217" s="5" t="n">
        <v>0</v>
      </c>
      <c r="AB217" s="5" t="n">
        <f aca="false">IF(AND(D217="Humanitarian", AE217&lt;&gt;"."), 1, 0)</f>
        <v>0</v>
      </c>
      <c r="AC217" s="5" t="n">
        <f aca="false">IF(OR(M217="undisclosed", M217="."), 0, IF(M217=N217, 1, 0))</f>
        <v>0</v>
      </c>
      <c r="AD217" s="5" t="n">
        <v>0</v>
      </c>
      <c r="AE217" s="1" t="s">
        <v>62</v>
      </c>
      <c r="AF217" s="12" t="str">
        <f aca="false">""</f>
        <v/>
      </c>
      <c r="AG217" s="36" t="n">
        <v>0</v>
      </c>
      <c r="AH217" s="67" t="s">
        <v>66</v>
      </c>
      <c r="AI217" s="36" t="s">
        <v>67</v>
      </c>
      <c r="AJ217" s="36" t="n">
        <v>1</v>
      </c>
      <c r="AK217" s="36" t="n">
        <v>9</v>
      </c>
      <c r="AL217" s="36" t="n">
        <v>0</v>
      </c>
      <c r="AM217" s="36" t="n">
        <f aca="false">IF(OR(AN217="2022-2023",AN217=2022), 1, 0)</f>
        <v>1</v>
      </c>
      <c r="AN217" s="36" t="s">
        <v>68</v>
      </c>
      <c r="AO217" s="36" t="n">
        <f aca="false">VLOOKUP($I217,'[1]Price List, Weapons &amp; Items'!B$1:F$1048576,5,0)</f>
        <v>0</v>
      </c>
      <c r="AP217" s="36" t="n">
        <f aca="false">IF(AND(AO217=1,M217="undisclosed")=TRUE(),1,0)</f>
        <v>0</v>
      </c>
      <c r="AQ217" s="36" t="n">
        <f aca="false">IF(AND(AO217=1,N217="undisclosed")=TRUE(),1,0)</f>
        <v>0</v>
      </c>
      <c r="AR217" s="36" t="n">
        <f aca="false">IFERROR(IF(SEARCH("ammuni",I217,1)&gt;0,1,0),0)</f>
        <v>0</v>
      </c>
      <c r="AS217" s="5" t="str">
        <f aca="false">VLOOKUP($I217,'[1]Price List, Weapons &amp; Items'!B$1:L$1048576,COLUMN('[1]Price List, Weapons &amp; Items'!$J$11)-1,0)</f>
        <v>Contract</v>
      </c>
      <c r="AT217" s="5" t="str">
        <f aca="false">IF(I217=".",".",VLOOKUP($I217,'[1]Price List, Weapons &amp; Items'!B$1:J$1048576,3,0))</f>
        <v>Radar or imagery systems</v>
      </c>
      <c r="AU217" s="13" t="str">
        <f aca="true">IF(AG217=1,(OFFSET(I217,0,0,COUNTIF(#REF!,A217),1)),"")</f>
        <v/>
      </c>
      <c r="AV217" s="5" t="n">
        <f aca="false">VLOOKUP($I217,'[1]Price List, Weapons &amp; Items'!B$1:L$1048576,COLUMN('[1]Price List, Weapons &amp; Items'!$L$11)-1,0)</f>
        <v>0</v>
      </c>
      <c r="AW217" s="5" t="n">
        <f aca="false">IF(U217="Yes",1,0)</f>
        <v>1</v>
      </c>
      <c r="AX217" s="5" t="n">
        <f aca="false">IF(D217="Military",IF(OR(IFERROR(SEARCH("equipment",E217,1),0)&gt;0,IFERROR(SEARCH("weapons",E217,1),0)&gt;0),1,0),0)</f>
        <v>1</v>
      </c>
      <c r="AY217" s="5" t="str">
        <f aca="false">IFERROR(IF(VALUE(TEXT(C217,"mm"))=IF(AK217&gt;12,AK217-12,AK217),".",IF(TEXT(C217,"mm")="01",".",1)),"Value is not in date format")</f>
        <v>.</v>
      </c>
      <c r="AZ217" s="5" t="str">
        <f aca="false">IF(AND(A217=A216,C217=C216)=TRUE(),IF(F217=F216,".","1"),".")</f>
        <v>.</v>
      </c>
      <c r="BA217" s="5" t="str">
        <f aca="false">IF(AND(_xlfn.ISFORMULA(R217),_xlfn.ISFORMULA(S217),_xlfn.ISFORMULA(T217))=TRUE(),".",1)</f>
        <v>.</v>
      </c>
      <c r="BB217" s="5" t="str">
        <f aca="false">IF(T217&lt;&gt;".",IF(T217&gt;S217,1,"."),".")</f>
        <v>.</v>
      </c>
      <c r="BC217" s="5" t="n">
        <f aca="false">IFERROR(VLOOKUP(B217,'[1]Share, Heavy Weapons to Ukraine'!B$1:AA$1048576,COLUMN('[1]Share, Heavy Weapons to Ukraine'!C226)-1,0),0)</f>
        <v>1</v>
      </c>
      <c r="BD217" s="5" t="n">
        <f aca="false">VLOOKUP(Sheet1!B217,'[1]Country Summary (€)'!B$1:F$1048576,COLUMN('[1]Country Summary (€)'!C227)-1,FALSE())</f>
        <v>0</v>
      </c>
      <c r="BE217" s="5" t="str">
        <f aca="false">IF(AND(AG217=1,D217="Military",H217&lt;&gt;"Not given")=TRUE(),IF(SUMIFS(#REF!,#REF!,A217)&gt;0,ABS((SUMIFS(#REF!,#REF!,A217)/VLOOKUP("USD",'[1]Exchange Rates'!B$1:C$1048576,2,0)))/S217,"."),".")</f>
        <v>.</v>
      </c>
      <c r="BF217" s="1" t="str">
        <f aca="false">IF(AND(AG217=1,D217="Military",H217&lt;&gt;"Not given")=TRUE(),IF(SUMIFS(#REF!,#REF!,A217)&gt;0,IF((ABS((SUMIFS(#REF!,#REF!,A217)/VLOOKUP("USD",'[1]Exchange Rates'!B$1:C$1048576,2,0)))/S217)&gt;1,(SUMIFS(#REF!,#REF!,A217)-S217)/S217,(S217-SUMIFS(#REF!,#REF!,A217))/SUMIFS(#REF!,#REF!,A217)),"."),".")</f>
        <v>.</v>
      </c>
    </row>
    <row r="218" customFormat="false" ht="15.75" hidden="false" customHeight="true" outlineLevel="0" collapsed="false">
      <c r="A218" s="55" t="s">
        <v>405</v>
      </c>
      <c r="B218" s="37" t="s">
        <v>57</v>
      </c>
      <c r="C218" s="38" t="n">
        <v>44832</v>
      </c>
      <c r="D218" s="37" t="s">
        <v>105</v>
      </c>
      <c r="E218" s="37" t="s">
        <v>106</v>
      </c>
      <c r="F218" s="4" t="s">
        <v>432</v>
      </c>
      <c r="G218" s="5" t="s">
        <v>61</v>
      </c>
      <c r="H218" s="53" t="n">
        <v>1100000000</v>
      </c>
      <c r="I218" s="37" t="s">
        <v>357</v>
      </c>
      <c r="J218" s="7" t="str">
        <f aca="false">VLOOKUP($I218,'[1]Price List, Weapons &amp; Items'!B$1:C$1048576,2,0)</f>
        <v>Aviation and drones</v>
      </c>
      <c r="K218" s="7" t="str">
        <f aca="false">IF(I218=".",I218,VLOOKUP($I218,'[1]Price List, Weapons &amp; Items'!B$1:D$1048576,3,0))</f>
        <v>Drone</v>
      </c>
      <c r="L218" s="8" t="n">
        <f aca="false">VLOOKUP(I218,'[1]Price List, Weapons &amp; Items'!B$1:E$1048576,4,0)</f>
        <v>0</v>
      </c>
      <c r="M218" s="40" t="s">
        <v>166</v>
      </c>
      <c r="N218" s="9" t="s">
        <v>166</v>
      </c>
      <c r="O218" s="9" t="n">
        <f aca="false">VLOOKUP($I218,'[1]Price List, Weapons &amp; Items'!B$1:G$1048576,6,0)</f>
        <v>15000000</v>
      </c>
      <c r="P218" s="6" t="str">
        <f aca="false">IF(TYPE(M218)=1,IF(TYPE(O218)=1,M218*O218,"No price"),".")</f>
        <v>.</v>
      </c>
      <c r="Q218" s="6" t="str">
        <f aca="false">IF(TYPE(N218)=1,IF(TYPE(O218)=1,N218*O218,"No price"),".")</f>
        <v>.</v>
      </c>
      <c r="R218" s="6" t="str">
        <f aca="false">IF(AG218=1,IF(H218&lt;&gt;"Not given",H218,IF(TYPE(H218)=2,IF(SUMIFS(#REF!,#REF!,A218)&gt;0,SUMIFS(#REF!,#REF!,A218),"."),"Format error")),"")</f>
        <v/>
      </c>
      <c r="S218" s="6" t="str">
        <f aca="false">IF(AND(AG218=1,R218&lt;&gt;".")=TRUE(),R218/VLOOKUP(G218,'[1]Exchange Rates'!B$1:C$1048576,2,0),IF(R218=".",".",""))</f>
        <v/>
      </c>
      <c r="T218" s="6" t="str">
        <f aca="false">IF(AG218=1,IF(AI218="Value is not given at all",".",IF(AI218="Value is given by the source",S218,IF(AI218="Value is calculated with prices",(IF(SUMIFS(#REF!,#REF!,A218)&gt;0,SUMIFS(#REF!,#REF!,A218),"."))/VLOOKUP("USD",'[1]Exchange Rates'!B$1:C$1048576,2,0),"Error with coding"))),"")</f>
        <v/>
      </c>
      <c r="U218" s="5" t="s">
        <v>63</v>
      </c>
      <c r="V218" s="42" t="s">
        <v>433</v>
      </c>
      <c r="W218" s="61" t="s">
        <v>72</v>
      </c>
      <c r="X218" s="62" t="s">
        <v>76</v>
      </c>
      <c r="Y218" s="63" t="s">
        <v>192</v>
      </c>
      <c r="Z218" s="5" t="n">
        <v>0</v>
      </c>
      <c r="AA218" s="5" t="n">
        <v>0</v>
      </c>
      <c r="AB218" s="5" t="n">
        <f aca="false">IF(AND(D218="Humanitarian", AE218&lt;&gt;"."), 1, 0)</f>
        <v>0</v>
      </c>
      <c r="AC218" s="5" t="n">
        <f aca="false">IF(OR(M218="undisclosed", M218="."), 0, IF(M218=N218, 1, 0))</f>
        <v>0</v>
      </c>
      <c r="AD218" s="5" t="n">
        <v>0</v>
      </c>
      <c r="AE218" s="1" t="s">
        <v>62</v>
      </c>
      <c r="AF218" s="12" t="str">
        <f aca="false">""</f>
        <v/>
      </c>
      <c r="AG218" s="36" t="n">
        <v>0</v>
      </c>
      <c r="AH218" s="67" t="s">
        <v>66</v>
      </c>
      <c r="AI218" s="36" t="s">
        <v>67</v>
      </c>
      <c r="AJ218" s="36" t="n">
        <v>1</v>
      </c>
      <c r="AK218" s="36" t="n">
        <v>9</v>
      </c>
      <c r="AL218" s="36" t="n">
        <v>0</v>
      </c>
      <c r="AM218" s="36" t="n">
        <f aca="false">IF(OR(AN218="2022-2023",AN218=2022), 1, 0)</f>
        <v>1</v>
      </c>
      <c r="AN218" s="36" t="s">
        <v>68</v>
      </c>
      <c r="AO218" s="36" t="n">
        <f aca="false">VLOOKUP($I218,'[1]Price List, Weapons &amp; Items'!B$1:F$1048576,5,0)</f>
        <v>0</v>
      </c>
      <c r="AP218" s="36" t="n">
        <f aca="false">IF(AND(AO218=1,M218="undisclosed")=TRUE(),1,0)</f>
        <v>0</v>
      </c>
      <c r="AQ218" s="36" t="n">
        <f aca="false">IF(AND(AO218=1,N218="undisclosed")=TRUE(),1,0)</f>
        <v>0</v>
      </c>
      <c r="AR218" s="36" t="n">
        <f aca="false">IFERROR(IF(SEARCH("ammuni",I218,1)&gt;0,1,0),0)</f>
        <v>0</v>
      </c>
      <c r="AS218" s="5" t="str">
        <f aca="false">VLOOKUP($I218,'[1]Price List, Weapons &amp; Items'!B$1:L$1048576,COLUMN('[1]Price List, Weapons &amp; Items'!$J$11)-1,0)</f>
        <v>Miscellaneous</v>
      </c>
      <c r="AT218" s="5" t="str">
        <f aca="false">IF(I218=".",".",VLOOKUP($I218,'[1]Price List, Weapons &amp; Items'!B$1:J$1048576,3,0))</f>
        <v>Drone</v>
      </c>
      <c r="AU218" s="13" t="str">
        <f aca="true">IF(AG218=1,(OFFSET(I218,0,0,COUNTIF(#REF!,A218),1)),"")</f>
        <v/>
      </c>
      <c r="AV218" s="5" t="str">
        <f aca="false">VLOOKUP($I218,'[1]Price List, Weapons &amp; Items'!B$1:L$1048576,COLUMN('[1]Price List, Weapons &amp; Items'!$L$11)-1,0)</f>
        <v>no price, 0 count</v>
      </c>
      <c r="AW218" s="5" t="n">
        <f aca="false">IF(U218="Yes",1,0)</f>
        <v>1</v>
      </c>
      <c r="AX218" s="5" t="n">
        <f aca="false">IF(D218="Military",IF(OR(IFERROR(SEARCH("equipment",E218,1),0)&gt;0,IFERROR(SEARCH("weapons",E218,1),0)&gt;0),1,0),0)</f>
        <v>1</v>
      </c>
      <c r="AY218" s="5" t="str">
        <f aca="false">IFERROR(IF(VALUE(TEXT(C218,"mm"))=IF(AK218&gt;12,AK218-12,AK218),".",IF(TEXT(C218,"mm")="01",".",1)),"Value is not in date format")</f>
        <v>.</v>
      </c>
      <c r="AZ218" s="5" t="str">
        <f aca="false">IF(AND(A218=A217,C218=C217)=TRUE(),IF(F218=F217,".","1"),".")</f>
        <v>.</v>
      </c>
      <c r="BA218" s="5" t="str">
        <f aca="false">IF(AND(_xlfn.ISFORMULA(R218),_xlfn.ISFORMULA(S218),_xlfn.ISFORMULA(T218))=TRUE(),".",1)</f>
        <v>.</v>
      </c>
      <c r="BB218" s="5" t="str">
        <f aca="false">IF(T218&lt;&gt;".",IF(T218&gt;S218,1,"."),".")</f>
        <v>.</v>
      </c>
      <c r="BC218" s="5" t="n">
        <f aca="false">IFERROR(VLOOKUP(B218,'[1]Share, Heavy Weapons to Ukraine'!B$1:AA$1048576,COLUMN('[1]Share, Heavy Weapons to Ukraine'!C227)-1,0),0)</f>
        <v>1</v>
      </c>
      <c r="BD218" s="5" t="n">
        <f aca="false">VLOOKUP(Sheet1!B218,'[1]Country Summary (€)'!B$1:F$1048576,COLUMN('[1]Country Summary (€)'!C228)-1,FALSE())</f>
        <v>0</v>
      </c>
      <c r="BE218" s="5" t="str">
        <f aca="false">IF(AND(AG218=1,D218="Military",H218&lt;&gt;"Not given")=TRUE(),IF(SUMIFS(#REF!,#REF!,A218)&gt;0,ABS((SUMIFS(#REF!,#REF!,A218)/VLOOKUP("USD",'[1]Exchange Rates'!B$1:C$1048576,2,0)))/S218,"."),".")</f>
        <v>.</v>
      </c>
      <c r="BF218" s="1" t="str">
        <f aca="false">IF(AND(AG218=1,D218="Military",H218&lt;&gt;"Not given")=TRUE(),IF(SUMIFS(#REF!,#REF!,A218)&gt;0,IF((ABS((SUMIFS(#REF!,#REF!,A218)/VLOOKUP("USD",'[1]Exchange Rates'!B$1:C$1048576,2,0)))/S218)&gt;1,(SUMIFS(#REF!,#REF!,A218)-S218)/S218,(S218-SUMIFS(#REF!,#REF!,A218))/SUMIFS(#REF!,#REF!,A218)),"."),".")</f>
        <v>.</v>
      </c>
    </row>
    <row r="219" customFormat="false" ht="15.75" hidden="false" customHeight="true" outlineLevel="0" collapsed="false">
      <c r="A219" s="55" t="s">
        <v>405</v>
      </c>
      <c r="B219" s="37" t="s">
        <v>57</v>
      </c>
      <c r="C219" s="38" t="n">
        <v>44832</v>
      </c>
      <c r="D219" s="37" t="s">
        <v>105</v>
      </c>
      <c r="E219" s="37" t="s">
        <v>106</v>
      </c>
      <c r="F219" s="4" t="s">
        <v>432</v>
      </c>
      <c r="G219" s="5" t="s">
        <v>61</v>
      </c>
      <c r="H219" s="53" t="n">
        <v>1100000000</v>
      </c>
      <c r="I219" s="37" t="s">
        <v>438</v>
      </c>
      <c r="J219" s="7" t="str">
        <f aca="false">VLOOKUP($I219,'[1]Price List, Weapons &amp; Items'!B$1:C$1048576,2,0)</f>
        <v>Military equipment</v>
      </c>
      <c r="K219" s="7" t="str">
        <f aca="false">IF(I219=".",I219,VLOOKUP($I219,'[1]Price List, Weapons &amp; Items'!B$1:D$1048576,3,0))</f>
        <v>Military equipment</v>
      </c>
      <c r="L219" s="8" t="n">
        <f aca="false">VLOOKUP(I219,'[1]Price List, Weapons &amp; Items'!B$1:E$1048576,4,0)</f>
        <v>0</v>
      </c>
      <c r="M219" s="40" t="s">
        <v>166</v>
      </c>
      <c r="N219" s="9" t="s">
        <v>166</v>
      </c>
      <c r="O219" s="9" t="str">
        <f aca="false">VLOOKUP($I219,'[1]Price List, Weapons &amp; Items'!B$1:G$1048576,6,0)</f>
        <v>.</v>
      </c>
      <c r="P219" s="6" t="str">
        <f aca="false">IF(TYPE(M219)=1,IF(TYPE(O219)=1,M219*O219,"No price"),".")</f>
        <v>.</v>
      </c>
      <c r="Q219" s="6" t="str">
        <f aca="false">IF(TYPE(N219)=1,IF(TYPE(O219)=1,N219*O219,"No price"),".")</f>
        <v>.</v>
      </c>
      <c r="R219" s="6" t="str">
        <f aca="false">IF(AG219=1,IF(H219&lt;&gt;"Not given",H219,IF(TYPE(H219)=2,IF(SUMIFS(#REF!,#REF!,A219)&gt;0,SUMIFS(#REF!,#REF!,A219),"."),"Format error")),"")</f>
        <v/>
      </c>
      <c r="S219" s="6" t="str">
        <f aca="false">IF(AND(AG219=1,R219&lt;&gt;".")=TRUE(),R219/VLOOKUP(G219,'[1]Exchange Rates'!B$1:C$1048576,2,0),IF(R219=".",".",""))</f>
        <v/>
      </c>
      <c r="T219" s="6" t="str">
        <f aca="false">IF(AG219=1,IF(AI219="Value is not given at all",".",IF(AI219="Value is given by the source",S219,IF(AI219="Value is calculated with prices",(IF(SUMIFS(#REF!,#REF!,A219)&gt;0,SUMIFS(#REF!,#REF!,A219),"."))/VLOOKUP("USD",'[1]Exchange Rates'!B$1:C$1048576,2,0),"Error with coding"))),"")</f>
        <v/>
      </c>
      <c r="U219" s="5" t="s">
        <v>63</v>
      </c>
      <c r="V219" s="42" t="s">
        <v>433</v>
      </c>
      <c r="W219" s="61" t="s">
        <v>72</v>
      </c>
      <c r="X219" s="62" t="s">
        <v>76</v>
      </c>
      <c r="Y219" s="63" t="s">
        <v>194</v>
      </c>
      <c r="Z219" s="5" t="n">
        <v>0</v>
      </c>
      <c r="AA219" s="5" t="n">
        <v>0</v>
      </c>
      <c r="AB219" s="5" t="n">
        <f aca="false">IF(AND(D219="Humanitarian", AE219&lt;&gt;"."), 1, 0)</f>
        <v>0</v>
      </c>
      <c r="AC219" s="5" t="n">
        <f aca="false">IF(OR(M219="undisclosed", M219="."), 0, IF(M219=N219, 1, 0))</f>
        <v>0</v>
      </c>
      <c r="AD219" s="5" t="n">
        <v>0</v>
      </c>
      <c r="AE219" s="1" t="s">
        <v>62</v>
      </c>
      <c r="AF219" s="12" t="str">
        <f aca="false">""</f>
        <v/>
      </c>
      <c r="AG219" s="36" t="n">
        <v>0</v>
      </c>
      <c r="AH219" s="67" t="s">
        <v>66</v>
      </c>
      <c r="AI219" s="36" t="s">
        <v>67</v>
      </c>
      <c r="AJ219" s="36" t="n">
        <v>1</v>
      </c>
      <c r="AK219" s="36" t="n">
        <v>9</v>
      </c>
      <c r="AL219" s="36" t="n">
        <v>0</v>
      </c>
      <c r="AM219" s="36" t="n">
        <f aca="false">IF(OR(AN219="2022-2023",AN219=2022), 1, 0)</f>
        <v>1</v>
      </c>
      <c r="AN219" s="36" t="s">
        <v>68</v>
      </c>
      <c r="AO219" s="36" t="n">
        <f aca="false">VLOOKUP($I219,'[1]Price List, Weapons &amp; Items'!B$1:F$1048576,5,0)</f>
        <v>0</v>
      </c>
      <c r="AP219" s="36" t="n">
        <f aca="false">IF(AND(AO219=1,M219="undisclosed")=TRUE(),1,0)</f>
        <v>0</v>
      </c>
      <c r="AQ219" s="36" t="n">
        <f aca="false">IF(AND(AO219=1,N219="undisclosed")=TRUE(),1,0)</f>
        <v>0</v>
      </c>
      <c r="AR219" s="36" t="n">
        <f aca="false">IFERROR(IF(SEARCH("ammuni",I219,1)&gt;0,1,0),0)</f>
        <v>0</v>
      </c>
      <c r="AS219" s="5" t="str">
        <f aca="false">VLOOKUP($I219,'[1]Price List, Weapons &amp; Items'!B$1:L$1048576,COLUMN('[1]Price List, Weapons &amp; Items'!$J$11)-1,0)</f>
        <v>.</v>
      </c>
      <c r="AT219" s="5" t="str">
        <f aca="false">IF(I219=".",".",VLOOKUP($I219,'[1]Price List, Weapons &amp; Items'!B$1:J$1048576,3,0))</f>
        <v>Military equipment</v>
      </c>
      <c r="AU219" s="13" t="str">
        <f aca="true">IF(AG219=1,(OFFSET(I219,0,0,COUNTIF(#REF!,A219),1)),"")</f>
        <v/>
      </c>
      <c r="AV219" s="5" t="str">
        <f aca="false">VLOOKUP($I219,'[1]Price List, Weapons &amp; Items'!B$1:L$1048576,COLUMN('[1]Price List, Weapons &amp; Items'!$L$11)-1,0)</f>
        <v>no price, 0 count</v>
      </c>
      <c r="AW219" s="5" t="n">
        <f aca="false">IF(U219="Yes",1,0)</f>
        <v>1</v>
      </c>
      <c r="AX219" s="5" t="n">
        <f aca="false">IF(D219="Military",IF(OR(IFERROR(SEARCH("equipment",E219,1),0)&gt;0,IFERROR(SEARCH("weapons",E219,1),0)&gt;0),1,0),0)</f>
        <v>1</v>
      </c>
      <c r="AY219" s="5" t="str">
        <f aca="false">IFERROR(IF(VALUE(TEXT(C219,"mm"))=IF(AK219&gt;12,AK219-12,AK219),".",IF(TEXT(C219,"mm")="01",".",1)),"Value is not in date format")</f>
        <v>.</v>
      </c>
      <c r="AZ219" s="5" t="str">
        <f aca="false">IF(AND(A219=A218,C219=C218)=TRUE(),IF(F219=F218,".","1"),".")</f>
        <v>.</v>
      </c>
      <c r="BA219" s="5" t="str">
        <f aca="false">IF(AND(_xlfn.ISFORMULA(R219),_xlfn.ISFORMULA(S219),_xlfn.ISFORMULA(T219))=TRUE(),".",1)</f>
        <v>.</v>
      </c>
      <c r="BB219" s="5" t="str">
        <f aca="false">IF(T219&lt;&gt;".",IF(T219&gt;S219,1,"."),".")</f>
        <v>.</v>
      </c>
      <c r="BC219" s="5" t="n">
        <f aca="false">IFERROR(VLOOKUP(B219,'[1]Share, Heavy Weapons to Ukraine'!B$1:AA$1048576,COLUMN('[1]Share, Heavy Weapons to Ukraine'!C228)-1,0),0)</f>
        <v>1</v>
      </c>
      <c r="BD219" s="5" t="n">
        <f aca="false">VLOOKUP(Sheet1!B219,'[1]Country Summary (€)'!B$1:F$1048576,COLUMN('[1]Country Summary (€)'!C229)-1,FALSE())</f>
        <v>0</v>
      </c>
      <c r="BE219" s="5" t="str">
        <f aca="false">IF(AND(AG219=1,D219="Military",H219&lt;&gt;"Not given")=TRUE(),IF(SUMIFS(#REF!,#REF!,A219)&gt;0,ABS((SUMIFS(#REF!,#REF!,A219)/VLOOKUP("USD",'[1]Exchange Rates'!B$1:C$1048576,2,0)))/S219,"."),".")</f>
        <v>.</v>
      </c>
      <c r="BF219" s="1" t="str">
        <f aca="false">IF(AND(AG219=1,D219="Military",H219&lt;&gt;"Not given")=TRUE(),IF(SUMIFS(#REF!,#REF!,A219)&gt;0,IF((ABS((SUMIFS(#REF!,#REF!,A219)/VLOOKUP("USD",'[1]Exchange Rates'!B$1:C$1048576,2,0)))/S219)&gt;1,(SUMIFS(#REF!,#REF!,A219)-S219)/S219,(S219-SUMIFS(#REF!,#REF!,A219))/SUMIFS(#REF!,#REF!,A219)),"."),".")</f>
        <v>.</v>
      </c>
    </row>
    <row r="220" customFormat="false" ht="15.75" hidden="false" customHeight="true" outlineLevel="0" collapsed="false">
      <c r="A220" s="55" t="s">
        <v>405</v>
      </c>
      <c r="B220" s="37" t="s">
        <v>57</v>
      </c>
      <c r="C220" s="38" t="n">
        <v>44832</v>
      </c>
      <c r="D220" s="37" t="s">
        <v>105</v>
      </c>
      <c r="E220" s="37" t="s">
        <v>106</v>
      </c>
      <c r="F220" s="4" t="s">
        <v>432</v>
      </c>
      <c r="G220" s="5" t="s">
        <v>61</v>
      </c>
      <c r="H220" s="53" t="n">
        <v>1100000000</v>
      </c>
      <c r="I220" s="37" t="s">
        <v>439</v>
      </c>
      <c r="J220" s="7" t="str">
        <f aca="false">VLOOKUP($I220,'[1]Price List, Weapons &amp; Items'!B$1:C$1048576,2,0)</f>
        <v>Military equipment</v>
      </c>
      <c r="K220" s="7" t="str">
        <f aca="false">IF(I220=".",I220,VLOOKUP($I220,'[1]Price List, Weapons &amp; Items'!B$1:D$1048576,3,0))</f>
        <v>Military equipment</v>
      </c>
      <c r="L220" s="8" t="n">
        <f aca="false">VLOOKUP(I220,'[1]Price List, Weapons &amp; Items'!B$1:E$1048576,4,0)</f>
        <v>0</v>
      </c>
      <c r="M220" s="40" t="s">
        <v>166</v>
      </c>
      <c r="N220" s="9" t="s">
        <v>166</v>
      </c>
      <c r="O220" s="9" t="str">
        <f aca="false">VLOOKUP($I220,'[1]Price List, Weapons &amp; Items'!B$1:G$1048576,6,0)</f>
        <v>.</v>
      </c>
      <c r="P220" s="6" t="str">
        <f aca="false">IF(TYPE(M220)=1,IF(TYPE(O220)=1,M220*O220,"No price"),".")</f>
        <v>.</v>
      </c>
      <c r="Q220" s="6" t="str">
        <f aca="false">IF(TYPE(N220)=1,IF(TYPE(O220)=1,N220*O220,"No price"),".")</f>
        <v>.</v>
      </c>
      <c r="R220" s="6" t="str">
        <f aca="false">IF(AG220=1,IF(H220&lt;&gt;"Not given",H220,IF(TYPE(H220)=2,IF(SUMIFS(#REF!,#REF!,A220)&gt;0,SUMIFS(#REF!,#REF!,A220),"."),"Format error")),"")</f>
        <v/>
      </c>
      <c r="S220" s="6" t="str">
        <f aca="false">IF(AND(AG220=1,R220&lt;&gt;".")=TRUE(),R220/VLOOKUP(G220,'[1]Exchange Rates'!B$1:C$1048576,2,0),IF(R220=".",".",""))</f>
        <v/>
      </c>
      <c r="T220" s="6" t="str">
        <f aca="false">IF(AG220=1,IF(AI220="Value is not given at all",".",IF(AI220="Value is given by the source",S220,IF(AI220="Value is calculated with prices",(IF(SUMIFS(#REF!,#REF!,A220)&gt;0,SUMIFS(#REF!,#REF!,A220),"."))/VLOOKUP("USD",'[1]Exchange Rates'!B$1:C$1048576,2,0),"Error with coding"))),"")</f>
        <v/>
      </c>
      <c r="U220" s="5" t="s">
        <v>63</v>
      </c>
      <c r="V220" s="42" t="s">
        <v>433</v>
      </c>
      <c r="W220" s="61" t="s">
        <v>72</v>
      </c>
      <c r="X220" s="62" t="s">
        <v>76</v>
      </c>
      <c r="Y220" s="63" t="s">
        <v>195</v>
      </c>
      <c r="Z220" s="5" t="n">
        <v>0</v>
      </c>
      <c r="AA220" s="5" t="n">
        <v>0</v>
      </c>
      <c r="AB220" s="5" t="n">
        <f aca="false">IF(AND(D220="Humanitarian", AE220&lt;&gt;"."), 1, 0)</f>
        <v>0</v>
      </c>
      <c r="AC220" s="5" t="n">
        <f aca="false">IF(OR(M220="undisclosed", M220="."), 0, IF(M220=N220, 1, 0))</f>
        <v>0</v>
      </c>
      <c r="AD220" s="5" t="n">
        <v>0</v>
      </c>
      <c r="AE220" s="1" t="s">
        <v>62</v>
      </c>
      <c r="AF220" s="12" t="str">
        <f aca="false">""</f>
        <v/>
      </c>
      <c r="AG220" s="36" t="n">
        <v>0</v>
      </c>
      <c r="AH220" s="67" t="s">
        <v>66</v>
      </c>
      <c r="AI220" s="36" t="s">
        <v>67</v>
      </c>
      <c r="AJ220" s="36" t="n">
        <v>1</v>
      </c>
      <c r="AK220" s="36" t="n">
        <v>9</v>
      </c>
      <c r="AL220" s="36" t="n">
        <v>0</v>
      </c>
      <c r="AM220" s="36" t="n">
        <f aca="false">IF(OR(AN220="2022-2023",AN220=2022), 1, 0)</f>
        <v>1</v>
      </c>
      <c r="AN220" s="36" t="s">
        <v>68</v>
      </c>
      <c r="AO220" s="36" t="n">
        <f aca="false">VLOOKUP($I220,'[1]Price List, Weapons &amp; Items'!B$1:F$1048576,5,0)</f>
        <v>0</v>
      </c>
      <c r="AP220" s="36" t="n">
        <f aca="false">IF(AND(AO220=1,M220="undisclosed")=TRUE(),1,0)</f>
        <v>0</v>
      </c>
      <c r="AQ220" s="36" t="n">
        <f aca="false">IF(AND(AO220=1,N220="undisclosed")=TRUE(),1,0)</f>
        <v>0</v>
      </c>
      <c r="AR220" s="36" t="n">
        <f aca="false">IFERROR(IF(SEARCH("ammuni",I220,1)&gt;0,1,0),0)</f>
        <v>0</v>
      </c>
      <c r="AS220" s="5" t="str">
        <f aca="false">VLOOKUP($I220,'[1]Price List, Weapons &amp; Items'!B$1:L$1048576,COLUMN('[1]Price List, Weapons &amp; Items'!$J$11)-1,0)</f>
        <v>.</v>
      </c>
      <c r="AT220" s="5" t="str">
        <f aca="false">IF(I220=".",".",VLOOKUP($I220,'[1]Price List, Weapons &amp; Items'!B$1:J$1048576,3,0))</f>
        <v>Military equipment</v>
      </c>
      <c r="AU220" s="13" t="str">
        <f aca="true">IF(AG220=1,(OFFSET(I220,0,0,COUNTIF(#REF!,A220),1)),"")</f>
        <v/>
      </c>
      <c r="AV220" s="5" t="str">
        <f aca="false">VLOOKUP($I220,'[1]Price List, Weapons &amp; Items'!B$1:L$1048576,COLUMN('[1]Price List, Weapons &amp; Items'!$L$11)-1,0)</f>
        <v>no price, 0 count</v>
      </c>
      <c r="AW220" s="5" t="n">
        <f aca="false">IF(U220="Yes",1,0)</f>
        <v>1</v>
      </c>
      <c r="AX220" s="5" t="n">
        <f aca="false">IF(D220="Military",IF(OR(IFERROR(SEARCH("equipment",E220,1),0)&gt;0,IFERROR(SEARCH("weapons",E220,1),0)&gt;0),1,0),0)</f>
        <v>1</v>
      </c>
      <c r="AY220" s="5" t="str">
        <f aca="false">IFERROR(IF(VALUE(TEXT(C220,"mm"))=IF(AK220&gt;12,AK220-12,AK220),".",IF(TEXT(C220,"mm")="01",".",1)),"Value is not in date format")</f>
        <v>.</v>
      </c>
      <c r="AZ220" s="5" t="str">
        <f aca="false">IF(AND(A220=A219,C220=C219)=TRUE(),IF(F220=F219,".","1"),".")</f>
        <v>.</v>
      </c>
      <c r="BA220" s="5" t="str">
        <f aca="false">IF(AND(_xlfn.ISFORMULA(R220),_xlfn.ISFORMULA(S220),_xlfn.ISFORMULA(T220))=TRUE(),".",1)</f>
        <v>.</v>
      </c>
      <c r="BB220" s="5" t="str">
        <f aca="false">IF(T220&lt;&gt;".",IF(T220&gt;S220,1,"."),".")</f>
        <v>.</v>
      </c>
      <c r="BC220" s="5" t="n">
        <f aca="false">IFERROR(VLOOKUP(B220,'[1]Share, Heavy Weapons to Ukraine'!B$1:AA$1048576,COLUMN('[1]Share, Heavy Weapons to Ukraine'!C229)-1,0),0)</f>
        <v>1</v>
      </c>
      <c r="BD220" s="5" t="n">
        <f aca="false">VLOOKUP(Sheet1!B220,'[1]Country Summary (€)'!B$1:F$1048576,COLUMN('[1]Country Summary (€)'!C230)-1,FALSE())</f>
        <v>0</v>
      </c>
      <c r="BE220" s="5" t="str">
        <f aca="false">IF(AND(AG220=1,D220="Military",H220&lt;&gt;"Not given")=TRUE(),IF(SUMIFS(#REF!,#REF!,A220)&gt;0,ABS((SUMIFS(#REF!,#REF!,A220)/VLOOKUP("USD",'[1]Exchange Rates'!B$1:C$1048576,2,0)))/S220,"."),".")</f>
        <v>.</v>
      </c>
      <c r="BF220" s="1" t="str">
        <f aca="false">IF(AND(AG220=1,D220="Military",H220&lt;&gt;"Not given")=TRUE(),IF(SUMIFS(#REF!,#REF!,A220)&gt;0,IF((ABS((SUMIFS(#REF!,#REF!,A220)/VLOOKUP("USD",'[1]Exchange Rates'!B$1:C$1048576,2,0)))/S220)&gt;1,(SUMIFS(#REF!,#REF!,A220)-S220)/S220,(S220-SUMIFS(#REF!,#REF!,A220))/SUMIFS(#REF!,#REF!,A220)),"."),".")</f>
        <v>.</v>
      </c>
    </row>
    <row r="221" customFormat="false" ht="15.75" hidden="false" customHeight="true" outlineLevel="0" collapsed="false">
      <c r="A221" s="55" t="s">
        <v>405</v>
      </c>
      <c r="B221" s="37" t="s">
        <v>57</v>
      </c>
      <c r="C221" s="38" t="n">
        <v>44832</v>
      </c>
      <c r="D221" s="37" t="s">
        <v>105</v>
      </c>
      <c r="E221" s="37" t="s">
        <v>106</v>
      </c>
      <c r="F221" s="4" t="s">
        <v>432</v>
      </c>
      <c r="G221" s="5" t="s">
        <v>61</v>
      </c>
      <c r="H221" s="53" t="n">
        <v>1100000000</v>
      </c>
      <c r="I221" s="37" t="s">
        <v>440</v>
      </c>
      <c r="J221" s="7" t="str">
        <f aca="false">VLOOKUP($I221,'[1]Price List, Weapons &amp; Items'!B$1:C$1048576,2,0)</f>
        <v>Military equipment</v>
      </c>
      <c r="K221" s="7" t="str">
        <f aca="false">IF(I221=".",I221,VLOOKUP($I221,'[1]Price List, Weapons &amp; Items'!B$1:D$1048576,3,0))</f>
        <v>Military equipment</v>
      </c>
      <c r="L221" s="8" t="n">
        <f aca="false">VLOOKUP(I221,'[1]Price List, Weapons &amp; Items'!B$1:E$1048576,4,0)</f>
        <v>0</v>
      </c>
      <c r="M221" s="40" t="n">
        <v>20000</v>
      </c>
      <c r="N221" s="9" t="s">
        <v>166</v>
      </c>
      <c r="O221" s="9" t="str">
        <f aca="false">VLOOKUP($I221,'[1]Price List, Weapons &amp; Items'!B$1:G$1048576,6,0)</f>
        <v>.</v>
      </c>
      <c r="P221" s="6" t="str">
        <f aca="false">IF(TYPE(M221)=1,IF(TYPE(O221)=1,M221*O221,"No price"),".")</f>
        <v>No price</v>
      </c>
      <c r="Q221" s="6" t="str">
        <f aca="false">IF(TYPE(N221)=1,IF(TYPE(O221)=1,N221*O221,"No price"),".")</f>
        <v>.</v>
      </c>
      <c r="R221" s="6" t="str">
        <f aca="false">IF(AG221=1,IF(H221&lt;&gt;"Not given",H221,IF(TYPE(H221)=2,IF(SUMIFS(#REF!,#REF!,A221)&gt;0,SUMIFS(#REF!,#REF!,A221),"."),"Format error")),"")</f>
        <v/>
      </c>
      <c r="S221" s="6" t="str">
        <f aca="false">IF(AND(AG221=1,R221&lt;&gt;".")=TRUE(),R221/VLOOKUP(G221,'[1]Exchange Rates'!B$1:C$1048576,2,0),IF(R221=".",".",""))</f>
        <v/>
      </c>
      <c r="T221" s="6" t="str">
        <f aca="false">IF(AG221=1,IF(AI221="Value is not given at all",".",IF(AI221="Value is given by the source",S221,IF(AI221="Value is calculated with prices",(IF(SUMIFS(#REF!,#REF!,A221)&gt;0,SUMIFS(#REF!,#REF!,A221),"."))/VLOOKUP("USD",'[1]Exchange Rates'!B$1:C$1048576,2,0),"Error with coding"))),"")</f>
        <v/>
      </c>
      <c r="U221" s="5" t="s">
        <v>63</v>
      </c>
      <c r="V221" s="42" t="s">
        <v>433</v>
      </c>
      <c r="W221" s="61" t="s">
        <v>72</v>
      </c>
      <c r="X221" s="62" t="s">
        <v>76</v>
      </c>
      <c r="Y221" s="63" t="s">
        <v>197</v>
      </c>
      <c r="Z221" s="5" t="n">
        <v>0</v>
      </c>
      <c r="AA221" s="5" t="n">
        <v>0</v>
      </c>
      <c r="AB221" s="5" t="n">
        <f aca="false">IF(AND(D221="Humanitarian", AE221&lt;&gt;"."), 1, 0)</f>
        <v>0</v>
      </c>
      <c r="AC221" s="5" t="n">
        <f aca="false">IF(OR(M221="undisclosed", M221="."), 0, IF(M221=N221, 1, 0))</f>
        <v>0</v>
      </c>
      <c r="AD221" s="5" t="n">
        <v>0</v>
      </c>
      <c r="AE221" s="1" t="s">
        <v>62</v>
      </c>
      <c r="AF221" s="12" t="str">
        <f aca="false">""</f>
        <v/>
      </c>
      <c r="AG221" s="36" t="n">
        <v>0</v>
      </c>
      <c r="AH221" s="67" t="s">
        <v>66</v>
      </c>
      <c r="AI221" s="36" t="s">
        <v>67</v>
      </c>
      <c r="AJ221" s="36" t="n">
        <v>1</v>
      </c>
      <c r="AK221" s="36" t="n">
        <v>9</v>
      </c>
      <c r="AL221" s="36" t="n">
        <v>0</v>
      </c>
      <c r="AM221" s="36" t="n">
        <f aca="false">IF(OR(AN221="2022-2023",AN221=2022), 1, 0)</f>
        <v>1</v>
      </c>
      <c r="AN221" s="36" t="s">
        <v>68</v>
      </c>
      <c r="AO221" s="36" t="n">
        <f aca="false">VLOOKUP($I221,'[1]Price List, Weapons &amp; Items'!B$1:F$1048576,5,0)</f>
        <v>0</v>
      </c>
      <c r="AP221" s="36" t="n">
        <f aca="false">IF(AND(AO221=1,M221="undisclosed")=TRUE(),1,0)</f>
        <v>0</v>
      </c>
      <c r="AQ221" s="36" t="n">
        <f aca="false">IF(AND(AO221=1,N221="undisclosed")=TRUE(),1,0)</f>
        <v>0</v>
      </c>
      <c r="AR221" s="36" t="n">
        <f aca="false">IFERROR(IF(SEARCH("ammuni",I221,1)&gt;0,1,0),0)</f>
        <v>0</v>
      </c>
      <c r="AS221" s="5" t="str">
        <f aca="false">VLOOKUP($I221,'[1]Price List, Weapons &amp; Items'!B$1:L$1048576,COLUMN('[1]Price List, Weapons &amp; Items'!$J$11)-1,0)</f>
        <v>.</v>
      </c>
      <c r="AT221" s="5" t="str">
        <f aca="false">IF(I221=".",".",VLOOKUP($I221,'[1]Price List, Weapons &amp; Items'!B$1:J$1048576,3,0))</f>
        <v>Military equipment</v>
      </c>
      <c r="AU221" s="13" t="str">
        <f aca="true">IF(AG221=1,(OFFSET(I221,0,0,COUNTIF(#REF!,A221),1)),"")</f>
        <v/>
      </c>
      <c r="AV221" s="5" t="n">
        <f aca="false">VLOOKUP($I221,'[1]Price List, Weapons &amp; Items'!B$1:L$1048576,COLUMN('[1]Price List, Weapons &amp; Items'!$L$11)-1,0)</f>
        <v>0</v>
      </c>
      <c r="AW221" s="5" t="n">
        <f aca="false">IF(U221="Yes",1,0)</f>
        <v>1</v>
      </c>
      <c r="AX221" s="5" t="n">
        <f aca="false">IF(D221="Military",IF(OR(IFERROR(SEARCH("equipment",E221,1),0)&gt;0,IFERROR(SEARCH("weapons",E221,1),0)&gt;0),1,0),0)</f>
        <v>1</v>
      </c>
      <c r="AY221" s="5" t="str">
        <f aca="false">IFERROR(IF(VALUE(TEXT(C221,"mm"))=IF(AK221&gt;12,AK221-12,AK221),".",IF(TEXT(C221,"mm")="01",".",1)),"Value is not in date format")</f>
        <v>.</v>
      </c>
      <c r="AZ221" s="5" t="str">
        <f aca="false">IF(AND(A221=A220,C221=C220)=TRUE(),IF(F221=F220,".","1"),".")</f>
        <v>.</v>
      </c>
      <c r="BA221" s="5" t="str">
        <f aca="false">IF(AND(_xlfn.ISFORMULA(R221),_xlfn.ISFORMULA(S221),_xlfn.ISFORMULA(T221))=TRUE(),".",1)</f>
        <v>.</v>
      </c>
      <c r="BB221" s="5" t="str">
        <f aca="false">IF(T221&lt;&gt;".",IF(T221&gt;S221,1,"."),".")</f>
        <v>.</v>
      </c>
      <c r="BC221" s="5" t="n">
        <f aca="false">IFERROR(VLOOKUP(B221,'[1]Share, Heavy Weapons to Ukraine'!B$1:AA$1048576,COLUMN('[1]Share, Heavy Weapons to Ukraine'!C230)-1,0),0)</f>
        <v>1</v>
      </c>
      <c r="BD221" s="5" t="n">
        <f aca="false">VLOOKUP(Sheet1!B221,'[1]Country Summary (€)'!B$1:F$1048576,COLUMN('[1]Country Summary (€)'!C231)-1,FALSE())</f>
        <v>0</v>
      </c>
      <c r="BE221" s="5" t="str">
        <f aca="false">IF(AND(AG221=1,D221="Military",H221&lt;&gt;"Not given")=TRUE(),IF(SUMIFS(#REF!,#REF!,A221)&gt;0,ABS((SUMIFS(#REF!,#REF!,A221)/VLOOKUP("USD",'[1]Exchange Rates'!B$1:C$1048576,2,0)))/S221,"."),".")</f>
        <v>.</v>
      </c>
      <c r="BF221" s="1" t="str">
        <f aca="false">IF(AND(AG221=1,D221="Military",H221&lt;&gt;"Not given")=TRUE(),IF(SUMIFS(#REF!,#REF!,A221)&gt;0,IF((ABS((SUMIFS(#REF!,#REF!,A221)/VLOOKUP("USD",'[1]Exchange Rates'!B$1:C$1048576,2,0)))/S221)&gt;1,(SUMIFS(#REF!,#REF!,A221)-S221)/S221,(S221-SUMIFS(#REF!,#REF!,A221))/SUMIFS(#REF!,#REF!,A221)),"."),".")</f>
        <v>.</v>
      </c>
    </row>
    <row r="222" customFormat="false" ht="15.75" hidden="false" customHeight="true" outlineLevel="0" collapsed="false">
      <c r="A222" s="55" t="s">
        <v>405</v>
      </c>
      <c r="B222" s="37" t="s">
        <v>57</v>
      </c>
      <c r="C222" s="38" t="n">
        <v>44832</v>
      </c>
      <c r="D222" s="37" t="s">
        <v>105</v>
      </c>
      <c r="E222" s="37" t="s">
        <v>106</v>
      </c>
      <c r="F222" s="4" t="s">
        <v>432</v>
      </c>
      <c r="G222" s="5" t="s">
        <v>61</v>
      </c>
      <c r="H222" s="53" t="n">
        <v>1100000000</v>
      </c>
      <c r="I222" s="37" t="s">
        <v>344</v>
      </c>
      <c r="J222" s="7" t="str">
        <f aca="false">VLOOKUP($I222,'[1]Price List, Weapons &amp; Items'!B$1:C$1048576,2,0)</f>
        <v>Military equipment</v>
      </c>
      <c r="K222" s="7" t="str">
        <f aca="false">IF(I222=".",I222,VLOOKUP($I222,'[1]Price List, Weapons &amp; Items'!B$1:D$1048576,3,0))</f>
        <v>Military equipment</v>
      </c>
      <c r="L222" s="8" t="n">
        <f aca="false">VLOOKUP(I222,'[1]Price List, Weapons &amp; Items'!B$1:E$1048576,4,0)</f>
        <v>0</v>
      </c>
      <c r="M222" s="40" t="s">
        <v>166</v>
      </c>
      <c r="N222" s="9" t="s">
        <v>166</v>
      </c>
      <c r="O222" s="9" t="str">
        <f aca="false">VLOOKUP($I222,'[1]Price List, Weapons &amp; Items'!B$1:G$1048576,6,0)</f>
        <v>.</v>
      </c>
      <c r="P222" s="6" t="str">
        <f aca="false">IF(TYPE(M222)=1,IF(TYPE(O222)=1,M222*O222,"No price"),".")</f>
        <v>.</v>
      </c>
      <c r="Q222" s="6" t="str">
        <f aca="false">IF(TYPE(N222)=1,IF(TYPE(O222)=1,N222*O222,"No price"),".")</f>
        <v>.</v>
      </c>
      <c r="R222" s="6" t="str">
        <f aca="false">IF(AG222=1,IF(H222&lt;&gt;"Not given",H222,IF(TYPE(H222)=2,IF(SUMIFS(#REF!,#REF!,A222)&gt;0,SUMIFS(#REF!,#REF!,A222),"."),"Format error")),"")</f>
        <v/>
      </c>
      <c r="S222" s="6" t="str">
        <f aca="false">IF(AND(AG222=1,R222&lt;&gt;".")=TRUE(),R222/VLOOKUP(G222,'[1]Exchange Rates'!B$1:C$1048576,2,0),IF(R222=".",".",""))</f>
        <v/>
      </c>
      <c r="T222" s="6" t="str">
        <f aca="false">IF(AG222=1,IF(AI222="Value is not given at all",".",IF(AI222="Value is given by the source",S222,IF(AI222="Value is calculated with prices",(IF(SUMIFS(#REF!,#REF!,A222)&gt;0,SUMIFS(#REF!,#REF!,A222),"."))/VLOOKUP("USD",'[1]Exchange Rates'!B$1:C$1048576,2,0),"Error with coding"))),"")</f>
        <v/>
      </c>
      <c r="U222" s="5" t="s">
        <v>63</v>
      </c>
      <c r="V222" s="42" t="s">
        <v>433</v>
      </c>
      <c r="W222" s="61" t="s">
        <v>72</v>
      </c>
      <c r="X222" s="62" t="s">
        <v>76</v>
      </c>
      <c r="Y222" s="63" t="s">
        <v>200</v>
      </c>
      <c r="Z222" s="5" t="n">
        <v>0</v>
      </c>
      <c r="AA222" s="5" t="n">
        <v>0</v>
      </c>
      <c r="AB222" s="5" t="n">
        <f aca="false">IF(AND(D222="Humanitarian", AE222&lt;&gt;"."), 1, 0)</f>
        <v>0</v>
      </c>
      <c r="AC222" s="5" t="n">
        <f aca="false">IF(OR(M222="undisclosed", M222="."), 0, IF(M222=N222, 1, 0))</f>
        <v>0</v>
      </c>
      <c r="AD222" s="5" t="n">
        <v>0</v>
      </c>
      <c r="AE222" s="1" t="s">
        <v>62</v>
      </c>
      <c r="AF222" s="12" t="str">
        <f aca="false">""</f>
        <v/>
      </c>
      <c r="AG222" s="36" t="n">
        <v>0</v>
      </c>
      <c r="AH222" s="67" t="s">
        <v>66</v>
      </c>
      <c r="AI222" s="36" t="s">
        <v>67</v>
      </c>
      <c r="AJ222" s="36" t="n">
        <v>1</v>
      </c>
      <c r="AK222" s="36" t="n">
        <v>9</v>
      </c>
      <c r="AL222" s="36" t="n">
        <v>0</v>
      </c>
      <c r="AM222" s="36" t="n">
        <f aca="false">IF(OR(AN222="2022-2023",AN222=2022), 1, 0)</f>
        <v>1</v>
      </c>
      <c r="AN222" s="36" t="s">
        <v>68</v>
      </c>
      <c r="AO222" s="36" t="n">
        <f aca="false">VLOOKUP($I222,'[1]Price List, Weapons &amp; Items'!B$1:F$1048576,5,0)</f>
        <v>0</v>
      </c>
      <c r="AP222" s="36" t="n">
        <f aca="false">IF(AND(AO222=1,M222="undisclosed")=TRUE(),1,0)</f>
        <v>0</v>
      </c>
      <c r="AQ222" s="36" t="n">
        <f aca="false">IF(AND(AO222=1,N222="undisclosed")=TRUE(),1,0)</f>
        <v>0</v>
      </c>
      <c r="AR222" s="36" t="n">
        <f aca="false">IFERROR(IF(SEARCH("ammuni",I222,1)&gt;0,1,0),0)</f>
        <v>0</v>
      </c>
      <c r="AS222" s="5" t="str">
        <f aca="false">VLOOKUP($I222,'[1]Price List, Weapons &amp; Items'!B$1:L$1048576,COLUMN('[1]Price List, Weapons &amp; Items'!$J$11)-1,0)</f>
        <v>.</v>
      </c>
      <c r="AT222" s="5" t="str">
        <f aca="false">IF(I222=".",".",VLOOKUP($I222,'[1]Price List, Weapons &amp; Items'!B$1:J$1048576,3,0))</f>
        <v>Military equipment</v>
      </c>
      <c r="AU222" s="13" t="str">
        <f aca="true">IF(AG222=1,(OFFSET(I222,0,0,COUNTIF(#REF!,A222),1)),"")</f>
        <v/>
      </c>
      <c r="AV222" s="5" t="str">
        <f aca="false">VLOOKUP($I222,'[1]Price List, Weapons &amp; Items'!B$1:L$1048576,COLUMN('[1]Price List, Weapons &amp; Items'!$L$11)-1,0)</f>
        <v>no price, 0 count</v>
      </c>
      <c r="AW222" s="5" t="n">
        <f aca="false">IF(U222="Yes",1,0)</f>
        <v>1</v>
      </c>
      <c r="AX222" s="5" t="n">
        <f aca="false">IF(D222="Military",IF(OR(IFERROR(SEARCH("equipment",E222,1),0)&gt;0,IFERROR(SEARCH("weapons",E222,1),0)&gt;0),1,0),0)</f>
        <v>1</v>
      </c>
      <c r="AY222" s="5" t="str">
        <f aca="false">IFERROR(IF(VALUE(TEXT(C222,"mm"))=IF(AK222&gt;12,AK222-12,AK222),".",IF(TEXT(C222,"mm")="01",".",1)),"Value is not in date format")</f>
        <v>.</v>
      </c>
      <c r="AZ222" s="5" t="str">
        <f aca="false">IF(AND(A222=A221,C222=C221)=TRUE(),IF(F222=F221,".","1"),".")</f>
        <v>.</v>
      </c>
      <c r="BA222" s="5" t="str">
        <f aca="false">IF(AND(_xlfn.ISFORMULA(R222),_xlfn.ISFORMULA(S222),_xlfn.ISFORMULA(T222))=TRUE(),".",1)</f>
        <v>.</v>
      </c>
      <c r="BB222" s="5" t="str">
        <f aca="false">IF(T222&lt;&gt;".",IF(T222&gt;S222,1,"."),".")</f>
        <v>.</v>
      </c>
      <c r="BC222" s="5" t="n">
        <f aca="false">IFERROR(VLOOKUP(B222,'[1]Share, Heavy Weapons to Ukraine'!B$1:AA$1048576,COLUMN('[1]Share, Heavy Weapons to Ukraine'!C231)-1,0),0)</f>
        <v>1</v>
      </c>
      <c r="BD222" s="5" t="n">
        <f aca="false">VLOOKUP(Sheet1!B222,'[1]Country Summary (€)'!B$1:F$1048576,COLUMN('[1]Country Summary (€)'!C232)-1,FALSE())</f>
        <v>0</v>
      </c>
      <c r="BE222" s="5" t="str">
        <f aca="false">IF(AND(AG222=1,D222="Military",H222&lt;&gt;"Not given")=TRUE(),IF(SUMIFS(#REF!,#REF!,A222)&gt;0,ABS((SUMIFS(#REF!,#REF!,A222)/VLOOKUP("USD",'[1]Exchange Rates'!B$1:C$1048576,2,0)))/S222,"."),".")</f>
        <v>.</v>
      </c>
      <c r="BF222" s="1" t="str">
        <f aca="false">IF(AND(AG222=1,D222="Military",H222&lt;&gt;"Not given")=TRUE(),IF(SUMIFS(#REF!,#REF!,A222)&gt;0,IF((ABS((SUMIFS(#REF!,#REF!,A222)/VLOOKUP("USD",'[1]Exchange Rates'!B$1:C$1048576,2,0)))/S222)&gt;1,(SUMIFS(#REF!,#REF!,A222)-S222)/S222,(S222-SUMIFS(#REF!,#REF!,A222))/SUMIFS(#REF!,#REF!,A222)),"."),".")</f>
        <v>.</v>
      </c>
    </row>
    <row r="223" customFormat="false" ht="15.75" hidden="false" customHeight="true" outlineLevel="0" collapsed="false">
      <c r="A223" s="55" t="s">
        <v>405</v>
      </c>
      <c r="B223" s="37" t="s">
        <v>57</v>
      </c>
      <c r="C223" s="38" t="n">
        <v>44869</v>
      </c>
      <c r="D223" s="37" t="s">
        <v>105</v>
      </c>
      <c r="E223" s="37" t="s">
        <v>370</v>
      </c>
      <c r="F223" s="4" t="s">
        <v>441</v>
      </c>
      <c r="G223" s="5" t="s">
        <v>61</v>
      </c>
      <c r="H223" s="53" t="n">
        <v>400000000</v>
      </c>
      <c r="I223" s="88" t="s">
        <v>185</v>
      </c>
      <c r="J223" s="7" t="str">
        <f aca="false">VLOOKUP($I223,'[1]Price List, Weapons &amp; Items'!B$1:C$1048576,2,0)</f>
        <v>Aviation and drones</v>
      </c>
      <c r="K223" s="7" t="str">
        <f aca="false">IF(I223=".",I223,VLOOKUP($I223,'[1]Price List, Weapons &amp; Items'!B$1:D$1048576,3,0))</f>
        <v>drone</v>
      </c>
      <c r="L223" s="8" t="n">
        <f aca="false">VLOOKUP(I223,'[1]Price List, Weapons &amp; Items'!B$1:E$1048576,4,0)</f>
        <v>0</v>
      </c>
      <c r="M223" s="9" t="n">
        <v>1100</v>
      </c>
      <c r="N223" s="9" t="s">
        <v>166</v>
      </c>
      <c r="O223" s="9" t="n">
        <f aca="false">VLOOKUP($I223,'[1]Price List, Weapons &amp; Items'!B$1:G$1048576,6,0)</f>
        <v>163793</v>
      </c>
      <c r="P223" s="6" t="str">
        <f aca="false">IF(TYPE(M223)=1,IF(TYPE(O223)=1,M223*O223,"No price"),".")</f>
        <v>No price</v>
      </c>
      <c r="Q223" s="6" t="str">
        <f aca="false">IF(TYPE(N223)=1,IF(TYPE(O223)=1,N223*O223,"No price"),".")</f>
        <v>.</v>
      </c>
      <c r="R223" s="6" t="str">
        <f aca="false">IF(AG223=1,IF(H223&lt;&gt;"Not given",H223,IF(TYPE(H223)=2,IF(SUMIFS(#REF!,#REF!,A223)&gt;0,SUMIFS(#REF!,#REF!,A223),"."),"Format error")),"")</f>
        <v/>
      </c>
      <c r="S223" s="6" t="str">
        <f aca="false">IF(AND(AG223=1,R223&lt;&gt;".")=TRUE(),R223/VLOOKUP(G223,'[1]Exchange Rates'!B$1:C$1048576,2,0),IF(R223=".",".",""))</f>
        <v/>
      </c>
      <c r="T223" s="6" t="str">
        <f aca="false">IF(AG223=1,IF(AI223="Value is not given at all",".",IF(AI223="Value is given by the source",S223,IF(AI223="Value is calculated with prices",(IF(SUMIFS(#REF!,#REF!,A223)&gt;0,SUMIFS(#REF!,#REF!,A223),"."))/VLOOKUP("USD",'[1]Exchange Rates'!B$1:C$1048576,2,0),"Error with coding"))),"")</f>
        <v/>
      </c>
      <c r="U223" s="5" t="s">
        <v>63</v>
      </c>
      <c r="V223" s="42" t="s">
        <v>442</v>
      </c>
      <c r="W223" s="61" t="s">
        <v>72</v>
      </c>
      <c r="X223" s="62" t="s">
        <v>76</v>
      </c>
      <c r="Y223" s="63" t="s">
        <v>201</v>
      </c>
      <c r="Z223" s="5" t="n">
        <v>0</v>
      </c>
      <c r="AA223" s="5" t="n">
        <v>0</v>
      </c>
      <c r="AB223" s="5" t="n">
        <f aca="false">IF(AND(D223="Humanitarian", AE223&lt;&gt;"."), 1, 0)</f>
        <v>0</v>
      </c>
      <c r="AC223" s="5" t="n">
        <f aca="false">IF(OR(M223="undisclosed", M223="."), 0, IF(M223=N223, 1, 0))</f>
        <v>0</v>
      </c>
      <c r="AD223" s="5" t="n">
        <v>0</v>
      </c>
      <c r="AE223" s="1" t="s">
        <v>62</v>
      </c>
      <c r="AF223" s="12" t="str">
        <f aca="false">""</f>
        <v/>
      </c>
      <c r="AG223" s="36" t="n">
        <v>0</v>
      </c>
      <c r="AH223" s="67" t="s">
        <v>66</v>
      </c>
      <c r="AI223" s="36" t="s">
        <v>67</v>
      </c>
      <c r="AJ223" s="36" t="n">
        <v>1</v>
      </c>
      <c r="AK223" s="36" t="n">
        <v>11</v>
      </c>
      <c r="AL223" s="36" t="n">
        <v>0</v>
      </c>
      <c r="AM223" s="36" t="n">
        <f aca="false">IF(OR(AN223="2022-2023",AN223=2022), 1, 0)</f>
        <v>1</v>
      </c>
      <c r="AN223" s="36" t="s">
        <v>68</v>
      </c>
      <c r="AO223" s="36" t="n">
        <f aca="false">VLOOKUP($I223,'[1]Price List, Weapons &amp; Items'!B$1:F$1048576,5,0)</f>
        <v>0</v>
      </c>
      <c r="AP223" s="36" t="n">
        <f aca="false">IF(AND(AO223=1,M223="undisclosed")=TRUE(),1,0)</f>
        <v>0</v>
      </c>
      <c r="AQ223" s="36" t="n">
        <f aca="false">IF(AND(AO223=1,N223="undisclosed")=TRUE(),1,0)</f>
        <v>0</v>
      </c>
      <c r="AR223" s="36" t="n">
        <f aca="false">IFERROR(IF(SEARCH("ammuni",I223,1)&gt;0,1,0),0)</f>
        <v>0</v>
      </c>
      <c r="AS223" s="5" t="str">
        <f aca="false">VLOOKUP($I223,'[1]Price List, Weapons &amp; Items'!B$1:L$1048576,COLUMN('[1]Price List, Weapons &amp; Items'!$J$11)-1,0)</f>
        <v>Government information</v>
      </c>
      <c r="AT223" s="5" t="str">
        <f aca="false">IF(I223=".",".",VLOOKUP($I223,'[1]Price List, Weapons &amp; Items'!B$1:J$1048576,3,0))</f>
        <v>drone</v>
      </c>
      <c r="AU223" s="13" t="str">
        <f aca="true">IF(AG223=1,(OFFSET(I223,0,0,COUNTIF(#REF!,A223),1)),"")</f>
        <v/>
      </c>
      <c r="AV223" s="5" t="n">
        <f aca="false">VLOOKUP($I223,'[1]Price List, Weapons &amp; Items'!B$1:L$1048576,COLUMN('[1]Price List, Weapons &amp; Items'!$L$11)-1,0)</f>
        <v>0</v>
      </c>
      <c r="AW223" s="5" t="n">
        <f aca="false">IF(U223="Yes",1,0)</f>
        <v>1</v>
      </c>
      <c r="AX223" s="5" t="n">
        <f aca="false">IF(D223="Military",IF(OR(IFERROR(SEARCH("equipment",E223,1),0)&gt;0,IFERROR(SEARCH("weapons",E223,1),0)&gt;0),1,0),0)</f>
        <v>1</v>
      </c>
      <c r="AY223" s="5" t="str">
        <f aca="false">IFERROR(IF(VALUE(TEXT(C223,"mm"))=IF(AK223&gt;12,AK223-12,AK223),".",IF(TEXT(C223,"mm")="01",".",1)),"Value is not in date format")</f>
        <v>.</v>
      </c>
      <c r="AZ223" s="5" t="str">
        <f aca="false">IF(AND(A223=A222,C223=C222)=TRUE(),IF(F223=F222,".","1"),".")</f>
        <v>.</v>
      </c>
      <c r="BA223" s="5" t="str">
        <f aca="false">IF(AND(_xlfn.ISFORMULA(R223),_xlfn.ISFORMULA(S223),_xlfn.ISFORMULA(T223))=TRUE(),".",1)</f>
        <v>.</v>
      </c>
      <c r="BB223" s="5" t="str">
        <f aca="false">IF(T223&lt;&gt;".",IF(T223&gt;S223,1,"."),".")</f>
        <v>.</v>
      </c>
      <c r="BC223" s="5" t="n">
        <f aca="false">IFERROR(VLOOKUP(B223,'[1]Share, Heavy Weapons to Ukraine'!B$1:AA$1048576,COLUMN('[1]Share, Heavy Weapons to Ukraine'!C232)-1,0),0)</f>
        <v>1</v>
      </c>
      <c r="BD223" s="5" t="n">
        <f aca="false">VLOOKUP(Sheet1!B223,'[1]Country Summary (€)'!B$1:F$1048576,COLUMN('[1]Country Summary (€)'!C233)-1,FALSE())</f>
        <v>0</v>
      </c>
      <c r="BE223" s="5" t="str">
        <f aca="false">IF(AND(AG223=1,D223="Military",H223&lt;&gt;"Not given")=TRUE(),IF(SUMIFS(#REF!,#REF!,A223)&gt;0,ABS((SUMIFS(#REF!,#REF!,A223)/VLOOKUP("USD",'[1]Exchange Rates'!B$1:C$1048576,2,0)))/S223,"."),".")</f>
        <v>.</v>
      </c>
      <c r="BF223" s="1" t="str">
        <f aca="false">IF(AND(AG223=1,D223="Military",H223&lt;&gt;"Not given")=TRUE(),IF(SUMIFS(#REF!,#REF!,A223)&gt;0,IF((ABS((SUMIFS(#REF!,#REF!,A223)/VLOOKUP("USD",'[1]Exchange Rates'!B$1:C$1048576,2,0)))/S223)&gt;1,(SUMIFS(#REF!,#REF!,A223)-S223)/S223,(S223-SUMIFS(#REF!,#REF!,A223))/SUMIFS(#REF!,#REF!,A223)),"."),".")</f>
        <v>.</v>
      </c>
    </row>
    <row r="224" customFormat="false" ht="15.75" hidden="false" customHeight="true" outlineLevel="0" collapsed="false">
      <c r="A224" s="55" t="s">
        <v>405</v>
      </c>
      <c r="B224" s="37" t="s">
        <v>57</v>
      </c>
      <c r="C224" s="38" t="n">
        <v>44869</v>
      </c>
      <c r="D224" s="37" t="s">
        <v>105</v>
      </c>
      <c r="E224" s="37" t="s">
        <v>370</v>
      </c>
      <c r="F224" s="4" t="s">
        <v>441</v>
      </c>
      <c r="G224" s="5" t="s">
        <v>61</v>
      </c>
      <c r="H224" s="53" t="n">
        <v>400000000</v>
      </c>
      <c r="I224" s="88" t="s">
        <v>443</v>
      </c>
      <c r="J224" s="7" t="str">
        <f aca="false">VLOOKUP($I224,'[1]Price List, Weapons &amp; Items'!B$1:C$1048576,2,0)</f>
        <v>Heavy weapon</v>
      </c>
      <c r="K224" s="7" t="str">
        <f aca="false">IF(I224=".",I224,VLOOKUP($I224,'[1]Price List, Weapons &amp; Items'!B$1:D$1048576,3,0))</f>
        <v>Patrol and coastal combatants</v>
      </c>
      <c r="L224" s="8" t="n">
        <f aca="false">VLOOKUP(I224,'[1]Price List, Weapons &amp; Items'!B$1:E$1048576,4,0)</f>
        <v>0</v>
      </c>
      <c r="M224" s="9" t="n">
        <v>40</v>
      </c>
      <c r="N224" s="9" t="s">
        <v>166</v>
      </c>
      <c r="O224" s="9" t="n">
        <f aca="false">VLOOKUP($I224,'[1]Price List, Weapons &amp; Items'!B$1:G$1048576,6,0)</f>
        <v>39916727.9</v>
      </c>
      <c r="P224" s="6" t="str">
        <f aca="false">IF(TYPE(M224)=1,IF(TYPE(O224)=1,M224*O224,"No price"),".")</f>
        <v>No price</v>
      </c>
      <c r="Q224" s="6" t="str">
        <f aca="false">IF(TYPE(N224)=1,IF(TYPE(O224)=1,N224*O224,"No price"),".")</f>
        <v>.</v>
      </c>
      <c r="R224" s="6" t="str">
        <f aca="false">IF(AG224=1,IF(H224&lt;&gt;"Not given",H224,IF(TYPE(H224)=2,IF(SUMIFS(#REF!,#REF!,A224)&gt;0,SUMIFS(#REF!,#REF!,A224),"."),"Format error")),"")</f>
        <v/>
      </c>
      <c r="S224" s="6" t="str">
        <f aca="false">IF(AND(AG224=1,R224&lt;&gt;".")=TRUE(),R224/VLOOKUP(G224,'[1]Exchange Rates'!B$1:C$1048576,2,0),IF(R224=".",".",""))</f>
        <v/>
      </c>
      <c r="T224" s="6" t="str">
        <f aca="false">IF(AG224=1,IF(AI224="Value is not given at all",".",IF(AI224="Value is given by the source",S224,IF(AI224="Value is calculated with prices",(IF(SUMIFS(#REF!,#REF!,A224)&gt;0,SUMIFS(#REF!,#REF!,A224),"."))/VLOOKUP("USD",'[1]Exchange Rates'!B$1:C$1048576,2,0),"Error with coding"))),"")</f>
        <v/>
      </c>
      <c r="U224" s="5" t="s">
        <v>63</v>
      </c>
      <c r="V224" s="42" t="s">
        <v>442</v>
      </c>
      <c r="W224" s="61" t="s">
        <v>72</v>
      </c>
      <c r="X224" s="62" t="s">
        <v>76</v>
      </c>
      <c r="Y224" s="63" t="s">
        <v>202</v>
      </c>
      <c r="Z224" s="5" t="n">
        <v>0</v>
      </c>
      <c r="AA224" s="5" t="n">
        <v>0</v>
      </c>
      <c r="AB224" s="5" t="n">
        <f aca="false">IF(AND(D224="Humanitarian", AE224&lt;&gt;"."), 1, 0)</f>
        <v>0</v>
      </c>
      <c r="AC224" s="5" t="n">
        <f aca="false">IF(OR(M224="undisclosed", M224="."), 0, IF(M224=N224, 1, 0))</f>
        <v>0</v>
      </c>
      <c r="AD224" s="5" t="n">
        <v>0</v>
      </c>
      <c r="AE224" s="1" t="s">
        <v>62</v>
      </c>
      <c r="AF224" s="12" t="str">
        <f aca="false">""</f>
        <v/>
      </c>
      <c r="AG224" s="36" t="n">
        <v>0</v>
      </c>
      <c r="AH224" s="67" t="s">
        <v>66</v>
      </c>
      <c r="AI224" s="36" t="s">
        <v>67</v>
      </c>
      <c r="AJ224" s="36" t="n">
        <v>1</v>
      </c>
      <c r="AK224" s="36" t="n">
        <v>11</v>
      </c>
      <c r="AL224" s="36" t="n">
        <v>0</v>
      </c>
      <c r="AM224" s="36" t="n">
        <f aca="false">IF(OR(AN224="2022-2023",AN224=2022), 1, 0)</f>
        <v>1</v>
      </c>
      <c r="AN224" s="36" t="s">
        <v>68</v>
      </c>
      <c r="AO224" s="36" t="n">
        <f aca="false">VLOOKUP($I224,'[1]Price List, Weapons &amp; Items'!B$1:F$1048576,5,0)</f>
        <v>0</v>
      </c>
      <c r="AP224" s="36" t="n">
        <f aca="false">IF(AND(AO224=1,M224="undisclosed")=TRUE(),1,0)</f>
        <v>0</v>
      </c>
      <c r="AQ224" s="36" t="n">
        <f aca="false">IF(AND(AO224=1,N224="undisclosed")=TRUE(),1,0)</f>
        <v>0</v>
      </c>
      <c r="AR224" s="36" t="n">
        <f aca="false">IFERROR(IF(SEARCH("ammuni",I224,1)&gt;0,1,0),0)</f>
        <v>0</v>
      </c>
      <c r="AS224" s="5" t="str">
        <f aca="false">VLOOKUP($I224,'[1]Price List, Weapons &amp; Items'!B$1:L$1048576,COLUMN('[1]Price List, Weapons &amp; Items'!$J$11)-1,0)</f>
        <v>Military media (incl. websites)</v>
      </c>
      <c r="AT224" s="5" t="str">
        <f aca="false">IF(I224=".",".",VLOOKUP($I224,'[1]Price List, Weapons &amp; Items'!B$1:J$1048576,3,0))</f>
        <v>Patrol and coastal combatants</v>
      </c>
      <c r="AU224" s="13" t="str">
        <f aca="true">IF(AG224=1,(OFFSET(I224,0,0,COUNTIF(#REF!,A224),1)),"")</f>
        <v/>
      </c>
      <c r="AV224" s="5" t="n">
        <f aca="false">VLOOKUP($I224,'[1]Price List, Weapons &amp; Items'!B$1:L$1048576,COLUMN('[1]Price List, Weapons &amp; Items'!$L$11)-1,0)</f>
        <v>0</v>
      </c>
      <c r="AW224" s="5" t="n">
        <f aca="false">IF(U224="Yes",1,0)</f>
        <v>1</v>
      </c>
      <c r="AX224" s="5" t="n">
        <f aca="false">IF(D224="Military",IF(OR(IFERROR(SEARCH("equipment",E224,1),0)&gt;0,IFERROR(SEARCH("weapons",E224,1),0)&gt;0),1,0),0)</f>
        <v>1</v>
      </c>
      <c r="AY224" s="5" t="str">
        <f aca="false">IFERROR(IF(VALUE(TEXT(C224,"mm"))=IF(AK224&gt;12,AK224-12,AK224),".",IF(TEXT(C224,"mm")="01",".",1)),"Value is not in date format")</f>
        <v>.</v>
      </c>
      <c r="AZ224" s="5" t="str">
        <f aca="false">IF(AND(A224=A223,C224=C223)=TRUE(),IF(F224=F223,".","1"),".")</f>
        <v>.</v>
      </c>
      <c r="BA224" s="5" t="str">
        <f aca="false">IF(AND(_xlfn.ISFORMULA(R224),_xlfn.ISFORMULA(S224),_xlfn.ISFORMULA(T224))=TRUE(),".",1)</f>
        <v>.</v>
      </c>
      <c r="BB224" s="5" t="str">
        <f aca="false">IF(T224&lt;&gt;".",IF(T224&gt;S224,1,"."),".")</f>
        <v>.</v>
      </c>
      <c r="BC224" s="5" t="n">
        <f aca="false">IFERROR(VLOOKUP(B224,'[1]Share, Heavy Weapons to Ukraine'!B$1:AA$1048576,COLUMN('[1]Share, Heavy Weapons to Ukraine'!C233)-1,0),0)</f>
        <v>1</v>
      </c>
      <c r="BD224" s="5" t="n">
        <f aca="false">VLOOKUP(Sheet1!B224,'[1]Country Summary (€)'!B$1:F$1048576,COLUMN('[1]Country Summary (€)'!C234)-1,FALSE())</f>
        <v>0</v>
      </c>
      <c r="BE224" s="5" t="str">
        <f aca="false">IF(AND(AG224=1,D224="Military",H224&lt;&gt;"Not given")=TRUE(),IF(SUMIFS(#REF!,#REF!,A224)&gt;0,ABS((SUMIFS(#REF!,#REF!,A224)/VLOOKUP("USD",'[1]Exchange Rates'!B$1:C$1048576,2,0)))/S224,"."),".")</f>
        <v>.</v>
      </c>
      <c r="BF224" s="1" t="str">
        <f aca="false">IF(AND(AG224=1,D224="Military",H224&lt;&gt;"Not given")=TRUE(),IF(SUMIFS(#REF!,#REF!,A224)&gt;0,IF((ABS((SUMIFS(#REF!,#REF!,A224)/VLOOKUP("USD",'[1]Exchange Rates'!B$1:C$1048576,2,0)))/S224)&gt;1,(SUMIFS(#REF!,#REF!,A224)-S224)/S224,(S224-SUMIFS(#REF!,#REF!,A224))/SUMIFS(#REF!,#REF!,A224)),"."),".")</f>
        <v>.</v>
      </c>
    </row>
    <row r="225" customFormat="false" ht="15.75" hidden="false" customHeight="true" outlineLevel="0" collapsed="false">
      <c r="A225" s="55" t="s">
        <v>405</v>
      </c>
      <c r="B225" s="37" t="s">
        <v>57</v>
      </c>
      <c r="C225" s="38" t="n">
        <v>44869</v>
      </c>
      <c r="D225" s="37" t="s">
        <v>105</v>
      </c>
      <c r="E225" s="37" t="s">
        <v>370</v>
      </c>
      <c r="F225" s="4" t="s">
        <v>441</v>
      </c>
      <c r="G225" s="5" t="s">
        <v>61</v>
      </c>
      <c r="H225" s="53" t="n">
        <v>400000000</v>
      </c>
      <c r="I225" s="89" t="s">
        <v>438</v>
      </c>
      <c r="J225" s="7" t="str">
        <f aca="false">VLOOKUP($I225,'[1]Price List, Weapons &amp; Items'!B$1:C$1048576,2,0)</f>
        <v>Military equipment</v>
      </c>
      <c r="K225" s="7" t="str">
        <f aca="false">IF(I225=".",I225,VLOOKUP($I225,'[1]Price List, Weapons &amp; Items'!B$1:D$1048576,3,0))</f>
        <v>Military equipment</v>
      </c>
      <c r="L225" s="8" t="n">
        <f aca="false">VLOOKUP(I225,'[1]Price List, Weapons &amp; Items'!B$1:E$1048576,4,0)</f>
        <v>0</v>
      </c>
      <c r="M225" s="9" t="s">
        <v>166</v>
      </c>
      <c r="N225" s="9" t="s">
        <v>166</v>
      </c>
      <c r="O225" s="9" t="str">
        <f aca="false">VLOOKUP($I225,'[1]Price List, Weapons &amp; Items'!B$1:G$1048576,6,0)</f>
        <v>.</v>
      </c>
      <c r="P225" s="6" t="str">
        <f aca="false">IF(TYPE(M225)=1,IF(TYPE(O225)=1,M225*O225,"No price"),".")</f>
        <v>.</v>
      </c>
      <c r="Q225" s="6" t="str">
        <f aca="false">IF(TYPE(N225)=1,IF(TYPE(O225)=1,N225*O225,"No price"),".")</f>
        <v>.</v>
      </c>
      <c r="R225" s="6" t="str">
        <f aca="false">IF(AG225=1,IF(H225&lt;&gt;"Not given",H225,IF(TYPE(H225)=2,IF(SUMIFS(#REF!,#REF!,A225)&gt;0,SUMIFS(#REF!,#REF!,A225),"."),"Format error")),"")</f>
        <v/>
      </c>
      <c r="S225" s="6" t="str">
        <f aca="false">IF(AND(AG225=1,R225&lt;&gt;".")=TRUE(),R225/VLOOKUP(G225,'[1]Exchange Rates'!B$1:C$1048576,2,0),IF(R225=".",".",""))</f>
        <v/>
      </c>
      <c r="T225" s="6" t="str">
        <f aca="false">IF(AG225=1,IF(AI225="Value is not given at all",".",IF(AI225="Value is given by the source",S225,IF(AI225="Value is calculated with prices",(IF(SUMIFS(#REF!,#REF!,A225)&gt;0,SUMIFS(#REF!,#REF!,A225),"."))/VLOOKUP("USD",'[1]Exchange Rates'!B$1:C$1048576,2,0),"Error with coding"))),"")</f>
        <v/>
      </c>
      <c r="U225" s="5" t="s">
        <v>63</v>
      </c>
      <c r="V225" s="42" t="s">
        <v>442</v>
      </c>
      <c r="W225" s="61" t="s">
        <v>72</v>
      </c>
      <c r="X225" s="62" t="s">
        <v>76</v>
      </c>
      <c r="Y225" s="63" t="s">
        <v>203</v>
      </c>
      <c r="Z225" s="5" t="n">
        <v>0</v>
      </c>
      <c r="AA225" s="5" t="n">
        <v>0</v>
      </c>
      <c r="AB225" s="5" t="n">
        <f aca="false">IF(AND(D225="Humanitarian", AE225&lt;&gt;"."), 1, 0)</f>
        <v>0</v>
      </c>
      <c r="AC225" s="5" t="n">
        <f aca="false">IF(OR(M225="undisclosed", M225="."), 0, IF(M225=N225, 1, 0))</f>
        <v>0</v>
      </c>
      <c r="AD225" s="5" t="n">
        <v>0</v>
      </c>
      <c r="AE225" s="1" t="s">
        <v>62</v>
      </c>
      <c r="AF225" s="12" t="str">
        <f aca="false">""</f>
        <v/>
      </c>
      <c r="AG225" s="36" t="n">
        <v>0</v>
      </c>
      <c r="AH225" s="67" t="s">
        <v>66</v>
      </c>
      <c r="AI225" s="36" t="s">
        <v>67</v>
      </c>
      <c r="AJ225" s="36" t="n">
        <v>1</v>
      </c>
      <c r="AK225" s="36" t="n">
        <v>11</v>
      </c>
      <c r="AL225" s="36" t="n">
        <v>0</v>
      </c>
      <c r="AM225" s="36" t="n">
        <f aca="false">IF(OR(AN225="2022-2023",AN225=2022), 1, 0)</f>
        <v>1</v>
      </c>
      <c r="AN225" s="36" t="s">
        <v>68</v>
      </c>
      <c r="AO225" s="36" t="n">
        <f aca="false">VLOOKUP($I225,'[1]Price List, Weapons &amp; Items'!B$1:F$1048576,5,0)</f>
        <v>0</v>
      </c>
      <c r="AP225" s="36" t="n">
        <f aca="false">IF(AND(AO225=1,M225="undisclosed")=TRUE(),1,0)</f>
        <v>0</v>
      </c>
      <c r="AQ225" s="36" t="n">
        <f aca="false">IF(AND(AO225=1,N225="undisclosed")=TRUE(),1,0)</f>
        <v>0</v>
      </c>
      <c r="AR225" s="36" t="n">
        <f aca="false">IFERROR(IF(SEARCH("ammuni",I225,1)&gt;0,1,0),0)</f>
        <v>0</v>
      </c>
      <c r="AS225" s="5" t="str">
        <f aca="false">VLOOKUP($I225,'[1]Price List, Weapons &amp; Items'!B$1:L$1048576,COLUMN('[1]Price List, Weapons &amp; Items'!$J$11)-1,0)</f>
        <v>.</v>
      </c>
      <c r="AT225" s="5" t="str">
        <f aca="false">IF(I225=".",".",VLOOKUP($I225,'[1]Price List, Weapons &amp; Items'!B$1:J$1048576,3,0))</f>
        <v>Military equipment</v>
      </c>
      <c r="AU225" s="13" t="str">
        <f aca="true">IF(AG225=1,(OFFSET(I225,0,0,COUNTIF(#REF!,A225),1)),"")</f>
        <v/>
      </c>
      <c r="AV225" s="5" t="str">
        <f aca="false">VLOOKUP($I225,'[1]Price List, Weapons &amp; Items'!B$1:L$1048576,COLUMN('[1]Price List, Weapons &amp; Items'!$L$11)-1,0)</f>
        <v>no price, 0 count</v>
      </c>
      <c r="AW225" s="5" t="n">
        <f aca="false">IF(U225="Yes",1,0)</f>
        <v>1</v>
      </c>
      <c r="AX225" s="5" t="n">
        <f aca="false">IF(D225="Military",IF(OR(IFERROR(SEARCH("equipment",E225,1),0)&gt;0,IFERROR(SEARCH("weapons",E225,1),0)&gt;0),1,0),0)</f>
        <v>1</v>
      </c>
      <c r="AY225" s="5" t="str">
        <f aca="false">IFERROR(IF(VALUE(TEXT(C225,"mm"))=IF(AK225&gt;12,AK225-12,AK225),".",IF(TEXT(C225,"mm")="01",".",1)),"Value is not in date format")</f>
        <v>.</v>
      </c>
      <c r="AZ225" s="5" t="str">
        <f aca="false">IF(AND(A225=A224,C225=C224)=TRUE(),IF(F225=F224,".","1"),".")</f>
        <v>.</v>
      </c>
      <c r="BA225" s="5" t="str">
        <f aca="false">IF(AND(_xlfn.ISFORMULA(R225),_xlfn.ISFORMULA(S225),_xlfn.ISFORMULA(T225))=TRUE(),".",1)</f>
        <v>.</v>
      </c>
      <c r="BB225" s="5" t="str">
        <f aca="false">IF(T225&lt;&gt;".",IF(T225&gt;S225,1,"."),".")</f>
        <v>.</v>
      </c>
      <c r="BC225" s="5" t="n">
        <f aca="false">IFERROR(VLOOKUP(B225,'[1]Share, Heavy Weapons to Ukraine'!B$1:AA$1048576,COLUMN('[1]Share, Heavy Weapons to Ukraine'!C234)-1,0),0)</f>
        <v>1</v>
      </c>
      <c r="BD225" s="5" t="n">
        <f aca="false">VLOOKUP(Sheet1!B225,'[1]Country Summary (€)'!B$1:F$1048576,COLUMN('[1]Country Summary (€)'!C235)-1,FALSE())</f>
        <v>0</v>
      </c>
      <c r="BE225" s="5" t="str">
        <f aca="false">IF(AND(AG225=1,D225="Military",H225&lt;&gt;"Not given")=TRUE(),IF(SUMIFS(#REF!,#REF!,A225)&gt;0,ABS((SUMIFS(#REF!,#REF!,A225)/VLOOKUP("USD",'[1]Exchange Rates'!B$1:C$1048576,2,0)))/S225,"."),".")</f>
        <v>.</v>
      </c>
      <c r="BF225" s="1" t="str">
        <f aca="false">IF(AND(AG225=1,D225="Military",H225&lt;&gt;"Not given")=TRUE(),IF(SUMIFS(#REF!,#REF!,A225)&gt;0,IF((ABS((SUMIFS(#REF!,#REF!,A225)/VLOOKUP("USD",'[1]Exchange Rates'!B$1:C$1048576,2,0)))/S225)&gt;1,(SUMIFS(#REF!,#REF!,A225)-S225)/S225,(S225-SUMIFS(#REF!,#REF!,A225))/SUMIFS(#REF!,#REF!,A225)),"."),".")</f>
        <v>.</v>
      </c>
    </row>
    <row r="226" customFormat="false" ht="15.75" hidden="false" customHeight="true" outlineLevel="0" collapsed="false">
      <c r="A226" s="37" t="s">
        <v>444</v>
      </c>
      <c r="B226" s="37" t="s">
        <v>57</v>
      </c>
      <c r="C226" s="38" t="n">
        <v>44834</v>
      </c>
      <c r="D226" s="37" t="s">
        <v>105</v>
      </c>
      <c r="E226" s="37" t="s">
        <v>370</v>
      </c>
      <c r="F226" s="90" t="s">
        <v>445</v>
      </c>
      <c r="G226" s="5" t="s">
        <v>61</v>
      </c>
      <c r="H226" s="53" t="n">
        <v>3700000000</v>
      </c>
      <c r="I226" s="1" t="s">
        <v>62</v>
      </c>
      <c r="J226" s="7" t="str">
        <f aca="false">VLOOKUP($I226,'[1]Price List, Weapons &amp; Items'!B$1:C$1048576,2,0)</f>
        <v>.</v>
      </c>
      <c r="K226" s="7" t="str">
        <f aca="false">IF(I226=".",I226,VLOOKUP($I226,'[1]Price List, Weapons &amp; Items'!B$1:D$1048576,3,0))</f>
        <v>.</v>
      </c>
      <c r="L226" s="8" t="n">
        <f aca="false">VLOOKUP(I226,'[1]Price List, Weapons &amp; Items'!B$1:E$1048576,4,0)</f>
        <v>0</v>
      </c>
      <c r="M226" s="9" t="s">
        <v>62</v>
      </c>
      <c r="N226" s="9" t="s">
        <v>62</v>
      </c>
      <c r="O226" s="9" t="str">
        <f aca="false">VLOOKUP($I226,'[1]Price List, Weapons &amp; Items'!B$1:G$1048576,6,0)</f>
        <v>.</v>
      </c>
      <c r="P226" s="6" t="str">
        <f aca="false">IF(TYPE(M226)=1,IF(TYPE(O226)=1,M226*O226,"No price"),".")</f>
        <v>.</v>
      </c>
      <c r="Q226" s="6" t="str">
        <f aca="false">IF(TYPE(N226)=1,IF(TYPE(O226)=1,N226*O226,"No price"),".")</f>
        <v>.</v>
      </c>
      <c r="R226" s="6" t="n">
        <f aca="false">IF(AG226=1,IF(H226&lt;&gt;"Not given",H226,IF(TYPE(H226)=2,IF(SUMIFS(#REF!,#REF!,A226)&gt;0,SUMIFS(#REF!,#REF!,A226),"."),"Format error")),"")</f>
        <v>3700000000</v>
      </c>
      <c r="S226" s="6" t="n">
        <f aca="false">IF(AND(AG226=1,R226&lt;&gt;".")=TRUE(),R226/VLOOKUP(G226,'[1]Exchange Rates'!B$1:C$1048576,2,0),IF(R226=".",".",""))</f>
        <v>3345993850.6059</v>
      </c>
      <c r="T226" s="6" t="str">
        <f aca="false">IF(AG226=1,IF(AI226="Value is not given at all",".",IF(AI226="Value is given by the source",S226,IF(AI226="Value is calculated with prices",(IF(SUMIFS(#REF!,#REF!,A226)&gt;0,SUMIFS(#REF!,#REF!,A226),"."))/VLOOKUP("USD",'[1]Exchange Rates'!B$1:C$1048576,2,0),"Error with coding"))),"")</f>
        <v>.</v>
      </c>
      <c r="U226" s="5" t="s">
        <v>63</v>
      </c>
      <c r="V226" s="34" t="s">
        <v>95</v>
      </c>
      <c r="W226" s="45" t="s">
        <v>99</v>
      </c>
      <c r="X226" s="34" t="s">
        <v>108</v>
      </c>
      <c r="Y226" s="33" t="s">
        <v>62</v>
      </c>
      <c r="Z226" s="5" t="n">
        <v>0</v>
      </c>
      <c r="AA226" s="5" t="n">
        <v>0</v>
      </c>
      <c r="AB226" s="5" t="n">
        <f aca="false">IF(AND(D226="Humanitarian", AE226&lt;&gt;"."), 1, 0)</f>
        <v>0</v>
      </c>
      <c r="AC226" s="5" t="n">
        <f aca="false">IF(OR(M226="undisclosed", M226="."), 0, IF(M226=N226, 1, 0))</f>
        <v>0</v>
      </c>
      <c r="AD226" s="5" t="n">
        <v>0</v>
      </c>
      <c r="AE226" s="1" t="s">
        <v>62</v>
      </c>
      <c r="AF226" s="12" t="str">
        <f aca="false">""</f>
        <v/>
      </c>
      <c r="AG226" s="36" t="n">
        <v>1</v>
      </c>
      <c r="AH226" s="36" t="s">
        <v>66</v>
      </c>
      <c r="AI226" s="36" t="s">
        <v>67</v>
      </c>
      <c r="AJ226" s="36" t="n">
        <v>1</v>
      </c>
      <c r="AK226" s="36" t="n">
        <v>9</v>
      </c>
      <c r="AL226" s="36" t="n">
        <v>0</v>
      </c>
      <c r="AM226" s="36" t="n">
        <f aca="false">IF(OR(AN226="2022-2023",AN226=2022), 1, 0)</f>
        <v>1</v>
      </c>
      <c r="AN226" s="36" t="s">
        <v>68</v>
      </c>
      <c r="AO226" s="36" t="n">
        <f aca="false">VLOOKUP($I226,'[1]Price List, Weapons &amp; Items'!B$1:F$1048576,5,0)</f>
        <v>0</v>
      </c>
      <c r="AP226" s="36" t="n">
        <f aca="false">IF(AND(AO226=1,M226="undisclosed")=TRUE(),1,0)</f>
        <v>0</v>
      </c>
      <c r="AQ226" s="36" t="n">
        <f aca="false">IF(AND(AO226=1,N226="undisclosed")=TRUE(),1,0)</f>
        <v>0</v>
      </c>
      <c r="AR226" s="36" t="n">
        <f aca="false">IFERROR(IF(SEARCH("ammuni",I226,1)&gt;0,1,0),0)</f>
        <v>0</v>
      </c>
      <c r="AS226" s="5" t="str">
        <f aca="false">VLOOKUP($I226,'[1]Price List, Weapons &amp; Items'!B$1:L$1048576,COLUMN('[1]Price List, Weapons &amp; Items'!$J$11)-1,0)</f>
        <v>.</v>
      </c>
      <c r="AT226" s="5" t="str">
        <f aca="false">IF(I226=".",".",VLOOKUP($I226,'[1]Price List, Weapons &amp; Items'!B$1:J$1048576,3,0))</f>
        <v>.</v>
      </c>
      <c r="AU226" s="13" t="e">
        <f aca="true">IF(AG226=1,(OFFSET(I226,0,0,COUNTIF(#REF!,A226),1)),"")</f>
        <v>#REF!</v>
      </c>
      <c r="AV226" s="5" t="n">
        <f aca="false">VLOOKUP($I226,'[1]Price List, Weapons &amp; Items'!B$1:L$1048576,COLUMN('[1]Price List, Weapons &amp; Items'!$L$11)-1,0)</f>
        <v>0</v>
      </c>
      <c r="AW226" s="5" t="n">
        <f aca="false">IF(U226="Yes",1,0)</f>
        <v>1</v>
      </c>
      <c r="AX226" s="5" t="n">
        <f aca="false">IF(D226="Military",IF(OR(IFERROR(SEARCH("equipment",E226,1),0)&gt;0,IFERROR(SEARCH("weapons",E226,1),0)&gt;0),1,0),0)</f>
        <v>1</v>
      </c>
      <c r="AY226" s="5" t="str">
        <f aca="false">IFERROR(IF(VALUE(TEXT(C226,"mm"))=IF(AK226&gt;12,AK226-12,AK226),".",IF(TEXT(C226,"mm")="01",".",1)),"Value is not in date format")</f>
        <v>.</v>
      </c>
      <c r="AZ226" s="5" t="str">
        <f aca="false">IF(AND(A226=A225,C226=C225)=TRUE(),IF(F226=F225,".","1"),".")</f>
        <v>.</v>
      </c>
      <c r="BA226" s="5" t="str">
        <f aca="false">IF(AND(_xlfn.ISFORMULA(R226),_xlfn.ISFORMULA(S226),_xlfn.ISFORMULA(T226))=TRUE(),".",1)</f>
        <v>.</v>
      </c>
      <c r="BB226" s="5" t="str">
        <f aca="false">IF(T226&lt;&gt;".",IF(T226&gt;S226,1,"."),".")</f>
        <v>.</v>
      </c>
      <c r="BC226" s="5" t="n">
        <f aca="false">IFERROR(VLOOKUP(B226,'[1]Share, Heavy Weapons to Ukraine'!B$1:AA$1048576,COLUMN('[1]Share, Heavy Weapons to Ukraine'!C235)-1,0),0)</f>
        <v>1</v>
      </c>
      <c r="BD226" s="5" t="n">
        <f aca="false">VLOOKUP(Sheet1!B226,'[1]Country Summary (€)'!B$1:F$1048576,COLUMN('[1]Country Summary (€)'!C236)-1,FALSE())</f>
        <v>0</v>
      </c>
      <c r="BE226" s="5" t="e">
        <f aca="false">IF(AND(AG226=1,D226="Military",H226&lt;&gt;"Not given")=TRUE(),IF(SUMIFS(#REF!,#REF!,A226)&gt;0,ABS((SUMIFS(#REF!,#REF!,A226)/VLOOKUP("USD",'[1]Exchange Rates'!B$1:C$1048576,2,0)))/S226,"."),".")</f>
        <v>#REF!</v>
      </c>
      <c r="BF226" s="1" t="e">
        <f aca="false">IF(AND(AG226=1,D226="Military",H226&lt;&gt;"Not given")=TRUE(),IF(SUMIFS(#REF!,#REF!,A226)&gt;0,IF((ABS((SUMIFS(#REF!,#REF!,A226)/VLOOKUP("USD",'[1]Exchange Rates'!B$1:C$1048576,2,0)))/S226)&gt;1,(SUMIFS(#REF!,#REF!,A226)-S226)/S226,(S226-SUMIFS(#REF!,#REF!,A226))/SUMIFS(#REF!,#REF!,A226)),"."),".")</f>
        <v>#REF!</v>
      </c>
    </row>
    <row r="227" customFormat="false" ht="15.75" hidden="false" customHeight="true" outlineLevel="0" collapsed="false">
      <c r="A227" s="37" t="s">
        <v>444</v>
      </c>
      <c r="B227" s="37" t="s">
        <v>57</v>
      </c>
      <c r="C227" s="38" t="n">
        <v>44838</v>
      </c>
      <c r="D227" s="37" t="s">
        <v>105</v>
      </c>
      <c r="E227" s="37" t="s">
        <v>370</v>
      </c>
      <c r="F227" s="90" t="s">
        <v>446</v>
      </c>
      <c r="G227" s="5" t="s">
        <v>61</v>
      </c>
      <c r="H227" s="53" t="n">
        <v>625000000</v>
      </c>
      <c r="I227" s="1" t="s">
        <v>206</v>
      </c>
      <c r="J227" s="7" t="str">
        <f aca="false">VLOOKUP($I227,'[1]Price List, Weapons &amp; Items'!B$1:C$1048576,2,0)</f>
        <v>Heavy weapon</v>
      </c>
      <c r="K227" s="7" t="str">
        <f aca="false">IF(I227=".",I227,VLOOKUP($I227,'[1]Price List, Weapons &amp; Items'!B$1:D$1048576,3,0))</f>
        <v>227mm MLRS</v>
      </c>
      <c r="L227" s="8" t="n">
        <f aca="false">VLOOKUP(I227,'[1]Price List, Weapons &amp; Items'!B$1:E$1048576,4,0)</f>
        <v>0</v>
      </c>
      <c r="M227" s="9" t="n">
        <v>4</v>
      </c>
      <c r="N227" s="9" t="n">
        <v>4</v>
      </c>
      <c r="O227" s="9" t="n">
        <f aca="false">VLOOKUP($I227,'[1]Price List, Weapons &amp; Items'!B$1:G$1048576,6,0)</f>
        <v>15076313.03</v>
      </c>
      <c r="P227" s="6" t="str">
        <f aca="false">IF(TYPE(M227)=1,IF(TYPE(O227)=1,M227*O227,"No price"),".")</f>
        <v>No price</v>
      </c>
      <c r="Q227" s="6" t="str">
        <f aca="false">IF(TYPE(N227)=1,IF(TYPE(O227)=1,N227*O227,"No price"),".")</f>
        <v>No price</v>
      </c>
      <c r="R227" s="6" t="str">
        <f aca="false">IF(AG227=1,IF(H227&lt;&gt;"Not given",H227,IF(TYPE(H227)=2,IF(SUMIFS(#REF!,#REF!,A227)&gt;0,SUMIFS(#REF!,#REF!,A227),"."),"Format error")),"")</f>
        <v/>
      </c>
      <c r="S227" s="6" t="str">
        <f aca="false">IF(AND(AG227=1,R227&lt;&gt;".")=TRUE(),R227/VLOOKUP(G227,'[1]Exchange Rates'!B$1:C$1048576,2,0),IF(R227=".",".",""))</f>
        <v/>
      </c>
      <c r="T227" s="6" t="str">
        <f aca="false">IF(AG227=1,IF(AI227="Value is not given at all",".",IF(AI227="Value is given by the source",S227,IF(AI227="Value is calculated with prices",(IF(SUMIFS(#REF!,#REF!,A227)&gt;0,SUMIFS(#REF!,#REF!,A227),"."))/VLOOKUP("USD",'[1]Exchange Rates'!B$1:C$1048576,2,0),"Error with coding"))),"")</f>
        <v/>
      </c>
      <c r="U227" s="5" t="s">
        <v>63</v>
      </c>
      <c r="V227" s="42" t="s">
        <v>447</v>
      </c>
      <c r="W227" s="34" t="s">
        <v>95</v>
      </c>
      <c r="X227" s="45" t="s">
        <v>99</v>
      </c>
      <c r="Y227" s="34" t="s">
        <v>108</v>
      </c>
      <c r="Z227" s="5" t="n">
        <v>0</v>
      </c>
      <c r="AA227" s="5" t="n">
        <v>0</v>
      </c>
      <c r="AB227" s="5" t="n">
        <f aca="false">IF(AND(D227="Humanitarian", AE227&lt;&gt;"."), 1, 0)</f>
        <v>0</v>
      </c>
      <c r="AC227" s="5" t="n">
        <f aca="false">IF(OR(M227="undisclosed", M227="."), 0, IF(M227=N227, 1, 0))</f>
        <v>1</v>
      </c>
      <c r="AD227" s="5" t="n">
        <v>0</v>
      </c>
      <c r="AE227" s="85" t="s">
        <v>208</v>
      </c>
      <c r="AF227" s="12" t="str">
        <f aca="false">""</f>
        <v/>
      </c>
      <c r="AG227" s="36" t="n">
        <v>0</v>
      </c>
      <c r="AH227" s="36" t="s">
        <v>66</v>
      </c>
      <c r="AI227" s="36" t="s">
        <v>67</v>
      </c>
      <c r="AJ227" s="36" t="n">
        <v>1</v>
      </c>
      <c r="AK227" s="36" t="n">
        <v>10</v>
      </c>
      <c r="AL227" s="36" t="n">
        <v>0</v>
      </c>
      <c r="AM227" s="36" t="n">
        <f aca="false">IF(OR(AN227="2022-2023",AN227=2022), 1, 0)</f>
        <v>1</v>
      </c>
      <c r="AN227" s="36" t="s">
        <v>68</v>
      </c>
      <c r="AO227" s="36" t="n">
        <f aca="false">VLOOKUP($I227,'[1]Price List, Weapons &amp; Items'!B$1:F$1048576,5,0)</f>
        <v>1</v>
      </c>
      <c r="AP227" s="36" t="n">
        <f aca="false">IF(AND(AO227=1,M227="undisclosed")=TRUE(),1,0)</f>
        <v>0</v>
      </c>
      <c r="AQ227" s="36" t="n">
        <f aca="false">IF(AND(AO227=1,N227="undisclosed")=TRUE(),1,0)</f>
        <v>0</v>
      </c>
      <c r="AR227" s="36" t="n">
        <f aca="false">IFERROR(IF(SEARCH("ammuni",I227,1)&gt;0,1,0),0)</f>
        <v>0</v>
      </c>
      <c r="AS227" s="5" t="str">
        <f aca="false">VLOOKUP($I227,'[1]Price List, Weapons &amp; Items'!B$1:L$1048576,COLUMN('[1]Price List, Weapons &amp; Items'!$J$11)-1,0)</f>
        <v>Contracts</v>
      </c>
      <c r="AT227" s="5" t="str">
        <f aca="false">IF(I227=".",".",VLOOKUP($I227,'[1]Price List, Weapons &amp; Items'!B$1:J$1048576,3,0))</f>
        <v>227mm MLRS</v>
      </c>
      <c r="AU227" s="13" t="str">
        <f aca="true">IF(AG227=1,(OFFSET(I227,0,0,COUNTIF(#REF!,A227),1)),"")</f>
        <v/>
      </c>
      <c r="AV227" s="5" t="n">
        <f aca="false">VLOOKUP($I227,'[1]Price List, Weapons &amp; Items'!B$1:L$1048576,COLUMN('[1]Price List, Weapons &amp; Items'!$L$11)-1,0)</f>
        <v>0</v>
      </c>
      <c r="AW227" s="5" t="n">
        <f aca="false">IF(U227="Yes",1,0)</f>
        <v>1</v>
      </c>
      <c r="AX227" s="5" t="n">
        <f aca="false">IF(D227="Military",IF(OR(IFERROR(SEARCH("equipment",E227,1),0)&gt;0,IFERROR(SEARCH("weapons",E227,1),0)&gt;0),1,0),0)</f>
        <v>1</v>
      </c>
      <c r="AY227" s="5" t="str">
        <f aca="false">IFERROR(IF(VALUE(TEXT(C227,"mm"))=IF(AK227&gt;12,AK227-12,AK227),".",IF(TEXT(C227,"mm")="01",".",1)),"Value is not in date format")</f>
        <v>.</v>
      </c>
      <c r="AZ227" s="5" t="str">
        <f aca="false">IF(AND(A227=A226,C227=C226)=TRUE(),IF(F227=F226,".","1"),".")</f>
        <v>.</v>
      </c>
      <c r="BA227" s="5" t="str">
        <f aca="false">IF(AND(_xlfn.ISFORMULA(R227),_xlfn.ISFORMULA(S227),_xlfn.ISFORMULA(T227))=TRUE(),".",1)</f>
        <v>.</v>
      </c>
      <c r="BB227" s="5" t="str">
        <f aca="false">IF(T227&lt;&gt;".",IF(T227&gt;S227,1,"."),".")</f>
        <v>.</v>
      </c>
      <c r="BC227" s="5" t="n">
        <f aca="false">IFERROR(VLOOKUP(B227,'[1]Share, Heavy Weapons to Ukraine'!B$1:AA$1048576,COLUMN('[1]Share, Heavy Weapons to Ukraine'!C236)-1,0),0)</f>
        <v>1</v>
      </c>
      <c r="BD227" s="5" t="n">
        <f aca="false">VLOOKUP(Sheet1!B227,'[1]Country Summary (€)'!B$1:F$1048576,COLUMN('[1]Country Summary (€)'!C237)-1,FALSE())</f>
        <v>0</v>
      </c>
      <c r="BE227" s="5" t="str">
        <f aca="false">IF(AND(AG227=1,D227="Military",H227&lt;&gt;"Not given")=TRUE(),IF(SUMIFS(#REF!,#REF!,A227)&gt;0,ABS((SUMIFS(#REF!,#REF!,A227)/VLOOKUP("USD",'[1]Exchange Rates'!B$1:C$1048576,2,0)))/S227,"."),".")</f>
        <v>.</v>
      </c>
      <c r="BF227" s="1" t="str">
        <f aca="false">IF(AND(AG227=1,D227="Military",H227&lt;&gt;"Not given")=TRUE(),IF(SUMIFS(#REF!,#REF!,A227)&gt;0,IF((ABS((SUMIFS(#REF!,#REF!,A227)/VLOOKUP("USD",'[1]Exchange Rates'!B$1:C$1048576,2,0)))/S227)&gt;1,(SUMIFS(#REF!,#REF!,A227)-S227)/S227,(S227-SUMIFS(#REF!,#REF!,A227))/SUMIFS(#REF!,#REF!,A227)),"."),".")</f>
        <v>.</v>
      </c>
    </row>
    <row r="228" customFormat="false" ht="15.75" hidden="false" customHeight="true" outlineLevel="0" collapsed="false">
      <c r="A228" s="37" t="s">
        <v>444</v>
      </c>
      <c r="B228" s="37" t="s">
        <v>57</v>
      </c>
      <c r="C228" s="38" t="n">
        <v>44838</v>
      </c>
      <c r="D228" s="37" t="s">
        <v>105</v>
      </c>
      <c r="E228" s="37" t="s">
        <v>370</v>
      </c>
      <c r="F228" s="90" t="s">
        <v>446</v>
      </c>
      <c r="G228" s="5" t="s">
        <v>61</v>
      </c>
      <c r="H228" s="53" t="n">
        <v>625000000</v>
      </c>
      <c r="I228" s="1" t="s">
        <v>296</v>
      </c>
      <c r="J228" s="7" t="str">
        <f aca="false">VLOOKUP($I228,'[1]Price List, Weapons &amp; Items'!B$1:C$1048576,2,0)</f>
        <v>Heavy weapon</v>
      </c>
      <c r="K228" s="7" t="str">
        <f aca="false">IF(I228=".",I228,VLOOKUP($I228,'[1]Price List, Weapons &amp; Items'!B$1:D$1048576,3,0))</f>
        <v>105mm howitzer</v>
      </c>
      <c r="L228" s="8" t="n">
        <f aca="false">VLOOKUP(I228,'[1]Price List, Weapons &amp; Items'!B$1:E$1048576,4,0)</f>
        <v>0</v>
      </c>
      <c r="M228" s="9" t="n">
        <v>16</v>
      </c>
      <c r="N228" s="9" t="s">
        <v>166</v>
      </c>
      <c r="O228" s="9" t="n">
        <f aca="false">VLOOKUP($I228,'[1]Price List, Weapons &amp; Items'!B$1:G$1048576,6,0)</f>
        <v>1272482.27600255</v>
      </c>
      <c r="P228" s="6" t="str">
        <f aca="false">IF(TYPE(M228)=1,IF(TYPE(O228)=1,M228*O228,"No price"),".")</f>
        <v>No price</v>
      </c>
      <c r="Q228" s="6" t="str">
        <f aca="false">IF(TYPE(N228)=1,IF(TYPE(O228)=1,N228*O228,"No price"),".")</f>
        <v>.</v>
      </c>
      <c r="R228" s="6" t="str">
        <f aca="false">IF(AG228=1,IF(H228&lt;&gt;"Not given",H228,IF(TYPE(H228)=2,IF(SUMIFS(#REF!,#REF!,A228)&gt;0,SUMIFS(#REF!,#REF!,A228),"."),"Format error")),"")</f>
        <v/>
      </c>
      <c r="S228" s="6" t="str">
        <f aca="false">IF(AND(AG228=1,R228&lt;&gt;".")=TRUE(),R228/VLOOKUP(G228,'[1]Exchange Rates'!B$1:C$1048576,2,0),IF(R228=".",".",""))</f>
        <v/>
      </c>
      <c r="T228" s="6" t="str">
        <f aca="false">IF(AG228=1,IF(AI228="Value is not given at all",".",IF(AI228="Value is given by the source",S228,IF(AI228="Value is calculated with prices",(IF(SUMIFS(#REF!,#REF!,A228)&gt;0,SUMIFS(#REF!,#REF!,A228),"."))/VLOOKUP("USD",'[1]Exchange Rates'!B$1:C$1048576,2,0),"Error with coding"))),"")</f>
        <v/>
      </c>
      <c r="U228" s="5" t="s">
        <v>63</v>
      </c>
      <c r="V228" s="42" t="s">
        <v>447</v>
      </c>
      <c r="W228" s="34" t="s">
        <v>95</v>
      </c>
      <c r="X228" s="45" t="s">
        <v>99</v>
      </c>
      <c r="Y228" s="34" t="s">
        <v>112</v>
      </c>
      <c r="Z228" s="5" t="n">
        <v>0</v>
      </c>
      <c r="AA228" s="5" t="n">
        <v>0</v>
      </c>
      <c r="AB228" s="5" t="n">
        <f aca="false">IF(AND(D228="Humanitarian", AE228&lt;&gt;"."), 1, 0)</f>
        <v>0</v>
      </c>
      <c r="AC228" s="5" t="n">
        <f aca="false">IF(OR(M228="undisclosed", M228="."), 0, IF(M228=N228, 1, 0))</f>
        <v>0</v>
      </c>
      <c r="AD228" s="5" t="n">
        <v>0</v>
      </c>
      <c r="AE228" s="91" t="s">
        <v>62</v>
      </c>
      <c r="AF228" s="12" t="str">
        <f aca="false">""</f>
        <v/>
      </c>
      <c r="AG228" s="36" t="n">
        <v>0</v>
      </c>
      <c r="AH228" s="36" t="s">
        <v>66</v>
      </c>
      <c r="AI228" s="36" t="s">
        <v>67</v>
      </c>
      <c r="AJ228" s="36" t="n">
        <v>1</v>
      </c>
      <c r="AK228" s="36" t="n">
        <v>10</v>
      </c>
      <c r="AL228" s="36" t="n">
        <v>0</v>
      </c>
      <c r="AM228" s="36" t="n">
        <f aca="false">IF(OR(AN228="2022-2023",AN228=2022), 1, 0)</f>
        <v>1</v>
      </c>
      <c r="AN228" s="36" t="s">
        <v>68</v>
      </c>
      <c r="AO228" s="36" t="n">
        <f aca="false">VLOOKUP($I228,'[1]Price List, Weapons &amp; Items'!B$1:F$1048576,5,0)</f>
        <v>0</v>
      </c>
      <c r="AP228" s="36" t="n">
        <f aca="false">IF(AND(AO228=1,M228="undisclosed")=TRUE(),1,0)</f>
        <v>0</v>
      </c>
      <c r="AQ228" s="36" t="n">
        <f aca="false">IF(AND(AO228=1,N228="undisclosed")=TRUE(),1,0)</f>
        <v>0</v>
      </c>
      <c r="AR228" s="36" t="n">
        <f aca="false">IFERROR(IF(SEARCH("ammuni",I228,1)&gt;0,1,0),0)</f>
        <v>0</v>
      </c>
      <c r="AS228" s="5" t="str">
        <f aca="false">VLOOKUP($I228,'[1]Price List, Weapons &amp; Items'!B$1:L$1048576,COLUMN('[1]Price List, Weapons &amp; Items'!$J$11)-1,0)</f>
        <v>Contracts</v>
      </c>
      <c r="AT228" s="5" t="str">
        <f aca="false">IF(I228=".",".",VLOOKUP($I228,'[1]Price List, Weapons &amp; Items'!B$1:J$1048576,3,0))</f>
        <v>105mm howitzer</v>
      </c>
      <c r="AU228" s="13" t="str">
        <f aca="true">IF(AG228=1,(OFFSET(I228,0,0,COUNTIF(#REF!,A228),1)),"")</f>
        <v/>
      </c>
      <c r="AV228" s="5" t="n">
        <f aca="false">VLOOKUP($I228,'[1]Price List, Weapons &amp; Items'!B$1:L$1048576,COLUMN('[1]Price List, Weapons &amp; Items'!$L$11)-1,0)</f>
        <v>0</v>
      </c>
      <c r="AW228" s="5" t="n">
        <f aca="false">IF(U228="Yes",1,0)</f>
        <v>1</v>
      </c>
      <c r="AX228" s="5" t="n">
        <f aca="false">IF(D228="Military",IF(OR(IFERROR(SEARCH("equipment",E228,1),0)&gt;0,IFERROR(SEARCH("weapons",E228,1),0)&gt;0),1,0),0)</f>
        <v>1</v>
      </c>
      <c r="AY228" s="5" t="str">
        <f aca="false">IFERROR(IF(VALUE(TEXT(C228,"mm"))=IF(AK228&gt;12,AK228-12,AK228),".",IF(TEXT(C228,"mm")="01",".",1)),"Value is not in date format")</f>
        <v>.</v>
      </c>
      <c r="AZ228" s="5" t="str">
        <f aca="false">IF(AND(A228=A227,C228=C227)=TRUE(),IF(F228=F227,".","1"),".")</f>
        <v>.</v>
      </c>
      <c r="BA228" s="5" t="str">
        <f aca="false">IF(AND(_xlfn.ISFORMULA(R228),_xlfn.ISFORMULA(S228),_xlfn.ISFORMULA(T228))=TRUE(),".",1)</f>
        <v>.</v>
      </c>
      <c r="BB228" s="5" t="str">
        <f aca="false">IF(T228&lt;&gt;".",IF(T228&gt;S228,1,"."),".")</f>
        <v>.</v>
      </c>
      <c r="BC228" s="5" t="n">
        <f aca="false">IFERROR(VLOOKUP(B228,'[1]Share, Heavy Weapons to Ukraine'!B$1:AA$1048576,COLUMN('[1]Share, Heavy Weapons to Ukraine'!C237)-1,0),0)</f>
        <v>1</v>
      </c>
      <c r="BD228" s="5" t="n">
        <f aca="false">VLOOKUP(Sheet1!B228,'[1]Country Summary (€)'!B$1:F$1048576,COLUMN('[1]Country Summary (€)'!C238)-1,FALSE())</f>
        <v>0</v>
      </c>
      <c r="BE228" s="5" t="str">
        <f aca="false">IF(AND(AG228=1,D228="Military",H228&lt;&gt;"Not given")=TRUE(),IF(SUMIFS(#REF!,#REF!,A228)&gt;0,ABS((SUMIFS(#REF!,#REF!,A228)/VLOOKUP("USD",'[1]Exchange Rates'!B$1:C$1048576,2,0)))/S228,"."),".")</f>
        <v>.</v>
      </c>
      <c r="BF228" s="1" t="str">
        <f aca="false">IF(AND(AG228=1,D228="Military",H228&lt;&gt;"Not given")=TRUE(),IF(SUMIFS(#REF!,#REF!,A228)&gt;0,IF((ABS((SUMIFS(#REF!,#REF!,A228)/VLOOKUP("USD",'[1]Exchange Rates'!B$1:C$1048576,2,0)))/S228)&gt;1,(SUMIFS(#REF!,#REF!,A228)-S228)/S228,(S228-SUMIFS(#REF!,#REF!,A228))/SUMIFS(#REF!,#REF!,A228)),"."),".")</f>
        <v>.</v>
      </c>
    </row>
    <row r="229" customFormat="false" ht="15.75" hidden="false" customHeight="true" outlineLevel="0" collapsed="false">
      <c r="A229" s="37" t="s">
        <v>444</v>
      </c>
      <c r="B229" s="37" t="s">
        <v>57</v>
      </c>
      <c r="C229" s="38" t="n">
        <v>44838</v>
      </c>
      <c r="D229" s="37" t="s">
        <v>105</v>
      </c>
      <c r="E229" s="37" t="s">
        <v>370</v>
      </c>
      <c r="F229" s="90" t="s">
        <v>446</v>
      </c>
      <c r="G229" s="5" t="s">
        <v>61</v>
      </c>
      <c r="H229" s="53" t="n">
        <v>625000000</v>
      </c>
      <c r="I229" s="1" t="s">
        <v>448</v>
      </c>
      <c r="J229" s="7" t="str">
        <f aca="false">VLOOKUP($I229,'[1]Price List, Weapons &amp; Items'!B$1:C$1048576,2,0)</f>
        <v>Heavy weapon</v>
      </c>
      <c r="K229" s="7" t="str">
        <f aca="false">IF(I229=".",I229,VLOOKUP($I229,'[1]Price List, Weapons &amp; Items'!B$1:D$1048576,3,0))</f>
        <v>155mm howitzer</v>
      </c>
      <c r="L229" s="8" t="n">
        <f aca="false">VLOOKUP(I229,'[1]Price List, Weapons &amp; Items'!B$1:E$1048576,4,0)</f>
        <v>0</v>
      </c>
      <c r="M229" s="9" t="n">
        <v>16</v>
      </c>
      <c r="N229" s="9" t="n">
        <v>16</v>
      </c>
      <c r="O229" s="9" t="n">
        <f aca="false">VLOOKUP($I229,'[1]Price List, Weapons &amp; Items'!B$1:G$1048576,6,0)</f>
        <v>5170000</v>
      </c>
      <c r="P229" s="6" t="str">
        <f aca="false">IF(TYPE(M229)=1,IF(TYPE(O229)=1,M229*O229,"No price"),".")</f>
        <v>No price</v>
      </c>
      <c r="Q229" s="6" t="str">
        <f aca="false">IF(TYPE(N229)=1,IF(TYPE(O229)=1,N229*O229,"No price"),".")</f>
        <v>No price</v>
      </c>
      <c r="R229" s="6" t="str">
        <f aca="false">IF(AG229=1,IF(H229&lt;&gt;"Not given",H229,IF(TYPE(H229)=2,IF(SUMIFS(#REF!,#REF!,A229)&gt;0,SUMIFS(#REF!,#REF!,A229),"."),"Format error")),"")</f>
        <v/>
      </c>
      <c r="S229" s="6" t="str">
        <f aca="false">IF(AND(AG229=1,R229&lt;&gt;".")=TRUE(),R229/VLOOKUP(G229,'[1]Exchange Rates'!B$1:C$1048576,2,0),IF(R229=".",".",""))</f>
        <v/>
      </c>
      <c r="T229" s="6" t="str">
        <f aca="false">IF(AG229=1,IF(AI229="Value is not given at all",".",IF(AI229="Value is given by the source",S229,IF(AI229="Value is calculated with prices",(IF(SUMIFS(#REF!,#REF!,A229)&gt;0,SUMIFS(#REF!,#REF!,A229),"."))/VLOOKUP("USD",'[1]Exchange Rates'!B$1:C$1048576,2,0),"Error with coding"))),"")</f>
        <v/>
      </c>
      <c r="U229" s="5" t="s">
        <v>63</v>
      </c>
      <c r="V229" s="42" t="s">
        <v>447</v>
      </c>
      <c r="W229" s="34" t="s">
        <v>95</v>
      </c>
      <c r="X229" s="45" t="s">
        <v>99</v>
      </c>
      <c r="Y229" s="34" t="s">
        <v>112</v>
      </c>
      <c r="Z229" s="5" t="n">
        <v>0</v>
      </c>
      <c r="AA229" s="5" t="n">
        <v>0</v>
      </c>
      <c r="AB229" s="5" t="n">
        <f aca="false">IF(AND(D229="Humanitarian", AE229&lt;&gt;"."), 1, 0)</f>
        <v>0</v>
      </c>
      <c r="AC229" s="5" t="n">
        <f aca="false">IF(OR(M229="undisclosed", M229="."), 0, IF(M229=N229, 1, 0))</f>
        <v>1</v>
      </c>
      <c r="AD229" s="5" t="n">
        <v>0</v>
      </c>
      <c r="AE229" s="91" t="s">
        <v>62</v>
      </c>
      <c r="AF229" s="12" t="str">
        <f aca="false">""</f>
        <v/>
      </c>
      <c r="AG229" s="36" t="n">
        <v>0</v>
      </c>
      <c r="AH229" s="36" t="s">
        <v>66</v>
      </c>
      <c r="AI229" s="36" t="s">
        <v>67</v>
      </c>
      <c r="AJ229" s="36" t="n">
        <v>1</v>
      </c>
      <c r="AK229" s="36" t="n">
        <v>10</v>
      </c>
      <c r="AL229" s="36" t="n">
        <v>0</v>
      </c>
      <c r="AM229" s="36" t="n">
        <f aca="false">IF(OR(AN229="2022-2023",AN229=2022), 1, 0)</f>
        <v>1</v>
      </c>
      <c r="AN229" s="36" t="s">
        <v>68</v>
      </c>
      <c r="AO229" s="36" t="n">
        <f aca="false">VLOOKUP($I229,'[1]Price List, Weapons &amp; Items'!B$1:F$1048576,5,0)</f>
        <v>1</v>
      </c>
      <c r="AP229" s="36" t="n">
        <f aca="false">IF(AND(AO229=1,M229="undisclosed")=TRUE(),1,0)</f>
        <v>0</v>
      </c>
      <c r="AQ229" s="36" t="n">
        <f aca="false">IF(AND(AO229=1,N229="undisclosed")=TRUE(),1,0)</f>
        <v>0</v>
      </c>
      <c r="AR229" s="36" t="n">
        <f aca="false">IFERROR(IF(SEARCH("ammuni",I229,1)&gt;0,1,0),0)</f>
        <v>0</v>
      </c>
      <c r="AS229" s="5" t="str">
        <f aca="false">VLOOKUP($I229,'[1]Price List, Weapons &amp; Items'!B$1:L$1048576,COLUMN('[1]Price List, Weapons &amp; Items'!$J$11)-1,0)</f>
        <v>Military media (incl. websites)</v>
      </c>
      <c r="AT229" s="5" t="str">
        <f aca="false">IF(I229=".",".",VLOOKUP($I229,'[1]Price List, Weapons &amp; Items'!B$1:J$1048576,3,0))</f>
        <v>155mm howitzer</v>
      </c>
      <c r="AU229" s="13" t="str">
        <f aca="true">IF(AG229=1,(OFFSET(I229,0,0,COUNTIF(#REF!,A229),1)),"")</f>
        <v/>
      </c>
      <c r="AV229" s="5" t="n">
        <f aca="false">VLOOKUP($I229,'[1]Price List, Weapons &amp; Items'!B$1:L$1048576,COLUMN('[1]Price List, Weapons &amp; Items'!$L$11)-1,0)</f>
        <v>0</v>
      </c>
      <c r="AW229" s="5" t="n">
        <f aca="false">IF(U229="Yes",1,0)</f>
        <v>1</v>
      </c>
      <c r="AX229" s="5" t="n">
        <f aca="false">IF(D229="Military",IF(OR(IFERROR(SEARCH("equipment",E229,1),0)&gt;0,IFERROR(SEARCH("weapons",E229,1),0)&gt;0),1,0),0)</f>
        <v>1</v>
      </c>
      <c r="AY229" s="5" t="str">
        <f aca="false">IFERROR(IF(VALUE(TEXT(C229,"mm"))=IF(AK229&gt;12,AK229-12,AK229),".",IF(TEXT(C229,"mm")="01",".",1)),"Value is not in date format")</f>
        <v>.</v>
      </c>
      <c r="AZ229" s="5" t="str">
        <f aca="false">IF(AND(A229=A228,C229=C228)=TRUE(),IF(F229=F228,".","1"),".")</f>
        <v>.</v>
      </c>
      <c r="BA229" s="5" t="str">
        <f aca="false">IF(AND(_xlfn.ISFORMULA(R229),_xlfn.ISFORMULA(S229),_xlfn.ISFORMULA(T229))=TRUE(),".",1)</f>
        <v>.</v>
      </c>
      <c r="BB229" s="5" t="str">
        <f aca="false">IF(T229&lt;&gt;".",IF(T229&gt;S229,1,"."),".")</f>
        <v>.</v>
      </c>
      <c r="BC229" s="5" t="n">
        <f aca="false">IFERROR(VLOOKUP(B229,'[1]Share, Heavy Weapons to Ukraine'!B$1:AA$1048576,COLUMN('[1]Share, Heavy Weapons to Ukraine'!C238)-1,0),0)</f>
        <v>1</v>
      </c>
      <c r="BD229" s="5" t="n">
        <f aca="false">VLOOKUP(Sheet1!B229,'[1]Country Summary (€)'!B$1:F$1048576,COLUMN('[1]Country Summary (€)'!C239)-1,FALSE())</f>
        <v>0</v>
      </c>
      <c r="BE229" s="5" t="str">
        <f aca="false">IF(AND(AG229=1,D229="Military",H229&lt;&gt;"Not given")=TRUE(),IF(SUMIFS(#REF!,#REF!,A229)&gt;0,ABS((SUMIFS(#REF!,#REF!,A229)/VLOOKUP("USD",'[1]Exchange Rates'!B$1:C$1048576,2,0)))/S229,"."),".")</f>
        <v>.</v>
      </c>
      <c r="BF229" s="1" t="str">
        <f aca="false">IF(AND(AG229=1,D229="Military",H229&lt;&gt;"Not given")=TRUE(),IF(SUMIFS(#REF!,#REF!,A229)&gt;0,IF((ABS((SUMIFS(#REF!,#REF!,A229)/VLOOKUP("USD",'[1]Exchange Rates'!B$1:C$1048576,2,0)))/S229)&gt;1,(SUMIFS(#REF!,#REF!,A229)-S229)/S229,(S229-SUMIFS(#REF!,#REF!,A229))/SUMIFS(#REF!,#REF!,A229)),"."),".")</f>
        <v>.</v>
      </c>
    </row>
    <row r="230" customFormat="false" ht="15.75" hidden="false" customHeight="true" outlineLevel="0" collapsed="false">
      <c r="A230" s="37" t="s">
        <v>444</v>
      </c>
      <c r="B230" s="37" t="s">
        <v>57</v>
      </c>
      <c r="C230" s="38" t="n">
        <v>44838</v>
      </c>
      <c r="D230" s="37" t="s">
        <v>105</v>
      </c>
      <c r="E230" s="37" t="s">
        <v>370</v>
      </c>
      <c r="F230" s="90" t="s">
        <v>446</v>
      </c>
      <c r="G230" s="5" t="s">
        <v>61</v>
      </c>
      <c r="H230" s="53" t="n">
        <v>625000000</v>
      </c>
      <c r="I230" s="37" t="s">
        <v>301</v>
      </c>
      <c r="J230" s="7" t="str">
        <f aca="false">VLOOKUP($I230,'[1]Price List, Weapons &amp; Items'!B$1:C$1048576,2,0)</f>
        <v>Heavy Weapon</v>
      </c>
      <c r="K230" s="7" t="str">
        <f aca="false">IF(I230=".",I230,VLOOKUP($I230,'[1]Price List, Weapons &amp; Items'!B$1:D$1048576,3,0))</f>
        <v>Armored Utility Vehicle (AUV)</v>
      </c>
      <c r="L230" s="8" t="n">
        <f aca="false">VLOOKUP(I230,'[1]Price List, Weapons &amp; Items'!B$1:E$1048576,4,0)</f>
        <v>0</v>
      </c>
      <c r="M230" s="9" t="n">
        <v>200</v>
      </c>
      <c r="N230" s="9" t="s">
        <v>166</v>
      </c>
      <c r="O230" s="9" t="n">
        <f aca="false">VLOOKUP($I230,'[1]Price List, Weapons &amp; Items'!B$1:G$1048576,6,0)</f>
        <v>405530</v>
      </c>
      <c r="P230" s="6" t="str">
        <f aca="false">IF(TYPE(M230)=1,IF(TYPE(O230)=1,M230*O230,"No price"),".")</f>
        <v>No price</v>
      </c>
      <c r="Q230" s="6" t="str">
        <f aca="false">IF(TYPE(N230)=1,IF(TYPE(O230)=1,N230*O230,"No price"),".")</f>
        <v>.</v>
      </c>
      <c r="R230" s="6" t="str">
        <f aca="false">IF(AG230=1,IF(H230&lt;&gt;"Not given",H230,IF(TYPE(H230)=2,IF(SUMIFS(#REF!,#REF!,A230)&gt;0,SUMIFS(#REF!,#REF!,A230),"."),"Format error")),"")</f>
        <v/>
      </c>
      <c r="S230" s="6" t="str">
        <f aca="false">IF(AND(AG230=1,R230&lt;&gt;".")=TRUE(),R230/VLOOKUP(G230,'[1]Exchange Rates'!B$1:C$1048576,2,0),IF(R230=".",".",""))</f>
        <v/>
      </c>
      <c r="T230" s="6" t="str">
        <f aca="false">IF(AG230=1,IF(AI230="Value is not given at all",".",IF(AI230="Value is given by the source",S230,IF(AI230="Value is calculated with prices",(IF(SUMIFS(#REF!,#REF!,A230)&gt;0,SUMIFS(#REF!,#REF!,A230),"."))/VLOOKUP("USD",'[1]Exchange Rates'!B$1:C$1048576,2,0),"Error with coding"))),"")</f>
        <v/>
      </c>
      <c r="U230" s="5" t="s">
        <v>63</v>
      </c>
      <c r="V230" s="42" t="s">
        <v>447</v>
      </c>
      <c r="W230" s="34" t="s">
        <v>95</v>
      </c>
      <c r="X230" s="45" t="s">
        <v>99</v>
      </c>
      <c r="Y230" s="34" t="s">
        <v>115</v>
      </c>
      <c r="Z230" s="5" t="n">
        <v>0</v>
      </c>
      <c r="AA230" s="5" t="n">
        <v>0</v>
      </c>
      <c r="AB230" s="5" t="n">
        <f aca="false">IF(AND(D230="Humanitarian", AE230&lt;&gt;"."), 1, 0)</f>
        <v>0</v>
      </c>
      <c r="AC230" s="5" t="n">
        <f aca="false">IF(OR(M230="undisclosed", M230="."), 0, IF(M230=N230, 1, 0))</f>
        <v>0</v>
      </c>
      <c r="AD230" s="5" t="n">
        <v>0</v>
      </c>
      <c r="AE230" s="91" t="s">
        <v>62</v>
      </c>
      <c r="AF230" s="12" t="str">
        <f aca="false">""</f>
        <v/>
      </c>
      <c r="AG230" s="36" t="n">
        <v>0</v>
      </c>
      <c r="AH230" s="36" t="s">
        <v>66</v>
      </c>
      <c r="AI230" s="36" t="s">
        <v>67</v>
      </c>
      <c r="AJ230" s="36" t="n">
        <v>1</v>
      </c>
      <c r="AK230" s="36" t="n">
        <v>10</v>
      </c>
      <c r="AL230" s="36" t="n">
        <v>0</v>
      </c>
      <c r="AM230" s="36" t="n">
        <f aca="false">IF(OR(AN230="2022-2023",AN230=2022), 1, 0)</f>
        <v>1</v>
      </c>
      <c r="AN230" s="36" t="s">
        <v>68</v>
      </c>
      <c r="AO230" s="36" t="n">
        <f aca="false">VLOOKUP($I230,'[1]Price List, Weapons &amp; Items'!B$1:F$1048576,5,0)</f>
        <v>1</v>
      </c>
      <c r="AP230" s="36" t="n">
        <f aca="false">IF(AND(AO230=1,M230="undisclosed")=TRUE(),1,0)</f>
        <v>0</v>
      </c>
      <c r="AQ230" s="36" t="n">
        <f aca="false">IF(AND(AO230=1,N230="undisclosed")=TRUE(),1,0)</f>
        <v>1</v>
      </c>
      <c r="AR230" s="36" t="n">
        <f aca="false">IFERROR(IF(SEARCH("ammuni",I230,1)&gt;0,1,0),0)</f>
        <v>0</v>
      </c>
      <c r="AS230" s="5" t="str">
        <f aca="false">VLOOKUP($I230,'[1]Price List, Weapons &amp; Items'!B$1:L$1048576,COLUMN('[1]Price List, Weapons &amp; Items'!$J$11)-1,0)</f>
        <v>Contract</v>
      </c>
      <c r="AT230" s="5" t="str">
        <f aca="false">IF(I230=".",".",VLOOKUP($I230,'[1]Price List, Weapons &amp; Items'!B$1:J$1048576,3,0))</f>
        <v>Armored Utility Vehicle (AUV)</v>
      </c>
      <c r="AU230" s="13" t="str">
        <f aca="true">IF(AG230=1,(OFFSET(I230,0,0,COUNTIF(#REF!,A230),1)),"")</f>
        <v/>
      </c>
      <c r="AV230" s="5" t="n">
        <f aca="false">VLOOKUP($I230,'[1]Price List, Weapons &amp; Items'!B$1:L$1048576,COLUMN('[1]Price List, Weapons &amp; Items'!$L$11)-1,0)</f>
        <v>0</v>
      </c>
      <c r="AW230" s="5" t="n">
        <f aca="false">IF(U230="Yes",1,0)</f>
        <v>1</v>
      </c>
      <c r="AX230" s="5" t="n">
        <f aca="false">IF(D230="Military",IF(OR(IFERROR(SEARCH("equipment",E230,1),0)&gt;0,IFERROR(SEARCH("weapons",E230,1),0)&gt;0),1,0),0)</f>
        <v>1</v>
      </c>
      <c r="AY230" s="5" t="str">
        <f aca="false">IFERROR(IF(VALUE(TEXT(C230,"mm"))=IF(AK230&gt;12,AK230-12,AK230),".",IF(TEXT(C230,"mm")="01",".",1)),"Value is not in date format")</f>
        <v>.</v>
      </c>
      <c r="AZ230" s="5" t="str">
        <f aca="false">IF(AND(A230=A229,C230=C229)=TRUE(),IF(F230=F229,".","1"),".")</f>
        <v>.</v>
      </c>
      <c r="BA230" s="5" t="str">
        <f aca="false">IF(AND(_xlfn.ISFORMULA(R230),_xlfn.ISFORMULA(S230),_xlfn.ISFORMULA(T230))=TRUE(),".",1)</f>
        <v>.</v>
      </c>
      <c r="BB230" s="5" t="str">
        <f aca="false">IF(T230&lt;&gt;".",IF(T230&gt;S230,1,"."),".")</f>
        <v>.</v>
      </c>
      <c r="BC230" s="5" t="n">
        <f aca="false">IFERROR(VLOOKUP(B230,'[1]Share, Heavy Weapons to Ukraine'!B$1:AA$1048576,COLUMN('[1]Share, Heavy Weapons to Ukraine'!C239)-1,0),0)</f>
        <v>1</v>
      </c>
      <c r="BD230" s="5" t="n">
        <f aca="false">VLOOKUP(Sheet1!B230,'[1]Country Summary (€)'!B$1:F$1048576,COLUMN('[1]Country Summary (€)'!C240)-1,FALSE())</f>
        <v>0</v>
      </c>
      <c r="BE230" s="5" t="str">
        <f aca="false">IF(AND(AG230=1,D230="Military",H230&lt;&gt;"Not given")=TRUE(),IF(SUMIFS(#REF!,#REF!,A230)&gt;0,ABS((SUMIFS(#REF!,#REF!,A230)/VLOOKUP("USD",'[1]Exchange Rates'!B$1:C$1048576,2,0)))/S230,"."),".")</f>
        <v>.</v>
      </c>
      <c r="BF230" s="1" t="str">
        <f aca="false">IF(AND(AG230=1,D230="Military",H230&lt;&gt;"Not given")=TRUE(),IF(SUMIFS(#REF!,#REF!,A230)&gt;0,IF((ABS((SUMIFS(#REF!,#REF!,A230)/VLOOKUP("USD",'[1]Exchange Rates'!B$1:C$1048576,2,0)))/S230)&gt;1,(SUMIFS(#REF!,#REF!,A230)-S230)/S230,(S230-SUMIFS(#REF!,#REF!,A230))/SUMIFS(#REF!,#REF!,A230)),"."),".")</f>
        <v>.</v>
      </c>
    </row>
    <row r="231" customFormat="false" ht="15.75" hidden="false" customHeight="true" outlineLevel="0" collapsed="false">
      <c r="A231" s="37" t="s">
        <v>444</v>
      </c>
      <c r="B231" s="37" t="s">
        <v>57</v>
      </c>
      <c r="C231" s="38" t="n">
        <v>44838</v>
      </c>
      <c r="D231" s="37" t="s">
        <v>105</v>
      </c>
      <c r="E231" s="37" t="s">
        <v>370</v>
      </c>
      <c r="F231" s="90" t="s">
        <v>446</v>
      </c>
      <c r="G231" s="5" t="s">
        <v>61</v>
      </c>
      <c r="H231" s="53" t="n">
        <v>625000000</v>
      </c>
      <c r="I231" s="1" t="s">
        <v>449</v>
      </c>
      <c r="J231" s="7" t="str">
        <f aca="false">VLOOKUP($I231,'[1]Price List, Weapons &amp; Items'!B$1:C$1048576,2,0)</f>
        <v>Ammunition for heavy weapon</v>
      </c>
      <c r="K231" s="7" t="str">
        <f aca="false">IF(I231=".",I231,VLOOKUP($I231,'[1]Price List, Weapons &amp; Items'!B$1:D$1048576,3,0))</f>
        <v>Howitzer ammunition</v>
      </c>
      <c r="L231" s="8" t="n">
        <f aca="false">VLOOKUP(I231,'[1]Price List, Weapons &amp; Items'!B$1:E$1048576,4,0)</f>
        <v>0</v>
      </c>
      <c r="M231" s="9" t="s">
        <v>166</v>
      </c>
      <c r="N231" s="9" t="s">
        <v>166</v>
      </c>
      <c r="O231" s="9" t="n">
        <f aca="false">VLOOKUP($I231,'[1]Price List, Weapons &amp; Items'!B$1:G$1048576,6,0)</f>
        <v>2000</v>
      </c>
      <c r="P231" s="6" t="str">
        <f aca="false">IF(TYPE(M231)=1,IF(TYPE(O231)=1,M231*O231,"No price"),".")</f>
        <v>.</v>
      </c>
      <c r="Q231" s="6" t="str">
        <f aca="false">IF(TYPE(N231)=1,IF(TYPE(O231)=1,N231*O231,"No price"),".")</f>
        <v>.</v>
      </c>
      <c r="R231" s="6" t="str">
        <f aca="false">IF(AG231=1,IF(H231&lt;&gt;"Not given",H231,IF(TYPE(H231)=2,IF(SUMIFS(#REF!,#REF!,A231)&gt;0,SUMIFS(#REF!,#REF!,A231),"."),"Format error")),"")</f>
        <v/>
      </c>
      <c r="S231" s="6" t="str">
        <f aca="false">IF(AND(AG231=1,R231&lt;&gt;".")=TRUE(),R231/VLOOKUP(G231,'[1]Exchange Rates'!B$1:C$1048576,2,0),IF(R231=".",".",""))</f>
        <v/>
      </c>
      <c r="T231" s="6" t="str">
        <f aca="false">IF(AG231=1,IF(AI231="Value is not given at all",".",IF(AI231="Value is given by the source",S231,IF(AI231="Value is calculated with prices",(IF(SUMIFS(#REF!,#REF!,A231)&gt;0,SUMIFS(#REF!,#REF!,A231),"."))/VLOOKUP("USD",'[1]Exchange Rates'!B$1:C$1048576,2,0),"Error with coding"))),"")</f>
        <v/>
      </c>
      <c r="U231" s="5" t="s">
        <v>63</v>
      </c>
      <c r="V231" s="42" t="s">
        <v>447</v>
      </c>
      <c r="W231" s="34" t="s">
        <v>95</v>
      </c>
      <c r="X231" s="45" t="s">
        <v>99</v>
      </c>
      <c r="Y231" s="34" t="s">
        <v>118</v>
      </c>
      <c r="Z231" s="5" t="n">
        <v>0</v>
      </c>
      <c r="AA231" s="5" t="n">
        <v>0</v>
      </c>
      <c r="AB231" s="5" t="n">
        <f aca="false">IF(AND(D231="Humanitarian", AE231&lt;&gt;"."), 1, 0)</f>
        <v>0</v>
      </c>
      <c r="AC231" s="5" t="n">
        <f aca="false">IF(OR(M231="undisclosed", M231="."), 0, IF(M231=N231, 1, 0))</f>
        <v>0</v>
      </c>
      <c r="AD231" s="5" t="n">
        <v>0</v>
      </c>
      <c r="AE231" s="91" t="s">
        <v>62</v>
      </c>
      <c r="AF231" s="12" t="str">
        <f aca="false">""</f>
        <v/>
      </c>
      <c r="AG231" s="36" t="n">
        <v>0</v>
      </c>
      <c r="AH231" s="36" t="s">
        <v>66</v>
      </c>
      <c r="AI231" s="36" t="s">
        <v>67</v>
      </c>
      <c r="AJ231" s="36" t="n">
        <v>1</v>
      </c>
      <c r="AK231" s="36" t="n">
        <v>10</v>
      </c>
      <c r="AL231" s="36" t="n">
        <v>0</v>
      </c>
      <c r="AM231" s="36" t="n">
        <f aca="false">IF(OR(AN231="2022-2023",AN231=2022), 1, 0)</f>
        <v>1</v>
      </c>
      <c r="AN231" s="36" t="s">
        <v>68</v>
      </c>
      <c r="AO231" s="36" t="n">
        <f aca="false">VLOOKUP($I231,'[1]Price List, Weapons &amp; Items'!B$1:F$1048576,5,0)</f>
        <v>0</v>
      </c>
      <c r="AP231" s="36" t="n">
        <f aca="false">IF(AND(AO231=1,M231="undisclosed")=TRUE(),1,0)</f>
        <v>0</v>
      </c>
      <c r="AQ231" s="36" t="n">
        <f aca="false">IF(AND(AO231=1,N231="undisclosed")=TRUE(),1,0)</f>
        <v>0</v>
      </c>
      <c r="AR231" s="36" t="n">
        <f aca="false">IFERROR(IF(SEARCH("ammuni",I231,1)&gt;0,1,0),0)</f>
        <v>0</v>
      </c>
      <c r="AS231" s="5" t="str">
        <f aca="false">VLOOKUP($I231,'[1]Price List, Weapons &amp; Items'!B$1:L$1048576,COLUMN('[1]Price List, Weapons &amp; Items'!$J$11)-1,0)</f>
        <v>Media reports (incl. social media)</v>
      </c>
      <c r="AT231" s="5" t="str">
        <f aca="false">IF(I231=".",".",VLOOKUP($I231,'[1]Price List, Weapons &amp; Items'!B$1:J$1048576,3,0))</f>
        <v>Howitzer ammunition</v>
      </c>
      <c r="AU231" s="13" t="str">
        <f aca="true">IF(AG231=1,(OFFSET(I231,0,0,COUNTIF(#REF!,A231),1)),"")</f>
        <v/>
      </c>
      <c r="AV231" s="5" t="n">
        <f aca="false">VLOOKUP($I231,'[1]Price List, Weapons &amp; Items'!B$1:L$1048576,COLUMN('[1]Price List, Weapons &amp; Items'!$L$11)-1,0)</f>
        <v>0</v>
      </c>
      <c r="AW231" s="5" t="n">
        <f aca="false">IF(U231="Yes",1,0)</f>
        <v>1</v>
      </c>
      <c r="AX231" s="5" t="n">
        <f aca="false">IF(D231="Military",IF(OR(IFERROR(SEARCH("equipment",E231,1),0)&gt;0,IFERROR(SEARCH("weapons",E231,1),0)&gt;0),1,0),0)</f>
        <v>1</v>
      </c>
      <c r="AY231" s="5" t="str">
        <f aca="false">IFERROR(IF(VALUE(TEXT(C231,"mm"))=IF(AK231&gt;12,AK231-12,AK231),".",IF(TEXT(C231,"mm")="01",".",1)),"Value is not in date format")</f>
        <v>.</v>
      </c>
      <c r="AZ231" s="5" t="str">
        <f aca="false">IF(AND(A231=A230,C231=C230)=TRUE(),IF(F231=F230,".","1"),".")</f>
        <v>.</v>
      </c>
      <c r="BA231" s="5" t="str">
        <f aca="false">IF(AND(_xlfn.ISFORMULA(R231),_xlfn.ISFORMULA(S231),_xlfn.ISFORMULA(T231))=TRUE(),".",1)</f>
        <v>.</v>
      </c>
      <c r="BB231" s="5" t="str">
        <f aca="false">IF(T231&lt;&gt;".",IF(T231&gt;S231,1,"."),".")</f>
        <v>.</v>
      </c>
      <c r="BC231" s="5" t="n">
        <f aca="false">IFERROR(VLOOKUP(B231,'[1]Share, Heavy Weapons to Ukraine'!B$1:AA$1048576,COLUMN('[1]Share, Heavy Weapons to Ukraine'!C240)-1,0),0)</f>
        <v>1</v>
      </c>
      <c r="BD231" s="5" t="n">
        <f aca="false">VLOOKUP(Sheet1!B231,'[1]Country Summary (€)'!B$1:F$1048576,COLUMN('[1]Country Summary (€)'!C241)-1,FALSE())</f>
        <v>0</v>
      </c>
      <c r="BE231" s="5" t="str">
        <f aca="false">IF(AND(AG231=1,D231="Military",H231&lt;&gt;"Not given")=TRUE(),IF(SUMIFS(#REF!,#REF!,A231)&gt;0,ABS((SUMIFS(#REF!,#REF!,A231)/VLOOKUP("USD",'[1]Exchange Rates'!B$1:C$1048576,2,0)))/S231,"."),".")</f>
        <v>.</v>
      </c>
      <c r="BF231" s="1" t="str">
        <f aca="false">IF(AND(AG231=1,D231="Military",H231&lt;&gt;"Not given")=TRUE(),IF(SUMIFS(#REF!,#REF!,A231)&gt;0,IF((ABS((SUMIFS(#REF!,#REF!,A231)/VLOOKUP("USD",'[1]Exchange Rates'!B$1:C$1048576,2,0)))/S231)&gt;1,(SUMIFS(#REF!,#REF!,A231)-S231)/S231,(S231-SUMIFS(#REF!,#REF!,A231))/SUMIFS(#REF!,#REF!,A231)),"."),".")</f>
        <v>.</v>
      </c>
    </row>
    <row r="232" customFormat="false" ht="15.75" hidden="false" customHeight="true" outlineLevel="0" collapsed="false">
      <c r="A232" s="37" t="s">
        <v>444</v>
      </c>
      <c r="B232" s="37" t="s">
        <v>57</v>
      </c>
      <c r="C232" s="38" t="n">
        <v>44838</v>
      </c>
      <c r="D232" s="37" t="s">
        <v>105</v>
      </c>
      <c r="E232" s="37" t="s">
        <v>370</v>
      </c>
      <c r="F232" s="90" t="s">
        <v>446</v>
      </c>
      <c r="G232" s="5" t="s">
        <v>61</v>
      </c>
      <c r="H232" s="53" t="n">
        <v>625000000</v>
      </c>
      <c r="I232" s="1" t="s">
        <v>280</v>
      </c>
      <c r="J232" s="7" t="str">
        <f aca="false">VLOOKUP($I232,'[1]Price List, Weapons &amp; Items'!B$1:C$1048576,2,0)</f>
        <v>Ammunition for heavy weapon</v>
      </c>
      <c r="K232" s="7" t="str">
        <f aca="false">IF(I232=".",I232,VLOOKUP($I232,'[1]Price List, Weapons &amp; Items'!B$1:D$1048576,3,0))</f>
        <v>Mortar ammunition</v>
      </c>
      <c r="L232" s="8" t="n">
        <f aca="false">VLOOKUP(I232,'[1]Price List, Weapons &amp; Items'!B$1:E$1048576,4,0)</f>
        <v>0</v>
      </c>
      <c r="M232" s="9" t="s">
        <v>166</v>
      </c>
      <c r="N232" s="9" t="s">
        <v>166</v>
      </c>
      <c r="O232" s="9" t="n">
        <f aca="false">VLOOKUP($I232,'[1]Price List, Weapons &amp; Items'!B$1:G$1048576,6,0)</f>
        <v>109.89</v>
      </c>
      <c r="P232" s="6" t="str">
        <f aca="false">IF(TYPE(M232)=1,IF(TYPE(O232)=1,M232*O232,"No price"),".")</f>
        <v>.</v>
      </c>
      <c r="Q232" s="6" t="str">
        <f aca="false">IF(TYPE(N232)=1,IF(TYPE(O232)=1,N232*O232,"No price"),".")</f>
        <v>.</v>
      </c>
      <c r="R232" s="6" t="str">
        <f aca="false">IF(AG232=1,IF(H232&lt;&gt;"Not given",H232,IF(TYPE(H232)=2,IF(SUMIFS(#REF!,#REF!,A232)&gt;0,SUMIFS(#REF!,#REF!,A232),"."),"Format error")),"")</f>
        <v/>
      </c>
      <c r="S232" s="6" t="str">
        <f aca="false">IF(AND(AG232=1,R232&lt;&gt;".")=TRUE(),R232/VLOOKUP(G232,'[1]Exchange Rates'!B$1:C$1048576,2,0),IF(R232=".",".",""))</f>
        <v/>
      </c>
      <c r="T232" s="6" t="str">
        <f aca="false">IF(AG232=1,IF(AI232="Value is not given at all",".",IF(AI232="Value is given by the source",S232,IF(AI232="Value is calculated with prices",(IF(SUMIFS(#REF!,#REF!,A232)&gt;0,SUMIFS(#REF!,#REF!,A232),"."))/VLOOKUP("USD",'[1]Exchange Rates'!B$1:C$1048576,2,0),"Error with coding"))),"")</f>
        <v/>
      </c>
      <c r="U232" s="5" t="s">
        <v>63</v>
      </c>
      <c r="V232" s="42" t="s">
        <v>447</v>
      </c>
      <c r="W232" s="34" t="s">
        <v>95</v>
      </c>
      <c r="X232" s="45" t="s">
        <v>99</v>
      </c>
      <c r="Y232" s="34" t="s">
        <v>120</v>
      </c>
      <c r="Z232" s="5" t="n">
        <v>0</v>
      </c>
      <c r="AA232" s="5" t="n">
        <v>0</v>
      </c>
      <c r="AB232" s="5" t="n">
        <f aca="false">IF(AND(D232="Humanitarian", AE232&lt;&gt;"."), 1, 0)</f>
        <v>0</v>
      </c>
      <c r="AC232" s="5" t="n">
        <f aca="false">IF(OR(M232="undisclosed", M232="."), 0, IF(M232=N232, 1, 0))</f>
        <v>0</v>
      </c>
      <c r="AD232" s="5" t="n">
        <v>0</v>
      </c>
      <c r="AE232" s="91" t="s">
        <v>62</v>
      </c>
      <c r="AF232" s="12" t="str">
        <f aca="false">""</f>
        <v/>
      </c>
      <c r="AG232" s="36" t="n">
        <v>0</v>
      </c>
      <c r="AH232" s="36" t="s">
        <v>66</v>
      </c>
      <c r="AI232" s="36" t="s">
        <v>67</v>
      </c>
      <c r="AJ232" s="36" t="n">
        <v>1</v>
      </c>
      <c r="AK232" s="36" t="n">
        <v>10</v>
      </c>
      <c r="AL232" s="36" t="n">
        <v>0</v>
      </c>
      <c r="AM232" s="36" t="n">
        <f aca="false">IF(OR(AN232="2022-2023",AN232=2022), 1, 0)</f>
        <v>1</v>
      </c>
      <c r="AN232" s="36" t="s">
        <v>68</v>
      </c>
      <c r="AO232" s="36" t="n">
        <f aca="false">VLOOKUP($I232,'[1]Price List, Weapons &amp; Items'!B$1:F$1048576,5,0)</f>
        <v>0</v>
      </c>
      <c r="AP232" s="36" t="n">
        <f aca="false">IF(AND(AO232=1,M232="undisclosed")=TRUE(),1,0)</f>
        <v>0</v>
      </c>
      <c r="AQ232" s="36" t="n">
        <f aca="false">IF(AND(AO232=1,N232="undisclosed")=TRUE(),1,0)</f>
        <v>0</v>
      </c>
      <c r="AR232" s="36" t="n">
        <f aca="false">IFERROR(IF(SEARCH("ammuni",I232,1)&gt;0,1,0),0)</f>
        <v>0</v>
      </c>
      <c r="AS232" s="5" t="str">
        <f aca="false">VLOOKUP($I232,'[1]Price List, Weapons &amp; Items'!B$1:L$1048576,COLUMN('[1]Price List, Weapons &amp; Items'!$J$11)-1,0)</f>
        <v>Government information</v>
      </c>
      <c r="AT232" s="5" t="str">
        <f aca="false">IF(I232=".",".",VLOOKUP($I232,'[1]Price List, Weapons &amp; Items'!B$1:J$1048576,3,0))</f>
        <v>Mortar ammunition</v>
      </c>
      <c r="AU232" s="13" t="str">
        <f aca="true">IF(AG232=1,(OFFSET(I232,0,0,COUNTIF(#REF!,A232),1)),"")</f>
        <v/>
      </c>
      <c r="AV232" s="5" t="n">
        <f aca="false">VLOOKUP($I232,'[1]Price List, Weapons &amp; Items'!B$1:L$1048576,COLUMN('[1]Price List, Weapons &amp; Items'!$L$11)-1,0)</f>
        <v>0</v>
      </c>
      <c r="AW232" s="5" t="n">
        <f aca="false">IF(U232="Yes",1,0)</f>
        <v>1</v>
      </c>
      <c r="AX232" s="5" t="n">
        <f aca="false">IF(D232="Military",IF(OR(IFERROR(SEARCH("equipment",E232,1),0)&gt;0,IFERROR(SEARCH("weapons",E232,1),0)&gt;0),1,0),0)</f>
        <v>1</v>
      </c>
      <c r="AY232" s="5" t="str">
        <f aca="false">IFERROR(IF(VALUE(TEXT(C232,"mm"))=IF(AK232&gt;12,AK232-12,AK232),".",IF(TEXT(C232,"mm")="01",".",1)),"Value is not in date format")</f>
        <v>.</v>
      </c>
      <c r="AZ232" s="5" t="str">
        <f aca="false">IF(AND(A232=A231,C232=C231)=TRUE(),IF(F232=F231,".","1"),".")</f>
        <v>.</v>
      </c>
      <c r="BA232" s="5" t="str">
        <f aca="false">IF(AND(_xlfn.ISFORMULA(R232),_xlfn.ISFORMULA(S232),_xlfn.ISFORMULA(T232))=TRUE(),".",1)</f>
        <v>.</v>
      </c>
      <c r="BB232" s="5" t="str">
        <f aca="false">IF(T232&lt;&gt;".",IF(T232&gt;S232,1,"."),".")</f>
        <v>.</v>
      </c>
      <c r="BC232" s="5" t="n">
        <f aca="false">IFERROR(VLOOKUP(B232,'[1]Share, Heavy Weapons to Ukraine'!B$1:AA$1048576,COLUMN('[1]Share, Heavy Weapons to Ukraine'!C241)-1,0),0)</f>
        <v>1</v>
      </c>
      <c r="BD232" s="5" t="n">
        <f aca="false">VLOOKUP(Sheet1!B232,'[1]Country Summary (€)'!B$1:F$1048576,COLUMN('[1]Country Summary (€)'!C242)-1,FALSE())</f>
        <v>0</v>
      </c>
      <c r="BE232" s="5" t="str">
        <f aca="false">IF(AND(AG232=1,D232="Military",H232&lt;&gt;"Not given")=TRUE(),IF(SUMIFS(#REF!,#REF!,A232)&gt;0,ABS((SUMIFS(#REF!,#REF!,A232)/VLOOKUP("USD",'[1]Exchange Rates'!B$1:C$1048576,2,0)))/S232,"."),".")</f>
        <v>.</v>
      </c>
      <c r="BF232" s="1" t="str">
        <f aca="false">IF(AND(AG232=1,D232="Military",H232&lt;&gt;"Not given")=TRUE(),IF(SUMIFS(#REF!,#REF!,A232)&gt;0,IF((ABS((SUMIFS(#REF!,#REF!,A232)/VLOOKUP("USD",'[1]Exchange Rates'!B$1:C$1048576,2,0)))/S232)&gt;1,(SUMIFS(#REF!,#REF!,A232)-S232)/S232,(S232-SUMIFS(#REF!,#REF!,A232))/SUMIFS(#REF!,#REF!,A232)),"."),".")</f>
        <v>.</v>
      </c>
    </row>
    <row r="233" customFormat="false" ht="15.75" hidden="false" customHeight="true" outlineLevel="0" collapsed="false">
      <c r="A233" s="37" t="s">
        <v>444</v>
      </c>
      <c r="B233" s="37" t="s">
        <v>57</v>
      </c>
      <c r="C233" s="38" t="n">
        <v>44848</v>
      </c>
      <c r="D233" s="37" t="s">
        <v>105</v>
      </c>
      <c r="E233" s="37" t="s">
        <v>370</v>
      </c>
      <c r="F233" s="90" t="s">
        <v>450</v>
      </c>
      <c r="G233" s="5" t="s">
        <v>61</v>
      </c>
      <c r="H233" s="53" t="n">
        <v>725000000</v>
      </c>
      <c r="I233" s="1" t="s">
        <v>231</v>
      </c>
      <c r="J233" s="7" t="str">
        <f aca="false">VLOOKUP($I233,'[1]Price List, Weapons &amp; Items'!B$1:C$1048576,2,0)</f>
        <v>Ammunition for heavy weapon</v>
      </c>
      <c r="K233" s="7" t="str">
        <f aca="false">IF(I233=".",I233,VLOOKUP($I233,'[1]Price List, Weapons &amp; Items'!B$1:D$1048576,3,0))</f>
        <v>227mm MLRS ammunition</v>
      </c>
      <c r="L233" s="8" t="n">
        <f aca="false">VLOOKUP(I233,'[1]Price List, Weapons &amp; Items'!B$1:E$1048576,4,0)</f>
        <v>0</v>
      </c>
      <c r="M233" s="9" t="s">
        <v>166</v>
      </c>
      <c r="N233" s="9" t="s">
        <v>166</v>
      </c>
      <c r="O233" s="9" t="n">
        <f aca="false">VLOOKUP($I233,'[1]Price List, Weapons &amp; Items'!B$1:G$1048576,6,0)</f>
        <v>150000</v>
      </c>
      <c r="P233" s="6" t="str">
        <f aca="false">IF(TYPE(M233)=1,IF(TYPE(O233)=1,M233*O233,"No price"),".")</f>
        <v>.</v>
      </c>
      <c r="Q233" s="6" t="str">
        <f aca="false">IF(TYPE(N233)=1,IF(TYPE(O233)=1,N233*O233,"No price"),".")</f>
        <v>.</v>
      </c>
      <c r="R233" s="6" t="str">
        <f aca="false">IF(AG233=1,IF(H233&lt;&gt;"Not given",H233,IF(TYPE(H233)=2,IF(SUMIFS(#REF!,#REF!,A233)&gt;0,SUMIFS(#REF!,#REF!,A233),"."),"Format error")),"")</f>
        <v/>
      </c>
      <c r="S233" s="6" t="str">
        <f aca="false">IF(AND(AG233=1,R233&lt;&gt;".")=TRUE(),R233/VLOOKUP(G233,'[1]Exchange Rates'!B$1:C$1048576,2,0),IF(R233=".",".",""))</f>
        <v/>
      </c>
      <c r="T233" s="6" t="str">
        <f aca="false">IF(AG233=1,IF(AI233="Value is not given at all",".",IF(AI233="Value is given by the source",S233,IF(AI233="Value is calculated with prices",(IF(SUMIFS(#REF!,#REF!,A233)&gt;0,SUMIFS(#REF!,#REF!,A233),"."))/VLOOKUP("USD",'[1]Exchange Rates'!B$1:C$1048576,2,0),"Error with coding"))),"")</f>
        <v/>
      </c>
      <c r="U233" s="5" t="s">
        <v>63</v>
      </c>
      <c r="V233" s="42" t="s">
        <v>451</v>
      </c>
      <c r="W233" s="34" t="s">
        <v>95</v>
      </c>
      <c r="X233" s="45" t="s">
        <v>99</v>
      </c>
      <c r="Y233" s="34" t="s">
        <v>122</v>
      </c>
      <c r="Z233" s="5" t="n">
        <v>0</v>
      </c>
      <c r="AA233" s="5" t="n">
        <v>0</v>
      </c>
      <c r="AB233" s="5" t="n">
        <f aca="false">IF(AND(D233="Humanitarian", AE233&lt;&gt;"."), 1, 0)</f>
        <v>0</v>
      </c>
      <c r="AC233" s="5" t="n">
        <f aca="false">IF(OR(M233="undisclosed", M233="."), 0, IF(M233=N233, 1, 0))</f>
        <v>0</v>
      </c>
      <c r="AD233" s="5" t="n">
        <v>0</v>
      </c>
      <c r="AE233" s="91" t="s">
        <v>62</v>
      </c>
      <c r="AF233" s="12" t="str">
        <f aca="false">""</f>
        <v/>
      </c>
      <c r="AG233" s="36" t="n">
        <v>0</v>
      </c>
      <c r="AH233" s="36" t="s">
        <v>66</v>
      </c>
      <c r="AI233" s="36" t="s">
        <v>67</v>
      </c>
      <c r="AJ233" s="36" t="n">
        <v>1</v>
      </c>
      <c r="AK233" s="36" t="n">
        <v>10</v>
      </c>
      <c r="AL233" s="36" t="n">
        <v>0</v>
      </c>
      <c r="AM233" s="36" t="n">
        <f aca="false">IF(OR(AN233="2022-2023",AN233=2022), 1, 0)</f>
        <v>1</v>
      </c>
      <c r="AN233" s="36" t="s">
        <v>68</v>
      </c>
      <c r="AO233" s="36" t="n">
        <f aca="false">VLOOKUP($I233,'[1]Price List, Weapons &amp; Items'!B$1:F$1048576,5,0)</f>
        <v>1</v>
      </c>
      <c r="AP233" s="36" t="n">
        <f aca="false">IF(AND(AO233=1,M233="undisclosed")=TRUE(),1,0)</f>
        <v>1</v>
      </c>
      <c r="AQ233" s="36" t="n">
        <f aca="false">IF(AND(AO233=1,N233="undisclosed")=TRUE(),1,0)</f>
        <v>1</v>
      </c>
      <c r="AR233" s="36" t="n">
        <f aca="false">IFERROR(IF(SEARCH("ammuni",I233,1)&gt;0,1,0),0)</f>
        <v>1</v>
      </c>
      <c r="AS233" s="5" t="str">
        <f aca="false">VLOOKUP($I233,'[1]Price List, Weapons &amp; Items'!B$1:L$1048576,COLUMN('[1]Price List, Weapons &amp; Items'!$J$11)-1,0)</f>
        <v>Media reports (incl. social media)</v>
      </c>
      <c r="AT233" s="5" t="str">
        <f aca="false">IF(I233=".",".",VLOOKUP($I233,'[1]Price List, Weapons &amp; Items'!B$1:J$1048576,3,0))</f>
        <v>227mm MLRS ammunition</v>
      </c>
      <c r="AU233" s="13" t="str">
        <f aca="true">IF(AG233=1,(OFFSET(I233,0,0,COUNTIF(#REF!,A233),1)),"")</f>
        <v/>
      </c>
      <c r="AV233" s="5" t="str">
        <f aca="false">VLOOKUP($I233,'[1]Price List, Weapons &amp; Items'!B$1:L$1048576,COLUMN('[1]Price List, Weapons &amp; Items'!$L$11)-1,0)</f>
        <v>no price, 0 count</v>
      </c>
      <c r="AW233" s="5" t="n">
        <f aca="false">IF(U233="Yes",1,0)</f>
        <v>1</v>
      </c>
      <c r="AX233" s="5" t="n">
        <f aca="false">IF(D233="Military",IF(OR(IFERROR(SEARCH("equipment",E233,1),0)&gt;0,IFERROR(SEARCH("weapons",E233,1),0)&gt;0),1,0),0)</f>
        <v>1</v>
      </c>
      <c r="AY233" s="5" t="str">
        <f aca="false">IFERROR(IF(VALUE(TEXT(C233,"mm"))=IF(AK233&gt;12,AK233-12,AK233),".",IF(TEXT(C233,"mm")="01",".",1)),"Value is not in date format")</f>
        <v>.</v>
      </c>
      <c r="AZ233" s="5" t="str">
        <f aca="false">IF(AND(A233=A232,C233=C232)=TRUE(),IF(F233=F232,".","1"),".")</f>
        <v>.</v>
      </c>
      <c r="BA233" s="5" t="str">
        <f aca="false">IF(AND(_xlfn.ISFORMULA(R233),_xlfn.ISFORMULA(S233),_xlfn.ISFORMULA(T233))=TRUE(),".",1)</f>
        <v>.</v>
      </c>
      <c r="BB233" s="5" t="str">
        <f aca="false">IF(T233&lt;&gt;".",IF(T233&gt;S233,1,"."),".")</f>
        <v>.</v>
      </c>
      <c r="BC233" s="5" t="n">
        <f aca="false">IFERROR(VLOOKUP(B233,'[1]Share, Heavy Weapons to Ukraine'!B$1:AA$1048576,COLUMN('[1]Share, Heavy Weapons to Ukraine'!C242)-1,0),0)</f>
        <v>1</v>
      </c>
      <c r="BD233" s="5" t="n">
        <f aca="false">VLOOKUP(Sheet1!B233,'[1]Country Summary (€)'!B$1:F$1048576,COLUMN('[1]Country Summary (€)'!C243)-1,FALSE())</f>
        <v>0</v>
      </c>
      <c r="BE233" s="5" t="str">
        <f aca="false">IF(AND(AG233=1,D233="Military",H233&lt;&gt;"Not given")=TRUE(),IF(SUMIFS(#REF!,#REF!,A233)&gt;0,ABS((SUMIFS(#REF!,#REF!,A233)/VLOOKUP("USD",'[1]Exchange Rates'!B$1:C$1048576,2,0)))/S233,"."),".")</f>
        <v>.</v>
      </c>
      <c r="BF233" s="1" t="str">
        <f aca="false">IF(AND(AG233=1,D233="Military",H233&lt;&gt;"Not given")=TRUE(),IF(SUMIFS(#REF!,#REF!,A233)&gt;0,IF((ABS((SUMIFS(#REF!,#REF!,A233)/VLOOKUP("USD",'[1]Exchange Rates'!B$1:C$1048576,2,0)))/S233)&gt;1,(SUMIFS(#REF!,#REF!,A233)-S233)/S233,(S233-SUMIFS(#REF!,#REF!,A233))/SUMIFS(#REF!,#REF!,A233)),"."),".")</f>
        <v>.</v>
      </c>
    </row>
    <row r="234" customFormat="false" ht="15.75" hidden="false" customHeight="true" outlineLevel="0" collapsed="false">
      <c r="A234" s="37" t="s">
        <v>444</v>
      </c>
      <c r="B234" s="37" t="s">
        <v>57</v>
      </c>
      <c r="C234" s="38" t="n">
        <v>44848</v>
      </c>
      <c r="D234" s="37" t="s">
        <v>105</v>
      </c>
      <c r="E234" s="37" t="s">
        <v>370</v>
      </c>
      <c r="F234" s="90" t="s">
        <v>450</v>
      </c>
      <c r="G234" s="5" t="s">
        <v>61</v>
      </c>
      <c r="H234" s="53" t="n">
        <v>725000000</v>
      </c>
      <c r="I234" s="1" t="s">
        <v>147</v>
      </c>
      <c r="J234" s="7" t="str">
        <f aca="false">VLOOKUP($I234,'[1]Price List, Weapons &amp; Items'!B$1:C$1048576,2,0)</f>
        <v>Ammunition for heavy weapon</v>
      </c>
      <c r="K234" s="7" t="str">
        <f aca="false">IF(I234=".",I234,VLOOKUP($I234,'[1]Price List, Weapons &amp; Items'!B$1:D$1048576,3,0))</f>
        <v>155mm howitzer ammunition</v>
      </c>
      <c r="L234" s="8" t="n">
        <f aca="false">VLOOKUP(I234,'[1]Price List, Weapons &amp; Items'!B$1:E$1048576,4,0)</f>
        <v>0</v>
      </c>
      <c r="M234" s="9" t="n">
        <v>23000</v>
      </c>
      <c r="N234" s="9" t="s">
        <v>166</v>
      </c>
      <c r="O234" s="9" t="n">
        <f aca="false">VLOOKUP($I234,'[1]Price List, Weapons &amp; Items'!B$1:G$1048576,6,0)</f>
        <v>3800</v>
      </c>
      <c r="P234" s="6" t="str">
        <f aca="false">IF(TYPE(M234)=1,IF(TYPE(O234)=1,M234*O234,"No price"),".")</f>
        <v>No price</v>
      </c>
      <c r="Q234" s="6" t="str">
        <f aca="false">IF(TYPE(N234)=1,IF(TYPE(O234)=1,N234*O234,"No price"),".")</f>
        <v>.</v>
      </c>
      <c r="R234" s="6" t="str">
        <f aca="false">IF(AG234=1,IF(H234&lt;&gt;"Not given",H234,IF(TYPE(H234)=2,IF(SUMIFS(#REF!,#REF!,A234)&gt;0,SUMIFS(#REF!,#REF!,A234),"."),"Format error")),"")</f>
        <v/>
      </c>
      <c r="S234" s="6" t="str">
        <f aca="false">IF(AND(AG234=1,R234&lt;&gt;".")=TRUE(),R234/VLOOKUP(G234,'[1]Exchange Rates'!B$1:C$1048576,2,0),IF(R234=".",".",""))</f>
        <v/>
      </c>
      <c r="T234" s="6" t="str">
        <f aca="false">IF(AG234=1,IF(AI234="Value is not given at all",".",IF(AI234="Value is given by the source",S234,IF(AI234="Value is calculated with prices",(IF(SUMIFS(#REF!,#REF!,A234)&gt;0,SUMIFS(#REF!,#REF!,A234),"."))/VLOOKUP("USD",'[1]Exchange Rates'!B$1:C$1048576,2,0),"Error with coding"))),"")</f>
        <v/>
      </c>
      <c r="U234" s="5" t="s">
        <v>63</v>
      </c>
      <c r="V234" s="42" t="s">
        <v>451</v>
      </c>
      <c r="W234" s="34" t="s">
        <v>95</v>
      </c>
      <c r="X234" s="45" t="s">
        <v>99</v>
      </c>
      <c r="Y234" s="34" t="s">
        <v>124</v>
      </c>
      <c r="Z234" s="5" t="n">
        <v>0</v>
      </c>
      <c r="AA234" s="5" t="n">
        <v>0</v>
      </c>
      <c r="AB234" s="5" t="n">
        <f aca="false">IF(AND(D234="Humanitarian", AE234&lt;&gt;"."), 1, 0)</f>
        <v>0</v>
      </c>
      <c r="AC234" s="5" t="n">
        <f aca="false">IF(OR(M234="undisclosed", M234="."), 0, IF(M234=N234, 1, 0))</f>
        <v>0</v>
      </c>
      <c r="AD234" s="5" t="n">
        <v>0</v>
      </c>
      <c r="AE234" s="91" t="s">
        <v>62</v>
      </c>
      <c r="AF234" s="12" t="str">
        <f aca="false">""</f>
        <v/>
      </c>
      <c r="AG234" s="36" t="n">
        <v>0</v>
      </c>
      <c r="AH234" s="36" t="s">
        <v>66</v>
      </c>
      <c r="AI234" s="36" t="s">
        <v>67</v>
      </c>
      <c r="AJ234" s="36" t="n">
        <v>1</v>
      </c>
      <c r="AK234" s="36" t="n">
        <v>10</v>
      </c>
      <c r="AL234" s="36" t="n">
        <v>0</v>
      </c>
      <c r="AM234" s="36" t="n">
        <f aca="false">IF(OR(AN234="2022-2023",AN234=2022), 1, 0)</f>
        <v>1</v>
      </c>
      <c r="AN234" s="36" t="s">
        <v>68</v>
      </c>
      <c r="AO234" s="36" t="n">
        <f aca="false">VLOOKUP($I234,'[1]Price List, Weapons &amp; Items'!B$1:F$1048576,5,0)</f>
        <v>1</v>
      </c>
      <c r="AP234" s="36" t="n">
        <f aca="false">IF(AND(AO234=1,M234="undisclosed")=TRUE(),1,0)</f>
        <v>0</v>
      </c>
      <c r="AQ234" s="36" t="n">
        <f aca="false">IF(AND(AO234=1,N234="undisclosed")=TRUE(),1,0)</f>
        <v>1</v>
      </c>
      <c r="AR234" s="36" t="n">
        <f aca="false">IFERROR(IF(SEARCH("ammuni",I234,1)&gt;0,1,0),0)</f>
        <v>0</v>
      </c>
      <c r="AS234" s="5" t="str">
        <f aca="false">VLOOKUP($I234,'[1]Price List, Weapons &amp; Items'!B$1:L$1048576,COLUMN('[1]Price List, Weapons &amp; Items'!$J$11)-1,0)</f>
        <v>Government information</v>
      </c>
      <c r="AT234" s="5" t="str">
        <f aca="false">IF(I234=".",".",VLOOKUP($I234,'[1]Price List, Weapons &amp; Items'!B$1:J$1048576,3,0))</f>
        <v>155mm howitzer ammunition</v>
      </c>
      <c r="AU234" s="13" t="str">
        <f aca="true">IF(AG234=1,(OFFSET(I234,0,0,COUNTIF(#REF!,A234),1)),"")</f>
        <v/>
      </c>
      <c r="AV234" s="5" t="n">
        <f aca="false">VLOOKUP($I234,'[1]Price List, Weapons &amp; Items'!B$1:L$1048576,COLUMN('[1]Price List, Weapons &amp; Items'!$L$11)-1,0)</f>
        <v>0</v>
      </c>
      <c r="AW234" s="5" t="n">
        <f aca="false">IF(U234="Yes",1,0)</f>
        <v>1</v>
      </c>
      <c r="AX234" s="5" t="n">
        <f aca="false">IF(D234="Military",IF(OR(IFERROR(SEARCH("equipment",E234,1),0)&gt;0,IFERROR(SEARCH("weapons",E234,1),0)&gt;0),1,0),0)</f>
        <v>1</v>
      </c>
      <c r="AY234" s="5" t="str">
        <f aca="false">IFERROR(IF(VALUE(TEXT(C234,"mm"))=IF(AK234&gt;12,AK234-12,AK234),".",IF(TEXT(C234,"mm")="01",".",1)),"Value is not in date format")</f>
        <v>.</v>
      </c>
      <c r="AZ234" s="5" t="str">
        <f aca="false">IF(AND(A234=A233,C234=C233)=TRUE(),IF(F234=F233,".","1"),".")</f>
        <v>.</v>
      </c>
      <c r="BA234" s="5" t="str">
        <f aca="false">IF(AND(_xlfn.ISFORMULA(R234),_xlfn.ISFORMULA(S234),_xlfn.ISFORMULA(T234))=TRUE(),".",1)</f>
        <v>.</v>
      </c>
      <c r="BB234" s="5" t="str">
        <f aca="false">IF(T234&lt;&gt;".",IF(T234&gt;S234,1,"."),".")</f>
        <v>.</v>
      </c>
      <c r="BC234" s="5" t="n">
        <f aca="false">IFERROR(VLOOKUP(B234,'[1]Share, Heavy Weapons to Ukraine'!B$1:AA$1048576,COLUMN('[1]Share, Heavy Weapons to Ukraine'!C243)-1,0),0)</f>
        <v>1</v>
      </c>
      <c r="BD234" s="5" t="n">
        <f aca="false">VLOOKUP(Sheet1!B234,'[1]Country Summary (€)'!B$1:F$1048576,COLUMN('[1]Country Summary (€)'!C244)-1,FALSE())</f>
        <v>0</v>
      </c>
      <c r="BE234" s="5" t="str">
        <f aca="false">IF(AND(AG234=1,D234="Military",H234&lt;&gt;"Not given")=TRUE(),IF(SUMIFS(#REF!,#REF!,A234)&gt;0,ABS((SUMIFS(#REF!,#REF!,A234)/VLOOKUP("USD",'[1]Exchange Rates'!B$1:C$1048576,2,0)))/S234,"."),".")</f>
        <v>.</v>
      </c>
      <c r="BF234" s="1" t="str">
        <f aca="false">IF(AND(AG234=1,D234="Military",H234&lt;&gt;"Not given")=TRUE(),IF(SUMIFS(#REF!,#REF!,A234)&gt;0,IF((ABS((SUMIFS(#REF!,#REF!,A234)/VLOOKUP("USD",'[1]Exchange Rates'!B$1:C$1048576,2,0)))/S234)&gt;1,(SUMIFS(#REF!,#REF!,A234)-S234)/S234,(S234-SUMIFS(#REF!,#REF!,A234))/SUMIFS(#REF!,#REF!,A234)),"."),".")</f>
        <v>.</v>
      </c>
    </row>
    <row r="235" customFormat="false" ht="15.75" hidden="false" customHeight="true" outlineLevel="0" collapsed="false">
      <c r="A235" s="37" t="s">
        <v>444</v>
      </c>
      <c r="B235" s="37" t="s">
        <v>57</v>
      </c>
      <c r="C235" s="38" t="n">
        <v>44848</v>
      </c>
      <c r="D235" s="37" t="s">
        <v>105</v>
      </c>
      <c r="E235" s="37" t="s">
        <v>370</v>
      </c>
      <c r="F235" s="90" t="s">
        <v>450</v>
      </c>
      <c r="G235" s="5" t="s">
        <v>61</v>
      </c>
      <c r="H235" s="53" t="n">
        <v>725000000</v>
      </c>
      <c r="I235" s="1" t="s">
        <v>452</v>
      </c>
      <c r="J235" s="7" t="str">
        <f aca="false">VLOOKUP($I235,'[1]Price List, Weapons &amp; Items'!B$1:C$1048576,2,0)</f>
        <v>Ammunition for heavy weapon</v>
      </c>
      <c r="K235" s="7" t="str">
        <f aca="false">IF(I235=".",I235,VLOOKUP($I235,'[1]Price List, Weapons &amp; Items'!B$1:D$1048576,3,0))</f>
        <v>artillery round</v>
      </c>
      <c r="L235" s="8" t="n">
        <f aca="false">VLOOKUP(I235,'[1]Price List, Weapons &amp; Items'!B$1:E$1048576,4,0)</f>
        <v>0</v>
      </c>
      <c r="M235" s="9" t="n">
        <v>500</v>
      </c>
      <c r="N235" s="9" t="s">
        <v>166</v>
      </c>
      <c r="O235" s="9" t="n">
        <f aca="false">VLOOKUP($I235,'[1]Price List, Weapons &amp; Items'!B$1:G$1048576,6,0)</f>
        <v>112800</v>
      </c>
      <c r="P235" s="6" t="str">
        <f aca="false">IF(TYPE(M235)=1,IF(TYPE(O235)=1,M235*O235,"No price"),".")</f>
        <v>No price</v>
      </c>
      <c r="Q235" s="6" t="str">
        <f aca="false">IF(TYPE(N235)=1,IF(TYPE(O235)=1,N235*O235,"No price"),".")</f>
        <v>.</v>
      </c>
      <c r="R235" s="6" t="str">
        <f aca="false">IF(AG235=1,IF(H235&lt;&gt;"Not given",H235,IF(TYPE(H235)=2,IF(SUMIFS(#REF!,#REF!,A235)&gt;0,SUMIFS(#REF!,#REF!,A235),"."),"Format error")),"")</f>
        <v/>
      </c>
      <c r="S235" s="6" t="str">
        <f aca="false">IF(AND(AG235=1,R235&lt;&gt;".")=TRUE(),R235/VLOOKUP(G235,'[1]Exchange Rates'!B$1:C$1048576,2,0),IF(R235=".",".",""))</f>
        <v/>
      </c>
      <c r="T235" s="6" t="str">
        <f aca="false">IF(AG235=1,IF(AI235="Value is not given at all",".",IF(AI235="Value is given by the source",S235,IF(AI235="Value is calculated with prices",(IF(SUMIFS(#REF!,#REF!,A235)&gt;0,SUMIFS(#REF!,#REF!,A235),"."))/VLOOKUP("USD",'[1]Exchange Rates'!B$1:C$1048576,2,0),"Error with coding"))),"")</f>
        <v/>
      </c>
      <c r="U235" s="5" t="s">
        <v>63</v>
      </c>
      <c r="V235" s="42" t="s">
        <v>451</v>
      </c>
      <c r="W235" s="34" t="s">
        <v>95</v>
      </c>
      <c r="X235" s="45" t="s">
        <v>99</v>
      </c>
      <c r="Y235" s="34" t="s">
        <v>126</v>
      </c>
      <c r="Z235" s="5" t="n">
        <v>0</v>
      </c>
      <c r="AA235" s="5" t="n">
        <v>0</v>
      </c>
      <c r="AB235" s="5" t="n">
        <f aca="false">IF(AND(D235="Humanitarian", AE235&lt;&gt;"."), 1, 0)</f>
        <v>0</v>
      </c>
      <c r="AC235" s="5" t="n">
        <f aca="false">IF(OR(M235="undisclosed", M235="."), 0, IF(M235=N235, 1, 0))</f>
        <v>0</v>
      </c>
      <c r="AD235" s="5" t="n">
        <v>0</v>
      </c>
      <c r="AE235" s="91" t="s">
        <v>62</v>
      </c>
      <c r="AF235" s="12" t="str">
        <f aca="false">""</f>
        <v/>
      </c>
      <c r="AG235" s="36" t="n">
        <v>0</v>
      </c>
      <c r="AH235" s="36" t="s">
        <v>66</v>
      </c>
      <c r="AI235" s="36" t="s">
        <v>67</v>
      </c>
      <c r="AJ235" s="36" t="n">
        <v>1</v>
      </c>
      <c r="AK235" s="36" t="n">
        <v>10</v>
      </c>
      <c r="AL235" s="36" t="n">
        <v>0</v>
      </c>
      <c r="AM235" s="36" t="n">
        <f aca="false">IF(OR(AN235="2022-2023",AN235=2022), 1, 0)</f>
        <v>1</v>
      </c>
      <c r="AN235" s="36" t="s">
        <v>68</v>
      </c>
      <c r="AO235" s="36" t="n">
        <f aca="false">VLOOKUP($I235,'[1]Price List, Weapons &amp; Items'!B$1:F$1048576,5,0)</f>
        <v>0</v>
      </c>
      <c r="AP235" s="36" t="n">
        <f aca="false">IF(AND(AO235=1,M235="undisclosed")=TRUE(),1,0)</f>
        <v>0</v>
      </c>
      <c r="AQ235" s="36" t="n">
        <f aca="false">IF(AND(AO235=1,N235="undisclosed")=TRUE(),1,0)</f>
        <v>0</v>
      </c>
      <c r="AR235" s="36" t="n">
        <f aca="false">IFERROR(IF(SEARCH("ammuni",I235,1)&gt;0,1,0),0)</f>
        <v>0</v>
      </c>
      <c r="AS235" s="5" t="str">
        <f aca="false">VLOOKUP($I235,'[1]Price List, Weapons &amp; Items'!B$1:L$1048576,COLUMN('[1]Price List, Weapons &amp; Items'!$J$11)-1,0)</f>
        <v>Miscellaneous</v>
      </c>
      <c r="AT235" s="5" t="str">
        <f aca="false">IF(I235=".",".",VLOOKUP($I235,'[1]Price List, Weapons &amp; Items'!B$1:J$1048576,3,0))</f>
        <v>artillery round</v>
      </c>
      <c r="AU235" s="13" t="str">
        <f aca="true">IF(AG235=1,(OFFSET(I235,0,0,COUNTIF(#REF!,A235),1)),"")</f>
        <v/>
      </c>
      <c r="AV235" s="5" t="n">
        <f aca="false">VLOOKUP($I235,'[1]Price List, Weapons &amp; Items'!B$1:L$1048576,COLUMN('[1]Price List, Weapons &amp; Items'!$L$11)-1,0)</f>
        <v>0</v>
      </c>
      <c r="AW235" s="5" t="n">
        <f aca="false">IF(U235="Yes",1,0)</f>
        <v>1</v>
      </c>
      <c r="AX235" s="5" t="n">
        <f aca="false">IF(D235="Military",IF(OR(IFERROR(SEARCH("equipment",E235,1),0)&gt;0,IFERROR(SEARCH("weapons",E235,1),0)&gt;0),1,0),0)</f>
        <v>1</v>
      </c>
      <c r="AY235" s="5" t="str">
        <f aca="false">IFERROR(IF(VALUE(TEXT(C235,"mm"))=IF(AK235&gt;12,AK235-12,AK235),".",IF(TEXT(C235,"mm")="01",".",1)),"Value is not in date format")</f>
        <v>.</v>
      </c>
      <c r="AZ235" s="5" t="str">
        <f aca="false">IF(AND(A235=A234,C235=C234)=TRUE(),IF(F235=F234,".","1"),".")</f>
        <v>.</v>
      </c>
      <c r="BA235" s="5" t="str">
        <f aca="false">IF(AND(_xlfn.ISFORMULA(R235),_xlfn.ISFORMULA(S235),_xlfn.ISFORMULA(T235))=TRUE(),".",1)</f>
        <v>.</v>
      </c>
      <c r="BB235" s="5" t="str">
        <f aca="false">IF(T235&lt;&gt;".",IF(T235&gt;S235,1,"."),".")</f>
        <v>.</v>
      </c>
      <c r="BC235" s="5" t="n">
        <f aca="false">IFERROR(VLOOKUP(B235,'[1]Share, Heavy Weapons to Ukraine'!B$1:AA$1048576,COLUMN('[1]Share, Heavy Weapons to Ukraine'!C244)-1,0),0)</f>
        <v>1</v>
      </c>
      <c r="BD235" s="5" t="n">
        <f aca="false">VLOOKUP(Sheet1!B235,'[1]Country Summary (€)'!B$1:F$1048576,COLUMN('[1]Country Summary (€)'!C245)-1,FALSE())</f>
        <v>0</v>
      </c>
      <c r="BE235" s="5" t="str">
        <f aca="false">IF(AND(AG235=1,D235="Military",H235&lt;&gt;"Not given")=TRUE(),IF(SUMIFS(#REF!,#REF!,A235)&gt;0,ABS((SUMIFS(#REF!,#REF!,A235)/VLOOKUP("USD",'[1]Exchange Rates'!B$1:C$1048576,2,0)))/S235,"."),".")</f>
        <v>.</v>
      </c>
      <c r="BF235" s="1" t="str">
        <f aca="false">IF(AND(AG235=1,D235="Military",H235&lt;&gt;"Not given")=TRUE(),IF(SUMIFS(#REF!,#REF!,A235)&gt;0,IF((ABS((SUMIFS(#REF!,#REF!,A235)/VLOOKUP("USD",'[1]Exchange Rates'!B$1:C$1048576,2,0)))/S235)&gt;1,(SUMIFS(#REF!,#REF!,A235)-S235)/S235,(S235-SUMIFS(#REF!,#REF!,A235))/SUMIFS(#REF!,#REF!,A235)),"."),".")</f>
        <v>.</v>
      </c>
    </row>
    <row r="236" customFormat="false" ht="15.75" hidden="false" customHeight="true" outlineLevel="0" collapsed="false">
      <c r="A236" s="37" t="s">
        <v>444</v>
      </c>
      <c r="B236" s="37" t="s">
        <v>57</v>
      </c>
      <c r="C236" s="38" t="n">
        <v>44848</v>
      </c>
      <c r="D236" s="37" t="s">
        <v>105</v>
      </c>
      <c r="E236" s="37" t="s">
        <v>370</v>
      </c>
      <c r="F236" s="90" t="s">
        <v>450</v>
      </c>
      <c r="G236" s="5" t="s">
        <v>61</v>
      </c>
      <c r="H236" s="53" t="n">
        <v>725000000</v>
      </c>
      <c r="I236" s="1" t="s">
        <v>338</v>
      </c>
      <c r="J236" s="7" t="str">
        <f aca="false">VLOOKUP($I236,'[1]Price List, Weapons &amp; Items'!B$1:C$1048576,2,0)</f>
        <v>Ammunition for heavy weapon</v>
      </c>
      <c r="K236" s="7" t="str">
        <f aca="false">IF(I236=".",I236,VLOOKUP($I236,'[1]Price List, Weapons &amp; Items'!B$1:D$1048576,3,0))</f>
        <v>155mm howitzer ammunition</v>
      </c>
      <c r="L236" s="8" t="n">
        <f aca="false">VLOOKUP(I236,'[1]Price List, Weapons &amp; Items'!B$1:E$1048576,4,0)</f>
        <v>0</v>
      </c>
      <c r="M236" s="9" t="n">
        <v>5000</v>
      </c>
      <c r="N236" s="9" t="s">
        <v>166</v>
      </c>
      <c r="O236" s="9" t="n">
        <f aca="false">VLOOKUP($I236,'[1]Price List, Weapons &amp; Items'!B$1:G$1048576,6,0)</f>
        <v>98000</v>
      </c>
      <c r="P236" s="6" t="str">
        <f aca="false">IF(TYPE(M236)=1,IF(TYPE(O236)=1,M236*O236,"No price"),".")</f>
        <v>No price</v>
      </c>
      <c r="Q236" s="6" t="str">
        <f aca="false">IF(TYPE(N236)=1,IF(TYPE(O236)=1,N236*O236,"No price"),".")</f>
        <v>.</v>
      </c>
      <c r="R236" s="6" t="str">
        <f aca="false">IF(AG236=1,IF(H236&lt;&gt;"Not given",H236,IF(TYPE(H236)=2,IF(SUMIFS(#REF!,#REF!,A236)&gt;0,SUMIFS(#REF!,#REF!,A236),"."),"Format error")),"")</f>
        <v/>
      </c>
      <c r="S236" s="6" t="str">
        <f aca="false">IF(AND(AG236=1,R236&lt;&gt;".")=TRUE(),R236/VLOOKUP(G236,'[1]Exchange Rates'!B$1:C$1048576,2,0),IF(R236=".",".",""))</f>
        <v/>
      </c>
      <c r="T236" s="6" t="str">
        <f aca="false">IF(AG236=1,IF(AI236="Value is not given at all",".",IF(AI236="Value is given by the source",S236,IF(AI236="Value is calculated with prices",(IF(SUMIFS(#REF!,#REF!,A236)&gt;0,SUMIFS(#REF!,#REF!,A236),"."))/VLOOKUP("USD",'[1]Exchange Rates'!B$1:C$1048576,2,0),"Error with coding"))),"")</f>
        <v/>
      </c>
      <c r="U236" s="5" t="s">
        <v>63</v>
      </c>
      <c r="V236" s="42" t="s">
        <v>451</v>
      </c>
      <c r="W236" s="34" t="s">
        <v>95</v>
      </c>
      <c r="X236" s="45" t="s">
        <v>99</v>
      </c>
      <c r="Y236" s="34" t="s">
        <v>128</v>
      </c>
      <c r="Z236" s="5" t="n">
        <v>0</v>
      </c>
      <c r="AA236" s="5" t="n">
        <v>0</v>
      </c>
      <c r="AB236" s="5" t="n">
        <f aca="false">IF(AND(D236="Humanitarian", AE236&lt;&gt;"."), 1, 0)</f>
        <v>0</v>
      </c>
      <c r="AC236" s="5" t="n">
        <f aca="false">IF(OR(M236="undisclosed", M236="."), 0, IF(M236=N236, 1, 0))</f>
        <v>0</v>
      </c>
      <c r="AD236" s="5" t="n">
        <v>0</v>
      </c>
      <c r="AE236" s="91" t="s">
        <v>62</v>
      </c>
      <c r="AF236" s="12" t="str">
        <f aca="false">""</f>
        <v/>
      </c>
      <c r="AG236" s="36" t="n">
        <v>0</v>
      </c>
      <c r="AH236" s="36" t="s">
        <v>66</v>
      </c>
      <c r="AI236" s="36" t="s">
        <v>67</v>
      </c>
      <c r="AJ236" s="36" t="n">
        <v>1</v>
      </c>
      <c r="AK236" s="36" t="n">
        <v>10</v>
      </c>
      <c r="AL236" s="36" t="n">
        <v>0</v>
      </c>
      <c r="AM236" s="36" t="n">
        <f aca="false">IF(OR(AN236="2022-2023",AN236=2022), 1, 0)</f>
        <v>1</v>
      </c>
      <c r="AN236" s="36" t="s">
        <v>68</v>
      </c>
      <c r="AO236" s="36" t="n">
        <f aca="false">VLOOKUP($I236,'[1]Price List, Weapons &amp; Items'!B$1:F$1048576,5,0)</f>
        <v>1</v>
      </c>
      <c r="AP236" s="36" t="n">
        <f aca="false">IF(AND(AO236=1,M236="undisclosed")=TRUE(),1,0)</f>
        <v>0</v>
      </c>
      <c r="AQ236" s="36" t="n">
        <f aca="false">IF(AND(AO236=1,N236="undisclosed")=TRUE(),1,0)</f>
        <v>1</v>
      </c>
      <c r="AR236" s="36" t="n">
        <f aca="false">IFERROR(IF(SEARCH("ammuni",I236,1)&gt;0,1,0),0)</f>
        <v>0</v>
      </c>
      <c r="AS236" s="5" t="str">
        <f aca="false">VLOOKUP($I236,'[1]Price List, Weapons &amp; Items'!B$1:L$1048576,COLUMN('[1]Price List, Weapons &amp; Items'!$J$11)-1,0)</f>
        <v>Government information</v>
      </c>
      <c r="AT236" s="5" t="str">
        <f aca="false">IF(I236=".",".",VLOOKUP($I236,'[1]Price List, Weapons &amp; Items'!B$1:J$1048576,3,0))</f>
        <v>155mm howitzer ammunition</v>
      </c>
      <c r="AU236" s="13" t="str">
        <f aca="true">IF(AG236=1,(OFFSET(I236,0,0,COUNTIF(#REF!,A236),1)),"")</f>
        <v/>
      </c>
      <c r="AV236" s="5" t="n">
        <f aca="false">VLOOKUP($I236,'[1]Price List, Weapons &amp; Items'!B$1:L$1048576,COLUMN('[1]Price List, Weapons &amp; Items'!$L$11)-1,0)</f>
        <v>0</v>
      </c>
      <c r="AW236" s="5" t="n">
        <f aca="false">IF(U236="Yes",1,0)</f>
        <v>1</v>
      </c>
      <c r="AX236" s="5" t="n">
        <f aca="false">IF(D236="Military",IF(OR(IFERROR(SEARCH("equipment",E236,1),0)&gt;0,IFERROR(SEARCH("weapons",E236,1),0)&gt;0),1,0),0)</f>
        <v>1</v>
      </c>
      <c r="AY236" s="5" t="str">
        <f aca="false">IFERROR(IF(VALUE(TEXT(C236,"mm"))=IF(AK236&gt;12,AK236-12,AK236),".",IF(TEXT(C236,"mm")="01",".",1)),"Value is not in date format")</f>
        <v>.</v>
      </c>
      <c r="AZ236" s="5" t="str">
        <f aca="false">IF(AND(A236=A235,C236=C235)=TRUE(),IF(F236=F235,".","1"),".")</f>
        <v>.</v>
      </c>
      <c r="BA236" s="5" t="str">
        <f aca="false">IF(AND(_xlfn.ISFORMULA(R236),_xlfn.ISFORMULA(S236),_xlfn.ISFORMULA(T236))=TRUE(),".",1)</f>
        <v>.</v>
      </c>
      <c r="BB236" s="5" t="str">
        <f aca="false">IF(T236&lt;&gt;".",IF(T236&gt;S236,1,"."),".")</f>
        <v>.</v>
      </c>
      <c r="BC236" s="5" t="n">
        <f aca="false">IFERROR(VLOOKUP(B236,'[1]Share, Heavy Weapons to Ukraine'!B$1:AA$1048576,COLUMN('[1]Share, Heavy Weapons to Ukraine'!C245)-1,0),0)</f>
        <v>1</v>
      </c>
      <c r="BD236" s="5" t="n">
        <f aca="false">VLOOKUP(Sheet1!B236,'[1]Country Summary (€)'!B$1:F$1048576,COLUMN('[1]Country Summary (€)'!C246)-1,FALSE())</f>
        <v>0</v>
      </c>
      <c r="BE236" s="5" t="str">
        <f aca="false">IF(AND(AG236=1,D236="Military",H236&lt;&gt;"Not given")=TRUE(),IF(SUMIFS(#REF!,#REF!,A236)&gt;0,ABS((SUMIFS(#REF!,#REF!,A236)/VLOOKUP("USD",'[1]Exchange Rates'!B$1:C$1048576,2,0)))/S236,"."),".")</f>
        <v>.</v>
      </c>
      <c r="BF236" s="1" t="str">
        <f aca="false">IF(AND(AG236=1,D236="Military",H236&lt;&gt;"Not given")=TRUE(),IF(SUMIFS(#REF!,#REF!,A236)&gt;0,IF((ABS((SUMIFS(#REF!,#REF!,A236)/VLOOKUP("USD",'[1]Exchange Rates'!B$1:C$1048576,2,0)))/S236)&gt;1,(SUMIFS(#REF!,#REF!,A236)-S236)/S236,(S236-SUMIFS(#REF!,#REF!,A236))/SUMIFS(#REF!,#REF!,A236)),"."),".")</f>
        <v>.</v>
      </c>
    </row>
    <row r="237" customFormat="false" ht="15.75" hidden="false" customHeight="true" outlineLevel="0" collapsed="false">
      <c r="A237" s="37" t="s">
        <v>444</v>
      </c>
      <c r="B237" s="37" t="s">
        <v>57</v>
      </c>
      <c r="C237" s="38" t="n">
        <v>44848</v>
      </c>
      <c r="D237" s="37" t="s">
        <v>105</v>
      </c>
      <c r="E237" s="37" t="s">
        <v>370</v>
      </c>
      <c r="F237" s="90" t="s">
        <v>450</v>
      </c>
      <c r="G237" s="5" t="s">
        <v>61</v>
      </c>
      <c r="H237" s="53" t="n">
        <v>725000000</v>
      </c>
      <c r="I237" s="1" t="s">
        <v>453</v>
      </c>
      <c r="J237" s="7" t="str">
        <f aca="false">VLOOKUP($I237,'[1]Price List, Weapons &amp; Items'!B$1:C$1048576,2,0)</f>
        <v>Portable defence system</v>
      </c>
      <c r="K237" s="7" t="str">
        <f aca="false">IF(I237=".",I237,VLOOKUP($I237,'[1]Price List, Weapons &amp; Items'!B$1:D$1048576,3,0))</f>
        <v>Light Anti-armor Weapon (LAW)</v>
      </c>
      <c r="L237" s="8" t="n">
        <f aca="false">VLOOKUP(I237,'[1]Price List, Weapons &amp; Items'!B$1:E$1048576,4,0)</f>
        <v>0</v>
      </c>
      <c r="M237" s="9" t="n">
        <v>5000</v>
      </c>
      <c r="N237" s="9" t="s">
        <v>166</v>
      </c>
      <c r="O237" s="9" t="n">
        <f aca="false">VLOOKUP($I237,'[1]Price List, Weapons &amp; Items'!B$1:G$1048576,6,0)</f>
        <v>40000</v>
      </c>
      <c r="P237" s="6" t="str">
        <f aca="false">IF(TYPE(M237)=1,IF(TYPE(O237)=1,M237*O237,"No price"),".")</f>
        <v>No price</v>
      </c>
      <c r="Q237" s="6" t="str">
        <f aca="false">IF(TYPE(N237)=1,IF(TYPE(O237)=1,N237*O237,"No price"),".")</f>
        <v>.</v>
      </c>
      <c r="R237" s="6" t="str">
        <f aca="false">IF(AG237=1,IF(H237&lt;&gt;"Not given",H237,IF(TYPE(H237)=2,IF(SUMIFS(#REF!,#REF!,A237)&gt;0,SUMIFS(#REF!,#REF!,A237),"."),"Format error")),"")</f>
        <v/>
      </c>
      <c r="S237" s="6" t="str">
        <f aca="false">IF(AND(AG237=1,R237&lt;&gt;".")=TRUE(),R237/VLOOKUP(G237,'[1]Exchange Rates'!B$1:C$1048576,2,0),IF(R237=".",".",""))</f>
        <v/>
      </c>
      <c r="T237" s="6" t="str">
        <f aca="false">IF(AG237=1,IF(AI237="Value is not given at all",".",IF(AI237="Value is given by the source",S237,IF(AI237="Value is calculated with prices",(IF(SUMIFS(#REF!,#REF!,A237)&gt;0,SUMIFS(#REF!,#REF!,A237),"."))/VLOOKUP("USD",'[1]Exchange Rates'!B$1:C$1048576,2,0),"Error with coding"))),"")</f>
        <v/>
      </c>
      <c r="U237" s="5" t="s">
        <v>63</v>
      </c>
      <c r="V237" s="42" t="s">
        <v>451</v>
      </c>
      <c r="W237" s="34" t="s">
        <v>95</v>
      </c>
      <c r="X237" s="45" t="s">
        <v>99</v>
      </c>
      <c r="Y237" s="34" t="s">
        <v>130</v>
      </c>
      <c r="Z237" s="5" t="n">
        <v>0</v>
      </c>
      <c r="AA237" s="5" t="n">
        <v>0</v>
      </c>
      <c r="AB237" s="5" t="n">
        <f aca="false">IF(AND(D237="Humanitarian", AE237&lt;&gt;"."), 1, 0)</f>
        <v>0</v>
      </c>
      <c r="AC237" s="5" t="n">
        <f aca="false">IF(OR(M237="undisclosed", M237="."), 0, IF(M237=N237, 1, 0))</f>
        <v>0</v>
      </c>
      <c r="AD237" s="5" t="n">
        <v>0</v>
      </c>
      <c r="AE237" s="91" t="s">
        <v>62</v>
      </c>
      <c r="AF237" s="12" t="str">
        <f aca="false">""</f>
        <v/>
      </c>
      <c r="AG237" s="36" t="n">
        <v>0</v>
      </c>
      <c r="AH237" s="36" t="s">
        <v>66</v>
      </c>
      <c r="AI237" s="36" t="s">
        <v>67</v>
      </c>
      <c r="AJ237" s="36" t="n">
        <v>1</v>
      </c>
      <c r="AK237" s="36" t="n">
        <v>10</v>
      </c>
      <c r="AL237" s="36" t="n">
        <v>0</v>
      </c>
      <c r="AM237" s="36" t="n">
        <f aca="false">IF(OR(AN237="2022-2023",AN237=2022), 1, 0)</f>
        <v>1</v>
      </c>
      <c r="AN237" s="36" t="s">
        <v>68</v>
      </c>
      <c r="AO237" s="36" t="n">
        <f aca="false">VLOOKUP($I237,'[1]Price List, Weapons &amp; Items'!B$1:F$1048576,5,0)</f>
        <v>0</v>
      </c>
      <c r="AP237" s="36" t="n">
        <f aca="false">IF(AND(AO237=1,M237="undisclosed")=TRUE(),1,0)</f>
        <v>0</v>
      </c>
      <c r="AQ237" s="36" t="n">
        <f aca="false">IF(AND(AO237=1,N237="undisclosed")=TRUE(),1,0)</f>
        <v>0</v>
      </c>
      <c r="AR237" s="36" t="n">
        <f aca="false">IFERROR(IF(SEARCH("ammuni",I237,1)&gt;0,1,0),0)</f>
        <v>0</v>
      </c>
      <c r="AS237" s="5" t="str">
        <f aca="false">VLOOKUP($I237,'[1]Price List, Weapons &amp; Items'!B$1:L$1048576,COLUMN('[1]Price List, Weapons &amp; Items'!$J$11)-1,0)</f>
        <v>Media reports (incl. social media)</v>
      </c>
      <c r="AT237" s="5" t="str">
        <f aca="false">IF(I237=".",".",VLOOKUP($I237,'[1]Price List, Weapons &amp; Items'!B$1:J$1048576,3,0))</f>
        <v>Light Anti-armor Weapon (LAW)</v>
      </c>
      <c r="AU237" s="13" t="str">
        <f aca="true">IF(AG237=1,(OFFSET(I237,0,0,COUNTIF(#REF!,A237),1)),"")</f>
        <v/>
      </c>
      <c r="AV237" s="5" t="n">
        <f aca="false">VLOOKUP($I237,'[1]Price List, Weapons &amp; Items'!B$1:L$1048576,COLUMN('[1]Price List, Weapons &amp; Items'!$L$11)-1,0)</f>
        <v>0</v>
      </c>
      <c r="AW237" s="5" t="n">
        <f aca="false">IF(U237="Yes",1,0)</f>
        <v>1</v>
      </c>
      <c r="AX237" s="5" t="n">
        <f aca="false">IF(D237="Military",IF(OR(IFERROR(SEARCH("equipment",E237,1),0)&gt;0,IFERROR(SEARCH("weapons",E237,1),0)&gt;0),1,0),0)</f>
        <v>1</v>
      </c>
      <c r="AY237" s="5" t="str">
        <f aca="false">IFERROR(IF(VALUE(TEXT(C237,"mm"))=IF(AK237&gt;12,AK237-12,AK237),".",IF(TEXT(C237,"mm")="01",".",1)),"Value is not in date format")</f>
        <v>.</v>
      </c>
      <c r="AZ237" s="5" t="str">
        <f aca="false">IF(AND(A237=A236,C237=C236)=TRUE(),IF(F237=F236,".","1"),".")</f>
        <v>.</v>
      </c>
      <c r="BA237" s="5" t="str">
        <f aca="false">IF(AND(_xlfn.ISFORMULA(R237),_xlfn.ISFORMULA(S237),_xlfn.ISFORMULA(T237))=TRUE(),".",1)</f>
        <v>.</v>
      </c>
      <c r="BB237" s="5" t="str">
        <f aca="false">IF(T237&lt;&gt;".",IF(T237&gt;S237,1,"."),".")</f>
        <v>.</v>
      </c>
      <c r="BC237" s="5" t="n">
        <f aca="false">IFERROR(VLOOKUP(B237,'[1]Share, Heavy Weapons to Ukraine'!B$1:AA$1048576,COLUMN('[1]Share, Heavy Weapons to Ukraine'!C246)-1,0),0)</f>
        <v>1</v>
      </c>
      <c r="BD237" s="5" t="n">
        <f aca="false">VLOOKUP(Sheet1!B237,'[1]Country Summary (€)'!B$1:F$1048576,COLUMN('[1]Country Summary (€)'!C247)-1,FALSE())</f>
        <v>0</v>
      </c>
      <c r="BE237" s="5" t="str">
        <f aca="false">IF(AND(AG237=1,D237="Military",H237&lt;&gt;"Not given")=TRUE(),IF(SUMIFS(#REF!,#REF!,A237)&gt;0,ABS((SUMIFS(#REF!,#REF!,A237)/VLOOKUP("USD",'[1]Exchange Rates'!B$1:C$1048576,2,0)))/S237,"."),".")</f>
        <v>.</v>
      </c>
      <c r="BF237" s="1" t="str">
        <f aca="false">IF(AND(AG237=1,D237="Military",H237&lt;&gt;"Not given")=TRUE(),IF(SUMIFS(#REF!,#REF!,A237)&gt;0,IF((ABS((SUMIFS(#REF!,#REF!,A237)/VLOOKUP("USD",'[1]Exchange Rates'!B$1:C$1048576,2,0)))/S237)&gt;1,(SUMIFS(#REF!,#REF!,A237)-S237)/S237,(S237-SUMIFS(#REF!,#REF!,A237))/SUMIFS(#REF!,#REF!,A237)),"."),".")</f>
        <v>.</v>
      </c>
    </row>
    <row r="238" customFormat="false" ht="15.75" hidden="false" customHeight="true" outlineLevel="0" collapsed="false">
      <c r="A238" s="37" t="s">
        <v>444</v>
      </c>
      <c r="B238" s="37" t="s">
        <v>57</v>
      </c>
      <c r="C238" s="38" t="n">
        <v>44848</v>
      </c>
      <c r="D238" s="37" t="s">
        <v>105</v>
      </c>
      <c r="E238" s="37" t="s">
        <v>370</v>
      </c>
      <c r="F238" s="90" t="s">
        <v>450</v>
      </c>
      <c r="G238" s="5" t="s">
        <v>61</v>
      </c>
      <c r="H238" s="53" t="n">
        <v>725000000</v>
      </c>
      <c r="I238" s="1" t="s">
        <v>303</v>
      </c>
      <c r="J238" s="7" t="str">
        <f aca="false">VLOOKUP($I238,'[1]Price List, Weapons &amp; Items'!B$1:C$1048576,2,0)</f>
        <v>Ammunition for heavy weapon</v>
      </c>
      <c r="K238" s="7" t="str">
        <f aca="false">IF(I238=".",I238,VLOOKUP($I238,'[1]Price List, Weapons &amp; Items'!B$1:D$1048576,3,0))</f>
        <v>Missile</v>
      </c>
      <c r="L238" s="8" t="n">
        <f aca="false">VLOOKUP(I238,'[1]Price List, Weapons &amp; Items'!B$1:E$1048576,4,0)</f>
        <v>0</v>
      </c>
      <c r="M238" s="9" t="s">
        <v>166</v>
      </c>
      <c r="N238" s="9" t="s">
        <v>166</v>
      </c>
      <c r="O238" s="9" t="n">
        <f aca="false">VLOOKUP($I238,'[1]Price List, Weapons &amp; Items'!B$1:G$1048576,6,0)</f>
        <v>557000</v>
      </c>
      <c r="P238" s="6" t="str">
        <f aca="false">IF(TYPE(M238)=1,IF(TYPE(O238)=1,M238*O238,"No price"),".")</f>
        <v>.</v>
      </c>
      <c r="Q238" s="6" t="str">
        <f aca="false">IF(TYPE(N238)=1,IF(TYPE(O238)=1,N238*O238,"No price"),".")</f>
        <v>.</v>
      </c>
      <c r="R238" s="6" t="str">
        <f aca="false">IF(AG238=1,IF(H238&lt;&gt;"Not given",H238,IF(TYPE(H238)=2,IF(SUMIFS(#REF!,#REF!,A238)&gt;0,SUMIFS(#REF!,#REF!,A238),"."),"Format error")),"")</f>
        <v/>
      </c>
      <c r="S238" s="6" t="str">
        <f aca="false">IF(AND(AG238=1,R238&lt;&gt;".")=TRUE(),R238/VLOOKUP(G238,'[1]Exchange Rates'!B$1:C$1048576,2,0),IF(R238=".",".",""))</f>
        <v/>
      </c>
      <c r="T238" s="6" t="str">
        <f aca="false">IF(AG238=1,IF(AI238="Value is not given at all",".",IF(AI238="Value is given by the source",S238,IF(AI238="Value is calculated with prices",(IF(SUMIFS(#REF!,#REF!,A238)&gt;0,SUMIFS(#REF!,#REF!,A238),"."))/VLOOKUP("USD",'[1]Exchange Rates'!B$1:C$1048576,2,0),"Error with coding"))),"")</f>
        <v/>
      </c>
      <c r="U238" s="5" t="s">
        <v>63</v>
      </c>
      <c r="V238" s="42" t="s">
        <v>451</v>
      </c>
      <c r="W238" s="34" t="s">
        <v>95</v>
      </c>
      <c r="X238" s="45" t="s">
        <v>99</v>
      </c>
      <c r="Y238" s="34" t="s">
        <v>132</v>
      </c>
      <c r="Z238" s="5" t="n">
        <v>0</v>
      </c>
      <c r="AA238" s="5" t="n">
        <v>0</v>
      </c>
      <c r="AB238" s="5" t="n">
        <f aca="false">IF(AND(D238="Humanitarian", AE238&lt;&gt;"."), 1, 0)</f>
        <v>0</v>
      </c>
      <c r="AC238" s="5" t="n">
        <f aca="false">IF(OR(M238="undisclosed", M238="."), 0, IF(M238=N238, 1, 0))</f>
        <v>0</v>
      </c>
      <c r="AD238" s="5" t="n">
        <v>0</v>
      </c>
      <c r="AE238" s="91" t="s">
        <v>62</v>
      </c>
      <c r="AF238" s="12" t="str">
        <f aca="false">""</f>
        <v/>
      </c>
      <c r="AG238" s="36" t="n">
        <v>0</v>
      </c>
      <c r="AH238" s="36" t="s">
        <v>66</v>
      </c>
      <c r="AI238" s="36" t="s">
        <v>67</v>
      </c>
      <c r="AJ238" s="36" t="n">
        <v>1</v>
      </c>
      <c r="AK238" s="36" t="n">
        <v>10</v>
      </c>
      <c r="AL238" s="36" t="n">
        <v>0</v>
      </c>
      <c r="AM238" s="36" t="n">
        <f aca="false">IF(OR(AN238="2022-2023",AN238=2022), 1, 0)</f>
        <v>1</v>
      </c>
      <c r="AN238" s="36" t="s">
        <v>68</v>
      </c>
      <c r="AO238" s="36" t="n">
        <f aca="false">VLOOKUP($I238,'[1]Price List, Weapons &amp; Items'!B$1:F$1048576,5,0)</f>
        <v>0</v>
      </c>
      <c r="AP238" s="36" t="n">
        <f aca="false">IF(AND(AO238=1,M238="undisclosed")=TRUE(),1,0)</f>
        <v>0</v>
      </c>
      <c r="AQ238" s="36" t="n">
        <f aca="false">IF(AND(AO238=1,N238="undisclosed")=TRUE(),1,0)</f>
        <v>0</v>
      </c>
      <c r="AR238" s="36" t="n">
        <f aca="false">IFERROR(IF(SEARCH("ammuni",I238,1)&gt;0,1,0),0)</f>
        <v>0</v>
      </c>
      <c r="AS238" s="5" t="str">
        <f aca="false">VLOOKUP($I238,'[1]Price List, Weapons &amp; Items'!B$1:L$1048576,COLUMN('[1]Price List, Weapons &amp; Items'!$J$11)-1,0)</f>
        <v>Miscellaneous</v>
      </c>
      <c r="AT238" s="5" t="str">
        <f aca="false">IF(I238=".",".",VLOOKUP($I238,'[1]Price List, Weapons &amp; Items'!B$1:J$1048576,3,0))</f>
        <v>Missile</v>
      </c>
      <c r="AU238" s="13" t="str">
        <f aca="true">IF(AG238=1,(OFFSET(I238,0,0,COUNTIF(#REF!,A238),1)),"")</f>
        <v/>
      </c>
      <c r="AV238" s="5" t="str">
        <f aca="false">VLOOKUP($I238,'[1]Price List, Weapons &amp; Items'!B$1:L$1048576,COLUMN('[1]Price List, Weapons &amp; Items'!$L$11)-1,0)</f>
        <v>no price, 0 count</v>
      </c>
      <c r="AW238" s="5" t="n">
        <f aca="false">IF(U238="Yes",1,0)</f>
        <v>1</v>
      </c>
      <c r="AX238" s="5" t="n">
        <f aca="false">IF(D238="Military",IF(OR(IFERROR(SEARCH("equipment",E238,1),0)&gt;0,IFERROR(SEARCH("weapons",E238,1),0)&gt;0),1,0),0)</f>
        <v>1</v>
      </c>
      <c r="AY238" s="5" t="str">
        <f aca="false">IFERROR(IF(VALUE(TEXT(C238,"mm"))=IF(AK238&gt;12,AK238-12,AK238),".",IF(TEXT(C238,"mm")="01",".",1)),"Value is not in date format")</f>
        <v>.</v>
      </c>
      <c r="AZ238" s="5" t="str">
        <f aca="false">IF(AND(A238=A237,C238=C237)=TRUE(),IF(F238=F237,".","1"),".")</f>
        <v>.</v>
      </c>
      <c r="BA238" s="5" t="str">
        <f aca="false">IF(AND(_xlfn.ISFORMULA(R238),_xlfn.ISFORMULA(S238),_xlfn.ISFORMULA(T238))=TRUE(),".",1)</f>
        <v>.</v>
      </c>
      <c r="BB238" s="5" t="str">
        <f aca="false">IF(T238&lt;&gt;".",IF(T238&gt;S238,1,"."),".")</f>
        <v>.</v>
      </c>
      <c r="BC238" s="5" t="n">
        <f aca="false">IFERROR(VLOOKUP(B238,'[1]Share, Heavy Weapons to Ukraine'!B$1:AA$1048576,COLUMN('[1]Share, Heavy Weapons to Ukraine'!C247)-1,0),0)</f>
        <v>1</v>
      </c>
      <c r="BD238" s="5" t="n">
        <f aca="false">VLOOKUP(Sheet1!B238,'[1]Country Summary (€)'!B$1:F$1048576,COLUMN('[1]Country Summary (€)'!C248)-1,FALSE())</f>
        <v>0</v>
      </c>
      <c r="BE238" s="5" t="str">
        <f aca="false">IF(AND(AG238=1,D238="Military",H238&lt;&gt;"Not given")=TRUE(),IF(SUMIFS(#REF!,#REF!,A238)&gt;0,ABS((SUMIFS(#REF!,#REF!,A238)/VLOOKUP("USD",'[1]Exchange Rates'!B$1:C$1048576,2,0)))/S238,"."),".")</f>
        <v>.</v>
      </c>
      <c r="BF238" s="1" t="str">
        <f aca="false">IF(AND(AG238=1,D238="Military",H238&lt;&gt;"Not given")=TRUE(),IF(SUMIFS(#REF!,#REF!,A238)&gt;0,IF((ABS((SUMIFS(#REF!,#REF!,A238)/VLOOKUP("USD",'[1]Exchange Rates'!B$1:C$1048576,2,0)))/S238)&gt;1,(SUMIFS(#REF!,#REF!,A238)-S238)/S238,(S238-SUMIFS(#REF!,#REF!,A238))/SUMIFS(#REF!,#REF!,A238)),"."),".")</f>
        <v>.</v>
      </c>
    </row>
    <row r="239" customFormat="false" ht="15.75" hidden="false" customHeight="true" outlineLevel="0" collapsed="false">
      <c r="A239" s="37" t="s">
        <v>444</v>
      </c>
      <c r="B239" s="37" t="s">
        <v>57</v>
      </c>
      <c r="C239" s="38" t="n">
        <v>44848</v>
      </c>
      <c r="D239" s="37" t="s">
        <v>105</v>
      </c>
      <c r="E239" s="37" t="s">
        <v>370</v>
      </c>
      <c r="F239" s="90" t="s">
        <v>450</v>
      </c>
      <c r="G239" s="5" t="s">
        <v>61</v>
      </c>
      <c r="H239" s="53" t="n">
        <v>725000000</v>
      </c>
      <c r="I239" s="37" t="s">
        <v>333</v>
      </c>
      <c r="J239" s="7" t="str">
        <f aca="false">VLOOKUP($I239,'[1]Price List, Weapons &amp; Items'!B$1:C$1048576,2,0)</f>
        <v>Heavy weapon</v>
      </c>
      <c r="K239" s="7" t="str">
        <f aca="false">IF(I239=".",I239,VLOOKUP($I239,'[1]Price List, Weapons &amp; Items'!B$1:D$1048576,3,0))</f>
        <v>Armored Utility Vehicle (AUV)</v>
      </c>
      <c r="L239" s="8" t="n">
        <f aca="false">VLOOKUP(I239,'[1]Price List, Weapons &amp; Items'!B$1:E$1048576,4,0)</f>
        <v>0</v>
      </c>
      <c r="M239" s="9" t="n">
        <v>200</v>
      </c>
      <c r="N239" s="9" t="s">
        <v>166</v>
      </c>
      <c r="O239" s="9" t="n">
        <f aca="false">VLOOKUP($I239,'[1]Price List, Weapons &amp; Items'!B$1:G$1048576,6,0)</f>
        <v>254717</v>
      </c>
      <c r="P239" s="6" t="str">
        <f aca="false">IF(TYPE(M239)=1,IF(TYPE(O239)=1,M239*O239,"No price"),".")</f>
        <v>No price</v>
      </c>
      <c r="Q239" s="6" t="str">
        <f aca="false">IF(TYPE(N239)=1,IF(TYPE(O239)=1,N239*O239,"No price"),".")</f>
        <v>.</v>
      </c>
      <c r="R239" s="6" t="str">
        <f aca="false">IF(AG239=1,IF(H239&lt;&gt;"Not given",H239,IF(TYPE(H239)=2,IF(SUMIFS(#REF!,#REF!,A239)&gt;0,SUMIFS(#REF!,#REF!,A239),"."),"Format error")),"")</f>
        <v/>
      </c>
      <c r="S239" s="6" t="str">
        <f aca="false">IF(AND(AG239=1,R239&lt;&gt;".")=TRUE(),R239/VLOOKUP(G239,'[1]Exchange Rates'!B$1:C$1048576,2,0),IF(R239=".",".",""))</f>
        <v/>
      </c>
      <c r="T239" s="6" t="str">
        <f aca="false">IF(AG239=1,IF(AI239="Value is not given at all",".",IF(AI239="Value is given by the source",S239,IF(AI239="Value is calculated with prices",(IF(SUMIFS(#REF!,#REF!,A239)&gt;0,SUMIFS(#REF!,#REF!,A239),"."))/VLOOKUP("USD",'[1]Exchange Rates'!B$1:C$1048576,2,0),"Error with coding"))),"")</f>
        <v/>
      </c>
      <c r="U239" s="5" t="s">
        <v>63</v>
      </c>
      <c r="V239" s="42" t="s">
        <v>451</v>
      </c>
      <c r="W239" s="34" t="s">
        <v>95</v>
      </c>
      <c r="X239" s="45" t="s">
        <v>99</v>
      </c>
      <c r="Y239" s="34" t="s">
        <v>134</v>
      </c>
      <c r="Z239" s="5" t="n">
        <v>0</v>
      </c>
      <c r="AA239" s="5" t="n">
        <v>0</v>
      </c>
      <c r="AB239" s="5" t="n">
        <f aca="false">IF(AND(D239="Humanitarian", AE239&lt;&gt;"."), 1, 0)</f>
        <v>0</v>
      </c>
      <c r="AC239" s="5" t="n">
        <f aca="false">IF(OR(M239="undisclosed", M239="."), 0, IF(M239=N239, 1, 0))</f>
        <v>0</v>
      </c>
      <c r="AD239" s="5" t="n">
        <v>0</v>
      </c>
      <c r="AE239" s="91" t="s">
        <v>62</v>
      </c>
      <c r="AF239" s="12" t="str">
        <f aca="false">""</f>
        <v/>
      </c>
      <c r="AG239" s="36" t="n">
        <v>0</v>
      </c>
      <c r="AH239" s="36" t="s">
        <v>66</v>
      </c>
      <c r="AI239" s="36" t="s">
        <v>67</v>
      </c>
      <c r="AJ239" s="36" t="n">
        <v>1</v>
      </c>
      <c r="AK239" s="36" t="n">
        <v>10</v>
      </c>
      <c r="AL239" s="36" t="n">
        <v>0</v>
      </c>
      <c r="AM239" s="36" t="n">
        <f aca="false">IF(OR(AN239="2022-2023",AN239=2022), 1, 0)</f>
        <v>1</v>
      </c>
      <c r="AN239" s="36" t="s">
        <v>68</v>
      </c>
      <c r="AO239" s="36" t="n">
        <f aca="false">VLOOKUP($I239,'[1]Price List, Weapons &amp; Items'!B$1:F$1048576,5,0)</f>
        <v>1</v>
      </c>
      <c r="AP239" s="36" t="n">
        <f aca="false">IF(AND(AO239=1,M239="undisclosed")=TRUE(),1,0)</f>
        <v>0</v>
      </c>
      <c r="AQ239" s="36" t="n">
        <f aca="false">IF(AND(AO239=1,N239="undisclosed")=TRUE(),1,0)</f>
        <v>1</v>
      </c>
      <c r="AR239" s="36" t="n">
        <f aca="false">IFERROR(IF(SEARCH("ammuni",I239,1)&gt;0,1,0),0)</f>
        <v>0</v>
      </c>
      <c r="AS239" s="5" t="str">
        <f aca="false">VLOOKUP($I239,'[1]Price List, Weapons &amp; Items'!B$1:L$1048576,COLUMN('[1]Price List, Weapons &amp; Items'!$J$11)-1,0)</f>
        <v>Military media (incl. websites)</v>
      </c>
      <c r="AT239" s="5" t="str">
        <f aca="false">IF(I239=".",".",VLOOKUP($I239,'[1]Price List, Weapons &amp; Items'!B$1:J$1048576,3,0))</f>
        <v>Armored Utility Vehicle (AUV)</v>
      </c>
      <c r="AU239" s="13" t="str">
        <f aca="true">IF(AG239=1,(OFFSET(I239,0,0,COUNTIF(#REF!,A239),1)),"")</f>
        <v/>
      </c>
      <c r="AV239" s="5" t="n">
        <f aca="false">VLOOKUP($I239,'[1]Price List, Weapons &amp; Items'!B$1:L$1048576,COLUMN('[1]Price List, Weapons &amp; Items'!$L$11)-1,0)</f>
        <v>0</v>
      </c>
      <c r="AW239" s="5" t="n">
        <f aca="false">IF(U239="Yes",1,0)</f>
        <v>1</v>
      </c>
      <c r="AX239" s="5" t="n">
        <f aca="false">IF(D239="Military",IF(OR(IFERROR(SEARCH("equipment",E239,1),0)&gt;0,IFERROR(SEARCH("weapons",E239,1),0)&gt;0),1,0),0)</f>
        <v>1</v>
      </c>
      <c r="AY239" s="5" t="str">
        <f aca="false">IFERROR(IF(VALUE(TEXT(C239,"mm"))=IF(AK239&gt;12,AK239-12,AK239),".",IF(TEXT(C239,"mm")="01",".",1)),"Value is not in date format")</f>
        <v>.</v>
      </c>
      <c r="AZ239" s="5" t="str">
        <f aca="false">IF(AND(A239=A238,C239=C238)=TRUE(),IF(F239=F238,".","1"),".")</f>
        <v>.</v>
      </c>
      <c r="BA239" s="5" t="str">
        <f aca="false">IF(AND(_xlfn.ISFORMULA(R239),_xlfn.ISFORMULA(S239),_xlfn.ISFORMULA(T239))=TRUE(),".",1)</f>
        <v>.</v>
      </c>
      <c r="BB239" s="5" t="str">
        <f aca="false">IF(T239&lt;&gt;".",IF(T239&gt;S239,1,"."),".")</f>
        <v>.</v>
      </c>
      <c r="BC239" s="5" t="n">
        <f aca="false">IFERROR(VLOOKUP(B239,'[1]Share, Heavy Weapons to Ukraine'!B$1:AA$1048576,COLUMN('[1]Share, Heavy Weapons to Ukraine'!C248)-1,0),0)</f>
        <v>1</v>
      </c>
      <c r="BD239" s="5" t="n">
        <f aca="false">VLOOKUP(Sheet1!B239,'[1]Country Summary (€)'!B$1:F$1048576,COLUMN('[1]Country Summary (€)'!C249)-1,FALSE())</f>
        <v>0</v>
      </c>
      <c r="BE239" s="5" t="str">
        <f aca="false">IF(AND(AG239=1,D239="Military",H239&lt;&gt;"Not given")=TRUE(),IF(SUMIFS(#REF!,#REF!,A239)&gt;0,ABS((SUMIFS(#REF!,#REF!,A239)/VLOOKUP("USD",'[1]Exchange Rates'!B$1:C$1048576,2,0)))/S239,"."),".")</f>
        <v>.</v>
      </c>
      <c r="BF239" s="1" t="str">
        <f aca="false">IF(AND(AG239=1,D239="Military",H239&lt;&gt;"Not given")=TRUE(),IF(SUMIFS(#REF!,#REF!,A239)&gt;0,IF((ABS((SUMIFS(#REF!,#REF!,A239)/VLOOKUP("USD",'[1]Exchange Rates'!B$1:C$1048576,2,0)))/S239)&gt;1,(SUMIFS(#REF!,#REF!,A239)-S239)/S239,(S239-SUMIFS(#REF!,#REF!,A239))/SUMIFS(#REF!,#REF!,A239)),"."),".")</f>
        <v>.</v>
      </c>
    </row>
    <row r="240" customFormat="false" ht="15.75" hidden="false" customHeight="true" outlineLevel="0" collapsed="false">
      <c r="A240" s="37" t="s">
        <v>444</v>
      </c>
      <c r="B240" s="37" t="s">
        <v>57</v>
      </c>
      <c r="C240" s="38" t="n">
        <v>44848</v>
      </c>
      <c r="D240" s="37" t="s">
        <v>105</v>
      </c>
      <c r="E240" s="37" t="s">
        <v>370</v>
      </c>
      <c r="F240" s="90" t="s">
        <v>450</v>
      </c>
      <c r="G240" s="5" t="s">
        <v>61</v>
      </c>
      <c r="H240" s="53" t="n">
        <v>725000000</v>
      </c>
      <c r="I240" s="1" t="s">
        <v>362</v>
      </c>
      <c r="J240" s="7" t="str">
        <f aca="false">VLOOKUP($I240,'[1]Price List, Weapons &amp; Items'!B$1:C$1048576,2,0)</f>
        <v>Ammunition for light infantry</v>
      </c>
      <c r="K240" s="7" t="str">
        <f aca="false">IF(I240=".",I240,VLOOKUP($I240,'[1]Price List, Weapons &amp; Items'!B$1:D$1048576,3,0))</f>
        <v>Small Arms and Light Weapons (SALW) ammunition</v>
      </c>
      <c r="L240" s="8" t="n">
        <f aca="false">VLOOKUP(I240,'[1]Price List, Weapons &amp; Items'!B$1:E$1048576,4,0)</f>
        <v>0</v>
      </c>
      <c r="M240" s="9" t="n">
        <v>2000000</v>
      </c>
      <c r="N240" s="9" t="s">
        <v>166</v>
      </c>
      <c r="O240" s="9" t="n">
        <f aca="false">VLOOKUP($I240,'[1]Price List, Weapons &amp; Items'!B$1:G$1048576,6,0)</f>
        <v>0.47</v>
      </c>
      <c r="P240" s="6" t="str">
        <f aca="false">IF(TYPE(M240)=1,IF(TYPE(O240)=1,M240*O240,"No price"),".")</f>
        <v>No price</v>
      </c>
      <c r="Q240" s="6" t="str">
        <f aca="false">IF(TYPE(N240)=1,IF(TYPE(O240)=1,N240*O240,"No price"),".")</f>
        <v>.</v>
      </c>
      <c r="R240" s="6" t="str">
        <f aca="false">IF(AG240=1,IF(H240&lt;&gt;"Not given",H240,IF(TYPE(H240)=2,IF(SUMIFS(#REF!,#REF!,A240)&gt;0,SUMIFS(#REF!,#REF!,A240),"."),"Format error")),"")</f>
        <v/>
      </c>
      <c r="S240" s="6" t="str">
        <f aca="false">IF(AND(AG240=1,R240&lt;&gt;".")=TRUE(),R240/VLOOKUP(G240,'[1]Exchange Rates'!B$1:C$1048576,2,0),IF(R240=".",".",""))</f>
        <v/>
      </c>
      <c r="T240" s="6" t="str">
        <f aca="false">IF(AG240=1,IF(AI240="Value is not given at all",".",IF(AI240="Value is given by the source",S240,IF(AI240="Value is calculated with prices",(IF(SUMIFS(#REF!,#REF!,A240)&gt;0,SUMIFS(#REF!,#REF!,A240),"."))/VLOOKUP("USD",'[1]Exchange Rates'!B$1:C$1048576,2,0),"Error with coding"))),"")</f>
        <v/>
      </c>
      <c r="U240" s="5" t="s">
        <v>63</v>
      </c>
      <c r="V240" s="42" t="s">
        <v>451</v>
      </c>
      <c r="W240" s="34" t="s">
        <v>95</v>
      </c>
      <c r="X240" s="45" t="s">
        <v>99</v>
      </c>
      <c r="Y240" s="34" t="s">
        <v>136</v>
      </c>
      <c r="Z240" s="5" t="n">
        <v>0</v>
      </c>
      <c r="AA240" s="5" t="n">
        <v>0</v>
      </c>
      <c r="AB240" s="5" t="n">
        <f aca="false">IF(AND(D240="Humanitarian", AE240&lt;&gt;"."), 1, 0)</f>
        <v>0</v>
      </c>
      <c r="AC240" s="5" t="n">
        <f aca="false">IF(OR(M240="undisclosed", M240="."), 0, IF(M240=N240, 1, 0))</f>
        <v>0</v>
      </c>
      <c r="AD240" s="5" t="n">
        <v>0</v>
      </c>
      <c r="AE240" s="91" t="s">
        <v>62</v>
      </c>
      <c r="AF240" s="12" t="str">
        <f aca="false">""</f>
        <v/>
      </c>
      <c r="AG240" s="36" t="n">
        <v>0</v>
      </c>
      <c r="AH240" s="36" t="s">
        <v>66</v>
      </c>
      <c r="AI240" s="36" t="s">
        <v>67</v>
      </c>
      <c r="AJ240" s="36" t="n">
        <v>1</v>
      </c>
      <c r="AK240" s="36" t="n">
        <v>10</v>
      </c>
      <c r="AL240" s="36" t="n">
        <v>0</v>
      </c>
      <c r="AM240" s="36" t="n">
        <f aca="false">IF(OR(AN240="2022-2023",AN240=2022), 1, 0)</f>
        <v>1</v>
      </c>
      <c r="AN240" s="36" t="s">
        <v>68</v>
      </c>
      <c r="AO240" s="36" t="n">
        <f aca="false">VLOOKUP($I240,'[1]Price List, Weapons &amp; Items'!B$1:F$1048576,5,0)</f>
        <v>0</v>
      </c>
      <c r="AP240" s="36" t="n">
        <f aca="false">IF(AND(AO240=1,M240="undisclosed")=TRUE(),1,0)</f>
        <v>0</v>
      </c>
      <c r="AQ240" s="36" t="n">
        <f aca="false">IF(AND(AO240=1,N240="undisclosed")=TRUE(),1,0)</f>
        <v>0</v>
      </c>
      <c r="AR240" s="36" t="n">
        <f aca="false">IFERROR(IF(SEARCH("ammuni",I240,1)&gt;0,1,0),0)</f>
        <v>1</v>
      </c>
      <c r="AS240" s="5" t="str">
        <f aca="false">VLOOKUP($I240,'[1]Price List, Weapons &amp; Items'!B$1:L$1048576,COLUMN('[1]Price List, Weapons &amp; Items'!$J$11)-1,0)</f>
        <v>Miscellaneous</v>
      </c>
      <c r="AT240" s="5" t="str">
        <f aca="false">IF(I240=".",".",VLOOKUP($I240,'[1]Price List, Weapons &amp; Items'!B$1:J$1048576,3,0))</f>
        <v>Small Arms and Light Weapons (SALW) ammunition</v>
      </c>
      <c r="AU240" s="13" t="str">
        <f aca="true">IF(AG240=1,(OFFSET(I240,0,0,COUNTIF(#REF!,A240),1)),"")</f>
        <v/>
      </c>
      <c r="AV240" s="5" t="n">
        <f aca="false">VLOOKUP($I240,'[1]Price List, Weapons &amp; Items'!B$1:L$1048576,COLUMN('[1]Price List, Weapons &amp; Items'!$L$11)-1,0)</f>
        <v>0</v>
      </c>
      <c r="AW240" s="5" t="n">
        <f aca="false">IF(U240="Yes",1,0)</f>
        <v>1</v>
      </c>
      <c r="AX240" s="5" t="n">
        <f aca="false">IF(D240="Military",IF(OR(IFERROR(SEARCH("equipment",E240,1),0)&gt;0,IFERROR(SEARCH("weapons",E240,1),0)&gt;0),1,0),0)</f>
        <v>1</v>
      </c>
      <c r="AY240" s="5" t="str">
        <f aca="false">IFERROR(IF(VALUE(TEXT(C240,"mm"))=IF(AK240&gt;12,AK240-12,AK240),".",IF(TEXT(C240,"mm")="01",".",1)),"Value is not in date format")</f>
        <v>.</v>
      </c>
      <c r="AZ240" s="5" t="str">
        <f aca="false">IF(AND(A240=A239,C240=C239)=TRUE(),IF(F240=F239,".","1"),".")</f>
        <v>.</v>
      </c>
      <c r="BA240" s="5" t="str">
        <f aca="false">IF(AND(_xlfn.ISFORMULA(R240),_xlfn.ISFORMULA(S240),_xlfn.ISFORMULA(T240))=TRUE(),".",1)</f>
        <v>.</v>
      </c>
      <c r="BB240" s="5" t="str">
        <f aca="false">IF(T240&lt;&gt;".",IF(T240&gt;S240,1,"."),".")</f>
        <v>.</v>
      </c>
      <c r="BC240" s="5" t="n">
        <f aca="false">IFERROR(VLOOKUP(B240,'[1]Share, Heavy Weapons to Ukraine'!B$1:AA$1048576,COLUMN('[1]Share, Heavy Weapons to Ukraine'!C249)-1,0),0)</f>
        <v>1</v>
      </c>
      <c r="BD240" s="5" t="n">
        <f aca="false">VLOOKUP(Sheet1!B240,'[1]Country Summary (€)'!B$1:F$1048576,COLUMN('[1]Country Summary (€)'!C250)-1,FALSE())</f>
        <v>0</v>
      </c>
      <c r="BE240" s="5" t="str">
        <f aca="false">IF(AND(AG240=1,D240="Military",H240&lt;&gt;"Not given")=TRUE(),IF(SUMIFS(#REF!,#REF!,A240)&gt;0,ABS((SUMIFS(#REF!,#REF!,A240)/VLOOKUP("USD",'[1]Exchange Rates'!B$1:C$1048576,2,0)))/S240,"."),".")</f>
        <v>.</v>
      </c>
      <c r="BF240" s="1" t="str">
        <f aca="false">IF(AND(AG240=1,D240="Military",H240&lt;&gt;"Not given")=TRUE(),IF(SUMIFS(#REF!,#REF!,A240)&gt;0,IF((ABS((SUMIFS(#REF!,#REF!,A240)/VLOOKUP("USD",'[1]Exchange Rates'!B$1:C$1048576,2,0)))/S240)&gt;1,(SUMIFS(#REF!,#REF!,A240)-S240)/S240,(S240-SUMIFS(#REF!,#REF!,A240))/SUMIFS(#REF!,#REF!,A240)),"."),".")</f>
        <v>.</v>
      </c>
    </row>
    <row r="241" customFormat="false" ht="15.75" hidden="false" customHeight="true" outlineLevel="0" collapsed="false">
      <c r="A241" s="37" t="s">
        <v>444</v>
      </c>
      <c r="B241" s="37" t="s">
        <v>57</v>
      </c>
      <c r="C241" s="38" t="n">
        <v>44848</v>
      </c>
      <c r="D241" s="37" t="s">
        <v>105</v>
      </c>
      <c r="E241" s="37" t="s">
        <v>370</v>
      </c>
      <c r="F241" s="90" t="s">
        <v>450</v>
      </c>
      <c r="G241" s="5" t="s">
        <v>61</v>
      </c>
      <c r="H241" s="53" t="n">
        <v>725000000</v>
      </c>
      <c r="I241" s="1" t="s">
        <v>291</v>
      </c>
      <c r="J241" s="7" t="str">
        <f aca="false">VLOOKUP($I241,'[1]Price List, Weapons &amp; Items'!B$1:C$1048576,2,0)</f>
        <v>Military equipment</v>
      </c>
      <c r="K241" s="7" t="str">
        <f aca="false">IF(I241=".",I241,VLOOKUP($I241,'[1]Price List, Weapons &amp; Items'!B$1:D$1048576,3,0))</f>
        <v>Military equipment</v>
      </c>
      <c r="L241" s="8" t="n">
        <f aca="false">VLOOKUP(I241,'[1]Price List, Weapons &amp; Items'!B$1:E$1048576,4,0)</f>
        <v>0</v>
      </c>
      <c r="M241" s="9" t="s">
        <v>166</v>
      </c>
      <c r="N241" s="9" t="s">
        <v>166</v>
      </c>
      <c r="O241" s="9" t="str">
        <f aca="false">VLOOKUP($I241,'[1]Price List, Weapons &amp; Items'!B$1:G$1048576,6,0)</f>
        <v>.</v>
      </c>
      <c r="P241" s="6" t="str">
        <f aca="false">IF(TYPE(M241)=1,IF(TYPE(O241)=1,M241*O241,"No price"),".")</f>
        <v>.</v>
      </c>
      <c r="Q241" s="6" t="str">
        <f aca="false">IF(TYPE(N241)=1,IF(TYPE(O241)=1,N241*O241,"No price"),".")</f>
        <v>.</v>
      </c>
      <c r="R241" s="6" t="str">
        <f aca="false">IF(AG241=1,IF(H241&lt;&gt;"Not given",H241,IF(TYPE(H241)=2,IF(SUMIFS(#REF!,#REF!,A241)&gt;0,SUMIFS(#REF!,#REF!,A241),"."),"Format error")),"")</f>
        <v/>
      </c>
      <c r="S241" s="6" t="str">
        <f aca="false">IF(AND(AG241=1,R241&lt;&gt;".")=TRUE(),R241/VLOOKUP(G241,'[1]Exchange Rates'!B$1:C$1048576,2,0),IF(R241=".",".",""))</f>
        <v/>
      </c>
      <c r="T241" s="6" t="str">
        <f aca="false">IF(AG241=1,IF(AI241="Value is not given at all",".",IF(AI241="Value is given by the source",S241,IF(AI241="Value is calculated with prices",(IF(SUMIFS(#REF!,#REF!,A241)&gt;0,SUMIFS(#REF!,#REF!,A241),"."))/VLOOKUP("USD",'[1]Exchange Rates'!B$1:C$1048576,2,0),"Error with coding"))),"")</f>
        <v/>
      </c>
      <c r="U241" s="5" t="s">
        <v>63</v>
      </c>
      <c r="V241" s="42" t="s">
        <v>451</v>
      </c>
      <c r="W241" s="34" t="s">
        <v>95</v>
      </c>
      <c r="X241" s="45" t="s">
        <v>99</v>
      </c>
      <c r="Y241" s="34" t="s">
        <v>138</v>
      </c>
      <c r="Z241" s="5" t="n">
        <v>0</v>
      </c>
      <c r="AA241" s="5" t="n">
        <v>0</v>
      </c>
      <c r="AB241" s="5" t="n">
        <f aca="false">IF(AND(D241="Humanitarian", AE241&lt;&gt;"."), 1, 0)</f>
        <v>0</v>
      </c>
      <c r="AC241" s="5" t="n">
        <f aca="false">IF(OR(M241="undisclosed", M241="."), 0, IF(M241=N241, 1, 0))</f>
        <v>0</v>
      </c>
      <c r="AD241" s="5" t="n">
        <v>0</v>
      </c>
      <c r="AE241" s="91" t="s">
        <v>62</v>
      </c>
      <c r="AF241" s="12" t="str">
        <f aca="false">""</f>
        <v/>
      </c>
      <c r="AG241" s="36" t="n">
        <v>0</v>
      </c>
      <c r="AH241" s="36" t="s">
        <v>66</v>
      </c>
      <c r="AI241" s="36" t="s">
        <v>67</v>
      </c>
      <c r="AJ241" s="36" t="n">
        <v>1</v>
      </c>
      <c r="AK241" s="36" t="n">
        <v>10</v>
      </c>
      <c r="AL241" s="36" t="n">
        <v>0</v>
      </c>
      <c r="AM241" s="36" t="n">
        <f aca="false">IF(OR(AN241="2022-2023",AN241=2022), 1, 0)</f>
        <v>1</v>
      </c>
      <c r="AN241" s="36" t="s">
        <v>68</v>
      </c>
      <c r="AO241" s="36" t="n">
        <f aca="false">VLOOKUP($I241,'[1]Price List, Weapons &amp; Items'!B$1:F$1048576,5,0)</f>
        <v>0</v>
      </c>
      <c r="AP241" s="36" t="n">
        <f aca="false">IF(AND(AO241=1,M241="undisclosed")=TRUE(),1,0)</f>
        <v>0</v>
      </c>
      <c r="AQ241" s="36" t="n">
        <f aca="false">IF(AND(AO241=1,N241="undisclosed")=TRUE(),1,0)</f>
        <v>0</v>
      </c>
      <c r="AR241" s="36" t="n">
        <f aca="false">IFERROR(IF(SEARCH("ammuni",I241,1)&gt;0,1,0),0)</f>
        <v>0</v>
      </c>
      <c r="AS241" s="5" t="str">
        <f aca="false">VLOOKUP($I241,'[1]Price List, Weapons &amp; Items'!B$1:L$1048576,COLUMN('[1]Price List, Weapons &amp; Items'!$J$11)-1,0)</f>
        <v>.</v>
      </c>
      <c r="AT241" s="5" t="str">
        <f aca="false">IF(I241=".",".",VLOOKUP($I241,'[1]Price List, Weapons &amp; Items'!B$1:J$1048576,3,0))</f>
        <v>Military equipment</v>
      </c>
      <c r="AU241" s="13" t="str">
        <f aca="true">IF(AG241=1,(OFFSET(I241,0,0,COUNTIF(#REF!,A241),1)),"")</f>
        <v/>
      </c>
      <c r="AV241" s="5" t="str">
        <f aca="false">VLOOKUP($I241,'[1]Price List, Weapons &amp; Items'!B$1:L$1048576,COLUMN('[1]Price List, Weapons &amp; Items'!$L$11)-1,0)</f>
        <v>no price, 0 count</v>
      </c>
      <c r="AW241" s="5" t="n">
        <f aca="false">IF(U241="Yes",1,0)</f>
        <v>1</v>
      </c>
      <c r="AX241" s="5" t="n">
        <f aca="false">IF(D241="Military",IF(OR(IFERROR(SEARCH("equipment",E241,1),0)&gt;0,IFERROR(SEARCH("weapons",E241,1),0)&gt;0),1,0),0)</f>
        <v>1</v>
      </c>
      <c r="AY241" s="5" t="str">
        <f aca="false">IFERROR(IF(VALUE(TEXT(C241,"mm"))=IF(AK241&gt;12,AK241-12,AK241),".",IF(TEXT(C241,"mm")="01",".",1)),"Value is not in date format")</f>
        <v>.</v>
      </c>
      <c r="AZ241" s="5" t="str">
        <f aca="false">IF(AND(A241=A240,C241=C240)=TRUE(),IF(F241=F240,".","1"),".")</f>
        <v>.</v>
      </c>
      <c r="BA241" s="5" t="str">
        <f aca="false">IF(AND(_xlfn.ISFORMULA(R241),_xlfn.ISFORMULA(S241),_xlfn.ISFORMULA(T241))=TRUE(),".",1)</f>
        <v>.</v>
      </c>
      <c r="BB241" s="5" t="str">
        <f aca="false">IF(T241&lt;&gt;".",IF(T241&gt;S241,1,"."),".")</f>
        <v>.</v>
      </c>
      <c r="BC241" s="5" t="n">
        <f aca="false">IFERROR(VLOOKUP(B241,'[1]Share, Heavy Weapons to Ukraine'!B$1:AA$1048576,COLUMN('[1]Share, Heavy Weapons to Ukraine'!C250)-1,0),0)</f>
        <v>1</v>
      </c>
      <c r="BD241" s="5" t="n">
        <f aca="false">VLOOKUP(Sheet1!B241,'[1]Country Summary (€)'!B$1:F$1048576,COLUMN('[1]Country Summary (€)'!C251)-1,FALSE())</f>
        <v>0</v>
      </c>
      <c r="BE241" s="5" t="str">
        <f aca="false">IF(AND(AG241=1,D241="Military",H241&lt;&gt;"Not given")=TRUE(),IF(SUMIFS(#REF!,#REF!,A241)&gt;0,ABS((SUMIFS(#REF!,#REF!,A241)/VLOOKUP("USD",'[1]Exchange Rates'!B$1:C$1048576,2,0)))/S241,"."),".")</f>
        <v>.</v>
      </c>
      <c r="BF241" s="1" t="str">
        <f aca="false">IF(AND(AG241=1,D241="Military",H241&lt;&gt;"Not given")=TRUE(),IF(SUMIFS(#REF!,#REF!,A241)&gt;0,IF((ABS((SUMIFS(#REF!,#REF!,A241)/VLOOKUP("USD",'[1]Exchange Rates'!B$1:C$1048576,2,0)))/S241)&gt;1,(SUMIFS(#REF!,#REF!,A241)-S241)/S241,(S241-SUMIFS(#REF!,#REF!,A241))/SUMIFS(#REF!,#REF!,A241)),"."),".")</f>
        <v>.</v>
      </c>
    </row>
    <row r="242" customFormat="false" ht="15.75" hidden="false" customHeight="true" outlineLevel="0" collapsed="false">
      <c r="A242" s="37" t="s">
        <v>444</v>
      </c>
      <c r="B242" s="37" t="s">
        <v>57</v>
      </c>
      <c r="C242" s="38" t="n">
        <v>44862</v>
      </c>
      <c r="D242" s="37" t="s">
        <v>105</v>
      </c>
      <c r="E242" s="37" t="s">
        <v>370</v>
      </c>
      <c r="F242" s="90" t="s">
        <v>454</v>
      </c>
      <c r="G242" s="5" t="s">
        <v>61</v>
      </c>
      <c r="H242" s="53" t="n">
        <v>275000000</v>
      </c>
      <c r="I242" s="1" t="s">
        <v>231</v>
      </c>
      <c r="J242" s="7" t="str">
        <f aca="false">VLOOKUP($I242,'[1]Price List, Weapons &amp; Items'!B$1:C$1048576,2,0)</f>
        <v>Ammunition for heavy weapon</v>
      </c>
      <c r="K242" s="7" t="str">
        <f aca="false">IF(I242=".",I242,VLOOKUP($I242,'[1]Price List, Weapons &amp; Items'!B$1:D$1048576,3,0))</f>
        <v>227mm MLRS ammunition</v>
      </c>
      <c r="L242" s="8" t="n">
        <f aca="false">VLOOKUP(I242,'[1]Price List, Weapons &amp; Items'!B$1:E$1048576,4,0)</f>
        <v>0</v>
      </c>
      <c r="M242" s="9" t="s">
        <v>166</v>
      </c>
      <c r="N242" s="9" t="s">
        <v>166</v>
      </c>
      <c r="O242" s="9" t="n">
        <f aca="false">VLOOKUP($I242,'[1]Price List, Weapons &amp; Items'!B$1:G$1048576,6,0)</f>
        <v>150000</v>
      </c>
      <c r="P242" s="6" t="str">
        <f aca="false">IF(TYPE(M242)=1,IF(TYPE(O242)=1,M242*O242,"No price"),".")</f>
        <v>.</v>
      </c>
      <c r="Q242" s="6" t="str">
        <f aca="false">IF(TYPE(N242)=1,IF(TYPE(O242)=1,N242*O242,"No price"),".")</f>
        <v>.</v>
      </c>
      <c r="R242" s="6" t="str">
        <f aca="false">IF(AG242=1,IF(H242&lt;&gt;"Not given",H242,IF(TYPE(H242)=2,IF(SUMIFS(#REF!,#REF!,A242)&gt;0,SUMIFS(#REF!,#REF!,A242),"."),"Format error")),"")</f>
        <v/>
      </c>
      <c r="S242" s="6" t="str">
        <f aca="false">IF(AND(AG242=1,R242&lt;&gt;".")=TRUE(),R242/VLOOKUP(G242,'[1]Exchange Rates'!B$1:C$1048576,2,0),IF(R242=".",".",""))</f>
        <v/>
      </c>
      <c r="T242" s="6" t="str">
        <f aca="false">IF(AG242=1,IF(AI242="Value is not given at all",".",IF(AI242="Value is given by the source",S242,IF(AI242="Value is calculated with prices",(IF(SUMIFS(#REF!,#REF!,A242)&gt;0,SUMIFS(#REF!,#REF!,A242),"."))/VLOOKUP("USD",'[1]Exchange Rates'!B$1:C$1048576,2,0),"Error with coding"))),"")</f>
        <v/>
      </c>
      <c r="U242" s="5" t="s">
        <v>63</v>
      </c>
      <c r="V242" s="42" t="s">
        <v>455</v>
      </c>
      <c r="W242" s="34" t="s">
        <v>95</v>
      </c>
      <c r="X242" s="45" t="s">
        <v>99</v>
      </c>
      <c r="Y242" s="34" t="s">
        <v>140</v>
      </c>
      <c r="Z242" s="5" t="n">
        <v>0</v>
      </c>
      <c r="AA242" s="5" t="n">
        <v>0</v>
      </c>
      <c r="AB242" s="5" t="n">
        <f aca="false">IF(AND(D242="Humanitarian", AE242&lt;&gt;"."), 1, 0)</f>
        <v>0</v>
      </c>
      <c r="AC242" s="5" t="n">
        <f aca="false">IF(OR(M242="undisclosed", M242="."), 0, IF(M242=N242, 1, 0))</f>
        <v>0</v>
      </c>
      <c r="AD242" s="5" t="n">
        <v>0</v>
      </c>
      <c r="AE242" s="91" t="s">
        <v>62</v>
      </c>
      <c r="AF242" s="12" t="str">
        <f aca="false">""</f>
        <v/>
      </c>
      <c r="AG242" s="36" t="n">
        <v>0</v>
      </c>
      <c r="AH242" s="36" t="s">
        <v>66</v>
      </c>
      <c r="AI242" s="36" t="s">
        <v>67</v>
      </c>
      <c r="AJ242" s="36" t="n">
        <v>1</v>
      </c>
      <c r="AK242" s="36" t="n">
        <v>10</v>
      </c>
      <c r="AL242" s="36" t="n">
        <v>0</v>
      </c>
      <c r="AM242" s="36" t="n">
        <f aca="false">IF(OR(AN242="2022-2023",AN242=2022), 1, 0)</f>
        <v>1</v>
      </c>
      <c r="AN242" s="36" t="s">
        <v>68</v>
      </c>
      <c r="AO242" s="36" t="n">
        <f aca="false">VLOOKUP($I242,'[1]Price List, Weapons &amp; Items'!B$1:F$1048576,5,0)</f>
        <v>1</v>
      </c>
      <c r="AP242" s="36" t="n">
        <f aca="false">IF(AND(AO242=1,M242="undisclosed")=TRUE(),1,0)</f>
        <v>1</v>
      </c>
      <c r="AQ242" s="36" t="n">
        <f aca="false">IF(AND(AO242=1,N242="undisclosed")=TRUE(),1,0)</f>
        <v>1</v>
      </c>
      <c r="AR242" s="36" t="n">
        <f aca="false">IFERROR(IF(SEARCH("ammuni",I242,1)&gt;0,1,0),0)</f>
        <v>1</v>
      </c>
      <c r="AS242" s="5" t="str">
        <f aca="false">VLOOKUP($I242,'[1]Price List, Weapons &amp; Items'!B$1:L$1048576,COLUMN('[1]Price List, Weapons &amp; Items'!$J$11)-1,0)</f>
        <v>Media reports (incl. social media)</v>
      </c>
      <c r="AT242" s="5" t="str">
        <f aca="false">IF(I242=".",".",VLOOKUP($I242,'[1]Price List, Weapons &amp; Items'!B$1:J$1048576,3,0))</f>
        <v>227mm MLRS ammunition</v>
      </c>
      <c r="AU242" s="13" t="str">
        <f aca="true">IF(AG242=1,(OFFSET(I242,0,0,COUNTIF(#REF!,A242),1)),"")</f>
        <v/>
      </c>
      <c r="AV242" s="5" t="str">
        <f aca="false">VLOOKUP($I242,'[1]Price List, Weapons &amp; Items'!B$1:L$1048576,COLUMN('[1]Price List, Weapons &amp; Items'!$L$11)-1,0)</f>
        <v>no price, 0 count</v>
      </c>
      <c r="AW242" s="5" t="n">
        <f aca="false">IF(U242="Yes",1,0)</f>
        <v>1</v>
      </c>
      <c r="AX242" s="5" t="n">
        <f aca="false">IF(D242="Military",IF(OR(IFERROR(SEARCH("equipment",E242,1),0)&gt;0,IFERROR(SEARCH("weapons",E242,1),0)&gt;0),1,0),0)</f>
        <v>1</v>
      </c>
      <c r="AY242" s="5" t="str">
        <f aca="false">IFERROR(IF(VALUE(TEXT(C242,"mm"))=IF(AK242&gt;12,AK242-12,AK242),".",IF(TEXT(C242,"mm")="01",".",1)),"Value is not in date format")</f>
        <v>.</v>
      </c>
      <c r="AZ242" s="5" t="str">
        <f aca="false">IF(AND(A242=A241,C242=C241)=TRUE(),IF(F242=F241,".","1"),".")</f>
        <v>.</v>
      </c>
      <c r="BA242" s="5" t="str">
        <f aca="false">IF(AND(_xlfn.ISFORMULA(R242),_xlfn.ISFORMULA(S242),_xlfn.ISFORMULA(T242))=TRUE(),".",1)</f>
        <v>.</v>
      </c>
      <c r="BB242" s="5" t="str">
        <f aca="false">IF(T242&lt;&gt;".",IF(T242&gt;S242,1,"."),".")</f>
        <v>.</v>
      </c>
      <c r="BC242" s="5" t="n">
        <f aca="false">IFERROR(VLOOKUP(B242,'[1]Share, Heavy Weapons to Ukraine'!B$1:AA$1048576,COLUMN('[1]Share, Heavy Weapons to Ukraine'!C251)-1,0),0)</f>
        <v>1</v>
      </c>
      <c r="BD242" s="5" t="n">
        <f aca="false">VLOOKUP(Sheet1!B242,'[1]Country Summary (€)'!B$1:F$1048576,COLUMN('[1]Country Summary (€)'!C252)-1,FALSE())</f>
        <v>0</v>
      </c>
      <c r="BE242" s="5" t="str">
        <f aca="false">IF(AND(AG242=1,D242="Military",H242&lt;&gt;"Not given")=TRUE(),IF(SUMIFS(#REF!,#REF!,A242)&gt;0,ABS((SUMIFS(#REF!,#REF!,A242)/VLOOKUP("USD",'[1]Exchange Rates'!B$1:C$1048576,2,0)))/S242,"."),".")</f>
        <v>.</v>
      </c>
      <c r="BF242" s="1" t="str">
        <f aca="false">IF(AND(AG242=1,D242="Military",H242&lt;&gt;"Not given")=TRUE(),IF(SUMIFS(#REF!,#REF!,A242)&gt;0,IF((ABS((SUMIFS(#REF!,#REF!,A242)/VLOOKUP("USD",'[1]Exchange Rates'!B$1:C$1048576,2,0)))/S242)&gt;1,(SUMIFS(#REF!,#REF!,A242)-S242)/S242,(S242-SUMIFS(#REF!,#REF!,A242))/SUMIFS(#REF!,#REF!,A242)),"."),".")</f>
        <v>.</v>
      </c>
    </row>
    <row r="243" customFormat="false" ht="15.75" hidden="false" customHeight="true" outlineLevel="0" collapsed="false">
      <c r="A243" s="37" t="s">
        <v>444</v>
      </c>
      <c r="B243" s="37" t="s">
        <v>57</v>
      </c>
      <c r="C243" s="38" t="n">
        <v>44862</v>
      </c>
      <c r="D243" s="37" t="s">
        <v>105</v>
      </c>
      <c r="E243" s="37" t="s">
        <v>370</v>
      </c>
      <c r="F243" s="90" t="s">
        <v>454</v>
      </c>
      <c r="G243" s="5" t="s">
        <v>61</v>
      </c>
      <c r="H243" s="53" t="n">
        <v>275000000</v>
      </c>
      <c r="I243" s="1" t="s">
        <v>452</v>
      </c>
      <c r="J243" s="7" t="str">
        <f aca="false">VLOOKUP($I243,'[1]Price List, Weapons &amp; Items'!B$1:C$1048576,2,0)</f>
        <v>Ammunition for heavy weapon</v>
      </c>
      <c r="K243" s="7" t="str">
        <f aca="false">IF(I243=".",I243,VLOOKUP($I243,'[1]Price List, Weapons &amp; Items'!B$1:D$1048576,3,0))</f>
        <v>artillery round</v>
      </c>
      <c r="L243" s="8" t="n">
        <f aca="false">VLOOKUP(I243,'[1]Price List, Weapons &amp; Items'!B$1:E$1048576,4,0)</f>
        <v>0</v>
      </c>
      <c r="M243" s="9" t="n">
        <v>500</v>
      </c>
      <c r="N243" s="9" t="s">
        <v>166</v>
      </c>
      <c r="O243" s="9" t="n">
        <f aca="false">VLOOKUP($I243,'[1]Price List, Weapons &amp; Items'!B$1:G$1048576,6,0)</f>
        <v>112800</v>
      </c>
      <c r="P243" s="6" t="str">
        <f aca="false">IF(TYPE(M243)=1,IF(TYPE(O243)=1,M243*O243,"No price"),".")</f>
        <v>No price</v>
      </c>
      <c r="Q243" s="6" t="str">
        <f aca="false">IF(TYPE(N243)=1,IF(TYPE(O243)=1,N243*O243,"No price"),".")</f>
        <v>.</v>
      </c>
      <c r="R243" s="6" t="str">
        <f aca="false">IF(AG243=1,IF(H243&lt;&gt;"Not given",H243,IF(TYPE(H243)=2,IF(SUMIFS(#REF!,#REF!,A243)&gt;0,SUMIFS(#REF!,#REF!,A243),"."),"Format error")),"")</f>
        <v/>
      </c>
      <c r="S243" s="6" t="str">
        <f aca="false">IF(AND(AG243=1,R243&lt;&gt;".")=TRUE(),R243/VLOOKUP(G243,'[1]Exchange Rates'!B$1:C$1048576,2,0),IF(R243=".",".",""))</f>
        <v/>
      </c>
      <c r="T243" s="6" t="str">
        <f aca="false">IF(AG243=1,IF(AI243="Value is not given at all",".",IF(AI243="Value is given by the source",S243,IF(AI243="Value is calculated with prices",(IF(SUMIFS(#REF!,#REF!,A243)&gt;0,SUMIFS(#REF!,#REF!,A243),"."))/VLOOKUP("USD",'[1]Exchange Rates'!B$1:C$1048576,2,0),"Error with coding"))),"")</f>
        <v/>
      </c>
      <c r="U243" s="5" t="s">
        <v>63</v>
      </c>
      <c r="V243" s="42" t="s">
        <v>455</v>
      </c>
      <c r="W243" s="34" t="s">
        <v>95</v>
      </c>
      <c r="X243" s="45" t="s">
        <v>99</v>
      </c>
      <c r="Y243" s="34" t="s">
        <v>142</v>
      </c>
      <c r="Z243" s="5" t="n">
        <v>0</v>
      </c>
      <c r="AA243" s="5" t="n">
        <v>0</v>
      </c>
      <c r="AB243" s="5" t="n">
        <f aca="false">IF(AND(D243="Humanitarian", AE243&lt;&gt;"."), 1, 0)</f>
        <v>0</v>
      </c>
      <c r="AC243" s="5" t="n">
        <f aca="false">IF(OR(M243="undisclosed", M243="."), 0, IF(M243=N243, 1, 0))</f>
        <v>0</v>
      </c>
      <c r="AD243" s="5" t="n">
        <v>0</v>
      </c>
      <c r="AE243" s="91" t="s">
        <v>62</v>
      </c>
      <c r="AF243" s="12" t="str">
        <f aca="false">""</f>
        <v/>
      </c>
      <c r="AG243" s="36" t="n">
        <v>0</v>
      </c>
      <c r="AH243" s="36" t="s">
        <v>66</v>
      </c>
      <c r="AI243" s="36" t="s">
        <v>67</v>
      </c>
      <c r="AJ243" s="36" t="n">
        <v>1</v>
      </c>
      <c r="AK243" s="36" t="n">
        <v>10</v>
      </c>
      <c r="AL243" s="36" t="n">
        <v>0</v>
      </c>
      <c r="AM243" s="36" t="n">
        <f aca="false">IF(OR(AN243="2022-2023",AN243=2022), 1, 0)</f>
        <v>1</v>
      </c>
      <c r="AN243" s="36" t="s">
        <v>68</v>
      </c>
      <c r="AO243" s="36" t="n">
        <f aca="false">VLOOKUP($I243,'[1]Price List, Weapons &amp; Items'!B$1:F$1048576,5,0)</f>
        <v>0</v>
      </c>
      <c r="AP243" s="36" t="n">
        <f aca="false">IF(AND(AO243=1,M243="undisclosed")=TRUE(),1,0)</f>
        <v>0</v>
      </c>
      <c r="AQ243" s="36" t="n">
        <f aca="false">IF(AND(AO243=1,N243="undisclosed")=TRUE(),1,0)</f>
        <v>0</v>
      </c>
      <c r="AR243" s="36" t="n">
        <f aca="false">IFERROR(IF(SEARCH("ammuni",I243,1)&gt;0,1,0),0)</f>
        <v>0</v>
      </c>
      <c r="AS243" s="5" t="str">
        <f aca="false">VLOOKUP($I243,'[1]Price List, Weapons &amp; Items'!B$1:L$1048576,COLUMN('[1]Price List, Weapons &amp; Items'!$J$11)-1,0)</f>
        <v>Miscellaneous</v>
      </c>
      <c r="AT243" s="5" t="str">
        <f aca="false">IF(I243=".",".",VLOOKUP($I243,'[1]Price List, Weapons &amp; Items'!B$1:J$1048576,3,0))</f>
        <v>artillery round</v>
      </c>
      <c r="AU243" s="13" t="str">
        <f aca="true">IF(AG243=1,(OFFSET(I243,0,0,COUNTIF(#REF!,A243),1)),"")</f>
        <v/>
      </c>
      <c r="AV243" s="5" t="n">
        <f aca="false">VLOOKUP($I243,'[1]Price List, Weapons &amp; Items'!B$1:L$1048576,COLUMN('[1]Price List, Weapons &amp; Items'!$L$11)-1,0)</f>
        <v>0</v>
      </c>
      <c r="AW243" s="5" t="n">
        <f aca="false">IF(U243="Yes",1,0)</f>
        <v>1</v>
      </c>
      <c r="AX243" s="5" t="n">
        <f aca="false">IF(D243="Military",IF(OR(IFERROR(SEARCH("equipment",E243,1),0)&gt;0,IFERROR(SEARCH("weapons",E243,1),0)&gt;0),1,0),0)</f>
        <v>1</v>
      </c>
      <c r="AY243" s="5" t="str">
        <f aca="false">IFERROR(IF(VALUE(TEXT(C243,"mm"))=IF(AK243&gt;12,AK243-12,AK243),".",IF(TEXT(C243,"mm")="01",".",1)),"Value is not in date format")</f>
        <v>.</v>
      </c>
      <c r="AZ243" s="5" t="str">
        <f aca="false">IF(AND(A243=A242,C243=C242)=TRUE(),IF(F243=F242,".","1"),".")</f>
        <v>.</v>
      </c>
      <c r="BA243" s="5" t="str">
        <f aca="false">IF(AND(_xlfn.ISFORMULA(R243),_xlfn.ISFORMULA(S243),_xlfn.ISFORMULA(T243))=TRUE(),".",1)</f>
        <v>.</v>
      </c>
      <c r="BB243" s="5" t="str">
        <f aca="false">IF(T243&lt;&gt;".",IF(T243&gt;S243,1,"."),".")</f>
        <v>.</v>
      </c>
      <c r="BC243" s="5" t="n">
        <f aca="false">IFERROR(VLOOKUP(B243,'[1]Share, Heavy Weapons to Ukraine'!B$1:AA$1048576,COLUMN('[1]Share, Heavy Weapons to Ukraine'!C252)-1,0),0)</f>
        <v>1</v>
      </c>
      <c r="BD243" s="5" t="n">
        <f aca="false">VLOOKUP(Sheet1!B243,'[1]Country Summary (€)'!B$1:F$1048576,COLUMN('[1]Country Summary (€)'!C253)-1,FALSE())</f>
        <v>0</v>
      </c>
      <c r="BE243" s="5" t="str">
        <f aca="false">IF(AND(AG243=1,D243="Military",H243&lt;&gt;"Not given")=TRUE(),IF(SUMIFS(#REF!,#REF!,A243)&gt;0,ABS((SUMIFS(#REF!,#REF!,A243)/VLOOKUP("USD",'[1]Exchange Rates'!B$1:C$1048576,2,0)))/S243,"."),".")</f>
        <v>.</v>
      </c>
      <c r="BF243" s="1" t="str">
        <f aca="false">IF(AND(AG243=1,D243="Military",H243&lt;&gt;"Not given")=TRUE(),IF(SUMIFS(#REF!,#REF!,A243)&gt;0,IF((ABS((SUMIFS(#REF!,#REF!,A243)/VLOOKUP("USD",'[1]Exchange Rates'!B$1:C$1048576,2,0)))/S243)&gt;1,(SUMIFS(#REF!,#REF!,A243)-S243)/S243,(S243-SUMIFS(#REF!,#REF!,A243))/SUMIFS(#REF!,#REF!,A243)),"."),".")</f>
        <v>.</v>
      </c>
    </row>
    <row r="244" customFormat="false" ht="15.75" hidden="false" customHeight="true" outlineLevel="0" collapsed="false">
      <c r="A244" s="37" t="s">
        <v>444</v>
      </c>
      <c r="B244" s="37" t="s">
        <v>57</v>
      </c>
      <c r="C244" s="38" t="n">
        <v>44862</v>
      </c>
      <c r="D244" s="37" t="s">
        <v>105</v>
      </c>
      <c r="E244" s="37" t="s">
        <v>370</v>
      </c>
      <c r="F244" s="90" t="s">
        <v>454</v>
      </c>
      <c r="G244" s="5" t="s">
        <v>61</v>
      </c>
      <c r="H244" s="53" t="n">
        <v>275000000</v>
      </c>
      <c r="I244" s="1" t="s">
        <v>338</v>
      </c>
      <c r="J244" s="7" t="str">
        <f aca="false">VLOOKUP($I244,'[1]Price List, Weapons &amp; Items'!B$1:C$1048576,2,0)</f>
        <v>Ammunition for heavy weapon</v>
      </c>
      <c r="K244" s="7" t="str">
        <f aca="false">IF(I244=".",I244,VLOOKUP($I244,'[1]Price List, Weapons &amp; Items'!B$1:D$1048576,3,0))</f>
        <v>155mm howitzer ammunition</v>
      </c>
      <c r="L244" s="8" t="n">
        <f aca="false">VLOOKUP(I244,'[1]Price List, Weapons &amp; Items'!B$1:E$1048576,4,0)</f>
        <v>0</v>
      </c>
      <c r="M244" s="9" t="n">
        <v>2000</v>
      </c>
      <c r="N244" s="9" t="s">
        <v>166</v>
      </c>
      <c r="O244" s="9" t="n">
        <f aca="false">VLOOKUP($I244,'[1]Price List, Weapons &amp; Items'!B$1:G$1048576,6,0)</f>
        <v>98000</v>
      </c>
      <c r="P244" s="6" t="str">
        <f aca="false">IF(TYPE(M244)=1,IF(TYPE(O244)=1,M244*O244,"No price"),".")</f>
        <v>No price</v>
      </c>
      <c r="Q244" s="6" t="str">
        <f aca="false">IF(TYPE(N244)=1,IF(TYPE(O244)=1,N244*O244,"No price"),".")</f>
        <v>.</v>
      </c>
      <c r="R244" s="6" t="str">
        <f aca="false">IF(AG244=1,IF(H244&lt;&gt;"Not given",H244,IF(TYPE(H244)=2,IF(SUMIFS(#REF!,#REF!,A244)&gt;0,SUMIFS(#REF!,#REF!,A244),"."),"Format error")),"")</f>
        <v/>
      </c>
      <c r="S244" s="6" t="str">
        <f aca="false">IF(AND(AG244=1,R244&lt;&gt;".")=TRUE(),R244/VLOOKUP(G244,'[1]Exchange Rates'!B$1:C$1048576,2,0),IF(R244=".",".",""))</f>
        <v/>
      </c>
      <c r="T244" s="6" t="str">
        <f aca="false">IF(AG244=1,IF(AI244="Value is not given at all",".",IF(AI244="Value is given by the source",S244,IF(AI244="Value is calculated with prices",(IF(SUMIFS(#REF!,#REF!,A244)&gt;0,SUMIFS(#REF!,#REF!,A244),"."))/VLOOKUP("USD",'[1]Exchange Rates'!B$1:C$1048576,2,0),"Error with coding"))),"")</f>
        <v/>
      </c>
      <c r="U244" s="5" t="s">
        <v>63</v>
      </c>
      <c r="V244" s="42" t="s">
        <v>455</v>
      </c>
      <c r="W244" s="34" t="s">
        <v>95</v>
      </c>
      <c r="X244" s="45" t="s">
        <v>99</v>
      </c>
      <c r="Y244" s="34" t="s">
        <v>145</v>
      </c>
      <c r="Z244" s="5" t="n">
        <v>0</v>
      </c>
      <c r="AA244" s="5" t="n">
        <v>0</v>
      </c>
      <c r="AB244" s="5" t="n">
        <f aca="false">IF(AND(D244="Humanitarian", AE244&lt;&gt;"."), 1, 0)</f>
        <v>0</v>
      </c>
      <c r="AC244" s="5" t="n">
        <f aca="false">IF(OR(M244="undisclosed", M244="."), 0, IF(M244=N244, 1, 0))</f>
        <v>0</v>
      </c>
      <c r="AD244" s="5" t="n">
        <v>0</v>
      </c>
      <c r="AE244" s="91" t="s">
        <v>62</v>
      </c>
      <c r="AF244" s="12" t="str">
        <f aca="false">""</f>
        <v/>
      </c>
      <c r="AG244" s="36" t="n">
        <v>0</v>
      </c>
      <c r="AH244" s="36" t="s">
        <v>66</v>
      </c>
      <c r="AI244" s="36" t="s">
        <v>67</v>
      </c>
      <c r="AJ244" s="36" t="n">
        <v>1</v>
      </c>
      <c r="AK244" s="36" t="n">
        <v>10</v>
      </c>
      <c r="AL244" s="36" t="n">
        <v>0</v>
      </c>
      <c r="AM244" s="36" t="n">
        <f aca="false">IF(OR(AN244="2022-2023",AN244=2022), 1, 0)</f>
        <v>1</v>
      </c>
      <c r="AN244" s="36" t="s">
        <v>68</v>
      </c>
      <c r="AO244" s="36" t="n">
        <f aca="false">VLOOKUP($I244,'[1]Price List, Weapons &amp; Items'!B$1:F$1048576,5,0)</f>
        <v>1</v>
      </c>
      <c r="AP244" s="36" t="n">
        <f aca="false">IF(AND(AO244=1,M244="undisclosed")=TRUE(),1,0)</f>
        <v>0</v>
      </c>
      <c r="AQ244" s="36" t="n">
        <f aca="false">IF(AND(AO244=1,N244="undisclosed")=TRUE(),1,0)</f>
        <v>1</v>
      </c>
      <c r="AR244" s="36" t="n">
        <f aca="false">IFERROR(IF(SEARCH("ammuni",I244,1)&gt;0,1,0),0)</f>
        <v>0</v>
      </c>
      <c r="AS244" s="5" t="str">
        <f aca="false">VLOOKUP($I244,'[1]Price List, Weapons &amp; Items'!B$1:L$1048576,COLUMN('[1]Price List, Weapons &amp; Items'!$J$11)-1,0)</f>
        <v>Government information</v>
      </c>
      <c r="AT244" s="5" t="str">
        <f aca="false">IF(I244=".",".",VLOOKUP($I244,'[1]Price List, Weapons &amp; Items'!B$1:J$1048576,3,0))</f>
        <v>155mm howitzer ammunition</v>
      </c>
      <c r="AU244" s="13" t="str">
        <f aca="true">IF(AG244=1,(OFFSET(I244,0,0,COUNTIF(#REF!,A244),1)),"")</f>
        <v/>
      </c>
      <c r="AV244" s="5" t="n">
        <f aca="false">VLOOKUP($I244,'[1]Price List, Weapons &amp; Items'!B$1:L$1048576,COLUMN('[1]Price List, Weapons &amp; Items'!$L$11)-1,0)</f>
        <v>0</v>
      </c>
      <c r="AW244" s="5" t="n">
        <f aca="false">IF(U244="Yes",1,0)</f>
        <v>1</v>
      </c>
      <c r="AX244" s="5" t="n">
        <f aca="false">IF(D244="Military",IF(OR(IFERROR(SEARCH("equipment",E244,1),0)&gt;0,IFERROR(SEARCH("weapons",E244,1),0)&gt;0),1,0),0)</f>
        <v>1</v>
      </c>
      <c r="AY244" s="5" t="str">
        <f aca="false">IFERROR(IF(VALUE(TEXT(C244,"mm"))=IF(AK244&gt;12,AK244-12,AK244),".",IF(TEXT(C244,"mm")="01",".",1)),"Value is not in date format")</f>
        <v>.</v>
      </c>
      <c r="AZ244" s="5" t="str">
        <f aca="false">IF(AND(A244=A243,C244=C243)=TRUE(),IF(F244=F243,".","1"),".")</f>
        <v>.</v>
      </c>
      <c r="BA244" s="5" t="str">
        <f aca="false">IF(AND(_xlfn.ISFORMULA(R244),_xlfn.ISFORMULA(S244),_xlfn.ISFORMULA(T244))=TRUE(),".",1)</f>
        <v>.</v>
      </c>
      <c r="BB244" s="5" t="str">
        <f aca="false">IF(T244&lt;&gt;".",IF(T244&gt;S244,1,"."),".")</f>
        <v>.</v>
      </c>
      <c r="BC244" s="5" t="n">
        <f aca="false">IFERROR(VLOOKUP(B244,'[1]Share, Heavy Weapons to Ukraine'!B$1:AA$1048576,COLUMN('[1]Share, Heavy Weapons to Ukraine'!C253)-1,0),0)</f>
        <v>1</v>
      </c>
      <c r="BD244" s="5" t="n">
        <f aca="false">VLOOKUP(Sheet1!B244,'[1]Country Summary (€)'!B$1:F$1048576,COLUMN('[1]Country Summary (€)'!C254)-1,FALSE())</f>
        <v>0</v>
      </c>
      <c r="BE244" s="5" t="str">
        <f aca="false">IF(AND(AG244=1,D244="Military",H244&lt;&gt;"Not given")=TRUE(),IF(SUMIFS(#REF!,#REF!,A244)&gt;0,ABS((SUMIFS(#REF!,#REF!,A244)/VLOOKUP("USD",'[1]Exchange Rates'!B$1:C$1048576,2,0)))/S244,"."),".")</f>
        <v>.</v>
      </c>
      <c r="BF244" s="1" t="str">
        <f aca="false">IF(AND(AG244=1,D244="Military",H244&lt;&gt;"Not given")=TRUE(),IF(SUMIFS(#REF!,#REF!,A244)&gt;0,IF((ABS((SUMIFS(#REF!,#REF!,A244)/VLOOKUP("USD",'[1]Exchange Rates'!B$1:C$1048576,2,0)))/S244)&gt;1,(SUMIFS(#REF!,#REF!,A244)-S244)/S244,(S244-SUMIFS(#REF!,#REF!,A244))/SUMIFS(#REF!,#REF!,A244)),"."),".")</f>
        <v>.</v>
      </c>
    </row>
    <row r="245" customFormat="false" ht="15.75" hidden="false" customHeight="true" outlineLevel="0" collapsed="false">
      <c r="A245" s="37" t="s">
        <v>444</v>
      </c>
      <c r="B245" s="37" t="s">
        <v>57</v>
      </c>
      <c r="C245" s="38" t="n">
        <v>44862</v>
      </c>
      <c r="D245" s="37" t="s">
        <v>105</v>
      </c>
      <c r="E245" s="37" t="s">
        <v>370</v>
      </c>
      <c r="F245" s="90" t="s">
        <v>454</v>
      </c>
      <c r="G245" s="5" t="s">
        <v>61</v>
      </c>
      <c r="H245" s="53" t="n">
        <v>275000000</v>
      </c>
      <c r="I245" s="1" t="s">
        <v>157</v>
      </c>
      <c r="J245" s="7" t="str">
        <f aca="false">VLOOKUP($I245,'[1]Price List, Weapons &amp; Items'!B$1:C$1048576,2,0)</f>
        <v>Portable defence system</v>
      </c>
      <c r="K245" s="7" t="str">
        <f aca="false">IF(I245=".",I245,VLOOKUP($I245,'[1]Price List, Weapons &amp; Items'!B$1:D$1048576,3,0))</f>
        <v>Light Anti-armor Weapon (LAW)</v>
      </c>
      <c r="L245" s="8" t="n">
        <f aca="false">VLOOKUP(I245,'[1]Price List, Weapons &amp; Items'!B$1:E$1048576,4,0)</f>
        <v>0</v>
      </c>
      <c r="M245" s="9" t="n">
        <v>1300</v>
      </c>
      <c r="N245" s="9" t="s">
        <v>166</v>
      </c>
      <c r="O245" s="9" t="n">
        <f aca="false">VLOOKUP($I245,'[1]Price List, Weapons &amp; Items'!B$1:G$1048576,6,0)</f>
        <v>78000</v>
      </c>
      <c r="P245" s="6" t="str">
        <f aca="false">IF(TYPE(M245)=1,IF(TYPE(O245)=1,M245*O245,"No price"),".")</f>
        <v>No price</v>
      </c>
      <c r="Q245" s="6" t="str">
        <f aca="false">IF(TYPE(N245)=1,IF(TYPE(O245)=1,N245*O245,"No price"),".")</f>
        <v>.</v>
      </c>
      <c r="R245" s="6" t="str">
        <f aca="false">IF(AG245=1,IF(H245&lt;&gt;"Not given",H245,IF(TYPE(H245)=2,IF(SUMIFS(#REF!,#REF!,A245)&gt;0,SUMIFS(#REF!,#REF!,A245),"."),"Format error")),"")</f>
        <v/>
      </c>
      <c r="S245" s="6" t="str">
        <f aca="false">IF(AND(AG245=1,R245&lt;&gt;".")=TRUE(),R245/VLOOKUP(G245,'[1]Exchange Rates'!B$1:C$1048576,2,0),IF(R245=".",".",""))</f>
        <v/>
      </c>
      <c r="T245" s="6" t="str">
        <f aca="false">IF(AG245=1,IF(AI245="Value is not given at all",".",IF(AI245="Value is given by the source",S245,IF(AI245="Value is calculated with prices",(IF(SUMIFS(#REF!,#REF!,A245)&gt;0,SUMIFS(#REF!,#REF!,A245),"."))/VLOOKUP("USD",'[1]Exchange Rates'!B$1:C$1048576,2,0),"Error with coding"))),"")</f>
        <v/>
      </c>
      <c r="U245" s="5" t="s">
        <v>63</v>
      </c>
      <c r="V245" s="42" t="s">
        <v>455</v>
      </c>
      <c r="W245" s="34" t="s">
        <v>95</v>
      </c>
      <c r="X245" s="45" t="s">
        <v>99</v>
      </c>
      <c r="Y245" s="34" t="s">
        <v>148</v>
      </c>
      <c r="Z245" s="5" t="n">
        <v>0</v>
      </c>
      <c r="AA245" s="5" t="n">
        <v>0</v>
      </c>
      <c r="AB245" s="5" t="n">
        <f aca="false">IF(AND(D245="Humanitarian", AE245&lt;&gt;"."), 1, 0)</f>
        <v>0</v>
      </c>
      <c r="AC245" s="5" t="n">
        <f aca="false">IF(OR(M245="undisclosed", M245="."), 0, IF(M245=N245, 1, 0))</f>
        <v>0</v>
      </c>
      <c r="AD245" s="5" t="n">
        <v>0</v>
      </c>
      <c r="AE245" s="91" t="s">
        <v>62</v>
      </c>
      <c r="AF245" s="12" t="str">
        <f aca="false">""</f>
        <v/>
      </c>
      <c r="AG245" s="36" t="n">
        <v>0</v>
      </c>
      <c r="AH245" s="36" t="s">
        <v>66</v>
      </c>
      <c r="AI245" s="36" t="s">
        <v>67</v>
      </c>
      <c r="AJ245" s="36" t="n">
        <v>1</v>
      </c>
      <c r="AK245" s="36" t="n">
        <v>10</v>
      </c>
      <c r="AL245" s="36" t="n">
        <v>0</v>
      </c>
      <c r="AM245" s="36" t="n">
        <f aca="false">IF(OR(AN245="2022-2023",AN245=2022), 1, 0)</f>
        <v>1</v>
      </c>
      <c r="AN245" s="36" t="s">
        <v>68</v>
      </c>
      <c r="AO245" s="36" t="n">
        <f aca="false">VLOOKUP($I245,'[1]Price List, Weapons &amp; Items'!B$1:F$1048576,5,0)</f>
        <v>0</v>
      </c>
      <c r="AP245" s="36" t="n">
        <f aca="false">IF(AND(AO245=1,M245="undisclosed")=TRUE(),1,0)</f>
        <v>0</v>
      </c>
      <c r="AQ245" s="36" t="n">
        <f aca="false">IF(AND(AO245=1,N245="undisclosed")=TRUE(),1,0)</f>
        <v>0</v>
      </c>
      <c r="AR245" s="36" t="n">
        <f aca="false">IFERROR(IF(SEARCH("ammuni",I245,1)&gt;0,1,0),0)</f>
        <v>0</v>
      </c>
      <c r="AS245" s="5" t="str">
        <f aca="false">VLOOKUP($I245,'[1]Price List, Weapons &amp; Items'!B$1:L$1048576,COLUMN('[1]Price List, Weapons &amp; Items'!$J$11)-1,0)</f>
        <v>Military media (incl. websites)</v>
      </c>
      <c r="AT245" s="5" t="str">
        <f aca="false">IF(I245=".",".",VLOOKUP($I245,'[1]Price List, Weapons &amp; Items'!B$1:J$1048576,3,0))</f>
        <v>Light Anti-armor Weapon (LAW)</v>
      </c>
      <c r="AU245" s="13" t="str">
        <f aca="true">IF(AG245=1,(OFFSET(I245,0,0,COUNTIF(#REF!,A245),1)),"")</f>
        <v/>
      </c>
      <c r="AV245" s="5" t="n">
        <f aca="false">VLOOKUP($I245,'[1]Price List, Weapons &amp; Items'!B$1:L$1048576,COLUMN('[1]Price List, Weapons &amp; Items'!$L$11)-1,0)</f>
        <v>0</v>
      </c>
      <c r="AW245" s="5" t="n">
        <f aca="false">IF(U245="Yes",1,0)</f>
        <v>1</v>
      </c>
      <c r="AX245" s="5" t="n">
        <f aca="false">IF(D245="Military",IF(OR(IFERROR(SEARCH("equipment",E245,1),0)&gt;0,IFERROR(SEARCH("weapons",E245,1),0)&gt;0),1,0),0)</f>
        <v>1</v>
      </c>
      <c r="AY245" s="5" t="str">
        <f aca="false">IFERROR(IF(VALUE(TEXT(C245,"mm"))=IF(AK245&gt;12,AK245-12,AK245),".",IF(TEXT(C245,"mm")="01",".",1)),"Value is not in date format")</f>
        <v>.</v>
      </c>
      <c r="AZ245" s="5" t="str">
        <f aca="false">IF(AND(A245=A244,C245=C244)=TRUE(),IF(F245=F244,".","1"),".")</f>
        <v>.</v>
      </c>
      <c r="BA245" s="5" t="str">
        <f aca="false">IF(AND(_xlfn.ISFORMULA(R245),_xlfn.ISFORMULA(S245),_xlfn.ISFORMULA(T245))=TRUE(),".",1)</f>
        <v>.</v>
      </c>
      <c r="BB245" s="5" t="str">
        <f aca="false">IF(T245&lt;&gt;".",IF(T245&gt;S245,1,"."),".")</f>
        <v>.</v>
      </c>
      <c r="BC245" s="5" t="n">
        <f aca="false">IFERROR(VLOOKUP(B245,'[1]Share, Heavy Weapons to Ukraine'!B$1:AA$1048576,COLUMN('[1]Share, Heavy Weapons to Ukraine'!C254)-1,0),0)</f>
        <v>1</v>
      </c>
      <c r="BD245" s="5" t="n">
        <f aca="false">VLOOKUP(Sheet1!B245,'[1]Country Summary (€)'!B$1:F$1048576,COLUMN('[1]Country Summary (€)'!C255)-1,FALSE())</f>
        <v>0</v>
      </c>
      <c r="BE245" s="5" t="str">
        <f aca="false">IF(AND(AG245=1,D245="Military",H245&lt;&gt;"Not given")=TRUE(),IF(SUMIFS(#REF!,#REF!,A245)&gt;0,ABS((SUMIFS(#REF!,#REF!,A245)/VLOOKUP("USD",'[1]Exchange Rates'!B$1:C$1048576,2,0)))/S245,"."),".")</f>
        <v>.</v>
      </c>
      <c r="BF245" s="1" t="str">
        <f aca="false">IF(AND(AG245=1,D245="Military",H245&lt;&gt;"Not given")=TRUE(),IF(SUMIFS(#REF!,#REF!,A245)&gt;0,IF((ABS((SUMIFS(#REF!,#REF!,A245)/VLOOKUP("USD",'[1]Exchange Rates'!B$1:C$1048576,2,0)))/S245)&gt;1,(SUMIFS(#REF!,#REF!,A245)-S245)/S245,(S245-SUMIFS(#REF!,#REF!,A245))/SUMIFS(#REF!,#REF!,A245)),"."),".")</f>
        <v>.</v>
      </c>
    </row>
    <row r="246" customFormat="false" ht="15.75" hidden="false" customHeight="true" outlineLevel="0" collapsed="false">
      <c r="A246" s="37" t="s">
        <v>444</v>
      </c>
      <c r="B246" s="37" t="s">
        <v>57</v>
      </c>
      <c r="C246" s="38" t="n">
        <v>44862</v>
      </c>
      <c r="D246" s="37" t="s">
        <v>105</v>
      </c>
      <c r="E246" s="37" t="s">
        <v>370</v>
      </c>
      <c r="F246" s="90" t="s">
        <v>454</v>
      </c>
      <c r="G246" s="5" t="s">
        <v>61</v>
      </c>
      <c r="H246" s="53" t="n">
        <v>275000000</v>
      </c>
      <c r="I246" s="1" t="s">
        <v>161</v>
      </c>
      <c r="J246" s="7" t="str">
        <f aca="false">VLOOKUP($I246,'[1]Price List, Weapons &amp; Items'!B$1:C$1048576,2,0)</f>
        <v>Heavy weapon</v>
      </c>
      <c r="K246" s="7" t="str">
        <f aca="false">IF(I246=".",I246,VLOOKUP($I246,'[1]Price List, Weapons &amp; Items'!B$1:D$1048576,3,0))</f>
        <v>Armored Utility Vehicle (AUV)</v>
      </c>
      <c r="L246" s="8" t="n">
        <f aca="false">VLOOKUP(I246,'[1]Price List, Weapons &amp; Items'!B$1:E$1048576,4,0)</f>
        <v>0</v>
      </c>
      <c r="M246" s="9" t="n">
        <v>125</v>
      </c>
      <c r="N246" s="9" t="s">
        <v>166</v>
      </c>
      <c r="O246" s="9" t="n">
        <f aca="false">VLOOKUP($I246,'[1]Price List, Weapons &amp; Items'!B$1:G$1048576,6,0)</f>
        <v>254717</v>
      </c>
      <c r="P246" s="6" t="str">
        <f aca="false">IF(TYPE(M246)=1,IF(TYPE(O246)=1,M246*O246,"No price"),".")</f>
        <v>No price</v>
      </c>
      <c r="Q246" s="6" t="str">
        <f aca="false">IF(TYPE(N246)=1,IF(TYPE(O246)=1,N246*O246,"No price"),".")</f>
        <v>.</v>
      </c>
      <c r="R246" s="6" t="str">
        <f aca="false">IF(AG246=1,IF(H246&lt;&gt;"Not given",H246,IF(TYPE(H246)=2,IF(SUMIFS(#REF!,#REF!,A246)&gt;0,SUMIFS(#REF!,#REF!,A246),"."),"Format error")),"")</f>
        <v/>
      </c>
      <c r="S246" s="6" t="str">
        <f aca="false">IF(AND(AG246=1,R246&lt;&gt;".")=TRUE(),R246/VLOOKUP(G246,'[1]Exchange Rates'!B$1:C$1048576,2,0),IF(R246=".",".",""))</f>
        <v/>
      </c>
      <c r="T246" s="6" t="str">
        <f aca="false">IF(AG246=1,IF(AI246="Value is not given at all",".",IF(AI246="Value is given by the source",S246,IF(AI246="Value is calculated with prices",(IF(SUMIFS(#REF!,#REF!,A246)&gt;0,SUMIFS(#REF!,#REF!,A246),"."))/VLOOKUP("USD",'[1]Exchange Rates'!B$1:C$1048576,2,0),"Error with coding"))),"")</f>
        <v/>
      </c>
      <c r="U246" s="5" t="s">
        <v>63</v>
      </c>
      <c r="V246" s="42" t="s">
        <v>455</v>
      </c>
      <c r="W246" s="34" t="s">
        <v>95</v>
      </c>
      <c r="X246" s="45" t="s">
        <v>99</v>
      </c>
      <c r="Y246" s="34" t="s">
        <v>150</v>
      </c>
      <c r="Z246" s="5" t="n">
        <v>0</v>
      </c>
      <c r="AA246" s="5" t="n">
        <v>0</v>
      </c>
      <c r="AB246" s="5" t="n">
        <f aca="false">IF(AND(D246="Humanitarian", AE246&lt;&gt;"."), 1, 0)</f>
        <v>0</v>
      </c>
      <c r="AC246" s="5" t="n">
        <f aca="false">IF(OR(M246="undisclosed", M246="."), 0, IF(M246=N246, 1, 0))</f>
        <v>0</v>
      </c>
      <c r="AD246" s="5" t="n">
        <v>0</v>
      </c>
      <c r="AE246" s="91" t="s">
        <v>62</v>
      </c>
      <c r="AF246" s="12" t="str">
        <f aca="false">""</f>
        <v/>
      </c>
      <c r="AG246" s="36" t="n">
        <v>0</v>
      </c>
      <c r="AH246" s="36" t="s">
        <v>66</v>
      </c>
      <c r="AI246" s="36" t="s">
        <v>67</v>
      </c>
      <c r="AJ246" s="36" t="n">
        <v>1</v>
      </c>
      <c r="AK246" s="36" t="n">
        <v>10</v>
      </c>
      <c r="AL246" s="36" t="n">
        <v>0</v>
      </c>
      <c r="AM246" s="36" t="n">
        <f aca="false">IF(OR(AN246="2022-2023",AN246=2022), 1, 0)</f>
        <v>1</v>
      </c>
      <c r="AN246" s="36" t="s">
        <v>68</v>
      </c>
      <c r="AO246" s="36" t="n">
        <f aca="false">VLOOKUP($I246,'[1]Price List, Weapons &amp; Items'!B$1:F$1048576,5,0)</f>
        <v>1</v>
      </c>
      <c r="AP246" s="36" t="n">
        <f aca="false">IF(AND(AO246=1,M246="undisclosed")=TRUE(),1,0)</f>
        <v>0</v>
      </c>
      <c r="AQ246" s="36" t="n">
        <f aca="false">IF(AND(AO246=1,N246="undisclosed")=TRUE(),1,0)</f>
        <v>1</v>
      </c>
      <c r="AR246" s="36" t="n">
        <f aca="false">IFERROR(IF(SEARCH("ammuni",I246,1)&gt;0,1,0),0)</f>
        <v>0</v>
      </c>
      <c r="AS246" s="5" t="str">
        <f aca="false">VLOOKUP($I246,'[1]Price List, Weapons &amp; Items'!B$1:L$1048576,COLUMN('[1]Price List, Weapons &amp; Items'!$J$11)-1,0)</f>
        <v>Military media (incl. websites)</v>
      </c>
      <c r="AT246" s="5" t="str">
        <f aca="false">IF(I246=".",".",VLOOKUP($I246,'[1]Price List, Weapons &amp; Items'!B$1:J$1048576,3,0))</f>
        <v>Armored Utility Vehicle (AUV)</v>
      </c>
      <c r="AU246" s="13" t="str">
        <f aca="true">IF(AG246=1,(OFFSET(I246,0,0,COUNTIF(#REF!,A246),1)),"")</f>
        <v/>
      </c>
      <c r="AV246" s="5" t="n">
        <f aca="false">VLOOKUP($I246,'[1]Price List, Weapons &amp; Items'!B$1:L$1048576,COLUMN('[1]Price List, Weapons &amp; Items'!$L$11)-1,0)</f>
        <v>0</v>
      </c>
      <c r="AW246" s="5" t="n">
        <f aca="false">IF(U246="Yes",1,0)</f>
        <v>1</v>
      </c>
      <c r="AX246" s="5" t="n">
        <f aca="false">IF(D246="Military",IF(OR(IFERROR(SEARCH("equipment",E246,1),0)&gt;0,IFERROR(SEARCH("weapons",E246,1),0)&gt;0),1,0),0)</f>
        <v>1</v>
      </c>
      <c r="AY246" s="5" t="str">
        <f aca="false">IFERROR(IF(VALUE(TEXT(C246,"mm"))=IF(AK246&gt;12,AK246-12,AK246),".",IF(TEXT(C246,"mm")="01",".",1)),"Value is not in date format")</f>
        <v>.</v>
      </c>
      <c r="AZ246" s="5" t="str">
        <f aca="false">IF(AND(A246=A245,C246=C245)=TRUE(),IF(F246=F245,".","1"),".")</f>
        <v>.</v>
      </c>
      <c r="BA246" s="5" t="str">
        <f aca="false">IF(AND(_xlfn.ISFORMULA(R246),_xlfn.ISFORMULA(S246),_xlfn.ISFORMULA(T246))=TRUE(),".",1)</f>
        <v>.</v>
      </c>
      <c r="BB246" s="5" t="str">
        <f aca="false">IF(T246&lt;&gt;".",IF(T246&gt;S246,1,"."),".")</f>
        <v>.</v>
      </c>
      <c r="BC246" s="5" t="n">
        <f aca="false">IFERROR(VLOOKUP(B246,'[1]Share, Heavy Weapons to Ukraine'!B$1:AA$1048576,COLUMN('[1]Share, Heavy Weapons to Ukraine'!C255)-1,0),0)</f>
        <v>1</v>
      </c>
      <c r="BD246" s="5" t="n">
        <f aca="false">VLOOKUP(Sheet1!B246,'[1]Country Summary (€)'!B$1:F$1048576,COLUMN('[1]Country Summary (€)'!C256)-1,FALSE())</f>
        <v>0</v>
      </c>
      <c r="BE246" s="5" t="str">
        <f aca="false">IF(AND(AG246=1,D246="Military",H246&lt;&gt;"Not given")=TRUE(),IF(SUMIFS(#REF!,#REF!,A246)&gt;0,ABS((SUMIFS(#REF!,#REF!,A246)/VLOOKUP("USD",'[1]Exchange Rates'!B$1:C$1048576,2,0)))/S246,"."),".")</f>
        <v>.</v>
      </c>
      <c r="BF246" s="1" t="str">
        <f aca="false">IF(AND(AG246=1,D246="Military",H246&lt;&gt;"Not given")=TRUE(),IF(SUMIFS(#REF!,#REF!,A246)&gt;0,IF((ABS((SUMIFS(#REF!,#REF!,A246)/VLOOKUP("USD",'[1]Exchange Rates'!B$1:C$1048576,2,0)))/S246)&gt;1,(SUMIFS(#REF!,#REF!,A246)-S246)/S246,(S246-SUMIFS(#REF!,#REF!,A246))/SUMIFS(#REF!,#REF!,A246)),"."),".")</f>
        <v>.</v>
      </c>
    </row>
    <row r="247" customFormat="false" ht="15.75" hidden="false" customHeight="true" outlineLevel="0" collapsed="false">
      <c r="A247" s="37" t="s">
        <v>444</v>
      </c>
      <c r="B247" s="37" t="s">
        <v>57</v>
      </c>
      <c r="C247" s="38" t="n">
        <v>44862</v>
      </c>
      <c r="D247" s="37" t="s">
        <v>105</v>
      </c>
      <c r="E247" s="37" t="s">
        <v>370</v>
      </c>
      <c r="F247" s="90" t="s">
        <v>454</v>
      </c>
      <c r="G247" s="5" t="s">
        <v>61</v>
      </c>
      <c r="H247" s="53" t="n">
        <v>275000000</v>
      </c>
      <c r="I247" s="1" t="s">
        <v>362</v>
      </c>
      <c r="J247" s="7" t="str">
        <f aca="false">VLOOKUP($I247,'[1]Price List, Weapons &amp; Items'!B$1:C$1048576,2,0)</f>
        <v>Ammunition for light infantry</v>
      </c>
      <c r="K247" s="7" t="str">
        <f aca="false">IF(I247=".",I247,VLOOKUP($I247,'[1]Price List, Weapons &amp; Items'!B$1:D$1048576,3,0))</f>
        <v>Small Arms and Light Weapons (SALW) ammunition</v>
      </c>
      <c r="L247" s="8" t="n">
        <f aca="false">VLOOKUP(I247,'[1]Price List, Weapons &amp; Items'!B$1:E$1048576,4,0)</f>
        <v>0</v>
      </c>
      <c r="M247" s="9" t="n">
        <v>2750000</v>
      </c>
      <c r="N247" s="9" t="s">
        <v>166</v>
      </c>
      <c r="O247" s="9" t="n">
        <f aca="false">VLOOKUP($I247,'[1]Price List, Weapons &amp; Items'!B$1:G$1048576,6,0)</f>
        <v>0.47</v>
      </c>
      <c r="P247" s="6" t="str">
        <f aca="false">IF(TYPE(M247)=1,IF(TYPE(O247)=1,M247*O247,"No price"),".")</f>
        <v>No price</v>
      </c>
      <c r="Q247" s="6" t="str">
        <f aca="false">IF(TYPE(N247)=1,IF(TYPE(O247)=1,N247*O247,"No price"),".")</f>
        <v>.</v>
      </c>
      <c r="R247" s="6" t="str">
        <f aca="false">IF(AG247=1,IF(H247&lt;&gt;"Not given",H247,IF(TYPE(H247)=2,IF(SUMIFS(#REF!,#REF!,A247)&gt;0,SUMIFS(#REF!,#REF!,A247),"."),"Format error")),"")</f>
        <v/>
      </c>
      <c r="S247" s="6" t="str">
        <f aca="false">IF(AND(AG247=1,R247&lt;&gt;".")=TRUE(),R247/VLOOKUP(G247,'[1]Exchange Rates'!B$1:C$1048576,2,0),IF(R247=".",".",""))</f>
        <v/>
      </c>
      <c r="T247" s="6" t="str">
        <f aca="false">IF(AG247=1,IF(AI247="Value is not given at all",".",IF(AI247="Value is given by the source",S247,IF(AI247="Value is calculated with prices",(IF(SUMIFS(#REF!,#REF!,A247)&gt;0,SUMIFS(#REF!,#REF!,A247),"."))/VLOOKUP("USD",'[1]Exchange Rates'!B$1:C$1048576,2,0),"Error with coding"))),"")</f>
        <v/>
      </c>
      <c r="U247" s="5" t="s">
        <v>63</v>
      </c>
      <c r="V247" s="42" t="s">
        <v>455</v>
      </c>
      <c r="W247" s="34" t="s">
        <v>95</v>
      </c>
      <c r="X247" s="45" t="s">
        <v>99</v>
      </c>
      <c r="Y247" s="34" t="s">
        <v>152</v>
      </c>
      <c r="Z247" s="5" t="n">
        <v>0</v>
      </c>
      <c r="AA247" s="5" t="n">
        <v>0</v>
      </c>
      <c r="AB247" s="5" t="n">
        <f aca="false">IF(AND(D247="Humanitarian", AE247&lt;&gt;"."), 1, 0)</f>
        <v>0</v>
      </c>
      <c r="AC247" s="5" t="n">
        <f aca="false">IF(OR(M247="undisclosed", M247="."), 0, IF(M247=N247, 1, 0))</f>
        <v>0</v>
      </c>
      <c r="AD247" s="5" t="n">
        <v>0</v>
      </c>
      <c r="AE247" s="91" t="s">
        <v>62</v>
      </c>
      <c r="AF247" s="12" t="str">
        <f aca="false">""</f>
        <v/>
      </c>
      <c r="AG247" s="36" t="n">
        <v>0</v>
      </c>
      <c r="AH247" s="36" t="s">
        <v>66</v>
      </c>
      <c r="AI247" s="36" t="s">
        <v>67</v>
      </c>
      <c r="AJ247" s="36" t="n">
        <v>1</v>
      </c>
      <c r="AK247" s="36" t="n">
        <v>10</v>
      </c>
      <c r="AL247" s="36" t="n">
        <v>0</v>
      </c>
      <c r="AM247" s="36" t="n">
        <f aca="false">IF(OR(AN247="2022-2023",AN247=2022), 1, 0)</f>
        <v>1</v>
      </c>
      <c r="AN247" s="36" t="s">
        <v>68</v>
      </c>
      <c r="AO247" s="36" t="n">
        <f aca="false">VLOOKUP($I247,'[1]Price List, Weapons &amp; Items'!B$1:F$1048576,5,0)</f>
        <v>0</v>
      </c>
      <c r="AP247" s="36" t="n">
        <f aca="false">IF(AND(AO247=1,M247="undisclosed")=TRUE(),1,0)</f>
        <v>0</v>
      </c>
      <c r="AQ247" s="36" t="n">
        <f aca="false">IF(AND(AO247=1,N247="undisclosed")=TRUE(),1,0)</f>
        <v>0</v>
      </c>
      <c r="AR247" s="36" t="n">
        <f aca="false">IFERROR(IF(SEARCH("ammuni",I247,1)&gt;0,1,0),0)</f>
        <v>1</v>
      </c>
      <c r="AS247" s="5" t="str">
        <f aca="false">VLOOKUP($I247,'[1]Price List, Weapons &amp; Items'!B$1:L$1048576,COLUMN('[1]Price List, Weapons &amp; Items'!$J$11)-1,0)</f>
        <v>Miscellaneous</v>
      </c>
      <c r="AT247" s="5" t="str">
        <f aca="false">IF(I247=".",".",VLOOKUP($I247,'[1]Price List, Weapons &amp; Items'!B$1:J$1048576,3,0))</f>
        <v>Small Arms and Light Weapons (SALW) ammunition</v>
      </c>
      <c r="AU247" s="13" t="str">
        <f aca="true">IF(AG247=1,(OFFSET(I247,0,0,COUNTIF(#REF!,A247),1)),"")</f>
        <v/>
      </c>
      <c r="AV247" s="5" t="n">
        <f aca="false">VLOOKUP($I247,'[1]Price List, Weapons &amp; Items'!B$1:L$1048576,COLUMN('[1]Price List, Weapons &amp; Items'!$L$11)-1,0)</f>
        <v>0</v>
      </c>
      <c r="AW247" s="5" t="n">
        <f aca="false">IF(U247="Yes",1,0)</f>
        <v>1</v>
      </c>
      <c r="AX247" s="5" t="n">
        <f aca="false">IF(D247="Military",IF(OR(IFERROR(SEARCH("equipment",E247,1),0)&gt;0,IFERROR(SEARCH("weapons",E247,1),0)&gt;0),1,0),0)</f>
        <v>1</v>
      </c>
      <c r="AY247" s="5" t="str">
        <f aca="false">IFERROR(IF(VALUE(TEXT(C247,"mm"))=IF(AK247&gt;12,AK247-12,AK247),".",IF(TEXT(C247,"mm")="01",".",1)),"Value is not in date format")</f>
        <v>.</v>
      </c>
      <c r="AZ247" s="5" t="str">
        <f aca="false">IF(AND(A247=A246,C247=C246)=TRUE(),IF(F247=F246,".","1"),".")</f>
        <v>.</v>
      </c>
      <c r="BA247" s="5" t="str">
        <f aca="false">IF(AND(_xlfn.ISFORMULA(R247),_xlfn.ISFORMULA(S247),_xlfn.ISFORMULA(T247))=TRUE(),".",1)</f>
        <v>.</v>
      </c>
      <c r="BB247" s="5" t="str">
        <f aca="false">IF(T247&lt;&gt;".",IF(T247&gt;S247,1,"."),".")</f>
        <v>.</v>
      </c>
      <c r="BC247" s="5" t="n">
        <f aca="false">IFERROR(VLOOKUP(B247,'[1]Share, Heavy Weapons to Ukraine'!B$1:AA$1048576,COLUMN('[1]Share, Heavy Weapons to Ukraine'!C256)-1,0),0)</f>
        <v>1</v>
      </c>
      <c r="BD247" s="5" t="n">
        <f aca="false">VLOOKUP(Sheet1!B247,'[1]Country Summary (€)'!B$1:F$1048576,COLUMN('[1]Country Summary (€)'!C257)-1,FALSE())</f>
        <v>0</v>
      </c>
      <c r="BE247" s="5" t="str">
        <f aca="false">IF(AND(AG247=1,D247="Military",H247&lt;&gt;"Not given")=TRUE(),IF(SUMIFS(#REF!,#REF!,A247)&gt;0,ABS((SUMIFS(#REF!,#REF!,A247)/VLOOKUP("USD",'[1]Exchange Rates'!B$1:C$1048576,2,0)))/S247,"."),".")</f>
        <v>.</v>
      </c>
      <c r="BF247" s="1" t="str">
        <f aca="false">IF(AND(AG247=1,D247="Military",H247&lt;&gt;"Not given")=TRUE(),IF(SUMIFS(#REF!,#REF!,A247)&gt;0,IF((ABS((SUMIFS(#REF!,#REF!,A247)/VLOOKUP("USD",'[1]Exchange Rates'!B$1:C$1048576,2,0)))/S247)&gt;1,(SUMIFS(#REF!,#REF!,A247)-S247)/S247,(S247-SUMIFS(#REF!,#REF!,A247))/SUMIFS(#REF!,#REF!,A247)),"."),".")</f>
        <v>.</v>
      </c>
    </row>
    <row r="248" customFormat="false" ht="15.75" hidden="false" customHeight="true" outlineLevel="0" collapsed="false">
      <c r="A248" s="37" t="s">
        <v>444</v>
      </c>
      <c r="B248" s="37" t="s">
        <v>57</v>
      </c>
      <c r="C248" s="38" t="n">
        <v>44862</v>
      </c>
      <c r="D248" s="37" t="s">
        <v>105</v>
      </c>
      <c r="E248" s="37" t="s">
        <v>370</v>
      </c>
      <c r="F248" s="90" t="s">
        <v>454</v>
      </c>
      <c r="G248" s="5" t="s">
        <v>61</v>
      </c>
      <c r="H248" s="53" t="n">
        <v>275000000</v>
      </c>
      <c r="I248" s="1" t="s">
        <v>456</v>
      </c>
      <c r="J248" s="7" t="str">
        <f aca="false">VLOOKUP($I248,'[1]Price List, Weapons &amp; Items'!B$1:C$1048576,2,0)</f>
        <v>Military equipment</v>
      </c>
      <c r="K248" s="7" t="str">
        <f aca="false">IF(I248=".",I248,VLOOKUP($I248,'[1]Price List, Weapons &amp; Items'!B$1:D$1048576,3,0))</f>
        <v>Military equipment</v>
      </c>
      <c r="L248" s="8" t="n">
        <f aca="false">VLOOKUP(I248,'[1]Price List, Weapons &amp; Items'!B$1:E$1048576,4,0)</f>
        <v>0</v>
      </c>
      <c r="M248" s="9" t="n">
        <v>4</v>
      </c>
      <c r="N248" s="9" t="s">
        <v>166</v>
      </c>
      <c r="O248" s="9" t="str">
        <f aca="false">VLOOKUP($I248,'[1]Price List, Weapons &amp; Items'!B$1:G$1048576,6,0)</f>
        <v>.</v>
      </c>
      <c r="P248" s="6" t="str">
        <f aca="false">IF(TYPE(M248)=1,IF(TYPE(O248)=1,M248*O248,"No price"),".")</f>
        <v>No price</v>
      </c>
      <c r="Q248" s="6" t="str">
        <f aca="false">IF(TYPE(N248)=1,IF(TYPE(O248)=1,N248*O248,"No price"),".")</f>
        <v>.</v>
      </c>
      <c r="R248" s="6" t="str">
        <f aca="false">IF(AG248=1,IF(H248&lt;&gt;"Not given",H248,IF(TYPE(H248)=2,IF(SUMIFS(#REF!,#REF!,A248)&gt;0,SUMIFS(#REF!,#REF!,A248),"."),"Format error")),"")</f>
        <v/>
      </c>
      <c r="S248" s="6" t="str">
        <f aca="false">IF(AND(AG248=1,R248&lt;&gt;".")=TRUE(),R248/VLOOKUP(G248,'[1]Exchange Rates'!B$1:C$1048576,2,0),IF(R248=".",".",""))</f>
        <v/>
      </c>
      <c r="T248" s="6" t="str">
        <f aca="false">IF(AG248=1,IF(AI248="Value is not given at all",".",IF(AI248="Value is given by the source",S248,IF(AI248="Value is calculated with prices",(IF(SUMIFS(#REF!,#REF!,A248)&gt;0,SUMIFS(#REF!,#REF!,A248),"."))/VLOOKUP("USD",'[1]Exchange Rates'!B$1:C$1048576,2,0),"Error with coding"))),"")</f>
        <v/>
      </c>
      <c r="U248" s="5" t="s">
        <v>63</v>
      </c>
      <c r="V248" s="42" t="s">
        <v>455</v>
      </c>
      <c r="W248" s="34" t="s">
        <v>95</v>
      </c>
      <c r="X248" s="45" t="s">
        <v>99</v>
      </c>
      <c r="Y248" s="34" t="s">
        <v>154</v>
      </c>
      <c r="Z248" s="5" t="n">
        <v>0</v>
      </c>
      <c r="AA248" s="5" t="n">
        <v>0</v>
      </c>
      <c r="AB248" s="5" t="n">
        <f aca="false">IF(AND(D248="Humanitarian", AE248&lt;&gt;"."), 1, 0)</f>
        <v>0</v>
      </c>
      <c r="AC248" s="5" t="n">
        <f aca="false">IF(OR(M248="undisclosed", M248="."), 0, IF(M248=N248, 1, 0))</f>
        <v>0</v>
      </c>
      <c r="AD248" s="5" t="n">
        <v>0</v>
      </c>
      <c r="AE248" s="91" t="s">
        <v>62</v>
      </c>
      <c r="AF248" s="12" t="str">
        <f aca="false">""</f>
        <v/>
      </c>
      <c r="AG248" s="36" t="n">
        <v>0</v>
      </c>
      <c r="AH248" s="36" t="s">
        <v>66</v>
      </c>
      <c r="AI248" s="36" t="s">
        <v>67</v>
      </c>
      <c r="AJ248" s="36" t="n">
        <v>1</v>
      </c>
      <c r="AK248" s="36" t="n">
        <v>10</v>
      </c>
      <c r="AL248" s="36" t="n">
        <v>0</v>
      </c>
      <c r="AM248" s="36" t="n">
        <f aca="false">IF(OR(AN248="2022-2023",AN248=2022), 1, 0)</f>
        <v>1</v>
      </c>
      <c r="AN248" s="36" t="s">
        <v>68</v>
      </c>
      <c r="AO248" s="36" t="n">
        <f aca="false">VLOOKUP($I248,'[1]Price List, Weapons &amp; Items'!B$1:F$1048576,5,0)</f>
        <v>0</v>
      </c>
      <c r="AP248" s="36" t="n">
        <f aca="false">IF(AND(AO248=1,M248="undisclosed")=TRUE(),1,0)</f>
        <v>0</v>
      </c>
      <c r="AQ248" s="36" t="n">
        <f aca="false">IF(AND(AO248=1,N248="undisclosed")=TRUE(),1,0)</f>
        <v>0</v>
      </c>
      <c r="AR248" s="36" t="n">
        <f aca="false">IFERROR(IF(SEARCH("ammuni",I248,1)&gt;0,1,0),0)</f>
        <v>0</v>
      </c>
      <c r="AS248" s="5" t="str">
        <f aca="false">VLOOKUP($I248,'[1]Price List, Weapons &amp; Items'!B$1:L$1048576,COLUMN('[1]Price List, Weapons &amp; Items'!$J$11)-1,0)</f>
        <v>.</v>
      </c>
      <c r="AT248" s="5" t="str">
        <f aca="false">IF(I248=".",".",VLOOKUP($I248,'[1]Price List, Weapons &amp; Items'!B$1:J$1048576,3,0))</f>
        <v>Military equipment</v>
      </c>
      <c r="AU248" s="13" t="str">
        <f aca="true">IF(AG248=1,(OFFSET(I248,0,0,COUNTIF(#REF!,A248),1)),"")</f>
        <v/>
      </c>
      <c r="AV248" s="5" t="n">
        <f aca="false">VLOOKUP($I248,'[1]Price List, Weapons &amp; Items'!B$1:L$1048576,COLUMN('[1]Price List, Weapons &amp; Items'!$L$11)-1,0)</f>
        <v>0</v>
      </c>
      <c r="AW248" s="5" t="n">
        <f aca="false">IF(U248="Yes",1,0)</f>
        <v>1</v>
      </c>
      <c r="AX248" s="5" t="n">
        <f aca="false">IF(D248="Military",IF(OR(IFERROR(SEARCH("equipment",E248,1),0)&gt;0,IFERROR(SEARCH("weapons",E248,1),0)&gt;0),1,0),0)</f>
        <v>1</v>
      </c>
      <c r="AY248" s="5" t="str">
        <f aca="false">IFERROR(IF(VALUE(TEXT(C248,"mm"))=IF(AK248&gt;12,AK248-12,AK248),".",IF(TEXT(C248,"mm")="01",".",1)),"Value is not in date format")</f>
        <v>.</v>
      </c>
      <c r="AZ248" s="5" t="str">
        <f aca="false">IF(AND(A248=A247,C248=C247)=TRUE(),IF(F248=F247,".","1"),".")</f>
        <v>.</v>
      </c>
      <c r="BA248" s="5" t="str">
        <f aca="false">IF(AND(_xlfn.ISFORMULA(R248),_xlfn.ISFORMULA(S248),_xlfn.ISFORMULA(T248))=TRUE(),".",1)</f>
        <v>.</v>
      </c>
      <c r="BB248" s="5" t="str">
        <f aca="false">IF(T248&lt;&gt;".",IF(T248&gt;S248,1,"."),".")</f>
        <v>.</v>
      </c>
      <c r="BC248" s="5" t="n">
        <f aca="false">IFERROR(VLOOKUP(B248,'[1]Share, Heavy Weapons to Ukraine'!B$1:AA$1048576,COLUMN('[1]Share, Heavy Weapons to Ukraine'!C257)-1,0),0)</f>
        <v>1</v>
      </c>
      <c r="BD248" s="5" t="n">
        <f aca="false">VLOOKUP(Sheet1!B248,'[1]Country Summary (€)'!B$1:F$1048576,COLUMN('[1]Country Summary (€)'!C258)-1,FALSE())</f>
        <v>0</v>
      </c>
      <c r="BE248" s="5" t="str">
        <f aca="false">IF(AND(AG248=1,D248="Military",H248&lt;&gt;"Not given")=TRUE(),IF(SUMIFS(#REF!,#REF!,A248)&gt;0,ABS((SUMIFS(#REF!,#REF!,A248)/VLOOKUP("USD",'[1]Exchange Rates'!B$1:C$1048576,2,0)))/S248,"."),".")</f>
        <v>.</v>
      </c>
      <c r="BF248" s="1" t="str">
        <f aca="false">IF(AND(AG248=1,D248="Military",H248&lt;&gt;"Not given")=TRUE(),IF(SUMIFS(#REF!,#REF!,A248)&gt;0,IF((ABS((SUMIFS(#REF!,#REF!,A248)/VLOOKUP("USD",'[1]Exchange Rates'!B$1:C$1048576,2,0)))/S248)&gt;1,(SUMIFS(#REF!,#REF!,A248)-S248)/S248,(S248-SUMIFS(#REF!,#REF!,A248))/SUMIFS(#REF!,#REF!,A248)),"."),".")</f>
        <v>.</v>
      </c>
    </row>
    <row r="249" customFormat="false" ht="15.75" hidden="false" customHeight="true" outlineLevel="0" collapsed="false">
      <c r="A249" s="37" t="s">
        <v>444</v>
      </c>
      <c r="B249" s="37" t="s">
        <v>57</v>
      </c>
      <c r="C249" s="38" t="n">
        <v>44875</v>
      </c>
      <c r="D249" s="37" t="s">
        <v>105</v>
      </c>
      <c r="E249" s="37" t="s">
        <v>370</v>
      </c>
      <c r="F249" s="90" t="s">
        <v>457</v>
      </c>
      <c r="G249" s="5" t="s">
        <v>61</v>
      </c>
      <c r="H249" s="53" t="n">
        <v>400000000</v>
      </c>
      <c r="I249" s="1" t="s">
        <v>458</v>
      </c>
      <c r="J249" s="7" t="str">
        <f aca="false">VLOOKUP($I249,'[1]Price List, Weapons &amp; Items'!B$1:C$1048576,2,0)</f>
        <v>Ammunition for heavy weapon</v>
      </c>
      <c r="K249" s="7" t="str">
        <f aca="false">IF(I249=".",I249,VLOOKUP($I249,'[1]Price List, Weapons &amp; Items'!B$1:D$1048576,3,0))</f>
        <v>Surface-to-air missile (SAM)</v>
      </c>
      <c r="L249" s="8" t="n">
        <f aca="false">VLOOKUP(I249,'[1]Price List, Weapons &amp; Items'!B$1:E$1048576,4,0)</f>
        <v>0</v>
      </c>
      <c r="M249" s="9" t="s">
        <v>166</v>
      </c>
      <c r="N249" s="9" t="s">
        <v>166</v>
      </c>
      <c r="O249" s="9" t="n">
        <f aca="false">VLOOKUP($I249,'[1]Price List, Weapons &amp; Items'!B$1:G$1048576,6,0)</f>
        <v>97800</v>
      </c>
      <c r="P249" s="6" t="str">
        <f aca="false">IF(TYPE(M249)=1,IF(TYPE(O249)=1,M249*O249,"No price"),".")</f>
        <v>.</v>
      </c>
      <c r="Q249" s="6" t="str">
        <f aca="false">IF(TYPE(N249)=1,IF(TYPE(O249)=1,N249*O249,"No price"),".")</f>
        <v>.</v>
      </c>
      <c r="R249" s="6" t="str">
        <f aca="false">IF(AG249=1,IF(H249&lt;&gt;"Not given",H249,IF(TYPE(H249)=2,IF(SUMIFS(#REF!,#REF!,A249)&gt;0,SUMIFS(#REF!,#REF!,A249),"."),"Format error")),"")</f>
        <v/>
      </c>
      <c r="S249" s="6" t="str">
        <f aca="false">IF(AND(AG249=1,R249&lt;&gt;".")=TRUE(),R249/VLOOKUP(G249,'[1]Exchange Rates'!B$1:C$1048576,2,0),IF(R249=".",".",""))</f>
        <v/>
      </c>
      <c r="T249" s="6" t="str">
        <f aca="false">IF(AG249=1,IF(AI249="Value is not given at all",".",IF(AI249="Value is given by the source",S249,IF(AI249="Value is calculated with prices",(IF(SUMIFS(#REF!,#REF!,A249)&gt;0,SUMIFS(#REF!,#REF!,A249),"."))/VLOOKUP("USD",'[1]Exchange Rates'!B$1:C$1048576,2,0),"Error with coding"))),"")</f>
        <v/>
      </c>
      <c r="U249" s="5" t="s">
        <v>63</v>
      </c>
      <c r="V249" s="42" t="s">
        <v>459</v>
      </c>
      <c r="W249" s="34" t="s">
        <v>95</v>
      </c>
      <c r="X249" s="45" t="s">
        <v>99</v>
      </c>
      <c r="Y249" s="34" t="s">
        <v>156</v>
      </c>
      <c r="Z249" s="5" t="n">
        <v>0</v>
      </c>
      <c r="AA249" s="5" t="n">
        <v>0</v>
      </c>
      <c r="AB249" s="5" t="n">
        <f aca="false">IF(AND(D249="Humanitarian", AE249&lt;&gt;"."), 1, 0)</f>
        <v>0</v>
      </c>
      <c r="AC249" s="5" t="n">
        <f aca="false">IF(OR(M249="undisclosed", M249="."), 0, IF(M249=N249, 1, 0))</f>
        <v>0</v>
      </c>
      <c r="AD249" s="5" t="n">
        <v>0</v>
      </c>
      <c r="AE249" s="91" t="s">
        <v>62</v>
      </c>
      <c r="AF249" s="12" t="str">
        <f aca="false">""</f>
        <v/>
      </c>
      <c r="AG249" s="36" t="n">
        <v>0</v>
      </c>
      <c r="AH249" s="36" t="s">
        <v>66</v>
      </c>
      <c r="AI249" s="36" t="s">
        <v>67</v>
      </c>
      <c r="AJ249" s="36" t="n">
        <v>1</v>
      </c>
      <c r="AK249" s="36" t="n">
        <v>11</v>
      </c>
      <c r="AL249" s="36" t="n">
        <v>0</v>
      </c>
      <c r="AM249" s="36" t="n">
        <f aca="false">IF(OR(AN249="2022-2023",AN249=2022), 1, 0)</f>
        <v>1</v>
      </c>
      <c r="AN249" s="36" t="s">
        <v>68</v>
      </c>
      <c r="AO249" s="36" t="n">
        <f aca="false">VLOOKUP($I249,'[1]Price List, Weapons &amp; Items'!B$1:F$1048576,5,0)</f>
        <v>0</v>
      </c>
      <c r="AP249" s="36" t="n">
        <f aca="false">IF(AND(AO249=1,M249="undisclosed")=TRUE(),1,0)</f>
        <v>0</v>
      </c>
      <c r="AQ249" s="36" t="n">
        <f aca="false">IF(AND(AO249=1,N249="undisclosed")=TRUE(),1,0)</f>
        <v>0</v>
      </c>
      <c r="AR249" s="36" t="n">
        <f aca="false">IFERROR(IF(SEARCH("ammuni",I249,1)&gt;0,1,0),0)</f>
        <v>0</v>
      </c>
      <c r="AS249" s="5" t="str">
        <f aca="false">VLOOKUP($I249,'[1]Price List, Weapons &amp; Items'!B$1:L$1048576,COLUMN('[1]Price List, Weapons &amp; Items'!$J$11)-1,0)</f>
        <v>Government information</v>
      </c>
      <c r="AT249" s="5" t="str">
        <f aca="false">IF(I249=".",".",VLOOKUP($I249,'[1]Price List, Weapons &amp; Items'!B$1:J$1048576,3,0))</f>
        <v>Surface-to-air missile (SAM)</v>
      </c>
      <c r="AU249" s="13" t="str">
        <f aca="true">IF(AG249=1,(OFFSET(I249,0,0,COUNTIF(#REF!,A249),1)),"")</f>
        <v/>
      </c>
      <c r="AV249" s="5" t="str">
        <f aca="false">VLOOKUP($I249,'[1]Price List, Weapons &amp; Items'!B$1:L$1048576,COLUMN('[1]Price List, Weapons &amp; Items'!$L$11)-1,0)</f>
        <v>no price, 0 count</v>
      </c>
      <c r="AW249" s="5" t="n">
        <f aca="false">IF(U249="Yes",1,0)</f>
        <v>1</v>
      </c>
      <c r="AX249" s="5" t="n">
        <f aca="false">IF(D249="Military",IF(OR(IFERROR(SEARCH("equipment",E249,1),0)&gt;0,IFERROR(SEARCH("weapons",E249,1),0)&gt;0),1,0),0)</f>
        <v>1</v>
      </c>
      <c r="AY249" s="5" t="str">
        <f aca="false">IFERROR(IF(VALUE(TEXT(C249,"mm"))=IF(AK249&gt;12,AK249-12,AK249),".",IF(TEXT(C249,"mm")="01",".",1)),"Value is not in date format")</f>
        <v>.</v>
      </c>
      <c r="AZ249" s="5" t="str">
        <f aca="false">IF(AND(A249=A248,C249=C248)=TRUE(),IF(F249=F248,".","1"),".")</f>
        <v>.</v>
      </c>
      <c r="BA249" s="5" t="str">
        <f aca="false">IF(AND(_xlfn.ISFORMULA(R249),_xlfn.ISFORMULA(S249),_xlfn.ISFORMULA(T249))=TRUE(),".",1)</f>
        <v>.</v>
      </c>
      <c r="BB249" s="5" t="str">
        <f aca="false">IF(T249&lt;&gt;".",IF(T249&gt;S249,1,"."),".")</f>
        <v>.</v>
      </c>
      <c r="BC249" s="5" t="n">
        <f aca="false">IFERROR(VLOOKUP(B249,'[1]Share, Heavy Weapons to Ukraine'!B$1:AA$1048576,COLUMN('[1]Share, Heavy Weapons to Ukraine'!C258)-1,0),0)</f>
        <v>1</v>
      </c>
      <c r="BD249" s="5" t="n">
        <f aca="false">VLOOKUP(Sheet1!B249,'[1]Country Summary (€)'!B$1:F$1048576,COLUMN('[1]Country Summary (€)'!C259)-1,FALSE())</f>
        <v>0</v>
      </c>
      <c r="BE249" s="5" t="str">
        <f aca="false">IF(AND(AG249=1,D249="Military",H249&lt;&gt;"Not given")=TRUE(),IF(SUMIFS(#REF!,#REF!,A249)&gt;0,ABS((SUMIFS(#REF!,#REF!,A249)/VLOOKUP("USD",'[1]Exchange Rates'!B$1:C$1048576,2,0)))/S249,"."),".")</f>
        <v>.</v>
      </c>
      <c r="BF249" s="1" t="str">
        <f aca="false">IF(AND(AG249=1,D249="Military",H249&lt;&gt;"Not given")=TRUE(),IF(SUMIFS(#REF!,#REF!,A249)&gt;0,IF((ABS((SUMIFS(#REF!,#REF!,A249)/VLOOKUP("USD",'[1]Exchange Rates'!B$1:C$1048576,2,0)))/S249)&gt;1,(SUMIFS(#REF!,#REF!,A249)-S249)/S249,(S249-SUMIFS(#REF!,#REF!,A249))/SUMIFS(#REF!,#REF!,A249)),"."),".")</f>
        <v>.</v>
      </c>
    </row>
    <row r="250" customFormat="false" ht="15.75" hidden="false" customHeight="true" outlineLevel="0" collapsed="false">
      <c r="A250" s="37" t="s">
        <v>444</v>
      </c>
      <c r="B250" s="37" t="s">
        <v>57</v>
      </c>
      <c r="C250" s="38" t="n">
        <v>44875</v>
      </c>
      <c r="D250" s="37" t="s">
        <v>105</v>
      </c>
      <c r="E250" s="37" t="s">
        <v>370</v>
      </c>
      <c r="F250" s="90" t="s">
        <v>457</v>
      </c>
      <c r="G250" s="5" t="s">
        <v>61</v>
      </c>
      <c r="H250" s="53" t="n">
        <v>400000000</v>
      </c>
      <c r="I250" s="1" t="s">
        <v>460</v>
      </c>
      <c r="J250" s="7" t="str">
        <f aca="false">VLOOKUP($I250,'[1]Price List, Weapons &amp; Items'!B$1:C$1048576,2,0)</f>
        <v>Heavy weapon</v>
      </c>
      <c r="K250" s="7" t="str">
        <f aca="false">IF(I250=".",I250,VLOOKUP($I250,'[1]Price List, Weapons &amp; Items'!B$1:D$1048576,3,0))</f>
        <v>Anti-aircraft surface-to-air missile (SAM) system (point-defense)</v>
      </c>
      <c r="L250" s="8" t="n">
        <f aca="false">VLOOKUP(I250,'[1]Price List, Weapons &amp; Items'!B$1:E$1048576,4,0)</f>
        <v>0</v>
      </c>
      <c r="M250" s="9" t="n">
        <v>4</v>
      </c>
      <c r="N250" s="9" t="s">
        <v>166</v>
      </c>
      <c r="O250" s="9" t="n">
        <f aca="false">VLOOKUP($I250,'[1]Price List, Weapons &amp; Items'!B$1:G$1048576,6,0)</f>
        <v>1866185.2217929</v>
      </c>
      <c r="P250" s="6" t="str">
        <f aca="false">IF(TYPE(M250)=1,IF(TYPE(O250)=1,M250*O250,"No price"),".")</f>
        <v>No price</v>
      </c>
      <c r="Q250" s="6" t="str">
        <f aca="false">IF(TYPE(N250)=1,IF(TYPE(O250)=1,N250*O250,"No price"),".")</f>
        <v>.</v>
      </c>
      <c r="R250" s="6" t="str">
        <f aca="false">IF(AG250=1,IF(H250&lt;&gt;"Not given",H250,IF(TYPE(H250)=2,IF(SUMIFS(#REF!,#REF!,A250)&gt;0,SUMIFS(#REF!,#REF!,A250),"."),"Format error")),"")</f>
        <v/>
      </c>
      <c r="S250" s="6" t="str">
        <f aca="false">IF(AND(AG250=1,R250&lt;&gt;".")=TRUE(),R250/VLOOKUP(G250,'[1]Exchange Rates'!B$1:C$1048576,2,0),IF(R250=".",".",""))</f>
        <v/>
      </c>
      <c r="T250" s="6" t="str">
        <f aca="false">IF(AG250=1,IF(AI250="Value is not given at all",".",IF(AI250="Value is given by the source",S250,IF(AI250="Value is calculated with prices",(IF(SUMIFS(#REF!,#REF!,A250)&gt;0,SUMIFS(#REF!,#REF!,A250),"."))/VLOOKUP("USD",'[1]Exchange Rates'!B$1:C$1048576,2,0),"Error with coding"))),"")</f>
        <v/>
      </c>
      <c r="U250" s="5" t="s">
        <v>63</v>
      </c>
      <c r="V250" s="42" t="s">
        <v>459</v>
      </c>
      <c r="W250" s="34" t="s">
        <v>95</v>
      </c>
      <c r="X250" s="45" t="s">
        <v>99</v>
      </c>
      <c r="Y250" s="34" t="s">
        <v>158</v>
      </c>
      <c r="Z250" s="5" t="n">
        <v>0</v>
      </c>
      <c r="AA250" s="5" t="n">
        <v>0</v>
      </c>
      <c r="AB250" s="5" t="n">
        <f aca="false">IF(AND(D250="Humanitarian", AE250&lt;&gt;"."), 1, 0)</f>
        <v>0</v>
      </c>
      <c r="AC250" s="5" t="n">
        <f aca="false">IF(OR(M250="undisclosed", M250="."), 0, IF(M250=N250, 1, 0))</f>
        <v>0</v>
      </c>
      <c r="AD250" s="5" t="n">
        <v>0</v>
      </c>
      <c r="AE250" s="85" t="s">
        <v>461</v>
      </c>
      <c r="AF250" s="12" t="str">
        <f aca="false">""</f>
        <v/>
      </c>
      <c r="AG250" s="36" t="n">
        <v>0</v>
      </c>
      <c r="AH250" s="36" t="s">
        <v>66</v>
      </c>
      <c r="AI250" s="36" t="s">
        <v>67</v>
      </c>
      <c r="AJ250" s="36" t="n">
        <v>1</v>
      </c>
      <c r="AK250" s="36" t="n">
        <v>11</v>
      </c>
      <c r="AL250" s="36" t="n">
        <v>0</v>
      </c>
      <c r="AM250" s="36" t="n">
        <f aca="false">IF(OR(AN250="2022-2023",AN250=2022), 1, 0)</f>
        <v>1</v>
      </c>
      <c r="AN250" s="36" t="s">
        <v>68</v>
      </c>
      <c r="AO250" s="36" t="n">
        <f aca="false">VLOOKUP($I250,'[1]Price List, Weapons &amp; Items'!B$1:F$1048576,5,0)</f>
        <v>0</v>
      </c>
      <c r="AP250" s="36" t="n">
        <f aca="false">IF(AND(AO250=1,M250="undisclosed")=TRUE(),1,0)</f>
        <v>0</v>
      </c>
      <c r="AQ250" s="36" t="n">
        <f aca="false">IF(AND(AO250=1,N250="undisclosed")=TRUE(),1,0)</f>
        <v>0</v>
      </c>
      <c r="AR250" s="36" t="n">
        <f aca="false">IFERROR(IF(SEARCH("ammuni",I250,1)&gt;0,1,0),0)</f>
        <v>0</v>
      </c>
      <c r="AS250" s="5" t="str">
        <f aca="false">VLOOKUP($I250,'[1]Price List, Weapons &amp; Items'!B$1:L$1048576,COLUMN('[1]Price List, Weapons &amp; Items'!$J$11)-1,0)</f>
        <v>Contracts</v>
      </c>
      <c r="AT250" s="5" t="str">
        <f aca="false">IF(I250=".",".",VLOOKUP($I250,'[1]Price List, Weapons &amp; Items'!B$1:J$1048576,3,0))</f>
        <v>Anti-aircraft surface-to-air missile (SAM) system (point-defense)</v>
      </c>
      <c r="AU250" s="13" t="str">
        <f aca="true">IF(AG250=1,(OFFSET(I250,0,0,COUNTIF(#REF!,A250),1)),"")</f>
        <v/>
      </c>
      <c r="AV250" s="5" t="n">
        <f aca="false">VLOOKUP($I250,'[1]Price List, Weapons &amp; Items'!B$1:L$1048576,COLUMN('[1]Price List, Weapons &amp; Items'!$L$11)-1,0)</f>
        <v>0</v>
      </c>
      <c r="AW250" s="5" t="n">
        <f aca="false">IF(U250="Yes",1,0)</f>
        <v>1</v>
      </c>
      <c r="AX250" s="5" t="n">
        <f aca="false">IF(D250="Military",IF(OR(IFERROR(SEARCH("equipment",E250,1),0)&gt;0,IFERROR(SEARCH("weapons",E250,1),0)&gt;0),1,0),0)</f>
        <v>1</v>
      </c>
      <c r="AY250" s="5" t="str">
        <f aca="false">IFERROR(IF(VALUE(TEXT(C250,"mm"))=IF(AK250&gt;12,AK250-12,AK250),".",IF(TEXT(C250,"mm")="01",".",1)),"Value is not in date format")</f>
        <v>.</v>
      </c>
      <c r="AZ250" s="5" t="str">
        <f aca="false">IF(AND(A250=A249,C250=C249)=TRUE(),IF(F250=F249,".","1"),".")</f>
        <v>.</v>
      </c>
      <c r="BA250" s="5" t="str">
        <f aca="false">IF(AND(_xlfn.ISFORMULA(R250),_xlfn.ISFORMULA(S250),_xlfn.ISFORMULA(T250))=TRUE(),".",1)</f>
        <v>.</v>
      </c>
      <c r="BB250" s="5" t="str">
        <f aca="false">IF(T250&lt;&gt;".",IF(T250&gt;S250,1,"."),".")</f>
        <v>.</v>
      </c>
      <c r="BC250" s="5" t="n">
        <f aca="false">IFERROR(VLOOKUP(B250,'[1]Share, Heavy Weapons to Ukraine'!B$1:AA$1048576,COLUMN('[1]Share, Heavy Weapons to Ukraine'!C259)-1,0),0)</f>
        <v>1</v>
      </c>
      <c r="BD250" s="5" t="n">
        <f aca="false">VLOOKUP(Sheet1!B250,'[1]Country Summary (€)'!B$1:F$1048576,COLUMN('[1]Country Summary (€)'!C260)-1,FALSE())</f>
        <v>0</v>
      </c>
      <c r="BE250" s="5" t="str">
        <f aca="false">IF(AND(AG250=1,D250="Military",H250&lt;&gt;"Not given")=TRUE(),IF(SUMIFS(#REF!,#REF!,A250)&gt;0,ABS((SUMIFS(#REF!,#REF!,A250)/VLOOKUP("USD",'[1]Exchange Rates'!B$1:C$1048576,2,0)))/S250,"."),".")</f>
        <v>.</v>
      </c>
      <c r="BF250" s="1" t="str">
        <f aca="false">IF(AND(AG250=1,D250="Military",H250&lt;&gt;"Not given")=TRUE(),IF(SUMIFS(#REF!,#REF!,A250)&gt;0,IF((ABS((SUMIFS(#REF!,#REF!,A250)/VLOOKUP("USD",'[1]Exchange Rates'!B$1:C$1048576,2,0)))/S250)&gt;1,(SUMIFS(#REF!,#REF!,A250)-S250)/S250,(S250-SUMIFS(#REF!,#REF!,A250))/SUMIFS(#REF!,#REF!,A250)),"."),".")</f>
        <v>.</v>
      </c>
    </row>
    <row r="251" customFormat="false" ht="15.75" hidden="false" customHeight="true" outlineLevel="0" collapsed="false">
      <c r="A251" s="37" t="s">
        <v>444</v>
      </c>
      <c r="B251" s="37" t="s">
        <v>57</v>
      </c>
      <c r="C251" s="38" t="n">
        <v>44875</v>
      </c>
      <c r="D251" s="37" t="s">
        <v>105</v>
      </c>
      <c r="E251" s="37" t="s">
        <v>370</v>
      </c>
      <c r="F251" s="90" t="s">
        <v>457</v>
      </c>
      <c r="G251" s="5" t="s">
        <v>61</v>
      </c>
      <c r="H251" s="53" t="n">
        <v>400000000</v>
      </c>
      <c r="I251" s="1" t="s">
        <v>462</v>
      </c>
      <c r="J251" s="7" t="str">
        <f aca="false">VLOOKUP($I251,'[1]Price List, Weapons &amp; Items'!B$1:C$1048576,2,0)</f>
        <v>Ammunition for portable defence system</v>
      </c>
      <c r="K251" s="7" t="str">
        <f aca="false">IF(I251=".",I251,VLOOKUP($I251,'[1]Price List, Weapons &amp; Items'!B$1:D$1048576,3,0))</f>
        <v>MANPADS ammunition</v>
      </c>
      <c r="L251" s="8" t="n">
        <f aca="false">VLOOKUP(I251,'[1]Price List, Weapons &amp; Items'!B$1:E$1048576,4,0)</f>
        <v>0</v>
      </c>
      <c r="M251" s="9" t="n">
        <v>800</v>
      </c>
      <c r="N251" s="9" t="s">
        <v>166</v>
      </c>
      <c r="O251" s="9" t="n">
        <f aca="false">VLOOKUP($I251,'[1]Price List, Weapons &amp; Items'!B$1:G$1048576,6,0)</f>
        <v>480000</v>
      </c>
      <c r="P251" s="6" t="str">
        <f aca="false">IF(TYPE(M251)=1,IF(TYPE(O251)=1,M251*O251,"No price"),".")</f>
        <v>No price</v>
      </c>
      <c r="Q251" s="6" t="str">
        <f aca="false">IF(TYPE(N251)=1,IF(TYPE(O251)=1,N251*O251,"No price"),".")</f>
        <v>.</v>
      </c>
      <c r="R251" s="6" t="str">
        <f aca="false">IF(AG251=1,IF(H251&lt;&gt;"Not given",H251,IF(TYPE(H251)=2,IF(SUMIFS(#REF!,#REF!,A251)&gt;0,SUMIFS(#REF!,#REF!,A251),"."),"Format error")),"")</f>
        <v/>
      </c>
      <c r="S251" s="6" t="str">
        <f aca="false">IF(AND(AG251=1,R251&lt;&gt;".")=TRUE(),R251/VLOOKUP(G251,'[1]Exchange Rates'!B$1:C$1048576,2,0),IF(R251=".",".",""))</f>
        <v/>
      </c>
      <c r="T251" s="6" t="str">
        <f aca="false">IF(AG251=1,IF(AI251="Value is not given at all",".",IF(AI251="Value is given by the source",S251,IF(AI251="Value is calculated with prices",(IF(SUMIFS(#REF!,#REF!,A251)&gt;0,SUMIFS(#REF!,#REF!,A251),"."))/VLOOKUP("USD",'[1]Exchange Rates'!B$1:C$1048576,2,0),"Error with coding"))),"")</f>
        <v/>
      </c>
      <c r="U251" s="5" t="s">
        <v>63</v>
      </c>
      <c r="V251" s="42" t="s">
        <v>459</v>
      </c>
      <c r="W251" s="34" t="s">
        <v>95</v>
      </c>
      <c r="X251" s="45" t="s">
        <v>99</v>
      </c>
      <c r="Y251" s="34" t="s">
        <v>160</v>
      </c>
      <c r="Z251" s="5" t="n">
        <v>0</v>
      </c>
      <c r="AA251" s="5" t="n">
        <v>0</v>
      </c>
      <c r="AB251" s="5" t="n">
        <f aca="false">IF(AND(D251="Humanitarian", AE251&lt;&gt;"."), 1, 0)</f>
        <v>0</v>
      </c>
      <c r="AC251" s="5" t="n">
        <f aca="false">IF(OR(M251="undisclosed", M251="."), 0, IF(M251=N251, 1, 0))</f>
        <v>0</v>
      </c>
      <c r="AD251" s="5" t="n">
        <v>0</v>
      </c>
      <c r="AE251" s="91" t="s">
        <v>62</v>
      </c>
      <c r="AF251" s="12" t="str">
        <f aca="false">""</f>
        <v/>
      </c>
      <c r="AG251" s="36" t="n">
        <v>0</v>
      </c>
      <c r="AH251" s="36" t="s">
        <v>66</v>
      </c>
      <c r="AI251" s="36" t="s">
        <v>67</v>
      </c>
      <c r="AJ251" s="36" t="n">
        <v>1</v>
      </c>
      <c r="AK251" s="36" t="n">
        <v>11</v>
      </c>
      <c r="AL251" s="36" t="n">
        <v>0</v>
      </c>
      <c r="AM251" s="36" t="n">
        <f aca="false">IF(OR(AN251="2022-2023",AN251=2022), 1, 0)</f>
        <v>1</v>
      </c>
      <c r="AN251" s="36" t="s">
        <v>68</v>
      </c>
      <c r="AO251" s="36" t="n">
        <f aca="false">VLOOKUP($I251,'[1]Price List, Weapons &amp; Items'!B$1:F$1048576,5,0)</f>
        <v>0</v>
      </c>
      <c r="AP251" s="36" t="n">
        <f aca="false">IF(AND(AO251=1,M251="undisclosed")=TRUE(),1,0)</f>
        <v>0</v>
      </c>
      <c r="AQ251" s="36" t="n">
        <f aca="false">IF(AND(AO251=1,N251="undisclosed")=TRUE(),1,0)</f>
        <v>0</v>
      </c>
      <c r="AR251" s="36" t="n">
        <f aca="false">IFERROR(IF(SEARCH("ammuni",I251,1)&gt;0,1,0),0)</f>
        <v>0</v>
      </c>
      <c r="AS251" s="5" t="str">
        <f aca="false">VLOOKUP($I251,'[1]Price List, Weapons &amp; Items'!B$1:L$1048576,COLUMN('[1]Price List, Weapons &amp; Items'!$J$11)-1,0)</f>
        <v>Media reports (incl. social media)</v>
      </c>
      <c r="AT251" s="5" t="str">
        <f aca="false">IF(I251=".",".",VLOOKUP($I251,'[1]Price List, Weapons &amp; Items'!B$1:J$1048576,3,0))</f>
        <v>MANPADS ammunition</v>
      </c>
      <c r="AU251" s="13" t="str">
        <f aca="true">IF(AG251=1,(OFFSET(I251,0,0,COUNTIF(#REF!,A251),1)),"")</f>
        <v/>
      </c>
      <c r="AV251" s="5" t="n">
        <f aca="false">VLOOKUP($I251,'[1]Price List, Weapons &amp; Items'!B$1:L$1048576,COLUMN('[1]Price List, Weapons &amp; Items'!$L$11)-1,0)</f>
        <v>0</v>
      </c>
      <c r="AW251" s="5" t="n">
        <f aca="false">IF(U251="Yes",1,0)</f>
        <v>1</v>
      </c>
      <c r="AX251" s="5" t="n">
        <f aca="false">IF(D251="Military",IF(OR(IFERROR(SEARCH("equipment",E251,1),0)&gt;0,IFERROR(SEARCH("weapons",E251,1),0)&gt;0),1,0),0)</f>
        <v>1</v>
      </c>
      <c r="AY251" s="5" t="str">
        <f aca="false">IFERROR(IF(VALUE(TEXT(C251,"mm"))=IF(AK251&gt;12,AK251-12,AK251),".",IF(TEXT(C251,"mm")="01",".",1)),"Value is not in date format")</f>
        <v>.</v>
      </c>
      <c r="AZ251" s="5" t="str">
        <f aca="false">IF(AND(A251=A250,C251=C250)=TRUE(),IF(F251=F250,".","1"),".")</f>
        <v>.</v>
      </c>
      <c r="BA251" s="5" t="str">
        <f aca="false">IF(AND(_xlfn.ISFORMULA(R251),_xlfn.ISFORMULA(S251),_xlfn.ISFORMULA(T251))=TRUE(),".",1)</f>
        <v>.</v>
      </c>
      <c r="BB251" s="5" t="str">
        <f aca="false">IF(T251&lt;&gt;".",IF(T251&gt;S251,1,"."),".")</f>
        <v>.</v>
      </c>
      <c r="BC251" s="5" t="n">
        <f aca="false">IFERROR(VLOOKUP(B251,'[1]Share, Heavy Weapons to Ukraine'!B$1:AA$1048576,COLUMN('[1]Share, Heavy Weapons to Ukraine'!C260)-1,0),0)</f>
        <v>1</v>
      </c>
      <c r="BD251" s="5" t="n">
        <f aca="false">VLOOKUP(Sheet1!B251,'[1]Country Summary (€)'!B$1:F$1048576,COLUMN('[1]Country Summary (€)'!C261)-1,FALSE())</f>
        <v>0</v>
      </c>
      <c r="BE251" s="5" t="str">
        <f aca="false">IF(AND(AG251=1,D251="Military",H251&lt;&gt;"Not given")=TRUE(),IF(SUMIFS(#REF!,#REF!,A251)&gt;0,ABS((SUMIFS(#REF!,#REF!,A251)/VLOOKUP("USD",'[1]Exchange Rates'!B$1:C$1048576,2,0)))/S251,"."),".")</f>
        <v>.</v>
      </c>
      <c r="BF251" s="1" t="str">
        <f aca="false">IF(AND(AG251=1,D251="Military",H251&lt;&gt;"Not given")=TRUE(),IF(SUMIFS(#REF!,#REF!,A251)&gt;0,IF((ABS((SUMIFS(#REF!,#REF!,A251)/VLOOKUP("USD",'[1]Exchange Rates'!B$1:C$1048576,2,0)))/S251)&gt;1,(SUMIFS(#REF!,#REF!,A251)-S251)/S251,(S251-SUMIFS(#REF!,#REF!,A251))/SUMIFS(#REF!,#REF!,A251)),"."),".")</f>
        <v>.</v>
      </c>
    </row>
    <row r="252" customFormat="false" ht="15.75" hidden="false" customHeight="true" outlineLevel="0" collapsed="false">
      <c r="A252" s="37" t="s">
        <v>444</v>
      </c>
      <c r="B252" s="37" t="s">
        <v>57</v>
      </c>
      <c r="C252" s="38" t="n">
        <v>44875</v>
      </c>
      <c r="D252" s="37" t="s">
        <v>105</v>
      </c>
      <c r="E252" s="37" t="s">
        <v>370</v>
      </c>
      <c r="F252" s="90" t="s">
        <v>457</v>
      </c>
      <c r="G252" s="5" t="s">
        <v>61</v>
      </c>
      <c r="H252" s="53" t="n">
        <v>400000000</v>
      </c>
      <c r="I252" s="1" t="s">
        <v>231</v>
      </c>
      <c r="J252" s="7" t="str">
        <f aca="false">VLOOKUP($I252,'[1]Price List, Weapons &amp; Items'!B$1:C$1048576,2,0)</f>
        <v>Ammunition for heavy weapon</v>
      </c>
      <c r="K252" s="7" t="str">
        <f aca="false">IF(I252=".",I252,VLOOKUP($I252,'[1]Price List, Weapons &amp; Items'!B$1:D$1048576,3,0))</f>
        <v>227mm MLRS ammunition</v>
      </c>
      <c r="L252" s="8" t="n">
        <f aca="false">VLOOKUP(I252,'[1]Price List, Weapons &amp; Items'!B$1:E$1048576,4,0)</f>
        <v>0</v>
      </c>
      <c r="M252" s="9" t="s">
        <v>166</v>
      </c>
      <c r="N252" s="9" t="s">
        <v>166</v>
      </c>
      <c r="O252" s="9" t="n">
        <f aca="false">VLOOKUP($I252,'[1]Price List, Weapons &amp; Items'!B$1:G$1048576,6,0)</f>
        <v>150000</v>
      </c>
      <c r="P252" s="6" t="str">
        <f aca="false">IF(TYPE(M252)=1,IF(TYPE(O252)=1,M252*O252,"No price"),".")</f>
        <v>.</v>
      </c>
      <c r="Q252" s="6" t="str">
        <f aca="false">IF(TYPE(N252)=1,IF(TYPE(O252)=1,N252*O252,"No price"),".")</f>
        <v>.</v>
      </c>
      <c r="R252" s="6" t="str">
        <f aca="false">IF(AG252=1,IF(H252&lt;&gt;"Not given",H252,IF(TYPE(H252)=2,IF(SUMIFS(#REF!,#REF!,A252)&gt;0,SUMIFS(#REF!,#REF!,A252),"."),"Format error")),"")</f>
        <v/>
      </c>
      <c r="S252" s="6" t="str">
        <f aca="false">IF(AND(AG252=1,R252&lt;&gt;".")=TRUE(),R252/VLOOKUP(G252,'[1]Exchange Rates'!B$1:C$1048576,2,0),IF(R252=".",".",""))</f>
        <v/>
      </c>
      <c r="T252" s="6" t="str">
        <f aca="false">IF(AG252=1,IF(AI252="Value is not given at all",".",IF(AI252="Value is given by the source",S252,IF(AI252="Value is calculated with prices",(IF(SUMIFS(#REF!,#REF!,A252)&gt;0,SUMIFS(#REF!,#REF!,A252),"."))/VLOOKUP("USD",'[1]Exchange Rates'!B$1:C$1048576,2,0),"Error with coding"))),"")</f>
        <v/>
      </c>
      <c r="U252" s="5" t="s">
        <v>63</v>
      </c>
      <c r="V252" s="42" t="s">
        <v>459</v>
      </c>
      <c r="W252" s="34" t="s">
        <v>95</v>
      </c>
      <c r="X252" s="45" t="s">
        <v>99</v>
      </c>
      <c r="Y252" s="34" t="s">
        <v>162</v>
      </c>
      <c r="Z252" s="5" t="n">
        <v>0</v>
      </c>
      <c r="AA252" s="5" t="n">
        <v>0</v>
      </c>
      <c r="AB252" s="5" t="n">
        <f aca="false">IF(AND(D252="Humanitarian", AE252&lt;&gt;"."), 1, 0)</f>
        <v>0</v>
      </c>
      <c r="AC252" s="5" t="n">
        <f aca="false">IF(OR(M252="undisclosed", M252="."), 0, IF(M252=N252, 1, 0))</f>
        <v>0</v>
      </c>
      <c r="AD252" s="5" t="n">
        <v>0</v>
      </c>
      <c r="AE252" s="91" t="s">
        <v>62</v>
      </c>
      <c r="AF252" s="12" t="str">
        <f aca="false">""</f>
        <v/>
      </c>
      <c r="AG252" s="36" t="n">
        <v>0</v>
      </c>
      <c r="AH252" s="36" t="s">
        <v>66</v>
      </c>
      <c r="AI252" s="36" t="s">
        <v>67</v>
      </c>
      <c r="AJ252" s="36" t="n">
        <v>1</v>
      </c>
      <c r="AK252" s="36" t="n">
        <v>11</v>
      </c>
      <c r="AL252" s="36" t="n">
        <v>0</v>
      </c>
      <c r="AM252" s="36" t="n">
        <f aca="false">IF(OR(AN252="2022-2023",AN252=2022), 1, 0)</f>
        <v>1</v>
      </c>
      <c r="AN252" s="36" t="s">
        <v>68</v>
      </c>
      <c r="AO252" s="36" t="n">
        <f aca="false">VLOOKUP($I252,'[1]Price List, Weapons &amp; Items'!B$1:F$1048576,5,0)</f>
        <v>1</v>
      </c>
      <c r="AP252" s="36" t="n">
        <f aca="false">IF(AND(AO252=1,M252="undisclosed")=TRUE(),1,0)</f>
        <v>1</v>
      </c>
      <c r="AQ252" s="36" t="n">
        <f aca="false">IF(AND(AO252=1,N252="undisclosed")=TRUE(),1,0)</f>
        <v>1</v>
      </c>
      <c r="AR252" s="36" t="n">
        <f aca="false">IFERROR(IF(SEARCH("ammuni",I252,1)&gt;0,1,0),0)</f>
        <v>1</v>
      </c>
      <c r="AS252" s="5" t="str">
        <f aca="false">VLOOKUP($I252,'[1]Price List, Weapons &amp; Items'!B$1:L$1048576,COLUMN('[1]Price List, Weapons &amp; Items'!$J$11)-1,0)</f>
        <v>Media reports (incl. social media)</v>
      </c>
      <c r="AT252" s="5" t="str">
        <f aca="false">IF(I252=".",".",VLOOKUP($I252,'[1]Price List, Weapons &amp; Items'!B$1:J$1048576,3,0))</f>
        <v>227mm MLRS ammunition</v>
      </c>
      <c r="AU252" s="13" t="str">
        <f aca="true">IF(AG252=1,(OFFSET(I252,0,0,COUNTIF(#REF!,A252),1)),"")</f>
        <v/>
      </c>
      <c r="AV252" s="5" t="str">
        <f aca="false">VLOOKUP($I252,'[1]Price List, Weapons &amp; Items'!B$1:L$1048576,COLUMN('[1]Price List, Weapons &amp; Items'!$L$11)-1,0)</f>
        <v>no price, 0 count</v>
      </c>
      <c r="AW252" s="5" t="n">
        <f aca="false">IF(U252="Yes",1,0)</f>
        <v>1</v>
      </c>
      <c r="AX252" s="5" t="n">
        <f aca="false">IF(D252="Military",IF(OR(IFERROR(SEARCH("equipment",E252,1),0)&gt;0,IFERROR(SEARCH("weapons",E252,1),0)&gt;0),1,0),0)</f>
        <v>1</v>
      </c>
      <c r="AY252" s="5" t="str">
        <f aca="false">IFERROR(IF(VALUE(TEXT(C252,"mm"))=IF(AK252&gt;12,AK252-12,AK252),".",IF(TEXT(C252,"mm")="01",".",1)),"Value is not in date format")</f>
        <v>.</v>
      </c>
      <c r="AZ252" s="5" t="str">
        <f aca="false">IF(AND(A252=A251,C252=C251)=TRUE(),IF(F252=F251,".","1"),".")</f>
        <v>.</v>
      </c>
      <c r="BA252" s="5" t="str">
        <f aca="false">IF(AND(_xlfn.ISFORMULA(R252),_xlfn.ISFORMULA(S252),_xlfn.ISFORMULA(T252))=TRUE(),".",1)</f>
        <v>.</v>
      </c>
      <c r="BB252" s="5" t="str">
        <f aca="false">IF(T252&lt;&gt;".",IF(T252&gt;S252,1,"."),".")</f>
        <v>.</v>
      </c>
      <c r="BC252" s="5" t="n">
        <f aca="false">IFERROR(VLOOKUP(B252,'[1]Share, Heavy Weapons to Ukraine'!B$1:AA$1048576,COLUMN('[1]Share, Heavy Weapons to Ukraine'!C261)-1,0),0)</f>
        <v>1</v>
      </c>
      <c r="BD252" s="5" t="n">
        <f aca="false">VLOOKUP(Sheet1!B252,'[1]Country Summary (€)'!B$1:F$1048576,COLUMN('[1]Country Summary (€)'!C262)-1,FALSE())</f>
        <v>0</v>
      </c>
      <c r="BE252" s="5" t="str">
        <f aca="false">IF(AND(AG252=1,D252="Military",H252&lt;&gt;"Not given")=TRUE(),IF(SUMIFS(#REF!,#REF!,A252)&gt;0,ABS((SUMIFS(#REF!,#REF!,A252)/VLOOKUP("USD",'[1]Exchange Rates'!B$1:C$1048576,2,0)))/S252,"."),".")</f>
        <v>.</v>
      </c>
      <c r="BF252" s="1" t="str">
        <f aca="false">IF(AND(AG252=1,D252="Military",H252&lt;&gt;"Not given")=TRUE(),IF(SUMIFS(#REF!,#REF!,A252)&gt;0,IF((ABS((SUMIFS(#REF!,#REF!,A252)/VLOOKUP("USD",'[1]Exchange Rates'!B$1:C$1048576,2,0)))/S252)&gt;1,(SUMIFS(#REF!,#REF!,A252)-S252)/S252,(S252-SUMIFS(#REF!,#REF!,A252))/SUMIFS(#REF!,#REF!,A252)),"."),".")</f>
        <v>.</v>
      </c>
    </row>
    <row r="253" customFormat="false" ht="15.75" hidden="false" customHeight="true" outlineLevel="0" collapsed="false">
      <c r="A253" s="37" t="s">
        <v>444</v>
      </c>
      <c r="B253" s="37" t="s">
        <v>57</v>
      </c>
      <c r="C253" s="38" t="n">
        <v>44875</v>
      </c>
      <c r="D253" s="37" t="s">
        <v>105</v>
      </c>
      <c r="E253" s="37" t="s">
        <v>370</v>
      </c>
      <c r="F253" s="90" t="s">
        <v>457</v>
      </c>
      <c r="G253" s="5" t="s">
        <v>61</v>
      </c>
      <c r="H253" s="53" t="n">
        <v>400000000</v>
      </c>
      <c r="I253" s="1" t="s">
        <v>147</v>
      </c>
      <c r="J253" s="7" t="str">
        <f aca="false">VLOOKUP($I253,'[1]Price List, Weapons &amp; Items'!B$1:C$1048576,2,0)</f>
        <v>Ammunition for heavy weapon</v>
      </c>
      <c r="K253" s="7" t="str">
        <f aca="false">IF(I253=".",I253,VLOOKUP($I253,'[1]Price List, Weapons &amp; Items'!B$1:D$1048576,3,0))</f>
        <v>155mm howitzer ammunition</v>
      </c>
      <c r="L253" s="8" t="n">
        <f aca="false">VLOOKUP(I253,'[1]Price List, Weapons &amp; Items'!B$1:E$1048576,4,0)</f>
        <v>0</v>
      </c>
      <c r="M253" s="9" t="n">
        <v>21000</v>
      </c>
      <c r="N253" s="9" t="s">
        <v>166</v>
      </c>
      <c r="O253" s="9" t="n">
        <f aca="false">VLOOKUP($I253,'[1]Price List, Weapons &amp; Items'!B$1:G$1048576,6,0)</f>
        <v>3800</v>
      </c>
      <c r="P253" s="6" t="str">
        <f aca="false">IF(TYPE(M253)=1,IF(TYPE(O253)=1,M253*O253,"No price"),".")</f>
        <v>No price</v>
      </c>
      <c r="Q253" s="6" t="str">
        <f aca="false">IF(TYPE(N253)=1,IF(TYPE(O253)=1,N253*O253,"No price"),".")</f>
        <v>.</v>
      </c>
      <c r="R253" s="6" t="str">
        <f aca="false">IF(AG253=1,IF(H253&lt;&gt;"Not given",H253,IF(TYPE(H253)=2,IF(SUMIFS(#REF!,#REF!,A253)&gt;0,SUMIFS(#REF!,#REF!,A253),"."),"Format error")),"")</f>
        <v/>
      </c>
      <c r="S253" s="6" t="str">
        <f aca="false">IF(AND(AG253=1,R253&lt;&gt;".")=TRUE(),R253/VLOOKUP(G253,'[1]Exchange Rates'!B$1:C$1048576,2,0),IF(R253=".",".",""))</f>
        <v/>
      </c>
      <c r="T253" s="6" t="str">
        <f aca="false">IF(AG253=1,IF(AI253="Value is not given at all",".",IF(AI253="Value is given by the source",S253,IF(AI253="Value is calculated with prices",(IF(SUMIFS(#REF!,#REF!,A253)&gt;0,SUMIFS(#REF!,#REF!,A253),"."))/VLOOKUP("USD",'[1]Exchange Rates'!B$1:C$1048576,2,0),"Error with coding"))),"")</f>
        <v/>
      </c>
      <c r="U253" s="5" t="s">
        <v>63</v>
      </c>
      <c r="V253" s="42" t="s">
        <v>459</v>
      </c>
      <c r="W253" s="34" t="s">
        <v>95</v>
      </c>
      <c r="X253" s="45" t="s">
        <v>99</v>
      </c>
      <c r="Y253" s="34" t="s">
        <v>164</v>
      </c>
      <c r="Z253" s="5" t="n">
        <v>0</v>
      </c>
      <c r="AA253" s="5" t="n">
        <v>0</v>
      </c>
      <c r="AB253" s="5" t="n">
        <f aca="false">IF(AND(D253="Humanitarian", AE253&lt;&gt;"."), 1, 0)</f>
        <v>0</v>
      </c>
      <c r="AC253" s="5" t="n">
        <f aca="false">IF(OR(M253="undisclosed", M253="."), 0, IF(M253=N253, 1, 0))</f>
        <v>0</v>
      </c>
      <c r="AD253" s="5" t="n">
        <v>0</v>
      </c>
      <c r="AE253" s="91" t="s">
        <v>62</v>
      </c>
      <c r="AF253" s="12" t="str">
        <f aca="false">""</f>
        <v/>
      </c>
      <c r="AG253" s="36" t="n">
        <v>0</v>
      </c>
      <c r="AH253" s="36" t="s">
        <v>66</v>
      </c>
      <c r="AI253" s="36" t="s">
        <v>67</v>
      </c>
      <c r="AJ253" s="36" t="n">
        <v>1</v>
      </c>
      <c r="AK253" s="36" t="n">
        <v>11</v>
      </c>
      <c r="AL253" s="36" t="n">
        <v>0</v>
      </c>
      <c r="AM253" s="36" t="n">
        <f aca="false">IF(OR(AN253="2022-2023",AN253=2022), 1, 0)</f>
        <v>1</v>
      </c>
      <c r="AN253" s="36" t="s">
        <v>68</v>
      </c>
      <c r="AO253" s="36" t="n">
        <f aca="false">VLOOKUP($I253,'[1]Price List, Weapons &amp; Items'!B$1:F$1048576,5,0)</f>
        <v>1</v>
      </c>
      <c r="AP253" s="36" t="n">
        <f aca="false">IF(AND(AO253=1,M253="undisclosed")=TRUE(),1,0)</f>
        <v>0</v>
      </c>
      <c r="AQ253" s="36" t="n">
        <f aca="false">IF(AND(AO253=1,N253="undisclosed")=TRUE(),1,0)</f>
        <v>1</v>
      </c>
      <c r="AR253" s="36" t="n">
        <f aca="false">IFERROR(IF(SEARCH("ammuni",I253,1)&gt;0,1,0),0)</f>
        <v>0</v>
      </c>
      <c r="AS253" s="5" t="str">
        <f aca="false">VLOOKUP($I253,'[1]Price List, Weapons &amp; Items'!B$1:L$1048576,COLUMN('[1]Price List, Weapons &amp; Items'!$J$11)-1,0)</f>
        <v>Government information</v>
      </c>
      <c r="AT253" s="5" t="str">
        <f aca="false">IF(I253=".",".",VLOOKUP($I253,'[1]Price List, Weapons &amp; Items'!B$1:J$1048576,3,0))</f>
        <v>155mm howitzer ammunition</v>
      </c>
      <c r="AU253" s="13" t="str">
        <f aca="true">IF(AG253=1,(OFFSET(I253,0,0,COUNTIF(#REF!,A253),1)),"")</f>
        <v/>
      </c>
      <c r="AV253" s="5" t="n">
        <f aca="false">VLOOKUP($I253,'[1]Price List, Weapons &amp; Items'!B$1:L$1048576,COLUMN('[1]Price List, Weapons &amp; Items'!$L$11)-1,0)</f>
        <v>0</v>
      </c>
      <c r="AW253" s="5" t="n">
        <f aca="false">IF(U253="Yes",1,0)</f>
        <v>1</v>
      </c>
      <c r="AX253" s="5" t="n">
        <f aca="false">IF(D253="Military",IF(OR(IFERROR(SEARCH("equipment",E253,1),0)&gt;0,IFERROR(SEARCH("weapons",E253,1),0)&gt;0),1,0),0)</f>
        <v>1</v>
      </c>
      <c r="AY253" s="5" t="str">
        <f aca="false">IFERROR(IF(VALUE(TEXT(C253,"mm"))=IF(AK253&gt;12,AK253-12,AK253),".",IF(TEXT(C253,"mm")="01",".",1)),"Value is not in date format")</f>
        <v>.</v>
      </c>
      <c r="AZ253" s="5" t="str">
        <f aca="false">IF(AND(A253=A252,C253=C252)=TRUE(),IF(F253=F252,".","1"),".")</f>
        <v>.</v>
      </c>
      <c r="BA253" s="5" t="str">
        <f aca="false">IF(AND(_xlfn.ISFORMULA(R253),_xlfn.ISFORMULA(S253),_xlfn.ISFORMULA(T253))=TRUE(),".",1)</f>
        <v>.</v>
      </c>
      <c r="BB253" s="5" t="str">
        <f aca="false">IF(T253&lt;&gt;".",IF(T253&gt;S253,1,"."),".")</f>
        <v>.</v>
      </c>
      <c r="BC253" s="5" t="n">
        <f aca="false">IFERROR(VLOOKUP(B253,'[1]Share, Heavy Weapons to Ukraine'!B$1:AA$1048576,COLUMN('[1]Share, Heavy Weapons to Ukraine'!C262)-1,0),0)</f>
        <v>1</v>
      </c>
      <c r="BD253" s="5" t="n">
        <f aca="false">VLOOKUP(Sheet1!B253,'[1]Country Summary (€)'!B$1:F$1048576,COLUMN('[1]Country Summary (€)'!C263)-1,FALSE())</f>
        <v>0</v>
      </c>
      <c r="BE253" s="5" t="str">
        <f aca="false">IF(AND(AG253=1,D253="Military",H253&lt;&gt;"Not given")=TRUE(),IF(SUMIFS(#REF!,#REF!,A253)&gt;0,ABS((SUMIFS(#REF!,#REF!,A253)/VLOOKUP("USD",'[1]Exchange Rates'!B$1:C$1048576,2,0)))/S253,"."),".")</f>
        <v>.</v>
      </c>
      <c r="BF253" s="1" t="str">
        <f aca="false">IF(AND(AG253=1,D253="Military",H253&lt;&gt;"Not given")=TRUE(),IF(SUMIFS(#REF!,#REF!,A253)&gt;0,IF((ABS((SUMIFS(#REF!,#REF!,A253)/VLOOKUP("USD",'[1]Exchange Rates'!B$1:C$1048576,2,0)))/S253)&gt;1,(SUMIFS(#REF!,#REF!,A253)-S253)/S253,(S253-SUMIFS(#REF!,#REF!,A253))/SUMIFS(#REF!,#REF!,A253)),"."),".")</f>
        <v>.</v>
      </c>
    </row>
    <row r="254" customFormat="false" ht="15.75" hidden="false" customHeight="true" outlineLevel="0" collapsed="false">
      <c r="A254" s="37" t="s">
        <v>444</v>
      </c>
      <c r="B254" s="37" t="s">
        <v>57</v>
      </c>
      <c r="C254" s="38" t="n">
        <v>44875</v>
      </c>
      <c r="D254" s="37" t="s">
        <v>105</v>
      </c>
      <c r="E254" s="37" t="s">
        <v>370</v>
      </c>
      <c r="F254" s="90" t="s">
        <v>457</v>
      </c>
      <c r="G254" s="5" t="s">
        <v>61</v>
      </c>
      <c r="H254" s="53" t="n">
        <v>400000000</v>
      </c>
      <c r="I254" s="1" t="s">
        <v>452</v>
      </c>
      <c r="J254" s="7" t="str">
        <f aca="false">VLOOKUP($I254,'[1]Price List, Weapons &amp; Items'!B$1:C$1048576,2,0)</f>
        <v>Ammunition for heavy weapon</v>
      </c>
      <c r="K254" s="7" t="str">
        <f aca="false">IF(I254=".",I254,VLOOKUP($I254,'[1]Price List, Weapons &amp; Items'!B$1:D$1048576,3,0))</f>
        <v>artillery round</v>
      </c>
      <c r="L254" s="8" t="n">
        <f aca="false">VLOOKUP(I254,'[1]Price List, Weapons &amp; Items'!B$1:E$1048576,4,0)</f>
        <v>0</v>
      </c>
      <c r="M254" s="9" t="n">
        <v>500</v>
      </c>
      <c r="N254" s="9" t="s">
        <v>166</v>
      </c>
      <c r="O254" s="9" t="n">
        <f aca="false">VLOOKUP($I254,'[1]Price List, Weapons &amp; Items'!B$1:G$1048576,6,0)</f>
        <v>112800</v>
      </c>
      <c r="P254" s="6" t="str">
        <f aca="false">IF(TYPE(M254)=1,IF(TYPE(O254)=1,M254*O254,"No price"),".")</f>
        <v>No price</v>
      </c>
      <c r="Q254" s="6" t="str">
        <f aca="false">IF(TYPE(N254)=1,IF(TYPE(O254)=1,N254*O254,"No price"),".")</f>
        <v>.</v>
      </c>
      <c r="R254" s="6" t="str">
        <f aca="false">IF(AG254=1,IF(H254&lt;&gt;"Not given",H254,IF(TYPE(H254)=2,IF(SUMIFS(#REF!,#REF!,A254)&gt;0,SUMIFS(#REF!,#REF!,A254),"."),"Format error")),"")</f>
        <v/>
      </c>
      <c r="S254" s="6" t="str">
        <f aca="false">IF(AND(AG254=1,R254&lt;&gt;".")=TRUE(),R254/VLOOKUP(G254,'[1]Exchange Rates'!B$1:C$1048576,2,0),IF(R254=".",".",""))</f>
        <v/>
      </c>
      <c r="T254" s="6" t="str">
        <f aca="false">IF(AG254=1,IF(AI254="Value is not given at all",".",IF(AI254="Value is given by the source",S254,IF(AI254="Value is calculated with prices",(IF(SUMIFS(#REF!,#REF!,A254)&gt;0,SUMIFS(#REF!,#REF!,A254),"."))/VLOOKUP("USD",'[1]Exchange Rates'!B$1:C$1048576,2,0),"Error with coding"))),"")</f>
        <v/>
      </c>
      <c r="U254" s="5" t="s">
        <v>63</v>
      </c>
      <c r="V254" s="42" t="s">
        <v>459</v>
      </c>
      <c r="W254" s="34" t="s">
        <v>95</v>
      </c>
      <c r="X254" s="45" t="s">
        <v>99</v>
      </c>
      <c r="Y254" s="34" t="s">
        <v>167</v>
      </c>
      <c r="Z254" s="5" t="n">
        <v>0</v>
      </c>
      <c r="AA254" s="5" t="n">
        <v>0</v>
      </c>
      <c r="AB254" s="5" t="n">
        <f aca="false">IF(AND(D254="Humanitarian", AE254&lt;&gt;"."), 1, 0)</f>
        <v>0</v>
      </c>
      <c r="AC254" s="5" t="n">
        <f aca="false">IF(OR(M254="undisclosed", M254="."), 0, IF(M254=N254, 1, 0))</f>
        <v>0</v>
      </c>
      <c r="AD254" s="5" t="n">
        <v>0</v>
      </c>
      <c r="AE254" s="91" t="s">
        <v>62</v>
      </c>
      <c r="AF254" s="12" t="str">
        <f aca="false">""</f>
        <v/>
      </c>
      <c r="AG254" s="36" t="n">
        <v>0</v>
      </c>
      <c r="AH254" s="36" t="s">
        <v>66</v>
      </c>
      <c r="AI254" s="36" t="s">
        <v>67</v>
      </c>
      <c r="AJ254" s="36" t="n">
        <v>1</v>
      </c>
      <c r="AK254" s="36" t="n">
        <v>11</v>
      </c>
      <c r="AL254" s="36" t="n">
        <v>0</v>
      </c>
      <c r="AM254" s="36" t="n">
        <f aca="false">IF(OR(AN254="2022-2023",AN254=2022), 1, 0)</f>
        <v>1</v>
      </c>
      <c r="AN254" s="36" t="s">
        <v>68</v>
      </c>
      <c r="AO254" s="36" t="n">
        <f aca="false">VLOOKUP($I254,'[1]Price List, Weapons &amp; Items'!B$1:F$1048576,5,0)</f>
        <v>0</v>
      </c>
      <c r="AP254" s="36" t="n">
        <f aca="false">IF(AND(AO254=1,M254="undisclosed")=TRUE(),1,0)</f>
        <v>0</v>
      </c>
      <c r="AQ254" s="36" t="n">
        <f aca="false">IF(AND(AO254=1,N254="undisclosed")=TRUE(),1,0)</f>
        <v>0</v>
      </c>
      <c r="AR254" s="36" t="n">
        <f aca="false">IFERROR(IF(SEARCH("ammuni",I254,1)&gt;0,1,0),0)</f>
        <v>0</v>
      </c>
      <c r="AS254" s="5" t="str">
        <f aca="false">VLOOKUP($I254,'[1]Price List, Weapons &amp; Items'!B$1:L$1048576,COLUMN('[1]Price List, Weapons &amp; Items'!$J$11)-1,0)</f>
        <v>Miscellaneous</v>
      </c>
      <c r="AT254" s="5" t="str">
        <f aca="false">IF(I254=".",".",VLOOKUP($I254,'[1]Price List, Weapons &amp; Items'!B$1:J$1048576,3,0))</f>
        <v>artillery round</v>
      </c>
      <c r="AU254" s="13" t="str">
        <f aca="true">IF(AG254=1,(OFFSET(I254,0,0,COUNTIF(#REF!,A254),1)),"")</f>
        <v/>
      </c>
      <c r="AV254" s="5" t="n">
        <f aca="false">VLOOKUP($I254,'[1]Price List, Weapons &amp; Items'!B$1:L$1048576,COLUMN('[1]Price List, Weapons &amp; Items'!$L$11)-1,0)</f>
        <v>0</v>
      </c>
      <c r="AW254" s="5" t="n">
        <f aca="false">IF(U254="Yes",1,0)</f>
        <v>1</v>
      </c>
      <c r="AX254" s="5" t="n">
        <f aca="false">IF(D254="Military",IF(OR(IFERROR(SEARCH("equipment",E254,1),0)&gt;0,IFERROR(SEARCH("weapons",E254,1),0)&gt;0),1,0),0)</f>
        <v>1</v>
      </c>
      <c r="AY254" s="5" t="str">
        <f aca="false">IFERROR(IF(VALUE(TEXT(C254,"mm"))=IF(AK254&gt;12,AK254-12,AK254),".",IF(TEXT(C254,"mm")="01",".",1)),"Value is not in date format")</f>
        <v>.</v>
      </c>
      <c r="AZ254" s="5" t="str">
        <f aca="false">IF(AND(A254=A253,C254=C253)=TRUE(),IF(F254=F253,".","1"),".")</f>
        <v>.</v>
      </c>
      <c r="BA254" s="5" t="str">
        <f aca="false">IF(AND(_xlfn.ISFORMULA(R254),_xlfn.ISFORMULA(S254),_xlfn.ISFORMULA(T254))=TRUE(),".",1)</f>
        <v>.</v>
      </c>
      <c r="BB254" s="5" t="str">
        <f aca="false">IF(T254&lt;&gt;".",IF(T254&gt;S254,1,"."),".")</f>
        <v>.</v>
      </c>
      <c r="BC254" s="5" t="n">
        <f aca="false">IFERROR(VLOOKUP(B254,'[1]Share, Heavy Weapons to Ukraine'!B$1:AA$1048576,COLUMN('[1]Share, Heavy Weapons to Ukraine'!C263)-1,0),0)</f>
        <v>1</v>
      </c>
      <c r="BD254" s="5" t="n">
        <f aca="false">VLOOKUP(Sheet1!B254,'[1]Country Summary (€)'!B$1:F$1048576,COLUMN('[1]Country Summary (€)'!C264)-1,FALSE())</f>
        <v>0</v>
      </c>
      <c r="BE254" s="5" t="str">
        <f aca="false">IF(AND(AG254=1,D254="Military",H254&lt;&gt;"Not given")=TRUE(),IF(SUMIFS(#REF!,#REF!,A254)&gt;0,ABS((SUMIFS(#REF!,#REF!,A254)/VLOOKUP("USD",'[1]Exchange Rates'!B$1:C$1048576,2,0)))/S254,"."),".")</f>
        <v>.</v>
      </c>
      <c r="BF254" s="1" t="str">
        <f aca="false">IF(AND(AG254=1,D254="Military",H254&lt;&gt;"Not given")=TRUE(),IF(SUMIFS(#REF!,#REF!,A254)&gt;0,IF((ABS((SUMIFS(#REF!,#REF!,A254)/VLOOKUP("USD",'[1]Exchange Rates'!B$1:C$1048576,2,0)))/S254)&gt;1,(SUMIFS(#REF!,#REF!,A254)-S254)/S254,(S254-SUMIFS(#REF!,#REF!,A254))/SUMIFS(#REF!,#REF!,A254)),"."),".")</f>
        <v>.</v>
      </c>
    </row>
    <row r="255" customFormat="false" ht="15.75" hidden="false" customHeight="true" outlineLevel="0" collapsed="false">
      <c r="A255" s="37" t="s">
        <v>444</v>
      </c>
      <c r="B255" s="37" t="s">
        <v>57</v>
      </c>
      <c r="C255" s="38" t="n">
        <v>44875</v>
      </c>
      <c r="D255" s="37" t="s">
        <v>105</v>
      </c>
      <c r="E255" s="37" t="s">
        <v>370</v>
      </c>
      <c r="F255" s="90" t="s">
        <v>457</v>
      </c>
      <c r="G255" s="5" t="s">
        <v>61</v>
      </c>
      <c r="H255" s="53" t="n">
        <v>400000000</v>
      </c>
      <c r="I255" s="1" t="s">
        <v>280</v>
      </c>
      <c r="J255" s="7" t="str">
        <f aca="false">VLOOKUP($I255,'[1]Price List, Weapons &amp; Items'!B$1:C$1048576,2,0)</f>
        <v>Ammunition for heavy weapon</v>
      </c>
      <c r="K255" s="7" t="str">
        <f aca="false">IF(I255=".",I255,VLOOKUP($I255,'[1]Price List, Weapons &amp; Items'!B$1:D$1048576,3,0))</f>
        <v>Mortar ammunition</v>
      </c>
      <c r="L255" s="8" t="n">
        <f aca="false">VLOOKUP(I255,'[1]Price List, Weapons &amp; Items'!B$1:E$1048576,4,0)</f>
        <v>0</v>
      </c>
      <c r="M255" s="9" t="n">
        <v>10000</v>
      </c>
      <c r="N255" s="9" t="s">
        <v>166</v>
      </c>
      <c r="O255" s="9" t="n">
        <f aca="false">VLOOKUP($I255,'[1]Price List, Weapons &amp; Items'!B$1:G$1048576,6,0)</f>
        <v>109.89</v>
      </c>
      <c r="P255" s="6" t="str">
        <f aca="false">IF(TYPE(M255)=1,IF(TYPE(O255)=1,M255*O255,"No price"),".")</f>
        <v>No price</v>
      </c>
      <c r="Q255" s="6" t="str">
        <f aca="false">IF(TYPE(N255)=1,IF(TYPE(O255)=1,N255*O255,"No price"),".")</f>
        <v>.</v>
      </c>
      <c r="R255" s="6" t="str">
        <f aca="false">IF(AG255=1,IF(H255&lt;&gt;"Not given",H255,IF(TYPE(H255)=2,IF(SUMIFS(#REF!,#REF!,A255)&gt;0,SUMIFS(#REF!,#REF!,A255),"."),"Format error")),"")</f>
        <v/>
      </c>
      <c r="S255" s="6" t="str">
        <f aca="false">IF(AND(AG255=1,R255&lt;&gt;".")=TRUE(),R255/VLOOKUP(G255,'[1]Exchange Rates'!B$1:C$1048576,2,0),IF(R255=".",".",""))</f>
        <v/>
      </c>
      <c r="T255" s="6" t="str">
        <f aca="false">IF(AG255=1,IF(AI255="Value is not given at all",".",IF(AI255="Value is given by the source",S255,IF(AI255="Value is calculated with prices",(IF(SUMIFS(#REF!,#REF!,A255)&gt;0,SUMIFS(#REF!,#REF!,A255),"."))/VLOOKUP("USD",'[1]Exchange Rates'!B$1:C$1048576,2,0),"Error with coding"))),"")</f>
        <v/>
      </c>
      <c r="U255" s="5" t="s">
        <v>63</v>
      </c>
      <c r="V255" s="42" t="s">
        <v>459</v>
      </c>
      <c r="W255" s="34" t="s">
        <v>95</v>
      </c>
      <c r="X255" s="45" t="s">
        <v>99</v>
      </c>
      <c r="Y255" s="34" t="s">
        <v>169</v>
      </c>
      <c r="Z255" s="5" t="n">
        <v>0</v>
      </c>
      <c r="AA255" s="5" t="n">
        <v>0</v>
      </c>
      <c r="AB255" s="5" t="n">
        <f aca="false">IF(AND(D255="Humanitarian", AE255&lt;&gt;"."), 1, 0)</f>
        <v>0</v>
      </c>
      <c r="AC255" s="5" t="n">
        <f aca="false">IF(OR(M255="undisclosed", M255="."), 0, IF(M255=N255, 1, 0))</f>
        <v>0</v>
      </c>
      <c r="AD255" s="5" t="n">
        <v>0</v>
      </c>
      <c r="AE255" s="91" t="s">
        <v>62</v>
      </c>
      <c r="AF255" s="12" t="str">
        <f aca="false">""</f>
        <v/>
      </c>
      <c r="AG255" s="36" t="n">
        <v>0</v>
      </c>
      <c r="AH255" s="36" t="s">
        <v>66</v>
      </c>
      <c r="AI255" s="36" t="s">
        <v>67</v>
      </c>
      <c r="AJ255" s="36" t="n">
        <v>1</v>
      </c>
      <c r="AK255" s="36" t="n">
        <v>11</v>
      </c>
      <c r="AL255" s="36" t="n">
        <v>0</v>
      </c>
      <c r="AM255" s="36" t="n">
        <f aca="false">IF(OR(AN255="2022-2023",AN255=2022), 1, 0)</f>
        <v>1</v>
      </c>
      <c r="AN255" s="36" t="s">
        <v>68</v>
      </c>
      <c r="AO255" s="36" t="n">
        <f aca="false">VLOOKUP($I255,'[1]Price List, Weapons &amp; Items'!B$1:F$1048576,5,0)</f>
        <v>0</v>
      </c>
      <c r="AP255" s="36" t="n">
        <f aca="false">IF(AND(AO255=1,M255="undisclosed")=TRUE(),1,0)</f>
        <v>0</v>
      </c>
      <c r="AQ255" s="36" t="n">
        <f aca="false">IF(AND(AO255=1,N255="undisclosed")=TRUE(),1,0)</f>
        <v>0</v>
      </c>
      <c r="AR255" s="36" t="n">
        <f aca="false">IFERROR(IF(SEARCH("ammuni",I255,1)&gt;0,1,0),0)</f>
        <v>0</v>
      </c>
      <c r="AS255" s="5" t="str">
        <f aca="false">VLOOKUP($I255,'[1]Price List, Weapons &amp; Items'!B$1:L$1048576,COLUMN('[1]Price List, Weapons &amp; Items'!$J$11)-1,0)</f>
        <v>Government information</v>
      </c>
      <c r="AT255" s="5" t="str">
        <f aca="false">IF(I255=".",".",VLOOKUP($I255,'[1]Price List, Weapons &amp; Items'!B$1:J$1048576,3,0))</f>
        <v>Mortar ammunition</v>
      </c>
      <c r="AU255" s="13" t="str">
        <f aca="true">IF(AG255=1,(OFFSET(I255,0,0,COUNTIF(#REF!,A255),1)),"")</f>
        <v/>
      </c>
      <c r="AV255" s="5" t="n">
        <f aca="false">VLOOKUP($I255,'[1]Price List, Weapons &amp; Items'!B$1:L$1048576,COLUMN('[1]Price List, Weapons &amp; Items'!$L$11)-1,0)</f>
        <v>0</v>
      </c>
      <c r="AW255" s="5" t="n">
        <f aca="false">IF(U255="Yes",1,0)</f>
        <v>1</v>
      </c>
      <c r="AX255" s="5" t="n">
        <f aca="false">IF(D255="Military",IF(OR(IFERROR(SEARCH("equipment",E255,1),0)&gt;0,IFERROR(SEARCH("weapons",E255,1),0)&gt;0),1,0),0)</f>
        <v>1</v>
      </c>
      <c r="AY255" s="5" t="str">
        <f aca="false">IFERROR(IF(VALUE(TEXT(C255,"mm"))=IF(AK255&gt;12,AK255-12,AK255),".",IF(TEXT(C255,"mm")="01",".",1)),"Value is not in date format")</f>
        <v>.</v>
      </c>
      <c r="AZ255" s="5" t="str">
        <f aca="false">IF(AND(A255=A254,C255=C254)=TRUE(),IF(F255=F254,".","1"),".")</f>
        <v>.</v>
      </c>
      <c r="BA255" s="5" t="str">
        <f aca="false">IF(AND(_xlfn.ISFORMULA(R255),_xlfn.ISFORMULA(S255),_xlfn.ISFORMULA(T255))=TRUE(),".",1)</f>
        <v>.</v>
      </c>
      <c r="BB255" s="5" t="str">
        <f aca="false">IF(T255&lt;&gt;".",IF(T255&gt;S255,1,"."),".")</f>
        <v>.</v>
      </c>
      <c r="BC255" s="5" t="n">
        <f aca="false">IFERROR(VLOOKUP(B255,'[1]Share, Heavy Weapons to Ukraine'!B$1:AA$1048576,COLUMN('[1]Share, Heavy Weapons to Ukraine'!C264)-1,0),0)</f>
        <v>1</v>
      </c>
      <c r="BD255" s="5" t="n">
        <f aca="false">VLOOKUP(Sheet1!B255,'[1]Country Summary (€)'!B$1:F$1048576,COLUMN('[1]Country Summary (€)'!C265)-1,FALSE())</f>
        <v>0</v>
      </c>
      <c r="BE255" s="5" t="str">
        <f aca="false">IF(AND(AG255=1,D255="Military",H255&lt;&gt;"Not given")=TRUE(),IF(SUMIFS(#REF!,#REF!,A255)&gt;0,ABS((SUMIFS(#REF!,#REF!,A255)/VLOOKUP("USD",'[1]Exchange Rates'!B$1:C$1048576,2,0)))/S255,"."),".")</f>
        <v>.</v>
      </c>
      <c r="BF255" s="1" t="str">
        <f aca="false">IF(AND(AG255=1,D255="Military",H255&lt;&gt;"Not given")=TRUE(),IF(SUMIFS(#REF!,#REF!,A255)&gt;0,IF((ABS((SUMIFS(#REF!,#REF!,A255)/VLOOKUP("USD",'[1]Exchange Rates'!B$1:C$1048576,2,0)))/S255)&gt;1,(SUMIFS(#REF!,#REF!,A255)-S255)/S255,(S255-SUMIFS(#REF!,#REF!,A255))/SUMIFS(#REF!,#REF!,A255)),"."),".")</f>
        <v>.</v>
      </c>
    </row>
    <row r="256" customFormat="false" ht="15.75" hidden="false" customHeight="true" outlineLevel="0" collapsed="false">
      <c r="A256" s="37" t="s">
        <v>444</v>
      </c>
      <c r="B256" s="37" t="s">
        <v>57</v>
      </c>
      <c r="C256" s="38" t="n">
        <v>44875</v>
      </c>
      <c r="D256" s="37" t="s">
        <v>105</v>
      </c>
      <c r="E256" s="37" t="s">
        <v>370</v>
      </c>
      <c r="F256" s="90" t="s">
        <v>457</v>
      </c>
      <c r="G256" s="5" t="s">
        <v>61</v>
      </c>
      <c r="H256" s="53" t="n">
        <v>400000000</v>
      </c>
      <c r="I256" s="1" t="s">
        <v>333</v>
      </c>
      <c r="J256" s="7" t="str">
        <f aca="false">VLOOKUP($I256,'[1]Price List, Weapons &amp; Items'!B$1:C$1048576,2,0)</f>
        <v>Heavy weapon</v>
      </c>
      <c r="K256" s="7" t="str">
        <f aca="false">IF(I256=".",I256,VLOOKUP($I256,'[1]Price List, Weapons &amp; Items'!B$1:D$1048576,3,0))</f>
        <v>Armored Utility Vehicle (AUV)</v>
      </c>
      <c r="L256" s="8" t="n">
        <f aca="false">VLOOKUP(I256,'[1]Price List, Weapons &amp; Items'!B$1:E$1048576,4,0)</f>
        <v>0</v>
      </c>
      <c r="M256" s="9" t="n">
        <v>100</v>
      </c>
      <c r="N256" s="9" t="s">
        <v>166</v>
      </c>
      <c r="O256" s="9" t="n">
        <f aca="false">VLOOKUP($I256,'[1]Price List, Weapons &amp; Items'!B$1:G$1048576,6,0)</f>
        <v>254717</v>
      </c>
      <c r="P256" s="6" t="str">
        <f aca="false">IF(TYPE(M256)=1,IF(TYPE(O256)=1,M256*O256,"No price"),".")</f>
        <v>No price</v>
      </c>
      <c r="Q256" s="6" t="str">
        <f aca="false">IF(TYPE(N256)=1,IF(TYPE(O256)=1,N256*O256,"No price"),".")</f>
        <v>.</v>
      </c>
      <c r="R256" s="6" t="str">
        <f aca="false">IF(AG256=1,IF(H256&lt;&gt;"Not given",H256,IF(TYPE(H256)=2,IF(SUMIFS(#REF!,#REF!,A256)&gt;0,SUMIFS(#REF!,#REF!,A256),"."),"Format error")),"")</f>
        <v/>
      </c>
      <c r="S256" s="6" t="str">
        <f aca="false">IF(AND(AG256=1,R256&lt;&gt;".")=TRUE(),R256/VLOOKUP(G256,'[1]Exchange Rates'!B$1:C$1048576,2,0),IF(R256=".",".",""))</f>
        <v/>
      </c>
      <c r="T256" s="6" t="str">
        <f aca="false">IF(AG256=1,IF(AI256="Value is not given at all",".",IF(AI256="Value is given by the source",S256,IF(AI256="Value is calculated with prices",(IF(SUMIFS(#REF!,#REF!,A256)&gt;0,SUMIFS(#REF!,#REF!,A256),"."))/VLOOKUP("USD",'[1]Exchange Rates'!B$1:C$1048576,2,0),"Error with coding"))),"")</f>
        <v/>
      </c>
      <c r="U256" s="5" t="s">
        <v>63</v>
      </c>
      <c r="V256" s="42" t="s">
        <v>459</v>
      </c>
      <c r="W256" s="34" t="s">
        <v>95</v>
      </c>
      <c r="X256" s="45" t="s">
        <v>99</v>
      </c>
      <c r="Y256" s="34" t="s">
        <v>171</v>
      </c>
      <c r="Z256" s="5" t="n">
        <v>0</v>
      </c>
      <c r="AA256" s="5" t="n">
        <v>0</v>
      </c>
      <c r="AB256" s="5" t="n">
        <f aca="false">IF(AND(D256="Humanitarian", AE256&lt;&gt;"."), 1, 0)</f>
        <v>0</v>
      </c>
      <c r="AC256" s="5" t="n">
        <f aca="false">IF(OR(M256="undisclosed", M256="."), 0, IF(M256=N256, 1, 0))</f>
        <v>0</v>
      </c>
      <c r="AD256" s="5" t="n">
        <v>0</v>
      </c>
      <c r="AE256" s="91" t="s">
        <v>62</v>
      </c>
      <c r="AF256" s="12" t="str">
        <f aca="false">""</f>
        <v/>
      </c>
      <c r="AG256" s="36" t="n">
        <v>0</v>
      </c>
      <c r="AH256" s="36" t="s">
        <v>66</v>
      </c>
      <c r="AI256" s="36" t="s">
        <v>67</v>
      </c>
      <c r="AJ256" s="36" t="n">
        <v>1</v>
      </c>
      <c r="AK256" s="36" t="n">
        <v>11</v>
      </c>
      <c r="AL256" s="36" t="n">
        <v>0</v>
      </c>
      <c r="AM256" s="36" t="n">
        <f aca="false">IF(OR(AN256="2022-2023",AN256=2022), 1, 0)</f>
        <v>1</v>
      </c>
      <c r="AN256" s="36" t="s">
        <v>68</v>
      </c>
      <c r="AO256" s="36" t="n">
        <f aca="false">VLOOKUP($I256,'[1]Price List, Weapons &amp; Items'!B$1:F$1048576,5,0)</f>
        <v>1</v>
      </c>
      <c r="AP256" s="36" t="n">
        <f aca="false">IF(AND(AO256=1,M256="undisclosed")=TRUE(),1,0)</f>
        <v>0</v>
      </c>
      <c r="AQ256" s="36" t="n">
        <f aca="false">IF(AND(AO256=1,N256="undisclosed")=TRUE(),1,0)</f>
        <v>1</v>
      </c>
      <c r="AR256" s="36" t="n">
        <f aca="false">IFERROR(IF(SEARCH("ammuni",I256,1)&gt;0,1,0),0)</f>
        <v>0</v>
      </c>
      <c r="AS256" s="5" t="str">
        <f aca="false">VLOOKUP($I256,'[1]Price List, Weapons &amp; Items'!B$1:L$1048576,COLUMN('[1]Price List, Weapons &amp; Items'!$J$11)-1,0)</f>
        <v>Military media (incl. websites)</v>
      </c>
      <c r="AT256" s="5" t="str">
        <f aca="false">IF(I256=".",".",VLOOKUP($I256,'[1]Price List, Weapons &amp; Items'!B$1:J$1048576,3,0))</f>
        <v>Armored Utility Vehicle (AUV)</v>
      </c>
      <c r="AU256" s="13" t="str">
        <f aca="true">IF(AG256=1,(OFFSET(I256,0,0,COUNTIF(#REF!,A256),1)),"")</f>
        <v/>
      </c>
      <c r="AV256" s="5" t="n">
        <f aca="false">VLOOKUP($I256,'[1]Price List, Weapons &amp; Items'!B$1:L$1048576,COLUMN('[1]Price List, Weapons &amp; Items'!$L$11)-1,0)</f>
        <v>0</v>
      </c>
      <c r="AW256" s="5" t="n">
        <f aca="false">IF(U256="Yes",1,0)</f>
        <v>1</v>
      </c>
      <c r="AX256" s="5" t="n">
        <f aca="false">IF(D256="Military",IF(OR(IFERROR(SEARCH("equipment",E256,1),0)&gt;0,IFERROR(SEARCH("weapons",E256,1),0)&gt;0),1,0),0)</f>
        <v>1</v>
      </c>
      <c r="AY256" s="5" t="str">
        <f aca="false">IFERROR(IF(VALUE(TEXT(C256,"mm"))=IF(AK256&gt;12,AK256-12,AK256),".",IF(TEXT(C256,"mm")="01",".",1)),"Value is not in date format")</f>
        <v>.</v>
      </c>
      <c r="AZ256" s="5" t="str">
        <f aca="false">IF(AND(A256=A255,C256=C255)=TRUE(),IF(F256=F255,".","1"),".")</f>
        <v>.</v>
      </c>
      <c r="BA256" s="5" t="str">
        <f aca="false">IF(AND(_xlfn.ISFORMULA(R256),_xlfn.ISFORMULA(S256),_xlfn.ISFORMULA(T256))=TRUE(),".",1)</f>
        <v>.</v>
      </c>
      <c r="BB256" s="5" t="str">
        <f aca="false">IF(T256&lt;&gt;".",IF(T256&gt;S256,1,"."),".")</f>
        <v>.</v>
      </c>
      <c r="BC256" s="5" t="n">
        <f aca="false">IFERROR(VLOOKUP(B256,'[1]Share, Heavy Weapons to Ukraine'!B$1:AA$1048576,COLUMN('[1]Share, Heavy Weapons to Ukraine'!C265)-1,0),0)</f>
        <v>1</v>
      </c>
      <c r="BD256" s="5" t="n">
        <f aca="false">VLOOKUP(Sheet1!B256,'[1]Country Summary (€)'!B$1:F$1048576,COLUMN('[1]Country Summary (€)'!C266)-1,FALSE())</f>
        <v>0</v>
      </c>
      <c r="BE256" s="5" t="str">
        <f aca="false">IF(AND(AG256=1,D256="Military",H256&lt;&gt;"Not given")=TRUE(),IF(SUMIFS(#REF!,#REF!,A256)&gt;0,ABS((SUMIFS(#REF!,#REF!,A256)/VLOOKUP("USD",'[1]Exchange Rates'!B$1:C$1048576,2,0)))/S256,"."),".")</f>
        <v>.</v>
      </c>
      <c r="BF256" s="1" t="str">
        <f aca="false">IF(AND(AG256=1,D256="Military",H256&lt;&gt;"Not given")=TRUE(),IF(SUMIFS(#REF!,#REF!,A256)&gt;0,IF((ABS((SUMIFS(#REF!,#REF!,A256)/VLOOKUP("USD",'[1]Exchange Rates'!B$1:C$1048576,2,0)))/S256)&gt;1,(SUMIFS(#REF!,#REF!,A256)-S256)/S256,(S256-SUMIFS(#REF!,#REF!,A256))/SUMIFS(#REF!,#REF!,A256)),"."),".")</f>
        <v>.</v>
      </c>
    </row>
    <row r="257" customFormat="false" ht="15.75" hidden="false" customHeight="true" outlineLevel="0" collapsed="false">
      <c r="A257" s="37" t="s">
        <v>444</v>
      </c>
      <c r="B257" s="37" t="s">
        <v>57</v>
      </c>
      <c r="C257" s="38" t="n">
        <v>44875</v>
      </c>
      <c r="D257" s="37" t="s">
        <v>105</v>
      </c>
      <c r="E257" s="37" t="s">
        <v>370</v>
      </c>
      <c r="F257" s="90" t="s">
        <v>457</v>
      </c>
      <c r="G257" s="5" t="s">
        <v>61</v>
      </c>
      <c r="H257" s="53" t="n">
        <v>400000000</v>
      </c>
      <c r="I257" s="1" t="s">
        <v>125</v>
      </c>
      <c r="J257" s="7" t="str">
        <f aca="false">VLOOKUP($I257,'[1]Price List, Weapons &amp; Items'!B$1:C$1048576,2,0)</f>
        <v>Portable defence system</v>
      </c>
      <c r="K257" s="7" t="str">
        <f aca="false">IF(I257=".",I257,VLOOKUP($I257,'[1]Price List, Weapons &amp; Items'!B$1:D$1048576,3,0))</f>
        <v>Under-barrel grenade launcher</v>
      </c>
      <c r="L257" s="8" t="n">
        <f aca="false">VLOOKUP(I257,'[1]Price List, Weapons &amp; Items'!B$1:E$1048576,4,0)</f>
        <v>0</v>
      </c>
      <c r="M257" s="9" t="n">
        <v>400</v>
      </c>
      <c r="N257" s="9" t="s">
        <v>166</v>
      </c>
      <c r="O257" s="9" t="n">
        <f aca="false">VLOOKUP($I257,'[1]Price List, Weapons &amp; Items'!B$1:G$1048576,6,0)</f>
        <v>2291</v>
      </c>
      <c r="P257" s="6" t="str">
        <f aca="false">IF(TYPE(M257)=1,IF(TYPE(O257)=1,M257*O257,"No price"),".")</f>
        <v>No price</v>
      </c>
      <c r="Q257" s="6" t="str">
        <f aca="false">IF(TYPE(N257)=1,IF(TYPE(O257)=1,N257*O257,"No price"),".")</f>
        <v>.</v>
      </c>
      <c r="R257" s="6" t="str">
        <f aca="false">IF(AG257=1,IF(H257&lt;&gt;"Not given",H257,IF(TYPE(H257)=2,IF(SUMIFS(#REF!,#REF!,A257)&gt;0,SUMIFS(#REF!,#REF!,A257),"."),"Format error")),"")</f>
        <v/>
      </c>
      <c r="S257" s="6" t="str">
        <f aca="false">IF(AND(AG257=1,R257&lt;&gt;".")=TRUE(),R257/VLOOKUP(G257,'[1]Exchange Rates'!B$1:C$1048576,2,0),IF(R257=".",".",""))</f>
        <v/>
      </c>
      <c r="T257" s="6" t="str">
        <f aca="false">IF(AG257=1,IF(AI257="Value is not given at all",".",IF(AI257="Value is given by the source",S257,IF(AI257="Value is calculated with prices",(IF(SUMIFS(#REF!,#REF!,A257)&gt;0,SUMIFS(#REF!,#REF!,A257),"."))/VLOOKUP("USD",'[1]Exchange Rates'!B$1:C$1048576,2,0),"Error with coding"))),"")</f>
        <v/>
      </c>
      <c r="U257" s="5" t="s">
        <v>63</v>
      </c>
      <c r="V257" s="42" t="s">
        <v>459</v>
      </c>
      <c r="W257" s="34" t="s">
        <v>95</v>
      </c>
      <c r="X257" s="45" t="s">
        <v>99</v>
      </c>
      <c r="Y257" s="34" t="s">
        <v>172</v>
      </c>
      <c r="Z257" s="5" t="n">
        <v>0</v>
      </c>
      <c r="AA257" s="5" t="n">
        <v>0</v>
      </c>
      <c r="AB257" s="5" t="n">
        <f aca="false">IF(AND(D257="Humanitarian", AE257&lt;&gt;"."), 1, 0)</f>
        <v>0</v>
      </c>
      <c r="AC257" s="5" t="n">
        <f aca="false">IF(OR(M257="undisclosed", M257="."), 0, IF(M257=N257, 1, 0))</f>
        <v>0</v>
      </c>
      <c r="AD257" s="5" t="n">
        <v>0</v>
      </c>
      <c r="AE257" s="91" t="s">
        <v>62</v>
      </c>
      <c r="AF257" s="12" t="str">
        <f aca="false">""</f>
        <v/>
      </c>
      <c r="AG257" s="36" t="n">
        <v>0</v>
      </c>
      <c r="AH257" s="36" t="s">
        <v>66</v>
      </c>
      <c r="AI257" s="36" t="s">
        <v>67</v>
      </c>
      <c r="AJ257" s="36" t="n">
        <v>1</v>
      </c>
      <c r="AK257" s="36" t="n">
        <v>11</v>
      </c>
      <c r="AL257" s="36" t="n">
        <v>0</v>
      </c>
      <c r="AM257" s="36" t="n">
        <f aca="false">IF(OR(AN257="2022-2023",AN257=2022), 1, 0)</f>
        <v>1</v>
      </c>
      <c r="AN257" s="36" t="s">
        <v>68</v>
      </c>
      <c r="AO257" s="36" t="n">
        <f aca="false">VLOOKUP($I257,'[1]Price List, Weapons &amp; Items'!B$1:F$1048576,5,0)</f>
        <v>0</v>
      </c>
      <c r="AP257" s="36" t="n">
        <f aca="false">IF(AND(AO257=1,M257="undisclosed")=TRUE(),1,0)</f>
        <v>0</v>
      </c>
      <c r="AQ257" s="36" t="n">
        <f aca="false">IF(AND(AO257=1,N257="undisclosed")=TRUE(),1,0)</f>
        <v>0</v>
      </c>
      <c r="AR257" s="36" t="n">
        <f aca="false">IFERROR(IF(SEARCH("ammuni",I257,1)&gt;0,1,0),0)</f>
        <v>0</v>
      </c>
      <c r="AS257" s="5" t="str">
        <f aca="false">VLOOKUP($I257,'[1]Price List, Weapons &amp; Items'!B$1:L$1048576,COLUMN('[1]Price List, Weapons &amp; Items'!$J$11)-1,0)</f>
        <v>Miscellaneous</v>
      </c>
      <c r="AT257" s="5" t="str">
        <f aca="false">IF(I257=".",".",VLOOKUP($I257,'[1]Price List, Weapons &amp; Items'!B$1:J$1048576,3,0))</f>
        <v>Under-barrel grenade launcher</v>
      </c>
      <c r="AU257" s="13" t="str">
        <f aca="true">IF(AG257=1,(OFFSET(I257,0,0,COUNTIF(#REF!,A257),1)),"")</f>
        <v/>
      </c>
      <c r="AV257" s="5" t="n">
        <f aca="false">VLOOKUP($I257,'[1]Price List, Weapons &amp; Items'!B$1:L$1048576,COLUMN('[1]Price List, Weapons &amp; Items'!$L$11)-1,0)</f>
        <v>0</v>
      </c>
      <c r="AW257" s="5" t="n">
        <f aca="false">IF(U257="Yes",1,0)</f>
        <v>1</v>
      </c>
      <c r="AX257" s="5" t="n">
        <f aca="false">IF(D257="Military",IF(OR(IFERROR(SEARCH("equipment",E257,1),0)&gt;0,IFERROR(SEARCH("weapons",E257,1),0)&gt;0),1,0),0)</f>
        <v>1</v>
      </c>
      <c r="AY257" s="5" t="str">
        <f aca="false">IFERROR(IF(VALUE(TEXT(C257,"mm"))=IF(AK257&gt;12,AK257-12,AK257),".",IF(TEXT(C257,"mm")="01",".",1)),"Value is not in date format")</f>
        <v>.</v>
      </c>
      <c r="AZ257" s="5" t="str">
        <f aca="false">IF(AND(A257=A256,C257=C256)=TRUE(),IF(F257=F256,".","1"),".")</f>
        <v>.</v>
      </c>
      <c r="BA257" s="5" t="str">
        <f aca="false">IF(AND(_xlfn.ISFORMULA(R257),_xlfn.ISFORMULA(S257),_xlfn.ISFORMULA(T257))=TRUE(),".",1)</f>
        <v>.</v>
      </c>
      <c r="BB257" s="5" t="str">
        <f aca="false">IF(T257&lt;&gt;".",IF(T257&gt;S257,1,"."),".")</f>
        <v>.</v>
      </c>
      <c r="BC257" s="5" t="n">
        <f aca="false">IFERROR(VLOOKUP(B257,'[1]Share, Heavy Weapons to Ukraine'!B$1:AA$1048576,COLUMN('[1]Share, Heavy Weapons to Ukraine'!C266)-1,0),0)</f>
        <v>1</v>
      </c>
      <c r="BD257" s="5" t="n">
        <f aca="false">VLOOKUP(Sheet1!B257,'[1]Country Summary (€)'!B$1:F$1048576,COLUMN('[1]Country Summary (€)'!C267)-1,FALSE())</f>
        <v>0</v>
      </c>
      <c r="BE257" s="5" t="str">
        <f aca="false">IF(AND(AG257=1,D257="Military",H257&lt;&gt;"Not given")=TRUE(),IF(SUMIFS(#REF!,#REF!,A257)&gt;0,ABS((SUMIFS(#REF!,#REF!,A257)/VLOOKUP("USD",'[1]Exchange Rates'!B$1:C$1048576,2,0)))/S257,"."),".")</f>
        <v>.</v>
      </c>
      <c r="BF257" s="1" t="str">
        <f aca="false">IF(AND(AG257=1,D257="Military",H257&lt;&gt;"Not given")=TRUE(),IF(SUMIFS(#REF!,#REF!,A257)&gt;0,IF((ABS((SUMIFS(#REF!,#REF!,A257)/VLOOKUP("USD",'[1]Exchange Rates'!B$1:C$1048576,2,0)))/S257)&gt;1,(SUMIFS(#REF!,#REF!,A257)-S257)/S257,(S257-SUMIFS(#REF!,#REF!,A257))/SUMIFS(#REF!,#REF!,A257)),"."),".")</f>
        <v>.</v>
      </c>
    </row>
    <row r="258" customFormat="false" ht="15.75" hidden="false" customHeight="true" outlineLevel="0" collapsed="false">
      <c r="A258" s="37" t="s">
        <v>444</v>
      </c>
      <c r="B258" s="37" t="s">
        <v>57</v>
      </c>
      <c r="C258" s="38" t="n">
        <v>44875</v>
      </c>
      <c r="D258" s="37" t="s">
        <v>105</v>
      </c>
      <c r="E258" s="37" t="s">
        <v>370</v>
      </c>
      <c r="F258" s="90" t="s">
        <v>457</v>
      </c>
      <c r="G258" s="5" t="s">
        <v>61</v>
      </c>
      <c r="H258" s="53" t="n">
        <v>400000000</v>
      </c>
      <c r="I258" s="1" t="s">
        <v>362</v>
      </c>
      <c r="J258" s="7" t="str">
        <f aca="false">VLOOKUP($I258,'[1]Price List, Weapons &amp; Items'!B$1:C$1048576,2,0)</f>
        <v>Ammunition for light infantry</v>
      </c>
      <c r="K258" s="7" t="str">
        <f aca="false">IF(I258=".",I258,VLOOKUP($I258,'[1]Price List, Weapons &amp; Items'!B$1:D$1048576,3,0))</f>
        <v>Small Arms and Light Weapons (SALW) ammunition</v>
      </c>
      <c r="L258" s="8" t="n">
        <f aca="false">VLOOKUP(I258,'[1]Price List, Weapons &amp; Items'!B$1:E$1048576,4,0)</f>
        <v>0</v>
      </c>
      <c r="M258" s="9" t="n">
        <v>2000000</v>
      </c>
      <c r="N258" s="9" t="s">
        <v>166</v>
      </c>
      <c r="O258" s="9" t="n">
        <f aca="false">VLOOKUP($I258,'[1]Price List, Weapons &amp; Items'!B$1:G$1048576,6,0)</f>
        <v>0.47</v>
      </c>
      <c r="P258" s="6" t="str">
        <f aca="false">IF(TYPE(M258)=1,IF(TYPE(O258)=1,M258*O258,"No price"),".")</f>
        <v>No price</v>
      </c>
      <c r="Q258" s="6" t="str">
        <f aca="false">IF(TYPE(N258)=1,IF(TYPE(O258)=1,N258*O258,"No price"),".")</f>
        <v>.</v>
      </c>
      <c r="R258" s="6" t="str">
        <f aca="false">IF(AG258=1,IF(H258&lt;&gt;"Not given",H258,IF(TYPE(H258)=2,IF(SUMIFS(#REF!,#REF!,A258)&gt;0,SUMIFS(#REF!,#REF!,A258),"."),"Format error")),"")</f>
        <v/>
      </c>
      <c r="S258" s="6" t="str">
        <f aca="false">IF(AND(AG258=1,R258&lt;&gt;".")=TRUE(),R258/VLOOKUP(G258,'[1]Exchange Rates'!B$1:C$1048576,2,0),IF(R258=".",".",""))</f>
        <v/>
      </c>
      <c r="T258" s="6" t="str">
        <f aca="false">IF(AG258=1,IF(AI258="Value is not given at all",".",IF(AI258="Value is given by the source",S258,IF(AI258="Value is calculated with prices",(IF(SUMIFS(#REF!,#REF!,A258)&gt;0,SUMIFS(#REF!,#REF!,A258),"."))/VLOOKUP("USD",'[1]Exchange Rates'!B$1:C$1048576,2,0),"Error with coding"))),"")</f>
        <v/>
      </c>
      <c r="U258" s="5" t="s">
        <v>63</v>
      </c>
      <c r="V258" s="42" t="s">
        <v>459</v>
      </c>
      <c r="W258" s="34" t="s">
        <v>95</v>
      </c>
      <c r="X258" s="45" t="s">
        <v>99</v>
      </c>
      <c r="Y258" s="34" t="s">
        <v>173</v>
      </c>
      <c r="Z258" s="5" t="n">
        <v>0</v>
      </c>
      <c r="AA258" s="5" t="n">
        <v>0</v>
      </c>
      <c r="AB258" s="5" t="n">
        <f aca="false">IF(AND(D258="Humanitarian", AE258&lt;&gt;"."), 1, 0)</f>
        <v>0</v>
      </c>
      <c r="AC258" s="5" t="n">
        <f aca="false">IF(OR(M258="undisclosed", M258="."), 0, IF(M258=N258, 1, 0))</f>
        <v>0</v>
      </c>
      <c r="AD258" s="5" t="n">
        <v>0</v>
      </c>
      <c r="AE258" s="91" t="s">
        <v>62</v>
      </c>
      <c r="AF258" s="12" t="str">
        <f aca="false">""</f>
        <v/>
      </c>
      <c r="AG258" s="36" t="n">
        <v>0</v>
      </c>
      <c r="AH258" s="36" t="s">
        <v>66</v>
      </c>
      <c r="AI258" s="36" t="s">
        <v>67</v>
      </c>
      <c r="AJ258" s="36" t="n">
        <v>1</v>
      </c>
      <c r="AK258" s="36" t="n">
        <v>11</v>
      </c>
      <c r="AL258" s="36" t="n">
        <v>0</v>
      </c>
      <c r="AM258" s="36" t="n">
        <f aca="false">IF(OR(AN258="2022-2023",AN258=2022), 1, 0)</f>
        <v>1</v>
      </c>
      <c r="AN258" s="36" t="s">
        <v>68</v>
      </c>
      <c r="AO258" s="36" t="n">
        <f aca="false">VLOOKUP($I258,'[1]Price List, Weapons &amp; Items'!B$1:F$1048576,5,0)</f>
        <v>0</v>
      </c>
      <c r="AP258" s="36" t="n">
        <f aca="false">IF(AND(AO258=1,M258="undisclosed")=TRUE(),1,0)</f>
        <v>0</v>
      </c>
      <c r="AQ258" s="36" t="n">
        <f aca="false">IF(AND(AO258=1,N258="undisclosed")=TRUE(),1,0)</f>
        <v>0</v>
      </c>
      <c r="AR258" s="36" t="n">
        <f aca="false">IFERROR(IF(SEARCH("ammuni",I258,1)&gt;0,1,0),0)</f>
        <v>1</v>
      </c>
      <c r="AS258" s="5" t="str">
        <f aca="false">VLOOKUP($I258,'[1]Price List, Weapons &amp; Items'!B$1:L$1048576,COLUMN('[1]Price List, Weapons &amp; Items'!$J$11)-1,0)</f>
        <v>Miscellaneous</v>
      </c>
      <c r="AT258" s="5" t="str">
        <f aca="false">IF(I258=".",".",VLOOKUP($I258,'[1]Price List, Weapons &amp; Items'!B$1:J$1048576,3,0))</f>
        <v>Small Arms and Light Weapons (SALW) ammunition</v>
      </c>
      <c r="AU258" s="13" t="str">
        <f aca="true">IF(AG258=1,(OFFSET(I258,0,0,COUNTIF(#REF!,A258),1)),"")</f>
        <v/>
      </c>
      <c r="AV258" s="5" t="n">
        <f aca="false">VLOOKUP($I258,'[1]Price List, Weapons &amp; Items'!B$1:L$1048576,COLUMN('[1]Price List, Weapons &amp; Items'!$L$11)-1,0)</f>
        <v>0</v>
      </c>
      <c r="AW258" s="5" t="n">
        <f aca="false">IF(U258="Yes",1,0)</f>
        <v>1</v>
      </c>
      <c r="AX258" s="5" t="n">
        <f aca="false">IF(D258="Military",IF(OR(IFERROR(SEARCH("equipment",E258,1),0)&gt;0,IFERROR(SEARCH("weapons",E258,1),0)&gt;0),1,0),0)</f>
        <v>1</v>
      </c>
      <c r="AY258" s="5" t="str">
        <f aca="false">IFERROR(IF(VALUE(TEXT(C258,"mm"))=IF(AK258&gt;12,AK258-12,AK258),".",IF(TEXT(C258,"mm")="01",".",1)),"Value is not in date format")</f>
        <v>.</v>
      </c>
      <c r="AZ258" s="5" t="str">
        <f aca="false">IF(AND(A258=A257,C258=C257)=TRUE(),IF(F258=F257,".","1"),".")</f>
        <v>.</v>
      </c>
      <c r="BA258" s="5" t="str">
        <f aca="false">IF(AND(_xlfn.ISFORMULA(R258),_xlfn.ISFORMULA(S258),_xlfn.ISFORMULA(T258))=TRUE(),".",1)</f>
        <v>.</v>
      </c>
      <c r="BB258" s="5" t="str">
        <f aca="false">IF(T258&lt;&gt;".",IF(T258&gt;S258,1,"."),".")</f>
        <v>.</v>
      </c>
      <c r="BC258" s="5" t="n">
        <f aca="false">IFERROR(VLOOKUP(B258,'[1]Share, Heavy Weapons to Ukraine'!B$1:AA$1048576,COLUMN('[1]Share, Heavy Weapons to Ukraine'!C267)-1,0),0)</f>
        <v>1</v>
      </c>
      <c r="BD258" s="5" t="n">
        <f aca="false">VLOOKUP(Sheet1!B258,'[1]Country Summary (€)'!B$1:F$1048576,COLUMN('[1]Country Summary (€)'!C268)-1,FALSE())</f>
        <v>0</v>
      </c>
      <c r="BE258" s="5" t="str">
        <f aca="false">IF(AND(AG258=1,D258="Military",H258&lt;&gt;"Not given")=TRUE(),IF(SUMIFS(#REF!,#REF!,A258)&gt;0,ABS((SUMIFS(#REF!,#REF!,A258)/VLOOKUP("USD",'[1]Exchange Rates'!B$1:C$1048576,2,0)))/S258,"."),".")</f>
        <v>.</v>
      </c>
      <c r="BF258" s="1" t="str">
        <f aca="false">IF(AND(AG258=1,D258="Military",H258&lt;&gt;"Not given")=TRUE(),IF(SUMIFS(#REF!,#REF!,A258)&gt;0,IF((ABS((SUMIFS(#REF!,#REF!,A258)/VLOOKUP("USD",'[1]Exchange Rates'!B$1:C$1048576,2,0)))/S258)&gt;1,(SUMIFS(#REF!,#REF!,A258)-S258)/S258,(S258-SUMIFS(#REF!,#REF!,A258))/SUMIFS(#REF!,#REF!,A258)),"."),".")</f>
        <v>.</v>
      </c>
    </row>
    <row r="259" customFormat="false" ht="15.75" hidden="false" customHeight="true" outlineLevel="0" collapsed="false">
      <c r="A259" s="37" t="s">
        <v>444</v>
      </c>
      <c r="B259" s="37" t="s">
        <v>57</v>
      </c>
      <c r="C259" s="38" t="n">
        <v>44875</v>
      </c>
      <c r="D259" s="37" t="s">
        <v>105</v>
      </c>
      <c r="E259" s="37" t="s">
        <v>370</v>
      </c>
      <c r="F259" s="90" t="s">
        <v>457</v>
      </c>
      <c r="G259" s="5" t="s">
        <v>61</v>
      </c>
      <c r="H259" s="53" t="n">
        <v>400000000</v>
      </c>
      <c r="I259" s="1" t="s">
        <v>174</v>
      </c>
      <c r="J259" s="7" t="str">
        <f aca="false">VLOOKUP($I259,'[1]Price List, Weapons &amp; Items'!B$1:C$1048576,2,0)</f>
        <v>Military equipment</v>
      </c>
      <c r="K259" s="7" t="str">
        <f aca="false">IF(I259=".",I259,VLOOKUP($I259,'[1]Price List, Weapons &amp; Items'!B$1:D$1048576,3,0))</f>
        <v>Military equipment</v>
      </c>
      <c r="L259" s="8" t="n">
        <f aca="false">VLOOKUP(I259,'[1]Price List, Weapons &amp; Items'!B$1:E$1048576,4,0)</f>
        <v>0</v>
      </c>
      <c r="M259" s="9" t="s">
        <v>166</v>
      </c>
      <c r="N259" s="9" t="s">
        <v>166</v>
      </c>
      <c r="O259" s="9" t="n">
        <f aca="false">VLOOKUP($I259,'[1]Price List, Weapons &amp; Items'!B$1:G$1048576,6,0)</f>
        <v>45</v>
      </c>
      <c r="P259" s="6" t="str">
        <f aca="false">IF(TYPE(M259)=1,IF(TYPE(O259)=1,M259*O259,"No price"),".")</f>
        <v>.</v>
      </c>
      <c r="Q259" s="6" t="str">
        <f aca="false">IF(TYPE(N259)=1,IF(TYPE(O259)=1,N259*O259,"No price"),".")</f>
        <v>.</v>
      </c>
      <c r="R259" s="6" t="str">
        <f aca="false">IF(AG259=1,IF(H259&lt;&gt;"Not given",H259,IF(TYPE(H259)=2,IF(SUMIFS(#REF!,#REF!,A259)&gt;0,SUMIFS(#REF!,#REF!,A259),"."),"Format error")),"")</f>
        <v/>
      </c>
      <c r="S259" s="6" t="str">
        <f aca="false">IF(AND(AG259=1,R259&lt;&gt;".")=TRUE(),R259/VLOOKUP(G259,'[1]Exchange Rates'!B$1:C$1048576,2,0),IF(R259=".",".",""))</f>
        <v/>
      </c>
      <c r="T259" s="6" t="str">
        <f aca="false">IF(AG259=1,IF(AI259="Value is not given at all",".",IF(AI259="Value is given by the source",S259,IF(AI259="Value is calculated with prices",(IF(SUMIFS(#REF!,#REF!,A259)&gt;0,SUMIFS(#REF!,#REF!,A259),"."))/VLOOKUP("USD",'[1]Exchange Rates'!B$1:C$1048576,2,0),"Error with coding"))),"")</f>
        <v/>
      </c>
      <c r="U259" s="5" t="s">
        <v>63</v>
      </c>
      <c r="V259" s="42" t="s">
        <v>459</v>
      </c>
      <c r="W259" s="34" t="s">
        <v>95</v>
      </c>
      <c r="X259" s="45" t="s">
        <v>99</v>
      </c>
      <c r="Y259" s="34" t="s">
        <v>175</v>
      </c>
      <c r="Z259" s="5" t="n">
        <v>0</v>
      </c>
      <c r="AA259" s="5" t="n">
        <v>0</v>
      </c>
      <c r="AB259" s="5" t="n">
        <f aca="false">IF(AND(D259="Humanitarian", AE259&lt;&gt;"."), 1, 0)</f>
        <v>0</v>
      </c>
      <c r="AC259" s="5" t="n">
        <f aca="false">IF(OR(M259="undisclosed", M259="."), 0, IF(M259=N259, 1, 0))</f>
        <v>0</v>
      </c>
      <c r="AD259" s="5" t="n">
        <v>0</v>
      </c>
      <c r="AE259" s="91" t="s">
        <v>62</v>
      </c>
      <c r="AF259" s="12" t="str">
        <f aca="false">""</f>
        <v/>
      </c>
      <c r="AG259" s="36" t="n">
        <v>0</v>
      </c>
      <c r="AH259" s="36" t="s">
        <v>66</v>
      </c>
      <c r="AI259" s="36" t="s">
        <v>67</v>
      </c>
      <c r="AJ259" s="36" t="n">
        <v>1</v>
      </c>
      <c r="AK259" s="36" t="n">
        <v>11</v>
      </c>
      <c r="AL259" s="36" t="n">
        <v>0</v>
      </c>
      <c r="AM259" s="36" t="n">
        <f aca="false">IF(OR(AN259="2022-2023",AN259=2022), 1, 0)</f>
        <v>1</v>
      </c>
      <c r="AN259" s="36" t="s">
        <v>68</v>
      </c>
      <c r="AO259" s="36" t="n">
        <f aca="false">VLOOKUP($I259,'[1]Price List, Weapons &amp; Items'!B$1:F$1048576,5,0)</f>
        <v>0</v>
      </c>
      <c r="AP259" s="36" t="n">
        <f aca="false">IF(AND(AO259=1,M259="undisclosed")=TRUE(),1,0)</f>
        <v>0</v>
      </c>
      <c r="AQ259" s="36" t="n">
        <f aca="false">IF(AND(AO259=1,N259="undisclosed")=TRUE(),1,0)</f>
        <v>0</v>
      </c>
      <c r="AR259" s="36" t="n">
        <f aca="false">IFERROR(IF(SEARCH("ammuni",I259,1)&gt;0,1,0),0)</f>
        <v>0</v>
      </c>
      <c r="AS259" s="5" t="str">
        <f aca="false">VLOOKUP($I259,'[1]Price List, Weapons &amp; Items'!B$1:L$1048576,COLUMN('[1]Price List, Weapons &amp; Items'!$J$11)-1,0)</f>
        <v>Online marketplaces and stores</v>
      </c>
      <c r="AT259" s="5" t="str">
        <f aca="false">IF(I259=".",".",VLOOKUP($I259,'[1]Price List, Weapons &amp; Items'!B$1:J$1048576,3,0))</f>
        <v>Military equipment</v>
      </c>
      <c r="AU259" s="13" t="str">
        <f aca="true">IF(AG259=1,(OFFSET(I259,0,0,COUNTIF(#REF!,A259),1)),"")</f>
        <v/>
      </c>
      <c r="AV259" s="5" t="n">
        <f aca="false">VLOOKUP($I259,'[1]Price List, Weapons &amp; Items'!B$1:L$1048576,COLUMN('[1]Price List, Weapons &amp; Items'!$L$11)-1,0)</f>
        <v>0</v>
      </c>
      <c r="AW259" s="5" t="n">
        <f aca="false">IF(U259="Yes",1,0)</f>
        <v>1</v>
      </c>
      <c r="AX259" s="5" t="n">
        <f aca="false">IF(D259="Military",IF(OR(IFERROR(SEARCH("equipment",E259,1),0)&gt;0,IFERROR(SEARCH("weapons",E259,1),0)&gt;0),1,0),0)</f>
        <v>1</v>
      </c>
      <c r="AY259" s="5" t="str">
        <f aca="false">IFERROR(IF(VALUE(TEXT(C259,"mm"))=IF(AK259&gt;12,AK259-12,AK259),".",IF(TEXT(C259,"mm")="01",".",1)),"Value is not in date format")</f>
        <v>.</v>
      </c>
      <c r="AZ259" s="5" t="str">
        <f aca="false">IF(AND(A259=A258,C259=C258)=TRUE(),IF(F259=F258,".","1"),".")</f>
        <v>.</v>
      </c>
      <c r="BA259" s="5" t="str">
        <f aca="false">IF(AND(_xlfn.ISFORMULA(R259),_xlfn.ISFORMULA(S259),_xlfn.ISFORMULA(T259))=TRUE(),".",1)</f>
        <v>.</v>
      </c>
      <c r="BB259" s="5" t="str">
        <f aca="false">IF(T259&lt;&gt;".",IF(T259&gt;S259,1,"."),".")</f>
        <v>.</v>
      </c>
      <c r="BC259" s="5" t="n">
        <f aca="false">IFERROR(VLOOKUP(B259,'[1]Share, Heavy Weapons to Ukraine'!B$1:AA$1048576,COLUMN('[1]Share, Heavy Weapons to Ukraine'!C268)-1,0),0)</f>
        <v>1</v>
      </c>
      <c r="BD259" s="5" t="n">
        <f aca="false">VLOOKUP(Sheet1!B259,'[1]Country Summary (€)'!B$1:F$1048576,COLUMN('[1]Country Summary (€)'!C269)-1,FALSE())</f>
        <v>0</v>
      </c>
      <c r="BE259" s="5" t="str">
        <f aca="false">IF(AND(AG259=1,D259="Military",H259&lt;&gt;"Not given")=TRUE(),IF(SUMIFS(#REF!,#REF!,A259)&gt;0,ABS((SUMIFS(#REF!,#REF!,A259)/VLOOKUP("USD",'[1]Exchange Rates'!B$1:C$1048576,2,0)))/S259,"."),".")</f>
        <v>.</v>
      </c>
      <c r="BF259" s="1" t="str">
        <f aca="false">IF(AND(AG259=1,D259="Military",H259&lt;&gt;"Not given")=TRUE(),IF(SUMIFS(#REF!,#REF!,A259)&gt;0,IF((ABS((SUMIFS(#REF!,#REF!,A259)/VLOOKUP("USD",'[1]Exchange Rates'!B$1:C$1048576,2,0)))/S259)&gt;1,(SUMIFS(#REF!,#REF!,A259)-S259)/S259,(S259-SUMIFS(#REF!,#REF!,A259))/SUMIFS(#REF!,#REF!,A259)),"."),".")</f>
        <v>.</v>
      </c>
    </row>
    <row r="260" customFormat="false" ht="15.75" hidden="false" customHeight="true" outlineLevel="0" collapsed="false">
      <c r="A260" s="37" t="s">
        <v>444</v>
      </c>
      <c r="B260" s="37" t="s">
        <v>57</v>
      </c>
      <c r="C260" s="38" t="n">
        <v>44875</v>
      </c>
      <c r="D260" s="37" t="s">
        <v>105</v>
      </c>
      <c r="E260" s="37" t="s">
        <v>370</v>
      </c>
      <c r="F260" s="90" t="s">
        <v>457</v>
      </c>
      <c r="G260" s="5" t="s">
        <v>61</v>
      </c>
      <c r="H260" s="53" t="n">
        <v>400000000</v>
      </c>
      <c r="I260" s="1" t="s">
        <v>178</v>
      </c>
      <c r="J260" s="7" t="str">
        <f aca="false">VLOOKUP($I260,'[1]Price List, Weapons &amp; Items'!B$1:C$1048576,2,0)</f>
        <v>Military equipment</v>
      </c>
      <c r="K260" s="7" t="str">
        <f aca="false">IF(I260=".",I260,VLOOKUP($I260,'[1]Price List, Weapons &amp; Items'!B$1:D$1048576,3,0))</f>
        <v>Military equipment</v>
      </c>
      <c r="L260" s="8" t="n">
        <f aca="false">VLOOKUP(I260,'[1]Price List, Weapons &amp; Items'!B$1:E$1048576,4,0)</f>
        <v>0</v>
      </c>
      <c r="M260" s="9" t="s">
        <v>166</v>
      </c>
      <c r="N260" s="9" t="s">
        <v>166</v>
      </c>
      <c r="O260" s="9" t="n">
        <f aca="false">VLOOKUP($I260,'[1]Price List, Weapons &amp; Items'!B$1:G$1048576,6,0)</f>
        <v>90</v>
      </c>
      <c r="P260" s="6" t="str">
        <f aca="false">IF(TYPE(M260)=1,IF(TYPE(O260)=1,M260*O260,"No price"),".")</f>
        <v>.</v>
      </c>
      <c r="Q260" s="6" t="str">
        <f aca="false">IF(TYPE(N260)=1,IF(TYPE(O260)=1,N260*O260,"No price"),".")</f>
        <v>.</v>
      </c>
      <c r="R260" s="6" t="str">
        <f aca="false">IF(AG260=1,IF(H260&lt;&gt;"Not given",H260,IF(TYPE(H260)=2,IF(SUMIFS(#REF!,#REF!,A260)&gt;0,SUMIFS(#REF!,#REF!,A260),"."),"Format error")),"")</f>
        <v/>
      </c>
      <c r="S260" s="6" t="str">
        <f aca="false">IF(AND(AG260=1,R260&lt;&gt;".")=TRUE(),R260/VLOOKUP(G260,'[1]Exchange Rates'!B$1:C$1048576,2,0),IF(R260=".",".",""))</f>
        <v/>
      </c>
      <c r="T260" s="6" t="str">
        <f aca="false">IF(AG260=1,IF(AI260="Value is not given at all",".",IF(AI260="Value is given by the source",S260,IF(AI260="Value is calculated with prices",(IF(SUMIFS(#REF!,#REF!,A260)&gt;0,SUMIFS(#REF!,#REF!,A260),"."))/VLOOKUP("USD",'[1]Exchange Rates'!B$1:C$1048576,2,0),"Error with coding"))),"")</f>
        <v/>
      </c>
      <c r="U260" s="5" t="s">
        <v>63</v>
      </c>
      <c r="V260" s="42" t="s">
        <v>459</v>
      </c>
      <c r="W260" s="34" t="s">
        <v>95</v>
      </c>
      <c r="X260" s="45" t="s">
        <v>99</v>
      </c>
      <c r="Y260" s="34" t="s">
        <v>177</v>
      </c>
      <c r="Z260" s="5" t="n">
        <v>0</v>
      </c>
      <c r="AA260" s="5" t="n">
        <v>0</v>
      </c>
      <c r="AB260" s="5" t="n">
        <f aca="false">IF(AND(D260="Humanitarian", AE260&lt;&gt;"."), 1, 0)</f>
        <v>0</v>
      </c>
      <c r="AC260" s="5" t="n">
        <f aca="false">IF(OR(M260="undisclosed", M260="."), 0, IF(M260=N260, 1, 0))</f>
        <v>0</v>
      </c>
      <c r="AD260" s="5" t="n">
        <v>0</v>
      </c>
      <c r="AE260" s="91" t="s">
        <v>62</v>
      </c>
      <c r="AF260" s="12" t="str">
        <f aca="false">""</f>
        <v/>
      </c>
      <c r="AG260" s="36" t="n">
        <v>0</v>
      </c>
      <c r="AH260" s="36" t="s">
        <v>66</v>
      </c>
      <c r="AI260" s="36" t="s">
        <v>67</v>
      </c>
      <c r="AJ260" s="36" t="n">
        <v>1</v>
      </c>
      <c r="AK260" s="36" t="n">
        <v>11</v>
      </c>
      <c r="AL260" s="36" t="n">
        <v>0</v>
      </c>
      <c r="AM260" s="36" t="n">
        <f aca="false">IF(OR(AN260="2022-2023",AN260=2022), 1, 0)</f>
        <v>1</v>
      </c>
      <c r="AN260" s="36" t="s">
        <v>68</v>
      </c>
      <c r="AO260" s="36" t="n">
        <f aca="false">VLOOKUP($I260,'[1]Price List, Weapons &amp; Items'!B$1:F$1048576,5,0)</f>
        <v>0</v>
      </c>
      <c r="AP260" s="36" t="n">
        <f aca="false">IF(AND(AO260=1,M260="undisclosed")=TRUE(),1,0)</f>
        <v>0</v>
      </c>
      <c r="AQ260" s="36" t="n">
        <f aca="false">IF(AND(AO260=1,N260="undisclosed")=TRUE(),1,0)</f>
        <v>0</v>
      </c>
      <c r="AR260" s="36" t="n">
        <f aca="false">IFERROR(IF(SEARCH("ammuni",I260,1)&gt;0,1,0),0)</f>
        <v>0</v>
      </c>
      <c r="AS260" s="5" t="str">
        <f aca="false">VLOOKUP($I260,'[1]Price List, Weapons &amp; Items'!B$1:L$1048576,COLUMN('[1]Price List, Weapons &amp; Items'!$J$11)-1,0)</f>
        <v>Media reports (incl. social media)</v>
      </c>
      <c r="AT260" s="5" t="str">
        <f aca="false">IF(I260=".",".",VLOOKUP($I260,'[1]Price List, Weapons &amp; Items'!B$1:J$1048576,3,0))</f>
        <v>Military equipment</v>
      </c>
      <c r="AU260" s="13" t="str">
        <f aca="true">IF(AG260=1,(OFFSET(I260,0,0,COUNTIF(#REF!,A260),1)),"")</f>
        <v/>
      </c>
      <c r="AV260" s="5" t="str">
        <f aca="false">VLOOKUP($I260,'[1]Price List, Weapons &amp; Items'!B$1:L$1048576,COLUMN('[1]Price List, Weapons &amp; Items'!$L$11)-1,0)</f>
        <v>no price, 0 count</v>
      </c>
      <c r="AW260" s="5" t="n">
        <f aca="false">IF(U260="Yes",1,0)</f>
        <v>1</v>
      </c>
      <c r="AX260" s="5" t="n">
        <f aca="false">IF(D260="Military",IF(OR(IFERROR(SEARCH("equipment",E260,1),0)&gt;0,IFERROR(SEARCH("weapons",E260,1),0)&gt;0),1,0),0)</f>
        <v>1</v>
      </c>
      <c r="AY260" s="5" t="str">
        <f aca="false">IFERROR(IF(VALUE(TEXT(C260,"mm"))=IF(AK260&gt;12,AK260-12,AK260),".",IF(TEXT(C260,"mm")="01",".",1)),"Value is not in date format")</f>
        <v>.</v>
      </c>
      <c r="AZ260" s="5" t="str">
        <f aca="false">IF(AND(A260=A259,C260=C259)=TRUE(),IF(F260=F259,".","1"),".")</f>
        <v>.</v>
      </c>
      <c r="BA260" s="5" t="str">
        <f aca="false">IF(AND(_xlfn.ISFORMULA(R260),_xlfn.ISFORMULA(S260),_xlfn.ISFORMULA(T260))=TRUE(),".",1)</f>
        <v>.</v>
      </c>
      <c r="BB260" s="5" t="str">
        <f aca="false">IF(T260&lt;&gt;".",IF(T260&gt;S260,1,"."),".")</f>
        <v>.</v>
      </c>
      <c r="BC260" s="5" t="n">
        <f aca="false">IFERROR(VLOOKUP(B260,'[1]Share, Heavy Weapons to Ukraine'!B$1:AA$1048576,COLUMN('[1]Share, Heavy Weapons to Ukraine'!C269)-1,0),0)</f>
        <v>1</v>
      </c>
      <c r="BD260" s="5" t="n">
        <f aca="false">VLOOKUP(Sheet1!B260,'[1]Country Summary (€)'!B$1:F$1048576,COLUMN('[1]Country Summary (€)'!C270)-1,FALSE())</f>
        <v>0</v>
      </c>
      <c r="BE260" s="5" t="str">
        <f aca="false">IF(AND(AG260=1,D260="Military",H260&lt;&gt;"Not given")=TRUE(),IF(SUMIFS(#REF!,#REF!,A260)&gt;0,ABS((SUMIFS(#REF!,#REF!,A260)/VLOOKUP("USD",'[1]Exchange Rates'!B$1:C$1048576,2,0)))/S260,"."),".")</f>
        <v>.</v>
      </c>
      <c r="BF260" s="1" t="str">
        <f aca="false">IF(AND(AG260=1,D260="Military",H260&lt;&gt;"Not given")=TRUE(),IF(SUMIFS(#REF!,#REF!,A260)&gt;0,IF((ABS((SUMIFS(#REF!,#REF!,A260)/VLOOKUP("USD",'[1]Exchange Rates'!B$1:C$1048576,2,0)))/S260)&gt;1,(SUMIFS(#REF!,#REF!,A260)-S260)/S260,(S260-SUMIFS(#REF!,#REF!,A260))/SUMIFS(#REF!,#REF!,A260)),"."),".")</f>
        <v>.</v>
      </c>
    </row>
    <row r="261" customFormat="false" ht="15.75" hidden="false" customHeight="true" outlineLevel="0" collapsed="false">
      <c r="A261" s="37" t="s">
        <v>444</v>
      </c>
      <c r="B261" s="37" t="s">
        <v>57</v>
      </c>
      <c r="C261" s="38" t="n">
        <v>44875</v>
      </c>
      <c r="D261" s="37" t="s">
        <v>105</v>
      </c>
      <c r="E261" s="37" t="s">
        <v>370</v>
      </c>
      <c r="F261" s="90" t="s">
        <v>463</v>
      </c>
      <c r="G261" s="5" t="s">
        <v>61</v>
      </c>
      <c r="H261" s="53" t="n">
        <v>400000000</v>
      </c>
      <c r="I261" s="1" t="s">
        <v>464</v>
      </c>
      <c r="J261" s="7" t="str">
        <f aca="false">VLOOKUP($I261,'[1]Price List, Weapons &amp; Items'!B$1:C$1048576,2,0)</f>
        <v>Heavy weapon</v>
      </c>
      <c r="K261" s="7" t="str">
        <f aca="false">IF(I261=".",I261,VLOOKUP($I261,'[1]Price List, Weapons &amp; Items'!B$1:D$1048576,3,0))</f>
        <v>Main battle tank (MBT)</v>
      </c>
      <c r="L261" s="8" t="n">
        <f aca="false">VLOOKUP(I261,'[1]Price List, Weapons &amp; Items'!B$1:E$1048576,4,0)</f>
        <v>0</v>
      </c>
      <c r="M261" s="9" t="n">
        <v>45</v>
      </c>
      <c r="N261" s="9" t="n">
        <v>18.5</v>
      </c>
      <c r="O261" s="9" t="n">
        <f aca="false">VLOOKUP($I261,'[1]Price List, Weapons &amp; Items'!B$1:G$1048576,6,0)</f>
        <v>1000000</v>
      </c>
      <c r="P261" s="6" t="str">
        <f aca="false">IF(TYPE(M261)=1,IF(TYPE(O261)=1,M261*O261,"No price"),".")</f>
        <v>No price</v>
      </c>
      <c r="Q261" s="6" t="str">
        <f aca="false">IF(TYPE(N261)=1,IF(TYPE(O261)=1,N261*O261,"No price"),".")</f>
        <v>No price</v>
      </c>
      <c r="R261" s="6" t="str">
        <f aca="false">IF(AG261=1,IF(H261&lt;&gt;"Not given",H261,IF(TYPE(H261)=2,IF(SUMIFS(#REF!,#REF!,A261)&gt;0,SUMIFS(#REF!,#REF!,A261),"."),"Format error")),"")</f>
        <v/>
      </c>
      <c r="S261" s="6" t="str">
        <f aca="false">IF(AND(AG261=1,R261&lt;&gt;".")=TRUE(),R261/VLOOKUP(G261,'[1]Exchange Rates'!B$1:C$1048576,2,0),IF(R261=".",".",""))</f>
        <v/>
      </c>
      <c r="T261" s="6" t="str">
        <f aca="false">IF(AG261=1,IF(AI261="Value is not given at all",".",IF(AI261="Value is given by the source",S261,IF(AI261="Value is calculated with prices",(IF(SUMIFS(#REF!,#REF!,A261)&gt;0,SUMIFS(#REF!,#REF!,A261),"."))/VLOOKUP("USD",'[1]Exchange Rates'!B$1:C$1048576,2,0),"Error with coding"))),"")</f>
        <v/>
      </c>
      <c r="U261" s="5" t="s">
        <v>63</v>
      </c>
      <c r="V261" s="42" t="s">
        <v>459</v>
      </c>
      <c r="W261" s="34" t="s">
        <v>95</v>
      </c>
      <c r="X261" s="45" t="s">
        <v>99</v>
      </c>
      <c r="Y261" s="34" t="s">
        <v>465</v>
      </c>
      <c r="Z261" s="5" t="n">
        <v>0</v>
      </c>
      <c r="AA261" s="5" t="n">
        <v>0</v>
      </c>
      <c r="AB261" s="5" t="n">
        <f aca="false">IF(AND(D261="Humanitarian", AE261&lt;&gt;"."), 1, 0)</f>
        <v>0</v>
      </c>
      <c r="AC261" s="5" t="n">
        <f aca="false">IF(OR(M261="undisclosed", M261="."), 0, IF(M261=N261, 1, 0))</f>
        <v>0</v>
      </c>
      <c r="AD261" s="5" t="n">
        <v>0</v>
      </c>
      <c r="AE261" s="91" t="s">
        <v>62</v>
      </c>
      <c r="AF261" s="12" t="str">
        <f aca="false">""</f>
        <v/>
      </c>
      <c r="AG261" s="36" t="n">
        <v>0</v>
      </c>
      <c r="AH261" s="36" t="s">
        <v>66</v>
      </c>
      <c r="AI261" s="36" t="s">
        <v>67</v>
      </c>
      <c r="AJ261" s="36" t="n">
        <v>1</v>
      </c>
      <c r="AK261" s="36" t="n">
        <v>11</v>
      </c>
      <c r="AL261" s="36" t="n">
        <v>0</v>
      </c>
      <c r="AM261" s="36" t="n">
        <f aca="false">IF(OR(AN261="2022-2023",AN261=2022), 1, 0)</f>
        <v>1</v>
      </c>
      <c r="AN261" s="36" t="s">
        <v>68</v>
      </c>
      <c r="AO261" s="36" t="n">
        <f aca="false">VLOOKUP($I261,'[1]Price List, Weapons &amp; Items'!B$1:F$1048576,5,0)</f>
        <v>1</v>
      </c>
      <c r="AP261" s="36" t="n">
        <f aca="false">IF(AND(AO261=1,M261="undisclosed")=TRUE(),1,0)</f>
        <v>0</v>
      </c>
      <c r="AQ261" s="36" t="n">
        <f aca="false">IF(AND(AO261=1,N261="undisclosed")=TRUE(),1,0)</f>
        <v>0</v>
      </c>
      <c r="AR261" s="36" t="n">
        <f aca="false">IFERROR(IF(SEARCH("ammuni",I261,1)&gt;0,1,0),0)</f>
        <v>0</v>
      </c>
      <c r="AS261" s="5" t="str">
        <f aca="false">VLOOKUP($I261,'[1]Price List, Weapons &amp; Items'!B$1:L$1048576,COLUMN('[1]Price List, Weapons &amp; Items'!$J$11)-1,0)</f>
        <v>Government information</v>
      </c>
      <c r="AT261" s="5" t="str">
        <f aca="false">IF(I261=".",".",VLOOKUP($I261,'[1]Price List, Weapons &amp; Items'!B$1:J$1048576,3,0))</f>
        <v>Main battle tank (MBT)</v>
      </c>
      <c r="AU261" s="13" t="str">
        <f aca="true">IF(AG261=1,(OFFSET(I261,0,0,COUNTIF(#REF!,A261),1)),"")</f>
        <v/>
      </c>
      <c r="AV261" s="5" t="n">
        <f aca="false">VLOOKUP($I261,'[1]Price List, Weapons &amp; Items'!B$1:L$1048576,COLUMN('[1]Price List, Weapons &amp; Items'!$L$11)-1,0)</f>
        <v>0</v>
      </c>
      <c r="AW261" s="5" t="n">
        <f aca="false">IF(U261="Yes",1,0)</f>
        <v>1</v>
      </c>
      <c r="AX261" s="5" t="n">
        <f aca="false">IF(D261="Military",IF(OR(IFERROR(SEARCH("equipment",E261,1),0)&gt;0,IFERROR(SEARCH("weapons",E261,1),0)&gt;0),1,0),0)</f>
        <v>1</v>
      </c>
      <c r="AY261" s="5" t="str">
        <f aca="false">IFERROR(IF(VALUE(TEXT(C261,"mm"))=IF(AK261&gt;12,AK261-12,AK261),".",IF(TEXT(C261,"mm")="01",".",1)),"Value is not in date format")</f>
        <v>.</v>
      </c>
      <c r="AZ261" s="5" t="str">
        <f aca="false">IF(AND(A261=A260,C261=C260)=TRUE(),IF(F261=F260,".","1"),".")</f>
        <v>1</v>
      </c>
      <c r="BA261" s="5" t="str">
        <f aca="false">IF(AND(_xlfn.ISFORMULA(R261),_xlfn.ISFORMULA(S261),_xlfn.ISFORMULA(T261))=TRUE(),".",1)</f>
        <v>.</v>
      </c>
      <c r="BB261" s="5" t="str">
        <f aca="false">IF(T261&lt;&gt;".",IF(T261&gt;S261,1,"."),".")</f>
        <v>.</v>
      </c>
      <c r="BC261" s="5" t="n">
        <f aca="false">IFERROR(VLOOKUP(B261,'[1]Share, Heavy Weapons to Ukraine'!B$1:AA$1048576,COLUMN('[1]Share, Heavy Weapons to Ukraine'!C270)-1,0),0)</f>
        <v>1</v>
      </c>
      <c r="BD261" s="5" t="n">
        <f aca="false">VLOOKUP(Sheet1!B261,'[1]Country Summary (€)'!B$1:F$1048576,COLUMN('[1]Country Summary (€)'!C271)-1,FALSE())</f>
        <v>0</v>
      </c>
      <c r="BE261" s="5" t="str">
        <f aca="false">IF(AND(AG261=1,D261="Military",H261&lt;&gt;"Not given")=TRUE(),IF(SUMIFS(#REF!,#REF!,A261)&gt;0,ABS((SUMIFS(#REF!,#REF!,A261)/VLOOKUP("USD",'[1]Exchange Rates'!B$1:C$1048576,2,0)))/S261,"."),".")</f>
        <v>.</v>
      </c>
      <c r="BF261" s="1" t="str">
        <f aca="false">IF(AND(AG261=1,D261="Military",H261&lt;&gt;"Not given")=TRUE(),IF(SUMIFS(#REF!,#REF!,A261)&gt;0,IF((ABS((SUMIFS(#REF!,#REF!,A261)/VLOOKUP("USD",'[1]Exchange Rates'!B$1:C$1048576,2,0)))/S261)&gt;1,(SUMIFS(#REF!,#REF!,A261)-S261)/S261,(S261-SUMIFS(#REF!,#REF!,A261))/SUMIFS(#REF!,#REF!,A261)),"."),".")</f>
        <v>.</v>
      </c>
    </row>
    <row r="262" customFormat="false" ht="15.75" hidden="false" customHeight="true" outlineLevel="0" collapsed="false">
      <c r="A262" s="37" t="s">
        <v>444</v>
      </c>
      <c r="B262" s="37" t="s">
        <v>57</v>
      </c>
      <c r="C262" s="38" t="n">
        <v>44875</v>
      </c>
      <c r="D262" s="37" t="s">
        <v>105</v>
      </c>
      <c r="E262" s="37" t="s">
        <v>370</v>
      </c>
      <c r="F262" s="90" t="s">
        <v>457</v>
      </c>
      <c r="G262" s="5" t="s">
        <v>61</v>
      </c>
      <c r="H262" s="53" t="n">
        <v>400000000</v>
      </c>
      <c r="I262" s="1" t="s">
        <v>365</v>
      </c>
      <c r="J262" s="7" t="str">
        <f aca="false">VLOOKUP($I262,'[1]Price List, Weapons &amp; Items'!B$1:C$1048576,2,0)</f>
        <v>Military equipment</v>
      </c>
      <c r="K262" s="7" t="str">
        <f aca="false">IF(I262=".",I262,VLOOKUP($I262,'[1]Price List, Weapons &amp; Items'!B$1:D$1048576,3,0))</f>
        <v>Military equipment</v>
      </c>
      <c r="L262" s="8" t="n">
        <f aca="false">VLOOKUP(I262,'[1]Price List, Weapons &amp; Items'!B$1:E$1048576,4,0)</f>
        <v>0</v>
      </c>
      <c r="M262" s="9" t="s">
        <v>166</v>
      </c>
      <c r="N262" s="9" t="s">
        <v>166</v>
      </c>
      <c r="O262" s="9" t="str">
        <f aca="false">VLOOKUP($I262,'[1]Price List, Weapons &amp; Items'!B$1:G$1048576,6,0)</f>
        <v>.</v>
      </c>
      <c r="P262" s="6" t="str">
        <f aca="false">IF(TYPE(M262)=1,IF(TYPE(O262)=1,M262*O262,"No price"),".")</f>
        <v>.</v>
      </c>
      <c r="Q262" s="6" t="str">
        <f aca="false">IF(TYPE(N262)=1,IF(TYPE(O262)=1,N262*O262,"No price"),".")</f>
        <v>.</v>
      </c>
      <c r="R262" s="6" t="str">
        <f aca="false">IF(AG262=1,IF(H262&lt;&gt;"Not given",H262,IF(TYPE(H262)=2,IF(SUMIFS(#REF!,#REF!,A262)&gt;0,SUMIFS(#REF!,#REF!,A262),"."),"Format error")),"")</f>
        <v/>
      </c>
      <c r="S262" s="6" t="str">
        <f aca="false">IF(AND(AG262=1,R262&lt;&gt;".")=TRUE(),R262/VLOOKUP(G262,'[1]Exchange Rates'!B$1:C$1048576,2,0),IF(R262=".",".",""))</f>
        <v/>
      </c>
      <c r="T262" s="6" t="str">
        <f aca="false">IF(AG262=1,IF(AI262="Value is not given at all",".",IF(AI262="Value is given by the source",S262,IF(AI262="Value is calculated with prices",(IF(SUMIFS(#REF!,#REF!,A262)&gt;0,SUMIFS(#REF!,#REF!,A262),"."))/VLOOKUP("USD",'[1]Exchange Rates'!B$1:C$1048576,2,0),"Error with coding"))),"")</f>
        <v/>
      </c>
      <c r="U262" s="5" t="s">
        <v>63</v>
      </c>
      <c r="V262" s="42" t="s">
        <v>459</v>
      </c>
      <c r="W262" s="34" t="s">
        <v>95</v>
      </c>
      <c r="X262" s="45" t="s">
        <v>99</v>
      </c>
      <c r="Y262" s="34" t="s">
        <v>179</v>
      </c>
      <c r="Z262" s="5" t="n">
        <v>0</v>
      </c>
      <c r="AA262" s="5" t="n">
        <v>0</v>
      </c>
      <c r="AB262" s="5" t="n">
        <f aca="false">IF(AND(D262="Humanitarian", AE262&lt;&gt;"."), 1, 0)</f>
        <v>0</v>
      </c>
      <c r="AC262" s="5" t="n">
        <f aca="false">IF(OR(M262="undisclosed", M262="."), 0, IF(M262=N262, 1, 0))</f>
        <v>0</v>
      </c>
      <c r="AD262" s="5" t="n">
        <v>0</v>
      </c>
      <c r="AE262" s="91" t="s">
        <v>62</v>
      </c>
      <c r="AF262" s="12" t="str">
        <f aca="false">""</f>
        <v/>
      </c>
      <c r="AG262" s="36" t="n">
        <v>0</v>
      </c>
      <c r="AH262" s="36" t="s">
        <v>66</v>
      </c>
      <c r="AI262" s="36" t="s">
        <v>67</v>
      </c>
      <c r="AJ262" s="36" t="n">
        <v>1</v>
      </c>
      <c r="AK262" s="36" t="n">
        <v>11</v>
      </c>
      <c r="AL262" s="36" t="n">
        <v>0</v>
      </c>
      <c r="AM262" s="36" t="n">
        <f aca="false">IF(OR(AN262="2022-2023",AN262=2022), 1, 0)</f>
        <v>1</v>
      </c>
      <c r="AN262" s="36" t="s">
        <v>68</v>
      </c>
      <c r="AO262" s="36" t="n">
        <f aca="false">VLOOKUP($I262,'[1]Price List, Weapons &amp; Items'!B$1:F$1048576,5,0)</f>
        <v>0</v>
      </c>
      <c r="AP262" s="36" t="n">
        <f aca="false">IF(AND(AO262=1,M262="undisclosed")=TRUE(),1,0)</f>
        <v>0</v>
      </c>
      <c r="AQ262" s="36" t="n">
        <f aca="false">IF(AND(AO262=1,N262="undisclosed")=TRUE(),1,0)</f>
        <v>0</v>
      </c>
      <c r="AR262" s="36" t="n">
        <f aca="false">IFERROR(IF(SEARCH("ammuni",I262,1)&gt;0,1,0),0)</f>
        <v>0</v>
      </c>
      <c r="AS262" s="5" t="str">
        <f aca="false">VLOOKUP($I262,'[1]Price List, Weapons &amp; Items'!B$1:L$1048576,COLUMN('[1]Price List, Weapons &amp; Items'!$J$11)-1,0)</f>
        <v>.</v>
      </c>
      <c r="AT262" s="5" t="str">
        <f aca="false">IF(I262=".",".",VLOOKUP($I262,'[1]Price List, Weapons &amp; Items'!B$1:J$1048576,3,0))</f>
        <v>Military equipment</v>
      </c>
      <c r="AU262" s="13" t="str">
        <f aca="true">IF(AG262=1,(OFFSET(I262,0,0,COUNTIF(#REF!,A262),1)),"")</f>
        <v/>
      </c>
      <c r="AV262" s="5" t="str">
        <f aca="false">VLOOKUP($I262,'[1]Price List, Weapons &amp; Items'!B$1:L$1048576,COLUMN('[1]Price List, Weapons &amp; Items'!$L$11)-1,0)</f>
        <v>no price, 0 count</v>
      </c>
      <c r="AW262" s="5" t="n">
        <f aca="false">IF(U262="Yes",1,0)</f>
        <v>1</v>
      </c>
      <c r="AX262" s="5" t="n">
        <f aca="false">IF(D262="Military",IF(OR(IFERROR(SEARCH("equipment",E262,1),0)&gt;0,IFERROR(SEARCH("weapons",E262,1),0)&gt;0),1,0),0)</f>
        <v>1</v>
      </c>
      <c r="AY262" s="5" t="str">
        <f aca="false">IFERROR(IF(VALUE(TEXT(C262,"mm"))=IF(AK262&gt;12,AK262-12,AK262),".",IF(TEXT(C262,"mm")="01",".",1)),"Value is not in date format")</f>
        <v>.</v>
      </c>
      <c r="AZ262" s="5" t="str">
        <f aca="false">IF(AND(A262=A261,C262=C261)=TRUE(),IF(F262=F261,".","1"),".")</f>
        <v>1</v>
      </c>
      <c r="BA262" s="5" t="str">
        <f aca="false">IF(AND(_xlfn.ISFORMULA(R262),_xlfn.ISFORMULA(S262),_xlfn.ISFORMULA(T262))=TRUE(),".",1)</f>
        <v>.</v>
      </c>
      <c r="BB262" s="5" t="str">
        <f aca="false">IF(T262&lt;&gt;".",IF(T262&gt;S262,1,"."),".")</f>
        <v>.</v>
      </c>
      <c r="BC262" s="5" t="n">
        <f aca="false">IFERROR(VLOOKUP(B262,'[1]Share, Heavy Weapons to Ukraine'!B$1:AA$1048576,COLUMN('[1]Share, Heavy Weapons to Ukraine'!C271)-1,0),0)</f>
        <v>1</v>
      </c>
      <c r="BD262" s="5" t="n">
        <f aca="false">VLOOKUP(Sheet1!B262,'[1]Country Summary (€)'!B$1:F$1048576,COLUMN('[1]Country Summary (€)'!C272)-1,FALSE())</f>
        <v>0</v>
      </c>
      <c r="BE262" s="5" t="str">
        <f aca="false">IF(AND(AG262=1,D262="Military",H262&lt;&gt;"Not given")=TRUE(),IF(SUMIFS(#REF!,#REF!,A262)&gt;0,ABS((SUMIFS(#REF!,#REF!,A262)/VLOOKUP("USD",'[1]Exchange Rates'!B$1:C$1048576,2,0)))/S262,"."),".")</f>
        <v>.</v>
      </c>
      <c r="BF262" s="1" t="str">
        <f aca="false">IF(AND(AG262=1,D262="Military",H262&lt;&gt;"Not given")=TRUE(),IF(SUMIFS(#REF!,#REF!,A262)&gt;0,IF((ABS((SUMIFS(#REF!,#REF!,A262)/VLOOKUP("USD",'[1]Exchange Rates'!B$1:C$1048576,2,0)))/S262)&gt;1,(SUMIFS(#REF!,#REF!,A262)-S262)/S262,(S262-SUMIFS(#REF!,#REF!,A262))/SUMIFS(#REF!,#REF!,A262)),"."),".")</f>
        <v>.</v>
      </c>
    </row>
    <row r="263" customFormat="false" ht="15.75" hidden="false" customHeight="true" outlineLevel="0" collapsed="false">
      <c r="A263" s="37" t="s">
        <v>444</v>
      </c>
      <c r="B263" s="37" t="s">
        <v>57</v>
      </c>
      <c r="C263" s="38" t="n">
        <v>44888</v>
      </c>
      <c r="D263" s="37" t="s">
        <v>105</v>
      </c>
      <c r="E263" s="37" t="s">
        <v>370</v>
      </c>
      <c r="F263" s="90" t="s">
        <v>466</v>
      </c>
      <c r="G263" s="5" t="s">
        <v>61</v>
      </c>
      <c r="H263" s="53" t="n">
        <v>400000000</v>
      </c>
      <c r="I263" s="37" t="s">
        <v>282</v>
      </c>
      <c r="J263" s="7" t="str">
        <f aca="false">VLOOKUP($I263,'[1]Price List, Weapons &amp; Items'!B$1:C$1048576,2,0)</f>
        <v>Ammunition for Heavy Weapon</v>
      </c>
      <c r="K263" s="7" t="str">
        <f aca="false">IF(I263=".",I263,VLOOKUP($I263,'[1]Price List, Weapons &amp; Items'!B$1:D$1048576,3,0))</f>
        <v>Missile</v>
      </c>
      <c r="L263" s="8" t="n">
        <f aca="false">VLOOKUP(I263,'[1]Price List, Weapons &amp; Items'!B$1:E$1048576,4,0)</f>
        <v>0</v>
      </c>
      <c r="M263" s="9" t="s">
        <v>166</v>
      </c>
      <c r="N263" s="9" t="s">
        <v>166</v>
      </c>
      <c r="O263" s="9" t="n">
        <f aca="false">VLOOKUP($I263,'[1]Price List, Weapons &amp; Items'!B$1:G$1048576,6,0)</f>
        <v>1090000</v>
      </c>
      <c r="P263" s="6" t="str">
        <f aca="false">IF(TYPE(M263)=1,IF(TYPE(O263)=1,M263*O263,"No price"),".")</f>
        <v>.</v>
      </c>
      <c r="Q263" s="6" t="str">
        <f aca="false">IF(TYPE(N263)=1,IF(TYPE(O263)=1,N263*O263,"No price"),".")</f>
        <v>.</v>
      </c>
      <c r="R263" s="6" t="str">
        <f aca="false">IF(AG263=1,IF(H263&lt;&gt;"Not given",H263,IF(TYPE(H263)=2,IF(SUMIFS(#REF!,#REF!,A263)&gt;0,SUMIFS(#REF!,#REF!,A263),"."),"Format error")),"")</f>
        <v/>
      </c>
      <c r="S263" s="6" t="str">
        <f aca="false">IF(AND(AG263=1,R263&lt;&gt;".")=TRUE(),R263/VLOOKUP(G263,'[1]Exchange Rates'!B$1:C$1048576,2,0),IF(R263=".",".",""))</f>
        <v/>
      </c>
      <c r="T263" s="6" t="str">
        <f aca="false">IF(AG263=1,IF(AI263="Value is not given at all",".",IF(AI263="Value is given by the source",S263,IF(AI263="Value is calculated with prices",(IF(SUMIFS(#REF!,#REF!,A263)&gt;0,SUMIFS(#REF!,#REF!,A263),"."))/VLOOKUP("USD",'[1]Exchange Rates'!B$1:C$1048576,2,0),"Error with coding"))),"")</f>
        <v/>
      </c>
      <c r="U263" s="5" t="s">
        <v>63</v>
      </c>
      <c r="V263" s="42" t="s">
        <v>467</v>
      </c>
      <c r="W263" s="34" t="s">
        <v>95</v>
      </c>
      <c r="X263" s="45" t="s">
        <v>99</v>
      </c>
      <c r="Y263" s="34" t="s">
        <v>181</v>
      </c>
      <c r="Z263" s="5" t="n">
        <v>0</v>
      </c>
      <c r="AA263" s="5" t="n">
        <v>0</v>
      </c>
      <c r="AB263" s="5" t="n">
        <f aca="false">IF(AND(D263="Humanitarian", AE263&lt;&gt;"."), 1, 0)</f>
        <v>0</v>
      </c>
      <c r="AC263" s="5" t="n">
        <f aca="false">IF(OR(M263="undisclosed", M263="."), 0, IF(M263=N263, 1, 0))</f>
        <v>0</v>
      </c>
      <c r="AD263" s="5" t="n">
        <v>0</v>
      </c>
      <c r="AE263" s="91" t="s">
        <v>62</v>
      </c>
      <c r="AF263" s="12" t="str">
        <f aca="false">""</f>
        <v/>
      </c>
      <c r="AG263" s="36" t="n">
        <v>0</v>
      </c>
      <c r="AH263" s="36" t="s">
        <v>66</v>
      </c>
      <c r="AI263" s="36" t="s">
        <v>67</v>
      </c>
      <c r="AJ263" s="36" t="n">
        <v>1</v>
      </c>
      <c r="AK263" s="36" t="n">
        <v>11</v>
      </c>
      <c r="AL263" s="36" t="n">
        <v>0</v>
      </c>
      <c r="AM263" s="36" t="n">
        <f aca="false">IF(OR(AN263="2022-2023",AN263=2022), 1, 0)</f>
        <v>1</v>
      </c>
      <c r="AN263" s="36" t="s">
        <v>68</v>
      </c>
      <c r="AO263" s="36" t="n">
        <f aca="false">VLOOKUP($I263,'[1]Price List, Weapons &amp; Items'!B$1:F$1048576,5,0)</f>
        <v>0</v>
      </c>
      <c r="AP263" s="36" t="n">
        <f aca="false">IF(AND(AO263=1,M263="undisclosed")=TRUE(),1,0)</f>
        <v>0</v>
      </c>
      <c r="AQ263" s="36" t="n">
        <f aca="false">IF(AND(AO263=1,N263="undisclosed")=TRUE(),1,0)</f>
        <v>0</v>
      </c>
      <c r="AR263" s="36" t="n">
        <f aca="false">IFERROR(IF(SEARCH("ammuni",I263,1)&gt;0,1,0),0)</f>
        <v>0</v>
      </c>
      <c r="AS263" s="5" t="str">
        <f aca="false">VLOOKUP($I263,'[1]Price List, Weapons &amp; Items'!B$1:L$1048576,COLUMN('[1]Price List, Weapons &amp; Items'!$J$11)-1,0)</f>
        <v>Miscellaneous</v>
      </c>
      <c r="AT263" s="5" t="str">
        <f aca="false">IF(I263=".",".",VLOOKUP($I263,'[1]Price List, Weapons &amp; Items'!B$1:J$1048576,3,0))</f>
        <v>Missile</v>
      </c>
      <c r="AU263" s="13" t="str">
        <f aca="true">IF(AG263=1,(OFFSET(I263,0,0,COUNTIF(#REF!,A263),1)),"")</f>
        <v/>
      </c>
      <c r="AV263" s="5" t="str">
        <f aca="false">VLOOKUP($I263,'[1]Price List, Weapons &amp; Items'!B$1:L$1048576,COLUMN('[1]Price List, Weapons &amp; Items'!$L$11)-1,0)</f>
        <v>no price, 0 count</v>
      </c>
      <c r="AW263" s="5" t="n">
        <f aca="false">IF(U263="Yes",1,0)</f>
        <v>1</v>
      </c>
      <c r="AX263" s="5" t="n">
        <f aca="false">IF(D263="Military",IF(OR(IFERROR(SEARCH("equipment",E263,1),0)&gt;0,IFERROR(SEARCH("weapons",E263,1),0)&gt;0),1,0),0)</f>
        <v>1</v>
      </c>
      <c r="AY263" s="5" t="str">
        <f aca="false">IFERROR(IF(VALUE(TEXT(C263,"mm"))=IF(AK263&gt;12,AK263-12,AK263),".",IF(TEXT(C263,"mm")="01",".",1)),"Value is not in date format")</f>
        <v>.</v>
      </c>
      <c r="AZ263" s="5" t="str">
        <f aca="false">IF(AND(A263=A262,C263=C262)=TRUE(),IF(F263=F262,".","1"),".")</f>
        <v>.</v>
      </c>
      <c r="BA263" s="5" t="str">
        <f aca="false">IF(AND(_xlfn.ISFORMULA(R263),_xlfn.ISFORMULA(S263),_xlfn.ISFORMULA(T263))=TRUE(),".",1)</f>
        <v>.</v>
      </c>
      <c r="BB263" s="5" t="str">
        <f aca="false">IF(T263&lt;&gt;".",IF(T263&gt;S263,1,"."),".")</f>
        <v>.</v>
      </c>
      <c r="BC263" s="5" t="n">
        <f aca="false">IFERROR(VLOOKUP(B263,'[1]Share, Heavy Weapons to Ukraine'!B$1:AA$1048576,COLUMN('[1]Share, Heavy Weapons to Ukraine'!C272)-1,0),0)</f>
        <v>1</v>
      </c>
      <c r="BD263" s="5" t="n">
        <f aca="false">VLOOKUP(Sheet1!B263,'[1]Country Summary (€)'!B$1:F$1048576,COLUMN('[1]Country Summary (€)'!C273)-1,FALSE())</f>
        <v>0</v>
      </c>
      <c r="BE263" s="5" t="str">
        <f aca="false">IF(AND(AG263=1,D263="Military",H263&lt;&gt;"Not given")=TRUE(),IF(SUMIFS(#REF!,#REF!,A263)&gt;0,ABS((SUMIFS(#REF!,#REF!,A263)/VLOOKUP("USD",'[1]Exchange Rates'!B$1:C$1048576,2,0)))/S263,"."),".")</f>
        <v>.</v>
      </c>
      <c r="BF263" s="1" t="str">
        <f aca="false">IF(AND(AG263=1,D263="Military",H263&lt;&gt;"Not given")=TRUE(),IF(SUMIFS(#REF!,#REF!,A263)&gt;0,IF((ABS((SUMIFS(#REF!,#REF!,A263)/VLOOKUP("USD",'[1]Exchange Rates'!B$1:C$1048576,2,0)))/S263)&gt;1,(SUMIFS(#REF!,#REF!,A263)-S263)/S263,(S263-SUMIFS(#REF!,#REF!,A263))/SUMIFS(#REF!,#REF!,A263)),"."),".")</f>
        <v>.</v>
      </c>
    </row>
    <row r="264" customFormat="false" ht="15.75" hidden="false" customHeight="true" outlineLevel="0" collapsed="false">
      <c r="A264" s="37" t="s">
        <v>444</v>
      </c>
      <c r="B264" s="37" t="s">
        <v>57</v>
      </c>
      <c r="C264" s="38" t="n">
        <v>44888</v>
      </c>
      <c r="D264" s="37" t="s">
        <v>105</v>
      </c>
      <c r="E264" s="37" t="s">
        <v>370</v>
      </c>
      <c r="F264" s="90" t="s">
        <v>466</v>
      </c>
      <c r="G264" s="5" t="s">
        <v>61</v>
      </c>
      <c r="H264" s="53" t="n">
        <v>400000000</v>
      </c>
      <c r="I264" s="1" t="s">
        <v>468</v>
      </c>
      <c r="J264" s="7" t="str">
        <f aca="false">VLOOKUP($I264,'[1]Price List, Weapons &amp; Items'!B$1:C$1048576,2,0)</f>
        <v>Light armaments &amp; infantry</v>
      </c>
      <c r="K264" s="7" t="str">
        <f aca="false">IF(I264=".",I264,VLOOKUP($I264,'[1]Price List, Weapons &amp; Items'!B$1:D$1048576,3,0))</f>
        <v>Small Arms and Light Weapons (SALW)</v>
      </c>
      <c r="L264" s="8" t="n">
        <f aca="false">VLOOKUP(I264,'[1]Price List, Weapons &amp; Items'!B$1:E$1048576,4,0)</f>
        <v>0</v>
      </c>
      <c r="M264" s="9" t="n">
        <v>150</v>
      </c>
      <c r="N264" s="9" t="s">
        <v>166</v>
      </c>
      <c r="O264" s="9" t="n">
        <f aca="false">VLOOKUP($I264,'[1]Price List, Weapons &amp; Items'!B$1:G$1048576,6,0)</f>
        <v>5300</v>
      </c>
      <c r="P264" s="6" t="str">
        <f aca="false">IF(TYPE(M264)=1,IF(TYPE(O264)=1,M264*O264,"No price"),".")</f>
        <v>No price</v>
      </c>
      <c r="Q264" s="6" t="str">
        <f aca="false">IF(TYPE(N264)=1,IF(TYPE(O264)=1,N264*O264,"No price"),".")</f>
        <v>.</v>
      </c>
      <c r="R264" s="6" t="str">
        <f aca="false">IF(AG264=1,IF(H264&lt;&gt;"Not given",H264,IF(TYPE(H264)=2,IF(SUMIFS(#REF!,#REF!,A264)&gt;0,SUMIFS(#REF!,#REF!,A264),"."),"Format error")),"")</f>
        <v/>
      </c>
      <c r="S264" s="6" t="str">
        <f aca="false">IF(AND(AG264=1,R264&lt;&gt;".")=TRUE(),R264/VLOOKUP(G264,'[1]Exchange Rates'!B$1:C$1048576,2,0),IF(R264=".",".",""))</f>
        <v/>
      </c>
      <c r="T264" s="6" t="str">
        <f aca="false">IF(AG264=1,IF(AI264="Value is not given at all",".",IF(AI264="Value is given by the source",S264,IF(AI264="Value is calculated with prices",(IF(SUMIFS(#REF!,#REF!,A264)&gt;0,SUMIFS(#REF!,#REF!,A264),"."))/VLOOKUP("USD",'[1]Exchange Rates'!B$1:C$1048576,2,0),"Error with coding"))),"")</f>
        <v/>
      </c>
      <c r="U264" s="5" t="s">
        <v>63</v>
      </c>
      <c r="V264" s="42" t="s">
        <v>467</v>
      </c>
      <c r="W264" s="34" t="s">
        <v>95</v>
      </c>
      <c r="X264" s="45" t="s">
        <v>99</v>
      </c>
      <c r="Y264" s="34" t="s">
        <v>182</v>
      </c>
      <c r="Z264" s="5" t="n">
        <v>0</v>
      </c>
      <c r="AA264" s="5" t="n">
        <v>0</v>
      </c>
      <c r="AB264" s="5" t="n">
        <f aca="false">IF(AND(D264="Humanitarian", AE264&lt;&gt;"."), 1, 0)</f>
        <v>0</v>
      </c>
      <c r="AC264" s="5" t="n">
        <f aca="false">IF(OR(M264="undisclosed", M264="."), 0, IF(M264=N264, 1, 0))</f>
        <v>0</v>
      </c>
      <c r="AD264" s="5" t="n">
        <v>0</v>
      </c>
      <c r="AE264" s="91" t="s">
        <v>62</v>
      </c>
      <c r="AF264" s="12" t="str">
        <f aca="false">""</f>
        <v/>
      </c>
      <c r="AG264" s="36" t="n">
        <v>0</v>
      </c>
      <c r="AH264" s="36" t="s">
        <v>66</v>
      </c>
      <c r="AI264" s="36" t="s">
        <v>67</v>
      </c>
      <c r="AJ264" s="36" t="n">
        <v>1</v>
      </c>
      <c r="AK264" s="36" t="n">
        <v>11</v>
      </c>
      <c r="AL264" s="36" t="n">
        <v>0</v>
      </c>
      <c r="AM264" s="36" t="n">
        <f aca="false">IF(OR(AN264="2022-2023",AN264=2022), 1, 0)</f>
        <v>1</v>
      </c>
      <c r="AN264" s="36" t="s">
        <v>68</v>
      </c>
      <c r="AO264" s="36" t="n">
        <f aca="false">VLOOKUP($I264,'[1]Price List, Weapons &amp; Items'!B$1:F$1048576,5,0)</f>
        <v>0</v>
      </c>
      <c r="AP264" s="36" t="n">
        <f aca="false">IF(AND(AO264=1,M264="undisclosed")=TRUE(),1,0)</f>
        <v>0</v>
      </c>
      <c r="AQ264" s="36" t="n">
        <f aca="false">IF(AND(AO264=1,N264="undisclosed")=TRUE(),1,0)</f>
        <v>0</v>
      </c>
      <c r="AR264" s="36" t="n">
        <f aca="false">IFERROR(IF(SEARCH("ammuni",I264,1)&gt;0,1,0),0)</f>
        <v>0</v>
      </c>
      <c r="AS264" s="5" t="str">
        <f aca="false">VLOOKUP($I264,'[1]Price List, Weapons &amp; Items'!B$1:L$1048576,COLUMN('[1]Price List, Weapons &amp; Items'!$J$11)-1,0)</f>
        <v>Miscellaneous</v>
      </c>
      <c r="AT264" s="5" t="str">
        <f aca="false">IF(I264=".",".",VLOOKUP($I264,'[1]Price List, Weapons &amp; Items'!B$1:J$1048576,3,0))</f>
        <v>Small Arms and Light Weapons (SALW)</v>
      </c>
      <c r="AU264" s="13" t="str">
        <f aca="true">IF(AG264=1,(OFFSET(I264,0,0,COUNTIF(#REF!,A264),1)),"")</f>
        <v/>
      </c>
      <c r="AV264" s="5" t="n">
        <f aca="false">VLOOKUP($I264,'[1]Price List, Weapons &amp; Items'!B$1:L$1048576,COLUMN('[1]Price List, Weapons &amp; Items'!$L$11)-1,0)</f>
        <v>0</v>
      </c>
      <c r="AW264" s="5" t="n">
        <f aca="false">IF(U264="Yes",1,0)</f>
        <v>1</v>
      </c>
      <c r="AX264" s="5" t="n">
        <f aca="false">IF(D264="Military",IF(OR(IFERROR(SEARCH("equipment",E264,1),0)&gt;0,IFERROR(SEARCH("weapons",E264,1),0)&gt;0),1,0),0)</f>
        <v>1</v>
      </c>
      <c r="AY264" s="5" t="str">
        <f aca="false">IFERROR(IF(VALUE(TEXT(C264,"mm"))=IF(AK264&gt;12,AK264-12,AK264),".",IF(TEXT(C264,"mm")="01",".",1)),"Value is not in date format")</f>
        <v>.</v>
      </c>
      <c r="AZ264" s="5" t="str">
        <f aca="false">IF(AND(A264=A263,C264=C263)=TRUE(),IF(F264=F263,".","1"),".")</f>
        <v>.</v>
      </c>
      <c r="BA264" s="5" t="str">
        <f aca="false">IF(AND(_xlfn.ISFORMULA(R264),_xlfn.ISFORMULA(S264),_xlfn.ISFORMULA(T264))=TRUE(),".",1)</f>
        <v>.</v>
      </c>
      <c r="BB264" s="5" t="str">
        <f aca="false">IF(T264&lt;&gt;".",IF(T264&gt;S264,1,"."),".")</f>
        <v>.</v>
      </c>
      <c r="BC264" s="5" t="n">
        <f aca="false">IFERROR(VLOOKUP(B264,'[1]Share, Heavy Weapons to Ukraine'!B$1:AA$1048576,COLUMN('[1]Share, Heavy Weapons to Ukraine'!C273)-1,0),0)</f>
        <v>1</v>
      </c>
      <c r="BD264" s="5" t="n">
        <f aca="false">VLOOKUP(Sheet1!B264,'[1]Country Summary (€)'!B$1:F$1048576,COLUMN('[1]Country Summary (€)'!C274)-1,FALSE())</f>
        <v>0</v>
      </c>
      <c r="BE264" s="5" t="str">
        <f aca="false">IF(AND(AG264=1,D264="Military",H264&lt;&gt;"Not given")=TRUE(),IF(SUMIFS(#REF!,#REF!,A264)&gt;0,ABS((SUMIFS(#REF!,#REF!,A264)/VLOOKUP("USD",'[1]Exchange Rates'!B$1:C$1048576,2,0)))/S264,"."),".")</f>
        <v>.</v>
      </c>
      <c r="BF264" s="1" t="str">
        <f aca="false">IF(AND(AG264=1,D264="Military",H264&lt;&gt;"Not given")=TRUE(),IF(SUMIFS(#REF!,#REF!,A264)&gt;0,IF((ABS((SUMIFS(#REF!,#REF!,A264)/VLOOKUP("USD",'[1]Exchange Rates'!B$1:C$1048576,2,0)))/S264)&gt;1,(SUMIFS(#REF!,#REF!,A264)-S264)/S264,(S264-SUMIFS(#REF!,#REF!,A264))/SUMIFS(#REF!,#REF!,A264)),"."),".")</f>
        <v>.</v>
      </c>
    </row>
    <row r="265" customFormat="false" ht="15.75" hidden="false" customHeight="true" outlineLevel="0" collapsed="false">
      <c r="A265" s="37" t="s">
        <v>444</v>
      </c>
      <c r="B265" s="37" t="s">
        <v>57</v>
      </c>
      <c r="C265" s="38" t="n">
        <v>44888</v>
      </c>
      <c r="D265" s="37" t="s">
        <v>105</v>
      </c>
      <c r="E265" s="37" t="s">
        <v>370</v>
      </c>
      <c r="F265" s="90" t="s">
        <v>466</v>
      </c>
      <c r="G265" s="5" t="s">
        <v>61</v>
      </c>
      <c r="H265" s="53" t="n">
        <v>400000000</v>
      </c>
      <c r="I265" s="1" t="s">
        <v>231</v>
      </c>
      <c r="J265" s="7" t="str">
        <f aca="false">VLOOKUP($I265,'[1]Price List, Weapons &amp; Items'!B$1:C$1048576,2,0)</f>
        <v>Ammunition for heavy weapon</v>
      </c>
      <c r="K265" s="7" t="str">
        <f aca="false">IF(I265=".",I265,VLOOKUP($I265,'[1]Price List, Weapons &amp; Items'!B$1:D$1048576,3,0))</f>
        <v>227mm MLRS ammunition</v>
      </c>
      <c r="L265" s="8" t="n">
        <f aca="false">VLOOKUP(I265,'[1]Price List, Weapons &amp; Items'!B$1:E$1048576,4,0)</f>
        <v>0</v>
      </c>
      <c r="M265" s="9" t="s">
        <v>166</v>
      </c>
      <c r="N265" s="9" t="s">
        <v>166</v>
      </c>
      <c r="O265" s="9" t="n">
        <f aca="false">VLOOKUP($I265,'[1]Price List, Weapons &amp; Items'!B$1:G$1048576,6,0)</f>
        <v>150000</v>
      </c>
      <c r="P265" s="6" t="str">
        <f aca="false">IF(TYPE(M265)=1,IF(TYPE(O265)=1,M265*O265,"No price"),".")</f>
        <v>.</v>
      </c>
      <c r="Q265" s="6" t="str">
        <f aca="false">IF(TYPE(N265)=1,IF(TYPE(O265)=1,N265*O265,"No price"),".")</f>
        <v>.</v>
      </c>
      <c r="R265" s="6" t="str">
        <f aca="false">IF(AG265=1,IF(H265&lt;&gt;"Not given",H265,IF(TYPE(H265)=2,IF(SUMIFS(#REF!,#REF!,A265)&gt;0,SUMIFS(#REF!,#REF!,A265),"."),"Format error")),"")</f>
        <v/>
      </c>
      <c r="S265" s="6" t="str">
        <f aca="false">IF(AND(AG265=1,R265&lt;&gt;".")=TRUE(),R265/VLOOKUP(G265,'[1]Exchange Rates'!B$1:C$1048576,2,0),IF(R265=".",".",""))</f>
        <v/>
      </c>
      <c r="T265" s="6" t="str">
        <f aca="false">IF(AG265=1,IF(AI265="Value is not given at all",".",IF(AI265="Value is given by the source",S265,IF(AI265="Value is calculated with prices",(IF(SUMIFS(#REF!,#REF!,A265)&gt;0,SUMIFS(#REF!,#REF!,A265),"."))/VLOOKUP("USD",'[1]Exchange Rates'!B$1:C$1048576,2,0),"Error with coding"))),"")</f>
        <v/>
      </c>
      <c r="U265" s="5" t="s">
        <v>63</v>
      </c>
      <c r="V265" s="42" t="s">
        <v>467</v>
      </c>
      <c r="W265" s="34" t="s">
        <v>95</v>
      </c>
      <c r="X265" s="45" t="s">
        <v>99</v>
      </c>
      <c r="Y265" s="34" t="s">
        <v>184</v>
      </c>
      <c r="Z265" s="5" t="n">
        <v>0</v>
      </c>
      <c r="AA265" s="5" t="n">
        <v>0</v>
      </c>
      <c r="AB265" s="5" t="n">
        <f aca="false">IF(AND(D265="Humanitarian", AE265&lt;&gt;"."), 1, 0)</f>
        <v>0</v>
      </c>
      <c r="AC265" s="5" t="n">
        <f aca="false">IF(OR(M265="undisclosed", M265="."), 0, IF(M265=N265, 1, 0))</f>
        <v>0</v>
      </c>
      <c r="AD265" s="5" t="n">
        <v>0</v>
      </c>
      <c r="AE265" s="91" t="s">
        <v>62</v>
      </c>
      <c r="AF265" s="12" t="str">
        <f aca="false">""</f>
        <v/>
      </c>
      <c r="AG265" s="36" t="n">
        <v>0</v>
      </c>
      <c r="AH265" s="36" t="s">
        <v>66</v>
      </c>
      <c r="AI265" s="36" t="s">
        <v>67</v>
      </c>
      <c r="AJ265" s="36" t="n">
        <v>1</v>
      </c>
      <c r="AK265" s="36" t="n">
        <v>11</v>
      </c>
      <c r="AL265" s="36" t="n">
        <v>0</v>
      </c>
      <c r="AM265" s="36" t="n">
        <f aca="false">IF(OR(AN265="2022-2023",AN265=2022), 1, 0)</f>
        <v>1</v>
      </c>
      <c r="AN265" s="36" t="s">
        <v>68</v>
      </c>
      <c r="AO265" s="36" t="n">
        <f aca="false">VLOOKUP($I265,'[1]Price List, Weapons &amp; Items'!B$1:F$1048576,5,0)</f>
        <v>1</v>
      </c>
      <c r="AP265" s="36" t="n">
        <f aca="false">IF(AND(AO265=1,M265="undisclosed")=TRUE(),1,0)</f>
        <v>1</v>
      </c>
      <c r="AQ265" s="36" t="n">
        <f aca="false">IF(AND(AO265=1,N265="undisclosed")=TRUE(),1,0)</f>
        <v>1</v>
      </c>
      <c r="AR265" s="36" t="n">
        <f aca="false">IFERROR(IF(SEARCH("ammuni",I265,1)&gt;0,1,0),0)</f>
        <v>1</v>
      </c>
      <c r="AS265" s="5" t="str">
        <f aca="false">VLOOKUP($I265,'[1]Price List, Weapons &amp; Items'!B$1:L$1048576,COLUMN('[1]Price List, Weapons &amp; Items'!$J$11)-1,0)</f>
        <v>Media reports (incl. social media)</v>
      </c>
      <c r="AT265" s="5" t="str">
        <f aca="false">IF(I265=".",".",VLOOKUP($I265,'[1]Price List, Weapons &amp; Items'!B$1:J$1048576,3,0))</f>
        <v>227mm MLRS ammunition</v>
      </c>
      <c r="AU265" s="13" t="str">
        <f aca="true">IF(AG265=1,(OFFSET(I265,0,0,COUNTIF(#REF!,A265),1)),"")</f>
        <v/>
      </c>
      <c r="AV265" s="5" t="str">
        <f aca="false">VLOOKUP($I265,'[1]Price List, Weapons &amp; Items'!B$1:L$1048576,COLUMN('[1]Price List, Weapons &amp; Items'!$L$11)-1,0)</f>
        <v>no price, 0 count</v>
      </c>
      <c r="AW265" s="5" t="n">
        <f aca="false">IF(U265="Yes",1,0)</f>
        <v>1</v>
      </c>
      <c r="AX265" s="5" t="n">
        <f aca="false">IF(D265="Military",IF(OR(IFERROR(SEARCH("equipment",E265,1),0)&gt;0,IFERROR(SEARCH("weapons",E265,1),0)&gt;0),1,0),0)</f>
        <v>1</v>
      </c>
      <c r="AY265" s="5" t="str">
        <f aca="false">IFERROR(IF(VALUE(TEXT(C265,"mm"))=IF(AK265&gt;12,AK265-12,AK265),".",IF(TEXT(C265,"mm")="01",".",1)),"Value is not in date format")</f>
        <v>.</v>
      </c>
      <c r="AZ265" s="5" t="str">
        <f aca="false">IF(AND(A265=A264,C265=C264)=TRUE(),IF(F265=F264,".","1"),".")</f>
        <v>.</v>
      </c>
      <c r="BA265" s="5" t="str">
        <f aca="false">IF(AND(_xlfn.ISFORMULA(R265),_xlfn.ISFORMULA(S265),_xlfn.ISFORMULA(T265))=TRUE(),".",1)</f>
        <v>.</v>
      </c>
      <c r="BB265" s="5" t="str">
        <f aca="false">IF(T265&lt;&gt;".",IF(T265&gt;S265,1,"."),".")</f>
        <v>.</v>
      </c>
      <c r="BC265" s="5" t="n">
        <f aca="false">IFERROR(VLOOKUP(B265,'[1]Share, Heavy Weapons to Ukraine'!B$1:AA$1048576,COLUMN('[1]Share, Heavy Weapons to Ukraine'!C274)-1,0),0)</f>
        <v>1</v>
      </c>
      <c r="BD265" s="5" t="n">
        <f aca="false">VLOOKUP(Sheet1!B265,'[1]Country Summary (€)'!B$1:F$1048576,COLUMN('[1]Country Summary (€)'!C275)-1,FALSE())</f>
        <v>0</v>
      </c>
      <c r="BE265" s="5" t="str">
        <f aca="false">IF(AND(AG265=1,D265="Military",H265&lt;&gt;"Not given")=TRUE(),IF(SUMIFS(#REF!,#REF!,A265)&gt;0,ABS((SUMIFS(#REF!,#REF!,A265)/VLOOKUP("USD",'[1]Exchange Rates'!B$1:C$1048576,2,0)))/S265,"."),".")</f>
        <v>.</v>
      </c>
      <c r="BF265" s="1" t="str">
        <f aca="false">IF(AND(AG265=1,D265="Military",H265&lt;&gt;"Not given")=TRUE(),IF(SUMIFS(#REF!,#REF!,A265)&gt;0,IF((ABS((SUMIFS(#REF!,#REF!,A265)/VLOOKUP("USD",'[1]Exchange Rates'!B$1:C$1048576,2,0)))/S265)&gt;1,(SUMIFS(#REF!,#REF!,A265)-S265)/S265,(S265-SUMIFS(#REF!,#REF!,A265))/SUMIFS(#REF!,#REF!,A265)),"."),".")</f>
        <v>.</v>
      </c>
    </row>
    <row r="266" customFormat="false" ht="15.75" hidden="false" customHeight="true" outlineLevel="0" collapsed="false">
      <c r="A266" s="37" t="s">
        <v>444</v>
      </c>
      <c r="B266" s="37" t="s">
        <v>57</v>
      </c>
      <c r="C266" s="38" t="n">
        <v>44888</v>
      </c>
      <c r="D266" s="37" t="s">
        <v>105</v>
      </c>
      <c r="E266" s="37" t="s">
        <v>370</v>
      </c>
      <c r="F266" s="90" t="s">
        <v>466</v>
      </c>
      <c r="G266" s="5" t="s">
        <v>61</v>
      </c>
      <c r="H266" s="53" t="n">
        <v>400000000</v>
      </c>
      <c r="I266" s="1" t="s">
        <v>452</v>
      </c>
      <c r="J266" s="7" t="str">
        <f aca="false">VLOOKUP($I266,'[1]Price List, Weapons &amp; Items'!B$1:C$1048576,2,0)</f>
        <v>Ammunition for heavy weapon</v>
      </c>
      <c r="K266" s="7" t="str">
        <f aca="false">IF(I266=".",I266,VLOOKUP($I266,'[1]Price List, Weapons &amp; Items'!B$1:D$1048576,3,0))</f>
        <v>artillery round</v>
      </c>
      <c r="L266" s="8" t="n">
        <f aca="false">VLOOKUP(I266,'[1]Price List, Weapons &amp; Items'!B$1:E$1048576,4,0)</f>
        <v>0</v>
      </c>
      <c r="M266" s="9" t="n">
        <v>200</v>
      </c>
      <c r="N266" s="9" t="s">
        <v>166</v>
      </c>
      <c r="O266" s="9" t="n">
        <f aca="false">VLOOKUP($I266,'[1]Price List, Weapons &amp; Items'!B$1:G$1048576,6,0)</f>
        <v>112800</v>
      </c>
      <c r="P266" s="6" t="str">
        <f aca="false">IF(TYPE(M266)=1,IF(TYPE(O266)=1,M266*O266,"No price"),".")</f>
        <v>No price</v>
      </c>
      <c r="Q266" s="6" t="str">
        <f aca="false">IF(TYPE(N266)=1,IF(TYPE(O266)=1,N266*O266,"No price"),".")</f>
        <v>.</v>
      </c>
      <c r="R266" s="6" t="str">
        <f aca="false">IF(AG266=1,IF(H266&lt;&gt;"Not given",H266,IF(TYPE(H266)=2,IF(SUMIFS(#REF!,#REF!,A266)&gt;0,SUMIFS(#REF!,#REF!,A266),"."),"Format error")),"")</f>
        <v/>
      </c>
      <c r="S266" s="6" t="str">
        <f aca="false">IF(AND(AG266=1,R266&lt;&gt;".")=TRUE(),R266/VLOOKUP(G266,'[1]Exchange Rates'!B$1:C$1048576,2,0),IF(R266=".",".",""))</f>
        <v/>
      </c>
      <c r="T266" s="6" t="str">
        <f aca="false">IF(AG266=1,IF(AI266="Value is not given at all",".",IF(AI266="Value is given by the source",S266,IF(AI266="Value is calculated with prices",(IF(SUMIFS(#REF!,#REF!,A266)&gt;0,SUMIFS(#REF!,#REF!,A266),"."))/VLOOKUP("USD",'[1]Exchange Rates'!B$1:C$1048576,2,0),"Error with coding"))),"")</f>
        <v/>
      </c>
      <c r="U266" s="5" t="s">
        <v>63</v>
      </c>
      <c r="V266" s="42" t="s">
        <v>467</v>
      </c>
      <c r="W266" s="34" t="s">
        <v>95</v>
      </c>
      <c r="X266" s="45" t="s">
        <v>99</v>
      </c>
      <c r="Y266" s="34" t="s">
        <v>186</v>
      </c>
      <c r="Z266" s="5" t="n">
        <v>0</v>
      </c>
      <c r="AA266" s="5" t="n">
        <v>0</v>
      </c>
      <c r="AB266" s="5" t="n">
        <f aca="false">IF(AND(D266="Humanitarian", AE266&lt;&gt;"."), 1, 0)</f>
        <v>0</v>
      </c>
      <c r="AC266" s="5" t="n">
        <f aca="false">IF(OR(M266="undisclosed", M266="."), 0, IF(M266=N266, 1, 0))</f>
        <v>0</v>
      </c>
      <c r="AD266" s="5" t="n">
        <v>0</v>
      </c>
      <c r="AE266" s="91" t="s">
        <v>62</v>
      </c>
      <c r="AF266" s="12" t="str">
        <f aca="false">""</f>
        <v/>
      </c>
      <c r="AG266" s="36" t="n">
        <v>0</v>
      </c>
      <c r="AH266" s="36" t="s">
        <v>66</v>
      </c>
      <c r="AI266" s="36" t="s">
        <v>67</v>
      </c>
      <c r="AJ266" s="36" t="n">
        <v>1</v>
      </c>
      <c r="AK266" s="36" t="n">
        <v>11</v>
      </c>
      <c r="AL266" s="36" t="n">
        <v>0</v>
      </c>
      <c r="AM266" s="36" t="n">
        <f aca="false">IF(OR(AN266="2022-2023",AN266=2022), 1, 0)</f>
        <v>1</v>
      </c>
      <c r="AN266" s="36" t="s">
        <v>68</v>
      </c>
      <c r="AO266" s="36" t="n">
        <f aca="false">VLOOKUP($I266,'[1]Price List, Weapons &amp; Items'!B$1:F$1048576,5,0)</f>
        <v>0</v>
      </c>
      <c r="AP266" s="36" t="n">
        <f aca="false">IF(AND(AO266=1,M266="undisclosed")=TRUE(),1,0)</f>
        <v>0</v>
      </c>
      <c r="AQ266" s="36" t="n">
        <f aca="false">IF(AND(AO266=1,N266="undisclosed")=TRUE(),1,0)</f>
        <v>0</v>
      </c>
      <c r="AR266" s="36" t="n">
        <f aca="false">IFERROR(IF(SEARCH("ammuni",I266,1)&gt;0,1,0),0)</f>
        <v>0</v>
      </c>
      <c r="AS266" s="5" t="str">
        <f aca="false">VLOOKUP($I266,'[1]Price List, Weapons &amp; Items'!B$1:L$1048576,COLUMN('[1]Price List, Weapons &amp; Items'!$J$11)-1,0)</f>
        <v>Miscellaneous</v>
      </c>
      <c r="AT266" s="5" t="str">
        <f aca="false">IF(I266=".",".",VLOOKUP($I266,'[1]Price List, Weapons &amp; Items'!B$1:J$1048576,3,0))</f>
        <v>artillery round</v>
      </c>
      <c r="AU266" s="13" t="str">
        <f aca="true">IF(AG266=1,(OFFSET(I266,0,0,COUNTIF(#REF!,A266),1)),"")</f>
        <v/>
      </c>
      <c r="AV266" s="5" t="n">
        <f aca="false">VLOOKUP($I266,'[1]Price List, Weapons &amp; Items'!B$1:L$1048576,COLUMN('[1]Price List, Weapons &amp; Items'!$L$11)-1,0)</f>
        <v>0</v>
      </c>
      <c r="AW266" s="5" t="n">
        <f aca="false">IF(U266="Yes",1,0)</f>
        <v>1</v>
      </c>
      <c r="AX266" s="5" t="n">
        <f aca="false">IF(D266="Military",IF(OR(IFERROR(SEARCH("equipment",E266,1),0)&gt;0,IFERROR(SEARCH("weapons",E266,1),0)&gt;0),1,0),0)</f>
        <v>1</v>
      </c>
      <c r="AY266" s="5" t="str">
        <f aca="false">IFERROR(IF(VALUE(TEXT(C266,"mm"))=IF(AK266&gt;12,AK266-12,AK266),".",IF(TEXT(C266,"mm")="01",".",1)),"Value is not in date format")</f>
        <v>.</v>
      </c>
      <c r="AZ266" s="5" t="str">
        <f aca="false">IF(AND(A266=A265,C266=C265)=TRUE(),IF(F266=F265,".","1"),".")</f>
        <v>.</v>
      </c>
      <c r="BA266" s="5" t="str">
        <f aca="false">IF(AND(_xlfn.ISFORMULA(R266),_xlfn.ISFORMULA(S266),_xlfn.ISFORMULA(T266))=TRUE(),".",1)</f>
        <v>.</v>
      </c>
      <c r="BB266" s="5" t="str">
        <f aca="false">IF(T266&lt;&gt;".",IF(T266&gt;S266,1,"."),".")</f>
        <v>.</v>
      </c>
      <c r="BC266" s="5" t="n">
        <f aca="false">IFERROR(VLOOKUP(B266,'[1]Share, Heavy Weapons to Ukraine'!B$1:AA$1048576,COLUMN('[1]Share, Heavy Weapons to Ukraine'!C275)-1,0),0)</f>
        <v>1</v>
      </c>
      <c r="BD266" s="5" t="n">
        <f aca="false">VLOOKUP(Sheet1!B266,'[1]Country Summary (€)'!B$1:F$1048576,COLUMN('[1]Country Summary (€)'!C276)-1,FALSE())</f>
        <v>0</v>
      </c>
      <c r="BE266" s="5" t="str">
        <f aca="false">IF(AND(AG266=1,D266="Military",H266&lt;&gt;"Not given")=TRUE(),IF(SUMIFS(#REF!,#REF!,A266)&gt;0,ABS((SUMIFS(#REF!,#REF!,A266)/VLOOKUP("USD",'[1]Exchange Rates'!B$1:C$1048576,2,0)))/S266,"."),".")</f>
        <v>.</v>
      </c>
      <c r="BF266" s="1" t="str">
        <f aca="false">IF(AND(AG266=1,D266="Military",H266&lt;&gt;"Not given")=TRUE(),IF(SUMIFS(#REF!,#REF!,A266)&gt;0,IF((ABS((SUMIFS(#REF!,#REF!,A266)/VLOOKUP("USD",'[1]Exchange Rates'!B$1:C$1048576,2,0)))/S266)&gt;1,(SUMIFS(#REF!,#REF!,A266)-S266)/S266,(S266-SUMIFS(#REF!,#REF!,A266))/SUMIFS(#REF!,#REF!,A266)),"."),".")</f>
        <v>.</v>
      </c>
    </row>
    <row r="267" customFormat="false" ht="15.75" hidden="false" customHeight="true" outlineLevel="0" collapsed="false">
      <c r="A267" s="37" t="s">
        <v>444</v>
      </c>
      <c r="B267" s="37" t="s">
        <v>57</v>
      </c>
      <c r="C267" s="38" t="n">
        <v>44888</v>
      </c>
      <c r="D267" s="37" t="s">
        <v>105</v>
      </c>
      <c r="E267" s="37" t="s">
        <v>370</v>
      </c>
      <c r="F267" s="90" t="s">
        <v>466</v>
      </c>
      <c r="G267" s="5" t="s">
        <v>61</v>
      </c>
      <c r="H267" s="53" t="n">
        <v>400000000</v>
      </c>
      <c r="I267" s="1" t="s">
        <v>280</v>
      </c>
      <c r="J267" s="7" t="str">
        <f aca="false">VLOOKUP($I267,'[1]Price List, Weapons &amp; Items'!B$1:C$1048576,2,0)</f>
        <v>Ammunition for heavy weapon</v>
      </c>
      <c r="K267" s="7" t="str">
        <f aca="false">IF(I267=".",I267,VLOOKUP($I267,'[1]Price List, Weapons &amp; Items'!B$1:D$1048576,3,0))</f>
        <v>Mortar ammunition</v>
      </c>
      <c r="L267" s="8" t="n">
        <f aca="false">VLOOKUP(I267,'[1]Price List, Weapons &amp; Items'!B$1:E$1048576,4,0)</f>
        <v>0</v>
      </c>
      <c r="M267" s="9" t="n">
        <v>10000</v>
      </c>
      <c r="N267" s="9" t="s">
        <v>166</v>
      </c>
      <c r="O267" s="9" t="n">
        <f aca="false">VLOOKUP($I267,'[1]Price List, Weapons &amp; Items'!B$1:G$1048576,6,0)</f>
        <v>109.89</v>
      </c>
      <c r="P267" s="6" t="str">
        <f aca="false">IF(TYPE(M267)=1,IF(TYPE(O267)=1,M267*O267,"No price"),".")</f>
        <v>No price</v>
      </c>
      <c r="Q267" s="6" t="str">
        <f aca="false">IF(TYPE(N267)=1,IF(TYPE(O267)=1,N267*O267,"No price"),".")</f>
        <v>.</v>
      </c>
      <c r="R267" s="6" t="str">
        <f aca="false">IF(AG267=1,IF(H267&lt;&gt;"Not given",H267,IF(TYPE(H267)=2,IF(SUMIFS(#REF!,#REF!,A267)&gt;0,SUMIFS(#REF!,#REF!,A267),"."),"Format error")),"")</f>
        <v/>
      </c>
      <c r="S267" s="6" t="str">
        <f aca="false">IF(AND(AG267=1,R267&lt;&gt;".")=TRUE(),R267/VLOOKUP(G267,'[1]Exchange Rates'!B$1:C$1048576,2,0),IF(R267=".",".",""))</f>
        <v/>
      </c>
      <c r="T267" s="6" t="str">
        <f aca="false">IF(AG267=1,IF(AI267="Value is not given at all",".",IF(AI267="Value is given by the source",S267,IF(AI267="Value is calculated with prices",(IF(SUMIFS(#REF!,#REF!,A267)&gt;0,SUMIFS(#REF!,#REF!,A267),"."))/VLOOKUP("USD",'[1]Exchange Rates'!B$1:C$1048576,2,0),"Error with coding"))),"")</f>
        <v/>
      </c>
      <c r="U267" s="5" t="s">
        <v>63</v>
      </c>
      <c r="V267" s="42" t="s">
        <v>467</v>
      </c>
      <c r="W267" s="34" t="s">
        <v>95</v>
      </c>
      <c r="X267" s="45" t="s">
        <v>99</v>
      </c>
      <c r="Y267" s="34" t="s">
        <v>188</v>
      </c>
      <c r="Z267" s="5" t="n">
        <v>0</v>
      </c>
      <c r="AA267" s="5" t="n">
        <v>0</v>
      </c>
      <c r="AB267" s="5" t="n">
        <f aca="false">IF(AND(D267="Humanitarian", AE267&lt;&gt;"."), 1, 0)</f>
        <v>0</v>
      </c>
      <c r="AC267" s="5" t="n">
        <f aca="false">IF(OR(M267="undisclosed", M267="."), 0, IF(M267=N267, 1, 0))</f>
        <v>0</v>
      </c>
      <c r="AD267" s="5" t="n">
        <v>0</v>
      </c>
      <c r="AE267" s="91" t="s">
        <v>62</v>
      </c>
      <c r="AF267" s="12" t="str">
        <f aca="false">""</f>
        <v/>
      </c>
      <c r="AG267" s="36" t="n">
        <v>0</v>
      </c>
      <c r="AH267" s="36" t="s">
        <v>66</v>
      </c>
      <c r="AI267" s="36" t="s">
        <v>67</v>
      </c>
      <c r="AJ267" s="36" t="n">
        <v>1</v>
      </c>
      <c r="AK267" s="36" t="n">
        <v>11</v>
      </c>
      <c r="AL267" s="36" t="n">
        <v>0</v>
      </c>
      <c r="AM267" s="36" t="n">
        <f aca="false">IF(OR(AN267="2022-2023",AN267=2022), 1, 0)</f>
        <v>1</v>
      </c>
      <c r="AN267" s="36" t="s">
        <v>68</v>
      </c>
      <c r="AO267" s="36" t="n">
        <f aca="false">VLOOKUP($I267,'[1]Price List, Weapons &amp; Items'!B$1:F$1048576,5,0)</f>
        <v>0</v>
      </c>
      <c r="AP267" s="36" t="n">
        <f aca="false">IF(AND(AO267=1,M267="undisclosed")=TRUE(),1,0)</f>
        <v>0</v>
      </c>
      <c r="AQ267" s="36" t="n">
        <f aca="false">IF(AND(AO267=1,N267="undisclosed")=TRUE(),1,0)</f>
        <v>0</v>
      </c>
      <c r="AR267" s="36" t="n">
        <f aca="false">IFERROR(IF(SEARCH("ammuni",I267,1)&gt;0,1,0),0)</f>
        <v>0</v>
      </c>
      <c r="AS267" s="5" t="str">
        <f aca="false">VLOOKUP($I267,'[1]Price List, Weapons &amp; Items'!B$1:L$1048576,COLUMN('[1]Price List, Weapons &amp; Items'!$J$11)-1,0)</f>
        <v>Government information</v>
      </c>
      <c r="AT267" s="5" t="str">
        <f aca="false">IF(I267=".",".",VLOOKUP($I267,'[1]Price List, Weapons &amp; Items'!B$1:J$1048576,3,0))</f>
        <v>Mortar ammunition</v>
      </c>
      <c r="AU267" s="13" t="str">
        <f aca="true">IF(AG267=1,(OFFSET(I267,0,0,COUNTIF(#REF!,A267),1)),"")</f>
        <v/>
      </c>
      <c r="AV267" s="5" t="n">
        <f aca="false">VLOOKUP($I267,'[1]Price List, Weapons &amp; Items'!B$1:L$1048576,COLUMN('[1]Price List, Weapons &amp; Items'!$L$11)-1,0)</f>
        <v>0</v>
      </c>
      <c r="AW267" s="5" t="n">
        <f aca="false">IF(U267="Yes",1,0)</f>
        <v>1</v>
      </c>
      <c r="AX267" s="5" t="n">
        <f aca="false">IF(D267="Military",IF(OR(IFERROR(SEARCH("equipment",E267,1),0)&gt;0,IFERROR(SEARCH("weapons",E267,1),0)&gt;0),1,0),0)</f>
        <v>1</v>
      </c>
      <c r="AY267" s="5" t="str">
        <f aca="false">IFERROR(IF(VALUE(TEXT(C267,"mm"))=IF(AK267&gt;12,AK267-12,AK267),".",IF(TEXT(C267,"mm")="01",".",1)),"Value is not in date format")</f>
        <v>.</v>
      </c>
      <c r="AZ267" s="5" t="str">
        <f aca="false">IF(AND(A267=A266,C267=C266)=TRUE(),IF(F267=F266,".","1"),".")</f>
        <v>.</v>
      </c>
      <c r="BA267" s="5" t="str">
        <f aca="false">IF(AND(_xlfn.ISFORMULA(R267),_xlfn.ISFORMULA(S267),_xlfn.ISFORMULA(T267))=TRUE(),".",1)</f>
        <v>.</v>
      </c>
      <c r="BB267" s="5" t="str">
        <f aca="false">IF(T267&lt;&gt;".",IF(T267&gt;S267,1,"."),".")</f>
        <v>.</v>
      </c>
      <c r="BC267" s="5" t="n">
        <f aca="false">IFERROR(VLOOKUP(B267,'[1]Share, Heavy Weapons to Ukraine'!B$1:AA$1048576,COLUMN('[1]Share, Heavy Weapons to Ukraine'!C276)-1,0),0)</f>
        <v>1</v>
      </c>
      <c r="BD267" s="5" t="n">
        <f aca="false">VLOOKUP(Sheet1!B267,'[1]Country Summary (€)'!B$1:F$1048576,COLUMN('[1]Country Summary (€)'!C277)-1,FALSE())</f>
        <v>0</v>
      </c>
      <c r="BE267" s="5" t="str">
        <f aca="false">IF(AND(AG267=1,D267="Military",H267&lt;&gt;"Not given")=TRUE(),IF(SUMIFS(#REF!,#REF!,A267)&gt;0,ABS((SUMIFS(#REF!,#REF!,A267)/VLOOKUP("USD",'[1]Exchange Rates'!B$1:C$1048576,2,0)))/S267,"."),".")</f>
        <v>.</v>
      </c>
      <c r="BF267" s="1" t="str">
        <f aca="false">IF(AND(AG267=1,D267="Military",H267&lt;&gt;"Not given")=TRUE(),IF(SUMIFS(#REF!,#REF!,A267)&gt;0,IF((ABS((SUMIFS(#REF!,#REF!,A267)/VLOOKUP("USD",'[1]Exchange Rates'!B$1:C$1048576,2,0)))/S267)&gt;1,(SUMIFS(#REF!,#REF!,A267)-S267)/S267,(S267-SUMIFS(#REF!,#REF!,A267))/SUMIFS(#REF!,#REF!,A267)),"."),".")</f>
        <v>.</v>
      </c>
    </row>
    <row r="268" customFormat="false" ht="15.75" hidden="false" customHeight="true" outlineLevel="0" collapsed="false">
      <c r="A268" s="37" t="s">
        <v>444</v>
      </c>
      <c r="B268" s="37" t="s">
        <v>57</v>
      </c>
      <c r="C268" s="38" t="n">
        <v>44888</v>
      </c>
      <c r="D268" s="37" t="s">
        <v>105</v>
      </c>
      <c r="E268" s="37" t="s">
        <v>370</v>
      </c>
      <c r="F268" s="90" t="s">
        <v>466</v>
      </c>
      <c r="G268" s="5" t="s">
        <v>61</v>
      </c>
      <c r="H268" s="53" t="n">
        <v>400000000</v>
      </c>
      <c r="I268" s="1" t="s">
        <v>303</v>
      </c>
      <c r="J268" s="7" t="str">
        <f aca="false">VLOOKUP($I268,'[1]Price List, Weapons &amp; Items'!B$1:C$1048576,2,0)</f>
        <v>Ammunition for heavy weapon</v>
      </c>
      <c r="K268" s="7" t="str">
        <f aca="false">IF(I268=".",I268,VLOOKUP($I268,'[1]Price List, Weapons &amp; Items'!B$1:D$1048576,3,0))</f>
        <v>Missile</v>
      </c>
      <c r="L268" s="8" t="n">
        <f aca="false">VLOOKUP(I268,'[1]Price List, Weapons &amp; Items'!B$1:E$1048576,4,0)</f>
        <v>0</v>
      </c>
      <c r="M268" s="9" t="s">
        <v>166</v>
      </c>
      <c r="N268" s="9" t="s">
        <v>166</v>
      </c>
      <c r="O268" s="9" t="n">
        <f aca="false">VLOOKUP($I268,'[1]Price List, Weapons &amp; Items'!B$1:G$1048576,6,0)</f>
        <v>557000</v>
      </c>
      <c r="P268" s="6" t="str">
        <f aca="false">IF(TYPE(M268)=1,IF(TYPE(O268)=1,M268*O268,"No price"),".")</f>
        <v>.</v>
      </c>
      <c r="Q268" s="6" t="str">
        <f aca="false">IF(TYPE(N268)=1,IF(TYPE(O268)=1,N268*O268,"No price"),".")</f>
        <v>.</v>
      </c>
      <c r="R268" s="6" t="str">
        <f aca="false">IF(AG268=1,IF(H268&lt;&gt;"Not given",H268,IF(TYPE(H268)=2,IF(SUMIFS(#REF!,#REF!,A268)&gt;0,SUMIFS(#REF!,#REF!,A268),"."),"Format error")),"")</f>
        <v/>
      </c>
      <c r="S268" s="6" t="str">
        <f aca="false">IF(AND(AG268=1,R268&lt;&gt;".")=TRUE(),R268/VLOOKUP(G268,'[1]Exchange Rates'!B$1:C$1048576,2,0),IF(R268=".",".",""))</f>
        <v/>
      </c>
      <c r="T268" s="6" t="str">
        <f aca="false">IF(AG268=1,IF(AI268="Value is not given at all",".",IF(AI268="Value is given by the source",S268,IF(AI268="Value is calculated with prices",(IF(SUMIFS(#REF!,#REF!,A268)&gt;0,SUMIFS(#REF!,#REF!,A268),"."))/VLOOKUP("USD",'[1]Exchange Rates'!B$1:C$1048576,2,0),"Error with coding"))),"")</f>
        <v/>
      </c>
      <c r="U268" s="5" t="s">
        <v>63</v>
      </c>
      <c r="V268" s="42" t="s">
        <v>467</v>
      </c>
      <c r="W268" s="34" t="s">
        <v>95</v>
      </c>
      <c r="X268" s="45" t="s">
        <v>99</v>
      </c>
      <c r="Y268" s="34" t="s">
        <v>191</v>
      </c>
      <c r="Z268" s="5" t="n">
        <v>0</v>
      </c>
      <c r="AA268" s="5" t="n">
        <v>0</v>
      </c>
      <c r="AB268" s="5" t="n">
        <f aca="false">IF(AND(D268="Humanitarian", AE268&lt;&gt;"."), 1, 0)</f>
        <v>0</v>
      </c>
      <c r="AC268" s="5" t="n">
        <f aca="false">IF(OR(M268="undisclosed", M268="."), 0, IF(M268=N268, 1, 0))</f>
        <v>0</v>
      </c>
      <c r="AD268" s="5" t="n">
        <v>0</v>
      </c>
      <c r="AE268" s="91" t="s">
        <v>62</v>
      </c>
      <c r="AF268" s="12" t="str">
        <f aca="false">""</f>
        <v/>
      </c>
      <c r="AG268" s="36" t="n">
        <v>0</v>
      </c>
      <c r="AH268" s="36" t="s">
        <v>66</v>
      </c>
      <c r="AI268" s="36" t="s">
        <v>67</v>
      </c>
      <c r="AJ268" s="36" t="n">
        <v>1</v>
      </c>
      <c r="AK268" s="36" t="n">
        <v>11</v>
      </c>
      <c r="AL268" s="36" t="n">
        <v>0</v>
      </c>
      <c r="AM268" s="36" t="n">
        <f aca="false">IF(OR(AN268="2022-2023",AN268=2022), 1, 0)</f>
        <v>1</v>
      </c>
      <c r="AN268" s="36" t="s">
        <v>68</v>
      </c>
      <c r="AO268" s="36" t="n">
        <f aca="false">VLOOKUP($I268,'[1]Price List, Weapons &amp; Items'!B$1:F$1048576,5,0)</f>
        <v>0</v>
      </c>
      <c r="AP268" s="36" t="n">
        <f aca="false">IF(AND(AO268=1,M268="undisclosed")=TRUE(),1,0)</f>
        <v>0</v>
      </c>
      <c r="AQ268" s="36" t="n">
        <f aca="false">IF(AND(AO268=1,N268="undisclosed")=TRUE(),1,0)</f>
        <v>0</v>
      </c>
      <c r="AR268" s="36" t="n">
        <f aca="false">IFERROR(IF(SEARCH("ammuni",I268,1)&gt;0,1,0),0)</f>
        <v>0</v>
      </c>
      <c r="AS268" s="5" t="str">
        <f aca="false">VLOOKUP($I268,'[1]Price List, Weapons &amp; Items'!B$1:L$1048576,COLUMN('[1]Price List, Weapons &amp; Items'!$J$11)-1,0)</f>
        <v>Miscellaneous</v>
      </c>
      <c r="AT268" s="5" t="str">
        <f aca="false">IF(I268=".",".",VLOOKUP($I268,'[1]Price List, Weapons &amp; Items'!B$1:J$1048576,3,0))</f>
        <v>Missile</v>
      </c>
      <c r="AU268" s="13" t="str">
        <f aca="true">IF(AG268=1,(OFFSET(I268,0,0,COUNTIF(#REF!,A268),1)),"")</f>
        <v/>
      </c>
      <c r="AV268" s="5" t="str">
        <f aca="false">VLOOKUP($I268,'[1]Price List, Weapons &amp; Items'!B$1:L$1048576,COLUMN('[1]Price List, Weapons &amp; Items'!$L$11)-1,0)</f>
        <v>no price, 0 count</v>
      </c>
      <c r="AW268" s="5" t="n">
        <f aca="false">IF(U268="Yes",1,0)</f>
        <v>1</v>
      </c>
      <c r="AX268" s="5" t="n">
        <f aca="false">IF(D268="Military",IF(OR(IFERROR(SEARCH("equipment",E268,1),0)&gt;0,IFERROR(SEARCH("weapons",E268,1),0)&gt;0),1,0),0)</f>
        <v>1</v>
      </c>
      <c r="AY268" s="5" t="str">
        <f aca="false">IFERROR(IF(VALUE(TEXT(C268,"mm"))=IF(AK268&gt;12,AK268-12,AK268),".",IF(TEXT(C268,"mm")="01",".",1)),"Value is not in date format")</f>
        <v>.</v>
      </c>
      <c r="AZ268" s="5" t="str">
        <f aca="false">IF(AND(A268=A267,C268=C267)=TRUE(),IF(F268=F267,".","1"),".")</f>
        <v>.</v>
      </c>
      <c r="BA268" s="5" t="str">
        <f aca="false">IF(AND(_xlfn.ISFORMULA(R268),_xlfn.ISFORMULA(S268),_xlfn.ISFORMULA(T268))=TRUE(),".",1)</f>
        <v>.</v>
      </c>
      <c r="BB268" s="5" t="str">
        <f aca="false">IF(T268&lt;&gt;".",IF(T268&gt;S268,1,"."),".")</f>
        <v>.</v>
      </c>
      <c r="BC268" s="5" t="n">
        <f aca="false">IFERROR(VLOOKUP(B268,'[1]Share, Heavy Weapons to Ukraine'!B$1:AA$1048576,COLUMN('[1]Share, Heavy Weapons to Ukraine'!C277)-1,0),0)</f>
        <v>1</v>
      </c>
      <c r="BD268" s="5" t="n">
        <f aca="false">VLOOKUP(Sheet1!B268,'[1]Country Summary (€)'!B$1:F$1048576,COLUMN('[1]Country Summary (€)'!C278)-1,FALSE())</f>
        <v>0</v>
      </c>
      <c r="BE268" s="5" t="str">
        <f aca="false">IF(AND(AG268=1,D268="Military",H268&lt;&gt;"Not given")=TRUE(),IF(SUMIFS(#REF!,#REF!,A268)&gt;0,ABS((SUMIFS(#REF!,#REF!,A268)/VLOOKUP("USD",'[1]Exchange Rates'!B$1:C$1048576,2,0)))/S268,"."),".")</f>
        <v>.</v>
      </c>
      <c r="BF268" s="1" t="str">
        <f aca="false">IF(AND(AG268=1,D268="Military",H268&lt;&gt;"Not given")=TRUE(),IF(SUMIFS(#REF!,#REF!,A268)&gt;0,IF((ABS((SUMIFS(#REF!,#REF!,A268)/VLOOKUP("USD",'[1]Exchange Rates'!B$1:C$1048576,2,0)))/S268)&gt;1,(SUMIFS(#REF!,#REF!,A268)-S268)/S268,(S268-SUMIFS(#REF!,#REF!,A268))/SUMIFS(#REF!,#REF!,A268)),"."),".")</f>
        <v>.</v>
      </c>
    </row>
    <row r="269" customFormat="false" ht="15.75" hidden="false" customHeight="true" outlineLevel="0" collapsed="false">
      <c r="A269" s="37" t="s">
        <v>444</v>
      </c>
      <c r="B269" s="37" t="s">
        <v>57</v>
      </c>
      <c r="C269" s="38" t="n">
        <v>44888</v>
      </c>
      <c r="D269" s="37" t="s">
        <v>105</v>
      </c>
      <c r="E269" s="37" t="s">
        <v>370</v>
      </c>
      <c r="F269" s="90" t="s">
        <v>466</v>
      </c>
      <c r="G269" s="5" t="s">
        <v>61</v>
      </c>
      <c r="H269" s="53" t="n">
        <v>400000000</v>
      </c>
      <c r="I269" s="1" t="s">
        <v>333</v>
      </c>
      <c r="J269" s="7" t="str">
        <f aca="false">VLOOKUP($I269,'[1]Price List, Weapons &amp; Items'!B$1:C$1048576,2,0)</f>
        <v>Heavy weapon</v>
      </c>
      <c r="K269" s="7" t="str">
        <f aca="false">IF(I269=".",I269,VLOOKUP($I269,'[1]Price List, Weapons &amp; Items'!B$1:D$1048576,3,0))</f>
        <v>Armored Utility Vehicle (AUV)</v>
      </c>
      <c r="L269" s="8" t="n">
        <f aca="false">VLOOKUP(I269,'[1]Price List, Weapons &amp; Items'!B$1:E$1048576,4,0)</f>
        <v>0</v>
      </c>
      <c r="M269" s="9" t="n">
        <v>150</v>
      </c>
      <c r="N269" s="9" t="s">
        <v>166</v>
      </c>
      <c r="O269" s="9" t="n">
        <f aca="false">VLOOKUP($I269,'[1]Price List, Weapons &amp; Items'!B$1:G$1048576,6,0)</f>
        <v>254717</v>
      </c>
      <c r="P269" s="6" t="str">
        <f aca="false">IF(TYPE(M269)=1,IF(TYPE(O269)=1,M269*O269,"No price"),".")</f>
        <v>No price</v>
      </c>
      <c r="Q269" s="6" t="str">
        <f aca="false">IF(TYPE(N269)=1,IF(TYPE(O269)=1,N269*O269,"No price"),".")</f>
        <v>.</v>
      </c>
      <c r="R269" s="6" t="str">
        <f aca="false">IF(AG269=1,IF(H269&lt;&gt;"Not given",H269,IF(TYPE(H269)=2,IF(SUMIFS(#REF!,#REF!,A269)&gt;0,SUMIFS(#REF!,#REF!,A269),"."),"Format error")),"")</f>
        <v/>
      </c>
      <c r="S269" s="6" t="str">
        <f aca="false">IF(AND(AG269=1,R269&lt;&gt;".")=TRUE(),R269/VLOOKUP(G269,'[1]Exchange Rates'!B$1:C$1048576,2,0),IF(R269=".",".",""))</f>
        <v/>
      </c>
      <c r="T269" s="6" t="str">
        <f aca="false">IF(AG269=1,IF(AI269="Value is not given at all",".",IF(AI269="Value is given by the source",S269,IF(AI269="Value is calculated with prices",(IF(SUMIFS(#REF!,#REF!,A269)&gt;0,SUMIFS(#REF!,#REF!,A269),"."))/VLOOKUP("USD",'[1]Exchange Rates'!B$1:C$1048576,2,0),"Error with coding"))),"")</f>
        <v/>
      </c>
      <c r="U269" s="5" t="s">
        <v>63</v>
      </c>
      <c r="V269" s="42" t="s">
        <v>467</v>
      </c>
      <c r="W269" s="34" t="s">
        <v>95</v>
      </c>
      <c r="X269" s="45" t="s">
        <v>99</v>
      </c>
      <c r="Y269" s="34" t="s">
        <v>192</v>
      </c>
      <c r="Z269" s="5" t="n">
        <v>0</v>
      </c>
      <c r="AA269" s="5" t="n">
        <v>0</v>
      </c>
      <c r="AB269" s="5" t="n">
        <f aca="false">IF(AND(D269="Humanitarian", AE269&lt;&gt;"."), 1, 0)</f>
        <v>0</v>
      </c>
      <c r="AC269" s="5" t="n">
        <f aca="false">IF(OR(M269="undisclosed", M269="."), 0, IF(M269=N269, 1, 0))</f>
        <v>0</v>
      </c>
      <c r="AD269" s="5" t="n">
        <v>0</v>
      </c>
      <c r="AE269" s="91" t="s">
        <v>62</v>
      </c>
      <c r="AF269" s="12" t="str">
        <f aca="false">""</f>
        <v/>
      </c>
      <c r="AG269" s="36" t="n">
        <v>0</v>
      </c>
      <c r="AH269" s="36" t="s">
        <v>66</v>
      </c>
      <c r="AI269" s="36" t="s">
        <v>67</v>
      </c>
      <c r="AJ269" s="36" t="n">
        <v>1</v>
      </c>
      <c r="AK269" s="36" t="n">
        <v>11</v>
      </c>
      <c r="AL269" s="36" t="n">
        <v>0</v>
      </c>
      <c r="AM269" s="36" t="n">
        <f aca="false">IF(OR(AN269="2022-2023",AN269=2022), 1, 0)</f>
        <v>1</v>
      </c>
      <c r="AN269" s="36" t="s">
        <v>68</v>
      </c>
      <c r="AO269" s="36" t="n">
        <f aca="false">VLOOKUP($I269,'[1]Price List, Weapons &amp; Items'!B$1:F$1048576,5,0)</f>
        <v>1</v>
      </c>
      <c r="AP269" s="36" t="n">
        <f aca="false">IF(AND(AO269=1,M269="undisclosed")=TRUE(),1,0)</f>
        <v>0</v>
      </c>
      <c r="AQ269" s="36" t="n">
        <f aca="false">IF(AND(AO269=1,N269="undisclosed")=TRUE(),1,0)</f>
        <v>1</v>
      </c>
      <c r="AR269" s="36" t="n">
        <f aca="false">IFERROR(IF(SEARCH("ammuni",I269,1)&gt;0,1,0),0)</f>
        <v>0</v>
      </c>
      <c r="AS269" s="5" t="str">
        <f aca="false">VLOOKUP($I269,'[1]Price List, Weapons &amp; Items'!B$1:L$1048576,COLUMN('[1]Price List, Weapons &amp; Items'!$J$11)-1,0)</f>
        <v>Military media (incl. websites)</v>
      </c>
      <c r="AT269" s="5" t="str">
        <f aca="false">IF(I269=".",".",VLOOKUP($I269,'[1]Price List, Weapons &amp; Items'!B$1:J$1048576,3,0))</f>
        <v>Armored Utility Vehicle (AUV)</v>
      </c>
      <c r="AU269" s="13" t="str">
        <f aca="true">IF(AG269=1,(OFFSET(I269,0,0,COUNTIF(#REF!,A269),1)),"")</f>
        <v/>
      </c>
      <c r="AV269" s="5" t="n">
        <f aca="false">VLOOKUP($I269,'[1]Price List, Weapons &amp; Items'!B$1:L$1048576,COLUMN('[1]Price List, Weapons &amp; Items'!$L$11)-1,0)</f>
        <v>0</v>
      </c>
      <c r="AW269" s="5" t="n">
        <f aca="false">IF(U269="Yes",1,0)</f>
        <v>1</v>
      </c>
      <c r="AX269" s="5" t="n">
        <f aca="false">IF(D269="Military",IF(OR(IFERROR(SEARCH("equipment",E269,1),0)&gt;0,IFERROR(SEARCH("weapons",E269,1),0)&gt;0),1,0),0)</f>
        <v>1</v>
      </c>
      <c r="AY269" s="5" t="str">
        <f aca="false">IFERROR(IF(VALUE(TEXT(C269,"mm"))=IF(AK269&gt;12,AK269-12,AK269),".",IF(TEXT(C269,"mm")="01",".",1)),"Value is not in date format")</f>
        <v>.</v>
      </c>
      <c r="AZ269" s="5" t="str">
        <f aca="false">IF(AND(A269=A268,C269=C268)=TRUE(),IF(F269=F268,".","1"),".")</f>
        <v>.</v>
      </c>
      <c r="BA269" s="5" t="str">
        <f aca="false">IF(AND(_xlfn.ISFORMULA(R269),_xlfn.ISFORMULA(S269),_xlfn.ISFORMULA(T269))=TRUE(),".",1)</f>
        <v>.</v>
      </c>
      <c r="BB269" s="5" t="str">
        <f aca="false">IF(T269&lt;&gt;".",IF(T269&gt;S269,1,"."),".")</f>
        <v>.</v>
      </c>
      <c r="BC269" s="5" t="n">
        <f aca="false">IFERROR(VLOOKUP(B269,'[1]Share, Heavy Weapons to Ukraine'!B$1:AA$1048576,COLUMN('[1]Share, Heavy Weapons to Ukraine'!C278)-1,0),0)</f>
        <v>1</v>
      </c>
      <c r="BD269" s="5" t="n">
        <f aca="false">VLOOKUP(Sheet1!B269,'[1]Country Summary (€)'!B$1:F$1048576,COLUMN('[1]Country Summary (€)'!C279)-1,FALSE())</f>
        <v>0</v>
      </c>
      <c r="BE269" s="5" t="str">
        <f aca="false">IF(AND(AG269=1,D269="Military",H269&lt;&gt;"Not given")=TRUE(),IF(SUMIFS(#REF!,#REF!,A269)&gt;0,ABS((SUMIFS(#REF!,#REF!,A269)/VLOOKUP("USD",'[1]Exchange Rates'!B$1:C$1048576,2,0)))/S269,"."),".")</f>
        <v>.</v>
      </c>
      <c r="BF269" s="1" t="str">
        <f aca="false">IF(AND(AG269=1,D269="Military",H269&lt;&gt;"Not given")=TRUE(),IF(SUMIFS(#REF!,#REF!,A269)&gt;0,IF((ABS((SUMIFS(#REF!,#REF!,A269)/VLOOKUP("USD",'[1]Exchange Rates'!B$1:C$1048576,2,0)))/S269)&gt;1,(SUMIFS(#REF!,#REF!,A269)-S269)/S269,(S269-SUMIFS(#REF!,#REF!,A269))/SUMIFS(#REF!,#REF!,A269)),"."),".")</f>
        <v>.</v>
      </c>
    </row>
    <row r="270" customFormat="false" ht="15.75" hidden="false" customHeight="true" outlineLevel="0" collapsed="false">
      <c r="A270" s="37" t="s">
        <v>444</v>
      </c>
      <c r="B270" s="37" t="s">
        <v>57</v>
      </c>
      <c r="C270" s="38" t="n">
        <v>44888</v>
      </c>
      <c r="D270" s="37" t="s">
        <v>105</v>
      </c>
      <c r="E270" s="37" t="s">
        <v>370</v>
      </c>
      <c r="F270" s="90" t="s">
        <v>466</v>
      </c>
      <c r="G270" s="5" t="s">
        <v>61</v>
      </c>
      <c r="H270" s="53" t="n">
        <v>400000000</v>
      </c>
      <c r="I270" s="1" t="s">
        <v>222</v>
      </c>
      <c r="J270" s="7" t="str">
        <f aca="false">VLOOKUP($I270,'[1]Price List, Weapons &amp; Items'!B$1:C$1048576,2,0)</f>
        <v>Military equipment</v>
      </c>
      <c r="K270" s="7" t="str">
        <f aca="false">IF(I270=".",I270,VLOOKUP($I270,'[1]Price List, Weapons &amp; Items'!B$1:D$1048576,3,0))</f>
        <v>Military equipment</v>
      </c>
      <c r="L270" s="8" t="n">
        <f aca="false">VLOOKUP(I270,'[1]Price List, Weapons &amp; Items'!B$1:E$1048576,4,0)</f>
        <v>0</v>
      </c>
      <c r="M270" s="9" t="n">
        <v>100</v>
      </c>
      <c r="N270" s="9" t="s">
        <v>166</v>
      </c>
      <c r="O270" s="9" t="n">
        <f aca="false">VLOOKUP($I270,'[1]Price List, Weapons &amp; Items'!B$1:G$1048576,6,0)</f>
        <v>350000</v>
      </c>
      <c r="P270" s="6" t="str">
        <f aca="false">IF(TYPE(M270)=1,IF(TYPE(O270)=1,M270*O270,"No price"),".")</f>
        <v>No price</v>
      </c>
      <c r="Q270" s="6" t="str">
        <f aca="false">IF(TYPE(N270)=1,IF(TYPE(O270)=1,N270*O270,"No price"),".")</f>
        <v>.</v>
      </c>
      <c r="R270" s="6" t="str">
        <f aca="false">IF(AG270=1,IF(H270&lt;&gt;"Not given",H270,IF(TYPE(H270)=2,IF(SUMIFS(#REF!,#REF!,A270)&gt;0,SUMIFS(#REF!,#REF!,A270),"."),"Format error")),"")</f>
        <v/>
      </c>
      <c r="S270" s="6" t="str">
        <f aca="false">IF(AND(AG270=1,R270&lt;&gt;".")=TRUE(),R270/VLOOKUP(G270,'[1]Exchange Rates'!B$1:C$1048576,2,0),IF(R270=".",".",""))</f>
        <v/>
      </c>
      <c r="T270" s="6" t="str">
        <f aca="false">IF(AG270=1,IF(AI270="Value is not given at all",".",IF(AI270="Value is given by the source",S270,IF(AI270="Value is calculated with prices",(IF(SUMIFS(#REF!,#REF!,A270)&gt;0,SUMIFS(#REF!,#REF!,A270),"."))/VLOOKUP("USD",'[1]Exchange Rates'!B$1:C$1048576,2,0),"Error with coding"))),"")</f>
        <v/>
      </c>
      <c r="U270" s="5" t="s">
        <v>63</v>
      </c>
      <c r="V270" s="42" t="s">
        <v>467</v>
      </c>
      <c r="W270" s="34" t="s">
        <v>95</v>
      </c>
      <c r="X270" s="45" t="s">
        <v>99</v>
      </c>
      <c r="Y270" s="34" t="s">
        <v>194</v>
      </c>
      <c r="Z270" s="5" t="n">
        <v>0</v>
      </c>
      <c r="AA270" s="5" t="n">
        <v>0</v>
      </c>
      <c r="AB270" s="5" t="n">
        <f aca="false">IF(AND(D270="Humanitarian", AE270&lt;&gt;"."), 1, 0)</f>
        <v>0</v>
      </c>
      <c r="AC270" s="5" t="n">
        <f aca="false">IF(OR(M270="undisclosed", M270="."), 0, IF(M270=N270, 1, 0))</f>
        <v>0</v>
      </c>
      <c r="AD270" s="5" t="n">
        <v>0</v>
      </c>
      <c r="AE270" s="91" t="s">
        <v>62</v>
      </c>
      <c r="AF270" s="12" t="str">
        <f aca="false">""</f>
        <v/>
      </c>
      <c r="AG270" s="36" t="n">
        <v>0</v>
      </c>
      <c r="AH270" s="36" t="s">
        <v>66</v>
      </c>
      <c r="AI270" s="36" t="s">
        <v>67</v>
      </c>
      <c r="AJ270" s="36" t="n">
        <v>1</v>
      </c>
      <c r="AK270" s="36" t="n">
        <v>11</v>
      </c>
      <c r="AL270" s="36" t="n">
        <v>0</v>
      </c>
      <c r="AM270" s="36" t="n">
        <f aca="false">IF(OR(AN270="2022-2023",AN270=2022), 1, 0)</f>
        <v>1</v>
      </c>
      <c r="AN270" s="36" t="s">
        <v>68</v>
      </c>
      <c r="AO270" s="36" t="n">
        <f aca="false">VLOOKUP($I270,'[1]Price List, Weapons &amp; Items'!B$1:F$1048576,5,0)</f>
        <v>0</v>
      </c>
      <c r="AP270" s="36" t="n">
        <f aca="false">IF(AND(AO270=1,M270="undisclosed")=TRUE(),1,0)</f>
        <v>0</v>
      </c>
      <c r="AQ270" s="36" t="n">
        <f aca="false">IF(AND(AO270=1,N270="undisclosed")=TRUE(),1,0)</f>
        <v>0</v>
      </c>
      <c r="AR270" s="36" t="n">
        <f aca="false">IFERROR(IF(SEARCH("ammuni",I270,1)&gt;0,1,0),0)</f>
        <v>0</v>
      </c>
      <c r="AS270" s="5" t="str">
        <f aca="false">VLOOKUP($I270,'[1]Price List, Weapons &amp; Items'!B$1:L$1048576,COLUMN('[1]Price List, Weapons &amp; Items'!$J$11)-1,0)</f>
        <v>Media reports (incl. social media)</v>
      </c>
      <c r="AT270" s="5" t="str">
        <f aca="false">IF(I270=".",".",VLOOKUP($I270,'[1]Price List, Weapons &amp; Items'!B$1:J$1048576,3,0))</f>
        <v>Military equipment</v>
      </c>
      <c r="AU270" s="13" t="str">
        <f aca="true">IF(AG270=1,(OFFSET(I270,0,0,COUNTIF(#REF!,A270),1)),"")</f>
        <v/>
      </c>
      <c r="AV270" s="5" t="n">
        <f aca="false">VLOOKUP($I270,'[1]Price List, Weapons &amp; Items'!B$1:L$1048576,COLUMN('[1]Price List, Weapons &amp; Items'!$L$11)-1,0)</f>
        <v>0</v>
      </c>
      <c r="AW270" s="5" t="n">
        <f aca="false">IF(U270="Yes",1,0)</f>
        <v>1</v>
      </c>
      <c r="AX270" s="5" t="n">
        <f aca="false">IF(D270="Military",IF(OR(IFERROR(SEARCH("equipment",E270,1),0)&gt;0,IFERROR(SEARCH("weapons",E270,1),0)&gt;0),1,0),0)</f>
        <v>1</v>
      </c>
      <c r="AY270" s="5" t="str">
        <f aca="false">IFERROR(IF(VALUE(TEXT(C270,"mm"))=IF(AK270&gt;12,AK270-12,AK270),".",IF(TEXT(C270,"mm")="01",".",1)),"Value is not in date format")</f>
        <v>.</v>
      </c>
      <c r="AZ270" s="5" t="str">
        <f aca="false">IF(AND(A270=A269,C270=C269)=TRUE(),IF(F270=F269,".","1"),".")</f>
        <v>.</v>
      </c>
      <c r="BA270" s="5" t="str">
        <f aca="false">IF(AND(_xlfn.ISFORMULA(R270),_xlfn.ISFORMULA(S270),_xlfn.ISFORMULA(T270))=TRUE(),".",1)</f>
        <v>.</v>
      </c>
      <c r="BB270" s="5" t="str">
        <f aca="false">IF(T270&lt;&gt;".",IF(T270&gt;S270,1,"."),".")</f>
        <v>.</v>
      </c>
      <c r="BC270" s="5" t="n">
        <f aca="false">IFERROR(VLOOKUP(B270,'[1]Share, Heavy Weapons to Ukraine'!B$1:AA$1048576,COLUMN('[1]Share, Heavy Weapons to Ukraine'!C279)-1,0),0)</f>
        <v>1</v>
      </c>
      <c r="BD270" s="5" t="n">
        <f aca="false">VLOOKUP(Sheet1!B270,'[1]Country Summary (€)'!B$1:F$1048576,COLUMN('[1]Country Summary (€)'!C280)-1,FALSE())</f>
        <v>0</v>
      </c>
      <c r="BE270" s="5" t="str">
        <f aca="false">IF(AND(AG270=1,D270="Military",H270&lt;&gt;"Not given")=TRUE(),IF(SUMIFS(#REF!,#REF!,A270)&gt;0,ABS((SUMIFS(#REF!,#REF!,A270)/VLOOKUP("USD",'[1]Exchange Rates'!B$1:C$1048576,2,0)))/S270,"."),".")</f>
        <v>.</v>
      </c>
      <c r="BF270" s="1" t="str">
        <f aca="false">IF(AND(AG270=1,D270="Military",H270&lt;&gt;"Not given")=TRUE(),IF(SUMIFS(#REF!,#REF!,A270)&gt;0,IF((ABS((SUMIFS(#REF!,#REF!,A270)/VLOOKUP("USD",'[1]Exchange Rates'!B$1:C$1048576,2,0)))/S270)&gt;1,(SUMIFS(#REF!,#REF!,A270)-S270)/S270,(S270-SUMIFS(#REF!,#REF!,A270))/SUMIFS(#REF!,#REF!,A270)),"."),".")</f>
        <v>.</v>
      </c>
    </row>
    <row r="271" customFormat="false" ht="15.75" hidden="false" customHeight="true" outlineLevel="0" collapsed="false">
      <c r="A271" s="37" t="s">
        <v>444</v>
      </c>
      <c r="B271" s="37" t="s">
        <v>57</v>
      </c>
      <c r="C271" s="38" t="n">
        <v>44888</v>
      </c>
      <c r="D271" s="37" t="s">
        <v>105</v>
      </c>
      <c r="E271" s="37" t="s">
        <v>370</v>
      </c>
      <c r="F271" s="90" t="s">
        <v>466</v>
      </c>
      <c r="G271" s="5" t="s">
        <v>61</v>
      </c>
      <c r="H271" s="53" t="n">
        <v>400000000</v>
      </c>
      <c r="I271" s="1" t="s">
        <v>362</v>
      </c>
      <c r="J271" s="7" t="str">
        <f aca="false">VLOOKUP($I271,'[1]Price List, Weapons &amp; Items'!B$1:C$1048576,2,0)</f>
        <v>Ammunition for light infantry</v>
      </c>
      <c r="K271" s="7" t="str">
        <f aca="false">IF(I271=".",I271,VLOOKUP($I271,'[1]Price List, Weapons &amp; Items'!B$1:D$1048576,3,0))</f>
        <v>Small Arms and Light Weapons (SALW) ammunition</v>
      </c>
      <c r="L271" s="8" t="n">
        <f aca="false">VLOOKUP(I271,'[1]Price List, Weapons &amp; Items'!B$1:E$1048576,4,0)</f>
        <v>0</v>
      </c>
      <c r="M271" s="9" t="n">
        <v>20000000</v>
      </c>
      <c r="N271" s="9" t="s">
        <v>166</v>
      </c>
      <c r="O271" s="9" t="n">
        <f aca="false">VLOOKUP($I271,'[1]Price List, Weapons &amp; Items'!B$1:G$1048576,6,0)</f>
        <v>0.47</v>
      </c>
      <c r="P271" s="6" t="str">
        <f aca="false">IF(TYPE(M271)=1,IF(TYPE(O271)=1,M271*O271,"No price"),".")</f>
        <v>No price</v>
      </c>
      <c r="Q271" s="6" t="str">
        <f aca="false">IF(TYPE(N271)=1,IF(TYPE(O271)=1,N271*O271,"No price"),".")</f>
        <v>.</v>
      </c>
      <c r="R271" s="6" t="str">
        <f aca="false">IF(AG271=1,IF(H271&lt;&gt;"Not given",H271,IF(TYPE(H271)=2,IF(SUMIFS(#REF!,#REF!,A271)&gt;0,SUMIFS(#REF!,#REF!,A271),"."),"Format error")),"")</f>
        <v/>
      </c>
      <c r="S271" s="6" t="str">
        <f aca="false">IF(AND(AG271=1,R271&lt;&gt;".")=TRUE(),R271/VLOOKUP(G271,'[1]Exchange Rates'!B$1:C$1048576,2,0),IF(R271=".",".",""))</f>
        <v/>
      </c>
      <c r="T271" s="6" t="str">
        <f aca="false">IF(AG271=1,IF(AI271="Value is not given at all",".",IF(AI271="Value is given by the source",S271,IF(AI271="Value is calculated with prices",(IF(SUMIFS(#REF!,#REF!,A271)&gt;0,SUMIFS(#REF!,#REF!,A271),"."))/VLOOKUP("USD",'[1]Exchange Rates'!B$1:C$1048576,2,0),"Error with coding"))),"")</f>
        <v/>
      </c>
      <c r="U271" s="5" t="s">
        <v>63</v>
      </c>
      <c r="V271" s="42" t="s">
        <v>467</v>
      </c>
      <c r="W271" s="34" t="s">
        <v>95</v>
      </c>
      <c r="X271" s="45" t="s">
        <v>99</v>
      </c>
      <c r="Y271" s="34" t="s">
        <v>195</v>
      </c>
      <c r="Z271" s="5" t="n">
        <v>0</v>
      </c>
      <c r="AA271" s="5" t="n">
        <v>0</v>
      </c>
      <c r="AB271" s="5" t="n">
        <f aca="false">IF(AND(D271="Humanitarian", AE271&lt;&gt;"."), 1, 0)</f>
        <v>0</v>
      </c>
      <c r="AC271" s="5" t="n">
        <f aca="false">IF(OR(M271="undisclosed", M271="."), 0, IF(M271=N271, 1, 0))</f>
        <v>0</v>
      </c>
      <c r="AD271" s="5" t="n">
        <v>0</v>
      </c>
      <c r="AE271" s="91" t="s">
        <v>62</v>
      </c>
      <c r="AF271" s="12" t="str">
        <f aca="false">""</f>
        <v/>
      </c>
      <c r="AG271" s="36" t="n">
        <v>0</v>
      </c>
      <c r="AH271" s="36" t="s">
        <v>66</v>
      </c>
      <c r="AI271" s="36" t="s">
        <v>67</v>
      </c>
      <c r="AJ271" s="36" t="n">
        <v>1</v>
      </c>
      <c r="AK271" s="36" t="n">
        <v>11</v>
      </c>
      <c r="AL271" s="36" t="n">
        <v>0</v>
      </c>
      <c r="AM271" s="36" t="n">
        <f aca="false">IF(OR(AN271="2022-2023",AN271=2022), 1, 0)</f>
        <v>1</v>
      </c>
      <c r="AN271" s="36" t="s">
        <v>68</v>
      </c>
      <c r="AO271" s="36" t="n">
        <f aca="false">VLOOKUP($I271,'[1]Price List, Weapons &amp; Items'!B$1:F$1048576,5,0)</f>
        <v>0</v>
      </c>
      <c r="AP271" s="36" t="n">
        <f aca="false">IF(AND(AO271=1,M271="undisclosed")=TRUE(),1,0)</f>
        <v>0</v>
      </c>
      <c r="AQ271" s="36" t="n">
        <f aca="false">IF(AND(AO271=1,N271="undisclosed")=TRUE(),1,0)</f>
        <v>0</v>
      </c>
      <c r="AR271" s="36" t="n">
        <f aca="false">IFERROR(IF(SEARCH("ammuni",I271,1)&gt;0,1,0),0)</f>
        <v>1</v>
      </c>
      <c r="AS271" s="5" t="str">
        <f aca="false">VLOOKUP($I271,'[1]Price List, Weapons &amp; Items'!B$1:L$1048576,COLUMN('[1]Price List, Weapons &amp; Items'!$J$11)-1,0)</f>
        <v>Miscellaneous</v>
      </c>
      <c r="AT271" s="5" t="str">
        <f aca="false">IF(I271=".",".",VLOOKUP($I271,'[1]Price List, Weapons &amp; Items'!B$1:J$1048576,3,0))</f>
        <v>Small Arms and Light Weapons (SALW) ammunition</v>
      </c>
      <c r="AU271" s="13" t="str">
        <f aca="true">IF(AG271=1,(OFFSET(I271,0,0,COUNTIF(#REF!,A271),1)),"")</f>
        <v/>
      </c>
      <c r="AV271" s="5" t="n">
        <f aca="false">VLOOKUP($I271,'[1]Price List, Weapons &amp; Items'!B$1:L$1048576,COLUMN('[1]Price List, Weapons &amp; Items'!$L$11)-1,0)</f>
        <v>0</v>
      </c>
      <c r="AW271" s="5" t="n">
        <f aca="false">IF(U271="Yes",1,0)</f>
        <v>1</v>
      </c>
      <c r="AX271" s="5" t="n">
        <f aca="false">IF(D271="Military",IF(OR(IFERROR(SEARCH("equipment",E271,1),0)&gt;0,IFERROR(SEARCH("weapons",E271,1),0)&gt;0),1,0),0)</f>
        <v>1</v>
      </c>
      <c r="AY271" s="5" t="str">
        <f aca="false">IFERROR(IF(VALUE(TEXT(C271,"mm"))=IF(AK271&gt;12,AK271-12,AK271),".",IF(TEXT(C271,"mm")="01",".",1)),"Value is not in date format")</f>
        <v>.</v>
      </c>
      <c r="AZ271" s="5" t="str">
        <f aca="false">IF(AND(A271=A270,C271=C270)=TRUE(),IF(F271=F270,".","1"),".")</f>
        <v>.</v>
      </c>
      <c r="BA271" s="5" t="str">
        <f aca="false">IF(AND(_xlfn.ISFORMULA(R271),_xlfn.ISFORMULA(S271),_xlfn.ISFORMULA(T271))=TRUE(),".",1)</f>
        <v>.</v>
      </c>
      <c r="BB271" s="5" t="str">
        <f aca="false">IF(T271&lt;&gt;".",IF(T271&gt;S271,1,"."),".")</f>
        <v>.</v>
      </c>
      <c r="BC271" s="5" t="n">
        <f aca="false">IFERROR(VLOOKUP(B271,'[1]Share, Heavy Weapons to Ukraine'!B$1:AA$1048576,COLUMN('[1]Share, Heavy Weapons to Ukraine'!C280)-1,0),0)</f>
        <v>1</v>
      </c>
      <c r="BD271" s="5" t="n">
        <f aca="false">VLOOKUP(Sheet1!B271,'[1]Country Summary (€)'!B$1:F$1048576,COLUMN('[1]Country Summary (€)'!C281)-1,FALSE())</f>
        <v>0</v>
      </c>
      <c r="BE271" s="5" t="str">
        <f aca="false">IF(AND(AG271=1,D271="Military",H271&lt;&gt;"Not given")=TRUE(),IF(SUMIFS(#REF!,#REF!,A271)&gt;0,ABS((SUMIFS(#REF!,#REF!,A271)/VLOOKUP("USD",'[1]Exchange Rates'!B$1:C$1048576,2,0)))/S271,"."),".")</f>
        <v>.</v>
      </c>
      <c r="BF271" s="1" t="str">
        <f aca="false">IF(AND(AG271=1,D271="Military",H271&lt;&gt;"Not given")=TRUE(),IF(SUMIFS(#REF!,#REF!,A271)&gt;0,IF((ABS((SUMIFS(#REF!,#REF!,A271)/VLOOKUP("USD",'[1]Exchange Rates'!B$1:C$1048576,2,0)))/S271)&gt;1,(SUMIFS(#REF!,#REF!,A271)-S271)/S271,(S271-SUMIFS(#REF!,#REF!,A271))/SUMIFS(#REF!,#REF!,A271)),"."),".")</f>
        <v>.</v>
      </c>
    </row>
    <row r="272" customFormat="false" ht="15.75" hidden="false" customHeight="true" outlineLevel="0" collapsed="false">
      <c r="A272" s="37" t="s">
        <v>444</v>
      </c>
      <c r="B272" s="37" t="s">
        <v>57</v>
      </c>
      <c r="C272" s="38" t="n">
        <v>44888</v>
      </c>
      <c r="D272" s="37" t="s">
        <v>105</v>
      </c>
      <c r="E272" s="37" t="s">
        <v>370</v>
      </c>
      <c r="F272" s="90" t="s">
        <v>466</v>
      </c>
      <c r="G272" s="5" t="s">
        <v>61</v>
      </c>
      <c r="H272" s="53" t="n">
        <v>400000000</v>
      </c>
      <c r="I272" s="1" t="s">
        <v>196</v>
      </c>
      <c r="J272" s="7" t="str">
        <f aca="false">VLOOKUP($I272,'[1]Price List, Weapons &amp; Items'!B$1:C$1048576,2,0)</f>
        <v>Military equipment</v>
      </c>
      <c r="K272" s="7" t="str">
        <f aca="false">IF(I272=".",I272,VLOOKUP($I272,'[1]Price List, Weapons &amp; Items'!B$1:D$1048576,3,0))</f>
        <v>spare parts</v>
      </c>
      <c r="L272" s="8" t="n">
        <f aca="false">VLOOKUP(I272,'[1]Price List, Weapons &amp; Items'!B$1:E$1048576,4,0)</f>
        <v>0</v>
      </c>
      <c r="M272" s="9" t="s">
        <v>166</v>
      </c>
      <c r="N272" s="9" t="s">
        <v>166</v>
      </c>
      <c r="O272" s="9" t="str">
        <f aca="false">VLOOKUP($I272,'[1]Price List, Weapons &amp; Items'!B$1:G$1048576,6,0)</f>
        <v>.</v>
      </c>
      <c r="P272" s="6" t="str">
        <f aca="false">IF(TYPE(M272)=1,IF(TYPE(O272)=1,M272*O272,"No price"),".")</f>
        <v>.</v>
      </c>
      <c r="Q272" s="6" t="str">
        <f aca="false">IF(TYPE(N272)=1,IF(TYPE(O272)=1,N272*O272,"No price"),".")</f>
        <v>.</v>
      </c>
      <c r="R272" s="6" t="str">
        <f aca="false">IF(AG272=1,IF(H272&lt;&gt;"Not given",H272,IF(TYPE(H272)=2,IF(SUMIFS(#REF!,#REF!,A272)&gt;0,SUMIFS(#REF!,#REF!,A272),"."),"Format error")),"")</f>
        <v/>
      </c>
      <c r="S272" s="6" t="str">
        <f aca="false">IF(AND(AG272=1,R272&lt;&gt;".")=TRUE(),R272/VLOOKUP(G272,'[1]Exchange Rates'!B$1:C$1048576,2,0),IF(R272=".",".",""))</f>
        <v/>
      </c>
      <c r="T272" s="6" t="str">
        <f aca="false">IF(AG272=1,IF(AI272="Value is not given at all",".",IF(AI272="Value is given by the source",S272,IF(AI272="Value is calculated with prices",(IF(SUMIFS(#REF!,#REF!,A272)&gt;0,SUMIFS(#REF!,#REF!,A272),"."))/VLOOKUP("USD",'[1]Exchange Rates'!B$1:C$1048576,2,0),"Error with coding"))),"")</f>
        <v/>
      </c>
      <c r="U272" s="5" t="s">
        <v>63</v>
      </c>
      <c r="V272" s="42" t="s">
        <v>467</v>
      </c>
      <c r="W272" s="34" t="s">
        <v>95</v>
      </c>
      <c r="X272" s="45" t="s">
        <v>99</v>
      </c>
      <c r="Y272" s="34" t="s">
        <v>197</v>
      </c>
      <c r="Z272" s="5" t="n">
        <v>0</v>
      </c>
      <c r="AA272" s="5" t="n">
        <v>0</v>
      </c>
      <c r="AB272" s="5" t="n">
        <f aca="false">IF(AND(D272="Humanitarian", AE272&lt;&gt;"."), 1, 0)</f>
        <v>0</v>
      </c>
      <c r="AC272" s="5" t="n">
        <f aca="false">IF(OR(M272="undisclosed", M272="."), 0, IF(M272=N272, 1, 0))</f>
        <v>0</v>
      </c>
      <c r="AD272" s="5" t="n">
        <v>0</v>
      </c>
      <c r="AE272" s="91" t="s">
        <v>62</v>
      </c>
      <c r="AF272" s="12" t="str">
        <f aca="false">""</f>
        <v/>
      </c>
      <c r="AG272" s="36" t="n">
        <v>0</v>
      </c>
      <c r="AH272" s="36" t="s">
        <v>66</v>
      </c>
      <c r="AI272" s="36" t="s">
        <v>67</v>
      </c>
      <c r="AJ272" s="36" t="n">
        <v>1</v>
      </c>
      <c r="AK272" s="36" t="n">
        <v>11</v>
      </c>
      <c r="AL272" s="36" t="n">
        <v>0</v>
      </c>
      <c r="AM272" s="36" t="n">
        <f aca="false">IF(OR(AN272="2022-2023",AN272=2022), 1, 0)</f>
        <v>1</v>
      </c>
      <c r="AN272" s="36" t="s">
        <v>68</v>
      </c>
      <c r="AO272" s="36" t="n">
        <f aca="false">VLOOKUP($I272,'[1]Price List, Weapons &amp; Items'!B$1:F$1048576,5,0)</f>
        <v>0</v>
      </c>
      <c r="AP272" s="36" t="n">
        <f aca="false">IF(AND(AO272=1,M272="undisclosed")=TRUE(),1,0)</f>
        <v>0</v>
      </c>
      <c r="AQ272" s="36" t="n">
        <f aca="false">IF(AND(AO272=1,N272="undisclosed")=TRUE(),1,0)</f>
        <v>0</v>
      </c>
      <c r="AR272" s="36" t="n">
        <f aca="false">IFERROR(IF(SEARCH("ammuni",I272,1)&gt;0,1,0),0)</f>
        <v>0</v>
      </c>
      <c r="AS272" s="5" t="str">
        <f aca="false">VLOOKUP($I272,'[1]Price List, Weapons &amp; Items'!B$1:L$1048576,COLUMN('[1]Price List, Weapons &amp; Items'!$J$11)-1,0)</f>
        <v>.</v>
      </c>
      <c r="AT272" s="5" t="str">
        <f aca="false">IF(I272=".",".",VLOOKUP($I272,'[1]Price List, Weapons &amp; Items'!B$1:J$1048576,3,0))</f>
        <v>spare parts</v>
      </c>
      <c r="AU272" s="13" t="str">
        <f aca="true">IF(AG272=1,(OFFSET(I272,0,0,COUNTIF(#REF!,A272),1)),"")</f>
        <v/>
      </c>
      <c r="AV272" s="5" t="str">
        <f aca="false">VLOOKUP($I272,'[1]Price List, Weapons &amp; Items'!B$1:L$1048576,COLUMN('[1]Price List, Weapons &amp; Items'!$L$11)-1,0)</f>
        <v>no price, 0 count</v>
      </c>
      <c r="AW272" s="5" t="n">
        <f aca="false">IF(U272="Yes",1,0)</f>
        <v>1</v>
      </c>
      <c r="AX272" s="5" t="n">
        <f aca="false">IF(D272="Military",IF(OR(IFERROR(SEARCH("equipment",E272,1),0)&gt;0,IFERROR(SEARCH("weapons",E272,1),0)&gt;0),1,0),0)</f>
        <v>1</v>
      </c>
      <c r="AY272" s="5" t="str">
        <f aca="false">IFERROR(IF(VALUE(TEXT(C272,"mm"))=IF(AK272&gt;12,AK272-12,AK272),".",IF(TEXT(C272,"mm")="01",".",1)),"Value is not in date format")</f>
        <v>.</v>
      </c>
      <c r="AZ272" s="5" t="str">
        <f aca="false">IF(AND(A272=A271,C272=C271)=TRUE(),IF(F272=F271,".","1"),".")</f>
        <v>.</v>
      </c>
      <c r="BA272" s="5" t="str">
        <f aca="false">IF(AND(_xlfn.ISFORMULA(R272),_xlfn.ISFORMULA(S272),_xlfn.ISFORMULA(T272))=TRUE(),".",1)</f>
        <v>.</v>
      </c>
      <c r="BB272" s="5" t="str">
        <f aca="false">IF(T272&lt;&gt;".",IF(T272&gt;S272,1,"."),".")</f>
        <v>.</v>
      </c>
      <c r="BC272" s="5" t="n">
        <f aca="false">IFERROR(VLOOKUP(B272,'[1]Share, Heavy Weapons to Ukraine'!B$1:AA$1048576,COLUMN('[1]Share, Heavy Weapons to Ukraine'!C281)-1,0),0)</f>
        <v>1</v>
      </c>
      <c r="BD272" s="5" t="n">
        <f aca="false">VLOOKUP(Sheet1!B272,'[1]Country Summary (€)'!B$1:F$1048576,COLUMN('[1]Country Summary (€)'!C282)-1,FALSE())</f>
        <v>0</v>
      </c>
      <c r="BE272" s="5" t="str">
        <f aca="false">IF(AND(AG272=1,D272="Military",H272&lt;&gt;"Not given")=TRUE(),IF(SUMIFS(#REF!,#REF!,A272)&gt;0,ABS((SUMIFS(#REF!,#REF!,A272)/VLOOKUP("USD",'[1]Exchange Rates'!B$1:C$1048576,2,0)))/S272,"."),".")</f>
        <v>.</v>
      </c>
      <c r="BF272" s="1" t="str">
        <f aca="false">IF(AND(AG272=1,D272="Military",H272&lt;&gt;"Not given")=TRUE(),IF(SUMIFS(#REF!,#REF!,A272)&gt;0,IF((ABS((SUMIFS(#REF!,#REF!,A272)/VLOOKUP("USD",'[1]Exchange Rates'!B$1:C$1048576,2,0)))/S272)&gt;1,(SUMIFS(#REF!,#REF!,A272)-S272)/S272,(S272-SUMIFS(#REF!,#REF!,A272))/SUMIFS(#REF!,#REF!,A272)),"."),".")</f>
        <v>.</v>
      </c>
    </row>
    <row r="273" customFormat="false" ht="15.75" hidden="false" customHeight="true" outlineLevel="0" collapsed="false">
      <c r="A273" s="37" t="s">
        <v>444</v>
      </c>
      <c r="B273" s="37" t="s">
        <v>57</v>
      </c>
      <c r="C273" s="38" t="n">
        <v>44888</v>
      </c>
      <c r="D273" s="37" t="s">
        <v>105</v>
      </c>
      <c r="E273" s="37" t="s">
        <v>370</v>
      </c>
      <c r="F273" s="90" t="s">
        <v>466</v>
      </c>
      <c r="G273" s="5" t="s">
        <v>61</v>
      </c>
      <c r="H273" s="53" t="n">
        <v>400000000</v>
      </c>
      <c r="I273" s="1" t="s">
        <v>469</v>
      </c>
      <c r="J273" s="7" t="str">
        <f aca="false">VLOOKUP($I273,'[1]Price List, Weapons &amp; Items'!B$1:C$1048576,2,0)</f>
        <v>Military equipment</v>
      </c>
      <c r="K273" s="7" t="str">
        <f aca="false">IF(I273=".",I273,VLOOKUP($I273,'[1]Price List, Weapons &amp; Items'!B$1:D$1048576,3,0))</f>
        <v>Military equipment</v>
      </c>
      <c r="L273" s="8" t="n">
        <f aca="false">VLOOKUP(I273,'[1]Price List, Weapons &amp; Items'!B$1:E$1048576,4,0)</f>
        <v>0</v>
      </c>
      <c r="M273" s="9" t="n">
        <v>200</v>
      </c>
      <c r="N273" s="9" t="s">
        <v>166</v>
      </c>
      <c r="O273" s="9" t="n">
        <f aca="false">VLOOKUP($I273,'[1]Price List, Weapons &amp; Items'!B$1:G$1048576,6,0)</f>
        <v>22216</v>
      </c>
      <c r="P273" s="6" t="str">
        <f aca="false">IF(TYPE(M273)=1,IF(TYPE(O273)=1,M273*O273,"No price"),".")</f>
        <v>No price</v>
      </c>
      <c r="Q273" s="6" t="str">
        <f aca="false">IF(TYPE(N273)=1,IF(TYPE(O273)=1,N273*O273,"No price"),".")</f>
        <v>.</v>
      </c>
      <c r="R273" s="6" t="str">
        <f aca="false">IF(AG273=1,IF(H273&lt;&gt;"Not given",H273,IF(TYPE(H273)=2,IF(SUMIFS(#REF!,#REF!,A273)&gt;0,SUMIFS(#REF!,#REF!,A273),"."),"Format error")),"")</f>
        <v/>
      </c>
      <c r="S273" s="6" t="str">
        <f aca="false">IF(AND(AG273=1,R273&lt;&gt;".")=TRUE(),R273/VLOOKUP(G273,'[1]Exchange Rates'!B$1:C$1048576,2,0),IF(R273=".",".",""))</f>
        <v/>
      </c>
      <c r="T273" s="6" t="str">
        <f aca="false">IF(AG273=1,IF(AI273="Value is not given at all",".",IF(AI273="Value is given by the source",S273,IF(AI273="Value is calculated with prices",(IF(SUMIFS(#REF!,#REF!,A273)&gt;0,SUMIFS(#REF!,#REF!,A273),"."))/VLOOKUP("USD",'[1]Exchange Rates'!B$1:C$1048576,2,0),"Error with coding"))),"")</f>
        <v/>
      </c>
      <c r="U273" s="5" t="s">
        <v>63</v>
      </c>
      <c r="V273" s="42" t="s">
        <v>467</v>
      </c>
      <c r="W273" s="34" t="s">
        <v>95</v>
      </c>
      <c r="X273" s="45" t="s">
        <v>99</v>
      </c>
      <c r="Y273" s="34" t="s">
        <v>200</v>
      </c>
      <c r="Z273" s="5" t="n">
        <v>0</v>
      </c>
      <c r="AA273" s="5" t="n">
        <v>0</v>
      </c>
      <c r="AB273" s="5" t="n">
        <f aca="false">IF(AND(D273="Humanitarian", AE273&lt;&gt;"."), 1, 0)</f>
        <v>0</v>
      </c>
      <c r="AC273" s="5" t="n">
        <f aca="false">IF(OR(M273="undisclosed", M273="."), 0, IF(M273=N273, 1, 0))</f>
        <v>0</v>
      </c>
      <c r="AD273" s="5" t="n">
        <v>0</v>
      </c>
      <c r="AE273" s="91" t="s">
        <v>62</v>
      </c>
      <c r="AF273" s="12" t="str">
        <f aca="false">""</f>
        <v/>
      </c>
      <c r="AG273" s="36" t="n">
        <v>0</v>
      </c>
      <c r="AH273" s="36" t="s">
        <v>66</v>
      </c>
      <c r="AI273" s="36" t="s">
        <v>67</v>
      </c>
      <c r="AJ273" s="36" t="n">
        <v>1</v>
      </c>
      <c r="AK273" s="36" t="n">
        <v>11</v>
      </c>
      <c r="AL273" s="36" t="n">
        <v>0</v>
      </c>
      <c r="AM273" s="36" t="n">
        <f aca="false">IF(OR(AN273="2022-2023",AN273=2022), 1, 0)</f>
        <v>1</v>
      </c>
      <c r="AN273" s="36" t="s">
        <v>68</v>
      </c>
      <c r="AO273" s="36" t="n">
        <f aca="false">VLOOKUP($I273,'[1]Price List, Weapons &amp; Items'!B$1:F$1048576,5,0)</f>
        <v>0</v>
      </c>
      <c r="AP273" s="36" t="n">
        <f aca="false">IF(AND(AO273=1,M273="undisclosed")=TRUE(),1,0)</f>
        <v>0</v>
      </c>
      <c r="AQ273" s="36" t="n">
        <f aca="false">IF(AND(AO273=1,N273="undisclosed")=TRUE(),1,0)</f>
        <v>0</v>
      </c>
      <c r="AR273" s="36" t="n">
        <f aca="false">IFERROR(IF(SEARCH("ammuni",I273,1)&gt;0,1,0),0)</f>
        <v>0</v>
      </c>
      <c r="AS273" s="5" t="str">
        <f aca="false">VLOOKUP($I273,'[1]Price List, Weapons &amp; Items'!B$1:L$1048576,COLUMN('[1]Price List, Weapons &amp; Items'!$J$11)-1,0)</f>
        <v>Government information</v>
      </c>
      <c r="AT273" s="5" t="str">
        <f aca="false">IF(I273=".",".",VLOOKUP($I273,'[1]Price List, Weapons &amp; Items'!B$1:J$1048576,3,0))</f>
        <v>Military equipment</v>
      </c>
      <c r="AU273" s="13" t="str">
        <f aca="true">IF(AG273=1,(OFFSET(I273,0,0,COUNTIF(#REF!,A273),1)),"")</f>
        <v/>
      </c>
      <c r="AV273" s="5" t="n">
        <f aca="false">VLOOKUP($I273,'[1]Price List, Weapons &amp; Items'!B$1:L$1048576,COLUMN('[1]Price List, Weapons &amp; Items'!$L$11)-1,0)</f>
        <v>0</v>
      </c>
      <c r="AW273" s="5" t="n">
        <f aca="false">IF(U273="Yes",1,0)</f>
        <v>1</v>
      </c>
      <c r="AX273" s="5" t="n">
        <f aca="false">IF(D273="Military",IF(OR(IFERROR(SEARCH("equipment",E273,1),0)&gt;0,IFERROR(SEARCH("weapons",E273,1),0)&gt;0),1,0),0)</f>
        <v>1</v>
      </c>
      <c r="AY273" s="5" t="str">
        <f aca="false">IFERROR(IF(VALUE(TEXT(C273,"mm"))=IF(AK273&gt;12,AK273-12,AK273),".",IF(TEXT(C273,"mm")="01",".",1)),"Value is not in date format")</f>
        <v>.</v>
      </c>
      <c r="AZ273" s="5" t="str">
        <f aca="false">IF(AND(A273=A272,C273=C272)=TRUE(),IF(F273=F272,".","1"),".")</f>
        <v>.</v>
      </c>
      <c r="BA273" s="5" t="str">
        <f aca="false">IF(AND(_xlfn.ISFORMULA(R273),_xlfn.ISFORMULA(S273),_xlfn.ISFORMULA(T273))=TRUE(),".",1)</f>
        <v>.</v>
      </c>
      <c r="BB273" s="5" t="str">
        <f aca="false">IF(T273&lt;&gt;".",IF(T273&gt;S273,1,"."),".")</f>
        <v>.</v>
      </c>
      <c r="BC273" s="5" t="n">
        <f aca="false">IFERROR(VLOOKUP(B273,'[1]Share, Heavy Weapons to Ukraine'!B$1:AA$1048576,COLUMN('[1]Share, Heavy Weapons to Ukraine'!C282)-1,0),0)</f>
        <v>1</v>
      </c>
      <c r="BD273" s="5" t="n">
        <f aca="false">VLOOKUP(Sheet1!B273,'[1]Country Summary (€)'!B$1:F$1048576,COLUMN('[1]Country Summary (€)'!C283)-1,FALSE())</f>
        <v>0</v>
      </c>
      <c r="BE273" s="5" t="str">
        <f aca="false">IF(AND(AG273=1,D273="Military",H273&lt;&gt;"Not given")=TRUE(),IF(SUMIFS(#REF!,#REF!,A273)&gt;0,ABS((SUMIFS(#REF!,#REF!,A273)/VLOOKUP("USD",'[1]Exchange Rates'!B$1:C$1048576,2,0)))/S273,"."),".")</f>
        <v>.</v>
      </c>
      <c r="BF273" s="1" t="str">
        <f aca="false">IF(AND(AG273=1,D273="Military",H273&lt;&gt;"Not given")=TRUE(),IF(SUMIFS(#REF!,#REF!,A273)&gt;0,IF((ABS((SUMIFS(#REF!,#REF!,A273)/VLOOKUP("USD",'[1]Exchange Rates'!B$1:C$1048576,2,0)))/S273)&gt;1,(SUMIFS(#REF!,#REF!,A273)-S273)/S273,(S273-SUMIFS(#REF!,#REF!,A273))/SUMIFS(#REF!,#REF!,A273)),"."),".")</f>
        <v>.</v>
      </c>
    </row>
    <row r="274" customFormat="false" ht="15.75" hidden="false" customHeight="true" outlineLevel="0" collapsed="false">
      <c r="A274" s="37" t="s">
        <v>444</v>
      </c>
      <c r="B274" s="37" t="s">
        <v>57</v>
      </c>
      <c r="C274" s="38" t="n">
        <v>44904</v>
      </c>
      <c r="D274" s="37" t="s">
        <v>105</v>
      </c>
      <c r="E274" s="37" t="s">
        <v>370</v>
      </c>
      <c r="F274" s="90" t="s">
        <v>470</v>
      </c>
      <c r="G274" s="5" t="s">
        <v>61</v>
      </c>
      <c r="H274" s="53" t="n">
        <v>275000000</v>
      </c>
      <c r="I274" s="1" t="s">
        <v>231</v>
      </c>
      <c r="J274" s="7" t="str">
        <f aca="false">VLOOKUP($I274,'[1]Price List, Weapons &amp; Items'!B$1:C$1048576,2,0)</f>
        <v>Ammunition for heavy weapon</v>
      </c>
      <c r="K274" s="7" t="str">
        <f aca="false">IF(I274=".",I274,VLOOKUP($I274,'[1]Price List, Weapons &amp; Items'!B$1:D$1048576,3,0))</f>
        <v>227mm MLRS ammunition</v>
      </c>
      <c r="L274" s="8" t="n">
        <f aca="false">VLOOKUP(I274,'[1]Price List, Weapons &amp; Items'!B$1:E$1048576,4,0)</f>
        <v>0</v>
      </c>
      <c r="M274" s="9" t="s">
        <v>166</v>
      </c>
      <c r="N274" s="9" t="s">
        <v>166</v>
      </c>
      <c r="O274" s="9" t="n">
        <f aca="false">VLOOKUP($I274,'[1]Price List, Weapons &amp; Items'!B$1:G$1048576,6,0)</f>
        <v>150000</v>
      </c>
      <c r="P274" s="6" t="str">
        <f aca="false">IF(TYPE(M274)=1,IF(TYPE(O274)=1,M274*O274,"No price"),".")</f>
        <v>.</v>
      </c>
      <c r="Q274" s="6" t="str">
        <f aca="false">IF(TYPE(N274)=1,IF(TYPE(O274)=1,N274*O274,"No price"),".")</f>
        <v>.</v>
      </c>
      <c r="R274" s="6" t="str">
        <f aca="false">IF(AG274=1,IF(H274&lt;&gt;"Not given",H274,IF(TYPE(H274)=2,IF(SUMIFS(#REF!,#REF!,A274)&gt;0,SUMIFS(#REF!,#REF!,A274),"."),"Format error")),"")</f>
        <v/>
      </c>
      <c r="S274" s="6" t="str">
        <f aca="false">IF(AND(AG274=1,R274&lt;&gt;".")=TRUE(),R274/VLOOKUP(G274,'[1]Exchange Rates'!B$1:C$1048576,2,0),IF(R274=".",".",""))</f>
        <v/>
      </c>
      <c r="T274" s="6" t="str">
        <f aca="false">IF(AG274=1,IF(AI274="Value is not given at all",".",IF(AI274="Value is given by the source",S274,IF(AI274="Value is calculated with prices",(IF(SUMIFS(#REF!,#REF!,A274)&gt;0,SUMIFS(#REF!,#REF!,A274),"."))/VLOOKUP("USD",'[1]Exchange Rates'!B$1:C$1048576,2,0),"Error with coding"))),"")</f>
        <v/>
      </c>
      <c r="U274" s="5" t="s">
        <v>63</v>
      </c>
      <c r="V274" s="42" t="s">
        <v>471</v>
      </c>
      <c r="W274" s="34" t="s">
        <v>95</v>
      </c>
      <c r="X274" s="45" t="s">
        <v>99</v>
      </c>
      <c r="Y274" s="34" t="s">
        <v>201</v>
      </c>
      <c r="Z274" s="5" t="n">
        <v>0</v>
      </c>
      <c r="AA274" s="5" t="n">
        <v>0</v>
      </c>
      <c r="AB274" s="5" t="n">
        <f aca="false">IF(AND(D274="Humanitarian", AE274&lt;&gt;"."), 1, 0)</f>
        <v>0</v>
      </c>
      <c r="AC274" s="5" t="n">
        <f aca="false">IF(OR(M274="undisclosed", M274="."), 0, IF(M274=N274, 1, 0))</f>
        <v>0</v>
      </c>
      <c r="AD274" s="5" t="n">
        <v>0</v>
      </c>
      <c r="AE274" s="91" t="s">
        <v>62</v>
      </c>
      <c r="AF274" s="12" t="str">
        <f aca="false">""</f>
        <v/>
      </c>
      <c r="AG274" s="36" t="n">
        <v>0</v>
      </c>
      <c r="AH274" s="36" t="s">
        <v>66</v>
      </c>
      <c r="AI274" s="36" t="s">
        <v>67</v>
      </c>
      <c r="AJ274" s="36" t="n">
        <v>1</v>
      </c>
      <c r="AK274" s="36" t="n">
        <v>12</v>
      </c>
      <c r="AL274" s="36" t="n">
        <v>0</v>
      </c>
      <c r="AM274" s="36" t="n">
        <f aca="false">IF(OR(AN274="2022-2023",AN274=2022), 1, 0)</f>
        <v>1</v>
      </c>
      <c r="AN274" s="36" t="s">
        <v>68</v>
      </c>
      <c r="AO274" s="36" t="n">
        <f aca="false">VLOOKUP($I274,'[1]Price List, Weapons &amp; Items'!B$1:F$1048576,5,0)</f>
        <v>1</v>
      </c>
      <c r="AP274" s="36" t="n">
        <f aca="false">IF(AND(AO274=1,M274="undisclosed")=TRUE(),1,0)</f>
        <v>1</v>
      </c>
      <c r="AQ274" s="36" t="n">
        <f aca="false">IF(AND(AO274=1,N274="undisclosed")=TRUE(),1,0)</f>
        <v>1</v>
      </c>
      <c r="AR274" s="36" t="n">
        <f aca="false">IFERROR(IF(SEARCH("ammuni",I274,1)&gt;0,1,0),0)</f>
        <v>1</v>
      </c>
      <c r="AS274" s="5" t="str">
        <f aca="false">VLOOKUP($I274,'[1]Price List, Weapons &amp; Items'!B$1:L$1048576,COLUMN('[1]Price List, Weapons &amp; Items'!$J$11)-1,0)</f>
        <v>Media reports (incl. social media)</v>
      </c>
      <c r="AT274" s="5" t="str">
        <f aca="false">IF(I274=".",".",VLOOKUP($I274,'[1]Price List, Weapons &amp; Items'!B$1:J$1048576,3,0))</f>
        <v>227mm MLRS ammunition</v>
      </c>
      <c r="AU274" s="13" t="str">
        <f aca="true">IF(AG274=1,(OFFSET(I274,0,0,COUNTIF(#REF!,A274),1)),"")</f>
        <v/>
      </c>
      <c r="AV274" s="5" t="str">
        <f aca="false">VLOOKUP($I274,'[1]Price List, Weapons &amp; Items'!B$1:L$1048576,COLUMN('[1]Price List, Weapons &amp; Items'!$L$11)-1,0)</f>
        <v>no price, 0 count</v>
      </c>
      <c r="AW274" s="5" t="n">
        <f aca="false">IF(U274="Yes",1,0)</f>
        <v>1</v>
      </c>
      <c r="AX274" s="5" t="n">
        <f aca="false">IF(D274="Military",IF(OR(IFERROR(SEARCH("equipment",E274,1),0)&gt;0,IFERROR(SEARCH("weapons",E274,1),0)&gt;0),1,0),0)</f>
        <v>1</v>
      </c>
      <c r="AY274" s="5" t="str">
        <f aca="false">IFERROR(IF(VALUE(TEXT(C274,"mm"))=IF(AK274&gt;12,AK274-12,AK274),".",IF(TEXT(C274,"mm")="01",".",1)),"Value is not in date format")</f>
        <v>.</v>
      </c>
      <c r="AZ274" s="5" t="str">
        <f aca="false">IF(AND(A274=A273,C274=C273)=TRUE(),IF(F274=F273,".","1"),".")</f>
        <v>.</v>
      </c>
      <c r="BA274" s="5" t="str">
        <f aca="false">IF(AND(_xlfn.ISFORMULA(R274),_xlfn.ISFORMULA(S274),_xlfn.ISFORMULA(T274))=TRUE(),".",1)</f>
        <v>.</v>
      </c>
      <c r="BB274" s="5" t="str">
        <f aca="false">IF(T274&lt;&gt;".",IF(T274&gt;S274,1,"."),".")</f>
        <v>.</v>
      </c>
      <c r="BC274" s="5" t="n">
        <f aca="false">IFERROR(VLOOKUP(B274,'[1]Share, Heavy Weapons to Ukraine'!B$1:AA$1048576,COLUMN('[1]Share, Heavy Weapons to Ukraine'!C283)-1,0),0)</f>
        <v>1</v>
      </c>
      <c r="BD274" s="5" t="n">
        <f aca="false">VLOOKUP(Sheet1!B274,'[1]Country Summary (€)'!B$1:F$1048576,COLUMN('[1]Country Summary (€)'!C284)-1,FALSE())</f>
        <v>0</v>
      </c>
      <c r="BE274" s="5" t="str">
        <f aca="false">IF(AND(AG274=1,D274="Military",H274&lt;&gt;"Not given")=TRUE(),IF(SUMIFS(#REF!,#REF!,A274)&gt;0,ABS((SUMIFS(#REF!,#REF!,A274)/VLOOKUP("USD",'[1]Exchange Rates'!B$1:C$1048576,2,0)))/S274,"."),".")</f>
        <v>.</v>
      </c>
      <c r="BF274" s="1" t="str">
        <f aca="false">IF(AND(AG274=1,D274="Military",H274&lt;&gt;"Not given")=TRUE(),IF(SUMIFS(#REF!,#REF!,A274)&gt;0,IF((ABS((SUMIFS(#REF!,#REF!,A274)/VLOOKUP("USD",'[1]Exchange Rates'!B$1:C$1048576,2,0)))/S274)&gt;1,(SUMIFS(#REF!,#REF!,A274)-S274)/S274,(S274-SUMIFS(#REF!,#REF!,A274))/SUMIFS(#REF!,#REF!,A274)),"."),".")</f>
        <v>.</v>
      </c>
    </row>
    <row r="275" customFormat="false" ht="15.75" hidden="false" customHeight="true" outlineLevel="0" collapsed="false">
      <c r="A275" s="37" t="s">
        <v>444</v>
      </c>
      <c r="B275" s="37" t="s">
        <v>57</v>
      </c>
      <c r="C275" s="38" t="n">
        <v>44904</v>
      </c>
      <c r="D275" s="37" t="s">
        <v>105</v>
      </c>
      <c r="E275" s="37" t="s">
        <v>370</v>
      </c>
      <c r="F275" s="90" t="s">
        <v>470</v>
      </c>
      <c r="G275" s="5" t="s">
        <v>61</v>
      </c>
      <c r="H275" s="53" t="n">
        <v>275000000</v>
      </c>
      <c r="I275" s="1" t="s">
        <v>147</v>
      </c>
      <c r="J275" s="7" t="str">
        <f aca="false">VLOOKUP($I275,'[1]Price List, Weapons &amp; Items'!B$1:C$1048576,2,0)</f>
        <v>Ammunition for heavy weapon</v>
      </c>
      <c r="K275" s="7" t="str">
        <f aca="false">IF(I275=".",I275,VLOOKUP($I275,'[1]Price List, Weapons &amp; Items'!B$1:D$1048576,3,0))</f>
        <v>155mm howitzer ammunition</v>
      </c>
      <c r="L275" s="8" t="n">
        <f aca="false">VLOOKUP(I275,'[1]Price List, Weapons &amp; Items'!B$1:E$1048576,4,0)</f>
        <v>0</v>
      </c>
      <c r="M275" s="9" t="n">
        <v>80000</v>
      </c>
      <c r="N275" s="9" t="s">
        <v>166</v>
      </c>
      <c r="O275" s="9" t="n">
        <f aca="false">VLOOKUP($I275,'[1]Price List, Weapons &amp; Items'!B$1:G$1048576,6,0)</f>
        <v>3800</v>
      </c>
      <c r="P275" s="6" t="str">
        <f aca="false">IF(TYPE(M275)=1,IF(TYPE(O275)=1,M275*O275,"No price"),".")</f>
        <v>No price</v>
      </c>
      <c r="Q275" s="6" t="str">
        <f aca="false">IF(TYPE(N275)=1,IF(TYPE(O275)=1,N275*O275,"No price"),".")</f>
        <v>.</v>
      </c>
      <c r="R275" s="6" t="str">
        <f aca="false">IF(AG275=1,IF(H275&lt;&gt;"Not given",H275,IF(TYPE(H275)=2,IF(SUMIFS(#REF!,#REF!,A275)&gt;0,SUMIFS(#REF!,#REF!,A275),"."),"Format error")),"")</f>
        <v/>
      </c>
      <c r="S275" s="6" t="str">
        <f aca="false">IF(AND(AG275=1,R275&lt;&gt;".")=TRUE(),R275/VLOOKUP(G275,'[1]Exchange Rates'!B$1:C$1048576,2,0),IF(R275=".",".",""))</f>
        <v/>
      </c>
      <c r="T275" s="6" t="str">
        <f aca="false">IF(AG275=1,IF(AI275="Value is not given at all",".",IF(AI275="Value is given by the source",S275,IF(AI275="Value is calculated with prices",(IF(SUMIFS(#REF!,#REF!,A275)&gt;0,SUMIFS(#REF!,#REF!,A275),"."))/VLOOKUP("USD",'[1]Exchange Rates'!B$1:C$1048576,2,0),"Error with coding"))),"")</f>
        <v/>
      </c>
      <c r="U275" s="5" t="s">
        <v>63</v>
      </c>
      <c r="V275" s="42" t="s">
        <v>471</v>
      </c>
      <c r="W275" s="34" t="s">
        <v>95</v>
      </c>
      <c r="X275" s="45" t="s">
        <v>99</v>
      </c>
      <c r="Y275" s="34" t="s">
        <v>202</v>
      </c>
      <c r="Z275" s="5" t="n">
        <v>0</v>
      </c>
      <c r="AA275" s="5" t="n">
        <v>0</v>
      </c>
      <c r="AB275" s="5" t="n">
        <f aca="false">IF(AND(D275="Humanitarian", AE275&lt;&gt;"."), 1, 0)</f>
        <v>0</v>
      </c>
      <c r="AC275" s="5" t="n">
        <f aca="false">IF(OR(M275="undisclosed", M275="."), 0, IF(M275=N275, 1, 0))</f>
        <v>0</v>
      </c>
      <c r="AD275" s="5" t="n">
        <v>0</v>
      </c>
      <c r="AE275" s="91" t="s">
        <v>62</v>
      </c>
      <c r="AF275" s="12" t="str">
        <f aca="false">""</f>
        <v/>
      </c>
      <c r="AG275" s="36" t="n">
        <v>0</v>
      </c>
      <c r="AH275" s="36" t="s">
        <v>66</v>
      </c>
      <c r="AI275" s="36" t="s">
        <v>67</v>
      </c>
      <c r="AJ275" s="36" t="n">
        <v>1</v>
      </c>
      <c r="AK275" s="36" t="n">
        <v>12</v>
      </c>
      <c r="AL275" s="36" t="n">
        <v>0</v>
      </c>
      <c r="AM275" s="36" t="n">
        <f aca="false">IF(OR(AN275="2022-2023",AN275=2022), 1, 0)</f>
        <v>1</v>
      </c>
      <c r="AN275" s="36" t="s">
        <v>68</v>
      </c>
      <c r="AO275" s="36" t="n">
        <f aca="false">VLOOKUP($I275,'[1]Price List, Weapons &amp; Items'!B$1:F$1048576,5,0)</f>
        <v>1</v>
      </c>
      <c r="AP275" s="36" t="n">
        <f aca="false">IF(AND(AO275=1,M275="undisclosed")=TRUE(),1,0)</f>
        <v>0</v>
      </c>
      <c r="AQ275" s="36" t="n">
        <f aca="false">IF(AND(AO275=1,N275="undisclosed")=TRUE(),1,0)</f>
        <v>1</v>
      </c>
      <c r="AR275" s="36" t="n">
        <f aca="false">IFERROR(IF(SEARCH("ammuni",I275,1)&gt;0,1,0),0)</f>
        <v>0</v>
      </c>
      <c r="AS275" s="5" t="str">
        <f aca="false">VLOOKUP($I275,'[1]Price List, Weapons &amp; Items'!B$1:L$1048576,COLUMN('[1]Price List, Weapons &amp; Items'!$J$11)-1,0)</f>
        <v>Government information</v>
      </c>
      <c r="AT275" s="5" t="str">
        <f aca="false">IF(I275=".",".",VLOOKUP($I275,'[1]Price List, Weapons &amp; Items'!B$1:J$1048576,3,0))</f>
        <v>155mm howitzer ammunition</v>
      </c>
      <c r="AU275" s="13" t="str">
        <f aca="true">IF(AG275=1,(OFFSET(I275,0,0,COUNTIF(#REF!,A275),1)),"")</f>
        <v/>
      </c>
      <c r="AV275" s="5" t="n">
        <f aca="false">VLOOKUP($I275,'[1]Price List, Weapons &amp; Items'!B$1:L$1048576,COLUMN('[1]Price List, Weapons &amp; Items'!$L$11)-1,0)</f>
        <v>0</v>
      </c>
      <c r="AW275" s="5" t="n">
        <f aca="false">IF(U275="Yes",1,0)</f>
        <v>1</v>
      </c>
      <c r="AX275" s="5" t="n">
        <f aca="false">IF(D275="Military",IF(OR(IFERROR(SEARCH("equipment",E275,1),0)&gt;0,IFERROR(SEARCH("weapons",E275,1),0)&gt;0),1,0),0)</f>
        <v>1</v>
      </c>
      <c r="AY275" s="5" t="str">
        <f aca="false">IFERROR(IF(VALUE(TEXT(C275,"mm"))=IF(AK275&gt;12,AK275-12,AK275),".",IF(TEXT(C275,"mm")="01",".",1)),"Value is not in date format")</f>
        <v>.</v>
      </c>
      <c r="AZ275" s="5" t="str">
        <f aca="false">IF(AND(A275=A274,C275=C274)=TRUE(),IF(F275=F274,".","1"),".")</f>
        <v>.</v>
      </c>
      <c r="BA275" s="5" t="str">
        <f aca="false">IF(AND(_xlfn.ISFORMULA(R275),_xlfn.ISFORMULA(S275),_xlfn.ISFORMULA(T275))=TRUE(),".",1)</f>
        <v>.</v>
      </c>
      <c r="BB275" s="5" t="str">
        <f aca="false">IF(T275&lt;&gt;".",IF(T275&gt;S275,1,"."),".")</f>
        <v>.</v>
      </c>
      <c r="BC275" s="5" t="n">
        <f aca="false">IFERROR(VLOOKUP(B275,'[1]Share, Heavy Weapons to Ukraine'!B$1:AA$1048576,COLUMN('[1]Share, Heavy Weapons to Ukraine'!C284)-1,0),0)</f>
        <v>1</v>
      </c>
      <c r="BD275" s="5" t="n">
        <f aca="false">VLOOKUP(Sheet1!B275,'[1]Country Summary (€)'!B$1:F$1048576,COLUMN('[1]Country Summary (€)'!C285)-1,FALSE())</f>
        <v>0</v>
      </c>
      <c r="BE275" s="5" t="str">
        <f aca="false">IF(AND(AG275=1,D275="Military",H275&lt;&gt;"Not given")=TRUE(),IF(SUMIFS(#REF!,#REF!,A275)&gt;0,ABS((SUMIFS(#REF!,#REF!,A275)/VLOOKUP("USD",'[1]Exchange Rates'!B$1:C$1048576,2,0)))/S275,"."),".")</f>
        <v>.</v>
      </c>
      <c r="BF275" s="1" t="str">
        <f aca="false">IF(AND(AG275=1,D275="Military",H275&lt;&gt;"Not given")=TRUE(),IF(SUMIFS(#REF!,#REF!,A275)&gt;0,IF((ABS((SUMIFS(#REF!,#REF!,A275)/VLOOKUP("USD",'[1]Exchange Rates'!B$1:C$1048576,2,0)))/S275)&gt;1,(SUMIFS(#REF!,#REF!,A275)-S275)/S275,(S275-SUMIFS(#REF!,#REF!,A275))/SUMIFS(#REF!,#REF!,A275)),"."),".")</f>
        <v>.</v>
      </c>
    </row>
    <row r="276" customFormat="false" ht="15.75" hidden="false" customHeight="true" outlineLevel="0" collapsed="false">
      <c r="A276" s="37" t="s">
        <v>444</v>
      </c>
      <c r="B276" s="37" t="s">
        <v>57</v>
      </c>
      <c r="C276" s="38" t="n">
        <v>44904</v>
      </c>
      <c r="D276" s="37" t="s">
        <v>105</v>
      </c>
      <c r="E276" s="37" t="s">
        <v>370</v>
      </c>
      <c r="F276" s="90" t="s">
        <v>470</v>
      </c>
      <c r="G276" s="5" t="s">
        <v>61</v>
      </c>
      <c r="H276" s="53" t="n">
        <v>275000000</v>
      </c>
      <c r="I276" s="1" t="s">
        <v>333</v>
      </c>
      <c r="J276" s="7" t="str">
        <f aca="false">VLOOKUP($I276,'[1]Price List, Weapons &amp; Items'!B$1:C$1048576,2,0)</f>
        <v>Heavy weapon</v>
      </c>
      <c r="K276" s="7" t="str">
        <f aca="false">IF(I276=".",I276,VLOOKUP($I276,'[1]Price List, Weapons &amp; Items'!B$1:D$1048576,3,0))</f>
        <v>Armored Utility Vehicle (AUV)</v>
      </c>
      <c r="L276" s="8" t="n">
        <f aca="false">VLOOKUP(I276,'[1]Price List, Weapons &amp; Items'!B$1:E$1048576,4,0)</f>
        <v>0</v>
      </c>
      <c r="M276" s="9" t="n">
        <v>57</v>
      </c>
      <c r="N276" s="9" t="s">
        <v>166</v>
      </c>
      <c r="O276" s="9" t="n">
        <f aca="false">VLOOKUP($I276,'[1]Price List, Weapons &amp; Items'!B$1:G$1048576,6,0)</f>
        <v>254717</v>
      </c>
      <c r="P276" s="6" t="str">
        <f aca="false">IF(TYPE(M276)=1,IF(TYPE(O276)=1,M276*O276,"No price"),".")</f>
        <v>No price</v>
      </c>
      <c r="Q276" s="6" t="str">
        <f aca="false">IF(TYPE(N276)=1,IF(TYPE(O276)=1,N276*O276,"No price"),".")</f>
        <v>.</v>
      </c>
      <c r="R276" s="6" t="str">
        <f aca="false">IF(AG276=1,IF(H276&lt;&gt;"Not given",H276,IF(TYPE(H276)=2,IF(SUMIFS(#REF!,#REF!,A276)&gt;0,SUMIFS(#REF!,#REF!,A276),"."),"Format error")),"")</f>
        <v/>
      </c>
      <c r="S276" s="6" t="str">
        <f aca="false">IF(AND(AG276=1,R276&lt;&gt;".")=TRUE(),R276/VLOOKUP(G276,'[1]Exchange Rates'!B$1:C$1048576,2,0),IF(R276=".",".",""))</f>
        <v/>
      </c>
      <c r="T276" s="6" t="str">
        <f aca="false">IF(AG276=1,IF(AI276="Value is not given at all",".",IF(AI276="Value is given by the source",S276,IF(AI276="Value is calculated with prices",(IF(SUMIFS(#REF!,#REF!,A276)&gt;0,SUMIFS(#REF!,#REF!,A276),"."))/VLOOKUP("USD",'[1]Exchange Rates'!B$1:C$1048576,2,0),"Error with coding"))),"")</f>
        <v/>
      </c>
      <c r="U276" s="5" t="s">
        <v>63</v>
      </c>
      <c r="V276" s="42" t="s">
        <v>471</v>
      </c>
      <c r="W276" s="34" t="s">
        <v>95</v>
      </c>
      <c r="X276" s="45" t="s">
        <v>99</v>
      </c>
      <c r="Y276" s="34" t="s">
        <v>203</v>
      </c>
      <c r="Z276" s="5" t="n">
        <v>0</v>
      </c>
      <c r="AA276" s="5" t="n">
        <v>0</v>
      </c>
      <c r="AB276" s="5" t="n">
        <f aca="false">IF(AND(D276="Humanitarian", AE276&lt;&gt;"."), 1, 0)</f>
        <v>0</v>
      </c>
      <c r="AC276" s="5" t="n">
        <f aca="false">IF(OR(M276="undisclosed", M276="."), 0, IF(M276=N276, 1, 0))</f>
        <v>0</v>
      </c>
      <c r="AD276" s="5" t="n">
        <v>0</v>
      </c>
      <c r="AE276" s="91" t="s">
        <v>62</v>
      </c>
      <c r="AF276" s="12" t="str">
        <f aca="false">""</f>
        <v/>
      </c>
      <c r="AG276" s="36" t="n">
        <v>0</v>
      </c>
      <c r="AH276" s="36" t="s">
        <v>66</v>
      </c>
      <c r="AI276" s="36" t="s">
        <v>67</v>
      </c>
      <c r="AJ276" s="36" t="n">
        <v>1</v>
      </c>
      <c r="AK276" s="36" t="n">
        <v>12</v>
      </c>
      <c r="AL276" s="36" t="n">
        <v>0</v>
      </c>
      <c r="AM276" s="36" t="n">
        <f aca="false">IF(OR(AN276="2022-2023",AN276=2022), 1, 0)</f>
        <v>1</v>
      </c>
      <c r="AN276" s="36" t="s">
        <v>68</v>
      </c>
      <c r="AO276" s="36" t="n">
        <f aca="false">VLOOKUP($I276,'[1]Price List, Weapons &amp; Items'!B$1:F$1048576,5,0)</f>
        <v>1</v>
      </c>
      <c r="AP276" s="36" t="n">
        <f aca="false">IF(AND(AO276=1,M276="undisclosed")=TRUE(),1,0)</f>
        <v>0</v>
      </c>
      <c r="AQ276" s="36" t="n">
        <f aca="false">IF(AND(AO276=1,N276="undisclosed")=TRUE(),1,0)</f>
        <v>1</v>
      </c>
      <c r="AR276" s="36" t="n">
        <f aca="false">IFERROR(IF(SEARCH("ammuni",I276,1)&gt;0,1,0),0)</f>
        <v>0</v>
      </c>
      <c r="AS276" s="5" t="str">
        <f aca="false">VLOOKUP($I276,'[1]Price List, Weapons &amp; Items'!B$1:L$1048576,COLUMN('[1]Price List, Weapons &amp; Items'!$J$11)-1,0)</f>
        <v>Military media (incl. websites)</v>
      </c>
      <c r="AT276" s="5" t="str">
        <f aca="false">IF(I276=".",".",VLOOKUP($I276,'[1]Price List, Weapons &amp; Items'!B$1:J$1048576,3,0))</f>
        <v>Armored Utility Vehicle (AUV)</v>
      </c>
      <c r="AU276" s="13" t="str">
        <f aca="true">IF(AG276=1,(OFFSET(I276,0,0,COUNTIF(#REF!,A276),1)),"")</f>
        <v/>
      </c>
      <c r="AV276" s="5" t="n">
        <f aca="false">VLOOKUP($I276,'[1]Price List, Weapons &amp; Items'!B$1:L$1048576,COLUMN('[1]Price List, Weapons &amp; Items'!$L$11)-1,0)</f>
        <v>0</v>
      </c>
      <c r="AW276" s="5" t="n">
        <f aca="false">IF(U276="Yes",1,0)</f>
        <v>1</v>
      </c>
      <c r="AX276" s="5" t="n">
        <f aca="false">IF(D276="Military",IF(OR(IFERROR(SEARCH("equipment",E276,1),0)&gt;0,IFERROR(SEARCH("weapons",E276,1),0)&gt;0),1,0),0)</f>
        <v>1</v>
      </c>
      <c r="AY276" s="5" t="str">
        <f aca="false">IFERROR(IF(VALUE(TEXT(C276,"mm"))=IF(AK276&gt;12,AK276-12,AK276),".",IF(TEXT(C276,"mm")="01",".",1)),"Value is not in date format")</f>
        <v>.</v>
      </c>
      <c r="AZ276" s="5" t="str">
        <f aca="false">IF(AND(A276=A275,C276=C275)=TRUE(),IF(F276=F275,".","1"),".")</f>
        <v>.</v>
      </c>
      <c r="BA276" s="5" t="str">
        <f aca="false">IF(AND(_xlfn.ISFORMULA(R276),_xlfn.ISFORMULA(S276),_xlfn.ISFORMULA(T276))=TRUE(),".",1)</f>
        <v>.</v>
      </c>
      <c r="BB276" s="5" t="str">
        <f aca="false">IF(T276&lt;&gt;".",IF(T276&gt;S276,1,"."),".")</f>
        <v>.</v>
      </c>
      <c r="BC276" s="5" t="n">
        <f aca="false">IFERROR(VLOOKUP(B276,'[1]Share, Heavy Weapons to Ukraine'!B$1:AA$1048576,COLUMN('[1]Share, Heavy Weapons to Ukraine'!C285)-1,0),0)</f>
        <v>1</v>
      </c>
      <c r="BD276" s="5" t="n">
        <f aca="false">VLOOKUP(Sheet1!B276,'[1]Country Summary (€)'!B$1:F$1048576,COLUMN('[1]Country Summary (€)'!C286)-1,FALSE())</f>
        <v>0</v>
      </c>
      <c r="BE276" s="5" t="str">
        <f aca="false">IF(AND(AG276=1,D276="Military",H276&lt;&gt;"Not given")=TRUE(),IF(SUMIFS(#REF!,#REF!,A276)&gt;0,ABS((SUMIFS(#REF!,#REF!,A276)/VLOOKUP("USD",'[1]Exchange Rates'!B$1:C$1048576,2,0)))/S276,"."),".")</f>
        <v>.</v>
      </c>
      <c r="BF276" s="1" t="str">
        <f aca="false">IF(AND(AG276=1,D276="Military",H276&lt;&gt;"Not given")=TRUE(),IF(SUMIFS(#REF!,#REF!,A276)&gt;0,IF((ABS((SUMIFS(#REF!,#REF!,A276)/VLOOKUP("USD",'[1]Exchange Rates'!B$1:C$1048576,2,0)))/S276)&gt;1,(SUMIFS(#REF!,#REF!,A276)-S276)/S276,(S276-SUMIFS(#REF!,#REF!,A276))/SUMIFS(#REF!,#REF!,A276)),"."),".")</f>
        <v>.</v>
      </c>
    </row>
    <row r="277" customFormat="false" ht="15.75" hidden="false" customHeight="true" outlineLevel="0" collapsed="false">
      <c r="A277" s="37" t="s">
        <v>444</v>
      </c>
      <c r="B277" s="37" t="s">
        <v>57</v>
      </c>
      <c r="C277" s="38" t="n">
        <v>44904</v>
      </c>
      <c r="D277" s="37" t="s">
        <v>105</v>
      </c>
      <c r="E277" s="37" t="s">
        <v>370</v>
      </c>
      <c r="F277" s="90" t="s">
        <v>470</v>
      </c>
      <c r="G277" s="5" t="s">
        <v>61</v>
      </c>
      <c r="H277" s="53" t="n">
        <v>275000000</v>
      </c>
      <c r="I277" s="1" t="s">
        <v>469</v>
      </c>
      <c r="J277" s="7" t="str">
        <f aca="false">VLOOKUP($I277,'[1]Price List, Weapons &amp; Items'!B$1:C$1048576,2,0)</f>
        <v>Military equipment</v>
      </c>
      <c r="K277" s="7" t="str">
        <f aca="false">IF(I277=".",I277,VLOOKUP($I277,'[1]Price List, Weapons &amp; Items'!B$1:D$1048576,3,0))</f>
        <v>Military equipment</v>
      </c>
      <c r="L277" s="8" t="n">
        <f aca="false">VLOOKUP(I277,'[1]Price List, Weapons &amp; Items'!B$1:E$1048576,4,0)</f>
        <v>0</v>
      </c>
      <c r="M277" s="9" t="n">
        <v>150</v>
      </c>
      <c r="N277" s="9" t="s">
        <v>166</v>
      </c>
      <c r="O277" s="9" t="n">
        <f aca="false">VLOOKUP($I277,'[1]Price List, Weapons &amp; Items'!B$1:G$1048576,6,0)</f>
        <v>22216</v>
      </c>
      <c r="P277" s="6" t="str">
        <f aca="false">IF(TYPE(M277)=1,IF(TYPE(O277)=1,M277*O277,"No price"),".")</f>
        <v>No price</v>
      </c>
      <c r="Q277" s="6" t="str">
        <f aca="false">IF(TYPE(N277)=1,IF(TYPE(O277)=1,N277*O277,"No price"),".")</f>
        <v>.</v>
      </c>
      <c r="R277" s="6" t="str">
        <f aca="false">IF(AG277=1,IF(H277&lt;&gt;"Not given",H277,IF(TYPE(H277)=2,IF(SUMIFS(#REF!,#REF!,A277)&gt;0,SUMIFS(#REF!,#REF!,A277),"."),"Format error")),"")</f>
        <v/>
      </c>
      <c r="S277" s="6" t="str">
        <f aca="false">IF(AND(AG277=1,R277&lt;&gt;".")=TRUE(),R277/VLOOKUP(G277,'[1]Exchange Rates'!B$1:C$1048576,2,0),IF(R277=".",".",""))</f>
        <v/>
      </c>
      <c r="T277" s="6" t="str">
        <f aca="false">IF(AG277=1,IF(AI277="Value is not given at all",".",IF(AI277="Value is given by the source",S277,IF(AI277="Value is calculated with prices",(IF(SUMIFS(#REF!,#REF!,A277)&gt;0,SUMIFS(#REF!,#REF!,A277),"."))/VLOOKUP("USD",'[1]Exchange Rates'!B$1:C$1048576,2,0),"Error with coding"))),"")</f>
        <v/>
      </c>
      <c r="U277" s="5" t="s">
        <v>63</v>
      </c>
      <c r="V277" s="42" t="s">
        <v>471</v>
      </c>
      <c r="W277" s="34" t="s">
        <v>95</v>
      </c>
      <c r="X277" s="45" t="s">
        <v>99</v>
      </c>
      <c r="Y277" s="34" t="s">
        <v>204</v>
      </c>
      <c r="Z277" s="5" t="n">
        <v>0</v>
      </c>
      <c r="AA277" s="5" t="n">
        <v>0</v>
      </c>
      <c r="AB277" s="5" t="n">
        <f aca="false">IF(AND(D277="Humanitarian", AE277&lt;&gt;"."), 1, 0)</f>
        <v>0</v>
      </c>
      <c r="AC277" s="5" t="n">
        <f aca="false">IF(OR(M277="undisclosed", M277="."), 0, IF(M277=N277, 1, 0))</f>
        <v>0</v>
      </c>
      <c r="AD277" s="5" t="n">
        <v>0</v>
      </c>
      <c r="AE277" s="91" t="s">
        <v>62</v>
      </c>
      <c r="AF277" s="12" t="str">
        <f aca="false">""</f>
        <v/>
      </c>
      <c r="AG277" s="36" t="n">
        <v>0</v>
      </c>
      <c r="AH277" s="36" t="s">
        <v>66</v>
      </c>
      <c r="AI277" s="36" t="s">
        <v>67</v>
      </c>
      <c r="AJ277" s="36" t="n">
        <v>1</v>
      </c>
      <c r="AK277" s="36" t="n">
        <v>12</v>
      </c>
      <c r="AL277" s="36" t="n">
        <v>0</v>
      </c>
      <c r="AM277" s="36" t="n">
        <f aca="false">IF(OR(AN277="2022-2023",AN277=2022), 1, 0)</f>
        <v>1</v>
      </c>
      <c r="AN277" s="36" t="s">
        <v>68</v>
      </c>
      <c r="AO277" s="36" t="n">
        <f aca="false">VLOOKUP($I277,'[1]Price List, Weapons &amp; Items'!B$1:F$1048576,5,0)</f>
        <v>0</v>
      </c>
      <c r="AP277" s="36" t="n">
        <f aca="false">IF(AND(AO277=1,M277="undisclosed")=TRUE(),1,0)</f>
        <v>0</v>
      </c>
      <c r="AQ277" s="36" t="n">
        <f aca="false">IF(AND(AO277=1,N277="undisclosed")=TRUE(),1,0)</f>
        <v>0</v>
      </c>
      <c r="AR277" s="36" t="n">
        <f aca="false">IFERROR(IF(SEARCH("ammuni",I277,1)&gt;0,1,0),0)</f>
        <v>0</v>
      </c>
      <c r="AS277" s="5" t="str">
        <f aca="false">VLOOKUP($I277,'[1]Price List, Weapons &amp; Items'!B$1:L$1048576,COLUMN('[1]Price List, Weapons &amp; Items'!$J$11)-1,0)</f>
        <v>Government information</v>
      </c>
      <c r="AT277" s="5" t="str">
        <f aca="false">IF(I277=".",".",VLOOKUP($I277,'[1]Price List, Weapons &amp; Items'!B$1:J$1048576,3,0))</f>
        <v>Military equipment</v>
      </c>
      <c r="AU277" s="13" t="str">
        <f aca="true">IF(AG277=1,(OFFSET(I277,0,0,COUNTIF(#REF!,A277),1)),"")</f>
        <v/>
      </c>
      <c r="AV277" s="5" t="n">
        <f aca="false">VLOOKUP($I277,'[1]Price List, Weapons &amp; Items'!B$1:L$1048576,COLUMN('[1]Price List, Weapons &amp; Items'!$L$11)-1,0)</f>
        <v>0</v>
      </c>
      <c r="AW277" s="5" t="n">
        <f aca="false">IF(U277="Yes",1,0)</f>
        <v>1</v>
      </c>
      <c r="AX277" s="5" t="n">
        <f aca="false">IF(D277="Military",IF(OR(IFERROR(SEARCH("equipment",E277,1),0)&gt;0,IFERROR(SEARCH("weapons",E277,1),0)&gt;0),1,0),0)</f>
        <v>1</v>
      </c>
      <c r="AY277" s="5" t="str">
        <f aca="false">IFERROR(IF(VALUE(TEXT(C277,"mm"))=IF(AK277&gt;12,AK277-12,AK277),".",IF(TEXT(C277,"mm")="01",".",1)),"Value is not in date format")</f>
        <v>.</v>
      </c>
      <c r="AZ277" s="5" t="str">
        <f aca="false">IF(AND(A277=A276,C277=C276)=TRUE(),IF(F277=F276,".","1"),".")</f>
        <v>.</v>
      </c>
      <c r="BA277" s="5" t="str">
        <f aca="false">IF(AND(_xlfn.ISFORMULA(R277),_xlfn.ISFORMULA(S277),_xlfn.ISFORMULA(T277))=TRUE(),".",1)</f>
        <v>.</v>
      </c>
      <c r="BB277" s="5" t="str">
        <f aca="false">IF(T277&lt;&gt;".",IF(T277&gt;S277,1,"."),".")</f>
        <v>.</v>
      </c>
      <c r="BC277" s="5" t="n">
        <f aca="false">IFERROR(VLOOKUP(B277,'[1]Share, Heavy Weapons to Ukraine'!B$1:AA$1048576,COLUMN('[1]Share, Heavy Weapons to Ukraine'!C286)-1,0),0)</f>
        <v>1</v>
      </c>
      <c r="BD277" s="5" t="n">
        <f aca="false">VLOOKUP(Sheet1!B277,'[1]Country Summary (€)'!B$1:F$1048576,COLUMN('[1]Country Summary (€)'!C287)-1,FALSE())</f>
        <v>0</v>
      </c>
      <c r="BE277" s="5" t="str">
        <f aca="false">IF(AND(AG277=1,D277="Military",H277&lt;&gt;"Not given")=TRUE(),IF(SUMIFS(#REF!,#REF!,A277)&gt;0,ABS((SUMIFS(#REF!,#REF!,A277)/VLOOKUP("USD",'[1]Exchange Rates'!B$1:C$1048576,2,0)))/S277,"."),".")</f>
        <v>.</v>
      </c>
      <c r="BF277" s="1" t="str">
        <f aca="false">IF(AND(AG277=1,D277="Military",H277&lt;&gt;"Not given")=TRUE(),IF(SUMIFS(#REF!,#REF!,A277)&gt;0,IF((ABS((SUMIFS(#REF!,#REF!,A277)/VLOOKUP("USD",'[1]Exchange Rates'!B$1:C$1048576,2,0)))/S277)&gt;1,(SUMIFS(#REF!,#REF!,A277)-S277)/S277,(S277-SUMIFS(#REF!,#REF!,A277))/SUMIFS(#REF!,#REF!,A277)),"."),".")</f>
        <v>.</v>
      </c>
    </row>
    <row r="278" customFormat="false" ht="15.75" hidden="false" customHeight="true" outlineLevel="0" collapsed="false">
      <c r="A278" s="37" t="s">
        <v>444</v>
      </c>
      <c r="B278" s="37" t="s">
        <v>57</v>
      </c>
      <c r="C278" s="38" t="n">
        <v>44916</v>
      </c>
      <c r="D278" s="37" t="s">
        <v>105</v>
      </c>
      <c r="E278" s="37" t="s">
        <v>370</v>
      </c>
      <c r="F278" s="90" t="s">
        <v>472</v>
      </c>
      <c r="G278" s="5" t="s">
        <v>61</v>
      </c>
      <c r="H278" s="53" t="n">
        <v>1000000000</v>
      </c>
      <c r="I278" s="1" t="s">
        <v>473</v>
      </c>
      <c r="J278" s="7" t="str">
        <f aca="false">VLOOKUP($I278,'[1]Price List, Weapons &amp; Items'!B$1:C$1048576,2,0)</f>
        <v>Heavy weapon</v>
      </c>
      <c r="K278" s="7" t="str">
        <f aca="false">IF(I278=".",I278,VLOOKUP($I278,'[1]Price List, Weapons &amp; Items'!B$1:D$1048576,3,0))</f>
        <v>Anti-aircraft surface-to-air missile (SAM) system (long-range)</v>
      </c>
      <c r="L278" s="8" t="n">
        <f aca="false">VLOOKUP(I278,'[1]Price List, Weapons &amp; Items'!B$1:E$1048576,4,0)</f>
        <v>0</v>
      </c>
      <c r="M278" s="9" t="n">
        <v>1</v>
      </c>
      <c r="N278" s="9" t="s">
        <v>166</v>
      </c>
      <c r="O278" s="9" t="n">
        <f aca="false">VLOOKUP($I278,'[1]Price List, Weapons &amp; Items'!B$1:G$1048576,6,0)</f>
        <v>400000000</v>
      </c>
      <c r="P278" s="6" t="str">
        <f aca="false">IF(TYPE(M278)=1,IF(TYPE(O278)=1,M278*O278,"No price"),".")</f>
        <v>No price</v>
      </c>
      <c r="Q278" s="6" t="str">
        <f aca="false">IF(TYPE(N278)=1,IF(TYPE(O278)=1,N278*O278,"No price"),".")</f>
        <v>.</v>
      </c>
      <c r="R278" s="6" t="str">
        <f aca="false">IF(AG278=1,IF(H278&lt;&gt;"Not given",H278,IF(TYPE(H278)=2,IF(SUMIFS(#REF!,#REF!,A278)&gt;0,SUMIFS(#REF!,#REF!,A278),"."),"Format error")),"")</f>
        <v/>
      </c>
      <c r="S278" s="6" t="str">
        <f aca="false">IF(AND(AG278=1,R278&lt;&gt;".")=TRUE(),R278/VLOOKUP(G278,'[1]Exchange Rates'!B$1:C$1048576,2,0),IF(R278=".",".",""))</f>
        <v/>
      </c>
      <c r="T278" s="6" t="str">
        <f aca="false">IF(AG278=1,IF(AI278="Value is not given at all",".",IF(AI278="Value is given by the source",S278,IF(AI278="Value is calculated with prices",(IF(SUMIFS(#REF!,#REF!,A278)&gt;0,SUMIFS(#REF!,#REF!,A278),"."))/VLOOKUP("USD",'[1]Exchange Rates'!B$1:C$1048576,2,0),"Error with coding"))),"")</f>
        <v/>
      </c>
      <c r="U278" s="5" t="s">
        <v>63</v>
      </c>
      <c r="V278" s="42" t="s">
        <v>474</v>
      </c>
      <c r="W278" s="34" t="s">
        <v>95</v>
      </c>
      <c r="X278" s="45" t="s">
        <v>99</v>
      </c>
      <c r="Y278" s="34" t="s">
        <v>207</v>
      </c>
      <c r="Z278" s="5" t="n">
        <v>0</v>
      </c>
      <c r="AA278" s="5" t="n">
        <v>0</v>
      </c>
      <c r="AB278" s="5" t="n">
        <f aca="false">IF(AND(D278="Humanitarian", AE278&lt;&gt;"."), 1, 0)</f>
        <v>0</v>
      </c>
      <c r="AC278" s="5" t="n">
        <f aca="false">IF(OR(M278="undisclosed", M278="."), 0, IF(M278=N278, 1, 0))</f>
        <v>0</v>
      </c>
      <c r="AD278" s="5" t="n">
        <v>0</v>
      </c>
      <c r="AE278" s="85" t="s">
        <v>475</v>
      </c>
      <c r="AF278" s="12" t="str">
        <f aca="false">""</f>
        <v/>
      </c>
      <c r="AG278" s="36" t="n">
        <v>0</v>
      </c>
      <c r="AH278" s="36" t="s">
        <v>66</v>
      </c>
      <c r="AI278" s="36" t="s">
        <v>67</v>
      </c>
      <c r="AJ278" s="36" t="n">
        <v>1</v>
      </c>
      <c r="AK278" s="36" t="n">
        <v>12</v>
      </c>
      <c r="AL278" s="36" t="n">
        <v>0</v>
      </c>
      <c r="AM278" s="36" t="n">
        <f aca="false">IF(OR(AN278="2022-2023",AN278=2022), 1, 0)</f>
        <v>1</v>
      </c>
      <c r="AN278" s="36" t="s">
        <v>68</v>
      </c>
      <c r="AO278" s="36" t="n">
        <f aca="false">VLOOKUP($I278,'[1]Price List, Weapons &amp; Items'!B$1:F$1048576,5,0)</f>
        <v>0</v>
      </c>
      <c r="AP278" s="36" t="n">
        <f aca="false">IF(AND(AO278=1,M278="undisclosed")=TRUE(),1,0)</f>
        <v>0</v>
      </c>
      <c r="AQ278" s="36" t="n">
        <f aca="false">IF(AND(AO278=1,N278="undisclosed")=TRUE(),1,0)</f>
        <v>0</v>
      </c>
      <c r="AR278" s="36" t="n">
        <f aca="false">IFERROR(IF(SEARCH("ammuni",I278,1)&gt;0,1,0),0)</f>
        <v>0</v>
      </c>
      <c r="AS278" s="5" t="str">
        <f aca="false">VLOOKUP($I278,'[1]Price List, Weapons &amp; Items'!B$1:L$1048576,COLUMN('[1]Price List, Weapons &amp; Items'!$J$11)-1,0)</f>
        <v>Military media (incl. websites)</v>
      </c>
      <c r="AT278" s="5" t="str">
        <f aca="false">IF(I278=".",".",VLOOKUP($I278,'[1]Price List, Weapons &amp; Items'!B$1:J$1048576,3,0))</f>
        <v>Anti-aircraft surface-to-air missile (SAM) system (long-range)</v>
      </c>
      <c r="AU278" s="13" t="str">
        <f aca="true">IF(AG278=1,(OFFSET(I278,0,0,COUNTIF(#REF!,A278),1)),"")</f>
        <v/>
      </c>
      <c r="AV278" s="5" t="n">
        <f aca="false">VLOOKUP($I278,'[1]Price List, Weapons &amp; Items'!B$1:L$1048576,COLUMN('[1]Price List, Weapons &amp; Items'!$L$11)-1,0)</f>
        <v>0</v>
      </c>
      <c r="AW278" s="5" t="n">
        <f aca="false">IF(U278="Yes",1,0)</f>
        <v>1</v>
      </c>
      <c r="AX278" s="5" t="n">
        <f aca="false">IF(D278="Military",IF(OR(IFERROR(SEARCH("equipment",E278,1),0)&gt;0,IFERROR(SEARCH("weapons",E278,1),0)&gt;0),1,0),0)</f>
        <v>1</v>
      </c>
      <c r="AY278" s="5" t="str">
        <f aca="false">IFERROR(IF(VALUE(TEXT(C278,"mm"))=IF(AK278&gt;12,AK278-12,AK278),".",IF(TEXT(C278,"mm")="01",".",1)),"Value is not in date format")</f>
        <v>.</v>
      </c>
      <c r="AZ278" s="5" t="str">
        <f aca="false">IF(AND(A278=A277,C278=C277)=TRUE(),IF(F278=F277,".","1"),".")</f>
        <v>.</v>
      </c>
      <c r="BA278" s="5" t="str">
        <f aca="false">IF(AND(_xlfn.ISFORMULA(R278),_xlfn.ISFORMULA(S278),_xlfn.ISFORMULA(T278))=TRUE(),".",1)</f>
        <v>.</v>
      </c>
      <c r="BB278" s="5" t="str">
        <f aca="false">IF(T278&lt;&gt;".",IF(T278&gt;S278,1,"."),".")</f>
        <v>.</v>
      </c>
      <c r="BC278" s="5" t="n">
        <f aca="false">IFERROR(VLOOKUP(B278,'[1]Share, Heavy Weapons to Ukraine'!B$1:AA$1048576,COLUMN('[1]Share, Heavy Weapons to Ukraine'!C287)-1,0),0)</f>
        <v>1</v>
      </c>
      <c r="BD278" s="5" t="n">
        <f aca="false">VLOOKUP(Sheet1!B278,'[1]Country Summary (€)'!B$1:F$1048576,COLUMN('[1]Country Summary (€)'!C288)-1,FALSE())</f>
        <v>0</v>
      </c>
      <c r="BE278" s="5" t="str">
        <f aca="false">IF(AND(AG278=1,D278="Military",H278&lt;&gt;"Not given")=TRUE(),IF(SUMIFS(#REF!,#REF!,A278)&gt;0,ABS((SUMIFS(#REF!,#REF!,A278)/VLOOKUP("USD",'[1]Exchange Rates'!B$1:C$1048576,2,0)))/S278,"."),".")</f>
        <v>.</v>
      </c>
      <c r="BF278" s="1" t="str">
        <f aca="false">IF(AND(AG278=1,D278="Military",H278&lt;&gt;"Not given")=TRUE(),IF(SUMIFS(#REF!,#REF!,A278)&gt;0,IF((ABS((SUMIFS(#REF!,#REF!,A278)/VLOOKUP("USD",'[1]Exchange Rates'!B$1:C$1048576,2,0)))/S278)&gt;1,(SUMIFS(#REF!,#REF!,A278)-S278)/S278,(S278-SUMIFS(#REF!,#REF!,A278))/SUMIFS(#REF!,#REF!,A278)),"."),".")</f>
        <v>.</v>
      </c>
    </row>
    <row r="279" customFormat="false" ht="15.75" hidden="false" customHeight="true" outlineLevel="0" collapsed="false">
      <c r="A279" s="37" t="s">
        <v>444</v>
      </c>
      <c r="B279" s="37" t="s">
        <v>57</v>
      </c>
      <c r="C279" s="38" t="n">
        <v>44916</v>
      </c>
      <c r="D279" s="37" t="s">
        <v>105</v>
      </c>
      <c r="E279" s="37" t="s">
        <v>370</v>
      </c>
      <c r="F279" s="90" t="s">
        <v>472</v>
      </c>
      <c r="G279" s="5" t="s">
        <v>61</v>
      </c>
      <c r="H279" s="53" t="n">
        <v>1000000000</v>
      </c>
      <c r="I279" s="1" t="s">
        <v>476</v>
      </c>
      <c r="J279" s="7" t="str">
        <f aca="false">VLOOKUP($I279,'[1]Price List, Weapons &amp; Items'!B$1:C$1048576,2,0)</f>
        <v>Ammunition for heavy weapon</v>
      </c>
      <c r="K279" s="7" t="str">
        <f aca="false">IF(I279=".",I279,VLOOKUP($I279,'[1]Price List, Weapons &amp; Items'!B$1:D$1048576,3,0))</f>
        <v>Surface-to-air missile (SAM)</v>
      </c>
      <c r="L279" s="8" t="n">
        <f aca="false">VLOOKUP(I279,'[1]Price List, Weapons &amp; Items'!B$1:E$1048576,4,0)</f>
        <v>0</v>
      </c>
      <c r="M279" s="9" t="s">
        <v>166</v>
      </c>
      <c r="N279" s="9" t="s">
        <v>166</v>
      </c>
      <c r="O279" s="9" t="n">
        <f aca="false">VLOOKUP($I279,'[1]Price List, Weapons &amp; Items'!B$1:G$1048576,6,0)</f>
        <v>3000000</v>
      </c>
      <c r="P279" s="6" t="str">
        <f aca="false">IF(TYPE(M279)=1,IF(TYPE(O279)=1,M279*O279,"No price"),".")</f>
        <v>.</v>
      </c>
      <c r="Q279" s="6" t="str">
        <f aca="false">IF(TYPE(N279)=1,IF(TYPE(O279)=1,N279*O279,"No price"),".")</f>
        <v>.</v>
      </c>
      <c r="R279" s="6" t="str">
        <f aca="false">IF(AG279=1,IF(H279&lt;&gt;"Not given",H279,IF(TYPE(H279)=2,IF(SUMIFS(#REF!,#REF!,A279)&gt;0,SUMIFS(#REF!,#REF!,A279),"."),"Format error")),"")</f>
        <v/>
      </c>
      <c r="S279" s="6" t="str">
        <f aca="false">IF(AND(AG279=1,R279&lt;&gt;".")=TRUE(),R279/VLOOKUP(G279,'[1]Exchange Rates'!B$1:C$1048576,2,0),IF(R279=".",".",""))</f>
        <v/>
      </c>
      <c r="T279" s="6" t="str">
        <f aca="false">IF(AG279=1,IF(AI279="Value is not given at all",".",IF(AI279="Value is given by the source",S279,IF(AI279="Value is calculated with prices",(IF(SUMIFS(#REF!,#REF!,A279)&gt;0,SUMIFS(#REF!,#REF!,A279),"."))/VLOOKUP("USD",'[1]Exchange Rates'!B$1:C$1048576,2,0),"Error with coding"))),"")</f>
        <v/>
      </c>
      <c r="U279" s="5" t="s">
        <v>63</v>
      </c>
      <c r="V279" s="42" t="s">
        <v>474</v>
      </c>
      <c r="W279" s="34" t="s">
        <v>95</v>
      </c>
      <c r="X279" s="45" t="s">
        <v>99</v>
      </c>
      <c r="Y279" s="34" t="s">
        <v>210</v>
      </c>
      <c r="Z279" s="5" t="n">
        <v>0</v>
      </c>
      <c r="AA279" s="5" t="n">
        <v>0</v>
      </c>
      <c r="AB279" s="5" t="n">
        <f aca="false">IF(AND(D279="Humanitarian", AE279&lt;&gt;"."), 1, 0)</f>
        <v>0</v>
      </c>
      <c r="AC279" s="5" t="n">
        <f aca="false">IF(OR(M279="undisclosed", M279="."), 0, IF(M279=N279, 1, 0))</f>
        <v>0</v>
      </c>
      <c r="AD279" s="5" t="n">
        <v>0</v>
      </c>
      <c r="AE279" s="91" t="s">
        <v>62</v>
      </c>
      <c r="AF279" s="12" t="str">
        <f aca="false">""</f>
        <v/>
      </c>
      <c r="AG279" s="36" t="n">
        <v>0</v>
      </c>
      <c r="AH279" s="36" t="s">
        <v>66</v>
      </c>
      <c r="AI279" s="36" t="s">
        <v>67</v>
      </c>
      <c r="AJ279" s="36" t="n">
        <v>1</v>
      </c>
      <c r="AK279" s="36" t="n">
        <v>12</v>
      </c>
      <c r="AL279" s="36" t="n">
        <v>0</v>
      </c>
      <c r="AM279" s="36" t="n">
        <f aca="false">IF(OR(AN279="2022-2023",AN279=2022), 1, 0)</f>
        <v>1</v>
      </c>
      <c r="AN279" s="36" t="s">
        <v>68</v>
      </c>
      <c r="AO279" s="36" t="n">
        <f aca="false">VLOOKUP($I279,'[1]Price List, Weapons &amp; Items'!B$1:F$1048576,5,0)</f>
        <v>0</v>
      </c>
      <c r="AP279" s="36" t="n">
        <f aca="false">IF(AND(AO279=1,M279="undisclosed")=TRUE(),1,0)</f>
        <v>0</v>
      </c>
      <c r="AQ279" s="36" t="n">
        <f aca="false">IF(AND(AO279=1,N279="undisclosed")=TRUE(),1,0)</f>
        <v>0</v>
      </c>
      <c r="AR279" s="36" t="n">
        <f aca="false">IFERROR(IF(SEARCH("ammuni",I279,1)&gt;0,1,0),0)</f>
        <v>0</v>
      </c>
      <c r="AS279" s="5" t="str">
        <f aca="false">VLOOKUP($I279,'[1]Price List, Weapons &amp; Items'!B$1:L$1048576,COLUMN('[1]Price List, Weapons &amp; Items'!$J$11)-1,0)</f>
        <v>Media reports (incl. social media)</v>
      </c>
      <c r="AT279" s="5" t="str">
        <f aca="false">IF(I279=".",".",VLOOKUP($I279,'[1]Price List, Weapons &amp; Items'!B$1:J$1048576,3,0))</f>
        <v>Surface-to-air missile (SAM)</v>
      </c>
      <c r="AU279" s="13" t="str">
        <f aca="true">IF(AG279=1,(OFFSET(I279,0,0,COUNTIF(#REF!,A279),1)),"")</f>
        <v/>
      </c>
      <c r="AV279" s="5" t="str">
        <f aca="false">VLOOKUP($I279,'[1]Price List, Weapons &amp; Items'!B$1:L$1048576,COLUMN('[1]Price List, Weapons &amp; Items'!$L$11)-1,0)</f>
        <v>no price, 0 count</v>
      </c>
      <c r="AW279" s="5" t="n">
        <f aca="false">IF(U279="Yes",1,0)</f>
        <v>1</v>
      </c>
      <c r="AX279" s="5" t="n">
        <f aca="false">IF(D279="Military",IF(OR(IFERROR(SEARCH("equipment",E279,1),0)&gt;0,IFERROR(SEARCH("weapons",E279,1),0)&gt;0),1,0),0)</f>
        <v>1</v>
      </c>
      <c r="AY279" s="5" t="str">
        <f aca="false">IFERROR(IF(VALUE(TEXT(C279,"mm"))=IF(AK279&gt;12,AK279-12,AK279),".",IF(TEXT(C279,"mm")="01",".",1)),"Value is not in date format")</f>
        <v>.</v>
      </c>
      <c r="AZ279" s="5" t="str">
        <f aca="false">IF(AND(A279=A278,C279=C278)=TRUE(),IF(F279=F278,".","1"),".")</f>
        <v>.</v>
      </c>
      <c r="BA279" s="5" t="str">
        <f aca="false">IF(AND(_xlfn.ISFORMULA(R279),_xlfn.ISFORMULA(S279),_xlfn.ISFORMULA(T279))=TRUE(),".",1)</f>
        <v>.</v>
      </c>
      <c r="BB279" s="5" t="str">
        <f aca="false">IF(T279&lt;&gt;".",IF(T279&gt;S279,1,"."),".")</f>
        <v>.</v>
      </c>
      <c r="BC279" s="5" t="n">
        <f aca="false">IFERROR(VLOOKUP(B279,'[1]Share, Heavy Weapons to Ukraine'!B$1:AA$1048576,COLUMN('[1]Share, Heavy Weapons to Ukraine'!C288)-1,0),0)</f>
        <v>1</v>
      </c>
      <c r="BD279" s="5" t="n">
        <f aca="false">VLOOKUP(Sheet1!B279,'[1]Country Summary (€)'!B$1:F$1048576,COLUMN('[1]Country Summary (€)'!C289)-1,FALSE())</f>
        <v>0</v>
      </c>
      <c r="BE279" s="5" t="str">
        <f aca="false">IF(AND(AG279=1,D279="Military",H279&lt;&gt;"Not given")=TRUE(),IF(SUMIFS(#REF!,#REF!,A279)&gt;0,ABS((SUMIFS(#REF!,#REF!,A279)/VLOOKUP("USD",'[1]Exchange Rates'!B$1:C$1048576,2,0)))/S279,"."),".")</f>
        <v>.</v>
      </c>
      <c r="BF279" s="1" t="str">
        <f aca="false">IF(AND(AG279=1,D279="Military",H279&lt;&gt;"Not given")=TRUE(),IF(SUMIFS(#REF!,#REF!,A279)&gt;0,IF((ABS((SUMIFS(#REF!,#REF!,A279)/VLOOKUP("USD",'[1]Exchange Rates'!B$1:C$1048576,2,0)))/S279)&gt;1,(SUMIFS(#REF!,#REF!,A279)-S279)/S279,(S279-SUMIFS(#REF!,#REF!,A279))/SUMIFS(#REF!,#REF!,A279)),"."),".")</f>
        <v>.</v>
      </c>
    </row>
    <row r="280" customFormat="false" ht="15.75" hidden="false" customHeight="true" outlineLevel="0" collapsed="false">
      <c r="A280" s="37" t="s">
        <v>444</v>
      </c>
      <c r="B280" s="37" t="s">
        <v>57</v>
      </c>
      <c r="C280" s="38" t="n">
        <v>44916</v>
      </c>
      <c r="D280" s="37" t="s">
        <v>105</v>
      </c>
      <c r="E280" s="37" t="s">
        <v>370</v>
      </c>
      <c r="F280" s="90" t="s">
        <v>472</v>
      </c>
      <c r="G280" s="5" t="s">
        <v>61</v>
      </c>
      <c r="H280" s="53" t="n">
        <v>1000000000</v>
      </c>
      <c r="I280" s="1" t="s">
        <v>452</v>
      </c>
      <c r="J280" s="7" t="str">
        <f aca="false">VLOOKUP($I280,'[1]Price List, Weapons &amp; Items'!B$1:C$1048576,2,0)</f>
        <v>Ammunition for heavy weapon</v>
      </c>
      <c r="K280" s="7" t="str">
        <f aca="false">IF(I280=".",I280,VLOOKUP($I280,'[1]Price List, Weapons &amp; Items'!B$1:D$1048576,3,0))</f>
        <v>artillery round</v>
      </c>
      <c r="L280" s="8" t="n">
        <f aca="false">VLOOKUP(I280,'[1]Price List, Weapons &amp; Items'!B$1:E$1048576,4,0)</f>
        <v>0</v>
      </c>
      <c r="M280" s="9" t="n">
        <v>500</v>
      </c>
      <c r="N280" s="9" t="s">
        <v>166</v>
      </c>
      <c r="O280" s="9" t="n">
        <f aca="false">VLOOKUP($I280,'[1]Price List, Weapons &amp; Items'!B$1:G$1048576,6,0)</f>
        <v>112800</v>
      </c>
      <c r="P280" s="6" t="str">
        <f aca="false">IF(TYPE(M280)=1,IF(TYPE(O280)=1,M280*O280,"No price"),".")</f>
        <v>No price</v>
      </c>
      <c r="Q280" s="6" t="str">
        <f aca="false">IF(TYPE(N280)=1,IF(TYPE(O280)=1,N280*O280,"No price"),".")</f>
        <v>.</v>
      </c>
      <c r="R280" s="6" t="str">
        <f aca="false">IF(AG280=1,IF(H280&lt;&gt;"Not given",H280,IF(TYPE(H280)=2,IF(SUMIFS(#REF!,#REF!,A280)&gt;0,SUMIFS(#REF!,#REF!,A280),"."),"Format error")),"")</f>
        <v/>
      </c>
      <c r="S280" s="6" t="str">
        <f aca="false">IF(AND(AG280=1,R280&lt;&gt;".")=TRUE(),R280/VLOOKUP(G280,'[1]Exchange Rates'!B$1:C$1048576,2,0),IF(R280=".",".",""))</f>
        <v/>
      </c>
      <c r="T280" s="6" t="str">
        <f aca="false">IF(AG280=1,IF(AI280="Value is not given at all",".",IF(AI280="Value is given by the source",S280,IF(AI280="Value is calculated with prices",(IF(SUMIFS(#REF!,#REF!,A280)&gt;0,SUMIFS(#REF!,#REF!,A280),"."))/VLOOKUP("USD",'[1]Exchange Rates'!B$1:C$1048576,2,0),"Error with coding"))),"")</f>
        <v/>
      </c>
      <c r="U280" s="5" t="s">
        <v>63</v>
      </c>
      <c r="V280" s="42" t="s">
        <v>474</v>
      </c>
      <c r="W280" s="34" t="s">
        <v>95</v>
      </c>
      <c r="X280" s="45" t="s">
        <v>99</v>
      </c>
      <c r="Y280" s="34" t="s">
        <v>212</v>
      </c>
      <c r="Z280" s="5" t="n">
        <v>0</v>
      </c>
      <c r="AA280" s="5" t="n">
        <v>0</v>
      </c>
      <c r="AB280" s="5" t="n">
        <f aca="false">IF(AND(D280="Humanitarian", AE280&lt;&gt;"."), 1, 0)</f>
        <v>0</v>
      </c>
      <c r="AC280" s="5" t="n">
        <f aca="false">IF(OR(M280="undisclosed", M280="."), 0, IF(M280=N280, 1, 0))</f>
        <v>0</v>
      </c>
      <c r="AD280" s="5" t="n">
        <v>0</v>
      </c>
      <c r="AE280" s="91" t="s">
        <v>62</v>
      </c>
      <c r="AF280" s="12" t="str">
        <f aca="false">""</f>
        <v/>
      </c>
      <c r="AG280" s="36" t="n">
        <v>0</v>
      </c>
      <c r="AH280" s="36" t="s">
        <v>66</v>
      </c>
      <c r="AI280" s="36" t="s">
        <v>67</v>
      </c>
      <c r="AJ280" s="36" t="n">
        <v>1</v>
      </c>
      <c r="AK280" s="36" t="n">
        <v>12</v>
      </c>
      <c r="AL280" s="36" t="n">
        <v>0</v>
      </c>
      <c r="AM280" s="36" t="n">
        <f aca="false">IF(OR(AN280="2022-2023",AN280=2022), 1, 0)</f>
        <v>1</v>
      </c>
      <c r="AN280" s="36" t="s">
        <v>68</v>
      </c>
      <c r="AO280" s="36" t="n">
        <f aca="false">VLOOKUP($I280,'[1]Price List, Weapons &amp; Items'!B$1:F$1048576,5,0)</f>
        <v>0</v>
      </c>
      <c r="AP280" s="36" t="n">
        <f aca="false">IF(AND(AO280=1,M280="undisclosed")=TRUE(),1,0)</f>
        <v>0</v>
      </c>
      <c r="AQ280" s="36" t="n">
        <f aca="false">IF(AND(AO280=1,N280="undisclosed")=TRUE(),1,0)</f>
        <v>0</v>
      </c>
      <c r="AR280" s="36" t="n">
        <f aca="false">IFERROR(IF(SEARCH("ammuni",I280,1)&gt;0,1,0),0)</f>
        <v>0</v>
      </c>
      <c r="AS280" s="5" t="str">
        <f aca="false">VLOOKUP($I280,'[1]Price List, Weapons &amp; Items'!B$1:L$1048576,COLUMN('[1]Price List, Weapons &amp; Items'!$J$11)-1,0)</f>
        <v>Miscellaneous</v>
      </c>
      <c r="AT280" s="5" t="str">
        <f aca="false">IF(I280=".",".",VLOOKUP($I280,'[1]Price List, Weapons &amp; Items'!B$1:J$1048576,3,0))</f>
        <v>artillery round</v>
      </c>
      <c r="AU280" s="13" t="str">
        <f aca="true">IF(AG280=1,(OFFSET(I280,0,0,COUNTIF(#REF!,A280),1)),"")</f>
        <v/>
      </c>
      <c r="AV280" s="5" t="n">
        <f aca="false">VLOOKUP($I280,'[1]Price List, Weapons &amp; Items'!B$1:L$1048576,COLUMN('[1]Price List, Weapons &amp; Items'!$L$11)-1,0)</f>
        <v>0</v>
      </c>
      <c r="AW280" s="5" t="n">
        <f aca="false">IF(U280="Yes",1,0)</f>
        <v>1</v>
      </c>
      <c r="AX280" s="5" t="n">
        <f aca="false">IF(D280="Military",IF(OR(IFERROR(SEARCH("equipment",E280,1),0)&gt;0,IFERROR(SEARCH("weapons",E280,1),0)&gt;0),1,0),0)</f>
        <v>1</v>
      </c>
      <c r="AY280" s="5" t="str">
        <f aca="false">IFERROR(IF(VALUE(TEXT(C280,"mm"))=IF(AK280&gt;12,AK280-12,AK280),".",IF(TEXT(C280,"mm")="01",".",1)),"Value is not in date format")</f>
        <v>.</v>
      </c>
      <c r="AZ280" s="5" t="str">
        <f aca="false">IF(AND(A280=A279,C280=C279)=TRUE(),IF(F280=F279,".","1"),".")</f>
        <v>.</v>
      </c>
      <c r="BA280" s="5" t="str">
        <f aca="false">IF(AND(_xlfn.ISFORMULA(R280),_xlfn.ISFORMULA(S280),_xlfn.ISFORMULA(T280))=TRUE(),".",1)</f>
        <v>.</v>
      </c>
      <c r="BB280" s="5" t="str">
        <f aca="false">IF(T280&lt;&gt;".",IF(T280&gt;S280,1,"."),".")</f>
        <v>.</v>
      </c>
      <c r="BC280" s="5" t="n">
        <f aca="false">IFERROR(VLOOKUP(B280,'[1]Share, Heavy Weapons to Ukraine'!B$1:AA$1048576,COLUMN('[1]Share, Heavy Weapons to Ukraine'!C289)-1,0),0)</f>
        <v>1</v>
      </c>
      <c r="BD280" s="5" t="n">
        <f aca="false">VLOOKUP(Sheet1!B280,'[1]Country Summary (€)'!B$1:F$1048576,COLUMN('[1]Country Summary (€)'!C290)-1,FALSE())</f>
        <v>0</v>
      </c>
      <c r="BE280" s="5" t="str">
        <f aca="false">IF(AND(AG280=1,D280="Military",H280&lt;&gt;"Not given")=TRUE(),IF(SUMIFS(#REF!,#REF!,A280)&gt;0,ABS((SUMIFS(#REF!,#REF!,A280)/VLOOKUP("USD",'[1]Exchange Rates'!B$1:C$1048576,2,0)))/S280,"."),".")</f>
        <v>.</v>
      </c>
      <c r="BF280" s="1" t="str">
        <f aca="false">IF(AND(AG280=1,D280="Military",H280&lt;&gt;"Not given")=TRUE(),IF(SUMIFS(#REF!,#REF!,A280)&gt;0,IF((ABS((SUMIFS(#REF!,#REF!,A280)/VLOOKUP("USD",'[1]Exchange Rates'!B$1:C$1048576,2,0)))/S280)&gt;1,(SUMIFS(#REF!,#REF!,A280)-S280)/S280,(S280-SUMIFS(#REF!,#REF!,A280))/SUMIFS(#REF!,#REF!,A280)),"."),".")</f>
        <v>.</v>
      </c>
    </row>
    <row r="281" customFormat="false" ht="15.75" hidden="false" customHeight="true" outlineLevel="0" collapsed="false">
      <c r="A281" s="37" t="s">
        <v>444</v>
      </c>
      <c r="B281" s="37" t="s">
        <v>57</v>
      </c>
      <c r="C281" s="38" t="n">
        <v>44916</v>
      </c>
      <c r="D281" s="37" t="s">
        <v>105</v>
      </c>
      <c r="E281" s="37" t="s">
        <v>370</v>
      </c>
      <c r="F281" s="90" t="s">
        <v>472</v>
      </c>
      <c r="G281" s="5" t="s">
        <v>61</v>
      </c>
      <c r="H281" s="53" t="n">
        <v>1000000000</v>
      </c>
      <c r="I281" s="1" t="s">
        <v>278</v>
      </c>
      <c r="J281" s="7" t="str">
        <f aca="false">VLOOKUP($I281,'[1]Price List, Weapons &amp; Items'!B$1:C$1048576,2,0)</f>
        <v>Heavy weapon</v>
      </c>
      <c r="K281" s="7" t="str">
        <f aca="false">IF(I281=".",I281,VLOOKUP($I281,'[1]Price List, Weapons &amp; Items'!B$1:D$1048576,3,0))</f>
        <v>Mortar</v>
      </c>
      <c r="L281" s="8" t="n">
        <f aca="false">VLOOKUP(I281,'[1]Price List, Weapons &amp; Items'!B$1:E$1048576,4,0)</f>
        <v>0</v>
      </c>
      <c r="M281" s="9" t="n">
        <v>10</v>
      </c>
      <c r="N281" s="9" t="s">
        <v>166</v>
      </c>
      <c r="O281" s="9" t="n">
        <f aca="false">VLOOKUP($I281,'[1]Price List, Weapons &amp; Items'!B$1:G$1048576,6,0)</f>
        <v>388500</v>
      </c>
      <c r="P281" s="6" t="str">
        <f aca="false">IF(TYPE(M281)=1,IF(TYPE(O281)=1,M281*O281,"No price"),".")</f>
        <v>No price</v>
      </c>
      <c r="Q281" s="6" t="str">
        <f aca="false">IF(TYPE(N281)=1,IF(TYPE(O281)=1,N281*O281,"No price"),".")</f>
        <v>.</v>
      </c>
      <c r="R281" s="6" t="str">
        <f aca="false">IF(AG281=1,IF(H281&lt;&gt;"Not given",H281,IF(TYPE(H281)=2,IF(SUMIFS(#REF!,#REF!,A281)&gt;0,SUMIFS(#REF!,#REF!,A281),"."),"Format error")),"")</f>
        <v/>
      </c>
      <c r="S281" s="6" t="str">
        <f aca="false">IF(AND(AG281=1,R281&lt;&gt;".")=TRUE(),R281/VLOOKUP(G281,'[1]Exchange Rates'!B$1:C$1048576,2,0),IF(R281=".",".",""))</f>
        <v/>
      </c>
      <c r="T281" s="6" t="str">
        <f aca="false">IF(AG281=1,IF(AI281="Value is not given at all",".",IF(AI281="Value is given by the source",S281,IF(AI281="Value is calculated with prices",(IF(SUMIFS(#REF!,#REF!,A281)&gt;0,SUMIFS(#REF!,#REF!,A281),"."))/VLOOKUP("USD",'[1]Exchange Rates'!B$1:C$1048576,2,0),"Error with coding"))),"")</f>
        <v/>
      </c>
      <c r="U281" s="5" t="s">
        <v>63</v>
      </c>
      <c r="V281" s="42" t="s">
        <v>474</v>
      </c>
      <c r="W281" s="34" t="s">
        <v>95</v>
      </c>
      <c r="X281" s="45" t="s">
        <v>99</v>
      </c>
      <c r="Y281" s="34" t="s">
        <v>214</v>
      </c>
      <c r="Z281" s="5" t="n">
        <v>0</v>
      </c>
      <c r="AA281" s="5" t="n">
        <v>0</v>
      </c>
      <c r="AB281" s="5" t="n">
        <f aca="false">IF(AND(D281="Humanitarian", AE281&lt;&gt;"."), 1, 0)</f>
        <v>0</v>
      </c>
      <c r="AC281" s="5" t="n">
        <f aca="false">IF(OR(M281="undisclosed", M281="."), 0, IF(M281=N281, 1, 0))</f>
        <v>0</v>
      </c>
      <c r="AD281" s="5" t="n">
        <v>0</v>
      </c>
      <c r="AE281" s="91" t="s">
        <v>62</v>
      </c>
      <c r="AF281" s="12" t="str">
        <f aca="false">""</f>
        <v/>
      </c>
      <c r="AG281" s="36" t="n">
        <v>0</v>
      </c>
      <c r="AH281" s="36" t="s">
        <v>66</v>
      </c>
      <c r="AI281" s="36" t="s">
        <v>67</v>
      </c>
      <c r="AJ281" s="36" t="n">
        <v>1</v>
      </c>
      <c r="AK281" s="36" t="n">
        <v>12</v>
      </c>
      <c r="AL281" s="36" t="n">
        <v>0</v>
      </c>
      <c r="AM281" s="36" t="n">
        <f aca="false">IF(OR(AN281="2022-2023",AN281=2022), 1, 0)</f>
        <v>1</v>
      </c>
      <c r="AN281" s="36" t="s">
        <v>68</v>
      </c>
      <c r="AO281" s="36" t="n">
        <f aca="false">VLOOKUP($I281,'[1]Price List, Weapons &amp; Items'!B$1:F$1048576,5,0)</f>
        <v>0</v>
      </c>
      <c r="AP281" s="36" t="n">
        <f aca="false">IF(AND(AO281=1,M281="undisclosed")=TRUE(),1,0)</f>
        <v>0</v>
      </c>
      <c r="AQ281" s="36" t="n">
        <f aca="false">IF(AND(AO281=1,N281="undisclosed")=TRUE(),1,0)</f>
        <v>0</v>
      </c>
      <c r="AR281" s="36" t="n">
        <f aca="false">IFERROR(IF(SEARCH("ammuni",I281,1)&gt;0,1,0),0)</f>
        <v>0</v>
      </c>
      <c r="AS281" s="5" t="str">
        <f aca="false">VLOOKUP($I281,'[1]Price List, Weapons &amp; Items'!B$1:L$1048576,COLUMN('[1]Price List, Weapons &amp; Items'!$J$11)-1,0)</f>
        <v>Military media (incl. websites)</v>
      </c>
      <c r="AT281" s="5" t="str">
        <f aca="false">IF(I281=".",".",VLOOKUP($I281,'[1]Price List, Weapons &amp; Items'!B$1:J$1048576,3,0))</f>
        <v>Mortar</v>
      </c>
      <c r="AU281" s="13" t="str">
        <f aca="true">IF(AG281=1,(OFFSET(I281,0,0,COUNTIF(#REF!,A281),1)),"")</f>
        <v/>
      </c>
      <c r="AV281" s="5" t="n">
        <f aca="false">VLOOKUP($I281,'[1]Price List, Weapons &amp; Items'!B$1:L$1048576,COLUMN('[1]Price List, Weapons &amp; Items'!$L$11)-1,0)</f>
        <v>0</v>
      </c>
      <c r="AW281" s="5" t="n">
        <f aca="false">IF(U281="Yes",1,0)</f>
        <v>1</v>
      </c>
      <c r="AX281" s="5" t="n">
        <f aca="false">IF(D281="Military",IF(OR(IFERROR(SEARCH("equipment",E281,1),0)&gt;0,IFERROR(SEARCH("weapons",E281,1),0)&gt;0),1,0),0)</f>
        <v>1</v>
      </c>
      <c r="AY281" s="5" t="str">
        <f aca="false">IFERROR(IF(VALUE(TEXT(C281,"mm"))=IF(AK281&gt;12,AK281-12,AK281),".",IF(TEXT(C281,"mm")="01",".",1)),"Value is not in date format")</f>
        <v>.</v>
      </c>
      <c r="AZ281" s="5" t="str">
        <f aca="false">IF(AND(A281=A280,C281=C280)=TRUE(),IF(F281=F280,".","1"),".")</f>
        <v>.</v>
      </c>
      <c r="BA281" s="5" t="str">
        <f aca="false">IF(AND(_xlfn.ISFORMULA(R281),_xlfn.ISFORMULA(S281),_xlfn.ISFORMULA(T281))=TRUE(),".",1)</f>
        <v>.</v>
      </c>
      <c r="BB281" s="5" t="str">
        <f aca="false">IF(T281&lt;&gt;".",IF(T281&gt;S281,1,"."),".")</f>
        <v>.</v>
      </c>
      <c r="BC281" s="5" t="n">
        <f aca="false">IFERROR(VLOOKUP(B281,'[1]Share, Heavy Weapons to Ukraine'!B$1:AA$1048576,COLUMN('[1]Share, Heavy Weapons to Ukraine'!C290)-1,0),0)</f>
        <v>1</v>
      </c>
      <c r="BD281" s="5" t="n">
        <f aca="false">VLOOKUP(Sheet1!B281,'[1]Country Summary (€)'!B$1:F$1048576,COLUMN('[1]Country Summary (€)'!C291)-1,FALSE())</f>
        <v>0</v>
      </c>
      <c r="BE281" s="5" t="str">
        <f aca="false">IF(AND(AG281=1,D281="Military",H281&lt;&gt;"Not given")=TRUE(),IF(SUMIFS(#REF!,#REF!,A281)&gt;0,ABS((SUMIFS(#REF!,#REF!,A281)/VLOOKUP("USD",'[1]Exchange Rates'!B$1:C$1048576,2,0)))/S281,"."),".")</f>
        <v>.</v>
      </c>
      <c r="BF281" s="1" t="str">
        <f aca="false">IF(AND(AG281=1,D281="Military",H281&lt;&gt;"Not given")=TRUE(),IF(SUMIFS(#REF!,#REF!,A281)&gt;0,IF((ABS((SUMIFS(#REF!,#REF!,A281)/VLOOKUP("USD",'[1]Exchange Rates'!B$1:C$1048576,2,0)))/S281)&gt;1,(SUMIFS(#REF!,#REF!,A281)-S281)/S281,(S281-SUMIFS(#REF!,#REF!,A281))/SUMIFS(#REF!,#REF!,A281)),"."),".")</f>
        <v>.</v>
      </c>
    </row>
    <row r="282" customFormat="false" ht="15.75" hidden="false" customHeight="true" outlineLevel="0" collapsed="false">
      <c r="A282" s="37" t="s">
        <v>444</v>
      </c>
      <c r="B282" s="37" t="s">
        <v>57</v>
      </c>
      <c r="C282" s="38" t="n">
        <v>44916</v>
      </c>
      <c r="D282" s="37" t="s">
        <v>105</v>
      </c>
      <c r="E282" s="37" t="s">
        <v>370</v>
      </c>
      <c r="F282" s="90" t="s">
        <v>472</v>
      </c>
      <c r="G282" s="5" t="s">
        <v>61</v>
      </c>
      <c r="H282" s="53" t="n">
        <v>1000000000</v>
      </c>
      <c r="I282" s="1" t="s">
        <v>280</v>
      </c>
      <c r="J282" s="7" t="str">
        <f aca="false">VLOOKUP($I282,'[1]Price List, Weapons &amp; Items'!B$1:C$1048576,2,0)</f>
        <v>Ammunition for heavy weapon</v>
      </c>
      <c r="K282" s="7" t="str">
        <f aca="false">IF(I282=".",I282,VLOOKUP($I282,'[1]Price List, Weapons &amp; Items'!B$1:D$1048576,3,0))</f>
        <v>Mortar ammunition</v>
      </c>
      <c r="L282" s="8" t="n">
        <f aca="false">VLOOKUP(I282,'[1]Price List, Weapons &amp; Items'!B$1:E$1048576,4,0)</f>
        <v>0</v>
      </c>
      <c r="M282" s="9" t="n">
        <v>10000</v>
      </c>
      <c r="N282" s="9" t="s">
        <v>166</v>
      </c>
      <c r="O282" s="9" t="n">
        <f aca="false">VLOOKUP($I282,'[1]Price List, Weapons &amp; Items'!B$1:G$1048576,6,0)</f>
        <v>109.89</v>
      </c>
      <c r="P282" s="6" t="str">
        <f aca="false">IF(TYPE(M282)=1,IF(TYPE(O282)=1,M282*O282,"No price"),".")</f>
        <v>No price</v>
      </c>
      <c r="Q282" s="6" t="str">
        <f aca="false">IF(TYPE(N282)=1,IF(TYPE(O282)=1,N282*O282,"No price"),".")</f>
        <v>.</v>
      </c>
      <c r="R282" s="6" t="str">
        <f aca="false">IF(AG282=1,IF(H282&lt;&gt;"Not given",H282,IF(TYPE(H282)=2,IF(SUMIFS(#REF!,#REF!,A282)&gt;0,SUMIFS(#REF!,#REF!,A282),"."),"Format error")),"")</f>
        <v/>
      </c>
      <c r="S282" s="6" t="str">
        <f aca="false">IF(AND(AG282=1,R282&lt;&gt;".")=TRUE(),R282/VLOOKUP(G282,'[1]Exchange Rates'!B$1:C$1048576,2,0),IF(R282=".",".",""))</f>
        <v/>
      </c>
      <c r="T282" s="6" t="str">
        <f aca="false">IF(AG282=1,IF(AI282="Value is not given at all",".",IF(AI282="Value is given by the source",S282,IF(AI282="Value is calculated with prices",(IF(SUMIFS(#REF!,#REF!,A282)&gt;0,SUMIFS(#REF!,#REF!,A282),"."))/VLOOKUP("USD",'[1]Exchange Rates'!B$1:C$1048576,2,0),"Error with coding"))),"")</f>
        <v/>
      </c>
      <c r="U282" s="5" t="s">
        <v>63</v>
      </c>
      <c r="V282" s="42" t="s">
        <v>474</v>
      </c>
      <c r="W282" s="34" t="s">
        <v>95</v>
      </c>
      <c r="X282" s="45" t="s">
        <v>99</v>
      </c>
      <c r="Y282" s="34" t="s">
        <v>215</v>
      </c>
      <c r="Z282" s="5" t="n">
        <v>0</v>
      </c>
      <c r="AA282" s="5" t="n">
        <v>0</v>
      </c>
      <c r="AB282" s="5" t="n">
        <f aca="false">IF(AND(D282="Humanitarian", AE282&lt;&gt;"."), 1, 0)</f>
        <v>0</v>
      </c>
      <c r="AC282" s="5" t="n">
        <f aca="false">IF(OR(M282="undisclosed", M282="."), 0, IF(M282=N282, 1, 0))</f>
        <v>0</v>
      </c>
      <c r="AD282" s="5" t="n">
        <v>0</v>
      </c>
      <c r="AE282" s="91" t="s">
        <v>62</v>
      </c>
      <c r="AF282" s="12" t="str">
        <f aca="false">""</f>
        <v/>
      </c>
      <c r="AG282" s="36" t="n">
        <v>0</v>
      </c>
      <c r="AH282" s="36" t="s">
        <v>66</v>
      </c>
      <c r="AI282" s="36" t="s">
        <v>67</v>
      </c>
      <c r="AJ282" s="36" t="n">
        <v>1</v>
      </c>
      <c r="AK282" s="36" t="n">
        <v>12</v>
      </c>
      <c r="AL282" s="36" t="n">
        <v>0</v>
      </c>
      <c r="AM282" s="36" t="n">
        <f aca="false">IF(OR(AN282="2022-2023",AN282=2022), 1, 0)</f>
        <v>1</v>
      </c>
      <c r="AN282" s="36" t="s">
        <v>68</v>
      </c>
      <c r="AO282" s="36" t="n">
        <f aca="false">VLOOKUP($I282,'[1]Price List, Weapons &amp; Items'!B$1:F$1048576,5,0)</f>
        <v>0</v>
      </c>
      <c r="AP282" s="36" t="n">
        <f aca="false">IF(AND(AO282=1,M282="undisclosed")=TRUE(),1,0)</f>
        <v>0</v>
      </c>
      <c r="AQ282" s="36" t="n">
        <f aca="false">IF(AND(AO282=1,N282="undisclosed")=TRUE(),1,0)</f>
        <v>0</v>
      </c>
      <c r="AR282" s="36" t="n">
        <f aca="false">IFERROR(IF(SEARCH("ammuni",I282,1)&gt;0,1,0),0)</f>
        <v>0</v>
      </c>
      <c r="AS282" s="5" t="str">
        <f aca="false">VLOOKUP($I282,'[1]Price List, Weapons &amp; Items'!B$1:L$1048576,COLUMN('[1]Price List, Weapons &amp; Items'!$J$11)-1,0)</f>
        <v>Government information</v>
      </c>
      <c r="AT282" s="5" t="str">
        <f aca="false">IF(I282=".",".",VLOOKUP($I282,'[1]Price List, Weapons &amp; Items'!B$1:J$1048576,3,0))</f>
        <v>Mortar ammunition</v>
      </c>
      <c r="AU282" s="13" t="str">
        <f aca="true">IF(AG282=1,(OFFSET(I282,0,0,COUNTIF(#REF!,A282),1)),"")</f>
        <v/>
      </c>
      <c r="AV282" s="5" t="n">
        <f aca="false">VLOOKUP($I282,'[1]Price List, Weapons &amp; Items'!B$1:L$1048576,COLUMN('[1]Price List, Weapons &amp; Items'!$L$11)-1,0)</f>
        <v>0</v>
      </c>
      <c r="AW282" s="5" t="n">
        <f aca="false">IF(U282="Yes",1,0)</f>
        <v>1</v>
      </c>
      <c r="AX282" s="5" t="n">
        <f aca="false">IF(D282="Military",IF(OR(IFERROR(SEARCH("equipment",E282,1),0)&gt;0,IFERROR(SEARCH("weapons",E282,1),0)&gt;0),1,0),0)</f>
        <v>1</v>
      </c>
      <c r="AY282" s="5" t="str">
        <f aca="false">IFERROR(IF(VALUE(TEXT(C282,"mm"))=IF(AK282&gt;12,AK282-12,AK282),".",IF(TEXT(C282,"mm")="01",".",1)),"Value is not in date format")</f>
        <v>.</v>
      </c>
      <c r="AZ282" s="5" t="str">
        <f aca="false">IF(AND(A282=A281,C282=C281)=TRUE(),IF(F282=F281,".","1"),".")</f>
        <v>.</v>
      </c>
      <c r="BA282" s="5" t="str">
        <f aca="false">IF(AND(_xlfn.ISFORMULA(R282),_xlfn.ISFORMULA(S282),_xlfn.ISFORMULA(T282))=TRUE(),".",1)</f>
        <v>.</v>
      </c>
      <c r="BB282" s="5" t="str">
        <f aca="false">IF(T282&lt;&gt;".",IF(T282&gt;S282,1,"."),".")</f>
        <v>.</v>
      </c>
      <c r="BC282" s="5" t="n">
        <f aca="false">IFERROR(VLOOKUP(B282,'[1]Share, Heavy Weapons to Ukraine'!B$1:AA$1048576,COLUMN('[1]Share, Heavy Weapons to Ukraine'!C291)-1,0),0)</f>
        <v>1</v>
      </c>
      <c r="BD282" s="5" t="n">
        <f aca="false">VLOOKUP(Sheet1!B282,'[1]Country Summary (€)'!B$1:F$1048576,COLUMN('[1]Country Summary (€)'!C292)-1,FALSE())</f>
        <v>0</v>
      </c>
      <c r="BE282" s="5" t="str">
        <f aca="false">IF(AND(AG282=1,D282="Military",H282&lt;&gt;"Not given")=TRUE(),IF(SUMIFS(#REF!,#REF!,A282)&gt;0,ABS((SUMIFS(#REF!,#REF!,A282)/VLOOKUP("USD",'[1]Exchange Rates'!B$1:C$1048576,2,0)))/S282,"."),".")</f>
        <v>.</v>
      </c>
      <c r="BF282" s="1" t="str">
        <f aca="false">IF(AND(AG282=1,D282="Military",H282&lt;&gt;"Not given")=TRUE(),IF(SUMIFS(#REF!,#REF!,A282)&gt;0,IF((ABS((SUMIFS(#REF!,#REF!,A282)/VLOOKUP("USD",'[1]Exchange Rates'!B$1:C$1048576,2,0)))/S282)&gt;1,(SUMIFS(#REF!,#REF!,A282)-S282)/S282,(S282-SUMIFS(#REF!,#REF!,A282))/SUMIFS(#REF!,#REF!,A282)),"."),".")</f>
        <v>.</v>
      </c>
    </row>
    <row r="283" customFormat="false" ht="15.75" hidden="false" customHeight="true" outlineLevel="0" collapsed="false">
      <c r="A283" s="37" t="s">
        <v>444</v>
      </c>
      <c r="B283" s="37" t="s">
        <v>57</v>
      </c>
      <c r="C283" s="38" t="n">
        <v>44916</v>
      </c>
      <c r="D283" s="37" t="s">
        <v>105</v>
      </c>
      <c r="E283" s="37" t="s">
        <v>370</v>
      </c>
      <c r="F283" s="90" t="s">
        <v>472</v>
      </c>
      <c r="G283" s="5" t="s">
        <v>61</v>
      </c>
      <c r="H283" s="53" t="n">
        <v>1000000000</v>
      </c>
      <c r="I283" s="1" t="s">
        <v>477</v>
      </c>
      <c r="J283" s="7" t="str">
        <f aca="false">VLOOKUP($I283,'[1]Price List, Weapons &amp; Items'!B$1:C$1048576,2,0)</f>
        <v>Light armaments &amp; infantry</v>
      </c>
      <c r="K283" s="7" t="str">
        <f aca="false">IF(I283=".",I283,VLOOKUP($I283,'[1]Price List, Weapons &amp; Items'!B$1:D$1048576,3,0))</f>
        <v>Mortar</v>
      </c>
      <c r="L283" s="8" t="n">
        <f aca="false">VLOOKUP(I283,'[1]Price List, Weapons &amp; Items'!B$1:E$1048576,4,0)</f>
        <v>0</v>
      </c>
      <c r="M283" s="9" t="n">
        <v>10</v>
      </c>
      <c r="N283" s="9" t="s">
        <v>166</v>
      </c>
      <c r="O283" s="9" t="n">
        <f aca="false">VLOOKUP($I283,'[1]Price List, Weapons &amp; Items'!B$1:G$1048576,6,0)</f>
        <v>24717</v>
      </c>
      <c r="P283" s="6" t="str">
        <f aca="false">IF(TYPE(M283)=1,IF(TYPE(O283)=1,M283*O283,"No price"),".")</f>
        <v>No price</v>
      </c>
      <c r="Q283" s="6" t="str">
        <f aca="false">IF(TYPE(N283)=1,IF(TYPE(O283)=1,N283*O283,"No price"),".")</f>
        <v>.</v>
      </c>
      <c r="R283" s="6" t="str">
        <f aca="false">IF(AG283=1,IF(H283&lt;&gt;"Not given",H283,IF(TYPE(H283)=2,IF(SUMIFS(#REF!,#REF!,A283)&gt;0,SUMIFS(#REF!,#REF!,A283),"."),"Format error")),"")</f>
        <v/>
      </c>
      <c r="S283" s="6" t="str">
        <f aca="false">IF(AND(AG283=1,R283&lt;&gt;".")=TRUE(),R283/VLOOKUP(G283,'[1]Exchange Rates'!B$1:C$1048576,2,0),IF(R283=".",".",""))</f>
        <v/>
      </c>
      <c r="T283" s="6" t="str">
        <f aca="false">IF(AG283=1,IF(AI283="Value is not given at all",".",IF(AI283="Value is given by the source",S283,IF(AI283="Value is calculated with prices",(IF(SUMIFS(#REF!,#REF!,A283)&gt;0,SUMIFS(#REF!,#REF!,A283),"."))/VLOOKUP("USD",'[1]Exchange Rates'!B$1:C$1048576,2,0),"Error with coding"))),"")</f>
        <v/>
      </c>
      <c r="U283" s="5" t="s">
        <v>63</v>
      </c>
      <c r="V283" s="42" t="s">
        <v>474</v>
      </c>
      <c r="W283" s="34" t="s">
        <v>95</v>
      </c>
      <c r="X283" s="45" t="s">
        <v>99</v>
      </c>
      <c r="Y283" s="34" t="s">
        <v>217</v>
      </c>
      <c r="Z283" s="5" t="n">
        <v>0</v>
      </c>
      <c r="AA283" s="5" t="n">
        <v>0</v>
      </c>
      <c r="AB283" s="5" t="n">
        <f aca="false">IF(AND(D283="Humanitarian", AE283&lt;&gt;"."), 1, 0)</f>
        <v>0</v>
      </c>
      <c r="AC283" s="5" t="n">
        <f aca="false">IF(OR(M283="undisclosed", M283="."), 0, IF(M283=N283, 1, 0))</f>
        <v>0</v>
      </c>
      <c r="AD283" s="5" t="n">
        <v>0</v>
      </c>
      <c r="AE283" s="91" t="s">
        <v>62</v>
      </c>
      <c r="AF283" s="12" t="str">
        <f aca="false">""</f>
        <v/>
      </c>
      <c r="AG283" s="36" t="n">
        <v>0</v>
      </c>
      <c r="AH283" s="36" t="s">
        <v>66</v>
      </c>
      <c r="AI283" s="36" t="s">
        <v>67</v>
      </c>
      <c r="AJ283" s="36" t="n">
        <v>1</v>
      </c>
      <c r="AK283" s="36" t="n">
        <v>12</v>
      </c>
      <c r="AL283" s="36" t="n">
        <v>0</v>
      </c>
      <c r="AM283" s="36" t="n">
        <f aca="false">IF(OR(AN283="2022-2023",AN283=2022), 1, 0)</f>
        <v>1</v>
      </c>
      <c r="AN283" s="36" t="s">
        <v>68</v>
      </c>
      <c r="AO283" s="36" t="n">
        <f aca="false">VLOOKUP($I283,'[1]Price List, Weapons &amp; Items'!B$1:F$1048576,5,0)</f>
        <v>0</v>
      </c>
      <c r="AP283" s="36" t="n">
        <f aca="false">IF(AND(AO283=1,M283="undisclosed")=TRUE(),1,0)</f>
        <v>0</v>
      </c>
      <c r="AQ283" s="36" t="n">
        <f aca="false">IF(AND(AO283=1,N283="undisclosed")=TRUE(),1,0)</f>
        <v>0</v>
      </c>
      <c r="AR283" s="36" t="n">
        <f aca="false">IFERROR(IF(SEARCH("ammuni",I283,1)&gt;0,1,0),0)</f>
        <v>0</v>
      </c>
      <c r="AS283" s="5" t="str">
        <f aca="false">VLOOKUP($I283,'[1]Price List, Weapons &amp; Items'!B$1:L$1048576,COLUMN('[1]Price List, Weapons &amp; Items'!$J$11)-1,0)</f>
        <v>Military media (incl. websites)</v>
      </c>
      <c r="AT283" s="5" t="str">
        <f aca="false">IF(I283=".",".",VLOOKUP($I283,'[1]Price List, Weapons &amp; Items'!B$1:J$1048576,3,0))</f>
        <v>Mortar</v>
      </c>
      <c r="AU283" s="13" t="str">
        <f aca="true">IF(AG283=1,(OFFSET(I283,0,0,COUNTIF(#REF!,A283),1)),"")</f>
        <v/>
      </c>
      <c r="AV283" s="5" t="n">
        <f aca="false">VLOOKUP($I283,'[1]Price List, Weapons &amp; Items'!B$1:L$1048576,COLUMN('[1]Price List, Weapons &amp; Items'!$L$11)-1,0)</f>
        <v>0</v>
      </c>
      <c r="AW283" s="5" t="n">
        <f aca="false">IF(U283="Yes",1,0)</f>
        <v>1</v>
      </c>
      <c r="AX283" s="5" t="n">
        <f aca="false">IF(D283="Military",IF(OR(IFERROR(SEARCH("equipment",E283,1),0)&gt;0,IFERROR(SEARCH("weapons",E283,1),0)&gt;0),1,0),0)</f>
        <v>1</v>
      </c>
      <c r="AY283" s="5" t="str">
        <f aca="false">IFERROR(IF(VALUE(TEXT(C283,"mm"))=IF(AK283&gt;12,AK283-12,AK283),".",IF(TEXT(C283,"mm")="01",".",1)),"Value is not in date format")</f>
        <v>.</v>
      </c>
      <c r="AZ283" s="5" t="str">
        <f aca="false">IF(AND(A283=A282,C283=C282)=TRUE(),IF(F283=F282,".","1"),".")</f>
        <v>.</v>
      </c>
      <c r="BA283" s="5" t="str">
        <f aca="false">IF(AND(_xlfn.ISFORMULA(R283),_xlfn.ISFORMULA(S283),_xlfn.ISFORMULA(T283))=TRUE(),".",1)</f>
        <v>.</v>
      </c>
      <c r="BB283" s="5" t="str">
        <f aca="false">IF(T283&lt;&gt;".",IF(T283&gt;S283,1,"."),".")</f>
        <v>.</v>
      </c>
      <c r="BC283" s="5" t="n">
        <f aca="false">IFERROR(VLOOKUP(B283,'[1]Share, Heavy Weapons to Ukraine'!B$1:AA$1048576,COLUMN('[1]Share, Heavy Weapons to Ukraine'!C292)-1,0),0)</f>
        <v>1</v>
      </c>
      <c r="BD283" s="5" t="n">
        <f aca="false">VLOOKUP(Sheet1!B283,'[1]Country Summary (€)'!B$1:F$1048576,COLUMN('[1]Country Summary (€)'!C293)-1,FALSE())</f>
        <v>0</v>
      </c>
      <c r="BE283" s="5" t="str">
        <f aca="false">IF(AND(AG283=1,D283="Military",H283&lt;&gt;"Not given")=TRUE(),IF(SUMIFS(#REF!,#REF!,A283)&gt;0,ABS((SUMIFS(#REF!,#REF!,A283)/VLOOKUP("USD",'[1]Exchange Rates'!B$1:C$1048576,2,0)))/S283,"."),".")</f>
        <v>.</v>
      </c>
      <c r="BF283" s="1" t="str">
        <f aca="false">IF(AND(AG283=1,D283="Military",H283&lt;&gt;"Not given")=TRUE(),IF(SUMIFS(#REF!,#REF!,A283)&gt;0,IF((ABS((SUMIFS(#REF!,#REF!,A283)/VLOOKUP("USD",'[1]Exchange Rates'!B$1:C$1048576,2,0)))/S283)&gt;1,(SUMIFS(#REF!,#REF!,A283)-S283)/S283,(S283-SUMIFS(#REF!,#REF!,A283))/SUMIFS(#REF!,#REF!,A283)),"."),".")</f>
        <v>.</v>
      </c>
    </row>
    <row r="284" customFormat="false" ht="15.75" hidden="false" customHeight="true" outlineLevel="0" collapsed="false">
      <c r="A284" s="37" t="s">
        <v>444</v>
      </c>
      <c r="B284" s="37" t="s">
        <v>57</v>
      </c>
      <c r="C284" s="38" t="n">
        <v>44916</v>
      </c>
      <c r="D284" s="37" t="s">
        <v>105</v>
      </c>
      <c r="E284" s="37" t="s">
        <v>370</v>
      </c>
      <c r="F284" s="90" t="s">
        <v>472</v>
      </c>
      <c r="G284" s="5" t="s">
        <v>61</v>
      </c>
      <c r="H284" s="53" t="n">
        <v>1000000000</v>
      </c>
      <c r="I284" s="1" t="s">
        <v>478</v>
      </c>
      <c r="J284" s="7" t="str">
        <f aca="false">VLOOKUP($I284,'[1]Price List, Weapons &amp; Items'!B$1:C$1048576,2,0)</f>
        <v>Light armaments &amp; infantry</v>
      </c>
      <c r="K284" s="7" t="str">
        <f aca="false">IF(I284=".",I284,VLOOKUP($I284,'[1]Price List, Weapons &amp; Items'!B$1:D$1048576,3,0))</f>
        <v>Mortar</v>
      </c>
      <c r="L284" s="8" t="n">
        <f aca="false">VLOOKUP(I284,'[1]Price List, Weapons &amp; Items'!B$1:E$1048576,4,0)</f>
        <v>0</v>
      </c>
      <c r="M284" s="9" t="n">
        <v>10</v>
      </c>
      <c r="N284" s="9" t="s">
        <v>166</v>
      </c>
      <c r="O284" s="9" t="n">
        <f aca="false">VLOOKUP($I284,'[1]Price List, Weapons &amp; Items'!B$1:G$1048576,6,0)</f>
        <v>10658</v>
      </c>
      <c r="P284" s="6" t="str">
        <f aca="false">IF(TYPE(M284)=1,IF(TYPE(O284)=1,M284*O284,"No price"),".")</f>
        <v>No price</v>
      </c>
      <c r="Q284" s="6" t="str">
        <f aca="false">IF(TYPE(N284)=1,IF(TYPE(O284)=1,N284*O284,"No price"),".")</f>
        <v>.</v>
      </c>
      <c r="R284" s="6" t="str">
        <f aca="false">IF(AG284=1,IF(H284&lt;&gt;"Not given",H284,IF(TYPE(H284)=2,IF(SUMIFS(#REF!,#REF!,A284)&gt;0,SUMIFS(#REF!,#REF!,A284),"."),"Format error")),"")</f>
        <v/>
      </c>
      <c r="S284" s="6" t="str">
        <f aca="false">IF(AND(AG284=1,R284&lt;&gt;".")=TRUE(),R284/VLOOKUP(G284,'[1]Exchange Rates'!B$1:C$1048576,2,0),IF(R284=".",".",""))</f>
        <v/>
      </c>
      <c r="T284" s="6" t="str">
        <f aca="false">IF(AG284=1,IF(AI284="Value is not given at all",".",IF(AI284="Value is given by the source",S284,IF(AI284="Value is calculated with prices",(IF(SUMIFS(#REF!,#REF!,A284)&gt;0,SUMIFS(#REF!,#REF!,A284),"."))/VLOOKUP("USD",'[1]Exchange Rates'!B$1:C$1048576,2,0),"Error with coding"))),"")</f>
        <v/>
      </c>
      <c r="U284" s="5" t="s">
        <v>63</v>
      </c>
      <c r="V284" s="42" t="s">
        <v>474</v>
      </c>
      <c r="W284" s="34" t="s">
        <v>95</v>
      </c>
      <c r="X284" s="45" t="s">
        <v>99</v>
      </c>
      <c r="Y284" s="34" t="s">
        <v>219</v>
      </c>
      <c r="Z284" s="5" t="n">
        <v>0</v>
      </c>
      <c r="AA284" s="5" t="n">
        <v>0</v>
      </c>
      <c r="AB284" s="5" t="n">
        <f aca="false">IF(AND(D284="Humanitarian", AE284&lt;&gt;"."), 1, 0)</f>
        <v>0</v>
      </c>
      <c r="AC284" s="5" t="n">
        <f aca="false">IF(OR(M284="undisclosed", M284="."), 0, IF(M284=N284, 1, 0))</f>
        <v>0</v>
      </c>
      <c r="AD284" s="5" t="n">
        <v>0</v>
      </c>
      <c r="AE284" s="91" t="s">
        <v>62</v>
      </c>
      <c r="AF284" s="12" t="str">
        <f aca="false">""</f>
        <v/>
      </c>
      <c r="AG284" s="36" t="n">
        <v>0</v>
      </c>
      <c r="AH284" s="36" t="s">
        <v>66</v>
      </c>
      <c r="AI284" s="36" t="s">
        <v>67</v>
      </c>
      <c r="AJ284" s="36" t="n">
        <v>1</v>
      </c>
      <c r="AK284" s="36" t="n">
        <v>12</v>
      </c>
      <c r="AL284" s="36" t="n">
        <v>0</v>
      </c>
      <c r="AM284" s="36" t="n">
        <f aca="false">IF(OR(AN284="2022-2023",AN284=2022), 1, 0)</f>
        <v>1</v>
      </c>
      <c r="AN284" s="36" t="s">
        <v>68</v>
      </c>
      <c r="AO284" s="36" t="n">
        <f aca="false">VLOOKUP($I284,'[1]Price List, Weapons &amp; Items'!B$1:F$1048576,5,0)</f>
        <v>0</v>
      </c>
      <c r="AP284" s="36" t="n">
        <f aca="false">IF(AND(AO284=1,M284="undisclosed")=TRUE(),1,0)</f>
        <v>0</v>
      </c>
      <c r="AQ284" s="36" t="n">
        <f aca="false">IF(AND(AO284=1,N284="undisclosed")=TRUE(),1,0)</f>
        <v>0</v>
      </c>
      <c r="AR284" s="36" t="n">
        <f aca="false">IFERROR(IF(SEARCH("ammuni",I284,1)&gt;0,1,0),0)</f>
        <v>0</v>
      </c>
      <c r="AS284" s="5" t="str">
        <f aca="false">VLOOKUP($I284,'[1]Price List, Weapons &amp; Items'!B$1:L$1048576,COLUMN('[1]Price List, Weapons &amp; Items'!$J$11)-1,0)</f>
        <v>Military media (incl. websites)</v>
      </c>
      <c r="AT284" s="5" t="str">
        <f aca="false">IF(I284=".",".",VLOOKUP($I284,'[1]Price List, Weapons &amp; Items'!B$1:J$1048576,3,0))</f>
        <v>Mortar</v>
      </c>
      <c r="AU284" s="13" t="str">
        <f aca="true">IF(AG284=1,(OFFSET(I284,0,0,COUNTIF(#REF!,A284),1)),"")</f>
        <v/>
      </c>
      <c r="AV284" s="5" t="n">
        <f aca="false">VLOOKUP($I284,'[1]Price List, Weapons &amp; Items'!B$1:L$1048576,COLUMN('[1]Price List, Weapons &amp; Items'!$L$11)-1,0)</f>
        <v>0</v>
      </c>
      <c r="AW284" s="5" t="n">
        <f aca="false">IF(U284="Yes",1,0)</f>
        <v>1</v>
      </c>
      <c r="AX284" s="5" t="n">
        <f aca="false">IF(D284="Military",IF(OR(IFERROR(SEARCH("equipment",E284,1),0)&gt;0,IFERROR(SEARCH("weapons",E284,1),0)&gt;0),1,0),0)</f>
        <v>1</v>
      </c>
      <c r="AY284" s="5" t="str">
        <f aca="false">IFERROR(IF(VALUE(TEXT(C284,"mm"))=IF(AK284&gt;12,AK284-12,AK284),".",IF(TEXT(C284,"mm")="01",".",1)),"Value is not in date format")</f>
        <v>.</v>
      </c>
      <c r="AZ284" s="5" t="str">
        <f aca="false">IF(AND(A284=A283,C284=C283)=TRUE(),IF(F284=F283,".","1"),".")</f>
        <v>.</v>
      </c>
      <c r="BA284" s="5" t="str">
        <f aca="false">IF(AND(_xlfn.ISFORMULA(R284),_xlfn.ISFORMULA(S284),_xlfn.ISFORMULA(T284))=TRUE(),".",1)</f>
        <v>.</v>
      </c>
      <c r="BB284" s="5" t="str">
        <f aca="false">IF(T284&lt;&gt;".",IF(T284&gt;S284,1,"."),".")</f>
        <v>.</v>
      </c>
      <c r="BC284" s="5" t="n">
        <f aca="false">IFERROR(VLOOKUP(B284,'[1]Share, Heavy Weapons to Ukraine'!B$1:AA$1048576,COLUMN('[1]Share, Heavy Weapons to Ukraine'!C293)-1,0),0)</f>
        <v>1</v>
      </c>
      <c r="BD284" s="5" t="n">
        <f aca="false">VLOOKUP(Sheet1!B284,'[1]Country Summary (€)'!B$1:F$1048576,COLUMN('[1]Country Summary (€)'!C294)-1,FALSE())</f>
        <v>0</v>
      </c>
      <c r="BE284" s="5" t="str">
        <f aca="false">IF(AND(AG284=1,D284="Military",H284&lt;&gt;"Not given")=TRUE(),IF(SUMIFS(#REF!,#REF!,A284)&gt;0,ABS((SUMIFS(#REF!,#REF!,A284)/VLOOKUP("USD",'[1]Exchange Rates'!B$1:C$1048576,2,0)))/S284,"."),".")</f>
        <v>.</v>
      </c>
      <c r="BF284" s="1" t="str">
        <f aca="false">IF(AND(AG284=1,D284="Military",H284&lt;&gt;"Not given")=TRUE(),IF(SUMIFS(#REF!,#REF!,A284)&gt;0,IF((ABS((SUMIFS(#REF!,#REF!,A284)/VLOOKUP("USD",'[1]Exchange Rates'!B$1:C$1048576,2,0)))/S284)&gt;1,(SUMIFS(#REF!,#REF!,A284)-S284)/S284,(S284-SUMIFS(#REF!,#REF!,A284))/SUMIFS(#REF!,#REF!,A284)),"."),".")</f>
        <v>.</v>
      </c>
    </row>
    <row r="285" customFormat="false" ht="15.75" hidden="false" customHeight="true" outlineLevel="0" collapsed="false">
      <c r="A285" s="37" t="s">
        <v>444</v>
      </c>
      <c r="B285" s="37" t="s">
        <v>57</v>
      </c>
      <c r="C285" s="38" t="n">
        <v>44916</v>
      </c>
      <c r="D285" s="37" t="s">
        <v>105</v>
      </c>
      <c r="E285" s="37" t="s">
        <v>370</v>
      </c>
      <c r="F285" s="90" t="s">
        <v>472</v>
      </c>
      <c r="G285" s="5" t="s">
        <v>61</v>
      </c>
      <c r="H285" s="53" t="n">
        <v>1000000000</v>
      </c>
      <c r="I285" s="37" t="s">
        <v>301</v>
      </c>
      <c r="J285" s="7" t="str">
        <f aca="false">VLOOKUP($I285,'[1]Price List, Weapons &amp; Items'!B$1:C$1048576,2,0)</f>
        <v>Heavy Weapon</v>
      </c>
      <c r="K285" s="7" t="str">
        <f aca="false">IF(I285=".",I285,VLOOKUP($I285,'[1]Price List, Weapons &amp; Items'!B$1:D$1048576,3,0))</f>
        <v>Armored Utility Vehicle (AUV)</v>
      </c>
      <c r="L285" s="8" t="n">
        <f aca="false">VLOOKUP(I285,'[1]Price List, Weapons &amp; Items'!B$1:E$1048576,4,0)</f>
        <v>0</v>
      </c>
      <c r="M285" s="9" t="n">
        <v>37</v>
      </c>
      <c r="N285" s="9" t="s">
        <v>166</v>
      </c>
      <c r="O285" s="9" t="n">
        <f aca="false">VLOOKUP($I285,'[1]Price List, Weapons &amp; Items'!B$1:G$1048576,6,0)</f>
        <v>405530</v>
      </c>
      <c r="P285" s="6" t="str">
        <f aca="false">IF(TYPE(M285)=1,IF(TYPE(O285)=1,M285*O285,"No price"),".")</f>
        <v>No price</v>
      </c>
      <c r="Q285" s="6" t="str">
        <f aca="false">IF(TYPE(N285)=1,IF(TYPE(O285)=1,N285*O285,"No price"),".")</f>
        <v>.</v>
      </c>
      <c r="R285" s="6" t="str">
        <f aca="false">IF(AG285=1,IF(H285&lt;&gt;"Not given",H285,IF(TYPE(H285)=2,IF(SUMIFS(#REF!,#REF!,A285)&gt;0,SUMIFS(#REF!,#REF!,A285),"."),"Format error")),"")</f>
        <v/>
      </c>
      <c r="S285" s="6" t="str">
        <f aca="false">IF(AND(AG285=1,R285&lt;&gt;".")=TRUE(),R285/VLOOKUP(G285,'[1]Exchange Rates'!B$1:C$1048576,2,0),IF(R285=".",".",""))</f>
        <v/>
      </c>
      <c r="T285" s="6" t="str">
        <f aca="false">IF(AG285=1,IF(AI285="Value is not given at all",".",IF(AI285="Value is given by the source",S285,IF(AI285="Value is calculated with prices",(IF(SUMIFS(#REF!,#REF!,A285)&gt;0,SUMIFS(#REF!,#REF!,A285),"."))/VLOOKUP("USD",'[1]Exchange Rates'!B$1:C$1048576,2,0),"Error with coding"))),"")</f>
        <v/>
      </c>
      <c r="U285" s="5" t="s">
        <v>63</v>
      </c>
      <c r="V285" s="42" t="s">
        <v>474</v>
      </c>
      <c r="W285" s="34" t="s">
        <v>95</v>
      </c>
      <c r="X285" s="45" t="s">
        <v>99</v>
      </c>
      <c r="Y285" s="34" t="s">
        <v>220</v>
      </c>
      <c r="Z285" s="5" t="n">
        <v>0</v>
      </c>
      <c r="AA285" s="5" t="n">
        <v>0</v>
      </c>
      <c r="AB285" s="5" t="n">
        <f aca="false">IF(AND(D285="Humanitarian", AE285&lt;&gt;"."), 1, 0)</f>
        <v>0</v>
      </c>
      <c r="AC285" s="5" t="n">
        <f aca="false">IF(OR(M285="undisclosed", M285="."), 0, IF(M285=N285, 1, 0))</f>
        <v>0</v>
      </c>
      <c r="AD285" s="5" t="n">
        <v>0</v>
      </c>
      <c r="AE285" s="91" t="s">
        <v>62</v>
      </c>
      <c r="AF285" s="12" t="str">
        <f aca="false">""</f>
        <v/>
      </c>
      <c r="AG285" s="36" t="n">
        <v>0</v>
      </c>
      <c r="AH285" s="36" t="s">
        <v>66</v>
      </c>
      <c r="AI285" s="36" t="s">
        <v>67</v>
      </c>
      <c r="AJ285" s="36" t="n">
        <v>1</v>
      </c>
      <c r="AK285" s="36" t="n">
        <v>12</v>
      </c>
      <c r="AL285" s="36" t="n">
        <v>0</v>
      </c>
      <c r="AM285" s="36" t="n">
        <f aca="false">IF(OR(AN285="2022-2023",AN285=2022), 1, 0)</f>
        <v>1</v>
      </c>
      <c r="AN285" s="36" t="s">
        <v>68</v>
      </c>
      <c r="AO285" s="36" t="n">
        <f aca="false">VLOOKUP($I285,'[1]Price List, Weapons &amp; Items'!B$1:F$1048576,5,0)</f>
        <v>1</v>
      </c>
      <c r="AP285" s="36" t="n">
        <f aca="false">IF(AND(AO285=1,M285="undisclosed")=TRUE(),1,0)</f>
        <v>0</v>
      </c>
      <c r="AQ285" s="36" t="n">
        <f aca="false">IF(AND(AO285=1,N285="undisclosed")=TRUE(),1,0)</f>
        <v>1</v>
      </c>
      <c r="AR285" s="36" t="n">
        <f aca="false">IFERROR(IF(SEARCH("ammuni",I285,1)&gt;0,1,0),0)</f>
        <v>0</v>
      </c>
      <c r="AS285" s="5" t="str">
        <f aca="false">VLOOKUP($I285,'[1]Price List, Weapons &amp; Items'!B$1:L$1048576,COLUMN('[1]Price List, Weapons &amp; Items'!$J$11)-1,0)</f>
        <v>Contract</v>
      </c>
      <c r="AT285" s="5" t="str">
        <f aca="false">IF(I285=".",".",VLOOKUP($I285,'[1]Price List, Weapons &amp; Items'!B$1:J$1048576,3,0))</f>
        <v>Armored Utility Vehicle (AUV)</v>
      </c>
      <c r="AU285" s="13" t="str">
        <f aca="true">IF(AG285=1,(OFFSET(I285,0,0,COUNTIF(#REF!,A285),1)),"")</f>
        <v/>
      </c>
      <c r="AV285" s="5" t="n">
        <f aca="false">VLOOKUP($I285,'[1]Price List, Weapons &amp; Items'!B$1:L$1048576,COLUMN('[1]Price List, Weapons &amp; Items'!$L$11)-1,0)</f>
        <v>0</v>
      </c>
      <c r="AW285" s="5" t="n">
        <f aca="false">IF(U285="Yes",1,0)</f>
        <v>1</v>
      </c>
      <c r="AX285" s="5" t="n">
        <f aca="false">IF(D285="Military",IF(OR(IFERROR(SEARCH("equipment",E285,1),0)&gt;0,IFERROR(SEARCH("weapons",E285,1),0)&gt;0),1,0),0)</f>
        <v>1</v>
      </c>
      <c r="AY285" s="5" t="str">
        <f aca="false">IFERROR(IF(VALUE(TEXT(C285,"mm"))=IF(AK285&gt;12,AK285-12,AK285),".",IF(TEXT(C285,"mm")="01",".",1)),"Value is not in date format")</f>
        <v>.</v>
      </c>
      <c r="AZ285" s="5" t="str">
        <f aca="false">IF(AND(A285=A284,C285=C284)=TRUE(),IF(F285=F284,".","1"),".")</f>
        <v>.</v>
      </c>
      <c r="BA285" s="5" t="str">
        <f aca="false">IF(AND(_xlfn.ISFORMULA(R285),_xlfn.ISFORMULA(S285),_xlfn.ISFORMULA(T285))=TRUE(),".",1)</f>
        <v>.</v>
      </c>
      <c r="BB285" s="5" t="str">
        <f aca="false">IF(T285&lt;&gt;".",IF(T285&gt;S285,1,"."),".")</f>
        <v>.</v>
      </c>
      <c r="BC285" s="5" t="n">
        <f aca="false">IFERROR(VLOOKUP(B285,'[1]Share, Heavy Weapons to Ukraine'!B$1:AA$1048576,COLUMN('[1]Share, Heavy Weapons to Ukraine'!C294)-1,0),0)</f>
        <v>1</v>
      </c>
      <c r="BD285" s="5" t="n">
        <f aca="false">VLOOKUP(Sheet1!B285,'[1]Country Summary (€)'!B$1:F$1048576,COLUMN('[1]Country Summary (€)'!C295)-1,FALSE())</f>
        <v>0</v>
      </c>
      <c r="BE285" s="5" t="str">
        <f aca="false">IF(AND(AG285=1,D285="Military",H285&lt;&gt;"Not given")=TRUE(),IF(SUMIFS(#REF!,#REF!,A285)&gt;0,ABS((SUMIFS(#REF!,#REF!,A285)/VLOOKUP("USD",'[1]Exchange Rates'!B$1:C$1048576,2,0)))/S285,"."),".")</f>
        <v>.</v>
      </c>
      <c r="BF285" s="1" t="str">
        <f aca="false">IF(AND(AG285=1,D285="Military",H285&lt;&gt;"Not given")=TRUE(),IF(SUMIFS(#REF!,#REF!,A285)&gt;0,IF((ABS((SUMIFS(#REF!,#REF!,A285)/VLOOKUP("USD",'[1]Exchange Rates'!B$1:C$1048576,2,0)))/S285)&gt;1,(SUMIFS(#REF!,#REF!,A285)-S285)/S285,(S285-SUMIFS(#REF!,#REF!,A285))/SUMIFS(#REF!,#REF!,A285)),"."),".")</f>
        <v>.</v>
      </c>
    </row>
    <row r="286" customFormat="false" ht="15.75" hidden="false" customHeight="true" outlineLevel="0" collapsed="false">
      <c r="A286" s="37" t="s">
        <v>444</v>
      </c>
      <c r="B286" s="37" t="s">
        <v>57</v>
      </c>
      <c r="C286" s="38" t="n">
        <v>44916</v>
      </c>
      <c r="D286" s="37" t="s">
        <v>105</v>
      </c>
      <c r="E286" s="37" t="s">
        <v>370</v>
      </c>
      <c r="F286" s="90" t="s">
        <v>472</v>
      </c>
      <c r="G286" s="5" t="s">
        <v>61</v>
      </c>
      <c r="H286" s="53" t="n">
        <v>1000000000</v>
      </c>
      <c r="I286" s="1" t="s">
        <v>333</v>
      </c>
      <c r="J286" s="7" t="str">
        <f aca="false">VLOOKUP($I286,'[1]Price List, Weapons &amp; Items'!B$1:C$1048576,2,0)</f>
        <v>Heavy weapon</v>
      </c>
      <c r="K286" s="7" t="str">
        <f aca="false">IF(I286=".",I286,VLOOKUP($I286,'[1]Price List, Weapons &amp; Items'!B$1:D$1048576,3,0))</f>
        <v>Armored Utility Vehicle (AUV)</v>
      </c>
      <c r="L286" s="8" t="n">
        <f aca="false">VLOOKUP(I286,'[1]Price List, Weapons &amp; Items'!B$1:E$1048576,4,0)</f>
        <v>0</v>
      </c>
      <c r="M286" s="9" t="n">
        <v>120</v>
      </c>
      <c r="N286" s="9" t="s">
        <v>166</v>
      </c>
      <c r="O286" s="9" t="n">
        <f aca="false">VLOOKUP($I286,'[1]Price List, Weapons &amp; Items'!B$1:G$1048576,6,0)</f>
        <v>254717</v>
      </c>
      <c r="P286" s="6" t="str">
        <f aca="false">IF(TYPE(M286)=1,IF(TYPE(O286)=1,M286*O286,"No price"),".")</f>
        <v>No price</v>
      </c>
      <c r="Q286" s="6" t="str">
        <f aca="false">IF(TYPE(N286)=1,IF(TYPE(O286)=1,N286*O286,"No price"),".")</f>
        <v>.</v>
      </c>
      <c r="R286" s="6" t="str">
        <f aca="false">IF(AG286=1,IF(H286&lt;&gt;"Not given",H286,IF(TYPE(H286)=2,IF(SUMIFS(#REF!,#REF!,A286)&gt;0,SUMIFS(#REF!,#REF!,A286),"."),"Format error")),"")</f>
        <v/>
      </c>
      <c r="S286" s="6" t="str">
        <f aca="false">IF(AND(AG286=1,R286&lt;&gt;".")=TRUE(),R286/VLOOKUP(G286,'[1]Exchange Rates'!B$1:C$1048576,2,0),IF(R286=".",".",""))</f>
        <v/>
      </c>
      <c r="T286" s="6" t="str">
        <f aca="false">IF(AG286=1,IF(AI286="Value is not given at all",".",IF(AI286="Value is given by the source",S286,IF(AI286="Value is calculated with prices",(IF(SUMIFS(#REF!,#REF!,A286)&gt;0,SUMIFS(#REF!,#REF!,A286),"."))/VLOOKUP("USD",'[1]Exchange Rates'!B$1:C$1048576,2,0),"Error with coding"))),"")</f>
        <v/>
      </c>
      <c r="U286" s="5" t="s">
        <v>63</v>
      </c>
      <c r="V286" s="42" t="s">
        <v>474</v>
      </c>
      <c r="W286" s="34" t="s">
        <v>95</v>
      </c>
      <c r="X286" s="45" t="s">
        <v>99</v>
      </c>
      <c r="Y286" s="34" t="s">
        <v>221</v>
      </c>
      <c r="Z286" s="5" t="n">
        <v>0</v>
      </c>
      <c r="AA286" s="5" t="n">
        <v>0</v>
      </c>
      <c r="AB286" s="5" t="n">
        <f aca="false">IF(AND(D286="Humanitarian", AE286&lt;&gt;"."), 1, 0)</f>
        <v>0</v>
      </c>
      <c r="AC286" s="5" t="n">
        <f aca="false">IF(OR(M286="undisclosed", M286="."), 0, IF(M286=N286, 1, 0))</f>
        <v>0</v>
      </c>
      <c r="AD286" s="5" t="n">
        <v>0</v>
      </c>
      <c r="AE286" s="91" t="s">
        <v>62</v>
      </c>
      <c r="AF286" s="12" t="str">
        <f aca="false">""</f>
        <v/>
      </c>
      <c r="AG286" s="36" t="n">
        <v>0</v>
      </c>
      <c r="AH286" s="36" t="s">
        <v>66</v>
      </c>
      <c r="AI286" s="36" t="s">
        <v>67</v>
      </c>
      <c r="AJ286" s="36" t="n">
        <v>1</v>
      </c>
      <c r="AK286" s="36" t="n">
        <v>12</v>
      </c>
      <c r="AL286" s="36" t="n">
        <v>0</v>
      </c>
      <c r="AM286" s="36" t="n">
        <f aca="false">IF(OR(AN286="2022-2023",AN286=2022), 1, 0)</f>
        <v>1</v>
      </c>
      <c r="AN286" s="36" t="s">
        <v>68</v>
      </c>
      <c r="AO286" s="36" t="n">
        <f aca="false">VLOOKUP($I286,'[1]Price List, Weapons &amp; Items'!B$1:F$1048576,5,0)</f>
        <v>1</v>
      </c>
      <c r="AP286" s="36" t="n">
        <f aca="false">IF(AND(AO286=1,M286="undisclosed")=TRUE(),1,0)</f>
        <v>0</v>
      </c>
      <c r="AQ286" s="36" t="n">
        <f aca="false">IF(AND(AO286=1,N286="undisclosed")=TRUE(),1,0)</f>
        <v>1</v>
      </c>
      <c r="AR286" s="36" t="n">
        <f aca="false">IFERROR(IF(SEARCH("ammuni",I286,1)&gt;0,1,0),0)</f>
        <v>0</v>
      </c>
      <c r="AS286" s="5" t="str">
        <f aca="false">VLOOKUP($I286,'[1]Price List, Weapons &amp; Items'!B$1:L$1048576,COLUMN('[1]Price List, Weapons &amp; Items'!$J$11)-1,0)</f>
        <v>Military media (incl. websites)</v>
      </c>
      <c r="AT286" s="5" t="str">
        <f aca="false">IF(I286=".",".",VLOOKUP($I286,'[1]Price List, Weapons &amp; Items'!B$1:J$1048576,3,0))</f>
        <v>Armored Utility Vehicle (AUV)</v>
      </c>
      <c r="AU286" s="13" t="str">
        <f aca="true">IF(AG286=1,(OFFSET(I286,0,0,COUNTIF(#REF!,A286),1)),"")</f>
        <v/>
      </c>
      <c r="AV286" s="5" t="n">
        <f aca="false">VLOOKUP($I286,'[1]Price List, Weapons &amp; Items'!B$1:L$1048576,COLUMN('[1]Price List, Weapons &amp; Items'!$L$11)-1,0)</f>
        <v>0</v>
      </c>
      <c r="AW286" s="5" t="n">
        <f aca="false">IF(U286="Yes",1,0)</f>
        <v>1</v>
      </c>
      <c r="AX286" s="5" t="n">
        <f aca="false">IF(D286="Military",IF(OR(IFERROR(SEARCH("equipment",E286,1),0)&gt;0,IFERROR(SEARCH("weapons",E286,1),0)&gt;0),1,0),0)</f>
        <v>1</v>
      </c>
      <c r="AY286" s="5" t="str">
        <f aca="false">IFERROR(IF(VALUE(TEXT(C286,"mm"))=IF(AK286&gt;12,AK286-12,AK286),".",IF(TEXT(C286,"mm")="01",".",1)),"Value is not in date format")</f>
        <v>.</v>
      </c>
      <c r="AZ286" s="5" t="str">
        <f aca="false">IF(AND(A286=A285,C286=C285)=TRUE(),IF(F286=F285,".","1"),".")</f>
        <v>.</v>
      </c>
      <c r="BA286" s="5" t="str">
        <f aca="false">IF(AND(_xlfn.ISFORMULA(R286),_xlfn.ISFORMULA(S286),_xlfn.ISFORMULA(T286))=TRUE(),".",1)</f>
        <v>.</v>
      </c>
      <c r="BB286" s="5" t="str">
        <f aca="false">IF(T286&lt;&gt;".",IF(T286&gt;S286,1,"."),".")</f>
        <v>.</v>
      </c>
      <c r="BC286" s="5" t="n">
        <f aca="false">IFERROR(VLOOKUP(B286,'[1]Share, Heavy Weapons to Ukraine'!B$1:AA$1048576,COLUMN('[1]Share, Heavy Weapons to Ukraine'!C295)-1,0),0)</f>
        <v>1</v>
      </c>
      <c r="BD286" s="5" t="n">
        <f aca="false">VLOOKUP(Sheet1!B286,'[1]Country Summary (€)'!B$1:F$1048576,COLUMN('[1]Country Summary (€)'!C296)-1,FALSE())</f>
        <v>0</v>
      </c>
      <c r="BE286" s="5" t="str">
        <f aca="false">IF(AND(AG286=1,D286="Military",H286&lt;&gt;"Not given")=TRUE(),IF(SUMIFS(#REF!,#REF!,A286)&gt;0,ABS((SUMIFS(#REF!,#REF!,A286)/VLOOKUP("USD",'[1]Exchange Rates'!B$1:C$1048576,2,0)))/S286,"."),".")</f>
        <v>.</v>
      </c>
      <c r="BF286" s="1" t="str">
        <f aca="false">IF(AND(AG286=1,D286="Military",H286&lt;&gt;"Not given")=TRUE(),IF(SUMIFS(#REF!,#REF!,A286)&gt;0,IF((ABS((SUMIFS(#REF!,#REF!,A286)/VLOOKUP("USD",'[1]Exchange Rates'!B$1:C$1048576,2,0)))/S286)&gt;1,(SUMIFS(#REF!,#REF!,A286)-S286)/S286,(S286-SUMIFS(#REF!,#REF!,A286))/SUMIFS(#REF!,#REF!,A286)),"."),".")</f>
        <v>.</v>
      </c>
    </row>
    <row r="287" customFormat="false" ht="15.75" hidden="false" customHeight="true" outlineLevel="0" collapsed="false">
      <c r="A287" s="37" t="s">
        <v>444</v>
      </c>
      <c r="B287" s="37" t="s">
        <v>57</v>
      </c>
      <c r="C287" s="38" t="n">
        <v>44916</v>
      </c>
      <c r="D287" s="37" t="s">
        <v>105</v>
      </c>
      <c r="E287" s="37" t="s">
        <v>370</v>
      </c>
      <c r="F287" s="90" t="s">
        <v>472</v>
      </c>
      <c r="G287" s="5" t="s">
        <v>61</v>
      </c>
      <c r="H287" s="53" t="n">
        <v>1000000000</v>
      </c>
      <c r="I287" s="1" t="s">
        <v>353</v>
      </c>
      <c r="J287" s="7" t="str">
        <f aca="false">VLOOKUP($I287,'[1]Price List, Weapons &amp; Items'!B$1:C$1048576,2,0)</f>
        <v>Military equipment</v>
      </c>
      <c r="K287" s="7" t="str">
        <f aca="false">IF(I287=".",I287,VLOOKUP($I287,'[1]Price List, Weapons &amp; Items'!B$1:D$1048576,3,0))</f>
        <v>non combat military vehicle</v>
      </c>
      <c r="L287" s="8" t="n">
        <f aca="false">VLOOKUP(I287,'[1]Price List, Weapons &amp; Items'!B$1:E$1048576,4,0)</f>
        <v>0</v>
      </c>
      <c r="M287" s="9" t="n">
        <v>6</v>
      </c>
      <c r="N287" s="9" t="s">
        <v>166</v>
      </c>
      <c r="O287" s="9" t="n">
        <f aca="false">VLOOKUP($I287,'[1]Price List, Weapons &amp; Items'!B$1:G$1048576,6,0)</f>
        <v>350000</v>
      </c>
      <c r="P287" s="6" t="str">
        <f aca="false">IF(TYPE(M287)=1,IF(TYPE(O287)=1,M287*O287,"No price"),".")</f>
        <v>No price</v>
      </c>
      <c r="Q287" s="6" t="str">
        <f aca="false">IF(TYPE(N287)=1,IF(TYPE(O287)=1,N287*O287,"No price"),".")</f>
        <v>.</v>
      </c>
      <c r="R287" s="6" t="str">
        <f aca="false">IF(AG287=1,IF(H287&lt;&gt;"Not given",H287,IF(TYPE(H287)=2,IF(SUMIFS(#REF!,#REF!,A287)&gt;0,SUMIFS(#REF!,#REF!,A287),"."),"Format error")),"")</f>
        <v/>
      </c>
      <c r="S287" s="6" t="str">
        <f aca="false">IF(AND(AG287=1,R287&lt;&gt;".")=TRUE(),R287/VLOOKUP(G287,'[1]Exchange Rates'!B$1:C$1048576,2,0),IF(R287=".",".",""))</f>
        <v/>
      </c>
      <c r="T287" s="6" t="str">
        <f aca="false">IF(AG287=1,IF(AI287="Value is not given at all",".",IF(AI287="Value is given by the source",S287,IF(AI287="Value is calculated with prices",(IF(SUMIFS(#REF!,#REF!,A287)&gt;0,SUMIFS(#REF!,#REF!,A287),"."))/VLOOKUP("USD",'[1]Exchange Rates'!B$1:C$1048576,2,0),"Error with coding"))),"")</f>
        <v/>
      </c>
      <c r="U287" s="5" t="s">
        <v>63</v>
      </c>
      <c r="V287" s="42" t="s">
        <v>474</v>
      </c>
      <c r="W287" s="34" t="s">
        <v>95</v>
      </c>
      <c r="X287" s="45" t="s">
        <v>99</v>
      </c>
      <c r="Y287" s="34" t="s">
        <v>223</v>
      </c>
      <c r="Z287" s="5" t="n">
        <v>0</v>
      </c>
      <c r="AA287" s="5" t="n">
        <v>0</v>
      </c>
      <c r="AB287" s="5" t="n">
        <f aca="false">IF(AND(D287="Humanitarian", AE287&lt;&gt;"."), 1, 0)</f>
        <v>0</v>
      </c>
      <c r="AC287" s="5" t="n">
        <f aca="false">IF(OR(M287="undisclosed", M287="."), 0, IF(M287=N287, 1, 0))</f>
        <v>0</v>
      </c>
      <c r="AD287" s="5" t="n">
        <v>0</v>
      </c>
      <c r="AE287" s="91" t="s">
        <v>62</v>
      </c>
      <c r="AF287" s="12" t="str">
        <f aca="false">""</f>
        <v/>
      </c>
      <c r="AG287" s="36" t="n">
        <v>0</v>
      </c>
      <c r="AH287" s="36" t="s">
        <v>66</v>
      </c>
      <c r="AI287" s="36" t="s">
        <v>67</v>
      </c>
      <c r="AJ287" s="36" t="n">
        <v>1</v>
      </c>
      <c r="AK287" s="36" t="n">
        <v>12</v>
      </c>
      <c r="AL287" s="36" t="n">
        <v>0</v>
      </c>
      <c r="AM287" s="36" t="n">
        <f aca="false">IF(OR(AN287="2022-2023",AN287=2022), 1, 0)</f>
        <v>1</v>
      </c>
      <c r="AN287" s="36" t="s">
        <v>68</v>
      </c>
      <c r="AO287" s="36" t="n">
        <f aca="false">VLOOKUP($I287,'[1]Price List, Weapons &amp; Items'!B$1:F$1048576,5,0)</f>
        <v>0</v>
      </c>
      <c r="AP287" s="36" t="n">
        <f aca="false">IF(AND(AO287=1,M287="undisclosed")=TRUE(),1,0)</f>
        <v>0</v>
      </c>
      <c r="AQ287" s="36" t="n">
        <f aca="false">IF(AND(AO287=1,N287="undisclosed")=TRUE(),1,0)</f>
        <v>0</v>
      </c>
      <c r="AR287" s="36" t="n">
        <f aca="false">IFERROR(IF(SEARCH("ammuni",I287,1)&gt;0,1,0),0)</f>
        <v>0</v>
      </c>
      <c r="AS287" s="5" t="str">
        <f aca="false">VLOOKUP($I287,'[1]Price List, Weapons &amp; Items'!B$1:L$1048576,COLUMN('[1]Price List, Weapons &amp; Items'!$J$11)-1,0)</f>
        <v>Media reports (incl. social media)</v>
      </c>
      <c r="AT287" s="5" t="str">
        <f aca="false">IF(I287=".",".",VLOOKUP($I287,'[1]Price List, Weapons &amp; Items'!B$1:J$1048576,3,0))</f>
        <v>non combat military vehicle</v>
      </c>
      <c r="AU287" s="13" t="str">
        <f aca="true">IF(AG287=1,(OFFSET(I287,0,0,COUNTIF(#REF!,A287),1)),"")</f>
        <v/>
      </c>
      <c r="AV287" s="5" t="n">
        <f aca="false">VLOOKUP($I287,'[1]Price List, Weapons &amp; Items'!B$1:L$1048576,COLUMN('[1]Price List, Weapons &amp; Items'!$L$11)-1,0)</f>
        <v>0</v>
      </c>
      <c r="AW287" s="5" t="n">
        <f aca="false">IF(U287="Yes",1,0)</f>
        <v>1</v>
      </c>
      <c r="AX287" s="5" t="n">
        <f aca="false">IF(D287="Military",IF(OR(IFERROR(SEARCH("equipment",E287,1),0)&gt;0,IFERROR(SEARCH("weapons",E287,1),0)&gt;0),1,0),0)</f>
        <v>1</v>
      </c>
      <c r="AY287" s="5" t="str">
        <f aca="false">IFERROR(IF(VALUE(TEXT(C287,"mm"))=IF(AK287&gt;12,AK287-12,AK287),".",IF(TEXT(C287,"mm")="01",".",1)),"Value is not in date format")</f>
        <v>.</v>
      </c>
      <c r="AZ287" s="5" t="str">
        <f aca="false">IF(AND(A287=A286,C287=C286)=TRUE(),IF(F287=F286,".","1"),".")</f>
        <v>.</v>
      </c>
      <c r="BA287" s="5" t="str">
        <f aca="false">IF(AND(_xlfn.ISFORMULA(R287),_xlfn.ISFORMULA(S287),_xlfn.ISFORMULA(T287))=TRUE(),".",1)</f>
        <v>.</v>
      </c>
      <c r="BB287" s="5" t="str">
        <f aca="false">IF(T287&lt;&gt;".",IF(T287&gt;S287,1,"."),".")</f>
        <v>.</v>
      </c>
      <c r="BC287" s="5" t="n">
        <f aca="false">IFERROR(VLOOKUP(B287,'[1]Share, Heavy Weapons to Ukraine'!B$1:AA$1048576,COLUMN('[1]Share, Heavy Weapons to Ukraine'!C296)-1,0),0)</f>
        <v>1</v>
      </c>
      <c r="BD287" s="5" t="n">
        <f aca="false">VLOOKUP(Sheet1!B287,'[1]Country Summary (€)'!B$1:F$1048576,COLUMN('[1]Country Summary (€)'!C297)-1,FALSE())</f>
        <v>0</v>
      </c>
      <c r="BE287" s="5" t="str">
        <f aca="false">IF(AND(AG287=1,D287="Military",H287&lt;&gt;"Not given")=TRUE(),IF(SUMIFS(#REF!,#REF!,A287)&gt;0,ABS((SUMIFS(#REF!,#REF!,A287)/VLOOKUP("USD",'[1]Exchange Rates'!B$1:C$1048576,2,0)))/S287,"."),".")</f>
        <v>.</v>
      </c>
      <c r="BF287" s="1" t="str">
        <f aca="false">IF(AND(AG287=1,D287="Military",H287&lt;&gt;"Not given")=TRUE(),IF(SUMIFS(#REF!,#REF!,A287)&gt;0,IF((ABS((SUMIFS(#REF!,#REF!,A287)/VLOOKUP("USD",'[1]Exchange Rates'!B$1:C$1048576,2,0)))/S287)&gt;1,(SUMIFS(#REF!,#REF!,A287)-S287)/S287,(S287-SUMIFS(#REF!,#REF!,A287))/SUMIFS(#REF!,#REF!,A287)),"."),".")</f>
        <v>.</v>
      </c>
    </row>
    <row r="288" customFormat="false" ht="15.75" hidden="false" customHeight="true" outlineLevel="0" collapsed="false">
      <c r="A288" s="37" t="s">
        <v>444</v>
      </c>
      <c r="B288" s="37" t="s">
        <v>57</v>
      </c>
      <c r="C288" s="38" t="n">
        <v>44916</v>
      </c>
      <c r="D288" s="37" t="s">
        <v>105</v>
      </c>
      <c r="E288" s="37" t="s">
        <v>370</v>
      </c>
      <c r="F288" s="90" t="s">
        <v>472</v>
      </c>
      <c r="G288" s="5" t="s">
        <v>61</v>
      </c>
      <c r="H288" s="53" t="n">
        <v>1000000000</v>
      </c>
      <c r="I288" s="1" t="s">
        <v>303</v>
      </c>
      <c r="J288" s="7" t="str">
        <f aca="false">VLOOKUP($I288,'[1]Price List, Weapons &amp; Items'!B$1:C$1048576,2,0)</f>
        <v>Ammunition for heavy weapon</v>
      </c>
      <c r="K288" s="7" t="str">
        <f aca="false">IF(I288=".",I288,VLOOKUP($I288,'[1]Price List, Weapons &amp; Items'!B$1:D$1048576,3,0))</f>
        <v>Missile</v>
      </c>
      <c r="L288" s="8" t="n">
        <f aca="false">VLOOKUP(I288,'[1]Price List, Weapons &amp; Items'!B$1:E$1048576,4,0)</f>
        <v>0</v>
      </c>
      <c r="M288" s="9" t="s">
        <v>166</v>
      </c>
      <c r="N288" s="9" t="s">
        <v>166</v>
      </c>
      <c r="O288" s="9" t="n">
        <f aca="false">VLOOKUP($I288,'[1]Price List, Weapons &amp; Items'!B$1:G$1048576,6,0)</f>
        <v>557000</v>
      </c>
      <c r="P288" s="6" t="str">
        <f aca="false">IF(TYPE(M288)=1,IF(TYPE(O288)=1,M288*O288,"No price"),".")</f>
        <v>.</v>
      </c>
      <c r="Q288" s="6" t="str">
        <f aca="false">IF(TYPE(N288)=1,IF(TYPE(O288)=1,N288*O288,"No price"),".")</f>
        <v>.</v>
      </c>
      <c r="R288" s="6" t="str">
        <f aca="false">IF(AG288=1,IF(H288&lt;&gt;"Not given",H288,IF(TYPE(H288)=2,IF(SUMIFS(#REF!,#REF!,A288)&gt;0,SUMIFS(#REF!,#REF!,A288),"."),"Format error")),"")</f>
        <v/>
      </c>
      <c r="S288" s="6" t="str">
        <f aca="false">IF(AND(AG288=1,R288&lt;&gt;".")=TRUE(),R288/VLOOKUP(G288,'[1]Exchange Rates'!B$1:C$1048576,2,0),IF(R288=".",".",""))</f>
        <v/>
      </c>
      <c r="T288" s="6" t="str">
        <f aca="false">IF(AG288=1,IF(AI288="Value is not given at all",".",IF(AI288="Value is given by the source",S288,IF(AI288="Value is calculated with prices",(IF(SUMIFS(#REF!,#REF!,A288)&gt;0,SUMIFS(#REF!,#REF!,A288),"."))/VLOOKUP("USD",'[1]Exchange Rates'!B$1:C$1048576,2,0),"Error with coding"))),"")</f>
        <v/>
      </c>
      <c r="U288" s="5" t="s">
        <v>63</v>
      </c>
      <c r="V288" s="42" t="s">
        <v>474</v>
      </c>
      <c r="W288" s="34" t="s">
        <v>95</v>
      </c>
      <c r="X288" s="45" t="s">
        <v>99</v>
      </c>
      <c r="Y288" s="34" t="s">
        <v>225</v>
      </c>
      <c r="Z288" s="5" t="n">
        <v>0</v>
      </c>
      <c r="AA288" s="5" t="n">
        <v>0</v>
      </c>
      <c r="AB288" s="5" t="n">
        <f aca="false">IF(AND(D288="Humanitarian", AE288&lt;&gt;"."), 1, 0)</f>
        <v>0</v>
      </c>
      <c r="AC288" s="5" t="n">
        <f aca="false">IF(OR(M288="undisclosed", M288="."), 0, IF(M288=N288, 1, 0))</f>
        <v>0</v>
      </c>
      <c r="AD288" s="5" t="n">
        <v>0</v>
      </c>
      <c r="AE288" s="91" t="s">
        <v>62</v>
      </c>
      <c r="AF288" s="12" t="str">
        <f aca="false">""</f>
        <v/>
      </c>
      <c r="AG288" s="36" t="n">
        <v>0</v>
      </c>
      <c r="AH288" s="36" t="s">
        <v>66</v>
      </c>
      <c r="AI288" s="36" t="s">
        <v>67</v>
      </c>
      <c r="AJ288" s="36" t="n">
        <v>1</v>
      </c>
      <c r="AK288" s="36" t="n">
        <v>12</v>
      </c>
      <c r="AL288" s="36" t="n">
        <v>0</v>
      </c>
      <c r="AM288" s="36" t="n">
        <f aca="false">IF(OR(AN288="2022-2023",AN288=2022), 1, 0)</f>
        <v>1</v>
      </c>
      <c r="AN288" s="36" t="s">
        <v>68</v>
      </c>
      <c r="AO288" s="36" t="n">
        <f aca="false">VLOOKUP($I288,'[1]Price List, Weapons &amp; Items'!B$1:F$1048576,5,0)</f>
        <v>0</v>
      </c>
      <c r="AP288" s="36" t="n">
        <f aca="false">IF(AND(AO288=1,M288="undisclosed")=TRUE(),1,0)</f>
        <v>0</v>
      </c>
      <c r="AQ288" s="36" t="n">
        <f aca="false">IF(AND(AO288=1,N288="undisclosed")=TRUE(),1,0)</f>
        <v>0</v>
      </c>
      <c r="AR288" s="36" t="n">
        <f aca="false">IFERROR(IF(SEARCH("ammuni",I288,1)&gt;0,1,0),0)</f>
        <v>0</v>
      </c>
      <c r="AS288" s="5" t="str">
        <f aca="false">VLOOKUP($I288,'[1]Price List, Weapons &amp; Items'!B$1:L$1048576,COLUMN('[1]Price List, Weapons &amp; Items'!$J$11)-1,0)</f>
        <v>Miscellaneous</v>
      </c>
      <c r="AT288" s="5" t="str">
        <f aca="false">IF(I288=".",".",VLOOKUP($I288,'[1]Price List, Weapons &amp; Items'!B$1:J$1048576,3,0))</f>
        <v>Missile</v>
      </c>
      <c r="AU288" s="13" t="str">
        <f aca="true">IF(AG288=1,(OFFSET(I288,0,0,COUNTIF(#REF!,A288),1)),"")</f>
        <v/>
      </c>
      <c r="AV288" s="5" t="str">
        <f aca="false">VLOOKUP($I288,'[1]Price List, Weapons &amp; Items'!B$1:L$1048576,COLUMN('[1]Price List, Weapons &amp; Items'!$L$11)-1,0)</f>
        <v>no price, 0 count</v>
      </c>
      <c r="AW288" s="5" t="n">
        <f aca="false">IF(U288="Yes",1,0)</f>
        <v>1</v>
      </c>
      <c r="AX288" s="5" t="n">
        <f aca="false">IF(D288="Military",IF(OR(IFERROR(SEARCH("equipment",E288,1),0)&gt;0,IFERROR(SEARCH("weapons",E288,1),0)&gt;0),1,0),0)</f>
        <v>1</v>
      </c>
      <c r="AY288" s="5" t="str">
        <f aca="false">IFERROR(IF(VALUE(TEXT(C288,"mm"))=IF(AK288&gt;12,AK288-12,AK288),".",IF(TEXT(C288,"mm")="01",".",1)),"Value is not in date format")</f>
        <v>.</v>
      </c>
      <c r="AZ288" s="5" t="str">
        <f aca="false">IF(AND(A288=A287,C288=C287)=TRUE(),IF(F288=F287,".","1"),".")</f>
        <v>.</v>
      </c>
      <c r="BA288" s="5" t="str">
        <f aca="false">IF(AND(_xlfn.ISFORMULA(R288),_xlfn.ISFORMULA(S288),_xlfn.ISFORMULA(T288))=TRUE(),".",1)</f>
        <v>.</v>
      </c>
      <c r="BB288" s="5" t="str">
        <f aca="false">IF(T288&lt;&gt;".",IF(T288&gt;S288,1,"."),".")</f>
        <v>.</v>
      </c>
      <c r="BC288" s="5" t="n">
        <f aca="false">IFERROR(VLOOKUP(B288,'[1]Share, Heavy Weapons to Ukraine'!B$1:AA$1048576,COLUMN('[1]Share, Heavy Weapons to Ukraine'!C297)-1,0),0)</f>
        <v>1</v>
      </c>
      <c r="BD288" s="5" t="n">
        <f aca="false">VLOOKUP(Sheet1!B288,'[1]Country Summary (€)'!B$1:F$1048576,COLUMN('[1]Country Summary (€)'!C298)-1,FALSE())</f>
        <v>0</v>
      </c>
      <c r="BE288" s="5" t="str">
        <f aca="false">IF(AND(AG288=1,D288="Military",H288&lt;&gt;"Not given")=TRUE(),IF(SUMIFS(#REF!,#REF!,A288)&gt;0,ABS((SUMIFS(#REF!,#REF!,A288)/VLOOKUP("USD",'[1]Exchange Rates'!B$1:C$1048576,2,0)))/S288,"."),".")</f>
        <v>.</v>
      </c>
      <c r="BF288" s="1" t="str">
        <f aca="false">IF(AND(AG288=1,D288="Military",H288&lt;&gt;"Not given")=TRUE(),IF(SUMIFS(#REF!,#REF!,A288)&gt;0,IF((ABS((SUMIFS(#REF!,#REF!,A288)/VLOOKUP("USD",'[1]Exchange Rates'!B$1:C$1048576,2,0)))/S288)&gt;1,(SUMIFS(#REF!,#REF!,A288)-S288)/S288,(S288-SUMIFS(#REF!,#REF!,A288))/SUMIFS(#REF!,#REF!,A288)),"."),".")</f>
        <v>.</v>
      </c>
    </row>
    <row r="289" customFormat="false" ht="15.75" hidden="false" customHeight="true" outlineLevel="0" collapsed="false">
      <c r="A289" s="37" t="s">
        <v>444</v>
      </c>
      <c r="B289" s="37" t="s">
        <v>57</v>
      </c>
      <c r="C289" s="38" t="n">
        <v>44916</v>
      </c>
      <c r="D289" s="37" t="s">
        <v>105</v>
      </c>
      <c r="E289" s="37" t="s">
        <v>370</v>
      </c>
      <c r="F289" s="90" t="s">
        <v>472</v>
      </c>
      <c r="G289" s="5" t="s">
        <v>61</v>
      </c>
      <c r="H289" s="53" t="n">
        <v>1000000000</v>
      </c>
      <c r="I289" s="1" t="s">
        <v>452</v>
      </c>
      <c r="J289" s="7" t="str">
        <f aca="false">VLOOKUP($I289,'[1]Price List, Weapons &amp; Items'!B$1:C$1048576,2,0)</f>
        <v>Ammunition for heavy weapon</v>
      </c>
      <c r="K289" s="7" t="str">
        <f aca="false">IF(I289=".",I289,VLOOKUP($I289,'[1]Price List, Weapons &amp; Items'!B$1:D$1048576,3,0))</f>
        <v>artillery round</v>
      </c>
      <c r="L289" s="8" t="n">
        <f aca="false">VLOOKUP(I289,'[1]Price List, Weapons &amp; Items'!B$1:E$1048576,4,0)</f>
        <v>0</v>
      </c>
      <c r="M289" s="9" t="n">
        <v>2700</v>
      </c>
      <c r="N289" s="9" t="s">
        <v>166</v>
      </c>
      <c r="O289" s="9" t="n">
        <f aca="false">VLOOKUP($I289,'[1]Price List, Weapons &amp; Items'!B$1:G$1048576,6,0)</f>
        <v>112800</v>
      </c>
      <c r="P289" s="6" t="str">
        <f aca="false">IF(TYPE(M289)=1,IF(TYPE(O289)=1,M289*O289,"No price"),".")</f>
        <v>No price</v>
      </c>
      <c r="Q289" s="6" t="str">
        <f aca="false">IF(TYPE(N289)=1,IF(TYPE(O289)=1,N289*O289,"No price"),".")</f>
        <v>.</v>
      </c>
      <c r="R289" s="6" t="str">
        <f aca="false">IF(AG289=1,IF(H289&lt;&gt;"Not given",H289,IF(TYPE(H289)=2,IF(SUMIFS(#REF!,#REF!,A289)&gt;0,SUMIFS(#REF!,#REF!,A289),"."),"Format error")),"")</f>
        <v/>
      </c>
      <c r="S289" s="6" t="str">
        <f aca="false">IF(AND(AG289=1,R289&lt;&gt;".")=TRUE(),R289/VLOOKUP(G289,'[1]Exchange Rates'!B$1:C$1048576,2,0),IF(R289=".",".",""))</f>
        <v/>
      </c>
      <c r="T289" s="6" t="str">
        <f aca="false">IF(AG289=1,IF(AI289="Value is not given at all",".",IF(AI289="Value is given by the source",S289,IF(AI289="Value is calculated with prices",(IF(SUMIFS(#REF!,#REF!,A289)&gt;0,SUMIFS(#REF!,#REF!,A289),"."))/VLOOKUP("USD",'[1]Exchange Rates'!B$1:C$1048576,2,0),"Error with coding"))),"")</f>
        <v/>
      </c>
      <c r="U289" s="5" t="s">
        <v>63</v>
      </c>
      <c r="V289" s="42" t="s">
        <v>474</v>
      </c>
      <c r="W289" s="34" t="s">
        <v>95</v>
      </c>
      <c r="X289" s="45" t="s">
        <v>99</v>
      </c>
      <c r="Y289" s="34" t="s">
        <v>228</v>
      </c>
      <c r="Z289" s="5" t="n">
        <v>0</v>
      </c>
      <c r="AA289" s="5" t="n">
        <v>0</v>
      </c>
      <c r="AB289" s="5" t="n">
        <f aca="false">IF(AND(D289="Humanitarian", AE289&lt;&gt;"."), 1, 0)</f>
        <v>0</v>
      </c>
      <c r="AC289" s="5" t="n">
        <f aca="false">IF(OR(M289="undisclosed", M289="."), 0, IF(M289=N289, 1, 0))</f>
        <v>0</v>
      </c>
      <c r="AD289" s="5" t="n">
        <v>0</v>
      </c>
      <c r="AE289" s="91" t="s">
        <v>62</v>
      </c>
      <c r="AF289" s="12" t="str">
        <f aca="false">""</f>
        <v/>
      </c>
      <c r="AG289" s="36" t="n">
        <v>0</v>
      </c>
      <c r="AH289" s="36" t="s">
        <v>66</v>
      </c>
      <c r="AI289" s="36" t="s">
        <v>67</v>
      </c>
      <c r="AJ289" s="36" t="n">
        <v>1</v>
      </c>
      <c r="AK289" s="36" t="n">
        <v>12</v>
      </c>
      <c r="AL289" s="36" t="n">
        <v>0</v>
      </c>
      <c r="AM289" s="36" t="n">
        <f aca="false">IF(OR(AN289="2022-2023",AN289=2022), 1, 0)</f>
        <v>1</v>
      </c>
      <c r="AN289" s="36" t="s">
        <v>68</v>
      </c>
      <c r="AO289" s="36" t="n">
        <f aca="false">VLOOKUP($I289,'[1]Price List, Weapons &amp; Items'!B$1:F$1048576,5,0)</f>
        <v>0</v>
      </c>
      <c r="AP289" s="36" t="n">
        <f aca="false">IF(AND(AO289=1,M289="undisclosed")=TRUE(),1,0)</f>
        <v>0</v>
      </c>
      <c r="AQ289" s="36" t="n">
        <f aca="false">IF(AND(AO289=1,N289="undisclosed")=TRUE(),1,0)</f>
        <v>0</v>
      </c>
      <c r="AR289" s="36" t="n">
        <f aca="false">IFERROR(IF(SEARCH("ammuni",I289,1)&gt;0,1,0),0)</f>
        <v>0</v>
      </c>
      <c r="AS289" s="5" t="str">
        <f aca="false">VLOOKUP($I289,'[1]Price List, Weapons &amp; Items'!B$1:L$1048576,COLUMN('[1]Price List, Weapons &amp; Items'!$J$11)-1,0)</f>
        <v>Miscellaneous</v>
      </c>
      <c r="AT289" s="5" t="str">
        <f aca="false">IF(I289=".",".",VLOOKUP($I289,'[1]Price List, Weapons &amp; Items'!B$1:J$1048576,3,0))</f>
        <v>artillery round</v>
      </c>
      <c r="AU289" s="13" t="str">
        <f aca="true">IF(AG289=1,(OFFSET(I289,0,0,COUNTIF(#REF!,A289),1)),"")</f>
        <v/>
      </c>
      <c r="AV289" s="5" t="n">
        <f aca="false">VLOOKUP($I289,'[1]Price List, Weapons &amp; Items'!B$1:L$1048576,COLUMN('[1]Price List, Weapons &amp; Items'!$L$11)-1,0)</f>
        <v>0</v>
      </c>
      <c r="AW289" s="5" t="n">
        <f aca="false">IF(U289="Yes",1,0)</f>
        <v>1</v>
      </c>
      <c r="AX289" s="5" t="n">
        <f aca="false">IF(D289="Military",IF(OR(IFERROR(SEARCH("equipment",E289,1),0)&gt;0,IFERROR(SEARCH("weapons",E289,1),0)&gt;0),1,0),0)</f>
        <v>1</v>
      </c>
      <c r="AY289" s="5" t="str">
        <f aca="false">IFERROR(IF(VALUE(TEXT(C289,"mm"))=IF(AK289&gt;12,AK289-12,AK289),".",IF(TEXT(C289,"mm")="01",".",1)),"Value is not in date format")</f>
        <v>.</v>
      </c>
      <c r="AZ289" s="5" t="str">
        <f aca="false">IF(AND(A289=A288,C289=C288)=TRUE(),IF(F289=F288,".","1"),".")</f>
        <v>.</v>
      </c>
      <c r="BA289" s="5" t="str">
        <f aca="false">IF(AND(_xlfn.ISFORMULA(R289),_xlfn.ISFORMULA(S289),_xlfn.ISFORMULA(T289))=TRUE(),".",1)</f>
        <v>.</v>
      </c>
      <c r="BB289" s="5" t="str">
        <f aca="false">IF(T289&lt;&gt;".",IF(T289&gt;S289,1,"."),".")</f>
        <v>.</v>
      </c>
      <c r="BC289" s="5" t="n">
        <f aca="false">IFERROR(VLOOKUP(B289,'[1]Share, Heavy Weapons to Ukraine'!B$1:AA$1048576,COLUMN('[1]Share, Heavy Weapons to Ukraine'!C298)-1,0),0)</f>
        <v>1</v>
      </c>
      <c r="BD289" s="5" t="n">
        <f aca="false">VLOOKUP(Sheet1!B289,'[1]Country Summary (€)'!B$1:F$1048576,COLUMN('[1]Country Summary (€)'!C299)-1,FALSE())</f>
        <v>0</v>
      </c>
      <c r="BE289" s="5" t="str">
        <f aca="false">IF(AND(AG289=1,D289="Military",H289&lt;&gt;"Not given")=TRUE(),IF(SUMIFS(#REF!,#REF!,A289)&gt;0,ABS((SUMIFS(#REF!,#REF!,A289)/VLOOKUP("USD",'[1]Exchange Rates'!B$1:C$1048576,2,0)))/S289,"."),".")</f>
        <v>.</v>
      </c>
      <c r="BF289" s="1" t="str">
        <f aca="false">IF(AND(AG289=1,D289="Military",H289&lt;&gt;"Not given")=TRUE(),IF(SUMIFS(#REF!,#REF!,A289)&gt;0,IF((ABS((SUMIFS(#REF!,#REF!,A289)/VLOOKUP("USD",'[1]Exchange Rates'!B$1:C$1048576,2,0)))/S289)&gt;1,(SUMIFS(#REF!,#REF!,A289)-S289)/S289,(S289-SUMIFS(#REF!,#REF!,A289))/SUMIFS(#REF!,#REF!,A289)),"."),".")</f>
        <v>.</v>
      </c>
    </row>
    <row r="290" customFormat="false" ht="15.75" hidden="false" customHeight="true" outlineLevel="0" collapsed="false">
      <c r="A290" s="37" t="s">
        <v>444</v>
      </c>
      <c r="B290" s="37" t="s">
        <v>57</v>
      </c>
      <c r="C290" s="38" t="n">
        <v>44916</v>
      </c>
      <c r="D290" s="37" t="s">
        <v>105</v>
      </c>
      <c r="E290" s="37" t="s">
        <v>370</v>
      </c>
      <c r="F290" s="90" t="s">
        <v>472</v>
      </c>
      <c r="G290" s="5" t="s">
        <v>61</v>
      </c>
      <c r="H290" s="53" t="n">
        <v>1000000000</v>
      </c>
      <c r="I290" s="1" t="s">
        <v>340</v>
      </c>
      <c r="J290" s="7" t="str">
        <f aca="false">VLOOKUP($I290,'[1]Price List, Weapons &amp; Items'!B$1:C$1048576,2,0)</f>
        <v>Light armaments &amp; infantry</v>
      </c>
      <c r="K290" s="7" t="str">
        <f aca="false">IF(I290=".",I290,VLOOKUP($I290,'[1]Price List, Weapons &amp; Items'!B$1:D$1048576,3,0))</f>
        <v>Light Anti-armor Weapon (LAW)</v>
      </c>
      <c r="L290" s="8" t="n">
        <f aca="false">VLOOKUP(I290,'[1]Price List, Weapons &amp; Items'!B$1:E$1048576,4,0)</f>
        <v>0</v>
      </c>
      <c r="M290" s="9" t="n">
        <v>2700</v>
      </c>
      <c r="N290" s="9" t="s">
        <v>166</v>
      </c>
      <c r="O290" s="9" t="n">
        <f aca="false">VLOOKUP($I290,'[1]Price List, Weapons &amp; Items'!B$1:G$1048576,6,0)</f>
        <v>2099</v>
      </c>
      <c r="P290" s="6" t="str">
        <f aca="false">IF(TYPE(M290)=1,IF(TYPE(O290)=1,M290*O290,"No price"),".")</f>
        <v>No price</v>
      </c>
      <c r="Q290" s="6" t="str">
        <f aca="false">IF(TYPE(N290)=1,IF(TYPE(O290)=1,N290*O290,"No price"),".")</f>
        <v>.</v>
      </c>
      <c r="R290" s="6" t="str">
        <f aca="false">IF(AG290=1,IF(H290&lt;&gt;"Not given",H290,IF(TYPE(H290)=2,IF(SUMIFS(#REF!,#REF!,A290)&gt;0,SUMIFS(#REF!,#REF!,A290),"."),"Format error")),"")</f>
        <v/>
      </c>
      <c r="S290" s="6" t="str">
        <f aca="false">IF(AND(AG290=1,R290&lt;&gt;".")=TRUE(),R290/VLOOKUP(G290,'[1]Exchange Rates'!B$1:C$1048576,2,0),IF(R290=".",".",""))</f>
        <v/>
      </c>
      <c r="T290" s="6" t="str">
        <f aca="false">IF(AG290=1,IF(AI290="Value is not given at all",".",IF(AI290="Value is given by the source",S290,IF(AI290="Value is calculated with prices",(IF(SUMIFS(#REF!,#REF!,A290)&gt;0,SUMIFS(#REF!,#REF!,A290),"."))/VLOOKUP("USD",'[1]Exchange Rates'!B$1:C$1048576,2,0),"Error with coding"))),"")</f>
        <v/>
      </c>
      <c r="U290" s="5" t="s">
        <v>63</v>
      </c>
      <c r="V290" s="42" t="s">
        <v>474</v>
      </c>
      <c r="W290" s="34" t="s">
        <v>95</v>
      </c>
      <c r="X290" s="45" t="s">
        <v>99</v>
      </c>
      <c r="Y290" s="34" t="s">
        <v>229</v>
      </c>
      <c r="Z290" s="5" t="n">
        <v>0</v>
      </c>
      <c r="AA290" s="5" t="n">
        <v>0</v>
      </c>
      <c r="AB290" s="5" t="n">
        <f aca="false">IF(AND(D290="Humanitarian", AE290&lt;&gt;"."), 1, 0)</f>
        <v>0</v>
      </c>
      <c r="AC290" s="5" t="n">
        <f aca="false">IF(OR(M290="undisclosed", M290="."), 0, IF(M290=N290, 1, 0))</f>
        <v>0</v>
      </c>
      <c r="AD290" s="5" t="n">
        <v>0</v>
      </c>
      <c r="AE290" s="91" t="s">
        <v>62</v>
      </c>
      <c r="AF290" s="12" t="str">
        <f aca="false">""</f>
        <v/>
      </c>
      <c r="AG290" s="36" t="n">
        <v>0</v>
      </c>
      <c r="AH290" s="36" t="s">
        <v>66</v>
      </c>
      <c r="AI290" s="36" t="s">
        <v>67</v>
      </c>
      <c r="AJ290" s="36" t="n">
        <v>1</v>
      </c>
      <c r="AK290" s="36" t="n">
        <v>12</v>
      </c>
      <c r="AL290" s="36" t="n">
        <v>0</v>
      </c>
      <c r="AM290" s="36" t="n">
        <f aca="false">IF(OR(AN290="2022-2023",AN290=2022), 1, 0)</f>
        <v>1</v>
      </c>
      <c r="AN290" s="36" t="s">
        <v>68</v>
      </c>
      <c r="AO290" s="36" t="n">
        <f aca="false">VLOOKUP($I290,'[1]Price List, Weapons &amp; Items'!B$1:F$1048576,5,0)</f>
        <v>0</v>
      </c>
      <c r="AP290" s="36" t="n">
        <f aca="false">IF(AND(AO290=1,M290="undisclosed")=TRUE(),1,0)</f>
        <v>0</v>
      </c>
      <c r="AQ290" s="36" t="n">
        <f aca="false">IF(AND(AO290=1,N290="undisclosed")=TRUE(),1,0)</f>
        <v>0</v>
      </c>
      <c r="AR290" s="36" t="n">
        <f aca="false">IFERROR(IF(SEARCH("ammuni",I290,1)&gt;0,1,0),0)</f>
        <v>0</v>
      </c>
      <c r="AS290" s="5" t="str">
        <f aca="false">VLOOKUP($I290,'[1]Price List, Weapons &amp; Items'!B$1:L$1048576,COLUMN('[1]Price List, Weapons &amp; Items'!$J$11)-1,0)</f>
        <v>Media reports (incl. social media)</v>
      </c>
      <c r="AT290" s="5" t="str">
        <f aca="false">IF(I290=".",".",VLOOKUP($I290,'[1]Price List, Weapons &amp; Items'!B$1:J$1048576,3,0))</f>
        <v>Light Anti-armor Weapon (LAW)</v>
      </c>
      <c r="AU290" s="13" t="str">
        <f aca="true">IF(AG290=1,(OFFSET(I290,0,0,COUNTIF(#REF!,A290),1)),"")</f>
        <v/>
      </c>
      <c r="AV290" s="5" t="n">
        <f aca="false">VLOOKUP($I290,'[1]Price List, Weapons &amp; Items'!B$1:L$1048576,COLUMN('[1]Price List, Weapons &amp; Items'!$L$11)-1,0)</f>
        <v>0</v>
      </c>
      <c r="AW290" s="5" t="n">
        <f aca="false">IF(U290="Yes",1,0)</f>
        <v>1</v>
      </c>
      <c r="AX290" s="5" t="n">
        <f aca="false">IF(D290="Military",IF(OR(IFERROR(SEARCH("equipment",E290,1),0)&gt;0,IFERROR(SEARCH("weapons",E290,1),0)&gt;0),1,0),0)</f>
        <v>1</v>
      </c>
      <c r="AY290" s="5" t="str">
        <f aca="false">IFERROR(IF(VALUE(TEXT(C290,"mm"))=IF(AK290&gt;12,AK290-12,AK290),".",IF(TEXT(C290,"mm")="01",".",1)),"Value is not in date format")</f>
        <v>.</v>
      </c>
      <c r="AZ290" s="5" t="str">
        <f aca="false">IF(AND(A290=A289,C290=C289)=TRUE(),IF(F290=F289,".","1"),".")</f>
        <v>.</v>
      </c>
      <c r="BA290" s="5" t="str">
        <f aca="false">IF(AND(_xlfn.ISFORMULA(R290),_xlfn.ISFORMULA(S290),_xlfn.ISFORMULA(T290))=TRUE(),".",1)</f>
        <v>.</v>
      </c>
      <c r="BB290" s="5" t="str">
        <f aca="false">IF(T290&lt;&gt;".",IF(T290&gt;S290,1,"."),".")</f>
        <v>.</v>
      </c>
      <c r="BC290" s="5" t="n">
        <f aca="false">IFERROR(VLOOKUP(B290,'[1]Share, Heavy Weapons to Ukraine'!B$1:AA$1048576,COLUMN('[1]Share, Heavy Weapons to Ukraine'!C299)-1,0),0)</f>
        <v>1</v>
      </c>
      <c r="BD290" s="5" t="n">
        <f aca="false">VLOOKUP(Sheet1!B290,'[1]Country Summary (€)'!B$1:F$1048576,COLUMN('[1]Country Summary (€)'!C300)-1,FALSE())</f>
        <v>0</v>
      </c>
      <c r="BE290" s="5" t="str">
        <f aca="false">IF(AND(AG290=1,D290="Military",H290&lt;&gt;"Not given")=TRUE(),IF(SUMIFS(#REF!,#REF!,A290)&gt;0,ABS((SUMIFS(#REF!,#REF!,A290)/VLOOKUP("USD",'[1]Exchange Rates'!B$1:C$1048576,2,0)))/S290,"."),".")</f>
        <v>.</v>
      </c>
      <c r="BF290" s="1" t="str">
        <f aca="false">IF(AND(AG290=1,D290="Military",H290&lt;&gt;"Not given")=TRUE(),IF(SUMIFS(#REF!,#REF!,A290)&gt;0,IF((ABS((SUMIFS(#REF!,#REF!,A290)/VLOOKUP("USD",'[1]Exchange Rates'!B$1:C$1048576,2,0)))/S290)&gt;1,(SUMIFS(#REF!,#REF!,A290)-S290)/S290,(S290-SUMIFS(#REF!,#REF!,A290))/SUMIFS(#REF!,#REF!,A290)),"."),".")</f>
        <v>.</v>
      </c>
    </row>
    <row r="291" customFormat="false" ht="15.75" hidden="false" customHeight="true" outlineLevel="0" collapsed="false">
      <c r="A291" s="37" t="s">
        <v>444</v>
      </c>
      <c r="B291" s="37" t="s">
        <v>57</v>
      </c>
      <c r="C291" s="38" t="n">
        <v>44916</v>
      </c>
      <c r="D291" s="37" t="s">
        <v>105</v>
      </c>
      <c r="E291" s="37" t="s">
        <v>370</v>
      </c>
      <c r="F291" s="90" t="s">
        <v>472</v>
      </c>
      <c r="G291" s="5" t="s">
        <v>61</v>
      </c>
      <c r="H291" s="53" t="n">
        <v>1000000000</v>
      </c>
      <c r="I291" s="37" t="s">
        <v>180</v>
      </c>
      <c r="J291" s="7" t="str">
        <f aca="false">VLOOKUP($I291,'[1]Price List, Weapons &amp; Items'!B$1:C$1048576,2,0)</f>
        <v>Light armaments &amp; infantry</v>
      </c>
      <c r="K291" s="7" t="str">
        <f aca="false">IF(I291=".",I291,VLOOKUP($I291,'[1]Price List, Weapons &amp; Items'!B$1:D$1048576,3,0))</f>
        <v>Explosive</v>
      </c>
      <c r="L291" s="8" t="n">
        <f aca="false">VLOOKUP(I291,'[1]Price List, Weapons &amp; Items'!B$1:E$1048576,4,0)</f>
        <v>0</v>
      </c>
      <c r="M291" s="9" t="s">
        <v>166</v>
      </c>
      <c r="N291" s="9" t="s">
        <v>166</v>
      </c>
      <c r="O291" s="9" t="n">
        <f aca="false">VLOOKUP($I291,'[1]Price List, Weapons &amp; Items'!B$1:G$1048576,6,0)</f>
        <v>223.15</v>
      </c>
      <c r="P291" s="6" t="str">
        <f aca="false">IF(TYPE(M291)=1,IF(TYPE(O291)=1,M291*O291,"No price"),".")</f>
        <v>.</v>
      </c>
      <c r="Q291" s="6" t="str">
        <f aca="false">IF(TYPE(N291)=1,IF(TYPE(O291)=1,N291*O291,"No price"),".")</f>
        <v>.</v>
      </c>
      <c r="R291" s="6" t="str">
        <f aca="false">IF(AG291=1,IF(H291&lt;&gt;"Not given",H291,IF(TYPE(H291)=2,IF(SUMIFS(#REF!,#REF!,A291)&gt;0,SUMIFS(#REF!,#REF!,A291),"."),"Format error")),"")</f>
        <v/>
      </c>
      <c r="S291" s="6" t="str">
        <f aca="false">IF(AND(AG291=1,R291&lt;&gt;".")=TRUE(),R291/VLOOKUP(G291,'[1]Exchange Rates'!B$1:C$1048576,2,0),IF(R291=".",".",""))</f>
        <v/>
      </c>
      <c r="T291" s="6" t="str">
        <f aca="false">IF(AG291=1,IF(AI291="Value is not given at all",".",IF(AI291="Value is given by the source",S291,IF(AI291="Value is calculated with prices",(IF(SUMIFS(#REF!,#REF!,A291)&gt;0,SUMIFS(#REF!,#REF!,A291),"."))/VLOOKUP("USD",'[1]Exchange Rates'!B$1:C$1048576,2,0),"Error with coding"))),"")</f>
        <v/>
      </c>
      <c r="U291" s="5" t="s">
        <v>63</v>
      </c>
      <c r="V291" s="42" t="s">
        <v>474</v>
      </c>
      <c r="W291" s="34" t="s">
        <v>95</v>
      </c>
      <c r="X291" s="45" t="s">
        <v>99</v>
      </c>
      <c r="Y291" s="34" t="s">
        <v>230</v>
      </c>
      <c r="Z291" s="5" t="n">
        <v>0</v>
      </c>
      <c r="AA291" s="5" t="n">
        <v>0</v>
      </c>
      <c r="AB291" s="5" t="n">
        <f aca="false">IF(AND(D291="Humanitarian", AE291&lt;&gt;"."), 1, 0)</f>
        <v>0</v>
      </c>
      <c r="AC291" s="5" t="n">
        <f aca="false">IF(OR(M291="undisclosed", M291="."), 0, IF(M291=N291, 1, 0))</f>
        <v>0</v>
      </c>
      <c r="AD291" s="5" t="n">
        <v>0</v>
      </c>
      <c r="AE291" s="91" t="s">
        <v>62</v>
      </c>
      <c r="AF291" s="12" t="str">
        <f aca="false">""</f>
        <v/>
      </c>
      <c r="AG291" s="36" t="n">
        <v>0</v>
      </c>
      <c r="AH291" s="36" t="s">
        <v>66</v>
      </c>
      <c r="AI291" s="36" t="s">
        <v>67</v>
      </c>
      <c r="AJ291" s="36" t="n">
        <v>1</v>
      </c>
      <c r="AK291" s="36" t="n">
        <v>12</v>
      </c>
      <c r="AL291" s="36" t="n">
        <v>0</v>
      </c>
      <c r="AM291" s="36" t="n">
        <f aca="false">IF(OR(AN291="2022-2023",AN291=2022), 1, 0)</f>
        <v>1</v>
      </c>
      <c r="AN291" s="36" t="s">
        <v>68</v>
      </c>
      <c r="AO291" s="36" t="n">
        <f aca="false">VLOOKUP($I291,'[1]Price List, Weapons &amp; Items'!B$1:F$1048576,5,0)</f>
        <v>0</v>
      </c>
      <c r="AP291" s="36" t="n">
        <f aca="false">IF(AND(AO291=1,M291="undisclosed")=TRUE(),1,0)</f>
        <v>0</v>
      </c>
      <c r="AQ291" s="36" t="n">
        <f aca="false">IF(AND(AO291=1,N291="undisclosed")=TRUE(),1,0)</f>
        <v>0</v>
      </c>
      <c r="AR291" s="36" t="n">
        <f aca="false">IFERROR(IF(SEARCH("ammuni",I291,1)&gt;0,1,0),0)</f>
        <v>0</v>
      </c>
      <c r="AS291" s="5" t="str">
        <f aca="false">VLOOKUP($I291,'[1]Price List, Weapons &amp; Items'!B$1:L$1048576,COLUMN('[1]Price List, Weapons &amp; Items'!$J$11)-1,0)</f>
        <v>Miscellaneous</v>
      </c>
      <c r="AT291" s="5" t="str">
        <f aca="false">IF(I291=".",".",VLOOKUP($I291,'[1]Price List, Weapons &amp; Items'!B$1:J$1048576,3,0))</f>
        <v>Explosive</v>
      </c>
      <c r="AU291" s="13" t="str">
        <f aca="true">IF(AG291=1,(OFFSET(I291,0,0,COUNTIF(#REF!,A291),1)),"")</f>
        <v/>
      </c>
      <c r="AV291" s="5" t="str">
        <f aca="false">VLOOKUP($I291,'[1]Price List, Weapons &amp; Items'!B$1:L$1048576,COLUMN('[1]Price List, Weapons &amp; Items'!$L$11)-1,0)</f>
        <v>no price, 0 count</v>
      </c>
      <c r="AW291" s="5" t="n">
        <f aca="false">IF(U291="Yes",1,0)</f>
        <v>1</v>
      </c>
      <c r="AX291" s="5" t="n">
        <f aca="false">IF(D291="Military",IF(OR(IFERROR(SEARCH("equipment",E291,1),0)&gt;0,IFERROR(SEARCH("weapons",E291,1),0)&gt;0),1,0),0)</f>
        <v>1</v>
      </c>
      <c r="AY291" s="5" t="str">
        <f aca="false">IFERROR(IF(VALUE(TEXT(C291,"mm"))=IF(AK291&gt;12,AK291-12,AK291),".",IF(TEXT(C291,"mm")="01",".",1)),"Value is not in date format")</f>
        <v>.</v>
      </c>
      <c r="AZ291" s="5" t="str">
        <f aca="false">IF(AND(A291=A290,C291=C290)=TRUE(),IF(F291=F290,".","1"),".")</f>
        <v>.</v>
      </c>
      <c r="BA291" s="5" t="str">
        <f aca="false">IF(AND(_xlfn.ISFORMULA(R291),_xlfn.ISFORMULA(S291),_xlfn.ISFORMULA(T291))=TRUE(),".",1)</f>
        <v>.</v>
      </c>
      <c r="BB291" s="5" t="str">
        <f aca="false">IF(T291&lt;&gt;".",IF(T291&gt;S291,1,"."),".")</f>
        <v>.</v>
      </c>
      <c r="BC291" s="5" t="n">
        <f aca="false">IFERROR(VLOOKUP(B291,'[1]Share, Heavy Weapons to Ukraine'!B$1:AA$1048576,COLUMN('[1]Share, Heavy Weapons to Ukraine'!C300)-1,0),0)</f>
        <v>1</v>
      </c>
      <c r="BD291" s="5" t="n">
        <f aca="false">VLOOKUP(Sheet1!B291,'[1]Country Summary (€)'!B$1:F$1048576,COLUMN('[1]Country Summary (€)'!C301)-1,FALSE())</f>
        <v>0</v>
      </c>
      <c r="BE291" s="5" t="str">
        <f aca="false">IF(AND(AG291=1,D291="Military",H291&lt;&gt;"Not given")=TRUE(),IF(SUMIFS(#REF!,#REF!,A291)&gt;0,ABS((SUMIFS(#REF!,#REF!,A291)/VLOOKUP("USD",'[1]Exchange Rates'!B$1:C$1048576,2,0)))/S291,"."),".")</f>
        <v>.</v>
      </c>
      <c r="BF291" s="1" t="str">
        <f aca="false">IF(AND(AG291=1,D291="Military",H291&lt;&gt;"Not given")=TRUE(),IF(SUMIFS(#REF!,#REF!,A291)&gt;0,IF((ABS((SUMIFS(#REF!,#REF!,A291)/VLOOKUP("USD",'[1]Exchange Rates'!B$1:C$1048576,2,0)))/S291)&gt;1,(SUMIFS(#REF!,#REF!,A291)-S291)/S291,(S291-SUMIFS(#REF!,#REF!,A291))/SUMIFS(#REF!,#REF!,A291)),"."),".")</f>
        <v>.</v>
      </c>
    </row>
    <row r="292" customFormat="false" ht="15.75" hidden="false" customHeight="true" outlineLevel="0" collapsed="false">
      <c r="A292" s="37" t="s">
        <v>444</v>
      </c>
      <c r="B292" s="37" t="s">
        <v>57</v>
      </c>
      <c r="C292" s="38" t="n">
        <v>44916</v>
      </c>
      <c r="D292" s="37" t="s">
        <v>105</v>
      </c>
      <c r="E292" s="37" t="s">
        <v>370</v>
      </c>
      <c r="F292" s="90" t="s">
        <v>472</v>
      </c>
      <c r="G292" s="5" t="s">
        <v>61</v>
      </c>
      <c r="H292" s="53" t="n">
        <v>1000000000</v>
      </c>
      <c r="I292" s="37" t="s">
        <v>315</v>
      </c>
      <c r="J292" s="7" t="str">
        <f aca="false">VLOOKUP($I292,'[1]Price List, Weapons &amp; Items'!B$1:C$1048576,2,0)</f>
        <v>Military equipment</v>
      </c>
      <c r="K292" s="7" t="str">
        <f aca="false">IF(I292=".",I292,VLOOKUP($I292,'[1]Price List, Weapons &amp; Items'!B$1:D$1048576,3,0))</f>
        <v>Military equipment</v>
      </c>
      <c r="L292" s="8" t="n">
        <f aca="false">VLOOKUP(I292,'[1]Price List, Weapons &amp; Items'!B$1:E$1048576,4,0)</f>
        <v>0</v>
      </c>
      <c r="M292" s="9" t="s">
        <v>166</v>
      </c>
      <c r="N292" s="9" t="s">
        <v>166</v>
      </c>
      <c r="O292" s="9" t="n">
        <f aca="false">VLOOKUP($I292,'[1]Price List, Weapons &amp; Items'!B$1:G$1048576,6,0)</f>
        <v>90</v>
      </c>
      <c r="P292" s="6" t="str">
        <f aca="false">IF(TYPE(M292)=1,IF(TYPE(O292)=1,M292*O292,"No price"),".")</f>
        <v>.</v>
      </c>
      <c r="Q292" s="6" t="str">
        <f aca="false">IF(TYPE(N292)=1,IF(TYPE(O292)=1,N292*O292,"No price"),".")</f>
        <v>.</v>
      </c>
      <c r="R292" s="6" t="str">
        <f aca="false">IF(AG292=1,IF(H292&lt;&gt;"Not given",H292,IF(TYPE(H292)=2,IF(SUMIFS(#REF!,#REF!,A292)&gt;0,SUMIFS(#REF!,#REF!,A292),"."),"Format error")),"")</f>
        <v/>
      </c>
      <c r="S292" s="6" t="str">
        <f aca="false">IF(AND(AG292=1,R292&lt;&gt;".")=TRUE(),R292/VLOOKUP(G292,'[1]Exchange Rates'!B$1:C$1048576,2,0),IF(R292=".",".",""))</f>
        <v/>
      </c>
      <c r="T292" s="6" t="str">
        <f aca="false">IF(AG292=1,IF(AI292="Value is not given at all",".",IF(AI292="Value is given by the source",S292,IF(AI292="Value is calculated with prices",(IF(SUMIFS(#REF!,#REF!,A292)&gt;0,SUMIFS(#REF!,#REF!,A292),"."))/VLOOKUP("USD",'[1]Exchange Rates'!B$1:C$1048576,2,0),"Error with coding"))),"")</f>
        <v/>
      </c>
      <c r="U292" s="5" t="s">
        <v>63</v>
      </c>
      <c r="V292" s="42" t="s">
        <v>474</v>
      </c>
      <c r="W292" s="34" t="s">
        <v>95</v>
      </c>
      <c r="X292" s="45" t="s">
        <v>99</v>
      </c>
      <c r="Y292" s="34" t="s">
        <v>232</v>
      </c>
      <c r="Z292" s="5" t="n">
        <v>0</v>
      </c>
      <c r="AA292" s="5" t="n">
        <v>0</v>
      </c>
      <c r="AB292" s="5" t="n">
        <f aca="false">IF(AND(D292="Humanitarian", AE292&lt;&gt;"."), 1, 0)</f>
        <v>0</v>
      </c>
      <c r="AC292" s="5" t="n">
        <f aca="false">IF(OR(M292="undisclosed", M292="."), 0, IF(M292=N292, 1, 0))</f>
        <v>0</v>
      </c>
      <c r="AD292" s="5" t="n">
        <v>0</v>
      </c>
      <c r="AE292" s="91" t="s">
        <v>62</v>
      </c>
      <c r="AF292" s="12" t="str">
        <f aca="false">""</f>
        <v/>
      </c>
      <c r="AG292" s="36" t="n">
        <v>0</v>
      </c>
      <c r="AH292" s="36" t="s">
        <v>66</v>
      </c>
      <c r="AI292" s="36" t="s">
        <v>67</v>
      </c>
      <c r="AJ292" s="36" t="n">
        <v>1</v>
      </c>
      <c r="AK292" s="36" t="n">
        <v>12</v>
      </c>
      <c r="AL292" s="36" t="n">
        <v>0</v>
      </c>
      <c r="AM292" s="36" t="n">
        <f aca="false">IF(OR(AN292="2022-2023",AN292=2022), 1, 0)</f>
        <v>1</v>
      </c>
      <c r="AN292" s="36" t="s">
        <v>68</v>
      </c>
      <c r="AO292" s="36" t="n">
        <f aca="false">VLOOKUP($I292,'[1]Price List, Weapons &amp; Items'!B$1:F$1048576,5,0)</f>
        <v>0</v>
      </c>
      <c r="AP292" s="36" t="n">
        <f aca="false">IF(AND(AO292=1,M292="undisclosed")=TRUE(),1,0)</f>
        <v>0</v>
      </c>
      <c r="AQ292" s="36" t="n">
        <f aca="false">IF(AND(AO292=1,N292="undisclosed")=TRUE(),1,0)</f>
        <v>0</v>
      </c>
      <c r="AR292" s="36" t="n">
        <f aca="false">IFERROR(IF(SEARCH("ammuni",I292,1)&gt;0,1,0),0)</f>
        <v>0</v>
      </c>
      <c r="AS292" s="5" t="str">
        <f aca="false">VLOOKUP($I292,'[1]Price List, Weapons &amp; Items'!B$1:L$1048576,COLUMN('[1]Price List, Weapons &amp; Items'!$J$11)-1,0)</f>
        <v>Media reports (incl. social media)</v>
      </c>
      <c r="AT292" s="5" t="str">
        <f aca="false">IF(I292=".",".",VLOOKUP($I292,'[1]Price List, Weapons &amp; Items'!B$1:J$1048576,3,0))</f>
        <v>Military equipment</v>
      </c>
      <c r="AU292" s="13" t="str">
        <f aca="true">IF(AG292=1,(OFFSET(I292,0,0,COUNTIF(#REF!,A292),1)),"")</f>
        <v/>
      </c>
      <c r="AV292" s="5" t="str">
        <f aca="false">VLOOKUP($I292,'[1]Price List, Weapons &amp; Items'!B$1:L$1048576,COLUMN('[1]Price List, Weapons &amp; Items'!$L$11)-1,0)</f>
        <v>no price, 0 count</v>
      </c>
      <c r="AW292" s="5" t="n">
        <f aca="false">IF(U292="Yes",1,0)</f>
        <v>1</v>
      </c>
      <c r="AX292" s="5" t="n">
        <f aca="false">IF(D292="Military",IF(OR(IFERROR(SEARCH("equipment",E292,1),0)&gt;0,IFERROR(SEARCH("weapons",E292,1),0)&gt;0),1,0),0)</f>
        <v>1</v>
      </c>
      <c r="AY292" s="5" t="str">
        <f aca="false">IFERROR(IF(VALUE(TEXT(C292,"mm"))=IF(AK292&gt;12,AK292-12,AK292),".",IF(TEXT(C292,"mm")="01",".",1)),"Value is not in date format")</f>
        <v>.</v>
      </c>
      <c r="AZ292" s="5" t="str">
        <f aca="false">IF(AND(A292=A291,C292=C291)=TRUE(),IF(F292=F291,".","1"),".")</f>
        <v>.</v>
      </c>
      <c r="BA292" s="5" t="str">
        <f aca="false">IF(AND(_xlfn.ISFORMULA(R292),_xlfn.ISFORMULA(S292),_xlfn.ISFORMULA(T292))=TRUE(),".",1)</f>
        <v>.</v>
      </c>
      <c r="BB292" s="5" t="str">
        <f aca="false">IF(T292&lt;&gt;".",IF(T292&gt;S292,1,"."),".")</f>
        <v>.</v>
      </c>
      <c r="BC292" s="5" t="n">
        <f aca="false">IFERROR(VLOOKUP(B292,'[1]Share, Heavy Weapons to Ukraine'!B$1:AA$1048576,COLUMN('[1]Share, Heavy Weapons to Ukraine'!C301)-1,0),0)</f>
        <v>1</v>
      </c>
      <c r="BD292" s="5" t="n">
        <f aca="false">VLOOKUP(Sheet1!B292,'[1]Country Summary (€)'!B$1:F$1048576,COLUMN('[1]Country Summary (€)'!C302)-1,FALSE())</f>
        <v>0</v>
      </c>
      <c r="BE292" s="5" t="str">
        <f aca="false">IF(AND(AG292=1,D292="Military",H292&lt;&gt;"Not given")=TRUE(),IF(SUMIFS(#REF!,#REF!,A292)&gt;0,ABS((SUMIFS(#REF!,#REF!,A292)/VLOOKUP("USD",'[1]Exchange Rates'!B$1:C$1048576,2,0)))/S292,"."),".")</f>
        <v>.</v>
      </c>
      <c r="BF292" s="1" t="str">
        <f aca="false">IF(AND(AG292=1,D292="Military",H292&lt;&gt;"Not given")=TRUE(),IF(SUMIFS(#REF!,#REF!,A292)&gt;0,IF((ABS((SUMIFS(#REF!,#REF!,A292)/VLOOKUP("USD",'[1]Exchange Rates'!B$1:C$1048576,2,0)))/S292)&gt;1,(SUMIFS(#REF!,#REF!,A292)-S292)/S292,(S292-SUMIFS(#REF!,#REF!,A292))/SUMIFS(#REF!,#REF!,A292)),"."),".")</f>
        <v>.</v>
      </c>
    </row>
    <row r="293" customFormat="false" ht="15.75" hidden="false" customHeight="true" outlineLevel="0" collapsed="false">
      <c r="A293" s="37" t="s">
        <v>444</v>
      </c>
      <c r="B293" s="37" t="s">
        <v>57</v>
      </c>
      <c r="C293" s="38" t="n">
        <v>44916</v>
      </c>
      <c r="D293" s="37" t="s">
        <v>105</v>
      </c>
      <c r="E293" s="37" t="s">
        <v>370</v>
      </c>
      <c r="F293" s="90" t="s">
        <v>472</v>
      </c>
      <c r="G293" s="5" t="s">
        <v>61</v>
      </c>
      <c r="H293" s="53" t="n">
        <v>1000000000</v>
      </c>
      <c r="I293" s="1" t="s">
        <v>414</v>
      </c>
      <c r="J293" s="7" t="str">
        <f aca="false">VLOOKUP($I293,'[1]Price List, Weapons &amp; Items'!B$1:C$1048576,2,0)</f>
        <v>Military equipment</v>
      </c>
      <c r="K293" s="7" t="str">
        <f aca="false">IF(I293=".",I293,VLOOKUP($I293,'[1]Price List, Weapons &amp; Items'!B$1:D$1048576,3,0))</f>
        <v>Military equipment</v>
      </c>
      <c r="L293" s="8" t="n">
        <f aca="false">VLOOKUP(I293,'[1]Price List, Weapons &amp; Items'!B$1:E$1048576,4,0)</f>
        <v>0</v>
      </c>
      <c r="M293" s="9" t="s">
        <v>166</v>
      </c>
      <c r="N293" s="9" t="s">
        <v>166</v>
      </c>
      <c r="O293" s="9" t="n">
        <f aca="false">VLOOKUP($I293,'[1]Price List, Weapons &amp; Items'!B$1:G$1048576,6,0)</f>
        <v>2320</v>
      </c>
      <c r="P293" s="6" t="str">
        <f aca="false">IF(TYPE(M293)=1,IF(TYPE(O293)=1,M293*O293,"No price"),".")</f>
        <v>.</v>
      </c>
      <c r="Q293" s="6" t="str">
        <f aca="false">IF(TYPE(N293)=1,IF(TYPE(O293)=1,N293*O293,"No price"),".")</f>
        <v>.</v>
      </c>
      <c r="R293" s="6" t="str">
        <f aca="false">IF(AG293=1,IF(H293&lt;&gt;"Not given",H293,IF(TYPE(H293)=2,IF(SUMIFS(#REF!,#REF!,A293)&gt;0,SUMIFS(#REF!,#REF!,A293),"."),"Format error")),"")</f>
        <v/>
      </c>
      <c r="S293" s="6" t="str">
        <f aca="false">IF(AND(AG293=1,R293&lt;&gt;".")=TRUE(),R293/VLOOKUP(G293,'[1]Exchange Rates'!B$1:C$1048576,2,0),IF(R293=".",".",""))</f>
        <v/>
      </c>
      <c r="T293" s="6" t="str">
        <f aca="false">IF(AG293=1,IF(AI293="Value is not given at all",".",IF(AI293="Value is given by the source",S293,IF(AI293="Value is calculated with prices",(IF(SUMIFS(#REF!,#REF!,A293)&gt;0,SUMIFS(#REF!,#REF!,A293),"."))/VLOOKUP("USD",'[1]Exchange Rates'!B$1:C$1048576,2,0),"Error with coding"))),"")</f>
        <v/>
      </c>
      <c r="U293" s="5" t="s">
        <v>63</v>
      </c>
      <c r="V293" s="42" t="s">
        <v>474</v>
      </c>
      <c r="W293" s="34" t="s">
        <v>95</v>
      </c>
      <c r="X293" s="45" t="s">
        <v>99</v>
      </c>
      <c r="Y293" s="34" t="s">
        <v>234</v>
      </c>
      <c r="Z293" s="5" t="n">
        <v>0</v>
      </c>
      <c r="AA293" s="5" t="n">
        <v>0</v>
      </c>
      <c r="AB293" s="5" t="n">
        <f aca="false">IF(AND(D293="Humanitarian", AE293&lt;&gt;"."), 1, 0)</f>
        <v>0</v>
      </c>
      <c r="AC293" s="5" t="n">
        <f aca="false">IF(OR(M293="undisclosed", M293="."), 0, IF(M293=N293, 1, 0))</f>
        <v>0</v>
      </c>
      <c r="AD293" s="5" t="n">
        <v>0</v>
      </c>
      <c r="AE293" s="91" t="s">
        <v>62</v>
      </c>
      <c r="AF293" s="12" t="str">
        <f aca="false">""</f>
        <v/>
      </c>
      <c r="AG293" s="36" t="n">
        <v>0</v>
      </c>
      <c r="AH293" s="36" t="s">
        <v>66</v>
      </c>
      <c r="AI293" s="36" t="s">
        <v>67</v>
      </c>
      <c r="AJ293" s="36" t="n">
        <v>1</v>
      </c>
      <c r="AK293" s="36" t="n">
        <v>12</v>
      </c>
      <c r="AL293" s="36" t="n">
        <v>0</v>
      </c>
      <c r="AM293" s="36" t="n">
        <f aca="false">IF(OR(AN293="2022-2023",AN293=2022), 1, 0)</f>
        <v>1</v>
      </c>
      <c r="AN293" s="36" t="s">
        <v>68</v>
      </c>
      <c r="AO293" s="36" t="n">
        <f aca="false">VLOOKUP($I293,'[1]Price List, Weapons &amp; Items'!B$1:F$1048576,5,0)</f>
        <v>0</v>
      </c>
      <c r="AP293" s="36" t="n">
        <f aca="false">IF(AND(AO293=1,M293="undisclosed")=TRUE(),1,0)</f>
        <v>0</v>
      </c>
      <c r="AQ293" s="36" t="n">
        <f aca="false">IF(AND(AO293=1,N293="undisclosed")=TRUE(),1,0)</f>
        <v>0</v>
      </c>
      <c r="AR293" s="36" t="n">
        <f aca="false">IFERROR(IF(SEARCH("ammuni",I293,1)&gt;0,1,0),0)</f>
        <v>0</v>
      </c>
      <c r="AS293" s="5" t="str">
        <f aca="false">VLOOKUP($I293,'[1]Price List, Weapons &amp; Items'!B$1:L$1048576,COLUMN('[1]Price List, Weapons &amp; Items'!$J$11)-1,0)</f>
        <v>Media reports (incl. social media)</v>
      </c>
      <c r="AT293" s="5" t="str">
        <f aca="false">IF(I293=".",".",VLOOKUP($I293,'[1]Price List, Weapons &amp; Items'!B$1:J$1048576,3,0))</f>
        <v>Military equipment</v>
      </c>
      <c r="AU293" s="13" t="str">
        <f aca="true">IF(AG293=1,(OFFSET(I293,0,0,COUNTIF(#REF!,A293),1)),"")</f>
        <v/>
      </c>
      <c r="AV293" s="5" t="n">
        <f aca="false">VLOOKUP($I293,'[1]Price List, Weapons &amp; Items'!B$1:L$1048576,COLUMN('[1]Price List, Weapons &amp; Items'!$L$11)-1,0)</f>
        <v>0</v>
      </c>
      <c r="AW293" s="5" t="n">
        <f aca="false">IF(U293="Yes",1,0)</f>
        <v>1</v>
      </c>
      <c r="AX293" s="5" t="n">
        <f aca="false">IF(D293="Military",IF(OR(IFERROR(SEARCH("equipment",E293,1),0)&gt;0,IFERROR(SEARCH("weapons",E293,1),0)&gt;0),1,0),0)</f>
        <v>1</v>
      </c>
      <c r="AY293" s="5" t="str">
        <f aca="false">IFERROR(IF(VALUE(TEXT(C293,"mm"))=IF(AK293&gt;12,AK293-12,AK293),".",IF(TEXT(C293,"mm")="01",".",1)),"Value is not in date format")</f>
        <v>.</v>
      </c>
      <c r="AZ293" s="5" t="str">
        <f aca="false">IF(AND(A293=A292,C293=C292)=TRUE(),IF(F293=F292,".","1"),".")</f>
        <v>.</v>
      </c>
      <c r="BA293" s="5" t="str">
        <f aca="false">IF(AND(_xlfn.ISFORMULA(R293),_xlfn.ISFORMULA(S293),_xlfn.ISFORMULA(T293))=TRUE(),".",1)</f>
        <v>.</v>
      </c>
      <c r="BB293" s="5" t="str">
        <f aca="false">IF(T293&lt;&gt;".",IF(T293&gt;S293,1,"."),".")</f>
        <v>.</v>
      </c>
      <c r="BC293" s="5" t="n">
        <f aca="false">IFERROR(VLOOKUP(B293,'[1]Share, Heavy Weapons to Ukraine'!B$1:AA$1048576,COLUMN('[1]Share, Heavy Weapons to Ukraine'!C302)-1,0),0)</f>
        <v>1</v>
      </c>
      <c r="BD293" s="5" t="n">
        <f aca="false">VLOOKUP(Sheet1!B293,'[1]Country Summary (€)'!B$1:F$1048576,COLUMN('[1]Country Summary (€)'!C303)-1,FALSE())</f>
        <v>0</v>
      </c>
      <c r="BE293" s="5" t="str">
        <f aca="false">IF(AND(AG293=1,D293="Military",H293&lt;&gt;"Not given")=TRUE(),IF(SUMIFS(#REF!,#REF!,A293)&gt;0,ABS((SUMIFS(#REF!,#REF!,A293)/VLOOKUP("USD",'[1]Exchange Rates'!B$1:C$1048576,2,0)))/S293,"."),".")</f>
        <v>.</v>
      </c>
      <c r="BF293" s="1" t="str">
        <f aca="false">IF(AND(AG293=1,D293="Military",H293&lt;&gt;"Not given")=TRUE(),IF(SUMIFS(#REF!,#REF!,A293)&gt;0,IF((ABS((SUMIFS(#REF!,#REF!,A293)/VLOOKUP("USD",'[1]Exchange Rates'!B$1:C$1048576,2,0)))/S293)&gt;1,(SUMIFS(#REF!,#REF!,A293)-S293)/S293,(S293-SUMIFS(#REF!,#REF!,A293))/SUMIFS(#REF!,#REF!,A293)),"."),".")</f>
        <v>.</v>
      </c>
    </row>
    <row r="294" customFormat="false" ht="15.75" hidden="false" customHeight="true" outlineLevel="0" collapsed="false">
      <c r="A294" s="37" t="s">
        <v>444</v>
      </c>
      <c r="B294" s="37" t="s">
        <v>57</v>
      </c>
      <c r="C294" s="38" t="n">
        <v>44916</v>
      </c>
      <c r="D294" s="37" t="s">
        <v>105</v>
      </c>
      <c r="E294" s="37" t="s">
        <v>370</v>
      </c>
      <c r="F294" s="90" t="s">
        <v>472</v>
      </c>
      <c r="G294" s="5" t="s">
        <v>61</v>
      </c>
      <c r="H294" s="53" t="n">
        <v>1000000000</v>
      </c>
      <c r="I294" s="1" t="s">
        <v>438</v>
      </c>
      <c r="J294" s="7" t="str">
        <f aca="false">VLOOKUP($I294,'[1]Price List, Weapons &amp; Items'!B$1:C$1048576,2,0)</f>
        <v>Military equipment</v>
      </c>
      <c r="K294" s="7" t="str">
        <f aca="false">IF(I294=".",I294,VLOOKUP($I294,'[1]Price List, Weapons &amp; Items'!B$1:D$1048576,3,0))</f>
        <v>Military equipment</v>
      </c>
      <c r="L294" s="8" t="n">
        <f aca="false">VLOOKUP(I294,'[1]Price List, Weapons &amp; Items'!B$1:E$1048576,4,0)</f>
        <v>0</v>
      </c>
      <c r="M294" s="9" t="s">
        <v>166</v>
      </c>
      <c r="N294" s="9" t="s">
        <v>166</v>
      </c>
      <c r="O294" s="9" t="str">
        <f aca="false">VLOOKUP($I294,'[1]Price List, Weapons &amp; Items'!B$1:G$1048576,6,0)</f>
        <v>.</v>
      </c>
      <c r="P294" s="6" t="str">
        <f aca="false">IF(TYPE(M294)=1,IF(TYPE(O294)=1,M294*O294,"No price"),".")</f>
        <v>.</v>
      </c>
      <c r="Q294" s="6" t="str">
        <f aca="false">IF(TYPE(N294)=1,IF(TYPE(O294)=1,N294*O294,"No price"),".")</f>
        <v>.</v>
      </c>
      <c r="R294" s="6" t="str">
        <f aca="false">IF(AG294=1,IF(H294&lt;&gt;"Not given",H294,IF(TYPE(H294)=2,IF(SUMIFS(#REF!,#REF!,A294)&gt;0,SUMIFS(#REF!,#REF!,A294),"."),"Format error")),"")</f>
        <v/>
      </c>
      <c r="S294" s="6" t="str">
        <f aca="false">IF(AND(AG294=1,R294&lt;&gt;".")=TRUE(),R294/VLOOKUP(G294,'[1]Exchange Rates'!B$1:C$1048576,2,0),IF(R294=".",".",""))</f>
        <v/>
      </c>
      <c r="T294" s="6" t="str">
        <f aca="false">IF(AG294=1,IF(AI294="Value is not given at all",".",IF(AI294="Value is given by the source",S294,IF(AI294="Value is calculated with prices",(IF(SUMIFS(#REF!,#REF!,A294)&gt;0,SUMIFS(#REF!,#REF!,A294),"."))/VLOOKUP("USD",'[1]Exchange Rates'!B$1:C$1048576,2,0),"Error with coding"))),"")</f>
        <v/>
      </c>
      <c r="U294" s="5" t="s">
        <v>63</v>
      </c>
      <c r="V294" s="42" t="s">
        <v>474</v>
      </c>
      <c r="W294" s="34" t="s">
        <v>95</v>
      </c>
      <c r="X294" s="45" t="s">
        <v>99</v>
      </c>
      <c r="Y294" s="34" t="s">
        <v>235</v>
      </c>
      <c r="Z294" s="5" t="n">
        <v>0</v>
      </c>
      <c r="AA294" s="5" t="n">
        <v>0</v>
      </c>
      <c r="AB294" s="5" t="n">
        <f aca="false">IF(AND(D294="Humanitarian", AE294&lt;&gt;"."), 1, 0)</f>
        <v>0</v>
      </c>
      <c r="AC294" s="5" t="n">
        <f aca="false">IF(OR(M294="undisclosed", M294="."), 0, IF(M294=N294, 1, 0))</f>
        <v>0</v>
      </c>
      <c r="AD294" s="5" t="n">
        <v>0</v>
      </c>
      <c r="AE294" s="91" t="s">
        <v>62</v>
      </c>
      <c r="AF294" s="12" t="str">
        <f aca="false">""</f>
        <v/>
      </c>
      <c r="AG294" s="36" t="n">
        <v>0</v>
      </c>
      <c r="AH294" s="36" t="s">
        <v>66</v>
      </c>
      <c r="AI294" s="36" t="s">
        <v>67</v>
      </c>
      <c r="AJ294" s="36" t="n">
        <v>1</v>
      </c>
      <c r="AK294" s="36" t="n">
        <v>12</v>
      </c>
      <c r="AL294" s="36" t="n">
        <v>0</v>
      </c>
      <c r="AM294" s="36" t="n">
        <f aca="false">IF(OR(AN294="2022-2023",AN294=2022), 1, 0)</f>
        <v>1</v>
      </c>
      <c r="AN294" s="36" t="s">
        <v>68</v>
      </c>
      <c r="AO294" s="36" t="n">
        <f aca="false">VLOOKUP($I294,'[1]Price List, Weapons &amp; Items'!B$1:F$1048576,5,0)</f>
        <v>0</v>
      </c>
      <c r="AP294" s="36" t="n">
        <f aca="false">IF(AND(AO294=1,M294="undisclosed")=TRUE(),1,0)</f>
        <v>0</v>
      </c>
      <c r="AQ294" s="36" t="n">
        <f aca="false">IF(AND(AO294=1,N294="undisclosed")=TRUE(),1,0)</f>
        <v>0</v>
      </c>
      <c r="AR294" s="36" t="n">
        <f aca="false">IFERROR(IF(SEARCH("ammuni",I294,1)&gt;0,1,0),0)</f>
        <v>0</v>
      </c>
      <c r="AS294" s="5" t="str">
        <f aca="false">VLOOKUP($I294,'[1]Price List, Weapons &amp; Items'!B$1:L$1048576,COLUMN('[1]Price List, Weapons &amp; Items'!$J$11)-1,0)</f>
        <v>.</v>
      </c>
      <c r="AT294" s="5" t="str">
        <f aca="false">IF(I294=".",".",VLOOKUP($I294,'[1]Price List, Weapons &amp; Items'!B$1:J$1048576,3,0))</f>
        <v>Military equipment</v>
      </c>
      <c r="AU294" s="13" t="str">
        <f aca="true">IF(AG294=1,(OFFSET(I294,0,0,COUNTIF(#REF!,A294),1)),"")</f>
        <v/>
      </c>
      <c r="AV294" s="5" t="str">
        <f aca="false">VLOOKUP($I294,'[1]Price List, Weapons &amp; Items'!B$1:L$1048576,COLUMN('[1]Price List, Weapons &amp; Items'!$L$11)-1,0)</f>
        <v>no price, 0 count</v>
      </c>
      <c r="AW294" s="5" t="n">
        <f aca="false">IF(U294="Yes",1,0)</f>
        <v>1</v>
      </c>
      <c r="AX294" s="5" t="n">
        <f aca="false">IF(D294="Military",IF(OR(IFERROR(SEARCH("equipment",E294,1),0)&gt;0,IFERROR(SEARCH("weapons",E294,1),0)&gt;0),1,0),0)</f>
        <v>1</v>
      </c>
      <c r="AY294" s="5" t="str">
        <f aca="false">IFERROR(IF(VALUE(TEXT(C294,"mm"))=IF(AK294&gt;12,AK294-12,AK294),".",IF(TEXT(C294,"mm")="01",".",1)),"Value is not in date format")</f>
        <v>.</v>
      </c>
      <c r="AZ294" s="5" t="str">
        <f aca="false">IF(AND(A294=A293,C294=C293)=TRUE(),IF(F294=F293,".","1"),".")</f>
        <v>.</v>
      </c>
      <c r="BA294" s="5" t="str">
        <f aca="false">IF(AND(_xlfn.ISFORMULA(R294),_xlfn.ISFORMULA(S294),_xlfn.ISFORMULA(T294))=TRUE(),".",1)</f>
        <v>.</v>
      </c>
      <c r="BB294" s="5" t="str">
        <f aca="false">IF(T294&lt;&gt;".",IF(T294&gt;S294,1,"."),".")</f>
        <v>.</v>
      </c>
      <c r="BC294" s="5" t="n">
        <f aca="false">IFERROR(VLOOKUP(B294,'[1]Share, Heavy Weapons to Ukraine'!B$1:AA$1048576,COLUMN('[1]Share, Heavy Weapons to Ukraine'!C303)-1,0),0)</f>
        <v>1</v>
      </c>
      <c r="BD294" s="5" t="n">
        <f aca="false">VLOOKUP(Sheet1!B294,'[1]Country Summary (€)'!B$1:F$1048576,COLUMN('[1]Country Summary (€)'!C304)-1,FALSE())</f>
        <v>0</v>
      </c>
      <c r="BE294" s="5" t="str">
        <f aca="false">IF(AND(AG294=1,D294="Military",H294&lt;&gt;"Not given")=TRUE(),IF(SUMIFS(#REF!,#REF!,A294)&gt;0,ABS((SUMIFS(#REF!,#REF!,A294)/VLOOKUP("USD",'[1]Exchange Rates'!B$1:C$1048576,2,0)))/S294,"."),".")</f>
        <v>.</v>
      </c>
      <c r="BF294" s="1" t="str">
        <f aca="false">IF(AND(AG294=1,D294="Military",H294&lt;&gt;"Not given")=TRUE(),IF(SUMIFS(#REF!,#REF!,A294)&gt;0,IF((ABS((SUMIFS(#REF!,#REF!,A294)/VLOOKUP("USD",'[1]Exchange Rates'!B$1:C$1048576,2,0)))/S294)&gt;1,(SUMIFS(#REF!,#REF!,A294)-S294)/S294,(S294-SUMIFS(#REF!,#REF!,A294))/SUMIFS(#REF!,#REF!,A294)),"."),".")</f>
        <v>.</v>
      </c>
    </row>
    <row r="295" customFormat="false" ht="15.75" hidden="false" customHeight="true" outlineLevel="0" collapsed="false">
      <c r="A295" s="37" t="s">
        <v>444</v>
      </c>
      <c r="B295" s="37" t="s">
        <v>57</v>
      </c>
      <c r="C295" s="38" t="n">
        <v>44916</v>
      </c>
      <c r="D295" s="37" t="s">
        <v>105</v>
      </c>
      <c r="E295" s="37" t="s">
        <v>370</v>
      </c>
      <c r="F295" s="90" t="s">
        <v>472</v>
      </c>
      <c r="G295" s="5" t="s">
        <v>61</v>
      </c>
      <c r="H295" s="53" t="n">
        <v>1000000000</v>
      </c>
      <c r="I295" s="1" t="s">
        <v>187</v>
      </c>
      <c r="J295" s="7" t="str">
        <f aca="false">VLOOKUP($I295,'[1]Price List, Weapons &amp; Items'!B$1:C$1048576,2,0)</f>
        <v>Military equipment</v>
      </c>
      <c r="K295" s="7" t="str">
        <f aca="false">IF(I295=".",I295,VLOOKUP($I295,'[1]Price List, Weapons &amp; Items'!B$1:D$1048576,3,0))</f>
        <v>Military equipment</v>
      </c>
      <c r="L295" s="8" t="n">
        <f aca="false">VLOOKUP(I295,'[1]Price List, Weapons &amp; Items'!B$1:E$1048576,4,0)</f>
        <v>0</v>
      </c>
      <c r="M295" s="9" t="s">
        <v>166</v>
      </c>
      <c r="N295" s="9" t="s">
        <v>166</v>
      </c>
      <c r="O295" s="9" t="str">
        <f aca="false">VLOOKUP($I295,'[1]Price List, Weapons &amp; Items'!B$1:G$1048576,6,0)</f>
        <v>.</v>
      </c>
      <c r="P295" s="6" t="str">
        <f aca="false">IF(TYPE(M295)=1,IF(TYPE(O295)=1,M295*O295,"No price"),".")</f>
        <v>.</v>
      </c>
      <c r="Q295" s="6" t="str">
        <f aca="false">IF(TYPE(N295)=1,IF(TYPE(O295)=1,N295*O295,"No price"),".")</f>
        <v>.</v>
      </c>
      <c r="R295" s="6" t="str">
        <f aca="false">IF(AG295=1,IF(H295&lt;&gt;"Not given",H295,IF(TYPE(H295)=2,IF(SUMIFS(#REF!,#REF!,A295)&gt;0,SUMIFS(#REF!,#REF!,A295),"."),"Format error")),"")</f>
        <v/>
      </c>
      <c r="S295" s="6" t="str">
        <f aca="false">IF(AND(AG295=1,R295&lt;&gt;".")=TRUE(),R295/VLOOKUP(G295,'[1]Exchange Rates'!B$1:C$1048576,2,0),IF(R295=".",".",""))</f>
        <v/>
      </c>
      <c r="T295" s="6" t="str">
        <f aca="false">IF(AG295=1,IF(AI295="Value is not given at all",".",IF(AI295="Value is given by the source",S295,IF(AI295="Value is calculated with prices",(IF(SUMIFS(#REF!,#REF!,A295)&gt;0,SUMIFS(#REF!,#REF!,A295),"."))/VLOOKUP("USD",'[1]Exchange Rates'!B$1:C$1048576,2,0),"Error with coding"))),"")</f>
        <v/>
      </c>
      <c r="U295" s="5" t="s">
        <v>63</v>
      </c>
      <c r="V295" s="42" t="s">
        <v>474</v>
      </c>
      <c r="W295" s="34" t="s">
        <v>95</v>
      </c>
      <c r="X295" s="45" t="s">
        <v>99</v>
      </c>
      <c r="Y295" s="34" t="s">
        <v>238</v>
      </c>
      <c r="Z295" s="5" t="n">
        <v>0</v>
      </c>
      <c r="AA295" s="5" t="n">
        <v>0</v>
      </c>
      <c r="AB295" s="5" t="n">
        <f aca="false">IF(AND(D295="Humanitarian", AE295&lt;&gt;"."), 1, 0)</f>
        <v>0</v>
      </c>
      <c r="AC295" s="5" t="n">
        <f aca="false">IF(OR(M295="undisclosed", M295="."), 0, IF(M295=N295, 1, 0))</f>
        <v>0</v>
      </c>
      <c r="AD295" s="5" t="n">
        <v>0</v>
      </c>
      <c r="AE295" s="91" t="s">
        <v>62</v>
      </c>
      <c r="AF295" s="12" t="str">
        <f aca="false">""</f>
        <v/>
      </c>
      <c r="AG295" s="36" t="n">
        <v>0</v>
      </c>
      <c r="AH295" s="36" t="s">
        <v>66</v>
      </c>
      <c r="AI295" s="36" t="s">
        <v>67</v>
      </c>
      <c r="AJ295" s="36" t="n">
        <v>1</v>
      </c>
      <c r="AK295" s="36" t="n">
        <v>12</v>
      </c>
      <c r="AL295" s="36" t="n">
        <v>0</v>
      </c>
      <c r="AM295" s="36" t="n">
        <f aca="false">IF(OR(AN295="2022-2023",AN295=2022), 1, 0)</f>
        <v>1</v>
      </c>
      <c r="AN295" s="36" t="s">
        <v>68</v>
      </c>
      <c r="AO295" s="36" t="n">
        <f aca="false">VLOOKUP($I295,'[1]Price List, Weapons &amp; Items'!B$1:F$1048576,5,0)</f>
        <v>0</v>
      </c>
      <c r="AP295" s="36" t="n">
        <f aca="false">IF(AND(AO295=1,M295="undisclosed")=TRUE(),1,0)</f>
        <v>0</v>
      </c>
      <c r="AQ295" s="36" t="n">
        <f aca="false">IF(AND(AO295=1,N295="undisclosed")=TRUE(),1,0)</f>
        <v>0</v>
      </c>
      <c r="AR295" s="36" t="n">
        <f aca="false">IFERROR(IF(SEARCH("ammuni",I295,1)&gt;0,1,0),0)</f>
        <v>0</v>
      </c>
      <c r="AS295" s="5" t="str">
        <f aca="false">VLOOKUP($I295,'[1]Price List, Weapons &amp; Items'!B$1:L$1048576,COLUMN('[1]Price List, Weapons &amp; Items'!$J$11)-1,0)</f>
        <v>.</v>
      </c>
      <c r="AT295" s="5" t="str">
        <f aca="false">IF(I295=".",".",VLOOKUP($I295,'[1]Price List, Weapons &amp; Items'!B$1:J$1048576,3,0))</f>
        <v>Military equipment</v>
      </c>
      <c r="AU295" s="13" t="str">
        <f aca="true">IF(AG295=1,(OFFSET(I295,0,0,COUNTIF(#REF!,A295),1)),"")</f>
        <v/>
      </c>
      <c r="AV295" s="5" t="str">
        <f aca="false">VLOOKUP($I295,'[1]Price List, Weapons &amp; Items'!B$1:L$1048576,COLUMN('[1]Price List, Weapons &amp; Items'!$L$11)-1,0)</f>
        <v>no price, 0 count</v>
      </c>
      <c r="AW295" s="5" t="n">
        <f aca="false">IF(U295="Yes",1,0)</f>
        <v>1</v>
      </c>
      <c r="AX295" s="5" t="n">
        <f aca="false">IF(D295="Military",IF(OR(IFERROR(SEARCH("equipment",E295,1),0)&gt;0,IFERROR(SEARCH("weapons",E295,1),0)&gt;0),1,0),0)</f>
        <v>1</v>
      </c>
      <c r="AY295" s="5" t="str">
        <f aca="false">IFERROR(IF(VALUE(TEXT(C295,"mm"))=IF(AK295&gt;12,AK295-12,AK295),".",IF(TEXT(C295,"mm")="01",".",1)),"Value is not in date format")</f>
        <v>.</v>
      </c>
      <c r="AZ295" s="5" t="str">
        <f aca="false">IF(AND(A295=A294,C295=C294)=TRUE(),IF(F295=F294,".","1"),".")</f>
        <v>.</v>
      </c>
      <c r="BA295" s="5" t="str">
        <f aca="false">IF(AND(_xlfn.ISFORMULA(R295),_xlfn.ISFORMULA(S295),_xlfn.ISFORMULA(T295))=TRUE(),".",1)</f>
        <v>.</v>
      </c>
      <c r="BB295" s="5" t="str">
        <f aca="false">IF(T295&lt;&gt;".",IF(T295&gt;S295,1,"."),".")</f>
        <v>.</v>
      </c>
      <c r="BC295" s="5" t="n">
        <f aca="false">IFERROR(VLOOKUP(B295,'[1]Share, Heavy Weapons to Ukraine'!B$1:AA$1048576,COLUMN('[1]Share, Heavy Weapons to Ukraine'!C304)-1,0),0)</f>
        <v>1</v>
      </c>
      <c r="BD295" s="5" t="n">
        <f aca="false">VLOOKUP(Sheet1!B295,'[1]Country Summary (€)'!B$1:F$1048576,COLUMN('[1]Country Summary (€)'!C305)-1,FALSE())</f>
        <v>0</v>
      </c>
      <c r="BE295" s="5" t="str">
        <f aca="false">IF(AND(AG295=1,D295="Military",H295&lt;&gt;"Not given")=TRUE(),IF(SUMIFS(#REF!,#REF!,A295)&gt;0,ABS((SUMIFS(#REF!,#REF!,A295)/VLOOKUP("USD",'[1]Exchange Rates'!B$1:C$1048576,2,0)))/S295,"."),".")</f>
        <v>.</v>
      </c>
      <c r="BF295" s="1" t="str">
        <f aca="false">IF(AND(AG295=1,D295="Military",H295&lt;&gt;"Not given")=TRUE(),IF(SUMIFS(#REF!,#REF!,A295)&gt;0,IF((ABS((SUMIFS(#REF!,#REF!,A295)/VLOOKUP("USD",'[1]Exchange Rates'!B$1:C$1048576,2,0)))/S295)&gt;1,(SUMIFS(#REF!,#REF!,A295)-S295)/S295,(S295-SUMIFS(#REF!,#REF!,A295))/SUMIFS(#REF!,#REF!,A295)),"."),".")</f>
        <v>.</v>
      </c>
    </row>
    <row r="296" customFormat="false" ht="15.75" hidden="false" customHeight="true" outlineLevel="0" collapsed="false">
      <c r="A296" s="37" t="s">
        <v>479</v>
      </c>
      <c r="B296" s="37" t="s">
        <v>57</v>
      </c>
      <c r="C296" s="38" t="n">
        <v>44901</v>
      </c>
      <c r="D296" s="37" t="s">
        <v>105</v>
      </c>
      <c r="E296" s="37" t="s">
        <v>370</v>
      </c>
      <c r="F296" s="90" t="s">
        <v>480</v>
      </c>
      <c r="G296" s="5" t="s">
        <v>61</v>
      </c>
      <c r="H296" s="53" t="n">
        <v>10800000000</v>
      </c>
      <c r="I296" s="1" t="s">
        <v>62</v>
      </c>
      <c r="J296" s="7" t="str">
        <f aca="false">VLOOKUP($I296,'[1]Price List, Weapons &amp; Items'!B$1:C$1048576,2,0)</f>
        <v>.</v>
      </c>
      <c r="K296" s="7" t="str">
        <f aca="false">IF(I296=".",I296,VLOOKUP($I296,'[1]Price List, Weapons &amp; Items'!B$1:D$1048576,3,0))</f>
        <v>.</v>
      </c>
      <c r="L296" s="8" t="n">
        <f aca="false">VLOOKUP(I296,'[1]Price List, Weapons &amp; Items'!B$1:E$1048576,4,0)</f>
        <v>0</v>
      </c>
      <c r="M296" s="9" t="s">
        <v>62</v>
      </c>
      <c r="N296" s="9" t="s">
        <v>62</v>
      </c>
      <c r="O296" s="9" t="str">
        <f aca="false">VLOOKUP($I296,'[1]Price List, Weapons &amp; Items'!B$1:G$1048576,6,0)</f>
        <v>.</v>
      </c>
      <c r="P296" s="6" t="str">
        <f aca="false">IF(TYPE(M296)=1,IF(TYPE(O296)=1,M296*O296,"No price"),".")</f>
        <v>.</v>
      </c>
      <c r="Q296" s="6" t="str">
        <f aca="false">IF(TYPE(N296)=1,IF(TYPE(O296)=1,N296*O296,"No price"),".")</f>
        <v>.</v>
      </c>
      <c r="R296" s="6" t="n">
        <f aca="false">IF(AG296=1,IF(H296&lt;&gt;"Not given",H296,IF(TYPE(H296)=2,IF(SUMIFS(#REF!,#REF!,A296)&gt;0,SUMIFS(#REF!,#REF!,A296),"."),"Format error")),"")</f>
        <v>10800000000</v>
      </c>
      <c r="S296" s="6" t="n">
        <f aca="false">IF(AND(AG296=1,R296&lt;&gt;".")=TRUE(),R296/VLOOKUP(G296,'[1]Exchange Rates'!B$1:C$1048576,2,0),IF(R296=".",".",""))</f>
        <v>9766684753.11992</v>
      </c>
      <c r="T296" s="6" t="str">
        <f aca="false">IF(AG296=1,IF(AI296="Value is not given at all",".",IF(AI296="Value is given by the source",S296,IF(AI296="Value is calculated with prices",(IF(SUMIFS(#REF!,#REF!,A296)&gt;0,SUMIFS(#REF!,#REF!,A296),"."))/VLOOKUP("USD",'[1]Exchange Rates'!B$1:C$1048576,2,0),"Error with coding"))),"")</f>
        <v>.</v>
      </c>
      <c r="U296" s="5" t="s">
        <v>63</v>
      </c>
      <c r="V296" s="34" t="s">
        <v>95</v>
      </c>
      <c r="W296" s="45" t="s">
        <v>99</v>
      </c>
      <c r="X296" s="45" t="s">
        <v>108</v>
      </c>
      <c r="Y296" s="33" t="s">
        <v>62</v>
      </c>
      <c r="Z296" s="5" t="n">
        <v>0</v>
      </c>
      <c r="AA296" s="5" t="n">
        <v>0</v>
      </c>
      <c r="AB296" s="5" t="n">
        <f aca="false">IF(AND(D296="Humanitarian", AE296&lt;&gt;"."), 1, 0)</f>
        <v>0</v>
      </c>
      <c r="AC296" s="5" t="n">
        <f aca="false">IF(OR(M296="undisclosed", M296="."), 0, IF(M296=N296, 1, 0))</f>
        <v>0</v>
      </c>
      <c r="AD296" s="5" t="n">
        <v>0</v>
      </c>
      <c r="AE296" s="1" t="s">
        <v>62</v>
      </c>
      <c r="AF296" s="12" t="str">
        <f aca="false">""</f>
        <v/>
      </c>
      <c r="AG296" s="36" t="n">
        <v>1</v>
      </c>
      <c r="AH296" s="36" t="s">
        <v>66</v>
      </c>
      <c r="AI296" s="36" t="s">
        <v>67</v>
      </c>
      <c r="AJ296" s="36" t="n">
        <v>1</v>
      </c>
      <c r="AK296" s="36" t="n">
        <v>12</v>
      </c>
      <c r="AL296" s="36" t="n">
        <v>0</v>
      </c>
      <c r="AM296" s="36" t="n">
        <f aca="false">IF(OR(AN296="2022-2023",AN296=2022), 1, 0)</f>
        <v>1</v>
      </c>
      <c r="AN296" s="36" t="s">
        <v>68</v>
      </c>
      <c r="AO296" s="36" t="n">
        <f aca="false">VLOOKUP($I296,'[1]Price List, Weapons &amp; Items'!B$1:F$1048576,5,0)</f>
        <v>0</v>
      </c>
      <c r="AP296" s="36" t="n">
        <f aca="false">IF(AND(AO296=1,M296="undisclosed")=TRUE(),1,0)</f>
        <v>0</v>
      </c>
      <c r="AQ296" s="36" t="n">
        <f aca="false">IF(AND(AO296=1,N296="undisclosed")=TRUE(),1,0)</f>
        <v>0</v>
      </c>
      <c r="AR296" s="36" t="n">
        <f aca="false">IFERROR(IF(SEARCH("ammuni",I296,1)&gt;0,1,0),0)</f>
        <v>0</v>
      </c>
      <c r="AS296" s="5" t="str">
        <f aca="false">VLOOKUP($I296,'[1]Price List, Weapons &amp; Items'!B$1:L$1048576,COLUMN('[1]Price List, Weapons &amp; Items'!$J$11)-1,0)</f>
        <v>.</v>
      </c>
      <c r="AT296" s="5" t="str">
        <f aca="false">IF(I296=".",".",VLOOKUP($I296,'[1]Price List, Weapons &amp; Items'!B$1:J$1048576,3,0))</f>
        <v>.</v>
      </c>
      <c r="AU296" s="13" t="e">
        <f aca="true">IF(AG296=1,(OFFSET(I296,0,0,COUNTIF(#REF!,A296),1)),"")</f>
        <v>#REF!</v>
      </c>
      <c r="AV296" s="5" t="n">
        <f aca="false">VLOOKUP($I296,'[1]Price List, Weapons &amp; Items'!B$1:L$1048576,COLUMN('[1]Price List, Weapons &amp; Items'!$L$11)-1,0)</f>
        <v>0</v>
      </c>
      <c r="AW296" s="5" t="n">
        <f aca="false">IF(U296="Yes",1,0)</f>
        <v>1</v>
      </c>
      <c r="AX296" s="5" t="n">
        <f aca="false">IF(D296="Military",IF(OR(IFERROR(SEARCH("equipment",E296,1),0)&gt;0,IFERROR(SEARCH("weapons",E296,1),0)&gt;0),1,0),0)</f>
        <v>1</v>
      </c>
      <c r="AY296" s="5" t="str">
        <f aca="false">IFERROR(IF(VALUE(TEXT(C296,"mm"))=IF(AK296&gt;12,AK296-12,AK296),".",IF(TEXT(C296,"mm")="01",".",1)),"Value is not in date format")</f>
        <v>.</v>
      </c>
      <c r="AZ296" s="5" t="str">
        <f aca="false">IF(AND(A296=A295,C296=C295)=TRUE(),IF(F296=F295,".","1"),".")</f>
        <v>.</v>
      </c>
      <c r="BA296" s="5" t="str">
        <f aca="false">IF(AND(_xlfn.ISFORMULA(R296),_xlfn.ISFORMULA(S296),_xlfn.ISFORMULA(T296))=TRUE(),".",1)</f>
        <v>.</v>
      </c>
      <c r="BB296" s="5" t="str">
        <f aca="false">IF(T296&lt;&gt;".",IF(T296&gt;S296,1,"."),".")</f>
        <v>.</v>
      </c>
      <c r="BC296" s="5" t="n">
        <f aca="false">IFERROR(VLOOKUP(B296,'[1]Share, Heavy Weapons to Ukraine'!B$1:AA$1048576,COLUMN('[1]Share, Heavy Weapons to Ukraine'!C305)-1,0),0)</f>
        <v>1</v>
      </c>
      <c r="BD296" s="5" t="n">
        <f aca="false">VLOOKUP(Sheet1!B296,'[1]Country Summary (€)'!B$1:F$1048576,COLUMN('[1]Country Summary (€)'!C306)-1,FALSE())</f>
        <v>0</v>
      </c>
      <c r="BE296" s="5" t="e">
        <f aca="false">IF(AND(AG296=1,D296="Military",H296&lt;&gt;"Not given")=TRUE(),IF(SUMIFS(#REF!,#REF!,A296)&gt;0,ABS((SUMIFS(#REF!,#REF!,A296)/VLOOKUP("USD",'[1]Exchange Rates'!B$1:C$1048576,2,0)))/S296,"."),".")</f>
        <v>#REF!</v>
      </c>
      <c r="BF296" s="1" t="e">
        <f aca="false">IF(AND(AG296=1,D296="Military",H296&lt;&gt;"Not given")=TRUE(),IF(SUMIFS(#REF!,#REF!,A296)&gt;0,IF((ABS((SUMIFS(#REF!,#REF!,A296)/VLOOKUP("USD",'[1]Exchange Rates'!B$1:C$1048576,2,0)))/S296)&gt;1,(SUMIFS(#REF!,#REF!,A296)-S296)/S296,(S296-SUMIFS(#REF!,#REF!,A296))/SUMIFS(#REF!,#REF!,A296)),"."),".")</f>
        <v>#REF!</v>
      </c>
    </row>
    <row r="297" customFormat="false" ht="15.75" hidden="false" customHeight="true" outlineLevel="0" collapsed="false">
      <c r="A297" s="37" t="s">
        <v>479</v>
      </c>
      <c r="B297" s="37" t="s">
        <v>57</v>
      </c>
      <c r="C297" s="38" t="n">
        <v>44932</v>
      </c>
      <c r="D297" s="37" t="s">
        <v>105</v>
      </c>
      <c r="E297" s="37" t="s">
        <v>370</v>
      </c>
      <c r="F297" s="90" t="s">
        <v>481</v>
      </c>
      <c r="G297" s="5" t="s">
        <v>61</v>
      </c>
      <c r="H297" s="53" t="n">
        <v>2850000000</v>
      </c>
      <c r="I297" s="1" t="s">
        <v>62</v>
      </c>
      <c r="J297" s="7" t="str">
        <f aca="false">VLOOKUP($I297,'[1]Price List, Weapons &amp; Items'!B$1:C$1048576,2,0)</f>
        <v>.</v>
      </c>
      <c r="K297" s="7" t="str">
        <f aca="false">IF(I297=".",I297,VLOOKUP($I297,'[1]Price List, Weapons &amp; Items'!B$1:D$1048576,3,0))</f>
        <v>.</v>
      </c>
      <c r="L297" s="8" t="n">
        <f aca="false">VLOOKUP(I297,'[1]Price List, Weapons &amp; Items'!B$1:E$1048576,4,0)</f>
        <v>0</v>
      </c>
      <c r="M297" s="9" t="s">
        <v>62</v>
      </c>
      <c r="N297" s="9" t="s">
        <v>62</v>
      </c>
      <c r="O297" s="9" t="str">
        <f aca="false">VLOOKUP($I297,'[1]Price List, Weapons &amp; Items'!B$1:G$1048576,6,0)</f>
        <v>.</v>
      </c>
      <c r="P297" s="6" t="str">
        <f aca="false">IF(TYPE(M297)=1,IF(TYPE(O297)=1,M297*O297,"No price"),".")</f>
        <v>.</v>
      </c>
      <c r="Q297" s="6" t="str">
        <f aca="false">IF(TYPE(N297)=1,IF(TYPE(O297)=1,N297*O297,"No price"),".")</f>
        <v>.</v>
      </c>
      <c r="R297" s="6" t="str">
        <f aca="false">IF(AG297=1,IF(H297&lt;&gt;"Not given",H297,IF(TYPE(H297)=2,IF(SUMIFS(#REF!,#REF!,A297)&gt;0,SUMIFS(#REF!,#REF!,A297),"."),"Format error")),"")</f>
        <v/>
      </c>
      <c r="S297" s="6" t="str">
        <f aca="false">IF(AND(AG297=1,R297&lt;&gt;".")=TRUE(),R297/VLOOKUP(G297,'[1]Exchange Rates'!B$1:C$1048576,2,0),IF(R297=".",".",""))</f>
        <v/>
      </c>
      <c r="T297" s="6" t="str">
        <f aca="false">IF(AG297=1,IF(AI297="Value is not given at all",".",IF(AI297="Value is given by the source",S297,IF(AI297="Value is calculated with prices",(IF(SUMIFS(#REF!,#REF!,A297)&gt;0,SUMIFS(#REF!,#REF!,A297),"."))/VLOOKUP("USD",'[1]Exchange Rates'!B$1:C$1048576,2,0),"Error with coding"))),"")</f>
        <v/>
      </c>
      <c r="U297" s="5" t="s">
        <v>63</v>
      </c>
      <c r="V297" s="34" t="s">
        <v>482</v>
      </c>
      <c r="W297" s="34" t="s">
        <v>95</v>
      </c>
      <c r="X297" s="45" t="s">
        <v>99</v>
      </c>
      <c r="Y297" s="45" t="s">
        <v>108</v>
      </c>
      <c r="Z297" s="5" t="n">
        <v>0</v>
      </c>
      <c r="AA297" s="5" t="n">
        <v>0</v>
      </c>
      <c r="AB297" s="5" t="n">
        <f aca="false">IF(AND(D297="Humanitarian", AE297&lt;&gt;"."), 1, 0)</f>
        <v>0</v>
      </c>
      <c r="AC297" s="5" t="n">
        <f aca="false">IF(OR(M297="undisclosed", M297="."), 0, IF(M297=N297, 1, 0))</f>
        <v>0</v>
      </c>
      <c r="AD297" s="5" t="n">
        <v>0</v>
      </c>
      <c r="AE297" s="1" t="s">
        <v>62</v>
      </c>
      <c r="AF297" s="12" t="str">
        <f aca="false">""</f>
        <v/>
      </c>
      <c r="AG297" s="36" t="n">
        <v>0</v>
      </c>
      <c r="AH297" s="36" t="s">
        <v>66</v>
      </c>
      <c r="AI297" s="36" t="s">
        <v>67</v>
      </c>
      <c r="AJ297" s="36" t="n">
        <v>1</v>
      </c>
      <c r="AK297" s="36" t="n">
        <v>13</v>
      </c>
      <c r="AL297" s="36" t="n">
        <v>0</v>
      </c>
      <c r="AM297" s="36" t="n">
        <f aca="false">IF(OR(AN297="2022-2023",AN297=2022), 1, 0)</f>
        <v>1</v>
      </c>
      <c r="AN297" s="36" t="s">
        <v>68</v>
      </c>
      <c r="AO297" s="36" t="n">
        <f aca="false">VLOOKUP($I297,'[1]Price List, Weapons &amp; Items'!B$1:F$1048576,5,0)</f>
        <v>0</v>
      </c>
      <c r="AP297" s="36" t="n">
        <f aca="false">IF(AND(AO297=1,M297="undisclosed")=TRUE(),1,0)</f>
        <v>0</v>
      </c>
      <c r="AQ297" s="36" t="n">
        <f aca="false">IF(AND(AO297=1,N297="undisclosed")=TRUE(),1,0)</f>
        <v>0</v>
      </c>
      <c r="AR297" s="36" t="n">
        <f aca="false">IFERROR(IF(SEARCH("ammuni",I297,1)&gt;0,1,0),0)</f>
        <v>0</v>
      </c>
      <c r="AS297" s="5" t="str">
        <f aca="false">VLOOKUP($I297,'[1]Price List, Weapons &amp; Items'!B$1:L$1048576,COLUMN('[1]Price List, Weapons &amp; Items'!$J$11)-1,0)</f>
        <v>.</v>
      </c>
      <c r="AT297" s="5" t="str">
        <f aca="false">IF(I297=".",".",VLOOKUP($I297,'[1]Price List, Weapons &amp; Items'!B$1:J$1048576,3,0))</f>
        <v>.</v>
      </c>
      <c r="AU297" s="13" t="str">
        <f aca="true">IF(AG297=1,(OFFSET(I297,0,0,COUNTIF(#REF!,A297),1)),"")</f>
        <v/>
      </c>
      <c r="AV297" s="5" t="n">
        <f aca="false">VLOOKUP($I297,'[1]Price List, Weapons &amp; Items'!B$1:L$1048576,COLUMN('[1]Price List, Weapons &amp; Items'!$L$11)-1,0)</f>
        <v>0</v>
      </c>
      <c r="AW297" s="5" t="n">
        <f aca="false">IF(U297="Yes",1,0)</f>
        <v>1</v>
      </c>
      <c r="AX297" s="5" t="n">
        <f aca="false">IF(D297="Military",IF(OR(IFERROR(SEARCH("equipment",E297,1),0)&gt;0,IFERROR(SEARCH("weapons",E297,1),0)&gt;0),1,0),0)</f>
        <v>1</v>
      </c>
      <c r="AY297" s="5" t="str">
        <f aca="false">IFERROR(IF(VALUE(TEXT(C297,"mm"))=IF(AK297&gt;12,AK297-12,AK297),".",IF(TEXT(C297,"mm")="01",".",1)),"Value is not in date format")</f>
        <v>.</v>
      </c>
      <c r="AZ297" s="5" t="str">
        <f aca="false">IF(AND(A297=A296,C297=C296)=TRUE(),IF(F297=F296,".","1"),".")</f>
        <v>.</v>
      </c>
      <c r="BA297" s="5" t="str">
        <f aca="false">IF(AND(_xlfn.ISFORMULA(R297),_xlfn.ISFORMULA(S297),_xlfn.ISFORMULA(T297))=TRUE(),".",1)</f>
        <v>.</v>
      </c>
      <c r="BB297" s="5" t="str">
        <f aca="false">IF(T297&lt;&gt;".",IF(T297&gt;S297,1,"."),".")</f>
        <v>.</v>
      </c>
      <c r="BC297" s="5" t="n">
        <f aca="false">IFERROR(VLOOKUP(B297,'[1]Share, Heavy Weapons to Ukraine'!B$1:AA$1048576,COLUMN('[1]Share, Heavy Weapons to Ukraine'!C306)-1,0),0)</f>
        <v>1</v>
      </c>
      <c r="BD297" s="5" t="n">
        <f aca="false">VLOOKUP(Sheet1!B297,'[1]Country Summary (€)'!B$1:F$1048576,COLUMN('[1]Country Summary (€)'!C307)-1,FALSE())</f>
        <v>0</v>
      </c>
      <c r="BE297" s="5" t="str">
        <f aca="false">IF(AND(AG297=1,D297="Military",H297&lt;&gt;"Not given")=TRUE(),IF(SUMIFS(#REF!,#REF!,A297)&gt;0,ABS((SUMIFS(#REF!,#REF!,A297)/VLOOKUP("USD",'[1]Exchange Rates'!B$1:C$1048576,2,0)))/S297,"."),".")</f>
        <v>.</v>
      </c>
      <c r="BF297" s="1" t="str">
        <f aca="false">IF(AND(AG297=1,D297="Military",H297&lt;&gt;"Not given")=TRUE(),IF(SUMIFS(#REF!,#REF!,A297)&gt;0,IF((ABS((SUMIFS(#REF!,#REF!,A297)/VLOOKUP("USD",'[1]Exchange Rates'!B$1:C$1048576,2,0)))/S297)&gt;1,(SUMIFS(#REF!,#REF!,A297)-S297)/S297,(S297-SUMIFS(#REF!,#REF!,A297))/SUMIFS(#REF!,#REF!,A297)),"."),".")</f>
        <v>.</v>
      </c>
    </row>
    <row r="298" customFormat="false" ht="15.75" hidden="false" customHeight="true" outlineLevel="0" collapsed="false">
      <c r="A298" s="37" t="s">
        <v>479</v>
      </c>
      <c r="B298" s="37" t="s">
        <v>57</v>
      </c>
      <c r="C298" s="38" t="n">
        <v>44932</v>
      </c>
      <c r="D298" s="37" t="s">
        <v>105</v>
      </c>
      <c r="E298" s="37" t="s">
        <v>370</v>
      </c>
      <c r="F298" s="90" t="s">
        <v>481</v>
      </c>
      <c r="G298" s="5" t="s">
        <v>61</v>
      </c>
      <c r="H298" s="53" t="n">
        <v>2850000000</v>
      </c>
      <c r="I298" s="1" t="s">
        <v>483</v>
      </c>
      <c r="J298" s="7" t="str">
        <f aca="false">VLOOKUP($I298,'[1]Price List, Weapons &amp; Items'!B$1:C$1048576,2,0)</f>
        <v>Heavy weapon</v>
      </c>
      <c r="K298" s="7" t="str">
        <f aca="false">IF(I298=".",I298,VLOOKUP($I298,'[1]Price List, Weapons &amp; Items'!B$1:D$1048576,3,0))</f>
        <v>Infantry fighting vehicle (IFV)</v>
      </c>
      <c r="L298" s="8" t="n">
        <f aca="false">VLOOKUP(I298,'[1]Price List, Weapons &amp; Items'!B$1:E$1048576,4,0)</f>
        <v>0</v>
      </c>
      <c r="M298" s="9" t="n">
        <v>50</v>
      </c>
      <c r="N298" s="9" t="s">
        <v>166</v>
      </c>
      <c r="O298" s="9" t="n">
        <f aca="false">VLOOKUP($I298,'[1]Price List, Weapons &amp; Items'!B$1:G$1048576,6,0)</f>
        <v>1900000</v>
      </c>
      <c r="P298" s="6" t="str">
        <f aca="false">IF(TYPE(M298)=1,IF(TYPE(O298)=1,M298*O298,"No price"),".")</f>
        <v>No price</v>
      </c>
      <c r="Q298" s="6" t="str">
        <f aca="false">IF(TYPE(N298)=1,IF(TYPE(O298)=1,N298*O298,"No price"),".")</f>
        <v>.</v>
      </c>
      <c r="R298" s="6" t="str">
        <f aca="false">IF(AG298=1,IF(H298&lt;&gt;"Not given",H298,IF(TYPE(H298)=2,IF(SUMIFS(#REF!,#REF!,A298)&gt;0,SUMIFS(#REF!,#REF!,A298),"."),"Format error")),"")</f>
        <v/>
      </c>
      <c r="S298" s="6" t="str">
        <f aca="false">IF(AND(AG298=1,R298&lt;&gt;".")=TRUE(),R298/VLOOKUP(G298,'[1]Exchange Rates'!B$1:C$1048576,2,0),IF(R298=".",".",""))</f>
        <v/>
      </c>
      <c r="T298" s="6" t="str">
        <f aca="false">IF(AG298=1,IF(AI298="Value is not given at all",".",IF(AI298="Value is given by the source",S298,IF(AI298="Value is calculated with prices",(IF(SUMIFS(#REF!,#REF!,A298)&gt;0,SUMIFS(#REF!,#REF!,A298),"."))/VLOOKUP("USD",'[1]Exchange Rates'!B$1:C$1048576,2,0),"Error with coding"))),"")</f>
        <v/>
      </c>
      <c r="U298" s="5" t="s">
        <v>63</v>
      </c>
      <c r="V298" s="34" t="s">
        <v>482</v>
      </c>
      <c r="W298" s="34" t="s">
        <v>95</v>
      </c>
      <c r="X298" s="45" t="s">
        <v>99</v>
      </c>
      <c r="Y298" s="45" t="s">
        <v>112</v>
      </c>
      <c r="Z298" s="5" t="n">
        <v>0</v>
      </c>
      <c r="AA298" s="5" t="n">
        <v>0</v>
      </c>
      <c r="AB298" s="5" t="n">
        <f aca="false">IF(AND(D298="Humanitarian", AE298&lt;&gt;"."), 1, 0)</f>
        <v>0</v>
      </c>
      <c r="AC298" s="5" t="n">
        <f aca="false">IF(OR(M298="undisclosed", M298="."), 0, IF(M298=N298, 1, 0))</f>
        <v>0</v>
      </c>
      <c r="AD298" s="5" t="n">
        <v>0</v>
      </c>
      <c r="AE298" s="1" t="s">
        <v>62</v>
      </c>
      <c r="AF298" s="12" t="str">
        <f aca="false">""</f>
        <v/>
      </c>
      <c r="AG298" s="36" t="n">
        <v>0</v>
      </c>
      <c r="AH298" s="36" t="s">
        <v>66</v>
      </c>
      <c r="AI298" s="36" t="s">
        <v>67</v>
      </c>
      <c r="AJ298" s="36" t="n">
        <v>1</v>
      </c>
      <c r="AK298" s="36" t="n">
        <v>13</v>
      </c>
      <c r="AL298" s="36" t="n">
        <v>0</v>
      </c>
      <c r="AM298" s="36" t="n">
        <f aca="false">IF(OR(AN298="2022-2023",AN298=2022), 1, 0)</f>
        <v>1</v>
      </c>
      <c r="AN298" s="36" t="s">
        <v>68</v>
      </c>
      <c r="AO298" s="36" t="n">
        <f aca="false">VLOOKUP($I298,'[1]Price List, Weapons &amp; Items'!B$1:F$1048576,5,0)</f>
        <v>1</v>
      </c>
      <c r="AP298" s="36" t="n">
        <f aca="false">IF(AND(AO298=1,M298="undisclosed")=TRUE(),1,0)</f>
        <v>0</v>
      </c>
      <c r="AQ298" s="36" t="n">
        <f aca="false">IF(AND(AO298=1,N298="undisclosed")=TRUE(),1,0)</f>
        <v>1</v>
      </c>
      <c r="AR298" s="36" t="n">
        <f aca="false">IFERROR(IF(SEARCH("ammuni",I298,1)&gt;0,1,0),0)</f>
        <v>0</v>
      </c>
      <c r="AS298" s="5" t="str">
        <f aca="false">VLOOKUP($I298,'[1]Price List, Weapons &amp; Items'!B$1:L$1048576,COLUMN('[1]Price List, Weapons &amp; Items'!$J$11)-1,0)</f>
        <v>Contracts</v>
      </c>
      <c r="AT298" s="5" t="str">
        <f aca="false">IF(I298=".",".",VLOOKUP($I298,'[1]Price List, Weapons &amp; Items'!B$1:J$1048576,3,0))</f>
        <v>Infantry fighting vehicle (IFV)</v>
      </c>
      <c r="AU298" s="13" t="str">
        <f aca="true">IF(AG298=1,(OFFSET(I298,0,0,COUNTIF(#REF!,A298),1)),"")</f>
        <v/>
      </c>
      <c r="AV298" s="5" t="n">
        <f aca="false">VLOOKUP($I298,'[1]Price List, Weapons &amp; Items'!B$1:L$1048576,COLUMN('[1]Price List, Weapons &amp; Items'!$L$11)-1,0)</f>
        <v>0</v>
      </c>
      <c r="AW298" s="5" t="n">
        <f aca="false">IF(U298="Yes",1,0)</f>
        <v>1</v>
      </c>
      <c r="AX298" s="5" t="n">
        <f aca="false">IF(D298="Military",IF(OR(IFERROR(SEARCH("equipment",E298,1),0)&gt;0,IFERROR(SEARCH("weapons",E298,1),0)&gt;0),1,0),0)</f>
        <v>1</v>
      </c>
      <c r="AY298" s="5" t="str">
        <f aca="false">IFERROR(IF(VALUE(TEXT(C298,"mm"))=IF(AK298&gt;12,AK298-12,AK298),".",IF(TEXT(C298,"mm")="01",".",1)),"Value is not in date format")</f>
        <v>.</v>
      </c>
      <c r="AZ298" s="5" t="str">
        <f aca="false">IF(AND(A298=A297,C298=C297)=TRUE(),IF(F298=F297,".","1"),".")</f>
        <v>.</v>
      </c>
      <c r="BA298" s="5" t="str">
        <f aca="false">IF(AND(_xlfn.ISFORMULA(R298),_xlfn.ISFORMULA(S298),_xlfn.ISFORMULA(T298))=TRUE(),".",1)</f>
        <v>.</v>
      </c>
      <c r="BB298" s="5" t="str">
        <f aca="false">IF(T298&lt;&gt;".",IF(T298&gt;S298,1,"."),".")</f>
        <v>.</v>
      </c>
      <c r="BC298" s="5" t="n">
        <f aca="false">IFERROR(VLOOKUP(B298,'[1]Share, Heavy Weapons to Ukraine'!B$1:AA$1048576,COLUMN('[1]Share, Heavy Weapons to Ukraine'!C307)-1,0),0)</f>
        <v>1</v>
      </c>
      <c r="BD298" s="5" t="n">
        <f aca="false">VLOOKUP(Sheet1!B298,'[1]Country Summary (€)'!B$1:F$1048576,COLUMN('[1]Country Summary (€)'!C308)-1,FALSE())</f>
        <v>0</v>
      </c>
      <c r="BE298" s="5" t="str">
        <f aca="false">IF(AND(AG298=1,D298="Military",H298&lt;&gt;"Not given")=TRUE(),IF(SUMIFS(#REF!,#REF!,A298)&gt;0,ABS((SUMIFS(#REF!,#REF!,A298)/VLOOKUP("USD",'[1]Exchange Rates'!B$1:C$1048576,2,0)))/S298,"."),".")</f>
        <v>.</v>
      </c>
      <c r="BF298" s="1" t="str">
        <f aca="false">IF(AND(AG298=1,D298="Military",H298&lt;&gt;"Not given")=TRUE(),IF(SUMIFS(#REF!,#REF!,A298)&gt;0,IF((ABS((SUMIFS(#REF!,#REF!,A298)/VLOOKUP("USD",'[1]Exchange Rates'!B$1:C$1048576,2,0)))/S298)&gt;1,(SUMIFS(#REF!,#REF!,A298)-S298)/S298,(S298-SUMIFS(#REF!,#REF!,A298))/SUMIFS(#REF!,#REF!,A298)),"."),".")</f>
        <v>.</v>
      </c>
    </row>
    <row r="299" customFormat="false" ht="15.75" hidden="false" customHeight="true" outlineLevel="0" collapsed="false">
      <c r="A299" s="37" t="s">
        <v>479</v>
      </c>
      <c r="B299" s="37" t="s">
        <v>57</v>
      </c>
      <c r="C299" s="38" t="n">
        <v>44932</v>
      </c>
      <c r="D299" s="37" t="s">
        <v>105</v>
      </c>
      <c r="E299" s="37" t="s">
        <v>370</v>
      </c>
      <c r="F299" s="90" t="s">
        <v>481</v>
      </c>
      <c r="G299" s="5" t="s">
        <v>61</v>
      </c>
      <c r="H299" s="53" t="n">
        <v>2850000000</v>
      </c>
      <c r="I299" s="37" t="s">
        <v>307</v>
      </c>
      <c r="J299" s="7" t="str">
        <f aca="false">VLOOKUP($I299,'[1]Price List, Weapons &amp; Items'!B$1:C$1048576,2,0)</f>
        <v>Ammunition for heavy weapon</v>
      </c>
      <c r="K299" s="7" t="str">
        <f aca="false">IF(I299=".",I299,VLOOKUP($I299,'[1]Price List, Weapons &amp; Items'!B$1:D$1048576,3,0))</f>
        <v>missile</v>
      </c>
      <c r="L299" s="8" t="n">
        <f aca="false">VLOOKUP(I299,'[1]Price List, Weapons &amp; Items'!B$1:E$1048576,4,0)</f>
        <v>0</v>
      </c>
      <c r="M299" s="9" t="n">
        <v>500</v>
      </c>
      <c r="N299" s="9" t="s">
        <v>166</v>
      </c>
      <c r="O299" s="9" t="n">
        <f aca="false">VLOOKUP($I299,'[1]Price List, Weapons &amp; Items'!B$1:G$1048576,6,0)</f>
        <v>9000</v>
      </c>
      <c r="P299" s="6" t="str">
        <f aca="false">IF(TYPE(M299)=1,IF(TYPE(O299)=1,M299*O299,"No price"),".")</f>
        <v>No price</v>
      </c>
      <c r="Q299" s="6" t="str">
        <f aca="false">IF(TYPE(N299)=1,IF(TYPE(O299)=1,N299*O299,"No price"),".")</f>
        <v>.</v>
      </c>
      <c r="R299" s="6" t="str">
        <f aca="false">IF(AG299=1,IF(H299&lt;&gt;"Not given",H299,IF(TYPE(H299)=2,IF(SUMIFS(#REF!,#REF!,A299)&gt;0,SUMIFS(#REF!,#REF!,A299),"."),"Format error")),"")</f>
        <v/>
      </c>
      <c r="S299" s="6" t="str">
        <f aca="false">IF(AND(AG299=1,R299&lt;&gt;".")=TRUE(),R299/VLOOKUP(G299,'[1]Exchange Rates'!B$1:C$1048576,2,0),IF(R299=".",".",""))</f>
        <v/>
      </c>
      <c r="T299" s="6" t="str">
        <f aca="false">IF(AG299=1,IF(AI299="Value is not given at all",".",IF(AI299="Value is given by the source",S299,IF(AI299="Value is calculated with prices",(IF(SUMIFS(#REF!,#REF!,A299)&gt;0,SUMIFS(#REF!,#REF!,A299),"."))/VLOOKUP("USD",'[1]Exchange Rates'!B$1:C$1048576,2,0),"Error with coding"))),"")</f>
        <v/>
      </c>
      <c r="U299" s="5" t="s">
        <v>63</v>
      </c>
      <c r="V299" s="34" t="s">
        <v>482</v>
      </c>
      <c r="W299" s="34" t="s">
        <v>95</v>
      </c>
      <c r="X299" s="45" t="s">
        <v>99</v>
      </c>
      <c r="Y299" s="45" t="s">
        <v>115</v>
      </c>
      <c r="Z299" s="5" t="n">
        <v>0</v>
      </c>
      <c r="AA299" s="5" t="n">
        <v>0</v>
      </c>
      <c r="AB299" s="5" t="n">
        <f aca="false">IF(AND(D299="Humanitarian", AE299&lt;&gt;"."), 1, 0)</f>
        <v>0</v>
      </c>
      <c r="AC299" s="5" t="n">
        <f aca="false">IF(OR(M299="undisclosed", M299="."), 0, IF(M299=N299, 1, 0))</f>
        <v>0</v>
      </c>
      <c r="AD299" s="5" t="n">
        <v>0</v>
      </c>
      <c r="AE299" s="1" t="s">
        <v>62</v>
      </c>
      <c r="AF299" s="12" t="str">
        <f aca="false">""</f>
        <v/>
      </c>
      <c r="AG299" s="36" t="n">
        <v>0</v>
      </c>
      <c r="AH299" s="36" t="s">
        <v>66</v>
      </c>
      <c r="AI299" s="36" t="s">
        <v>67</v>
      </c>
      <c r="AJ299" s="36" t="n">
        <v>1</v>
      </c>
      <c r="AK299" s="36" t="n">
        <v>13</v>
      </c>
      <c r="AL299" s="36" t="n">
        <v>0</v>
      </c>
      <c r="AM299" s="36" t="n">
        <f aca="false">IF(OR(AN299="2022-2023",AN299=2022), 1, 0)</f>
        <v>1</v>
      </c>
      <c r="AN299" s="36" t="s">
        <v>68</v>
      </c>
      <c r="AO299" s="36" t="n">
        <f aca="false">VLOOKUP($I299,'[1]Price List, Weapons &amp; Items'!B$1:F$1048576,5,0)</f>
        <v>0</v>
      </c>
      <c r="AP299" s="36" t="n">
        <f aca="false">IF(AND(AO299=1,M299="undisclosed")=TRUE(),1,0)</f>
        <v>0</v>
      </c>
      <c r="AQ299" s="36" t="n">
        <f aca="false">IF(AND(AO299=1,N299="undisclosed")=TRUE(),1,0)</f>
        <v>0</v>
      </c>
      <c r="AR299" s="36" t="n">
        <f aca="false">IFERROR(IF(SEARCH("ammuni",I299,1)&gt;0,1,0),0)</f>
        <v>0</v>
      </c>
      <c r="AS299" s="5" t="str">
        <f aca="false">VLOOKUP($I299,'[1]Price List, Weapons &amp; Items'!B$1:L$1048576,COLUMN('[1]Price List, Weapons &amp; Items'!$J$11)-1,0)</f>
        <v>Media reports (incl. social media)</v>
      </c>
      <c r="AT299" s="5" t="str">
        <f aca="false">IF(I299=".",".",VLOOKUP($I299,'[1]Price List, Weapons &amp; Items'!B$1:J$1048576,3,0))</f>
        <v>missile</v>
      </c>
      <c r="AU299" s="13" t="str">
        <f aca="true">IF(AG299=1,(OFFSET(I299,0,0,COUNTIF(#REF!,A299),1)),"")</f>
        <v/>
      </c>
      <c r="AV299" s="5" t="n">
        <f aca="false">VLOOKUP($I299,'[1]Price List, Weapons &amp; Items'!B$1:L$1048576,COLUMN('[1]Price List, Weapons &amp; Items'!$L$11)-1,0)</f>
        <v>0</v>
      </c>
      <c r="AW299" s="5" t="n">
        <f aca="false">IF(U299="Yes",1,0)</f>
        <v>1</v>
      </c>
      <c r="AX299" s="5" t="n">
        <f aca="false">IF(D299="Military",IF(OR(IFERROR(SEARCH("equipment",E299,1),0)&gt;0,IFERROR(SEARCH("weapons",E299,1),0)&gt;0),1,0),0)</f>
        <v>1</v>
      </c>
      <c r="AY299" s="5" t="str">
        <f aca="false">IFERROR(IF(VALUE(TEXT(C299,"mm"))=IF(AK299&gt;12,AK299-12,AK299),".",IF(TEXT(C299,"mm")="01",".",1)),"Value is not in date format")</f>
        <v>.</v>
      </c>
      <c r="AZ299" s="5" t="str">
        <f aca="false">IF(AND(A299=A298,C299=C298)=TRUE(),IF(F299=F298,".","1"),".")</f>
        <v>.</v>
      </c>
      <c r="BA299" s="5" t="str">
        <f aca="false">IF(AND(_xlfn.ISFORMULA(R299),_xlfn.ISFORMULA(S299),_xlfn.ISFORMULA(T299))=TRUE(),".",1)</f>
        <v>.</v>
      </c>
      <c r="BB299" s="5" t="str">
        <f aca="false">IF(T299&lt;&gt;".",IF(T299&gt;S299,1,"."),".")</f>
        <v>.</v>
      </c>
      <c r="BC299" s="5" t="n">
        <f aca="false">IFERROR(VLOOKUP(B299,'[1]Share, Heavy Weapons to Ukraine'!B$1:AA$1048576,COLUMN('[1]Share, Heavy Weapons to Ukraine'!C308)-1,0),0)</f>
        <v>1</v>
      </c>
      <c r="BD299" s="5" t="n">
        <f aca="false">VLOOKUP(Sheet1!B299,'[1]Country Summary (€)'!B$1:F$1048576,COLUMN('[1]Country Summary (€)'!C309)-1,FALSE())</f>
        <v>0</v>
      </c>
      <c r="BE299" s="5" t="str">
        <f aca="false">IF(AND(AG299=1,D299="Military",H299&lt;&gt;"Not given")=TRUE(),IF(SUMIFS(#REF!,#REF!,A299)&gt;0,ABS((SUMIFS(#REF!,#REF!,A299)/VLOOKUP("USD",'[1]Exchange Rates'!B$1:C$1048576,2,0)))/S299,"."),".")</f>
        <v>.</v>
      </c>
      <c r="BF299" s="1" t="str">
        <f aca="false">IF(AND(AG299=1,D299="Military",H299&lt;&gt;"Not given")=TRUE(),IF(SUMIFS(#REF!,#REF!,A299)&gt;0,IF((ABS((SUMIFS(#REF!,#REF!,A299)/VLOOKUP("USD",'[1]Exchange Rates'!B$1:C$1048576,2,0)))/S299)&gt;1,(SUMIFS(#REF!,#REF!,A299)-S299)/S299,(S299-SUMIFS(#REF!,#REF!,A299))/SUMIFS(#REF!,#REF!,A299)),"."),".")</f>
        <v>.</v>
      </c>
    </row>
    <row r="300" customFormat="false" ht="15.75" hidden="false" customHeight="true" outlineLevel="0" collapsed="false">
      <c r="A300" s="37" t="s">
        <v>479</v>
      </c>
      <c r="B300" s="37" t="s">
        <v>57</v>
      </c>
      <c r="C300" s="38" t="n">
        <v>44932</v>
      </c>
      <c r="D300" s="37" t="s">
        <v>105</v>
      </c>
      <c r="E300" s="37" t="s">
        <v>370</v>
      </c>
      <c r="F300" s="90" t="s">
        <v>481</v>
      </c>
      <c r="G300" s="5" t="s">
        <v>61</v>
      </c>
      <c r="H300" s="53" t="n">
        <v>2850000000</v>
      </c>
      <c r="I300" s="1" t="s">
        <v>484</v>
      </c>
      <c r="J300" s="7" t="str">
        <f aca="false">VLOOKUP($I300,'[1]Price List, Weapons &amp; Items'!B$1:C$1048576,2,0)</f>
        <v>Ammunition for heavy weapon</v>
      </c>
      <c r="K300" s="7" t="str">
        <f aca="false">IF(I300=".",I300,VLOOKUP($I300,'[1]Price List, Weapons &amp; Items'!B$1:D$1048576,3,0))</f>
        <v>ammunition</v>
      </c>
      <c r="L300" s="8" t="n">
        <f aca="false">VLOOKUP(I300,'[1]Price List, Weapons &amp; Items'!B$1:E$1048576,4,0)</f>
        <v>0</v>
      </c>
      <c r="M300" s="9" t="n">
        <v>250000</v>
      </c>
      <c r="N300" s="9" t="s">
        <v>166</v>
      </c>
      <c r="O300" s="9" t="n">
        <f aca="false">VLOOKUP($I300,'[1]Price List, Weapons &amp; Items'!B$1:G$1048576,6,0)</f>
        <v>140.58</v>
      </c>
      <c r="P300" s="6" t="str">
        <f aca="false">IF(TYPE(M300)=1,IF(TYPE(O300)=1,M300*O300,"No price"),".")</f>
        <v>No price</v>
      </c>
      <c r="Q300" s="6" t="str">
        <f aca="false">IF(TYPE(N300)=1,IF(TYPE(O300)=1,N300*O300,"No price"),".")</f>
        <v>.</v>
      </c>
      <c r="R300" s="6" t="str">
        <f aca="false">IF(AG300=1,IF(H300&lt;&gt;"Not given",H300,IF(TYPE(H300)=2,IF(SUMIFS(#REF!,#REF!,A300)&gt;0,SUMIFS(#REF!,#REF!,A300),"."),"Format error")),"")</f>
        <v/>
      </c>
      <c r="S300" s="6" t="str">
        <f aca="false">IF(AND(AG300=1,R300&lt;&gt;".")=TRUE(),R300/VLOOKUP(G300,'[1]Exchange Rates'!B$1:C$1048576,2,0),IF(R300=".",".",""))</f>
        <v/>
      </c>
      <c r="T300" s="6" t="str">
        <f aca="false">IF(AG300=1,IF(AI300="Value is not given at all",".",IF(AI300="Value is given by the source",S300,IF(AI300="Value is calculated with prices",(IF(SUMIFS(#REF!,#REF!,A300)&gt;0,SUMIFS(#REF!,#REF!,A300),"."))/VLOOKUP("USD",'[1]Exchange Rates'!B$1:C$1048576,2,0),"Error with coding"))),"")</f>
        <v/>
      </c>
      <c r="U300" s="5" t="s">
        <v>63</v>
      </c>
      <c r="V300" s="34" t="s">
        <v>482</v>
      </c>
      <c r="W300" s="34" t="s">
        <v>95</v>
      </c>
      <c r="X300" s="45" t="s">
        <v>99</v>
      </c>
      <c r="Y300" s="45" t="s">
        <v>118</v>
      </c>
      <c r="Z300" s="5" t="n">
        <v>0</v>
      </c>
      <c r="AA300" s="5" t="n">
        <v>0</v>
      </c>
      <c r="AB300" s="5" t="n">
        <f aca="false">IF(AND(D300="Humanitarian", AE300&lt;&gt;"."), 1, 0)</f>
        <v>0</v>
      </c>
      <c r="AC300" s="5" t="n">
        <f aca="false">IF(OR(M300="undisclosed", M300="."), 0, IF(M300=N300, 1, 0))</f>
        <v>0</v>
      </c>
      <c r="AD300" s="5" t="n">
        <v>0</v>
      </c>
      <c r="AE300" s="1" t="s">
        <v>62</v>
      </c>
      <c r="AF300" s="12" t="str">
        <f aca="false">""</f>
        <v/>
      </c>
      <c r="AG300" s="36" t="n">
        <v>0</v>
      </c>
      <c r="AH300" s="36" t="s">
        <v>66</v>
      </c>
      <c r="AI300" s="36" t="s">
        <v>67</v>
      </c>
      <c r="AJ300" s="36" t="n">
        <v>1</v>
      </c>
      <c r="AK300" s="36" t="n">
        <v>13</v>
      </c>
      <c r="AL300" s="36" t="n">
        <v>0</v>
      </c>
      <c r="AM300" s="36" t="n">
        <f aca="false">IF(OR(AN300="2022-2023",AN300=2022), 1, 0)</f>
        <v>1</v>
      </c>
      <c r="AN300" s="36" t="s">
        <v>68</v>
      </c>
      <c r="AO300" s="36" t="n">
        <f aca="false">VLOOKUP($I300,'[1]Price List, Weapons &amp; Items'!B$1:F$1048576,5,0)</f>
        <v>0</v>
      </c>
      <c r="AP300" s="36" t="n">
        <f aca="false">IF(AND(AO300=1,M300="undisclosed")=TRUE(),1,0)</f>
        <v>0</v>
      </c>
      <c r="AQ300" s="36" t="n">
        <f aca="false">IF(AND(AO300=1,N300="undisclosed")=TRUE(),1,0)</f>
        <v>0</v>
      </c>
      <c r="AR300" s="36" t="n">
        <f aca="false">IFERROR(IF(SEARCH("ammuni",I300,1)&gt;0,1,0),0)</f>
        <v>1</v>
      </c>
      <c r="AS300" s="5" t="str">
        <f aca="false">VLOOKUP($I300,'[1]Price List, Weapons &amp; Items'!B$1:L$1048576,COLUMN('[1]Price List, Weapons &amp; Items'!$J$11)-1,0)</f>
        <v>Military media (incl. websites)</v>
      </c>
      <c r="AT300" s="5" t="str">
        <f aca="false">IF(I300=".",".",VLOOKUP($I300,'[1]Price List, Weapons &amp; Items'!B$1:J$1048576,3,0))</f>
        <v>ammunition</v>
      </c>
      <c r="AU300" s="13" t="str">
        <f aca="true">IF(AG300=1,(OFFSET(I300,0,0,COUNTIF(#REF!,A300),1)),"")</f>
        <v/>
      </c>
      <c r="AV300" s="5" t="n">
        <f aca="false">VLOOKUP($I300,'[1]Price List, Weapons &amp; Items'!B$1:L$1048576,COLUMN('[1]Price List, Weapons &amp; Items'!$L$11)-1,0)</f>
        <v>0</v>
      </c>
      <c r="AW300" s="5" t="n">
        <f aca="false">IF(U300="Yes",1,0)</f>
        <v>1</v>
      </c>
      <c r="AX300" s="5" t="n">
        <f aca="false">IF(D300="Military",IF(OR(IFERROR(SEARCH("equipment",E300,1),0)&gt;0,IFERROR(SEARCH("weapons",E300,1),0)&gt;0),1,0),0)</f>
        <v>1</v>
      </c>
      <c r="AY300" s="5" t="str">
        <f aca="false">IFERROR(IF(VALUE(TEXT(C300,"mm"))=IF(AK300&gt;12,AK300-12,AK300),".",IF(TEXT(C300,"mm")="01",".",1)),"Value is not in date format")</f>
        <v>.</v>
      </c>
      <c r="AZ300" s="5" t="str">
        <f aca="false">IF(AND(A300=A299,C300=C299)=TRUE(),IF(F300=F299,".","1"),".")</f>
        <v>.</v>
      </c>
      <c r="BA300" s="5" t="str">
        <f aca="false">IF(AND(_xlfn.ISFORMULA(R300),_xlfn.ISFORMULA(S300),_xlfn.ISFORMULA(T300))=TRUE(),".",1)</f>
        <v>.</v>
      </c>
      <c r="BB300" s="5" t="str">
        <f aca="false">IF(T300&lt;&gt;".",IF(T300&gt;S300,1,"."),".")</f>
        <v>.</v>
      </c>
      <c r="BC300" s="5" t="n">
        <f aca="false">IFERROR(VLOOKUP(B300,'[1]Share, Heavy Weapons to Ukraine'!B$1:AA$1048576,COLUMN('[1]Share, Heavy Weapons to Ukraine'!C309)-1,0),0)</f>
        <v>1</v>
      </c>
      <c r="BD300" s="5" t="n">
        <f aca="false">VLOOKUP(Sheet1!B300,'[1]Country Summary (€)'!B$1:F$1048576,COLUMN('[1]Country Summary (€)'!C310)-1,FALSE())</f>
        <v>0</v>
      </c>
      <c r="BE300" s="5" t="str">
        <f aca="false">IF(AND(AG300=1,D300="Military",H300&lt;&gt;"Not given")=TRUE(),IF(SUMIFS(#REF!,#REF!,A300)&gt;0,ABS((SUMIFS(#REF!,#REF!,A300)/VLOOKUP("USD",'[1]Exchange Rates'!B$1:C$1048576,2,0)))/S300,"."),".")</f>
        <v>.</v>
      </c>
      <c r="BF300" s="1" t="str">
        <f aca="false">IF(AND(AG300=1,D300="Military",H300&lt;&gt;"Not given")=TRUE(),IF(SUMIFS(#REF!,#REF!,A300)&gt;0,IF((ABS((SUMIFS(#REF!,#REF!,A300)/VLOOKUP("USD",'[1]Exchange Rates'!B$1:C$1048576,2,0)))/S300)&gt;1,(SUMIFS(#REF!,#REF!,A300)-S300)/S300,(S300-SUMIFS(#REF!,#REF!,A300))/SUMIFS(#REF!,#REF!,A300)),"."),".")</f>
        <v>.</v>
      </c>
    </row>
    <row r="301" customFormat="false" ht="15.75" hidden="false" customHeight="true" outlineLevel="0" collapsed="false">
      <c r="A301" s="37" t="s">
        <v>479</v>
      </c>
      <c r="B301" s="37" t="s">
        <v>57</v>
      </c>
      <c r="C301" s="38" t="n">
        <v>44932</v>
      </c>
      <c r="D301" s="37" t="s">
        <v>105</v>
      </c>
      <c r="E301" s="37" t="s">
        <v>370</v>
      </c>
      <c r="F301" s="90" t="s">
        <v>481</v>
      </c>
      <c r="G301" s="5" t="s">
        <v>61</v>
      </c>
      <c r="H301" s="53" t="n">
        <v>2850000000</v>
      </c>
      <c r="I301" s="1" t="s">
        <v>485</v>
      </c>
      <c r="J301" s="7" t="str">
        <f aca="false">VLOOKUP($I301,'[1]Price List, Weapons &amp; Items'!B$1:C$1048576,2,0)</f>
        <v>Heavy weapon</v>
      </c>
      <c r="K301" s="7" t="str">
        <f aca="false">IF(I301=".",I301,VLOOKUP($I301,'[1]Price List, Weapons &amp; Items'!B$1:D$1048576,3,0))</f>
        <v>Armored Personnel Carrier (APC)</v>
      </c>
      <c r="L301" s="8" t="n">
        <f aca="false">VLOOKUP(I301,'[1]Price List, Weapons &amp; Items'!B$1:E$1048576,4,0)</f>
        <v>0</v>
      </c>
      <c r="M301" s="9" t="n">
        <v>100</v>
      </c>
      <c r="N301" s="9" t="s">
        <v>166</v>
      </c>
      <c r="O301" s="9" t="n">
        <f aca="false">VLOOKUP($I301,'[1]Price List, Weapons &amp; Items'!B$1:G$1048576,6,0)</f>
        <v>300000</v>
      </c>
      <c r="P301" s="6" t="str">
        <f aca="false">IF(TYPE(M301)=1,IF(TYPE(O301)=1,M301*O301,"No price"),".")</f>
        <v>No price</v>
      </c>
      <c r="Q301" s="6" t="str">
        <f aca="false">IF(TYPE(N301)=1,IF(TYPE(O301)=1,N301*O301,"No price"),".")</f>
        <v>.</v>
      </c>
      <c r="R301" s="6" t="str">
        <f aca="false">IF(AG301=1,IF(H301&lt;&gt;"Not given",H301,IF(TYPE(H301)=2,IF(SUMIFS(#REF!,#REF!,A301)&gt;0,SUMIFS(#REF!,#REF!,A301),"."),"Format error")),"")</f>
        <v/>
      </c>
      <c r="S301" s="6" t="str">
        <f aca="false">IF(AND(AG301=1,R301&lt;&gt;".")=TRUE(),R301/VLOOKUP(G301,'[1]Exchange Rates'!B$1:C$1048576,2,0),IF(R301=".",".",""))</f>
        <v/>
      </c>
      <c r="T301" s="6" t="str">
        <f aca="false">IF(AG301=1,IF(AI301="Value is not given at all",".",IF(AI301="Value is given by the source",S301,IF(AI301="Value is calculated with prices",(IF(SUMIFS(#REF!,#REF!,A301)&gt;0,SUMIFS(#REF!,#REF!,A301),"."))/VLOOKUP("USD",'[1]Exchange Rates'!B$1:C$1048576,2,0),"Error with coding"))),"")</f>
        <v/>
      </c>
      <c r="U301" s="5" t="s">
        <v>63</v>
      </c>
      <c r="V301" s="34" t="s">
        <v>482</v>
      </c>
      <c r="W301" s="34" t="s">
        <v>95</v>
      </c>
      <c r="X301" s="45" t="s">
        <v>99</v>
      </c>
      <c r="Y301" s="45" t="s">
        <v>120</v>
      </c>
      <c r="Z301" s="5" t="n">
        <v>0</v>
      </c>
      <c r="AA301" s="5" t="n">
        <v>0</v>
      </c>
      <c r="AB301" s="5" t="n">
        <f aca="false">IF(AND(D301="Humanitarian", AE301&lt;&gt;"."), 1, 0)</f>
        <v>0</v>
      </c>
      <c r="AC301" s="5" t="n">
        <f aca="false">IF(OR(M301="undisclosed", M301="."), 0, IF(M301=N301, 1, 0))</f>
        <v>0</v>
      </c>
      <c r="AD301" s="5" t="n">
        <v>0</v>
      </c>
      <c r="AE301" s="1" t="s">
        <v>62</v>
      </c>
      <c r="AF301" s="12" t="str">
        <f aca="false">""</f>
        <v/>
      </c>
      <c r="AG301" s="36" t="n">
        <v>0</v>
      </c>
      <c r="AH301" s="36" t="s">
        <v>66</v>
      </c>
      <c r="AI301" s="36" t="s">
        <v>67</v>
      </c>
      <c r="AJ301" s="36" t="n">
        <v>1</v>
      </c>
      <c r="AK301" s="36" t="n">
        <v>13</v>
      </c>
      <c r="AL301" s="36" t="n">
        <v>0</v>
      </c>
      <c r="AM301" s="36" t="n">
        <f aca="false">IF(OR(AN301="2022-2023",AN301=2022), 1, 0)</f>
        <v>1</v>
      </c>
      <c r="AN301" s="36" t="s">
        <v>68</v>
      </c>
      <c r="AO301" s="36" t="n">
        <f aca="false">VLOOKUP($I301,'[1]Price List, Weapons &amp; Items'!B$1:F$1048576,5,0)</f>
        <v>1</v>
      </c>
      <c r="AP301" s="36" t="n">
        <f aca="false">IF(AND(AO301=1,M301="undisclosed")=TRUE(),1,0)</f>
        <v>0</v>
      </c>
      <c r="AQ301" s="36" t="n">
        <f aca="false">IF(AND(AO301=1,N301="undisclosed")=TRUE(),1,0)</f>
        <v>1</v>
      </c>
      <c r="AR301" s="36" t="n">
        <f aca="false">IFERROR(IF(SEARCH("ammuni",I301,1)&gt;0,1,0),0)</f>
        <v>0</v>
      </c>
      <c r="AS301" s="5" t="str">
        <f aca="false">VLOOKUP($I301,'[1]Price List, Weapons &amp; Items'!B$1:L$1048576,COLUMN('[1]Price List, Weapons &amp; Items'!$J$11)-1,0)</f>
        <v>Military media (incl. websites)</v>
      </c>
      <c r="AT301" s="5" t="str">
        <f aca="false">IF(I301=".",".",VLOOKUP($I301,'[1]Price List, Weapons &amp; Items'!B$1:J$1048576,3,0))</f>
        <v>Armored Personnel Carrier (APC)</v>
      </c>
      <c r="AU301" s="13" t="str">
        <f aca="true">IF(AG301=1,(OFFSET(I301,0,0,COUNTIF(#REF!,A301),1)),"")</f>
        <v/>
      </c>
      <c r="AV301" s="5" t="n">
        <f aca="false">VLOOKUP($I301,'[1]Price List, Weapons &amp; Items'!B$1:L$1048576,COLUMN('[1]Price List, Weapons &amp; Items'!$L$11)-1,0)</f>
        <v>0</v>
      </c>
      <c r="AW301" s="5" t="n">
        <f aca="false">IF(U301="Yes",1,0)</f>
        <v>1</v>
      </c>
      <c r="AX301" s="5" t="n">
        <f aca="false">IF(D301="Military",IF(OR(IFERROR(SEARCH("equipment",E301,1),0)&gt;0,IFERROR(SEARCH("weapons",E301,1),0)&gt;0),1,0),0)</f>
        <v>1</v>
      </c>
      <c r="AY301" s="5" t="str">
        <f aca="false">IFERROR(IF(VALUE(TEXT(C301,"mm"))=IF(AK301&gt;12,AK301-12,AK301),".",IF(TEXT(C301,"mm")="01",".",1)),"Value is not in date format")</f>
        <v>.</v>
      </c>
      <c r="AZ301" s="5" t="str">
        <f aca="false">IF(AND(A301=A300,C301=C300)=TRUE(),IF(F301=F300,".","1"),".")</f>
        <v>.</v>
      </c>
      <c r="BA301" s="5" t="str">
        <f aca="false">IF(AND(_xlfn.ISFORMULA(R301),_xlfn.ISFORMULA(S301),_xlfn.ISFORMULA(T301))=TRUE(),".",1)</f>
        <v>.</v>
      </c>
      <c r="BB301" s="5" t="str">
        <f aca="false">IF(T301&lt;&gt;".",IF(T301&gt;S301,1,"."),".")</f>
        <v>.</v>
      </c>
      <c r="BC301" s="5" t="n">
        <f aca="false">IFERROR(VLOOKUP(B301,'[1]Share, Heavy Weapons to Ukraine'!B$1:AA$1048576,COLUMN('[1]Share, Heavy Weapons to Ukraine'!C310)-1,0),0)</f>
        <v>1</v>
      </c>
      <c r="BD301" s="5" t="n">
        <f aca="false">VLOOKUP(Sheet1!B301,'[1]Country Summary (€)'!B$1:F$1048576,COLUMN('[1]Country Summary (€)'!C311)-1,FALSE())</f>
        <v>0</v>
      </c>
      <c r="BE301" s="5" t="str">
        <f aca="false">IF(AND(AG301=1,D301="Military",H301&lt;&gt;"Not given")=TRUE(),IF(SUMIFS(#REF!,#REF!,A301)&gt;0,ABS((SUMIFS(#REF!,#REF!,A301)/VLOOKUP("USD",'[1]Exchange Rates'!B$1:C$1048576,2,0)))/S301,"."),".")</f>
        <v>.</v>
      </c>
      <c r="BF301" s="1" t="str">
        <f aca="false">IF(AND(AG301=1,D301="Military",H301&lt;&gt;"Not given")=TRUE(),IF(SUMIFS(#REF!,#REF!,A301)&gt;0,IF((ABS((SUMIFS(#REF!,#REF!,A301)/VLOOKUP("USD",'[1]Exchange Rates'!B$1:C$1048576,2,0)))/S301)&gt;1,(SUMIFS(#REF!,#REF!,A301)-S301)/S301,(S301-SUMIFS(#REF!,#REF!,A301))/SUMIFS(#REF!,#REF!,A301)),"."),".")</f>
        <v>.</v>
      </c>
    </row>
    <row r="302" customFormat="false" ht="15.75" hidden="false" customHeight="true" outlineLevel="0" collapsed="false">
      <c r="A302" s="37" t="s">
        <v>479</v>
      </c>
      <c r="B302" s="37" t="s">
        <v>57</v>
      </c>
      <c r="C302" s="38" t="n">
        <v>44932</v>
      </c>
      <c r="D302" s="37" t="s">
        <v>105</v>
      </c>
      <c r="E302" s="37" t="s">
        <v>370</v>
      </c>
      <c r="F302" s="90" t="s">
        <v>481</v>
      </c>
      <c r="G302" s="5" t="s">
        <v>61</v>
      </c>
      <c r="H302" s="53" t="n">
        <v>2850000000</v>
      </c>
      <c r="I302" s="37" t="s">
        <v>301</v>
      </c>
      <c r="J302" s="7" t="str">
        <f aca="false">VLOOKUP($I302,'[1]Price List, Weapons &amp; Items'!B$1:C$1048576,2,0)</f>
        <v>Heavy Weapon</v>
      </c>
      <c r="K302" s="7" t="str">
        <f aca="false">IF(I302=".",I302,VLOOKUP($I302,'[1]Price List, Weapons &amp; Items'!B$1:D$1048576,3,0))</f>
        <v>Armored Utility Vehicle (AUV)</v>
      </c>
      <c r="L302" s="8" t="n">
        <f aca="false">VLOOKUP(I302,'[1]Price List, Weapons &amp; Items'!B$1:E$1048576,4,0)</f>
        <v>0</v>
      </c>
      <c r="M302" s="9" t="n">
        <v>55</v>
      </c>
      <c r="N302" s="9" t="s">
        <v>166</v>
      </c>
      <c r="O302" s="9" t="n">
        <f aca="false">VLOOKUP($I302,'[1]Price List, Weapons &amp; Items'!B$1:G$1048576,6,0)</f>
        <v>405530</v>
      </c>
      <c r="P302" s="6" t="str">
        <f aca="false">IF(TYPE(M302)=1,IF(TYPE(O302)=1,M302*O302,"No price"),".")</f>
        <v>No price</v>
      </c>
      <c r="Q302" s="6" t="str">
        <f aca="false">IF(TYPE(N302)=1,IF(TYPE(O302)=1,N302*O302,"No price"),".")</f>
        <v>.</v>
      </c>
      <c r="R302" s="6" t="str">
        <f aca="false">IF(AG302=1,IF(H302&lt;&gt;"Not given",H302,IF(TYPE(H302)=2,IF(SUMIFS(#REF!,#REF!,A302)&gt;0,SUMIFS(#REF!,#REF!,A302),"."),"Format error")),"")</f>
        <v/>
      </c>
      <c r="S302" s="6" t="str">
        <f aca="false">IF(AND(AG302=1,R302&lt;&gt;".")=TRUE(),R302/VLOOKUP(G302,'[1]Exchange Rates'!B$1:C$1048576,2,0),IF(R302=".",".",""))</f>
        <v/>
      </c>
      <c r="T302" s="6" t="str">
        <f aca="false">IF(AG302=1,IF(AI302="Value is not given at all",".",IF(AI302="Value is given by the source",S302,IF(AI302="Value is calculated with prices",(IF(SUMIFS(#REF!,#REF!,A302)&gt;0,SUMIFS(#REF!,#REF!,A302),"."))/VLOOKUP("USD",'[1]Exchange Rates'!B$1:C$1048576,2,0),"Error with coding"))),"")</f>
        <v/>
      </c>
      <c r="U302" s="5" t="s">
        <v>63</v>
      </c>
      <c r="V302" s="34" t="s">
        <v>482</v>
      </c>
      <c r="W302" s="34" t="s">
        <v>95</v>
      </c>
      <c r="X302" s="45" t="s">
        <v>99</v>
      </c>
      <c r="Y302" s="45" t="s">
        <v>122</v>
      </c>
      <c r="Z302" s="5" t="n">
        <v>0</v>
      </c>
      <c r="AA302" s="5" t="n">
        <v>0</v>
      </c>
      <c r="AB302" s="5" t="n">
        <f aca="false">IF(AND(D302="Humanitarian", AE302&lt;&gt;"."), 1, 0)</f>
        <v>0</v>
      </c>
      <c r="AC302" s="5" t="n">
        <f aca="false">IF(OR(M302="undisclosed", M302="."), 0, IF(M302=N302, 1, 0))</f>
        <v>0</v>
      </c>
      <c r="AD302" s="5" t="n">
        <v>0</v>
      </c>
      <c r="AE302" s="1" t="s">
        <v>62</v>
      </c>
      <c r="AF302" s="12" t="str">
        <f aca="false">""</f>
        <v/>
      </c>
      <c r="AG302" s="36" t="n">
        <v>0</v>
      </c>
      <c r="AH302" s="36" t="s">
        <v>66</v>
      </c>
      <c r="AI302" s="36" t="s">
        <v>67</v>
      </c>
      <c r="AJ302" s="36" t="n">
        <v>1</v>
      </c>
      <c r="AK302" s="36" t="n">
        <v>13</v>
      </c>
      <c r="AL302" s="36" t="n">
        <v>0</v>
      </c>
      <c r="AM302" s="36" t="n">
        <f aca="false">IF(OR(AN302="2022-2023",AN302=2022), 1, 0)</f>
        <v>1</v>
      </c>
      <c r="AN302" s="36" t="s">
        <v>68</v>
      </c>
      <c r="AO302" s="36" t="n">
        <f aca="false">VLOOKUP($I302,'[1]Price List, Weapons &amp; Items'!B$1:F$1048576,5,0)</f>
        <v>1</v>
      </c>
      <c r="AP302" s="36" t="n">
        <f aca="false">IF(AND(AO302=1,M302="undisclosed")=TRUE(),1,0)</f>
        <v>0</v>
      </c>
      <c r="AQ302" s="36" t="n">
        <f aca="false">IF(AND(AO302=1,N302="undisclosed")=TRUE(),1,0)</f>
        <v>1</v>
      </c>
      <c r="AR302" s="36" t="n">
        <f aca="false">IFERROR(IF(SEARCH("ammuni",I302,1)&gt;0,1,0),0)</f>
        <v>0</v>
      </c>
      <c r="AS302" s="5" t="str">
        <f aca="false">VLOOKUP($I302,'[1]Price List, Weapons &amp; Items'!B$1:L$1048576,COLUMN('[1]Price List, Weapons &amp; Items'!$J$11)-1,0)</f>
        <v>Contract</v>
      </c>
      <c r="AT302" s="5" t="str">
        <f aca="false">IF(I302=".",".",VLOOKUP($I302,'[1]Price List, Weapons &amp; Items'!B$1:J$1048576,3,0))</f>
        <v>Armored Utility Vehicle (AUV)</v>
      </c>
      <c r="AU302" s="13" t="str">
        <f aca="true">IF(AG302=1,(OFFSET(I302,0,0,COUNTIF(#REF!,A302),1)),"")</f>
        <v/>
      </c>
      <c r="AV302" s="5" t="n">
        <f aca="false">VLOOKUP($I302,'[1]Price List, Weapons &amp; Items'!B$1:L$1048576,COLUMN('[1]Price List, Weapons &amp; Items'!$L$11)-1,0)</f>
        <v>0</v>
      </c>
      <c r="AW302" s="5" t="n">
        <f aca="false">IF(U302="Yes",1,0)</f>
        <v>1</v>
      </c>
      <c r="AX302" s="5" t="n">
        <f aca="false">IF(D302="Military",IF(OR(IFERROR(SEARCH("equipment",E302,1),0)&gt;0,IFERROR(SEARCH("weapons",E302,1),0)&gt;0),1,0),0)</f>
        <v>1</v>
      </c>
      <c r="AY302" s="5" t="str">
        <f aca="false">IFERROR(IF(VALUE(TEXT(C302,"mm"))=IF(AK302&gt;12,AK302-12,AK302),".",IF(TEXT(C302,"mm")="01",".",1)),"Value is not in date format")</f>
        <v>.</v>
      </c>
      <c r="AZ302" s="5" t="str">
        <f aca="false">IF(AND(A302=A301,C302=C301)=TRUE(),IF(F302=F301,".","1"),".")</f>
        <v>.</v>
      </c>
      <c r="BA302" s="5" t="str">
        <f aca="false">IF(AND(_xlfn.ISFORMULA(R302),_xlfn.ISFORMULA(S302),_xlfn.ISFORMULA(T302))=TRUE(),".",1)</f>
        <v>.</v>
      </c>
      <c r="BB302" s="5" t="str">
        <f aca="false">IF(T302&lt;&gt;".",IF(T302&gt;S302,1,"."),".")</f>
        <v>.</v>
      </c>
      <c r="BC302" s="5" t="n">
        <f aca="false">IFERROR(VLOOKUP(B302,'[1]Share, Heavy Weapons to Ukraine'!B$1:AA$1048576,COLUMN('[1]Share, Heavy Weapons to Ukraine'!C311)-1,0),0)</f>
        <v>1</v>
      </c>
      <c r="BD302" s="5" t="n">
        <f aca="false">VLOOKUP(Sheet1!B302,'[1]Country Summary (€)'!B$1:F$1048576,COLUMN('[1]Country Summary (€)'!C312)-1,FALSE())</f>
        <v>0</v>
      </c>
      <c r="BE302" s="5" t="str">
        <f aca="false">IF(AND(AG302=1,D302="Military",H302&lt;&gt;"Not given")=TRUE(),IF(SUMIFS(#REF!,#REF!,A302)&gt;0,ABS((SUMIFS(#REF!,#REF!,A302)/VLOOKUP("USD",'[1]Exchange Rates'!B$1:C$1048576,2,0)))/S302,"."),".")</f>
        <v>.</v>
      </c>
      <c r="BF302" s="1" t="str">
        <f aca="false">IF(AND(AG302=1,D302="Military",H302&lt;&gt;"Not given")=TRUE(),IF(SUMIFS(#REF!,#REF!,A302)&gt;0,IF((ABS((SUMIFS(#REF!,#REF!,A302)/VLOOKUP("USD",'[1]Exchange Rates'!B$1:C$1048576,2,0)))/S302)&gt;1,(SUMIFS(#REF!,#REF!,A302)-S302)/S302,(S302-SUMIFS(#REF!,#REF!,A302))/SUMIFS(#REF!,#REF!,A302)),"."),".")</f>
        <v>.</v>
      </c>
    </row>
    <row r="303" customFormat="false" ht="15.75" hidden="false" customHeight="true" outlineLevel="0" collapsed="false">
      <c r="A303" s="37" t="s">
        <v>479</v>
      </c>
      <c r="B303" s="37" t="s">
        <v>57</v>
      </c>
      <c r="C303" s="38" t="n">
        <v>44932</v>
      </c>
      <c r="D303" s="37" t="s">
        <v>105</v>
      </c>
      <c r="E303" s="37" t="s">
        <v>370</v>
      </c>
      <c r="F303" s="90" t="s">
        <v>481</v>
      </c>
      <c r="G303" s="5" t="s">
        <v>61</v>
      </c>
      <c r="H303" s="53" t="n">
        <v>2850000000</v>
      </c>
      <c r="I303" s="1" t="s">
        <v>333</v>
      </c>
      <c r="J303" s="7" t="str">
        <f aca="false">VLOOKUP($I303,'[1]Price List, Weapons &amp; Items'!B$1:C$1048576,2,0)</f>
        <v>Heavy weapon</v>
      </c>
      <c r="K303" s="7" t="str">
        <f aca="false">IF(I303=".",I303,VLOOKUP($I303,'[1]Price List, Weapons &amp; Items'!B$1:D$1048576,3,0))</f>
        <v>Armored Utility Vehicle (AUV)</v>
      </c>
      <c r="L303" s="8" t="n">
        <f aca="false">VLOOKUP(I303,'[1]Price List, Weapons &amp; Items'!B$1:E$1048576,4,0)</f>
        <v>0</v>
      </c>
      <c r="M303" s="9" t="n">
        <v>138</v>
      </c>
      <c r="N303" s="9" t="s">
        <v>166</v>
      </c>
      <c r="O303" s="9" t="n">
        <f aca="false">VLOOKUP($I303,'[1]Price List, Weapons &amp; Items'!B$1:G$1048576,6,0)</f>
        <v>254717</v>
      </c>
      <c r="P303" s="6" t="str">
        <f aca="false">IF(TYPE(M303)=1,IF(TYPE(O303)=1,M303*O303,"No price"),".")</f>
        <v>No price</v>
      </c>
      <c r="Q303" s="6" t="str">
        <f aca="false">IF(TYPE(N303)=1,IF(TYPE(O303)=1,N303*O303,"No price"),".")</f>
        <v>.</v>
      </c>
      <c r="R303" s="6" t="str">
        <f aca="false">IF(AG303=1,IF(H303&lt;&gt;"Not given",H303,IF(TYPE(H303)=2,IF(SUMIFS(#REF!,#REF!,A303)&gt;0,SUMIFS(#REF!,#REF!,A303),"."),"Format error")),"")</f>
        <v/>
      </c>
      <c r="S303" s="6" t="str">
        <f aca="false">IF(AND(AG303=1,R303&lt;&gt;".")=TRUE(),R303/VLOOKUP(G303,'[1]Exchange Rates'!B$1:C$1048576,2,0),IF(R303=".",".",""))</f>
        <v/>
      </c>
      <c r="T303" s="6" t="str">
        <f aca="false">IF(AG303=1,IF(AI303="Value is not given at all",".",IF(AI303="Value is given by the source",S303,IF(AI303="Value is calculated with prices",(IF(SUMIFS(#REF!,#REF!,A303)&gt;0,SUMIFS(#REF!,#REF!,A303),"."))/VLOOKUP("USD",'[1]Exchange Rates'!B$1:C$1048576,2,0),"Error with coding"))),"")</f>
        <v/>
      </c>
      <c r="U303" s="5" t="s">
        <v>63</v>
      </c>
      <c r="V303" s="34" t="s">
        <v>482</v>
      </c>
      <c r="W303" s="34" t="s">
        <v>95</v>
      </c>
      <c r="X303" s="45" t="s">
        <v>99</v>
      </c>
      <c r="Y303" s="45" t="s">
        <v>124</v>
      </c>
      <c r="Z303" s="5" t="n">
        <v>0</v>
      </c>
      <c r="AA303" s="5" t="n">
        <v>0</v>
      </c>
      <c r="AB303" s="5" t="n">
        <f aca="false">IF(AND(D303="Humanitarian", AE303&lt;&gt;"."), 1, 0)</f>
        <v>0</v>
      </c>
      <c r="AC303" s="5" t="n">
        <f aca="false">IF(OR(M303="undisclosed", M303="."), 0, IF(M303=N303, 1, 0))</f>
        <v>0</v>
      </c>
      <c r="AD303" s="5" t="n">
        <v>0</v>
      </c>
      <c r="AE303" s="1" t="s">
        <v>62</v>
      </c>
      <c r="AF303" s="12" t="str">
        <f aca="false">""</f>
        <v/>
      </c>
      <c r="AG303" s="36" t="n">
        <v>0</v>
      </c>
      <c r="AH303" s="36" t="s">
        <v>66</v>
      </c>
      <c r="AI303" s="36" t="s">
        <v>67</v>
      </c>
      <c r="AJ303" s="36" t="n">
        <v>1</v>
      </c>
      <c r="AK303" s="36" t="n">
        <v>13</v>
      </c>
      <c r="AL303" s="36" t="n">
        <v>0</v>
      </c>
      <c r="AM303" s="36" t="n">
        <f aca="false">IF(OR(AN303="2022-2023",AN303=2022), 1, 0)</f>
        <v>1</v>
      </c>
      <c r="AN303" s="36" t="s">
        <v>68</v>
      </c>
      <c r="AO303" s="36" t="n">
        <f aca="false">VLOOKUP($I303,'[1]Price List, Weapons &amp; Items'!B$1:F$1048576,5,0)</f>
        <v>1</v>
      </c>
      <c r="AP303" s="36" t="n">
        <f aca="false">IF(AND(AO303=1,M303="undisclosed")=TRUE(),1,0)</f>
        <v>0</v>
      </c>
      <c r="AQ303" s="36" t="n">
        <f aca="false">IF(AND(AO303=1,N303="undisclosed")=TRUE(),1,0)</f>
        <v>1</v>
      </c>
      <c r="AR303" s="36" t="n">
        <f aca="false">IFERROR(IF(SEARCH("ammuni",I303,1)&gt;0,1,0),0)</f>
        <v>0</v>
      </c>
      <c r="AS303" s="5" t="str">
        <f aca="false">VLOOKUP($I303,'[1]Price List, Weapons &amp; Items'!B$1:L$1048576,COLUMN('[1]Price List, Weapons &amp; Items'!$J$11)-1,0)</f>
        <v>Military media (incl. websites)</v>
      </c>
      <c r="AT303" s="5" t="str">
        <f aca="false">IF(I303=".",".",VLOOKUP($I303,'[1]Price List, Weapons &amp; Items'!B$1:J$1048576,3,0))</f>
        <v>Armored Utility Vehicle (AUV)</v>
      </c>
      <c r="AU303" s="13" t="str">
        <f aca="true">IF(AG303=1,(OFFSET(I303,0,0,COUNTIF(#REF!,A303),1)),"")</f>
        <v/>
      </c>
      <c r="AV303" s="5" t="n">
        <f aca="false">VLOOKUP($I303,'[1]Price List, Weapons &amp; Items'!B$1:L$1048576,COLUMN('[1]Price List, Weapons &amp; Items'!$L$11)-1,0)</f>
        <v>0</v>
      </c>
      <c r="AW303" s="5" t="n">
        <f aca="false">IF(U303="Yes",1,0)</f>
        <v>1</v>
      </c>
      <c r="AX303" s="5" t="n">
        <f aca="false">IF(D303="Military",IF(OR(IFERROR(SEARCH("equipment",E303,1),0)&gt;0,IFERROR(SEARCH("weapons",E303,1),0)&gt;0),1,0),0)</f>
        <v>1</v>
      </c>
      <c r="AY303" s="5" t="str">
        <f aca="false">IFERROR(IF(VALUE(TEXT(C303,"mm"))=IF(AK303&gt;12,AK303-12,AK303),".",IF(TEXT(C303,"mm")="01",".",1)),"Value is not in date format")</f>
        <v>.</v>
      </c>
      <c r="AZ303" s="5" t="str">
        <f aca="false">IF(AND(A303=A302,C303=C302)=TRUE(),IF(F303=F302,".","1"),".")</f>
        <v>.</v>
      </c>
      <c r="BA303" s="5" t="str">
        <f aca="false">IF(AND(_xlfn.ISFORMULA(R303),_xlfn.ISFORMULA(S303),_xlfn.ISFORMULA(T303))=TRUE(),".",1)</f>
        <v>.</v>
      </c>
      <c r="BB303" s="5" t="str">
        <f aca="false">IF(T303&lt;&gt;".",IF(T303&gt;S303,1,"."),".")</f>
        <v>.</v>
      </c>
      <c r="BC303" s="5" t="n">
        <f aca="false">IFERROR(VLOOKUP(B303,'[1]Share, Heavy Weapons to Ukraine'!B$1:AA$1048576,COLUMN('[1]Share, Heavy Weapons to Ukraine'!C312)-1,0),0)</f>
        <v>1</v>
      </c>
      <c r="BD303" s="5" t="n">
        <f aca="false">VLOOKUP(Sheet1!B303,'[1]Country Summary (€)'!B$1:F$1048576,COLUMN('[1]Country Summary (€)'!C313)-1,FALSE())</f>
        <v>0</v>
      </c>
      <c r="BE303" s="5" t="str">
        <f aca="false">IF(AND(AG303=1,D303="Military",H303&lt;&gt;"Not given")=TRUE(),IF(SUMIFS(#REF!,#REF!,A303)&gt;0,ABS((SUMIFS(#REF!,#REF!,A303)/VLOOKUP("USD",'[1]Exchange Rates'!B$1:C$1048576,2,0)))/S303,"."),".")</f>
        <v>.</v>
      </c>
      <c r="BF303" s="1" t="str">
        <f aca="false">IF(AND(AG303=1,D303="Military",H303&lt;&gt;"Not given")=TRUE(),IF(SUMIFS(#REF!,#REF!,A303)&gt;0,IF((ABS((SUMIFS(#REF!,#REF!,A303)/VLOOKUP("USD",'[1]Exchange Rates'!B$1:C$1048576,2,0)))/S303)&gt;1,(SUMIFS(#REF!,#REF!,A303)-S303)/S303,(S303-SUMIFS(#REF!,#REF!,A303))/SUMIFS(#REF!,#REF!,A303)),"."),".")</f>
        <v>.</v>
      </c>
    </row>
    <row r="304" customFormat="false" ht="15.75" hidden="false" customHeight="true" outlineLevel="0" collapsed="false">
      <c r="A304" s="37" t="s">
        <v>479</v>
      </c>
      <c r="B304" s="37" t="s">
        <v>57</v>
      </c>
      <c r="C304" s="38" t="n">
        <v>44932</v>
      </c>
      <c r="D304" s="37" t="s">
        <v>105</v>
      </c>
      <c r="E304" s="37" t="s">
        <v>370</v>
      </c>
      <c r="F304" s="90" t="s">
        <v>481</v>
      </c>
      <c r="G304" s="5" t="s">
        <v>61</v>
      </c>
      <c r="H304" s="53" t="n">
        <v>2850000000</v>
      </c>
      <c r="I304" s="1" t="s">
        <v>448</v>
      </c>
      <c r="J304" s="7" t="str">
        <f aca="false">VLOOKUP($I304,'[1]Price List, Weapons &amp; Items'!B$1:C$1048576,2,0)</f>
        <v>Heavy weapon</v>
      </c>
      <c r="K304" s="7" t="str">
        <f aca="false">IF(I304=".",I304,VLOOKUP($I304,'[1]Price List, Weapons &amp; Items'!B$1:D$1048576,3,0))</f>
        <v>155mm howitzer</v>
      </c>
      <c r="L304" s="8" t="n">
        <f aca="false">VLOOKUP(I304,'[1]Price List, Weapons &amp; Items'!B$1:E$1048576,4,0)</f>
        <v>0</v>
      </c>
      <c r="M304" s="9" t="n">
        <v>18</v>
      </c>
      <c r="N304" s="9" t="n">
        <v>18</v>
      </c>
      <c r="O304" s="9" t="n">
        <f aca="false">VLOOKUP($I304,'[1]Price List, Weapons &amp; Items'!B$1:G$1048576,6,0)</f>
        <v>5170000</v>
      </c>
      <c r="P304" s="6" t="str">
        <f aca="false">IF(TYPE(M304)=1,IF(TYPE(O304)=1,M304*O304,"No price"),".")</f>
        <v>No price</v>
      </c>
      <c r="Q304" s="6" t="str">
        <f aca="false">IF(TYPE(N304)=1,IF(TYPE(O304)=1,N304*O304,"No price"),".")</f>
        <v>No price</v>
      </c>
      <c r="R304" s="6" t="str">
        <f aca="false">IF(AG304=1,IF(H304&lt;&gt;"Not given",H304,IF(TYPE(H304)=2,IF(SUMIFS(#REF!,#REF!,A304)&gt;0,SUMIFS(#REF!,#REF!,A304),"."),"Format error")),"")</f>
        <v/>
      </c>
      <c r="S304" s="6" t="str">
        <f aca="false">IF(AND(AG304=1,R304&lt;&gt;".")=TRUE(),R304/VLOOKUP(G304,'[1]Exchange Rates'!B$1:C$1048576,2,0),IF(R304=".",".",""))</f>
        <v/>
      </c>
      <c r="T304" s="6" t="str">
        <f aca="false">IF(AG304=1,IF(AI304="Value is not given at all",".",IF(AI304="Value is given by the source",S304,IF(AI304="Value is calculated with prices",(IF(SUMIFS(#REF!,#REF!,A304)&gt;0,SUMIFS(#REF!,#REF!,A304),"."))/VLOOKUP("USD",'[1]Exchange Rates'!B$1:C$1048576,2,0),"Error with coding"))),"")</f>
        <v/>
      </c>
      <c r="U304" s="5" t="s">
        <v>63</v>
      </c>
      <c r="V304" s="34" t="s">
        <v>482</v>
      </c>
      <c r="W304" s="34" t="s">
        <v>95</v>
      </c>
      <c r="X304" s="45" t="s">
        <v>99</v>
      </c>
      <c r="Y304" s="45" t="s">
        <v>126</v>
      </c>
      <c r="Z304" s="5" t="n">
        <v>0</v>
      </c>
      <c r="AA304" s="5" t="n">
        <v>0</v>
      </c>
      <c r="AB304" s="5" t="n">
        <f aca="false">IF(AND(D304="Humanitarian", AE304&lt;&gt;"."), 1, 0)</f>
        <v>0</v>
      </c>
      <c r="AC304" s="5" t="n">
        <f aca="false">IF(OR(M304="undisclosed", M304="."), 0, IF(M304=N304, 1, 0))</f>
        <v>1</v>
      </c>
      <c r="AD304" s="5" t="n">
        <v>0</v>
      </c>
      <c r="AE304" s="85" t="s">
        <v>486</v>
      </c>
      <c r="AF304" s="12" t="str">
        <f aca="false">""</f>
        <v/>
      </c>
      <c r="AG304" s="36" t="n">
        <v>0</v>
      </c>
      <c r="AH304" s="36" t="s">
        <v>66</v>
      </c>
      <c r="AI304" s="36" t="s">
        <v>67</v>
      </c>
      <c r="AJ304" s="36" t="n">
        <v>1</v>
      </c>
      <c r="AK304" s="36" t="n">
        <v>13</v>
      </c>
      <c r="AL304" s="36" t="n">
        <v>0</v>
      </c>
      <c r="AM304" s="36" t="n">
        <f aca="false">IF(OR(AN304="2022-2023",AN304=2022), 1, 0)</f>
        <v>1</v>
      </c>
      <c r="AN304" s="36" t="s">
        <v>68</v>
      </c>
      <c r="AO304" s="36" t="n">
        <f aca="false">VLOOKUP($I304,'[1]Price List, Weapons &amp; Items'!B$1:F$1048576,5,0)</f>
        <v>1</v>
      </c>
      <c r="AP304" s="36" t="n">
        <f aca="false">IF(AND(AO304=1,M304="undisclosed")=TRUE(),1,0)</f>
        <v>0</v>
      </c>
      <c r="AQ304" s="36" t="n">
        <f aca="false">IF(AND(AO304=1,N304="undisclosed")=TRUE(),1,0)</f>
        <v>0</v>
      </c>
      <c r="AR304" s="36" t="n">
        <f aca="false">IFERROR(IF(SEARCH("ammuni",I304,1)&gt;0,1,0),0)</f>
        <v>0</v>
      </c>
      <c r="AS304" s="5" t="str">
        <f aca="false">VLOOKUP($I304,'[1]Price List, Weapons &amp; Items'!B$1:L$1048576,COLUMN('[1]Price List, Weapons &amp; Items'!$J$11)-1,0)</f>
        <v>Military media (incl. websites)</v>
      </c>
      <c r="AT304" s="5" t="str">
        <f aca="false">IF(I304=".",".",VLOOKUP($I304,'[1]Price List, Weapons &amp; Items'!B$1:J$1048576,3,0))</f>
        <v>155mm howitzer</v>
      </c>
      <c r="AU304" s="13" t="str">
        <f aca="true">IF(AG304=1,(OFFSET(I304,0,0,COUNTIF(#REF!,A304),1)),"")</f>
        <v/>
      </c>
      <c r="AV304" s="5" t="n">
        <f aca="false">VLOOKUP($I304,'[1]Price List, Weapons &amp; Items'!B$1:L$1048576,COLUMN('[1]Price List, Weapons &amp; Items'!$L$11)-1,0)</f>
        <v>0</v>
      </c>
      <c r="AW304" s="5" t="n">
        <f aca="false">IF(U304="Yes",1,0)</f>
        <v>1</v>
      </c>
      <c r="AX304" s="5" t="n">
        <f aca="false">IF(D304="Military",IF(OR(IFERROR(SEARCH("equipment",E304,1),0)&gt;0,IFERROR(SEARCH("weapons",E304,1),0)&gt;0),1,0),0)</f>
        <v>1</v>
      </c>
      <c r="AY304" s="5" t="str">
        <f aca="false">IFERROR(IF(VALUE(TEXT(C304,"mm"))=IF(AK304&gt;12,AK304-12,AK304),".",IF(TEXT(C304,"mm")="01",".",1)),"Value is not in date format")</f>
        <v>.</v>
      </c>
      <c r="AZ304" s="5" t="str">
        <f aca="false">IF(AND(A304=A303,C304=C303)=TRUE(),IF(F304=F303,".","1"),".")</f>
        <v>.</v>
      </c>
      <c r="BA304" s="5" t="str">
        <f aca="false">IF(AND(_xlfn.ISFORMULA(R304),_xlfn.ISFORMULA(S304),_xlfn.ISFORMULA(T304))=TRUE(),".",1)</f>
        <v>.</v>
      </c>
      <c r="BB304" s="5" t="str">
        <f aca="false">IF(T304&lt;&gt;".",IF(T304&gt;S304,1,"."),".")</f>
        <v>.</v>
      </c>
      <c r="BC304" s="5" t="n">
        <f aca="false">IFERROR(VLOOKUP(B304,'[1]Share, Heavy Weapons to Ukraine'!B$1:AA$1048576,COLUMN('[1]Share, Heavy Weapons to Ukraine'!C313)-1,0),0)</f>
        <v>1</v>
      </c>
      <c r="BD304" s="5" t="n">
        <f aca="false">VLOOKUP(Sheet1!B304,'[1]Country Summary (€)'!B$1:F$1048576,COLUMN('[1]Country Summary (€)'!C314)-1,FALSE())</f>
        <v>0</v>
      </c>
      <c r="BE304" s="5" t="str">
        <f aca="false">IF(AND(AG304=1,D304="Military",H304&lt;&gt;"Not given")=TRUE(),IF(SUMIFS(#REF!,#REF!,A304)&gt;0,ABS((SUMIFS(#REF!,#REF!,A304)/VLOOKUP("USD",'[1]Exchange Rates'!B$1:C$1048576,2,0)))/S304,"."),".")</f>
        <v>.</v>
      </c>
      <c r="BF304" s="1" t="str">
        <f aca="false">IF(AND(AG304=1,D304="Military",H304&lt;&gt;"Not given")=TRUE(),IF(SUMIFS(#REF!,#REF!,A304)&gt;0,IF((ABS((SUMIFS(#REF!,#REF!,A304)/VLOOKUP("USD",'[1]Exchange Rates'!B$1:C$1048576,2,0)))/S304)&gt;1,(SUMIFS(#REF!,#REF!,A304)-S304)/S304,(S304-SUMIFS(#REF!,#REF!,A304))/SUMIFS(#REF!,#REF!,A304)),"."),".")</f>
        <v>.</v>
      </c>
    </row>
    <row r="305" customFormat="false" ht="15.75" hidden="false" customHeight="true" outlineLevel="0" collapsed="false">
      <c r="A305" s="37" t="s">
        <v>479</v>
      </c>
      <c r="B305" s="37" t="s">
        <v>57</v>
      </c>
      <c r="C305" s="38" t="n">
        <v>44932</v>
      </c>
      <c r="D305" s="37" t="s">
        <v>105</v>
      </c>
      <c r="E305" s="37" t="s">
        <v>370</v>
      </c>
      <c r="F305" s="90" t="s">
        <v>481</v>
      </c>
      <c r="G305" s="5" t="s">
        <v>61</v>
      </c>
      <c r="H305" s="53" t="n">
        <v>2850000000</v>
      </c>
      <c r="I305" s="1" t="s">
        <v>222</v>
      </c>
      <c r="J305" s="7" t="str">
        <f aca="false">VLOOKUP($I305,'[1]Price List, Weapons &amp; Items'!B$1:C$1048576,2,0)</f>
        <v>Military equipment</v>
      </c>
      <c r="K305" s="7" t="str">
        <f aca="false">IF(I305=".",I305,VLOOKUP($I305,'[1]Price List, Weapons &amp; Items'!B$1:D$1048576,3,0))</f>
        <v>Military equipment</v>
      </c>
      <c r="L305" s="8" t="n">
        <f aca="false">VLOOKUP(I305,'[1]Price List, Weapons &amp; Items'!B$1:E$1048576,4,0)</f>
        <v>0</v>
      </c>
      <c r="M305" s="9" t="n">
        <v>18</v>
      </c>
      <c r="N305" s="9" t="s">
        <v>166</v>
      </c>
      <c r="O305" s="9" t="n">
        <f aca="false">VLOOKUP($I305,'[1]Price List, Weapons &amp; Items'!B$1:G$1048576,6,0)</f>
        <v>350000</v>
      </c>
      <c r="P305" s="6" t="str">
        <f aca="false">IF(TYPE(M305)=1,IF(TYPE(O305)=1,M305*O305,"No price"),".")</f>
        <v>No price</v>
      </c>
      <c r="Q305" s="6" t="str">
        <f aca="false">IF(TYPE(N305)=1,IF(TYPE(O305)=1,N305*O305,"No price"),".")</f>
        <v>.</v>
      </c>
      <c r="R305" s="6" t="str">
        <f aca="false">IF(AG305=1,IF(H305&lt;&gt;"Not given",H305,IF(TYPE(H305)=2,IF(SUMIFS(#REF!,#REF!,A305)&gt;0,SUMIFS(#REF!,#REF!,A305),"."),"Format error")),"")</f>
        <v/>
      </c>
      <c r="S305" s="6" t="str">
        <f aca="false">IF(AND(AG305=1,R305&lt;&gt;".")=TRUE(),R305/VLOOKUP(G305,'[1]Exchange Rates'!B$1:C$1048576,2,0),IF(R305=".",".",""))</f>
        <v/>
      </c>
      <c r="T305" s="6" t="str">
        <f aca="false">IF(AG305=1,IF(AI305="Value is not given at all",".",IF(AI305="Value is given by the source",S305,IF(AI305="Value is calculated with prices",(IF(SUMIFS(#REF!,#REF!,A305)&gt;0,SUMIFS(#REF!,#REF!,A305),"."))/VLOOKUP("USD",'[1]Exchange Rates'!B$1:C$1048576,2,0),"Error with coding"))),"")</f>
        <v/>
      </c>
      <c r="U305" s="5" t="s">
        <v>63</v>
      </c>
      <c r="V305" s="34" t="s">
        <v>482</v>
      </c>
      <c r="W305" s="34" t="s">
        <v>95</v>
      </c>
      <c r="X305" s="45" t="s">
        <v>99</v>
      </c>
      <c r="Y305" s="45" t="s">
        <v>128</v>
      </c>
      <c r="Z305" s="5" t="n">
        <v>0</v>
      </c>
      <c r="AA305" s="5" t="n">
        <v>0</v>
      </c>
      <c r="AB305" s="5" t="n">
        <f aca="false">IF(AND(D305="Humanitarian", AE305&lt;&gt;"."), 1, 0)</f>
        <v>0</v>
      </c>
      <c r="AC305" s="5" t="n">
        <f aca="false">IF(OR(M305="undisclosed", M305="."), 0, IF(M305=N305, 1, 0))</f>
        <v>0</v>
      </c>
      <c r="AD305" s="5" t="n">
        <v>0</v>
      </c>
      <c r="AE305" s="1" t="s">
        <v>62</v>
      </c>
      <c r="AF305" s="12" t="str">
        <f aca="false">""</f>
        <v/>
      </c>
      <c r="AG305" s="36" t="n">
        <v>0</v>
      </c>
      <c r="AH305" s="36" t="s">
        <v>66</v>
      </c>
      <c r="AI305" s="36" t="s">
        <v>67</v>
      </c>
      <c r="AJ305" s="36" t="n">
        <v>1</v>
      </c>
      <c r="AK305" s="36" t="n">
        <v>13</v>
      </c>
      <c r="AL305" s="36" t="n">
        <v>0</v>
      </c>
      <c r="AM305" s="36" t="n">
        <f aca="false">IF(OR(AN305="2022-2023",AN305=2022), 1, 0)</f>
        <v>1</v>
      </c>
      <c r="AN305" s="36" t="s">
        <v>68</v>
      </c>
      <c r="AO305" s="36" t="n">
        <f aca="false">VLOOKUP($I305,'[1]Price List, Weapons &amp; Items'!B$1:F$1048576,5,0)</f>
        <v>0</v>
      </c>
      <c r="AP305" s="36" t="n">
        <f aca="false">IF(AND(AO305=1,M305="undisclosed")=TRUE(),1,0)</f>
        <v>0</v>
      </c>
      <c r="AQ305" s="36" t="n">
        <f aca="false">IF(AND(AO305=1,N305="undisclosed")=TRUE(),1,0)</f>
        <v>0</v>
      </c>
      <c r="AR305" s="36" t="n">
        <f aca="false">IFERROR(IF(SEARCH("ammuni",I305,1)&gt;0,1,0),0)</f>
        <v>0</v>
      </c>
      <c r="AS305" s="5" t="str">
        <f aca="false">VLOOKUP($I305,'[1]Price List, Weapons &amp; Items'!B$1:L$1048576,COLUMN('[1]Price List, Weapons &amp; Items'!$J$11)-1,0)</f>
        <v>Media reports (incl. social media)</v>
      </c>
      <c r="AT305" s="5" t="str">
        <f aca="false">IF(I305=".",".",VLOOKUP($I305,'[1]Price List, Weapons &amp; Items'!B$1:J$1048576,3,0))</f>
        <v>Military equipment</v>
      </c>
      <c r="AU305" s="13" t="str">
        <f aca="true">IF(AG305=1,(OFFSET(I305,0,0,COUNTIF(#REF!,A305),1)),"")</f>
        <v/>
      </c>
      <c r="AV305" s="5" t="n">
        <f aca="false">VLOOKUP($I305,'[1]Price List, Weapons &amp; Items'!B$1:L$1048576,COLUMN('[1]Price List, Weapons &amp; Items'!$L$11)-1,0)</f>
        <v>0</v>
      </c>
      <c r="AW305" s="5" t="n">
        <f aca="false">IF(U305="Yes",1,0)</f>
        <v>1</v>
      </c>
      <c r="AX305" s="5" t="n">
        <f aca="false">IF(D305="Military",IF(OR(IFERROR(SEARCH("equipment",E305,1),0)&gt;0,IFERROR(SEARCH("weapons",E305,1),0)&gt;0),1,0),0)</f>
        <v>1</v>
      </c>
      <c r="AY305" s="5" t="str">
        <f aca="false">IFERROR(IF(VALUE(TEXT(C305,"mm"))=IF(AK305&gt;12,AK305-12,AK305),".",IF(TEXT(C305,"mm")="01",".",1)),"Value is not in date format")</f>
        <v>.</v>
      </c>
      <c r="AZ305" s="5" t="str">
        <f aca="false">IF(AND(A305=A304,C305=C304)=TRUE(),IF(F305=F304,".","1"),".")</f>
        <v>.</v>
      </c>
      <c r="BA305" s="5" t="str">
        <f aca="false">IF(AND(_xlfn.ISFORMULA(R305),_xlfn.ISFORMULA(S305),_xlfn.ISFORMULA(T305))=TRUE(),".",1)</f>
        <v>.</v>
      </c>
      <c r="BB305" s="5" t="str">
        <f aca="false">IF(T305&lt;&gt;".",IF(T305&gt;S305,1,"."),".")</f>
        <v>.</v>
      </c>
      <c r="BC305" s="5" t="n">
        <f aca="false">IFERROR(VLOOKUP(B305,'[1]Share, Heavy Weapons to Ukraine'!B$1:AA$1048576,COLUMN('[1]Share, Heavy Weapons to Ukraine'!C314)-1,0),0)</f>
        <v>1</v>
      </c>
      <c r="BD305" s="5" t="n">
        <f aca="false">VLOOKUP(Sheet1!B305,'[1]Country Summary (€)'!B$1:F$1048576,COLUMN('[1]Country Summary (€)'!C315)-1,FALSE())</f>
        <v>0</v>
      </c>
      <c r="BE305" s="5" t="str">
        <f aca="false">IF(AND(AG305=1,D305="Military",H305&lt;&gt;"Not given")=TRUE(),IF(SUMIFS(#REF!,#REF!,A305)&gt;0,ABS((SUMIFS(#REF!,#REF!,A305)/VLOOKUP("USD",'[1]Exchange Rates'!B$1:C$1048576,2,0)))/S305,"."),".")</f>
        <v>.</v>
      </c>
      <c r="BF305" s="1" t="str">
        <f aca="false">IF(AND(AG305=1,D305="Military",H305&lt;&gt;"Not given")=TRUE(),IF(SUMIFS(#REF!,#REF!,A305)&gt;0,IF((ABS((SUMIFS(#REF!,#REF!,A305)/VLOOKUP("USD",'[1]Exchange Rates'!B$1:C$1048576,2,0)))/S305)&gt;1,(SUMIFS(#REF!,#REF!,A305)-S305)/S305,(S305-SUMIFS(#REF!,#REF!,A305))/SUMIFS(#REF!,#REF!,A305)),"."),".")</f>
        <v>.</v>
      </c>
    </row>
    <row r="306" customFormat="false" ht="15.75" hidden="false" customHeight="true" outlineLevel="0" collapsed="false">
      <c r="A306" s="37" t="s">
        <v>479</v>
      </c>
      <c r="B306" s="37" t="s">
        <v>57</v>
      </c>
      <c r="C306" s="38" t="n">
        <v>44932</v>
      </c>
      <c r="D306" s="37" t="s">
        <v>105</v>
      </c>
      <c r="E306" s="37" t="s">
        <v>370</v>
      </c>
      <c r="F306" s="90" t="s">
        <v>481</v>
      </c>
      <c r="G306" s="5" t="s">
        <v>61</v>
      </c>
      <c r="H306" s="53" t="n">
        <v>2850000000</v>
      </c>
      <c r="I306" s="1" t="s">
        <v>147</v>
      </c>
      <c r="J306" s="7" t="str">
        <f aca="false">VLOOKUP($I306,'[1]Price List, Weapons &amp; Items'!B$1:C$1048576,2,0)</f>
        <v>Ammunition for heavy weapon</v>
      </c>
      <c r="K306" s="7" t="str">
        <f aca="false">IF(I306=".",I306,VLOOKUP($I306,'[1]Price List, Weapons &amp; Items'!B$1:D$1048576,3,0))</f>
        <v>155mm howitzer ammunition</v>
      </c>
      <c r="L306" s="8" t="n">
        <f aca="false">VLOOKUP(I306,'[1]Price List, Weapons &amp; Items'!B$1:E$1048576,4,0)</f>
        <v>0</v>
      </c>
      <c r="M306" s="9" t="n">
        <v>70000</v>
      </c>
      <c r="N306" s="9" t="s">
        <v>166</v>
      </c>
      <c r="O306" s="9" t="n">
        <f aca="false">VLOOKUP($I306,'[1]Price List, Weapons &amp; Items'!B$1:G$1048576,6,0)</f>
        <v>3800</v>
      </c>
      <c r="P306" s="6" t="str">
        <f aca="false">IF(TYPE(M306)=1,IF(TYPE(O306)=1,M306*O306,"No price"),".")</f>
        <v>No price</v>
      </c>
      <c r="Q306" s="6" t="str">
        <f aca="false">IF(TYPE(N306)=1,IF(TYPE(O306)=1,N306*O306,"No price"),".")</f>
        <v>.</v>
      </c>
      <c r="R306" s="6" t="str">
        <f aca="false">IF(AG306=1,IF(H306&lt;&gt;"Not given",H306,IF(TYPE(H306)=2,IF(SUMIFS(#REF!,#REF!,A306)&gt;0,SUMIFS(#REF!,#REF!,A306),"."),"Format error")),"")</f>
        <v/>
      </c>
      <c r="S306" s="6" t="str">
        <f aca="false">IF(AND(AG306=1,R306&lt;&gt;".")=TRUE(),R306/VLOOKUP(G306,'[1]Exchange Rates'!B$1:C$1048576,2,0),IF(R306=".",".",""))</f>
        <v/>
      </c>
      <c r="T306" s="6" t="str">
        <f aca="false">IF(AG306=1,IF(AI306="Value is not given at all",".",IF(AI306="Value is given by the source",S306,IF(AI306="Value is calculated with prices",(IF(SUMIFS(#REF!,#REF!,A306)&gt;0,SUMIFS(#REF!,#REF!,A306),"."))/VLOOKUP("USD",'[1]Exchange Rates'!B$1:C$1048576,2,0),"Error with coding"))),"")</f>
        <v/>
      </c>
      <c r="U306" s="5" t="s">
        <v>63</v>
      </c>
      <c r="V306" s="34" t="s">
        <v>482</v>
      </c>
      <c r="W306" s="34" t="s">
        <v>95</v>
      </c>
      <c r="X306" s="45" t="s">
        <v>99</v>
      </c>
      <c r="Y306" s="45" t="s">
        <v>130</v>
      </c>
      <c r="Z306" s="5" t="n">
        <v>0</v>
      </c>
      <c r="AA306" s="5" t="n">
        <v>0</v>
      </c>
      <c r="AB306" s="5" t="n">
        <f aca="false">IF(AND(D306="Humanitarian", AE306&lt;&gt;"."), 1, 0)</f>
        <v>0</v>
      </c>
      <c r="AC306" s="5" t="n">
        <f aca="false">IF(OR(M306="undisclosed", M306="."), 0, IF(M306=N306, 1, 0))</f>
        <v>0</v>
      </c>
      <c r="AD306" s="5" t="n">
        <v>0</v>
      </c>
      <c r="AE306" s="1" t="s">
        <v>62</v>
      </c>
      <c r="AF306" s="12" t="str">
        <f aca="false">""</f>
        <v/>
      </c>
      <c r="AG306" s="36" t="n">
        <v>0</v>
      </c>
      <c r="AH306" s="36" t="s">
        <v>66</v>
      </c>
      <c r="AI306" s="36" t="s">
        <v>67</v>
      </c>
      <c r="AJ306" s="36" t="n">
        <v>1</v>
      </c>
      <c r="AK306" s="36" t="n">
        <v>13</v>
      </c>
      <c r="AL306" s="36" t="n">
        <v>0</v>
      </c>
      <c r="AM306" s="36" t="n">
        <f aca="false">IF(OR(AN306="2022-2023",AN306=2022), 1, 0)</f>
        <v>1</v>
      </c>
      <c r="AN306" s="36" t="s">
        <v>68</v>
      </c>
      <c r="AO306" s="36" t="n">
        <f aca="false">VLOOKUP($I306,'[1]Price List, Weapons &amp; Items'!B$1:F$1048576,5,0)</f>
        <v>1</v>
      </c>
      <c r="AP306" s="36" t="n">
        <f aca="false">IF(AND(AO306=1,M306="undisclosed")=TRUE(),1,0)</f>
        <v>0</v>
      </c>
      <c r="AQ306" s="36" t="n">
        <f aca="false">IF(AND(AO306=1,N306="undisclosed")=TRUE(),1,0)</f>
        <v>1</v>
      </c>
      <c r="AR306" s="36" t="n">
        <f aca="false">IFERROR(IF(SEARCH("ammuni",I306,1)&gt;0,1,0),0)</f>
        <v>0</v>
      </c>
      <c r="AS306" s="5" t="str">
        <f aca="false">VLOOKUP($I306,'[1]Price List, Weapons &amp; Items'!B$1:L$1048576,COLUMN('[1]Price List, Weapons &amp; Items'!$J$11)-1,0)</f>
        <v>Government information</v>
      </c>
      <c r="AT306" s="5" t="str">
        <f aca="false">IF(I306=".",".",VLOOKUP($I306,'[1]Price List, Weapons &amp; Items'!B$1:J$1048576,3,0))</f>
        <v>155mm howitzer ammunition</v>
      </c>
      <c r="AU306" s="13" t="str">
        <f aca="true">IF(AG306=1,(OFFSET(I306,0,0,COUNTIF(#REF!,A306),1)),"")</f>
        <v/>
      </c>
      <c r="AV306" s="5" t="n">
        <f aca="false">VLOOKUP($I306,'[1]Price List, Weapons &amp; Items'!B$1:L$1048576,COLUMN('[1]Price List, Weapons &amp; Items'!$L$11)-1,0)</f>
        <v>0</v>
      </c>
      <c r="AW306" s="5" t="n">
        <f aca="false">IF(U306="Yes",1,0)</f>
        <v>1</v>
      </c>
      <c r="AX306" s="5" t="n">
        <f aca="false">IF(D306="Military",IF(OR(IFERROR(SEARCH("equipment",E306,1),0)&gt;0,IFERROR(SEARCH("weapons",E306,1),0)&gt;0),1,0),0)</f>
        <v>1</v>
      </c>
      <c r="AY306" s="5" t="str">
        <f aca="false">IFERROR(IF(VALUE(TEXT(C306,"mm"))=IF(AK306&gt;12,AK306-12,AK306),".",IF(TEXT(C306,"mm")="01",".",1)),"Value is not in date format")</f>
        <v>.</v>
      </c>
      <c r="AZ306" s="5" t="str">
        <f aca="false">IF(AND(A306=A305,C306=C305)=TRUE(),IF(F306=F305,".","1"),".")</f>
        <v>.</v>
      </c>
      <c r="BA306" s="5" t="str">
        <f aca="false">IF(AND(_xlfn.ISFORMULA(R306),_xlfn.ISFORMULA(S306),_xlfn.ISFORMULA(T306))=TRUE(),".",1)</f>
        <v>.</v>
      </c>
      <c r="BB306" s="5" t="str">
        <f aca="false">IF(T306&lt;&gt;".",IF(T306&gt;S306,1,"."),".")</f>
        <v>.</v>
      </c>
      <c r="BC306" s="5" t="n">
        <f aca="false">IFERROR(VLOOKUP(B306,'[1]Share, Heavy Weapons to Ukraine'!B$1:AA$1048576,COLUMN('[1]Share, Heavy Weapons to Ukraine'!C315)-1,0),0)</f>
        <v>1</v>
      </c>
      <c r="BD306" s="5" t="n">
        <f aca="false">VLOOKUP(Sheet1!B306,'[1]Country Summary (€)'!B$1:F$1048576,COLUMN('[1]Country Summary (€)'!C316)-1,FALSE())</f>
        <v>0</v>
      </c>
      <c r="BE306" s="5" t="str">
        <f aca="false">IF(AND(AG306=1,D306="Military",H306&lt;&gt;"Not given")=TRUE(),IF(SUMIFS(#REF!,#REF!,A306)&gt;0,ABS((SUMIFS(#REF!,#REF!,A306)/VLOOKUP("USD",'[1]Exchange Rates'!B$1:C$1048576,2,0)))/S306,"."),".")</f>
        <v>.</v>
      </c>
      <c r="BF306" s="1" t="str">
        <f aca="false">IF(AND(AG306=1,D306="Military",H306&lt;&gt;"Not given")=TRUE(),IF(SUMIFS(#REF!,#REF!,A306)&gt;0,IF((ABS((SUMIFS(#REF!,#REF!,A306)/VLOOKUP("USD",'[1]Exchange Rates'!B$1:C$1048576,2,0)))/S306)&gt;1,(SUMIFS(#REF!,#REF!,A306)-S306)/S306,(S306-SUMIFS(#REF!,#REF!,A306))/SUMIFS(#REF!,#REF!,A306)),"."),".")</f>
        <v>.</v>
      </c>
    </row>
    <row r="307" customFormat="false" ht="15.75" hidden="false" customHeight="true" outlineLevel="0" collapsed="false">
      <c r="A307" s="37" t="s">
        <v>479</v>
      </c>
      <c r="B307" s="37" t="s">
        <v>57</v>
      </c>
      <c r="C307" s="38" t="n">
        <v>44932</v>
      </c>
      <c r="D307" s="37" t="s">
        <v>105</v>
      </c>
      <c r="E307" s="37" t="s">
        <v>370</v>
      </c>
      <c r="F307" s="90" t="s">
        <v>481</v>
      </c>
      <c r="G307" s="5" t="s">
        <v>61</v>
      </c>
      <c r="H307" s="53" t="n">
        <v>2850000000</v>
      </c>
      <c r="I307" s="1" t="s">
        <v>452</v>
      </c>
      <c r="J307" s="7" t="str">
        <f aca="false">VLOOKUP($I307,'[1]Price List, Weapons &amp; Items'!B$1:C$1048576,2,0)</f>
        <v>Ammunition for heavy weapon</v>
      </c>
      <c r="K307" s="7" t="str">
        <f aca="false">IF(I307=".",I307,VLOOKUP($I307,'[1]Price List, Weapons &amp; Items'!B$1:D$1048576,3,0))</f>
        <v>artillery round</v>
      </c>
      <c r="L307" s="8" t="n">
        <f aca="false">VLOOKUP(I307,'[1]Price List, Weapons &amp; Items'!B$1:E$1048576,4,0)</f>
        <v>0</v>
      </c>
      <c r="M307" s="9" t="n">
        <v>500</v>
      </c>
      <c r="N307" s="9" t="s">
        <v>166</v>
      </c>
      <c r="O307" s="9" t="n">
        <f aca="false">VLOOKUP($I307,'[1]Price List, Weapons &amp; Items'!B$1:G$1048576,6,0)</f>
        <v>112800</v>
      </c>
      <c r="P307" s="6" t="str">
        <f aca="false">IF(TYPE(M307)=1,IF(TYPE(O307)=1,M307*O307,"No price"),".")</f>
        <v>No price</v>
      </c>
      <c r="Q307" s="6" t="str">
        <f aca="false">IF(TYPE(N307)=1,IF(TYPE(O307)=1,N307*O307,"No price"),".")</f>
        <v>.</v>
      </c>
      <c r="R307" s="6" t="str">
        <f aca="false">IF(AG307=1,IF(H307&lt;&gt;"Not given",H307,IF(TYPE(H307)=2,IF(SUMIFS(#REF!,#REF!,A307)&gt;0,SUMIFS(#REF!,#REF!,A307),"."),"Format error")),"")</f>
        <v/>
      </c>
      <c r="S307" s="6" t="str">
        <f aca="false">IF(AND(AG307=1,R307&lt;&gt;".")=TRUE(),R307/VLOOKUP(G307,'[1]Exchange Rates'!B$1:C$1048576,2,0),IF(R307=".",".",""))</f>
        <v/>
      </c>
      <c r="T307" s="6" t="str">
        <f aca="false">IF(AG307=1,IF(AI307="Value is not given at all",".",IF(AI307="Value is given by the source",S307,IF(AI307="Value is calculated with prices",(IF(SUMIFS(#REF!,#REF!,A307)&gt;0,SUMIFS(#REF!,#REF!,A307),"."))/VLOOKUP("USD",'[1]Exchange Rates'!B$1:C$1048576,2,0),"Error with coding"))),"")</f>
        <v/>
      </c>
      <c r="U307" s="5" t="s">
        <v>63</v>
      </c>
      <c r="V307" s="34" t="s">
        <v>482</v>
      </c>
      <c r="W307" s="34" t="s">
        <v>95</v>
      </c>
      <c r="X307" s="45" t="s">
        <v>99</v>
      </c>
      <c r="Y307" s="45" t="s">
        <v>132</v>
      </c>
      <c r="Z307" s="5" t="n">
        <v>0</v>
      </c>
      <c r="AA307" s="5" t="n">
        <v>0</v>
      </c>
      <c r="AB307" s="5" t="n">
        <f aca="false">IF(AND(D307="Humanitarian", AE307&lt;&gt;"."), 1, 0)</f>
        <v>0</v>
      </c>
      <c r="AC307" s="5" t="n">
        <f aca="false">IF(OR(M307="undisclosed", M307="."), 0, IF(M307=N307, 1, 0))</f>
        <v>0</v>
      </c>
      <c r="AD307" s="5" t="n">
        <v>0</v>
      </c>
      <c r="AE307" s="1" t="s">
        <v>62</v>
      </c>
      <c r="AF307" s="12" t="str">
        <f aca="false">""</f>
        <v/>
      </c>
      <c r="AG307" s="36" t="n">
        <v>0</v>
      </c>
      <c r="AH307" s="36" t="s">
        <v>66</v>
      </c>
      <c r="AI307" s="36" t="s">
        <v>67</v>
      </c>
      <c r="AJ307" s="36" t="n">
        <v>1</v>
      </c>
      <c r="AK307" s="36" t="n">
        <v>13</v>
      </c>
      <c r="AL307" s="36" t="n">
        <v>0</v>
      </c>
      <c r="AM307" s="36" t="n">
        <f aca="false">IF(OR(AN307="2022-2023",AN307=2022), 1, 0)</f>
        <v>1</v>
      </c>
      <c r="AN307" s="36" t="s">
        <v>68</v>
      </c>
      <c r="AO307" s="36" t="n">
        <f aca="false">VLOOKUP($I307,'[1]Price List, Weapons &amp; Items'!B$1:F$1048576,5,0)</f>
        <v>0</v>
      </c>
      <c r="AP307" s="36" t="n">
        <f aca="false">IF(AND(AO307=1,M307="undisclosed")=TRUE(),1,0)</f>
        <v>0</v>
      </c>
      <c r="AQ307" s="36" t="n">
        <f aca="false">IF(AND(AO307=1,N307="undisclosed")=TRUE(),1,0)</f>
        <v>0</v>
      </c>
      <c r="AR307" s="36" t="n">
        <f aca="false">IFERROR(IF(SEARCH("ammuni",I307,1)&gt;0,1,0),0)</f>
        <v>0</v>
      </c>
      <c r="AS307" s="5" t="str">
        <f aca="false">VLOOKUP($I307,'[1]Price List, Weapons &amp; Items'!B$1:L$1048576,COLUMN('[1]Price List, Weapons &amp; Items'!$J$11)-1,0)</f>
        <v>Miscellaneous</v>
      </c>
      <c r="AT307" s="5" t="str">
        <f aca="false">IF(I307=".",".",VLOOKUP($I307,'[1]Price List, Weapons &amp; Items'!B$1:J$1048576,3,0))</f>
        <v>artillery round</v>
      </c>
      <c r="AU307" s="13" t="str">
        <f aca="true">IF(AG307=1,(OFFSET(I307,0,0,COUNTIF(#REF!,A307),1)),"")</f>
        <v/>
      </c>
      <c r="AV307" s="5" t="n">
        <f aca="false">VLOOKUP($I307,'[1]Price List, Weapons &amp; Items'!B$1:L$1048576,COLUMN('[1]Price List, Weapons &amp; Items'!$L$11)-1,0)</f>
        <v>0</v>
      </c>
      <c r="AW307" s="5" t="n">
        <f aca="false">IF(U307="Yes",1,0)</f>
        <v>1</v>
      </c>
      <c r="AX307" s="5" t="n">
        <f aca="false">IF(D307="Military",IF(OR(IFERROR(SEARCH("equipment",E307,1),0)&gt;0,IFERROR(SEARCH("weapons",E307,1),0)&gt;0),1,0),0)</f>
        <v>1</v>
      </c>
      <c r="AY307" s="5" t="str">
        <f aca="false">IFERROR(IF(VALUE(TEXT(C307,"mm"))=IF(AK307&gt;12,AK307-12,AK307),".",IF(TEXT(C307,"mm")="01",".",1)),"Value is not in date format")</f>
        <v>.</v>
      </c>
      <c r="AZ307" s="5" t="str">
        <f aca="false">IF(AND(A307=A306,C307=C306)=TRUE(),IF(F307=F306,".","1"),".")</f>
        <v>.</v>
      </c>
      <c r="BA307" s="5" t="str">
        <f aca="false">IF(AND(_xlfn.ISFORMULA(R307),_xlfn.ISFORMULA(S307),_xlfn.ISFORMULA(T307))=TRUE(),".",1)</f>
        <v>.</v>
      </c>
      <c r="BB307" s="5" t="str">
        <f aca="false">IF(T307&lt;&gt;".",IF(T307&gt;S307,1,"."),".")</f>
        <v>.</v>
      </c>
      <c r="BC307" s="5" t="n">
        <f aca="false">IFERROR(VLOOKUP(B307,'[1]Share, Heavy Weapons to Ukraine'!B$1:AA$1048576,COLUMN('[1]Share, Heavy Weapons to Ukraine'!C316)-1,0),0)</f>
        <v>1</v>
      </c>
      <c r="BD307" s="5" t="n">
        <f aca="false">VLOOKUP(Sheet1!B307,'[1]Country Summary (€)'!B$1:F$1048576,COLUMN('[1]Country Summary (€)'!C317)-1,FALSE())</f>
        <v>0</v>
      </c>
      <c r="BE307" s="5" t="str">
        <f aca="false">IF(AND(AG307=1,D307="Military",H307&lt;&gt;"Not given")=TRUE(),IF(SUMIFS(#REF!,#REF!,A307)&gt;0,ABS((SUMIFS(#REF!,#REF!,A307)/VLOOKUP("USD",'[1]Exchange Rates'!B$1:C$1048576,2,0)))/S307,"."),".")</f>
        <v>.</v>
      </c>
      <c r="BF307" s="1" t="str">
        <f aca="false">IF(AND(AG307=1,D307="Military",H307&lt;&gt;"Not given")=TRUE(),IF(SUMIFS(#REF!,#REF!,A307)&gt;0,IF((ABS((SUMIFS(#REF!,#REF!,A307)/VLOOKUP("USD",'[1]Exchange Rates'!B$1:C$1048576,2,0)))/S307)&gt;1,(SUMIFS(#REF!,#REF!,A307)-S307)/S307,(S307-SUMIFS(#REF!,#REF!,A307))/SUMIFS(#REF!,#REF!,A307)),"."),".")</f>
        <v>.</v>
      </c>
    </row>
    <row r="308" customFormat="false" ht="15.75" hidden="false" customHeight="true" outlineLevel="0" collapsed="false">
      <c r="A308" s="37" t="s">
        <v>479</v>
      </c>
      <c r="B308" s="37" t="s">
        <v>57</v>
      </c>
      <c r="C308" s="38" t="n">
        <v>44932</v>
      </c>
      <c r="D308" s="37" t="s">
        <v>105</v>
      </c>
      <c r="E308" s="37" t="s">
        <v>370</v>
      </c>
      <c r="F308" s="90" t="s">
        <v>481</v>
      </c>
      <c r="G308" s="5" t="s">
        <v>61</v>
      </c>
      <c r="H308" s="53" t="n">
        <v>2850000000</v>
      </c>
      <c r="I308" s="1" t="s">
        <v>338</v>
      </c>
      <c r="J308" s="7" t="str">
        <f aca="false">VLOOKUP($I308,'[1]Price List, Weapons &amp; Items'!B$1:C$1048576,2,0)</f>
        <v>Ammunition for heavy weapon</v>
      </c>
      <c r="K308" s="7" t="str">
        <f aca="false">IF(I308=".",I308,VLOOKUP($I308,'[1]Price List, Weapons &amp; Items'!B$1:D$1048576,3,0))</f>
        <v>155mm howitzer ammunition</v>
      </c>
      <c r="L308" s="8" t="n">
        <f aca="false">VLOOKUP(I308,'[1]Price List, Weapons &amp; Items'!B$1:E$1048576,4,0)</f>
        <v>0</v>
      </c>
      <c r="M308" s="9" t="n">
        <v>1200</v>
      </c>
      <c r="N308" s="9" t="s">
        <v>166</v>
      </c>
      <c r="O308" s="9" t="n">
        <f aca="false">VLOOKUP($I308,'[1]Price List, Weapons &amp; Items'!B$1:G$1048576,6,0)</f>
        <v>98000</v>
      </c>
      <c r="P308" s="6" t="str">
        <f aca="false">IF(TYPE(M308)=1,IF(TYPE(O308)=1,M308*O308,"No price"),".")</f>
        <v>No price</v>
      </c>
      <c r="Q308" s="6" t="str">
        <f aca="false">IF(TYPE(N308)=1,IF(TYPE(O308)=1,N308*O308,"No price"),".")</f>
        <v>.</v>
      </c>
      <c r="R308" s="6" t="str">
        <f aca="false">IF(AG308=1,IF(H308&lt;&gt;"Not given",H308,IF(TYPE(H308)=2,IF(SUMIFS(#REF!,#REF!,A308)&gt;0,SUMIFS(#REF!,#REF!,A308),"."),"Format error")),"")</f>
        <v/>
      </c>
      <c r="S308" s="6" t="str">
        <f aca="false">IF(AND(AG308=1,R308&lt;&gt;".")=TRUE(),R308/VLOOKUP(G308,'[1]Exchange Rates'!B$1:C$1048576,2,0),IF(R308=".",".",""))</f>
        <v/>
      </c>
      <c r="T308" s="6" t="str">
        <f aca="false">IF(AG308=1,IF(AI308="Value is not given at all",".",IF(AI308="Value is given by the source",S308,IF(AI308="Value is calculated with prices",(IF(SUMIFS(#REF!,#REF!,A308)&gt;0,SUMIFS(#REF!,#REF!,A308),"."))/VLOOKUP("USD",'[1]Exchange Rates'!B$1:C$1048576,2,0),"Error with coding"))),"")</f>
        <v/>
      </c>
      <c r="U308" s="5" t="s">
        <v>63</v>
      </c>
      <c r="V308" s="34" t="s">
        <v>482</v>
      </c>
      <c r="W308" s="34" t="s">
        <v>95</v>
      </c>
      <c r="X308" s="45" t="s">
        <v>99</v>
      </c>
      <c r="Y308" s="45" t="s">
        <v>134</v>
      </c>
      <c r="Z308" s="5" t="n">
        <v>0</v>
      </c>
      <c r="AA308" s="5" t="n">
        <v>0</v>
      </c>
      <c r="AB308" s="5" t="n">
        <f aca="false">IF(AND(D308="Humanitarian", AE308&lt;&gt;"."), 1, 0)</f>
        <v>0</v>
      </c>
      <c r="AC308" s="5" t="n">
        <f aca="false">IF(OR(M308="undisclosed", M308="."), 0, IF(M308=N308, 1, 0))</f>
        <v>0</v>
      </c>
      <c r="AD308" s="5" t="n">
        <v>0</v>
      </c>
      <c r="AE308" s="1" t="s">
        <v>62</v>
      </c>
      <c r="AF308" s="12" t="str">
        <f aca="false">""</f>
        <v/>
      </c>
      <c r="AG308" s="36" t="n">
        <v>0</v>
      </c>
      <c r="AH308" s="36" t="s">
        <v>66</v>
      </c>
      <c r="AI308" s="36" t="s">
        <v>67</v>
      </c>
      <c r="AJ308" s="36" t="n">
        <v>1</v>
      </c>
      <c r="AK308" s="36" t="n">
        <v>13</v>
      </c>
      <c r="AL308" s="36" t="n">
        <v>0</v>
      </c>
      <c r="AM308" s="36" t="n">
        <f aca="false">IF(OR(AN308="2022-2023",AN308=2022), 1, 0)</f>
        <v>1</v>
      </c>
      <c r="AN308" s="36" t="s">
        <v>68</v>
      </c>
      <c r="AO308" s="36" t="n">
        <f aca="false">VLOOKUP($I308,'[1]Price List, Weapons &amp; Items'!B$1:F$1048576,5,0)</f>
        <v>1</v>
      </c>
      <c r="AP308" s="36" t="n">
        <f aca="false">IF(AND(AO308=1,M308="undisclosed")=TRUE(),1,0)</f>
        <v>0</v>
      </c>
      <c r="AQ308" s="36" t="n">
        <f aca="false">IF(AND(AO308=1,N308="undisclosed")=TRUE(),1,0)</f>
        <v>1</v>
      </c>
      <c r="AR308" s="36" t="n">
        <f aca="false">IFERROR(IF(SEARCH("ammuni",I308,1)&gt;0,1,0),0)</f>
        <v>0</v>
      </c>
      <c r="AS308" s="5" t="str">
        <f aca="false">VLOOKUP($I308,'[1]Price List, Weapons &amp; Items'!B$1:L$1048576,COLUMN('[1]Price List, Weapons &amp; Items'!$J$11)-1,0)</f>
        <v>Government information</v>
      </c>
      <c r="AT308" s="5" t="str">
        <f aca="false">IF(I308=".",".",VLOOKUP($I308,'[1]Price List, Weapons &amp; Items'!B$1:J$1048576,3,0))</f>
        <v>155mm howitzer ammunition</v>
      </c>
      <c r="AU308" s="13" t="str">
        <f aca="true">IF(AG308=1,(OFFSET(I308,0,0,COUNTIF(#REF!,A308),1)),"")</f>
        <v/>
      </c>
      <c r="AV308" s="5" t="n">
        <f aca="false">VLOOKUP($I308,'[1]Price List, Weapons &amp; Items'!B$1:L$1048576,COLUMN('[1]Price List, Weapons &amp; Items'!$L$11)-1,0)</f>
        <v>0</v>
      </c>
      <c r="AW308" s="5" t="n">
        <f aca="false">IF(U308="Yes",1,0)</f>
        <v>1</v>
      </c>
      <c r="AX308" s="5" t="n">
        <f aca="false">IF(D308="Military",IF(OR(IFERROR(SEARCH("equipment",E308,1),0)&gt;0,IFERROR(SEARCH("weapons",E308,1),0)&gt;0),1,0),0)</f>
        <v>1</v>
      </c>
      <c r="AY308" s="5" t="str">
        <f aca="false">IFERROR(IF(VALUE(TEXT(C308,"mm"))=IF(AK308&gt;12,AK308-12,AK308),".",IF(TEXT(C308,"mm")="01",".",1)),"Value is not in date format")</f>
        <v>.</v>
      </c>
      <c r="AZ308" s="5" t="str">
        <f aca="false">IF(AND(A308=A307,C308=C307)=TRUE(),IF(F308=F307,".","1"),".")</f>
        <v>.</v>
      </c>
      <c r="BA308" s="5" t="str">
        <f aca="false">IF(AND(_xlfn.ISFORMULA(R308),_xlfn.ISFORMULA(S308),_xlfn.ISFORMULA(T308))=TRUE(),".",1)</f>
        <v>.</v>
      </c>
      <c r="BB308" s="5" t="str">
        <f aca="false">IF(T308&lt;&gt;".",IF(T308&gt;S308,1,"."),".")</f>
        <v>.</v>
      </c>
      <c r="BC308" s="5" t="n">
        <f aca="false">IFERROR(VLOOKUP(B308,'[1]Share, Heavy Weapons to Ukraine'!B$1:AA$1048576,COLUMN('[1]Share, Heavy Weapons to Ukraine'!C317)-1,0),0)</f>
        <v>1</v>
      </c>
      <c r="BD308" s="5" t="n">
        <f aca="false">VLOOKUP(Sheet1!B308,'[1]Country Summary (€)'!B$1:F$1048576,COLUMN('[1]Country Summary (€)'!C318)-1,FALSE())</f>
        <v>0</v>
      </c>
      <c r="BE308" s="5" t="str">
        <f aca="false">IF(AND(AG308=1,D308="Military",H308&lt;&gt;"Not given")=TRUE(),IF(SUMIFS(#REF!,#REF!,A308)&gt;0,ABS((SUMIFS(#REF!,#REF!,A308)/VLOOKUP("USD",'[1]Exchange Rates'!B$1:C$1048576,2,0)))/S308,"."),".")</f>
        <v>.</v>
      </c>
      <c r="BF308" s="1" t="str">
        <f aca="false">IF(AND(AG308=1,D308="Military",H308&lt;&gt;"Not given")=TRUE(),IF(SUMIFS(#REF!,#REF!,A308)&gt;0,IF((ABS((SUMIFS(#REF!,#REF!,A308)/VLOOKUP("USD",'[1]Exchange Rates'!B$1:C$1048576,2,0)))/S308)&gt;1,(SUMIFS(#REF!,#REF!,A308)-S308)/S308,(S308-SUMIFS(#REF!,#REF!,A308))/SUMIFS(#REF!,#REF!,A308)),"."),".")</f>
        <v>.</v>
      </c>
    </row>
    <row r="309" customFormat="false" ht="15.75" hidden="false" customHeight="true" outlineLevel="0" collapsed="false">
      <c r="A309" s="37" t="s">
        <v>479</v>
      </c>
      <c r="B309" s="37" t="s">
        <v>57</v>
      </c>
      <c r="C309" s="38" t="n">
        <v>44932</v>
      </c>
      <c r="D309" s="37" t="s">
        <v>105</v>
      </c>
      <c r="E309" s="37" t="s">
        <v>370</v>
      </c>
      <c r="F309" s="90" t="s">
        <v>481</v>
      </c>
      <c r="G309" s="5" t="s">
        <v>61</v>
      </c>
      <c r="H309" s="53" t="n">
        <v>2850000000</v>
      </c>
      <c r="I309" s="37" t="s">
        <v>296</v>
      </c>
      <c r="J309" s="7" t="str">
        <f aca="false">VLOOKUP($I309,'[1]Price List, Weapons &amp; Items'!B$1:C$1048576,2,0)</f>
        <v>Heavy weapon</v>
      </c>
      <c r="K309" s="7" t="str">
        <f aca="false">IF(I309=".",I309,VLOOKUP($I309,'[1]Price List, Weapons &amp; Items'!B$1:D$1048576,3,0))</f>
        <v>105mm howitzer</v>
      </c>
      <c r="L309" s="8" t="n">
        <f aca="false">VLOOKUP(I309,'[1]Price List, Weapons &amp; Items'!B$1:E$1048576,4,0)</f>
        <v>0</v>
      </c>
      <c r="M309" s="9" t="n">
        <v>36</v>
      </c>
      <c r="N309" s="9" t="s">
        <v>166</v>
      </c>
      <c r="O309" s="9" t="n">
        <f aca="false">VLOOKUP($I309,'[1]Price List, Weapons &amp; Items'!B$1:G$1048576,6,0)</f>
        <v>1272482.27600255</v>
      </c>
      <c r="P309" s="6" t="str">
        <f aca="false">IF(TYPE(M309)=1,IF(TYPE(O309)=1,M309*O309,"No price"),".")</f>
        <v>No price</v>
      </c>
      <c r="Q309" s="6" t="str">
        <f aca="false">IF(TYPE(N309)=1,IF(TYPE(O309)=1,N309*O309,"No price"),".")</f>
        <v>.</v>
      </c>
      <c r="R309" s="6" t="str">
        <f aca="false">IF(AG309=1,IF(H309&lt;&gt;"Not given",H309,IF(TYPE(H309)=2,IF(SUMIFS(#REF!,#REF!,A309)&gt;0,SUMIFS(#REF!,#REF!,A309),"."),"Format error")),"")</f>
        <v/>
      </c>
      <c r="S309" s="6" t="str">
        <f aca="false">IF(AND(AG309=1,R309&lt;&gt;".")=TRUE(),R309/VLOOKUP(G309,'[1]Exchange Rates'!B$1:C$1048576,2,0),IF(R309=".",".",""))</f>
        <v/>
      </c>
      <c r="T309" s="6" t="str">
        <f aca="false">IF(AG309=1,IF(AI309="Value is not given at all",".",IF(AI309="Value is given by the source",S309,IF(AI309="Value is calculated with prices",(IF(SUMIFS(#REF!,#REF!,A309)&gt;0,SUMIFS(#REF!,#REF!,A309),"."))/VLOOKUP("USD",'[1]Exchange Rates'!B$1:C$1048576,2,0),"Error with coding"))),"")</f>
        <v/>
      </c>
      <c r="U309" s="5" t="s">
        <v>63</v>
      </c>
      <c r="V309" s="34" t="s">
        <v>482</v>
      </c>
      <c r="W309" s="34" t="s">
        <v>95</v>
      </c>
      <c r="X309" s="45" t="s">
        <v>99</v>
      </c>
      <c r="Y309" s="45" t="s">
        <v>136</v>
      </c>
      <c r="Z309" s="5" t="n">
        <v>0</v>
      </c>
      <c r="AA309" s="5" t="n">
        <v>0</v>
      </c>
      <c r="AB309" s="5" t="n">
        <f aca="false">IF(AND(D309="Humanitarian", AE309&lt;&gt;"."), 1, 0)</f>
        <v>0</v>
      </c>
      <c r="AC309" s="5" t="n">
        <f aca="false">IF(OR(M309="undisclosed", M309="."), 0, IF(M309=N309, 1, 0))</f>
        <v>0</v>
      </c>
      <c r="AD309" s="5" t="n">
        <v>0</v>
      </c>
      <c r="AE309" s="1" t="s">
        <v>62</v>
      </c>
      <c r="AF309" s="12" t="str">
        <f aca="false">""</f>
        <v/>
      </c>
      <c r="AG309" s="36" t="n">
        <v>0</v>
      </c>
      <c r="AH309" s="36" t="s">
        <v>66</v>
      </c>
      <c r="AI309" s="36" t="s">
        <v>67</v>
      </c>
      <c r="AJ309" s="36" t="n">
        <v>1</v>
      </c>
      <c r="AK309" s="36" t="n">
        <v>13</v>
      </c>
      <c r="AL309" s="36" t="n">
        <v>0</v>
      </c>
      <c r="AM309" s="36" t="n">
        <f aca="false">IF(OR(AN309="2022-2023",AN309=2022), 1, 0)</f>
        <v>1</v>
      </c>
      <c r="AN309" s="36" t="s">
        <v>68</v>
      </c>
      <c r="AO309" s="36" t="n">
        <f aca="false">VLOOKUP($I309,'[1]Price List, Weapons &amp; Items'!B$1:F$1048576,5,0)</f>
        <v>0</v>
      </c>
      <c r="AP309" s="36" t="n">
        <f aca="false">IF(AND(AO309=1,M309="undisclosed")=TRUE(),1,0)</f>
        <v>0</v>
      </c>
      <c r="AQ309" s="36" t="n">
        <f aca="false">IF(AND(AO309=1,N309="undisclosed")=TRUE(),1,0)</f>
        <v>0</v>
      </c>
      <c r="AR309" s="36" t="n">
        <f aca="false">IFERROR(IF(SEARCH("ammuni",I309,1)&gt;0,1,0),0)</f>
        <v>0</v>
      </c>
      <c r="AS309" s="5" t="str">
        <f aca="false">VLOOKUP($I309,'[1]Price List, Weapons &amp; Items'!B$1:L$1048576,COLUMN('[1]Price List, Weapons &amp; Items'!$J$11)-1,0)</f>
        <v>Contracts</v>
      </c>
      <c r="AT309" s="5" t="str">
        <f aca="false">IF(I309=".",".",VLOOKUP($I309,'[1]Price List, Weapons &amp; Items'!B$1:J$1048576,3,0))</f>
        <v>105mm howitzer</v>
      </c>
      <c r="AU309" s="13" t="str">
        <f aca="true">IF(AG309=1,(OFFSET(I309,0,0,COUNTIF(#REF!,A309),1)),"")</f>
        <v/>
      </c>
      <c r="AV309" s="5" t="n">
        <f aca="false">VLOOKUP($I309,'[1]Price List, Weapons &amp; Items'!B$1:L$1048576,COLUMN('[1]Price List, Weapons &amp; Items'!$L$11)-1,0)</f>
        <v>0</v>
      </c>
      <c r="AW309" s="5" t="n">
        <f aca="false">IF(U309="Yes",1,0)</f>
        <v>1</v>
      </c>
      <c r="AX309" s="5" t="n">
        <f aca="false">IF(D309="Military",IF(OR(IFERROR(SEARCH("equipment",E309,1),0)&gt;0,IFERROR(SEARCH("weapons",E309,1),0)&gt;0),1,0),0)</f>
        <v>1</v>
      </c>
      <c r="AY309" s="5" t="str">
        <f aca="false">IFERROR(IF(VALUE(TEXT(C309,"mm"))=IF(AK309&gt;12,AK309-12,AK309),".",IF(TEXT(C309,"mm")="01",".",1)),"Value is not in date format")</f>
        <v>.</v>
      </c>
      <c r="AZ309" s="5" t="str">
        <f aca="false">IF(AND(A309=A308,C309=C308)=TRUE(),IF(F309=F308,".","1"),".")</f>
        <v>.</v>
      </c>
      <c r="BA309" s="5" t="str">
        <f aca="false">IF(AND(_xlfn.ISFORMULA(R309),_xlfn.ISFORMULA(S309),_xlfn.ISFORMULA(T309))=TRUE(),".",1)</f>
        <v>.</v>
      </c>
      <c r="BB309" s="5" t="str">
        <f aca="false">IF(T309&lt;&gt;".",IF(T309&gt;S309,1,"."),".")</f>
        <v>.</v>
      </c>
      <c r="BC309" s="5" t="n">
        <f aca="false">IFERROR(VLOOKUP(B309,'[1]Share, Heavy Weapons to Ukraine'!B$1:AA$1048576,COLUMN('[1]Share, Heavy Weapons to Ukraine'!C318)-1,0),0)</f>
        <v>1</v>
      </c>
      <c r="BD309" s="5" t="n">
        <f aca="false">VLOOKUP(Sheet1!B309,'[1]Country Summary (€)'!B$1:F$1048576,COLUMN('[1]Country Summary (€)'!C319)-1,FALSE())</f>
        <v>0</v>
      </c>
      <c r="BE309" s="5" t="str">
        <f aca="false">IF(AND(AG309=1,D309="Military",H309&lt;&gt;"Not given")=TRUE(),IF(SUMIFS(#REF!,#REF!,A309)&gt;0,ABS((SUMIFS(#REF!,#REF!,A309)/VLOOKUP("USD",'[1]Exchange Rates'!B$1:C$1048576,2,0)))/S309,"."),".")</f>
        <v>.</v>
      </c>
      <c r="BF309" s="1" t="str">
        <f aca="false">IF(AND(AG309=1,D309="Military",H309&lt;&gt;"Not given")=TRUE(),IF(SUMIFS(#REF!,#REF!,A309)&gt;0,IF((ABS((SUMIFS(#REF!,#REF!,A309)/VLOOKUP("USD",'[1]Exchange Rates'!B$1:C$1048576,2,0)))/S309)&gt;1,(SUMIFS(#REF!,#REF!,A309)-S309)/S309,(S309-SUMIFS(#REF!,#REF!,A309))/SUMIFS(#REF!,#REF!,A309)),"."),".")</f>
        <v>.</v>
      </c>
    </row>
    <row r="310" customFormat="false" ht="15.75" hidden="false" customHeight="true" outlineLevel="0" collapsed="false">
      <c r="A310" s="37" t="s">
        <v>479</v>
      </c>
      <c r="B310" s="37" t="s">
        <v>57</v>
      </c>
      <c r="C310" s="38" t="n">
        <v>44932</v>
      </c>
      <c r="D310" s="37" t="s">
        <v>105</v>
      </c>
      <c r="E310" s="37" t="s">
        <v>370</v>
      </c>
      <c r="F310" s="90" t="s">
        <v>481</v>
      </c>
      <c r="G310" s="5" t="s">
        <v>61</v>
      </c>
      <c r="H310" s="53" t="n">
        <v>2850000000</v>
      </c>
      <c r="I310" s="1" t="s">
        <v>239</v>
      </c>
      <c r="J310" s="7" t="str">
        <f aca="false">VLOOKUP($I310,'[1]Price List, Weapons &amp; Items'!B$1:C$1048576,2,0)</f>
        <v>Ammunition for heavy weapon</v>
      </c>
      <c r="K310" s="7" t="str">
        <f aca="false">IF(I310=".",I310,VLOOKUP($I310,'[1]Price List, Weapons &amp; Items'!B$1:D$1048576,3,0))</f>
        <v>105mm howitzer ammunition</v>
      </c>
      <c r="L310" s="8" t="n">
        <f aca="false">VLOOKUP(I310,'[1]Price List, Weapons &amp; Items'!B$1:E$1048576,4,0)</f>
        <v>0</v>
      </c>
      <c r="M310" s="9" t="n">
        <v>95000</v>
      </c>
      <c r="N310" s="9" t="s">
        <v>166</v>
      </c>
      <c r="O310" s="9" t="n">
        <f aca="false">VLOOKUP($I310,'[1]Price List, Weapons &amp; Items'!B$1:G$1048576,6,0)</f>
        <v>400</v>
      </c>
      <c r="P310" s="6" t="str">
        <f aca="false">IF(TYPE(M310)=1,IF(TYPE(O310)=1,M310*O310,"No price"),".")</f>
        <v>No price</v>
      </c>
      <c r="Q310" s="6" t="str">
        <f aca="false">IF(TYPE(N310)=1,IF(TYPE(O310)=1,N310*O310,"No price"),".")</f>
        <v>.</v>
      </c>
      <c r="R310" s="6" t="str">
        <f aca="false">IF(AG310=1,IF(H310&lt;&gt;"Not given",H310,IF(TYPE(H310)=2,IF(SUMIFS(#REF!,#REF!,A310)&gt;0,SUMIFS(#REF!,#REF!,A310),"."),"Format error")),"")</f>
        <v/>
      </c>
      <c r="S310" s="6" t="str">
        <f aca="false">IF(AND(AG310=1,R310&lt;&gt;".")=TRUE(),R310/VLOOKUP(G310,'[1]Exchange Rates'!B$1:C$1048576,2,0),IF(R310=".",".",""))</f>
        <v/>
      </c>
      <c r="T310" s="6" t="str">
        <f aca="false">IF(AG310=1,IF(AI310="Value is not given at all",".",IF(AI310="Value is given by the source",S310,IF(AI310="Value is calculated with prices",(IF(SUMIFS(#REF!,#REF!,A310)&gt;0,SUMIFS(#REF!,#REF!,A310),"."))/VLOOKUP("USD",'[1]Exchange Rates'!B$1:C$1048576,2,0),"Error with coding"))),"")</f>
        <v/>
      </c>
      <c r="U310" s="5" t="s">
        <v>63</v>
      </c>
      <c r="V310" s="34" t="s">
        <v>482</v>
      </c>
      <c r="W310" s="34" t="s">
        <v>95</v>
      </c>
      <c r="X310" s="45" t="s">
        <v>99</v>
      </c>
      <c r="Y310" s="45" t="s">
        <v>138</v>
      </c>
      <c r="Z310" s="5" t="n">
        <v>0</v>
      </c>
      <c r="AA310" s="5" t="n">
        <v>0</v>
      </c>
      <c r="AB310" s="5" t="n">
        <f aca="false">IF(AND(D310="Humanitarian", AE310&lt;&gt;"."), 1, 0)</f>
        <v>0</v>
      </c>
      <c r="AC310" s="5" t="n">
        <f aca="false">IF(OR(M310="undisclosed", M310="."), 0, IF(M310=N310, 1, 0))</f>
        <v>0</v>
      </c>
      <c r="AD310" s="5" t="n">
        <v>0</v>
      </c>
      <c r="AE310" s="1" t="s">
        <v>62</v>
      </c>
      <c r="AF310" s="12" t="str">
        <f aca="false">""</f>
        <v/>
      </c>
      <c r="AG310" s="36" t="n">
        <v>0</v>
      </c>
      <c r="AH310" s="36" t="s">
        <v>66</v>
      </c>
      <c r="AI310" s="36" t="s">
        <v>67</v>
      </c>
      <c r="AJ310" s="36" t="n">
        <v>1</v>
      </c>
      <c r="AK310" s="36" t="n">
        <v>13</v>
      </c>
      <c r="AL310" s="36" t="n">
        <v>0</v>
      </c>
      <c r="AM310" s="36" t="n">
        <f aca="false">IF(OR(AN310="2022-2023",AN310=2022), 1, 0)</f>
        <v>1</v>
      </c>
      <c r="AN310" s="36" t="s">
        <v>68</v>
      </c>
      <c r="AO310" s="36" t="n">
        <f aca="false">VLOOKUP($I310,'[1]Price List, Weapons &amp; Items'!B$1:F$1048576,5,0)</f>
        <v>0</v>
      </c>
      <c r="AP310" s="36" t="n">
        <f aca="false">IF(AND(AO310=1,M310="undisclosed")=TRUE(),1,0)</f>
        <v>0</v>
      </c>
      <c r="AQ310" s="36" t="n">
        <f aca="false">IF(AND(AO310=1,N310="undisclosed")=TRUE(),1,0)</f>
        <v>0</v>
      </c>
      <c r="AR310" s="36" t="n">
        <f aca="false">IFERROR(IF(SEARCH("ammuni",I310,1)&gt;0,1,0),0)</f>
        <v>0</v>
      </c>
      <c r="AS310" s="5" t="str">
        <f aca="false">VLOOKUP($I310,'[1]Price List, Weapons &amp; Items'!B$1:L$1048576,COLUMN('[1]Price List, Weapons &amp; Items'!$J$11)-1,0)</f>
        <v>Military media (incl. websites)</v>
      </c>
      <c r="AT310" s="5" t="str">
        <f aca="false">IF(I310=".",".",VLOOKUP($I310,'[1]Price List, Weapons &amp; Items'!B$1:J$1048576,3,0))</f>
        <v>105mm howitzer ammunition</v>
      </c>
      <c r="AU310" s="13" t="str">
        <f aca="true">IF(AG310=1,(OFFSET(I310,0,0,COUNTIF(#REF!,A310),1)),"")</f>
        <v/>
      </c>
      <c r="AV310" s="5" t="n">
        <f aca="false">VLOOKUP($I310,'[1]Price List, Weapons &amp; Items'!B$1:L$1048576,COLUMN('[1]Price List, Weapons &amp; Items'!$L$11)-1,0)</f>
        <v>0</v>
      </c>
      <c r="AW310" s="5" t="n">
        <f aca="false">IF(U310="Yes",1,0)</f>
        <v>1</v>
      </c>
      <c r="AX310" s="5" t="n">
        <f aca="false">IF(D310="Military",IF(OR(IFERROR(SEARCH("equipment",E310,1),0)&gt;0,IFERROR(SEARCH("weapons",E310,1),0)&gt;0),1,0),0)</f>
        <v>1</v>
      </c>
      <c r="AY310" s="5" t="str">
        <f aca="false">IFERROR(IF(VALUE(TEXT(C310,"mm"))=IF(AK310&gt;12,AK310-12,AK310),".",IF(TEXT(C310,"mm")="01",".",1)),"Value is not in date format")</f>
        <v>.</v>
      </c>
      <c r="AZ310" s="5" t="str">
        <f aca="false">IF(AND(A310=A309,C310=C309)=TRUE(),IF(F310=F309,".","1"),".")</f>
        <v>.</v>
      </c>
      <c r="BA310" s="5" t="str">
        <f aca="false">IF(AND(_xlfn.ISFORMULA(R310),_xlfn.ISFORMULA(S310),_xlfn.ISFORMULA(T310))=TRUE(),".",1)</f>
        <v>.</v>
      </c>
      <c r="BB310" s="5" t="str">
        <f aca="false">IF(T310&lt;&gt;".",IF(T310&gt;S310,1,"."),".")</f>
        <v>.</v>
      </c>
      <c r="BC310" s="5" t="n">
        <f aca="false">IFERROR(VLOOKUP(B310,'[1]Share, Heavy Weapons to Ukraine'!B$1:AA$1048576,COLUMN('[1]Share, Heavy Weapons to Ukraine'!C319)-1,0),0)</f>
        <v>1</v>
      </c>
      <c r="BD310" s="5" t="n">
        <f aca="false">VLOOKUP(Sheet1!B310,'[1]Country Summary (€)'!B$1:F$1048576,COLUMN('[1]Country Summary (€)'!C320)-1,FALSE())</f>
        <v>0</v>
      </c>
      <c r="BE310" s="5" t="str">
        <f aca="false">IF(AND(AG310=1,D310="Military",H310&lt;&gt;"Not given")=TRUE(),IF(SUMIFS(#REF!,#REF!,A310)&gt;0,ABS((SUMIFS(#REF!,#REF!,A310)/VLOOKUP("USD",'[1]Exchange Rates'!B$1:C$1048576,2,0)))/S310,"."),".")</f>
        <v>.</v>
      </c>
      <c r="BF310" s="1" t="str">
        <f aca="false">IF(AND(AG310=1,D310="Military",H310&lt;&gt;"Not given")=TRUE(),IF(SUMIFS(#REF!,#REF!,A310)&gt;0,IF((ABS((SUMIFS(#REF!,#REF!,A310)/VLOOKUP("USD",'[1]Exchange Rates'!B$1:C$1048576,2,0)))/S310)&gt;1,(SUMIFS(#REF!,#REF!,A310)-S310)/S310,(S310-SUMIFS(#REF!,#REF!,A310))/SUMIFS(#REF!,#REF!,A310)),"."),".")</f>
        <v>.</v>
      </c>
    </row>
    <row r="311" customFormat="false" ht="15.75" hidden="false" customHeight="true" outlineLevel="0" collapsed="false">
      <c r="A311" s="37" t="s">
        <v>479</v>
      </c>
      <c r="B311" s="37" t="s">
        <v>57</v>
      </c>
      <c r="C311" s="38" t="n">
        <v>44932</v>
      </c>
      <c r="D311" s="37" t="s">
        <v>105</v>
      </c>
      <c r="E311" s="37" t="s">
        <v>370</v>
      </c>
      <c r="F311" s="90" t="s">
        <v>481</v>
      </c>
      <c r="G311" s="5" t="s">
        <v>61</v>
      </c>
      <c r="H311" s="53" t="n">
        <v>2850000000</v>
      </c>
      <c r="I311" s="1" t="s">
        <v>280</v>
      </c>
      <c r="J311" s="7" t="str">
        <f aca="false">VLOOKUP($I311,'[1]Price List, Weapons &amp; Items'!B$1:C$1048576,2,0)</f>
        <v>Ammunition for heavy weapon</v>
      </c>
      <c r="K311" s="7" t="str">
        <f aca="false">IF(I311=".",I311,VLOOKUP($I311,'[1]Price List, Weapons &amp; Items'!B$1:D$1048576,3,0))</f>
        <v>Mortar ammunition</v>
      </c>
      <c r="L311" s="8" t="n">
        <f aca="false">VLOOKUP(I311,'[1]Price List, Weapons &amp; Items'!B$1:E$1048576,4,0)</f>
        <v>0</v>
      </c>
      <c r="M311" s="9" t="n">
        <v>10000</v>
      </c>
      <c r="N311" s="9" t="s">
        <v>166</v>
      </c>
      <c r="O311" s="9" t="n">
        <f aca="false">VLOOKUP($I311,'[1]Price List, Weapons &amp; Items'!B$1:G$1048576,6,0)</f>
        <v>109.89</v>
      </c>
      <c r="P311" s="6" t="str">
        <f aca="false">IF(TYPE(M311)=1,IF(TYPE(O311)=1,M311*O311,"No price"),".")</f>
        <v>No price</v>
      </c>
      <c r="Q311" s="6" t="str">
        <f aca="false">IF(TYPE(N311)=1,IF(TYPE(O311)=1,N311*O311,"No price"),".")</f>
        <v>.</v>
      </c>
      <c r="R311" s="6" t="str">
        <f aca="false">IF(AG311=1,IF(H311&lt;&gt;"Not given",H311,IF(TYPE(H311)=2,IF(SUMIFS(#REF!,#REF!,A311)&gt;0,SUMIFS(#REF!,#REF!,A311),"."),"Format error")),"")</f>
        <v/>
      </c>
      <c r="S311" s="6" t="str">
        <f aca="false">IF(AND(AG311=1,R311&lt;&gt;".")=TRUE(),R311/VLOOKUP(G311,'[1]Exchange Rates'!B$1:C$1048576,2,0),IF(R311=".",".",""))</f>
        <v/>
      </c>
      <c r="T311" s="6" t="str">
        <f aca="false">IF(AG311=1,IF(AI311="Value is not given at all",".",IF(AI311="Value is given by the source",S311,IF(AI311="Value is calculated with prices",(IF(SUMIFS(#REF!,#REF!,A311)&gt;0,SUMIFS(#REF!,#REF!,A311),"."))/VLOOKUP("USD",'[1]Exchange Rates'!B$1:C$1048576,2,0),"Error with coding"))),"")</f>
        <v/>
      </c>
      <c r="U311" s="5" t="s">
        <v>63</v>
      </c>
      <c r="V311" s="34" t="s">
        <v>482</v>
      </c>
      <c r="W311" s="34" t="s">
        <v>95</v>
      </c>
      <c r="X311" s="45" t="s">
        <v>99</v>
      </c>
      <c r="Y311" s="45" t="s">
        <v>140</v>
      </c>
      <c r="Z311" s="5" t="n">
        <v>0</v>
      </c>
      <c r="AA311" s="5" t="n">
        <v>0</v>
      </c>
      <c r="AB311" s="5" t="n">
        <f aca="false">IF(AND(D311="Humanitarian", AE311&lt;&gt;"."), 1, 0)</f>
        <v>0</v>
      </c>
      <c r="AC311" s="5" t="n">
        <f aca="false">IF(OR(M311="undisclosed", M311="."), 0, IF(M311=N311, 1, 0))</f>
        <v>0</v>
      </c>
      <c r="AD311" s="5" t="n">
        <v>0</v>
      </c>
      <c r="AE311" s="1" t="s">
        <v>62</v>
      </c>
      <c r="AF311" s="12" t="str">
        <f aca="false">""</f>
        <v/>
      </c>
      <c r="AG311" s="36" t="n">
        <v>0</v>
      </c>
      <c r="AH311" s="36" t="s">
        <v>66</v>
      </c>
      <c r="AI311" s="36" t="s">
        <v>67</v>
      </c>
      <c r="AJ311" s="36" t="n">
        <v>1</v>
      </c>
      <c r="AK311" s="36" t="n">
        <v>13</v>
      </c>
      <c r="AL311" s="36" t="n">
        <v>0</v>
      </c>
      <c r="AM311" s="36" t="n">
        <f aca="false">IF(OR(AN311="2022-2023",AN311=2022), 1, 0)</f>
        <v>1</v>
      </c>
      <c r="AN311" s="36" t="s">
        <v>68</v>
      </c>
      <c r="AO311" s="36" t="n">
        <f aca="false">VLOOKUP($I311,'[1]Price List, Weapons &amp; Items'!B$1:F$1048576,5,0)</f>
        <v>0</v>
      </c>
      <c r="AP311" s="36" t="n">
        <f aca="false">IF(AND(AO311=1,M311="undisclosed")=TRUE(),1,0)</f>
        <v>0</v>
      </c>
      <c r="AQ311" s="36" t="n">
        <f aca="false">IF(AND(AO311=1,N311="undisclosed")=TRUE(),1,0)</f>
        <v>0</v>
      </c>
      <c r="AR311" s="36" t="n">
        <f aca="false">IFERROR(IF(SEARCH("ammuni",I311,1)&gt;0,1,0),0)</f>
        <v>0</v>
      </c>
      <c r="AS311" s="5" t="str">
        <f aca="false">VLOOKUP($I311,'[1]Price List, Weapons &amp; Items'!B$1:L$1048576,COLUMN('[1]Price List, Weapons &amp; Items'!$J$11)-1,0)</f>
        <v>Government information</v>
      </c>
      <c r="AT311" s="5" t="str">
        <f aca="false">IF(I311=".",".",VLOOKUP($I311,'[1]Price List, Weapons &amp; Items'!B$1:J$1048576,3,0))</f>
        <v>Mortar ammunition</v>
      </c>
      <c r="AU311" s="13" t="str">
        <f aca="true">IF(AG311=1,(OFFSET(I311,0,0,COUNTIF(#REF!,A311),1)),"")</f>
        <v/>
      </c>
      <c r="AV311" s="5" t="n">
        <f aca="false">VLOOKUP($I311,'[1]Price List, Weapons &amp; Items'!B$1:L$1048576,COLUMN('[1]Price List, Weapons &amp; Items'!$L$11)-1,0)</f>
        <v>0</v>
      </c>
      <c r="AW311" s="5" t="n">
        <f aca="false">IF(U311="Yes",1,0)</f>
        <v>1</v>
      </c>
      <c r="AX311" s="5" t="n">
        <f aca="false">IF(D311="Military",IF(OR(IFERROR(SEARCH("equipment",E311,1),0)&gt;0,IFERROR(SEARCH("weapons",E311,1),0)&gt;0),1,0),0)</f>
        <v>1</v>
      </c>
      <c r="AY311" s="5" t="str">
        <f aca="false">IFERROR(IF(VALUE(TEXT(C311,"mm"))=IF(AK311&gt;12,AK311-12,AK311),".",IF(TEXT(C311,"mm")="01",".",1)),"Value is not in date format")</f>
        <v>.</v>
      </c>
      <c r="AZ311" s="5" t="str">
        <f aca="false">IF(AND(A311=A310,C311=C310)=TRUE(),IF(F311=F310,".","1"),".")</f>
        <v>.</v>
      </c>
      <c r="BA311" s="5" t="str">
        <f aca="false">IF(AND(_xlfn.ISFORMULA(R311),_xlfn.ISFORMULA(S311),_xlfn.ISFORMULA(T311))=TRUE(),".",1)</f>
        <v>.</v>
      </c>
      <c r="BB311" s="5" t="str">
        <f aca="false">IF(T311&lt;&gt;".",IF(T311&gt;S311,1,"."),".")</f>
        <v>.</v>
      </c>
      <c r="BC311" s="5" t="n">
        <f aca="false">IFERROR(VLOOKUP(B311,'[1]Share, Heavy Weapons to Ukraine'!B$1:AA$1048576,COLUMN('[1]Share, Heavy Weapons to Ukraine'!C320)-1,0),0)</f>
        <v>1</v>
      </c>
      <c r="BD311" s="5" t="n">
        <f aca="false">VLOOKUP(Sheet1!B311,'[1]Country Summary (€)'!B$1:F$1048576,COLUMN('[1]Country Summary (€)'!C321)-1,FALSE())</f>
        <v>0</v>
      </c>
      <c r="BE311" s="5" t="str">
        <f aca="false">IF(AND(AG311=1,D311="Military",H311&lt;&gt;"Not given")=TRUE(),IF(SUMIFS(#REF!,#REF!,A311)&gt;0,ABS((SUMIFS(#REF!,#REF!,A311)/VLOOKUP("USD",'[1]Exchange Rates'!B$1:C$1048576,2,0)))/S311,"."),".")</f>
        <v>.</v>
      </c>
      <c r="BF311" s="1" t="str">
        <f aca="false">IF(AND(AG311=1,D311="Military",H311&lt;&gt;"Not given")=TRUE(),IF(SUMIFS(#REF!,#REF!,A311)&gt;0,IF((ABS((SUMIFS(#REF!,#REF!,A311)/VLOOKUP("USD",'[1]Exchange Rates'!B$1:C$1048576,2,0)))/S311)&gt;1,(SUMIFS(#REF!,#REF!,A311)-S311)/S311,(S311-SUMIFS(#REF!,#REF!,A311))/SUMIFS(#REF!,#REF!,A311)),"."),".")</f>
        <v>.</v>
      </c>
    </row>
    <row r="312" customFormat="false" ht="15.75" hidden="false" customHeight="true" outlineLevel="0" collapsed="false">
      <c r="A312" s="37" t="s">
        <v>479</v>
      </c>
      <c r="B312" s="37" t="s">
        <v>57</v>
      </c>
      <c r="C312" s="38" t="n">
        <v>44932</v>
      </c>
      <c r="D312" s="37" t="s">
        <v>105</v>
      </c>
      <c r="E312" s="37" t="s">
        <v>370</v>
      </c>
      <c r="F312" s="90" t="s">
        <v>481</v>
      </c>
      <c r="G312" s="5" t="s">
        <v>61</v>
      </c>
      <c r="H312" s="53" t="n">
        <v>2850000000</v>
      </c>
      <c r="I312" s="1" t="s">
        <v>231</v>
      </c>
      <c r="J312" s="7" t="str">
        <f aca="false">VLOOKUP($I312,'[1]Price List, Weapons &amp; Items'!B$1:C$1048576,2,0)</f>
        <v>Ammunition for heavy weapon</v>
      </c>
      <c r="K312" s="7" t="str">
        <f aca="false">IF(I312=".",I312,VLOOKUP($I312,'[1]Price List, Weapons &amp; Items'!B$1:D$1048576,3,0))</f>
        <v>227mm MLRS ammunition</v>
      </c>
      <c r="L312" s="8" t="n">
        <f aca="false">VLOOKUP(I312,'[1]Price List, Weapons &amp; Items'!B$1:E$1048576,4,0)</f>
        <v>0</v>
      </c>
      <c r="M312" s="9" t="s">
        <v>166</v>
      </c>
      <c r="N312" s="9" t="s">
        <v>166</v>
      </c>
      <c r="O312" s="9" t="n">
        <f aca="false">VLOOKUP($I312,'[1]Price List, Weapons &amp; Items'!B$1:G$1048576,6,0)</f>
        <v>150000</v>
      </c>
      <c r="P312" s="6" t="str">
        <f aca="false">IF(TYPE(M312)=1,IF(TYPE(O312)=1,M312*O312,"No price"),".")</f>
        <v>.</v>
      </c>
      <c r="Q312" s="6" t="str">
        <f aca="false">IF(TYPE(N312)=1,IF(TYPE(O312)=1,N312*O312,"No price"),".")</f>
        <v>.</v>
      </c>
      <c r="R312" s="6" t="str">
        <f aca="false">IF(AG312=1,IF(H312&lt;&gt;"Not given",H312,IF(TYPE(H312)=2,IF(SUMIFS(#REF!,#REF!,A312)&gt;0,SUMIFS(#REF!,#REF!,A312),"."),"Format error")),"")</f>
        <v/>
      </c>
      <c r="S312" s="6" t="str">
        <f aca="false">IF(AND(AG312=1,R312&lt;&gt;".")=TRUE(),R312/VLOOKUP(G312,'[1]Exchange Rates'!B$1:C$1048576,2,0),IF(R312=".",".",""))</f>
        <v/>
      </c>
      <c r="T312" s="6" t="str">
        <f aca="false">IF(AG312=1,IF(AI312="Value is not given at all",".",IF(AI312="Value is given by the source",S312,IF(AI312="Value is calculated with prices",(IF(SUMIFS(#REF!,#REF!,A312)&gt;0,SUMIFS(#REF!,#REF!,A312),"."))/VLOOKUP("USD",'[1]Exchange Rates'!B$1:C$1048576,2,0),"Error with coding"))),"")</f>
        <v/>
      </c>
      <c r="U312" s="5" t="s">
        <v>63</v>
      </c>
      <c r="V312" s="34" t="s">
        <v>482</v>
      </c>
      <c r="W312" s="34" t="s">
        <v>95</v>
      </c>
      <c r="X312" s="45" t="s">
        <v>99</v>
      </c>
      <c r="Y312" s="45" t="s">
        <v>142</v>
      </c>
      <c r="Z312" s="5" t="n">
        <v>0</v>
      </c>
      <c r="AA312" s="5" t="n">
        <v>0</v>
      </c>
      <c r="AB312" s="5" t="n">
        <f aca="false">IF(AND(D312="Humanitarian", AE312&lt;&gt;"."), 1, 0)</f>
        <v>0</v>
      </c>
      <c r="AC312" s="5" t="n">
        <f aca="false">IF(OR(M312="undisclosed", M312="."), 0, IF(M312=N312, 1, 0))</f>
        <v>0</v>
      </c>
      <c r="AD312" s="5" t="n">
        <v>0</v>
      </c>
      <c r="AE312" s="1" t="s">
        <v>62</v>
      </c>
      <c r="AF312" s="12" t="str">
        <f aca="false">""</f>
        <v/>
      </c>
      <c r="AG312" s="36" t="n">
        <v>0</v>
      </c>
      <c r="AH312" s="36" t="s">
        <v>66</v>
      </c>
      <c r="AI312" s="36" t="s">
        <v>67</v>
      </c>
      <c r="AJ312" s="36" t="n">
        <v>1</v>
      </c>
      <c r="AK312" s="36" t="n">
        <v>13</v>
      </c>
      <c r="AL312" s="36" t="n">
        <v>0</v>
      </c>
      <c r="AM312" s="36" t="n">
        <f aca="false">IF(OR(AN312="2022-2023",AN312=2022), 1, 0)</f>
        <v>1</v>
      </c>
      <c r="AN312" s="36" t="s">
        <v>68</v>
      </c>
      <c r="AO312" s="36" t="n">
        <f aca="false">VLOOKUP($I312,'[1]Price List, Weapons &amp; Items'!B$1:F$1048576,5,0)</f>
        <v>1</v>
      </c>
      <c r="AP312" s="36" t="n">
        <f aca="false">IF(AND(AO312=1,M312="undisclosed")=TRUE(),1,0)</f>
        <v>1</v>
      </c>
      <c r="AQ312" s="36" t="n">
        <f aca="false">IF(AND(AO312=1,N312="undisclosed")=TRUE(),1,0)</f>
        <v>1</v>
      </c>
      <c r="AR312" s="36" t="n">
        <f aca="false">IFERROR(IF(SEARCH("ammuni",I312,1)&gt;0,1,0),0)</f>
        <v>1</v>
      </c>
      <c r="AS312" s="5" t="str">
        <f aca="false">VLOOKUP($I312,'[1]Price List, Weapons &amp; Items'!B$1:L$1048576,COLUMN('[1]Price List, Weapons &amp; Items'!$J$11)-1,0)</f>
        <v>Media reports (incl. social media)</v>
      </c>
      <c r="AT312" s="5" t="str">
        <f aca="false">IF(I312=".",".",VLOOKUP($I312,'[1]Price List, Weapons &amp; Items'!B$1:J$1048576,3,0))</f>
        <v>227mm MLRS ammunition</v>
      </c>
      <c r="AU312" s="13" t="str">
        <f aca="true">IF(AG312=1,(OFFSET(I312,0,0,COUNTIF(#REF!,A312),1)),"")</f>
        <v/>
      </c>
      <c r="AV312" s="5" t="str">
        <f aca="false">VLOOKUP($I312,'[1]Price List, Weapons &amp; Items'!B$1:L$1048576,COLUMN('[1]Price List, Weapons &amp; Items'!$L$11)-1,0)</f>
        <v>no price, 0 count</v>
      </c>
      <c r="AW312" s="5" t="n">
        <f aca="false">IF(U312="Yes",1,0)</f>
        <v>1</v>
      </c>
      <c r="AX312" s="5" t="n">
        <f aca="false">IF(D312="Military",IF(OR(IFERROR(SEARCH("equipment",E312,1),0)&gt;0,IFERROR(SEARCH("weapons",E312,1),0)&gt;0),1,0),0)</f>
        <v>1</v>
      </c>
      <c r="AY312" s="5" t="str">
        <f aca="false">IFERROR(IF(VALUE(TEXT(C312,"mm"))=IF(AK312&gt;12,AK312-12,AK312),".",IF(TEXT(C312,"mm")="01",".",1)),"Value is not in date format")</f>
        <v>.</v>
      </c>
      <c r="AZ312" s="5" t="str">
        <f aca="false">IF(AND(A312=A311,C312=C311)=TRUE(),IF(F312=F311,".","1"),".")</f>
        <v>.</v>
      </c>
      <c r="BA312" s="5" t="str">
        <f aca="false">IF(AND(_xlfn.ISFORMULA(R312),_xlfn.ISFORMULA(S312),_xlfn.ISFORMULA(T312))=TRUE(),".",1)</f>
        <v>.</v>
      </c>
      <c r="BB312" s="5" t="str">
        <f aca="false">IF(T312&lt;&gt;".",IF(T312&gt;S312,1,"."),".")</f>
        <v>.</v>
      </c>
      <c r="BC312" s="5" t="n">
        <f aca="false">IFERROR(VLOOKUP(B312,'[1]Share, Heavy Weapons to Ukraine'!B$1:AA$1048576,COLUMN('[1]Share, Heavy Weapons to Ukraine'!C321)-1,0),0)</f>
        <v>1</v>
      </c>
      <c r="BD312" s="5" t="n">
        <f aca="false">VLOOKUP(Sheet1!B312,'[1]Country Summary (€)'!B$1:F$1048576,COLUMN('[1]Country Summary (€)'!C322)-1,FALSE())</f>
        <v>0</v>
      </c>
      <c r="BE312" s="5" t="str">
        <f aca="false">IF(AND(AG312=1,D312="Military",H312&lt;&gt;"Not given")=TRUE(),IF(SUMIFS(#REF!,#REF!,A312)&gt;0,ABS((SUMIFS(#REF!,#REF!,A312)/VLOOKUP("USD",'[1]Exchange Rates'!B$1:C$1048576,2,0)))/S312,"."),".")</f>
        <v>.</v>
      </c>
      <c r="BF312" s="1" t="str">
        <f aca="false">IF(AND(AG312=1,D312="Military",H312&lt;&gt;"Not given")=TRUE(),IF(SUMIFS(#REF!,#REF!,A312)&gt;0,IF((ABS((SUMIFS(#REF!,#REF!,A312)/VLOOKUP("USD",'[1]Exchange Rates'!B$1:C$1048576,2,0)))/S312)&gt;1,(SUMIFS(#REF!,#REF!,A312)-S312)/S312,(S312-SUMIFS(#REF!,#REF!,A312))/SUMIFS(#REF!,#REF!,A312)),"."),".")</f>
        <v>.</v>
      </c>
    </row>
    <row r="313" customFormat="false" ht="15.75" hidden="false" customHeight="true" outlineLevel="0" collapsed="false">
      <c r="A313" s="37" t="s">
        <v>479</v>
      </c>
      <c r="B313" s="37" t="s">
        <v>57</v>
      </c>
      <c r="C313" s="38" t="n">
        <v>44932</v>
      </c>
      <c r="D313" s="37" t="s">
        <v>105</v>
      </c>
      <c r="E313" s="37" t="s">
        <v>370</v>
      </c>
      <c r="F313" s="90" t="s">
        <v>481</v>
      </c>
      <c r="G313" s="5" t="s">
        <v>61</v>
      </c>
      <c r="H313" s="53" t="n">
        <v>2850000000</v>
      </c>
      <c r="I313" s="1" t="s">
        <v>487</v>
      </c>
      <c r="J313" s="7" t="str">
        <f aca="false">VLOOKUP($I313,'[1]Price List, Weapons &amp; Items'!B$1:C$1048576,2,0)</f>
        <v>Ammunition for heavy weapon</v>
      </c>
      <c r="K313" s="7" t="str">
        <f aca="false">IF(I313=".",I313,VLOOKUP($I313,'[1]Price List, Weapons &amp; Items'!B$1:D$1048576,3,0))</f>
        <v>missile</v>
      </c>
      <c r="L313" s="8" t="n">
        <f aca="false">VLOOKUP(I313,'[1]Price List, Weapons &amp; Items'!B$1:E$1048576,4,0)</f>
        <v>0</v>
      </c>
      <c r="M313" s="9" t="s">
        <v>166</v>
      </c>
      <c r="N313" s="9" t="s">
        <v>166</v>
      </c>
      <c r="O313" s="9" t="n">
        <f aca="false">VLOOKUP($I313,'[1]Price List, Weapons &amp; Items'!B$1:G$1048576,6,0)</f>
        <v>165900</v>
      </c>
      <c r="P313" s="6" t="str">
        <f aca="false">IF(TYPE(M313)=1,IF(TYPE(O313)=1,M313*O313,"No price"),".")</f>
        <v>.</v>
      </c>
      <c r="Q313" s="6" t="str">
        <f aca="false">IF(TYPE(N313)=1,IF(TYPE(O313)=1,N313*O313,"No price"),".")</f>
        <v>.</v>
      </c>
      <c r="R313" s="6" t="str">
        <f aca="false">IF(AG313=1,IF(H313&lt;&gt;"Not given",H313,IF(TYPE(H313)=2,IF(SUMIFS(#REF!,#REF!,A313)&gt;0,SUMIFS(#REF!,#REF!,A313),"."),"Format error")),"")</f>
        <v/>
      </c>
      <c r="S313" s="6" t="str">
        <f aca="false">IF(AND(AG313=1,R313&lt;&gt;".")=TRUE(),R313/VLOOKUP(G313,'[1]Exchange Rates'!B$1:C$1048576,2,0),IF(R313=".",".",""))</f>
        <v/>
      </c>
      <c r="T313" s="6" t="str">
        <f aca="false">IF(AG313=1,IF(AI313="Value is not given at all",".",IF(AI313="Value is given by the source",S313,IF(AI313="Value is calculated with prices",(IF(SUMIFS(#REF!,#REF!,A313)&gt;0,SUMIFS(#REF!,#REF!,A313),"."))/VLOOKUP("USD",'[1]Exchange Rates'!B$1:C$1048576,2,0),"Error with coding"))),"")</f>
        <v/>
      </c>
      <c r="U313" s="5" t="s">
        <v>63</v>
      </c>
      <c r="V313" s="34" t="s">
        <v>482</v>
      </c>
      <c r="W313" s="34" t="s">
        <v>95</v>
      </c>
      <c r="X313" s="45" t="s">
        <v>99</v>
      </c>
      <c r="Y313" s="45" t="s">
        <v>145</v>
      </c>
      <c r="Z313" s="5" t="n">
        <v>0</v>
      </c>
      <c r="AA313" s="5" t="n">
        <v>0</v>
      </c>
      <c r="AB313" s="5" t="n">
        <f aca="false">IF(AND(D313="Humanitarian", AE313&lt;&gt;"."), 1, 0)</f>
        <v>0</v>
      </c>
      <c r="AC313" s="5" t="n">
        <f aca="false">IF(OR(M313="undisclosed", M313="."), 0, IF(M313=N313, 1, 0))</f>
        <v>0</v>
      </c>
      <c r="AD313" s="5" t="n">
        <v>0</v>
      </c>
      <c r="AE313" s="1" t="s">
        <v>62</v>
      </c>
      <c r="AF313" s="12" t="str">
        <f aca="false">""</f>
        <v/>
      </c>
      <c r="AG313" s="36" t="n">
        <v>0</v>
      </c>
      <c r="AH313" s="36" t="s">
        <v>66</v>
      </c>
      <c r="AI313" s="36" t="s">
        <v>67</v>
      </c>
      <c r="AJ313" s="36" t="n">
        <v>1</v>
      </c>
      <c r="AK313" s="36" t="n">
        <v>13</v>
      </c>
      <c r="AL313" s="36" t="n">
        <v>0</v>
      </c>
      <c r="AM313" s="36" t="n">
        <f aca="false">IF(OR(AN313="2022-2023",AN313=2022), 1, 0)</f>
        <v>1</v>
      </c>
      <c r="AN313" s="36" t="s">
        <v>68</v>
      </c>
      <c r="AO313" s="36" t="n">
        <f aca="false">VLOOKUP($I313,'[1]Price List, Weapons &amp; Items'!B$1:F$1048576,5,0)</f>
        <v>0</v>
      </c>
      <c r="AP313" s="36" t="n">
        <f aca="false">IF(AND(AO313=1,M313="undisclosed")=TRUE(),1,0)</f>
        <v>0</v>
      </c>
      <c r="AQ313" s="36" t="n">
        <f aca="false">IF(AND(AO313=1,N313="undisclosed")=TRUE(),1,0)</f>
        <v>0</v>
      </c>
      <c r="AR313" s="36" t="n">
        <f aca="false">IFERROR(IF(SEARCH("ammuni",I313,1)&gt;0,1,0),0)</f>
        <v>0</v>
      </c>
      <c r="AS313" s="5" t="str">
        <f aca="false">VLOOKUP($I313,'[1]Price List, Weapons &amp; Items'!B$1:L$1048576,COLUMN('[1]Price List, Weapons &amp; Items'!$J$11)-1,0)</f>
        <v>Media reports (incl. social media)</v>
      </c>
      <c r="AT313" s="5" t="str">
        <f aca="false">IF(I313=".",".",VLOOKUP($I313,'[1]Price List, Weapons &amp; Items'!B$1:J$1048576,3,0))</f>
        <v>missile</v>
      </c>
      <c r="AU313" s="13" t="str">
        <f aca="true">IF(AG313=1,(OFFSET(I313,0,0,COUNTIF(#REF!,A313),1)),"")</f>
        <v/>
      </c>
      <c r="AV313" s="5" t="str">
        <f aca="false">VLOOKUP($I313,'[1]Price List, Weapons &amp; Items'!B$1:L$1048576,COLUMN('[1]Price List, Weapons &amp; Items'!$L$11)-1,0)</f>
        <v>no price, 0 count</v>
      </c>
      <c r="AW313" s="5" t="n">
        <f aca="false">IF(U313="Yes",1,0)</f>
        <v>1</v>
      </c>
      <c r="AX313" s="5" t="n">
        <f aca="false">IF(D313="Military",IF(OR(IFERROR(SEARCH("equipment",E313,1),0)&gt;0,IFERROR(SEARCH("weapons",E313,1),0)&gt;0),1,0),0)</f>
        <v>1</v>
      </c>
      <c r="AY313" s="5" t="str">
        <f aca="false">IFERROR(IF(VALUE(TEXT(C313,"mm"))=IF(AK313&gt;12,AK313-12,AK313),".",IF(TEXT(C313,"mm")="01",".",1)),"Value is not in date format")</f>
        <v>.</v>
      </c>
      <c r="AZ313" s="5" t="str">
        <f aca="false">IF(AND(A313=A312,C313=C312)=TRUE(),IF(F313=F312,".","1"),".")</f>
        <v>.</v>
      </c>
      <c r="BA313" s="5" t="str">
        <f aca="false">IF(AND(_xlfn.ISFORMULA(R313),_xlfn.ISFORMULA(S313),_xlfn.ISFORMULA(T313))=TRUE(),".",1)</f>
        <v>.</v>
      </c>
      <c r="BB313" s="5" t="str">
        <f aca="false">IF(T313&lt;&gt;".",IF(T313&gt;S313,1,"."),".")</f>
        <v>.</v>
      </c>
      <c r="BC313" s="5" t="n">
        <f aca="false">IFERROR(VLOOKUP(B313,'[1]Share, Heavy Weapons to Ukraine'!B$1:AA$1048576,COLUMN('[1]Share, Heavy Weapons to Ukraine'!C322)-1,0),0)</f>
        <v>1</v>
      </c>
      <c r="BD313" s="5" t="n">
        <f aca="false">VLOOKUP(Sheet1!B313,'[1]Country Summary (€)'!B$1:F$1048576,COLUMN('[1]Country Summary (€)'!C323)-1,FALSE())</f>
        <v>0</v>
      </c>
      <c r="BE313" s="5" t="str">
        <f aca="false">IF(AND(AG313=1,D313="Military",H313&lt;&gt;"Not given")=TRUE(),IF(SUMIFS(#REF!,#REF!,A313)&gt;0,ABS((SUMIFS(#REF!,#REF!,A313)/VLOOKUP("USD",'[1]Exchange Rates'!B$1:C$1048576,2,0)))/S313,"."),".")</f>
        <v>.</v>
      </c>
      <c r="BF313" s="1" t="str">
        <f aca="false">IF(AND(AG313=1,D313="Military",H313&lt;&gt;"Not given")=TRUE(),IF(SUMIFS(#REF!,#REF!,A313)&gt;0,IF((ABS((SUMIFS(#REF!,#REF!,A313)/VLOOKUP("USD",'[1]Exchange Rates'!B$1:C$1048576,2,0)))/S313)&gt;1,(SUMIFS(#REF!,#REF!,A313)-S313)/S313,(S313-SUMIFS(#REF!,#REF!,A313))/SUMIFS(#REF!,#REF!,A313)),"."),".")</f>
        <v>.</v>
      </c>
    </row>
    <row r="314" customFormat="false" ht="15.75" hidden="false" customHeight="true" outlineLevel="0" collapsed="false">
      <c r="A314" s="37" t="s">
        <v>479</v>
      </c>
      <c r="B314" s="37" t="s">
        <v>57</v>
      </c>
      <c r="C314" s="38" t="n">
        <v>44932</v>
      </c>
      <c r="D314" s="37" t="s">
        <v>105</v>
      </c>
      <c r="E314" s="37" t="s">
        <v>370</v>
      </c>
      <c r="F314" s="90" t="s">
        <v>481</v>
      </c>
      <c r="G314" s="5" t="s">
        <v>61</v>
      </c>
      <c r="H314" s="53" t="n">
        <v>2850000000</v>
      </c>
      <c r="I314" s="1" t="s">
        <v>488</v>
      </c>
      <c r="J314" s="7" t="str">
        <f aca="false">VLOOKUP($I314,'[1]Price List, Weapons &amp; Items'!B$1:C$1048576,2,0)</f>
        <v>Ammunition for heavy weapon</v>
      </c>
      <c r="K314" s="7" t="str">
        <f aca="false">IF(I314=".",I314,VLOOKUP($I314,'[1]Price List, Weapons &amp; Items'!B$1:D$1048576,3,0))</f>
        <v>missile</v>
      </c>
      <c r="L314" s="8" t="n">
        <f aca="false">VLOOKUP(I314,'[1]Price List, Weapons &amp; Items'!B$1:E$1048576,4,0)</f>
        <v>0</v>
      </c>
      <c r="M314" s="9" t="n">
        <v>4000</v>
      </c>
      <c r="N314" s="9" t="s">
        <v>166</v>
      </c>
      <c r="O314" s="9" t="n">
        <f aca="false">VLOOKUP($I314,'[1]Price List, Weapons &amp; Items'!B$1:G$1048576,6,0)</f>
        <v>400</v>
      </c>
      <c r="P314" s="6" t="str">
        <f aca="false">IF(TYPE(M314)=1,IF(TYPE(O314)=1,M314*O314,"No price"),".")</f>
        <v>No price</v>
      </c>
      <c r="Q314" s="6" t="str">
        <f aca="false">IF(TYPE(N314)=1,IF(TYPE(O314)=1,N314*O314,"No price"),".")</f>
        <v>.</v>
      </c>
      <c r="R314" s="6" t="str">
        <f aca="false">IF(AG314=1,IF(H314&lt;&gt;"Not given",H314,IF(TYPE(H314)=2,IF(SUMIFS(#REF!,#REF!,A314)&gt;0,SUMIFS(#REF!,#REF!,A314),"."),"Format error")),"")</f>
        <v/>
      </c>
      <c r="S314" s="6" t="str">
        <f aca="false">IF(AND(AG314=1,R314&lt;&gt;".")=TRUE(),R314/VLOOKUP(G314,'[1]Exchange Rates'!B$1:C$1048576,2,0),IF(R314=".",".",""))</f>
        <v/>
      </c>
      <c r="T314" s="6" t="str">
        <f aca="false">IF(AG314=1,IF(AI314="Value is not given at all",".",IF(AI314="Value is given by the source",S314,IF(AI314="Value is calculated with prices",(IF(SUMIFS(#REF!,#REF!,A314)&gt;0,SUMIFS(#REF!,#REF!,A314),"."))/VLOOKUP("USD",'[1]Exchange Rates'!B$1:C$1048576,2,0),"Error with coding"))),"")</f>
        <v/>
      </c>
      <c r="U314" s="5" t="s">
        <v>63</v>
      </c>
      <c r="V314" s="34" t="s">
        <v>482</v>
      </c>
      <c r="W314" s="34" t="s">
        <v>95</v>
      </c>
      <c r="X314" s="45" t="s">
        <v>99</v>
      </c>
      <c r="Y314" s="45" t="s">
        <v>148</v>
      </c>
      <c r="Z314" s="5" t="n">
        <v>0</v>
      </c>
      <c r="AA314" s="5" t="n">
        <v>0</v>
      </c>
      <c r="AB314" s="5" t="n">
        <f aca="false">IF(AND(D314="Humanitarian", AE314&lt;&gt;"."), 1, 0)</f>
        <v>0</v>
      </c>
      <c r="AC314" s="5" t="n">
        <f aca="false">IF(OR(M314="undisclosed", M314="."), 0, IF(M314=N314, 1, 0))</f>
        <v>0</v>
      </c>
      <c r="AD314" s="5" t="n">
        <v>0</v>
      </c>
      <c r="AE314" s="1" t="s">
        <v>62</v>
      </c>
      <c r="AF314" s="12" t="str">
        <f aca="false">""</f>
        <v/>
      </c>
      <c r="AG314" s="36" t="n">
        <v>0</v>
      </c>
      <c r="AH314" s="36" t="s">
        <v>66</v>
      </c>
      <c r="AI314" s="36" t="s">
        <v>67</v>
      </c>
      <c r="AJ314" s="36" t="n">
        <v>1</v>
      </c>
      <c r="AK314" s="36" t="n">
        <v>13</v>
      </c>
      <c r="AL314" s="36" t="n">
        <v>0</v>
      </c>
      <c r="AM314" s="36" t="n">
        <f aca="false">IF(OR(AN314="2022-2023",AN314=2022), 1, 0)</f>
        <v>1</v>
      </c>
      <c r="AN314" s="36" t="s">
        <v>68</v>
      </c>
      <c r="AO314" s="36" t="n">
        <f aca="false">VLOOKUP($I314,'[1]Price List, Weapons &amp; Items'!B$1:F$1048576,5,0)</f>
        <v>0</v>
      </c>
      <c r="AP314" s="36" t="n">
        <f aca="false">IF(AND(AO314=1,M314="undisclosed")=TRUE(),1,0)</f>
        <v>0</v>
      </c>
      <c r="AQ314" s="36" t="n">
        <f aca="false">IF(AND(AO314=1,N314="undisclosed")=TRUE(),1,0)</f>
        <v>0</v>
      </c>
      <c r="AR314" s="36" t="n">
        <f aca="false">IFERROR(IF(SEARCH("ammuni",I314,1)&gt;0,1,0),0)</f>
        <v>0</v>
      </c>
      <c r="AS314" s="5" t="str">
        <f aca="false">VLOOKUP($I314,'[1]Price List, Weapons &amp; Items'!B$1:L$1048576,COLUMN('[1]Price List, Weapons &amp; Items'!$J$11)-1,0)</f>
        <v>Media reports (incl. social media)</v>
      </c>
      <c r="AT314" s="5" t="str">
        <f aca="false">IF(I314=".",".",VLOOKUP($I314,'[1]Price List, Weapons &amp; Items'!B$1:J$1048576,3,0))</f>
        <v>missile</v>
      </c>
      <c r="AU314" s="13" t="str">
        <f aca="true">IF(AG314=1,(OFFSET(I314,0,0,COUNTIF(#REF!,A314),1)),"")</f>
        <v/>
      </c>
      <c r="AV314" s="5" t="n">
        <f aca="false">VLOOKUP($I314,'[1]Price List, Weapons &amp; Items'!B$1:L$1048576,COLUMN('[1]Price List, Weapons &amp; Items'!$L$11)-1,0)</f>
        <v>0</v>
      </c>
      <c r="AW314" s="5" t="n">
        <f aca="false">IF(U314="Yes",1,0)</f>
        <v>1</v>
      </c>
      <c r="AX314" s="5" t="n">
        <f aca="false">IF(D314="Military",IF(OR(IFERROR(SEARCH("equipment",E314,1),0)&gt;0,IFERROR(SEARCH("weapons",E314,1),0)&gt;0),1,0),0)</f>
        <v>1</v>
      </c>
      <c r="AY314" s="5" t="str">
        <f aca="false">IFERROR(IF(VALUE(TEXT(C314,"mm"))=IF(AK314&gt;12,AK314-12,AK314),".",IF(TEXT(C314,"mm")="01",".",1)),"Value is not in date format")</f>
        <v>.</v>
      </c>
      <c r="AZ314" s="5" t="str">
        <f aca="false">IF(AND(A314=A313,C314=C313)=TRUE(),IF(F314=F313,".","1"),".")</f>
        <v>.</v>
      </c>
      <c r="BA314" s="5" t="str">
        <f aca="false">IF(AND(_xlfn.ISFORMULA(R314),_xlfn.ISFORMULA(S314),_xlfn.ISFORMULA(T314))=TRUE(),".",1)</f>
        <v>.</v>
      </c>
      <c r="BB314" s="5" t="str">
        <f aca="false">IF(T314&lt;&gt;".",IF(T314&gt;S314,1,"."),".")</f>
        <v>.</v>
      </c>
      <c r="BC314" s="5" t="n">
        <f aca="false">IFERROR(VLOOKUP(B314,'[1]Share, Heavy Weapons to Ukraine'!B$1:AA$1048576,COLUMN('[1]Share, Heavy Weapons to Ukraine'!C323)-1,0),0)</f>
        <v>1</v>
      </c>
      <c r="BD314" s="5" t="n">
        <f aca="false">VLOOKUP(Sheet1!B314,'[1]Country Summary (€)'!B$1:F$1048576,COLUMN('[1]Country Summary (€)'!C324)-1,FALSE())</f>
        <v>0</v>
      </c>
      <c r="BE314" s="5" t="str">
        <f aca="false">IF(AND(AG314=1,D314="Military",H314&lt;&gt;"Not given")=TRUE(),IF(SUMIFS(#REF!,#REF!,A314)&gt;0,ABS((SUMIFS(#REF!,#REF!,A314)/VLOOKUP("USD",'[1]Exchange Rates'!B$1:C$1048576,2,0)))/S314,"."),".")</f>
        <v>.</v>
      </c>
      <c r="BF314" s="1" t="str">
        <f aca="false">IF(AND(AG314=1,D314="Military",H314&lt;&gt;"Not given")=TRUE(),IF(SUMIFS(#REF!,#REF!,A314)&gt;0,IF((ABS((SUMIFS(#REF!,#REF!,A314)/VLOOKUP("USD",'[1]Exchange Rates'!B$1:C$1048576,2,0)))/S314)&gt;1,(SUMIFS(#REF!,#REF!,A314)-S314)/S314,(S314-SUMIFS(#REF!,#REF!,A314))/SUMIFS(#REF!,#REF!,A314)),"."),".")</f>
        <v>.</v>
      </c>
    </row>
    <row r="315" customFormat="false" ht="15.75" hidden="false" customHeight="true" outlineLevel="0" collapsed="false">
      <c r="A315" s="37" t="s">
        <v>479</v>
      </c>
      <c r="B315" s="37" t="s">
        <v>57</v>
      </c>
      <c r="C315" s="38" t="n">
        <v>44932</v>
      </c>
      <c r="D315" s="37" t="s">
        <v>105</v>
      </c>
      <c r="E315" s="37" t="s">
        <v>370</v>
      </c>
      <c r="F315" s="90" t="s">
        <v>481</v>
      </c>
      <c r="G315" s="5" t="s">
        <v>61</v>
      </c>
      <c r="H315" s="53" t="n">
        <v>2850000000</v>
      </c>
      <c r="I315" s="49" t="s">
        <v>381</v>
      </c>
      <c r="J315" s="7" t="str">
        <f aca="false">VLOOKUP($I315,'[1]Price List, Weapons &amp; Items'!B$1:C$1048576,2,0)</f>
        <v>Ammunition for heavy weapon</v>
      </c>
      <c r="K315" s="7" t="str">
        <f aca="false">IF(I315=".",I315,VLOOKUP($I315,'[1]Price List, Weapons &amp; Items'!B$1:D$1048576,3,0))</f>
        <v>122mm MLRS ammunition</v>
      </c>
      <c r="L315" s="8" t="n">
        <f aca="false">VLOOKUP(I315,'[1]Price List, Weapons &amp; Items'!B$1:E$1048576,4,0)</f>
        <v>1</v>
      </c>
      <c r="M315" s="9" t="n">
        <v>2000</v>
      </c>
      <c r="N315" s="9" t="s">
        <v>166</v>
      </c>
      <c r="O315" s="9" t="n">
        <f aca="false">VLOOKUP($I315,'[1]Price List, Weapons &amp; Items'!B$1:G$1048576,6,0)</f>
        <v>1000</v>
      </c>
      <c r="P315" s="6" t="str">
        <f aca="false">IF(TYPE(M315)=1,IF(TYPE(O315)=1,M315*O315,"No price"),".")</f>
        <v>No price</v>
      </c>
      <c r="Q315" s="6" t="str">
        <f aca="false">IF(TYPE(N315)=1,IF(TYPE(O315)=1,N315*O315,"No price"),".")</f>
        <v>.</v>
      </c>
      <c r="R315" s="6" t="str">
        <f aca="false">IF(AG315=1,IF(H315&lt;&gt;"Not given",H315,IF(TYPE(H315)=2,IF(SUMIFS(#REF!,#REF!,A315)&gt;0,SUMIFS(#REF!,#REF!,A315),"."),"Format error")),"")</f>
        <v/>
      </c>
      <c r="S315" s="6" t="str">
        <f aca="false">IF(AND(AG315=1,R315&lt;&gt;".")=TRUE(),R315/VLOOKUP(G315,'[1]Exchange Rates'!B$1:C$1048576,2,0),IF(R315=".",".",""))</f>
        <v/>
      </c>
      <c r="T315" s="6" t="str">
        <f aca="false">IF(AG315=1,IF(AI315="Value is not given at all",".",IF(AI315="Value is given by the source",S315,IF(AI315="Value is calculated with prices",(IF(SUMIFS(#REF!,#REF!,A315)&gt;0,SUMIFS(#REF!,#REF!,A315),"."))/VLOOKUP("USD",'[1]Exchange Rates'!B$1:C$1048576,2,0),"Error with coding"))),"")</f>
        <v/>
      </c>
      <c r="U315" s="5" t="s">
        <v>63</v>
      </c>
      <c r="V315" s="34" t="s">
        <v>482</v>
      </c>
      <c r="W315" s="34" t="s">
        <v>95</v>
      </c>
      <c r="X315" s="45" t="s">
        <v>99</v>
      </c>
      <c r="Y315" s="45" t="s">
        <v>150</v>
      </c>
      <c r="Z315" s="5" t="n">
        <v>0</v>
      </c>
      <c r="AA315" s="5" t="n">
        <v>0</v>
      </c>
      <c r="AB315" s="5" t="n">
        <f aca="false">IF(AND(D315="Humanitarian", AE315&lt;&gt;"."), 1, 0)</f>
        <v>0</v>
      </c>
      <c r="AC315" s="5" t="n">
        <f aca="false">IF(OR(M315="undisclosed", M315="."), 0, IF(M315=N315, 1, 0))</f>
        <v>0</v>
      </c>
      <c r="AD315" s="5" t="n">
        <v>0</v>
      </c>
      <c r="AE315" s="1" t="s">
        <v>62</v>
      </c>
      <c r="AF315" s="12" t="str">
        <f aca="false">""</f>
        <v/>
      </c>
      <c r="AG315" s="36" t="n">
        <v>0</v>
      </c>
      <c r="AH315" s="36" t="s">
        <v>66</v>
      </c>
      <c r="AI315" s="36" t="s">
        <v>67</v>
      </c>
      <c r="AJ315" s="36" t="n">
        <v>1</v>
      </c>
      <c r="AK315" s="36" t="n">
        <v>13</v>
      </c>
      <c r="AL315" s="36" t="n">
        <v>0</v>
      </c>
      <c r="AM315" s="36" t="n">
        <f aca="false">IF(OR(AN315="2022-2023",AN315=2022), 1, 0)</f>
        <v>1</v>
      </c>
      <c r="AN315" s="36" t="s">
        <v>68</v>
      </c>
      <c r="AO315" s="36" t="n">
        <f aca="false">VLOOKUP($I315,'[1]Price List, Weapons &amp; Items'!B$1:F$1048576,5,0)</f>
        <v>1</v>
      </c>
      <c r="AP315" s="36" t="n">
        <f aca="false">IF(AND(AO315=1,M315="undisclosed")=TRUE(),1,0)</f>
        <v>0</v>
      </c>
      <c r="AQ315" s="36" t="n">
        <f aca="false">IF(AND(AO315=1,N315="undisclosed")=TRUE(),1,0)</f>
        <v>1</v>
      </c>
      <c r="AR315" s="36" t="n">
        <f aca="false">IFERROR(IF(SEARCH("ammuni",I315,1)&gt;0,1,0),0)</f>
        <v>0</v>
      </c>
      <c r="AS315" s="5" t="str">
        <f aca="false">VLOOKUP($I315,'[1]Price List, Weapons &amp; Items'!B$1:L$1048576,COLUMN('[1]Price List, Weapons &amp; Items'!$J$11)-1,0)</f>
        <v>Media reports (incl. social media)</v>
      </c>
      <c r="AT315" s="5" t="str">
        <f aca="false">IF(I315=".",".",VLOOKUP($I315,'[1]Price List, Weapons &amp; Items'!B$1:J$1048576,3,0))</f>
        <v>122mm MLRS ammunition</v>
      </c>
      <c r="AU315" s="13" t="str">
        <f aca="true">IF(AG315=1,(OFFSET(I315,0,0,COUNTIF(#REF!,A315),1)),"")</f>
        <v/>
      </c>
      <c r="AV315" s="5" t="n">
        <f aca="false">VLOOKUP($I315,'[1]Price List, Weapons &amp; Items'!B$1:L$1048576,COLUMN('[1]Price List, Weapons &amp; Items'!$L$11)-1,0)</f>
        <v>0</v>
      </c>
      <c r="AW315" s="5" t="n">
        <f aca="false">IF(U315="Yes",1,0)</f>
        <v>1</v>
      </c>
      <c r="AX315" s="5" t="n">
        <f aca="false">IF(D315="Military",IF(OR(IFERROR(SEARCH("equipment",E315,1),0)&gt;0,IFERROR(SEARCH("weapons",E315,1),0)&gt;0),1,0),0)</f>
        <v>1</v>
      </c>
      <c r="AY315" s="5" t="str">
        <f aca="false">IFERROR(IF(VALUE(TEXT(C315,"mm"))=IF(AK315&gt;12,AK315-12,AK315),".",IF(TEXT(C315,"mm")="01",".",1)),"Value is not in date format")</f>
        <v>.</v>
      </c>
      <c r="AZ315" s="5" t="str">
        <f aca="false">IF(AND(A315=A314,C315=C314)=TRUE(),IF(F315=F314,".","1"),".")</f>
        <v>.</v>
      </c>
      <c r="BA315" s="5" t="str">
        <f aca="false">IF(AND(_xlfn.ISFORMULA(R315),_xlfn.ISFORMULA(S315),_xlfn.ISFORMULA(T315))=TRUE(),".",1)</f>
        <v>.</v>
      </c>
      <c r="BB315" s="5" t="str">
        <f aca="false">IF(T315&lt;&gt;".",IF(T315&gt;S315,1,"."),".")</f>
        <v>.</v>
      </c>
      <c r="BC315" s="5" t="n">
        <f aca="false">IFERROR(VLOOKUP(B315,'[1]Share, Heavy Weapons to Ukraine'!B$1:AA$1048576,COLUMN('[1]Share, Heavy Weapons to Ukraine'!C324)-1,0),0)</f>
        <v>1</v>
      </c>
      <c r="BD315" s="5" t="n">
        <f aca="false">VLOOKUP(Sheet1!B315,'[1]Country Summary (€)'!B$1:F$1048576,COLUMN('[1]Country Summary (€)'!C325)-1,FALSE())</f>
        <v>0</v>
      </c>
      <c r="BE315" s="5" t="str">
        <f aca="false">IF(AND(AG315=1,D315="Military",H315&lt;&gt;"Not given")=TRUE(),IF(SUMIFS(#REF!,#REF!,A315)&gt;0,ABS((SUMIFS(#REF!,#REF!,A315)/VLOOKUP("USD",'[1]Exchange Rates'!B$1:C$1048576,2,0)))/S315,"."),".")</f>
        <v>.</v>
      </c>
      <c r="BF315" s="1" t="str">
        <f aca="false">IF(AND(AG315=1,D315="Military",H315&lt;&gt;"Not given")=TRUE(),IF(SUMIFS(#REF!,#REF!,A315)&gt;0,IF((ABS((SUMIFS(#REF!,#REF!,A315)/VLOOKUP("USD",'[1]Exchange Rates'!B$1:C$1048576,2,0)))/S315)&gt;1,(SUMIFS(#REF!,#REF!,A315)-S315)/S315,(S315-SUMIFS(#REF!,#REF!,A315))/SUMIFS(#REF!,#REF!,A315)),"."),".")</f>
        <v>.</v>
      </c>
    </row>
    <row r="316" customFormat="false" ht="15.75" hidden="false" customHeight="true" outlineLevel="0" collapsed="false">
      <c r="A316" s="37" t="s">
        <v>479</v>
      </c>
      <c r="B316" s="37" t="s">
        <v>57</v>
      </c>
      <c r="C316" s="38" t="n">
        <v>44932</v>
      </c>
      <c r="D316" s="37" t="s">
        <v>105</v>
      </c>
      <c r="E316" s="37" t="s">
        <v>370</v>
      </c>
      <c r="F316" s="90" t="s">
        <v>481</v>
      </c>
      <c r="G316" s="5" t="s">
        <v>61</v>
      </c>
      <c r="H316" s="53" t="n">
        <v>2850000000</v>
      </c>
      <c r="I316" s="1" t="s">
        <v>340</v>
      </c>
      <c r="J316" s="7" t="str">
        <f aca="false">VLOOKUP($I316,'[1]Price List, Weapons &amp; Items'!B$1:C$1048576,2,0)</f>
        <v>Light armaments &amp; infantry</v>
      </c>
      <c r="K316" s="7" t="str">
        <f aca="false">IF(I316=".",I316,VLOOKUP($I316,'[1]Price List, Weapons &amp; Items'!B$1:D$1048576,3,0))</f>
        <v>Light Anti-armor Weapon (LAW)</v>
      </c>
      <c r="L316" s="8" t="n">
        <f aca="false">VLOOKUP(I316,'[1]Price List, Weapons &amp; Items'!B$1:E$1048576,4,0)</f>
        <v>0</v>
      </c>
      <c r="M316" s="9" t="n">
        <v>4300</v>
      </c>
      <c r="N316" s="9" t="s">
        <v>166</v>
      </c>
      <c r="O316" s="9" t="n">
        <f aca="false">VLOOKUP($I316,'[1]Price List, Weapons &amp; Items'!B$1:G$1048576,6,0)</f>
        <v>2099</v>
      </c>
      <c r="P316" s="6" t="str">
        <f aca="false">IF(TYPE(M316)=1,IF(TYPE(O316)=1,M316*O316,"No price"),".")</f>
        <v>No price</v>
      </c>
      <c r="Q316" s="6" t="str">
        <f aca="false">IF(TYPE(N316)=1,IF(TYPE(O316)=1,N316*O316,"No price"),".")</f>
        <v>.</v>
      </c>
      <c r="R316" s="6" t="str">
        <f aca="false">IF(AG316=1,IF(H316&lt;&gt;"Not given",H316,IF(TYPE(H316)=2,IF(SUMIFS(#REF!,#REF!,A316)&gt;0,SUMIFS(#REF!,#REF!,A316),"."),"Format error")),"")</f>
        <v/>
      </c>
      <c r="S316" s="6" t="str">
        <f aca="false">IF(AND(AG316=1,R316&lt;&gt;".")=TRUE(),R316/VLOOKUP(G316,'[1]Exchange Rates'!B$1:C$1048576,2,0),IF(R316=".",".",""))</f>
        <v/>
      </c>
      <c r="T316" s="6" t="str">
        <f aca="false">IF(AG316=1,IF(AI316="Value is not given at all",".",IF(AI316="Value is given by the source",S316,IF(AI316="Value is calculated with prices",(IF(SUMIFS(#REF!,#REF!,A316)&gt;0,SUMIFS(#REF!,#REF!,A316),"."))/VLOOKUP("USD",'[1]Exchange Rates'!B$1:C$1048576,2,0),"Error with coding"))),"")</f>
        <v/>
      </c>
      <c r="U316" s="5" t="s">
        <v>63</v>
      </c>
      <c r="V316" s="34" t="s">
        <v>482</v>
      </c>
      <c r="W316" s="34" t="s">
        <v>95</v>
      </c>
      <c r="X316" s="45" t="s">
        <v>99</v>
      </c>
      <c r="Y316" s="45" t="s">
        <v>152</v>
      </c>
      <c r="Z316" s="5" t="n">
        <v>0</v>
      </c>
      <c r="AA316" s="5" t="n">
        <v>0</v>
      </c>
      <c r="AB316" s="5" t="n">
        <f aca="false">IF(AND(D316="Humanitarian", AE316&lt;&gt;"."), 1, 0)</f>
        <v>0</v>
      </c>
      <c r="AC316" s="5" t="n">
        <f aca="false">IF(OR(M316="undisclosed", M316="."), 0, IF(M316=N316, 1, 0))</f>
        <v>0</v>
      </c>
      <c r="AD316" s="5" t="n">
        <v>0</v>
      </c>
      <c r="AE316" s="1" t="s">
        <v>62</v>
      </c>
      <c r="AF316" s="12" t="str">
        <f aca="false">""</f>
        <v/>
      </c>
      <c r="AG316" s="36" t="n">
        <v>0</v>
      </c>
      <c r="AH316" s="36" t="s">
        <v>66</v>
      </c>
      <c r="AI316" s="36" t="s">
        <v>67</v>
      </c>
      <c r="AJ316" s="36" t="n">
        <v>1</v>
      </c>
      <c r="AK316" s="36" t="n">
        <v>13</v>
      </c>
      <c r="AL316" s="36" t="n">
        <v>0</v>
      </c>
      <c r="AM316" s="36" t="n">
        <f aca="false">IF(OR(AN316="2022-2023",AN316=2022), 1, 0)</f>
        <v>1</v>
      </c>
      <c r="AN316" s="36" t="s">
        <v>68</v>
      </c>
      <c r="AO316" s="36" t="n">
        <f aca="false">VLOOKUP($I316,'[1]Price List, Weapons &amp; Items'!B$1:F$1048576,5,0)</f>
        <v>0</v>
      </c>
      <c r="AP316" s="36" t="n">
        <f aca="false">IF(AND(AO316=1,M316="undisclosed")=TRUE(),1,0)</f>
        <v>0</v>
      </c>
      <c r="AQ316" s="36" t="n">
        <f aca="false">IF(AND(AO316=1,N316="undisclosed")=TRUE(),1,0)</f>
        <v>0</v>
      </c>
      <c r="AR316" s="36" t="n">
        <f aca="false">IFERROR(IF(SEARCH("ammuni",I316,1)&gt;0,1,0),0)</f>
        <v>0</v>
      </c>
      <c r="AS316" s="5" t="str">
        <f aca="false">VLOOKUP($I316,'[1]Price List, Weapons &amp; Items'!B$1:L$1048576,COLUMN('[1]Price List, Weapons &amp; Items'!$J$11)-1,0)</f>
        <v>Media reports (incl. social media)</v>
      </c>
      <c r="AT316" s="5" t="str">
        <f aca="false">IF(I316=".",".",VLOOKUP($I316,'[1]Price List, Weapons &amp; Items'!B$1:J$1048576,3,0))</f>
        <v>Light Anti-armor Weapon (LAW)</v>
      </c>
      <c r="AU316" s="13" t="str">
        <f aca="true">IF(AG316=1,(OFFSET(I316,0,0,COUNTIF(#REF!,A316),1)),"")</f>
        <v/>
      </c>
      <c r="AV316" s="5" t="n">
        <f aca="false">VLOOKUP($I316,'[1]Price List, Weapons &amp; Items'!B$1:L$1048576,COLUMN('[1]Price List, Weapons &amp; Items'!$L$11)-1,0)</f>
        <v>0</v>
      </c>
      <c r="AW316" s="5" t="n">
        <f aca="false">IF(U316="Yes",1,0)</f>
        <v>1</v>
      </c>
      <c r="AX316" s="5" t="n">
        <f aca="false">IF(D316="Military",IF(OR(IFERROR(SEARCH("equipment",E316,1),0)&gt;0,IFERROR(SEARCH("weapons",E316,1),0)&gt;0),1,0),0)</f>
        <v>1</v>
      </c>
      <c r="AY316" s="5" t="str">
        <f aca="false">IFERROR(IF(VALUE(TEXT(C316,"mm"))=IF(AK316&gt;12,AK316-12,AK316),".",IF(TEXT(C316,"mm")="01",".",1)),"Value is not in date format")</f>
        <v>.</v>
      </c>
      <c r="AZ316" s="5" t="str">
        <f aca="false">IF(AND(A316=A315,C316=C315)=TRUE(),IF(F316=F315,".","1"),".")</f>
        <v>.</v>
      </c>
      <c r="BA316" s="5" t="str">
        <f aca="false">IF(AND(_xlfn.ISFORMULA(R316),_xlfn.ISFORMULA(S316),_xlfn.ISFORMULA(T316))=TRUE(),".",1)</f>
        <v>.</v>
      </c>
      <c r="BB316" s="5" t="str">
        <f aca="false">IF(T316&lt;&gt;".",IF(T316&gt;S316,1,"."),".")</f>
        <v>.</v>
      </c>
      <c r="BC316" s="5" t="n">
        <f aca="false">IFERROR(VLOOKUP(B316,'[1]Share, Heavy Weapons to Ukraine'!B$1:AA$1048576,COLUMN('[1]Share, Heavy Weapons to Ukraine'!C325)-1,0),0)</f>
        <v>1</v>
      </c>
      <c r="BD316" s="5" t="n">
        <f aca="false">VLOOKUP(Sheet1!B316,'[1]Country Summary (€)'!B$1:F$1048576,COLUMN('[1]Country Summary (€)'!C326)-1,FALSE())</f>
        <v>0</v>
      </c>
      <c r="BE316" s="5" t="str">
        <f aca="false">IF(AND(AG316=1,D316="Military",H316&lt;&gt;"Not given")=TRUE(),IF(SUMIFS(#REF!,#REF!,A316)&gt;0,ABS((SUMIFS(#REF!,#REF!,A316)/VLOOKUP("USD",'[1]Exchange Rates'!B$1:C$1048576,2,0)))/S316,"."),".")</f>
        <v>.</v>
      </c>
      <c r="BF316" s="1" t="str">
        <f aca="false">IF(AND(AG316=1,D316="Military",H316&lt;&gt;"Not given")=TRUE(),IF(SUMIFS(#REF!,#REF!,A316)&gt;0,IF((ABS((SUMIFS(#REF!,#REF!,A316)/VLOOKUP("USD",'[1]Exchange Rates'!B$1:C$1048576,2,0)))/S316)&gt;1,(SUMIFS(#REF!,#REF!,A316)-S316)/S316,(S316-SUMIFS(#REF!,#REF!,A316))/SUMIFS(#REF!,#REF!,A316)),"."),".")</f>
        <v>.</v>
      </c>
    </row>
    <row r="317" customFormat="false" ht="15.75" hidden="false" customHeight="true" outlineLevel="0" collapsed="false">
      <c r="A317" s="37" t="s">
        <v>479</v>
      </c>
      <c r="B317" s="37" t="s">
        <v>57</v>
      </c>
      <c r="C317" s="38" t="n">
        <v>44932</v>
      </c>
      <c r="D317" s="37" t="s">
        <v>105</v>
      </c>
      <c r="E317" s="37" t="s">
        <v>370</v>
      </c>
      <c r="F317" s="90" t="s">
        <v>481</v>
      </c>
      <c r="G317" s="5" t="s">
        <v>61</v>
      </c>
      <c r="H317" s="53" t="n">
        <v>2850000000</v>
      </c>
      <c r="I317" s="37" t="s">
        <v>180</v>
      </c>
      <c r="J317" s="7" t="str">
        <f aca="false">VLOOKUP($I317,'[1]Price List, Weapons &amp; Items'!B$1:C$1048576,2,0)</f>
        <v>Light armaments &amp; infantry</v>
      </c>
      <c r="K317" s="7" t="str">
        <f aca="false">IF(I317=".",I317,VLOOKUP($I317,'[1]Price List, Weapons &amp; Items'!B$1:D$1048576,3,0))</f>
        <v>Explosive</v>
      </c>
      <c r="L317" s="8" t="n">
        <f aca="false">VLOOKUP(I317,'[1]Price List, Weapons &amp; Items'!B$1:E$1048576,4,0)</f>
        <v>0</v>
      </c>
      <c r="M317" s="9" t="s">
        <v>166</v>
      </c>
      <c r="N317" s="9" t="s">
        <v>166</v>
      </c>
      <c r="O317" s="9" t="n">
        <f aca="false">VLOOKUP($I317,'[1]Price List, Weapons &amp; Items'!B$1:G$1048576,6,0)</f>
        <v>223.15</v>
      </c>
      <c r="P317" s="6" t="str">
        <f aca="false">IF(TYPE(M317)=1,IF(TYPE(O317)=1,M317*O317,"No price"),".")</f>
        <v>.</v>
      </c>
      <c r="Q317" s="6" t="str">
        <f aca="false">IF(TYPE(N317)=1,IF(TYPE(O317)=1,N317*O317,"No price"),".")</f>
        <v>.</v>
      </c>
      <c r="R317" s="6" t="str">
        <f aca="false">IF(AG317=1,IF(H317&lt;&gt;"Not given",H317,IF(TYPE(H317)=2,IF(SUMIFS(#REF!,#REF!,A317)&gt;0,SUMIFS(#REF!,#REF!,A317),"."),"Format error")),"")</f>
        <v/>
      </c>
      <c r="S317" s="6" t="str">
        <f aca="false">IF(AND(AG317=1,R317&lt;&gt;".")=TRUE(),R317/VLOOKUP(G317,'[1]Exchange Rates'!B$1:C$1048576,2,0),IF(R317=".",".",""))</f>
        <v/>
      </c>
      <c r="T317" s="6" t="str">
        <f aca="false">IF(AG317=1,IF(AI317="Value is not given at all",".",IF(AI317="Value is given by the source",S317,IF(AI317="Value is calculated with prices",(IF(SUMIFS(#REF!,#REF!,A317)&gt;0,SUMIFS(#REF!,#REF!,A317),"."))/VLOOKUP("USD",'[1]Exchange Rates'!B$1:C$1048576,2,0),"Error with coding"))),"")</f>
        <v/>
      </c>
      <c r="U317" s="5" t="s">
        <v>63</v>
      </c>
      <c r="V317" s="34" t="s">
        <v>482</v>
      </c>
      <c r="W317" s="34" t="s">
        <v>95</v>
      </c>
      <c r="X317" s="45" t="s">
        <v>99</v>
      </c>
      <c r="Y317" s="45" t="s">
        <v>154</v>
      </c>
      <c r="Z317" s="5" t="n">
        <v>0</v>
      </c>
      <c r="AA317" s="5" t="n">
        <v>0</v>
      </c>
      <c r="AB317" s="5" t="n">
        <f aca="false">IF(AND(D317="Humanitarian", AE317&lt;&gt;"."), 1, 0)</f>
        <v>0</v>
      </c>
      <c r="AC317" s="5" t="n">
        <f aca="false">IF(OR(M317="undisclosed", M317="."), 0, IF(M317=N317, 1, 0))</f>
        <v>0</v>
      </c>
      <c r="AD317" s="5" t="n">
        <v>0</v>
      </c>
      <c r="AE317" s="1" t="s">
        <v>62</v>
      </c>
      <c r="AF317" s="12" t="str">
        <f aca="false">""</f>
        <v/>
      </c>
      <c r="AG317" s="36" t="n">
        <v>0</v>
      </c>
      <c r="AH317" s="36" t="s">
        <v>66</v>
      </c>
      <c r="AI317" s="36" t="s">
        <v>67</v>
      </c>
      <c r="AJ317" s="36" t="n">
        <v>1</v>
      </c>
      <c r="AK317" s="36" t="n">
        <v>13</v>
      </c>
      <c r="AL317" s="36" t="n">
        <v>0</v>
      </c>
      <c r="AM317" s="36" t="n">
        <f aca="false">IF(OR(AN317="2022-2023",AN317=2022), 1, 0)</f>
        <v>1</v>
      </c>
      <c r="AN317" s="36" t="s">
        <v>68</v>
      </c>
      <c r="AO317" s="36" t="n">
        <f aca="false">VLOOKUP($I317,'[1]Price List, Weapons &amp; Items'!B$1:F$1048576,5,0)</f>
        <v>0</v>
      </c>
      <c r="AP317" s="36" t="n">
        <f aca="false">IF(AND(AO317=1,M317="undisclosed")=TRUE(),1,0)</f>
        <v>0</v>
      </c>
      <c r="AQ317" s="36" t="n">
        <f aca="false">IF(AND(AO317=1,N317="undisclosed")=TRUE(),1,0)</f>
        <v>0</v>
      </c>
      <c r="AR317" s="36" t="n">
        <f aca="false">IFERROR(IF(SEARCH("ammuni",I317,1)&gt;0,1,0),0)</f>
        <v>0</v>
      </c>
      <c r="AS317" s="5" t="str">
        <f aca="false">VLOOKUP($I317,'[1]Price List, Weapons &amp; Items'!B$1:L$1048576,COLUMN('[1]Price List, Weapons &amp; Items'!$J$11)-1,0)</f>
        <v>Miscellaneous</v>
      </c>
      <c r="AT317" s="5" t="str">
        <f aca="false">IF(I317=".",".",VLOOKUP($I317,'[1]Price List, Weapons &amp; Items'!B$1:J$1048576,3,0))</f>
        <v>Explosive</v>
      </c>
      <c r="AU317" s="13" t="str">
        <f aca="true">IF(AG317=1,(OFFSET(I317,0,0,COUNTIF(#REF!,A317),1)),"")</f>
        <v/>
      </c>
      <c r="AV317" s="5" t="str">
        <f aca="false">VLOOKUP($I317,'[1]Price List, Weapons &amp; Items'!B$1:L$1048576,COLUMN('[1]Price List, Weapons &amp; Items'!$L$11)-1,0)</f>
        <v>no price, 0 count</v>
      </c>
      <c r="AW317" s="5" t="n">
        <f aca="false">IF(U317="Yes",1,0)</f>
        <v>1</v>
      </c>
      <c r="AX317" s="5" t="n">
        <f aca="false">IF(D317="Military",IF(OR(IFERROR(SEARCH("equipment",E317,1),0)&gt;0,IFERROR(SEARCH("weapons",E317,1),0)&gt;0),1,0),0)</f>
        <v>1</v>
      </c>
      <c r="AY317" s="5" t="str">
        <f aca="false">IFERROR(IF(VALUE(TEXT(C317,"mm"))=IF(AK317&gt;12,AK317-12,AK317),".",IF(TEXT(C317,"mm")="01",".",1)),"Value is not in date format")</f>
        <v>.</v>
      </c>
      <c r="AZ317" s="5" t="str">
        <f aca="false">IF(AND(A317=A316,C317=C316)=TRUE(),IF(F317=F316,".","1"),".")</f>
        <v>.</v>
      </c>
      <c r="BA317" s="5" t="str">
        <f aca="false">IF(AND(_xlfn.ISFORMULA(R317),_xlfn.ISFORMULA(S317),_xlfn.ISFORMULA(T317))=TRUE(),".",1)</f>
        <v>.</v>
      </c>
      <c r="BB317" s="5" t="str">
        <f aca="false">IF(T317&lt;&gt;".",IF(T317&gt;S317,1,"."),".")</f>
        <v>.</v>
      </c>
      <c r="BC317" s="5" t="n">
        <f aca="false">IFERROR(VLOOKUP(B317,'[1]Share, Heavy Weapons to Ukraine'!B$1:AA$1048576,COLUMN('[1]Share, Heavy Weapons to Ukraine'!C326)-1,0),0)</f>
        <v>1</v>
      </c>
      <c r="BD317" s="5" t="n">
        <f aca="false">VLOOKUP(Sheet1!B317,'[1]Country Summary (€)'!B$1:F$1048576,COLUMN('[1]Country Summary (€)'!C327)-1,FALSE())</f>
        <v>0</v>
      </c>
      <c r="BE317" s="5" t="str">
        <f aca="false">IF(AND(AG317=1,D317="Military",H317&lt;&gt;"Not given")=TRUE(),IF(SUMIFS(#REF!,#REF!,A317)&gt;0,ABS((SUMIFS(#REF!,#REF!,A317)/VLOOKUP("USD",'[1]Exchange Rates'!B$1:C$1048576,2,0)))/S317,"."),".")</f>
        <v>.</v>
      </c>
      <c r="BF317" s="1" t="str">
        <f aca="false">IF(AND(AG317=1,D317="Military",H317&lt;&gt;"Not given")=TRUE(),IF(SUMIFS(#REF!,#REF!,A317)&gt;0,IF((ABS((SUMIFS(#REF!,#REF!,A317)/VLOOKUP("USD",'[1]Exchange Rates'!B$1:C$1048576,2,0)))/S317)&gt;1,(SUMIFS(#REF!,#REF!,A317)-S317)/S317,(S317-SUMIFS(#REF!,#REF!,A317))/SUMIFS(#REF!,#REF!,A317)),"."),".")</f>
        <v>.</v>
      </c>
    </row>
    <row r="318" customFormat="false" ht="15.75" hidden="false" customHeight="true" outlineLevel="0" collapsed="false">
      <c r="A318" s="37" t="s">
        <v>479</v>
      </c>
      <c r="B318" s="37" t="s">
        <v>57</v>
      </c>
      <c r="C318" s="38" t="n">
        <v>44932</v>
      </c>
      <c r="D318" s="37" t="s">
        <v>105</v>
      </c>
      <c r="E318" s="37" t="s">
        <v>370</v>
      </c>
      <c r="F318" s="90" t="s">
        <v>481</v>
      </c>
      <c r="G318" s="5" t="s">
        <v>61</v>
      </c>
      <c r="H318" s="53" t="n">
        <v>2850000000</v>
      </c>
      <c r="I318" s="1" t="s">
        <v>414</v>
      </c>
      <c r="J318" s="7" t="str">
        <f aca="false">VLOOKUP($I318,'[1]Price List, Weapons &amp; Items'!B$1:C$1048576,2,0)</f>
        <v>Military equipment</v>
      </c>
      <c r="K318" s="7" t="str">
        <f aca="false">IF(I318=".",I318,VLOOKUP($I318,'[1]Price List, Weapons &amp; Items'!B$1:D$1048576,3,0))</f>
        <v>Military equipment</v>
      </c>
      <c r="L318" s="8" t="n">
        <f aca="false">VLOOKUP(I318,'[1]Price List, Weapons &amp; Items'!B$1:E$1048576,4,0)</f>
        <v>0</v>
      </c>
      <c r="M318" s="9" t="s">
        <v>166</v>
      </c>
      <c r="N318" s="9" t="s">
        <v>166</v>
      </c>
      <c r="O318" s="9" t="n">
        <f aca="false">VLOOKUP($I318,'[1]Price List, Weapons &amp; Items'!B$1:G$1048576,6,0)</f>
        <v>2320</v>
      </c>
      <c r="P318" s="6" t="str">
        <f aca="false">IF(TYPE(M318)=1,IF(TYPE(O318)=1,M318*O318,"No price"),".")</f>
        <v>.</v>
      </c>
      <c r="Q318" s="6" t="str">
        <f aca="false">IF(TYPE(N318)=1,IF(TYPE(O318)=1,N318*O318,"No price"),".")</f>
        <v>.</v>
      </c>
      <c r="R318" s="6" t="str">
        <f aca="false">IF(AG318=1,IF(H318&lt;&gt;"Not given",H318,IF(TYPE(H318)=2,IF(SUMIFS(#REF!,#REF!,A318)&gt;0,SUMIFS(#REF!,#REF!,A318),"."),"Format error")),"")</f>
        <v/>
      </c>
      <c r="S318" s="6" t="str">
        <f aca="false">IF(AND(AG318=1,R318&lt;&gt;".")=TRUE(),R318/VLOOKUP(G318,'[1]Exchange Rates'!B$1:C$1048576,2,0),IF(R318=".",".",""))</f>
        <v/>
      </c>
      <c r="T318" s="6" t="str">
        <f aca="false">IF(AG318=1,IF(AI318="Value is not given at all",".",IF(AI318="Value is given by the source",S318,IF(AI318="Value is calculated with prices",(IF(SUMIFS(#REF!,#REF!,A318)&gt;0,SUMIFS(#REF!,#REF!,A318),"."))/VLOOKUP("USD",'[1]Exchange Rates'!B$1:C$1048576,2,0),"Error with coding"))),"")</f>
        <v/>
      </c>
      <c r="U318" s="5" t="s">
        <v>63</v>
      </c>
      <c r="V318" s="34" t="s">
        <v>482</v>
      </c>
      <c r="W318" s="34" t="s">
        <v>95</v>
      </c>
      <c r="X318" s="45" t="s">
        <v>99</v>
      </c>
      <c r="Y318" s="45" t="s">
        <v>156</v>
      </c>
      <c r="Z318" s="5" t="n">
        <v>0</v>
      </c>
      <c r="AA318" s="5" t="n">
        <v>0</v>
      </c>
      <c r="AB318" s="5" t="n">
        <f aca="false">IF(AND(D318="Humanitarian", AE318&lt;&gt;"."), 1, 0)</f>
        <v>0</v>
      </c>
      <c r="AC318" s="5" t="n">
        <f aca="false">IF(OR(M318="undisclosed", M318="."), 0, IF(M318=N318, 1, 0))</f>
        <v>0</v>
      </c>
      <c r="AD318" s="5" t="n">
        <v>0</v>
      </c>
      <c r="AE318" s="1" t="s">
        <v>62</v>
      </c>
      <c r="AF318" s="12" t="str">
        <f aca="false">""</f>
        <v/>
      </c>
      <c r="AG318" s="36" t="n">
        <v>0</v>
      </c>
      <c r="AH318" s="36" t="s">
        <v>66</v>
      </c>
      <c r="AI318" s="36" t="s">
        <v>67</v>
      </c>
      <c r="AJ318" s="36" t="n">
        <v>1</v>
      </c>
      <c r="AK318" s="36" t="n">
        <v>13</v>
      </c>
      <c r="AL318" s="36" t="n">
        <v>0</v>
      </c>
      <c r="AM318" s="36" t="n">
        <f aca="false">IF(OR(AN318="2022-2023",AN318=2022), 1, 0)</f>
        <v>1</v>
      </c>
      <c r="AN318" s="36" t="s">
        <v>68</v>
      </c>
      <c r="AO318" s="36" t="n">
        <f aca="false">VLOOKUP($I318,'[1]Price List, Weapons &amp; Items'!B$1:F$1048576,5,0)</f>
        <v>0</v>
      </c>
      <c r="AP318" s="36" t="n">
        <f aca="false">IF(AND(AO318=1,M318="undisclosed")=TRUE(),1,0)</f>
        <v>0</v>
      </c>
      <c r="AQ318" s="36" t="n">
        <f aca="false">IF(AND(AO318=1,N318="undisclosed")=TRUE(),1,0)</f>
        <v>0</v>
      </c>
      <c r="AR318" s="36" t="n">
        <f aca="false">IFERROR(IF(SEARCH("ammuni",I318,1)&gt;0,1,0),0)</f>
        <v>0</v>
      </c>
      <c r="AS318" s="5" t="str">
        <f aca="false">VLOOKUP($I318,'[1]Price List, Weapons &amp; Items'!B$1:L$1048576,COLUMN('[1]Price List, Weapons &amp; Items'!$J$11)-1,0)</f>
        <v>Media reports (incl. social media)</v>
      </c>
      <c r="AT318" s="5" t="str">
        <f aca="false">IF(I318=".",".",VLOOKUP($I318,'[1]Price List, Weapons &amp; Items'!B$1:J$1048576,3,0))</f>
        <v>Military equipment</v>
      </c>
      <c r="AU318" s="13" t="str">
        <f aca="true">IF(AG318=1,(OFFSET(I318,0,0,COUNTIF(#REF!,A318),1)),"")</f>
        <v/>
      </c>
      <c r="AV318" s="5" t="n">
        <f aca="false">VLOOKUP($I318,'[1]Price List, Weapons &amp; Items'!B$1:L$1048576,COLUMN('[1]Price List, Weapons &amp; Items'!$L$11)-1,0)</f>
        <v>0</v>
      </c>
      <c r="AW318" s="5" t="n">
        <f aca="false">IF(U318="Yes",1,0)</f>
        <v>1</v>
      </c>
      <c r="AX318" s="5" t="n">
        <f aca="false">IF(D318="Military",IF(OR(IFERROR(SEARCH("equipment",E318,1),0)&gt;0,IFERROR(SEARCH("weapons",E318,1),0)&gt;0),1,0),0)</f>
        <v>1</v>
      </c>
      <c r="AY318" s="5" t="str">
        <f aca="false">IFERROR(IF(VALUE(TEXT(C318,"mm"))=IF(AK318&gt;12,AK318-12,AK318),".",IF(TEXT(C318,"mm")="01",".",1)),"Value is not in date format")</f>
        <v>.</v>
      </c>
      <c r="AZ318" s="5" t="str">
        <f aca="false">IF(AND(A318=A317,C318=C317)=TRUE(),IF(F318=F317,".","1"),".")</f>
        <v>.</v>
      </c>
      <c r="BA318" s="5" t="str">
        <f aca="false">IF(AND(_xlfn.ISFORMULA(R318),_xlfn.ISFORMULA(S318),_xlfn.ISFORMULA(T318))=TRUE(),".",1)</f>
        <v>.</v>
      </c>
      <c r="BB318" s="5" t="str">
        <f aca="false">IF(T318&lt;&gt;".",IF(T318&gt;S318,1,"."),".")</f>
        <v>.</v>
      </c>
      <c r="BC318" s="5" t="n">
        <f aca="false">IFERROR(VLOOKUP(B318,'[1]Share, Heavy Weapons to Ukraine'!B$1:AA$1048576,COLUMN('[1]Share, Heavy Weapons to Ukraine'!C327)-1,0),0)</f>
        <v>1</v>
      </c>
      <c r="BD318" s="5" t="n">
        <f aca="false">VLOOKUP(Sheet1!B318,'[1]Country Summary (€)'!B$1:F$1048576,COLUMN('[1]Country Summary (€)'!C328)-1,FALSE())</f>
        <v>0</v>
      </c>
      <c r="BE318" s="5" t="str">
        <f aca="false">IF(AND(AG318=1,D318="Military",H318&lt;&gt;"Not given")=TRUE(),IF(SUMIFS(#REF!,#REF!,A318)&gt;0,ABS((SUMIFS(#REF!,#REF!,A318)/VLOOKUP("USD",'[1]Exchange Rates'!B$1:C$1048576,2,0)))/S318,"."),".")</f>
        <v>.</v>
      </c>
      <c r="BF318" s="1" t="str">
        <f aca="false">IF(AND(AG318=1,D318="Military",H318&lt;&gt;"Not given")=TRUE(),IF(SUMIFS(#REF!,#REF!,A318)&gt;0,IF((ABS((SUMIFS(#REF!,#REF!,A318)/VLOOKUP("USD",'[1]Exchange Rates'!B$1:C$1048576,2,0)))/S318)&gt;1,(SUMIFS(#REF!,#REF!,A318)-S318)/S318,(S318-SUMIFS(#REF!,#REF!,A318))/SUMIFS(#REF!,#REF!,A318)),"."),".")</f>
        <v>.</v>
      </c>
    </row>
    <row r="319" customFormat="false" ht="15.75" hidden="false" customHeight="true" outlineLevel="0" collapsed="false">
      <c r="A319" s="37" t="s">
        <v>479</v>
      </c>
      <c r="B319" s="37" t="s">
        <v>57</v>
      </c>
      <c r="C319" s="38" t="n">
        <v>44932</v>
      </c>
      <c r="D319" s="37" t="s">
        <v>105</v>
      </c>
      <c r="E319" s="37" t="s">
        <v>370</v>
      </c>
      <c r="F319" s="90" t="s">
        <v>481</v>
      </c>
      <c r="G319" s="5" t="s">
        <v>61</v>
      </c>
      <c r="H319" s="53" t="n">
        <v>2850000000</v>
      </c>
      <c r="I319" s="1" t="s">
        <v>187</v>
      </c>
      <c r="J319" s="7" t="str">
        <f aca="false">VLOOKUP($I319,'[1]Price List, Weapons &amp; Items'!B$1:C$1048576,2,0)</f>
        <v>Military equipment</v>
      </c>
      <c r="K319" s="7" t="str">
        <f aca="false">IF(I319=".",I319,VLOOKUP($I319,'[1]Price List, Weapons &amp; Items'!B$1:D$1048576,3,0))</f>
        <v>Military equipment</v>
      </c>
      <c r="L319" s="8" t="n">
        <f aca="false">VLOOKUP(I319,'[1]Price List, Weapons &amp; Items'!B$1:E$1048576,4,0)</f>
        <v>0</v>
      </c>
      <c r="M319" s="9" t="s">
        <v>166</v>
      </c>
      <c r="N319" s="9" t="s">
        <v>166</v>
      </c>
      <c r="O319" s="9" t="str">
        <f aca="false">VLOOKUP($I319,'[1]Price List, Weapons &amp; Items'!B$1:G$1048576,6,0)</f>
        <v>.</v>
      </c>
      <c r="P319" s="6" t="str">
        <f aca="false">IF(TYPE(M319)=1,IF(TYPE(O319)=1,M319*O319,"No price"),".")</f>
        <v>.</v>
      </c>
      <c r="Q319" s="6" t="str">
        <f aca="false">IF(TYPE(N319)=1,IF(TYPE(O319)=1,N319*O319,"No price"),".")</f>
        <v>.</v>
      </c>
      <c r="R319" s="6" t="str">
        <f aca="false">IF(AG319=1,IF(H319&lt;&gt;"Not given",H319,IF(TYPE(H319)=2,IF(SUMIFS(#REF!,#REF!,A319)&gt;0,SUMIFS(#REF!,#REF!,A319),"."),"Format error")),"")</f>
        <v/>
      </c>
      <c r="S319" s="6" t="str">
        <f aca="false">IF(AND(AG319=1,R319&lt;&gt;".")=TRUE(),R319/VLOOKUP(G319,'[1]Exchange Rates'!B$1:C$1048576,2,0),IF(R319=".",".",""))</f>
        <v/>
      </c>
      <c r="T319" s="6" t="str">
        <f aca="false">IF(AG319=1,IF(AI319="Value is not given at all",".",IF(AI319="Value is given by the source",S319,IF(AI319="Value is calculated with prices",(IF(SUMIFS(#REF!,#REF!,A319)&gt;0,SUMIFS(#REF!,#REF!,A319),"."))/VLOOKUP("USD",'[1]Exchange Rates'!B$1:C$1048576,2,0),"Error with coding"))),"")</f>
        <v/>
      </c>
      <c r="U319" s="5" t="s">
        <v>63</v>
      </c>
      <c r="V319" s="34" t="s">
        <v>482</v>
      </c>
      <c r="W319" s="34" t="s">
        <v>95</v>
      </c>
      <c r="X319" s="45" t="s">
        <v>99</v>
      </c>
      <c r="Y319" s="45" t="s">
        <v>158</v>
      </c>
      <c r="Z319" s="5" t="n">
        <v>0</v>
      </c>
      <c r="AA319" s="5" t="n">
        <v>0</v>
      </c>
      <c r="AB319" s="5" t="n">
        <f aca="false">IF(AND(D319="Humanitarian", AE319&lt;&gt;"."), 1, 0)</f>
        <v>0</v>
      </c>
      <c r="AC319" s="5" t="n">
        <f aca="false">IF(OR(M319="undisclosed", M319="."), 0, IF(M319=N319, 1, 0))</f>
        <v>0</v>
      </c>
      <c r="AD319" s="5" t="n">
        <v>0</v>
      </c>
      <c r="AE319" s="1" t="s">
        <v>62</v>
      </c>
      <c r="AF319" s="12" t="str">
        <f aca="false">""</f>
        <v/>
      </c>
      <c r="AG319" s="36" t="n">
        <v>0</v>
      </c>
      <c r="AH319" s="36" t="s">
        <v>66</v>
      </c>
      <c r="AI319" s="36" t="s">
        <v>67</v>
      </c>
      <c r="AJ319" s="36" t="n">
        <v>1</v>
      </c>
      <c r="AK319" s="36" t="n">
        <v>13</v>
      </c>
      <c r="AL319" s="36" t="n">
        <v>0</v>
      </c>
      <c r="AM319" s="36" t="n">
        <f aca="false">IF(OR(AN319="2022-2023",AN319=2022), 1, 0)</f>
        <v>1</v>
      </c>
      <c r="AN319" s="36" t="s">
        <v>68</v>
      </c>
      <c r="AO319" s="36" t="n">
        <f aca="false">VLOOKUP($I319,'[1]Price List, Weapons &amp; Items'!B$1:F$1048576,5,0)</f>
        <v>0</v>
      </c>
      <c r="AP319" s="36" t="n">
        <f aca="false">IF(AND(AO319=1,M319="undisclosed")=TRUE(),1,0)</f>
        <v>0</v>
      </c>
      <c r="AQ319" s="36" t="n">
        <f aca="false">IF(AND(AO319=1,N319="undisclosed")=TRUE(),1,0)</f>
        <v>0</v>
      </c>
      <c r="AR319" s="36" t="n">
        <f aca="false">IFERROR(IF(SEARCH("ammuni",I319,1)&gt;0,1,0),0)</f>
        <v>0</v>
      </c>
      <c r="AS319" s="5" t="str">
        <f aca="false">VLOOKUP($I319,'[1]Price List, Weapons &amp; Items'!B$1:L$1048576,COLUMN('[1]Price List, Weapons &amp; Items'!$J$11)-1,0)</f>
        <v>.</v>
      </c>
      <c r="AT319" s="5" t="str">
        <f aca="false">IF(I319=".",".",VLOOKUP($I319,'[1]Price List, Weapons &amp; Items'!B$1:J$1048576,3,0))</f>
        <v>Military equipment</v>
      </c>
      <c r="AU319" s="13" t="str">
        <f aca="true">IF(AG319=1,(OFFSET(I319,0,0,COUNTIF(#REF!,A319),1)),"")</f>
        <v/>
      </c>
      <c r="AV319" s="5" t="str">
        <f aca="false">VLOOKUP($I319,'[1]Price List, Weapons &amp; Items'!B$1:L$1048576,COLUMN('[1]Price List, Weapons &amp; Items'!$L$11)-1,0)</f>
        <v>no price, 0 count</v>
      </c>
      <c r="AW319" s="5" t="n">
        <f aca="false">IF(U319="Yes",1,0)</f>
        <v>1</v>
      </c>
      <c r="AX319" s="5" t="n">
        <f aca="false">IF(D319="Military",IF(OR(IFERROR(SEARCH("equipment",E319,1),0)&gt;0,IFERROR(SEARCH("weapons",E319,1),0)&gt;0),1,0),0)</f>
        <v>1</v>
      </c>
      <c r="AY319" s="5" t="str">
        <f aca="false">IFERROR(IF(VALUE(TEXT(C319,"mm"))=IF(AK319&gt;12,AK319-12,AK319),".",IF(TEXT(C319,"mm")="01",".",1)),"Value is not in date format")</f>
        <v>.</v>
      </c>
      <c r="AZ319" s="5" t="str">
        <f aca="false">IF(AND(A319=A318,C319=C318)=TRUE(),IF(F319=F318,".","1"),".")</f>
        <v>.</v>
      </c>
      <c r="BA319" s="5" t="str">
        <f aca="false">IF(AND(_xlfn.ISFORMULA(R319),_xlfn.ISFORMULA(S319),_xlfn.ISFORMULA(T319))=TRUE(),".",1)</f>
        <v>.</v>
      </c>
      <c r="BB319" s="5" t="str">
        <f aca="false">IF(T319&lt;&gt;".",IF(T319&gt;S319,1,"."),".")</f>
        <v>.</v>
      </c>
      <c r="BC319" s="5" t="n">
        <f aca="false">IFERROR(VLOOKUP(B319,'[1]Share, Heavy Weapons to Ukraine'!B$1:AA$1048576,COLUMN('[1]Share, Heavy Weapons to Ukraine'!C328)-1,0),0)</f>
        <v>1</v>
      </c>
      <c r="BD319" s="5" t="n">
        <f aca="false">VLOOKUP(Sheet1!B319,'[1]Country Summary (€)'!B$1:F$1048576,COLUMN('[1]Country Summary (€)'!C329)-1,FALSE())</f>
        <v>0</v>
      </c>
      <c r="BE319" s="5" t="str">
        <f aca="false">IF(AND(AG319=1,D319="Military",H319&lt;&gt;"Not given")=TRUE(),IF(SUMIFS(#REF!,#REF!,A319)&gt;0,ABS((SUMIFS(#REF!,#REF!,A319)/VLOOKUP("USD",'[1]Exchange Rates'!B$1:C$1048576,2,0)))/S319,"."),".")</f>
        <v>.</v>
      </c>
      <c r="BF319" s="1" t="str">
        <f aca="false">IF(AND(AG319=1,D319="Military",H319&lt;&gt;"Not given")=TRUE(),IF(SUMIFS(#REF!,#REF!,A319)&gt;0,IF((ABS((SUMIFS(#REF!,#REF!,A319)/VLOOKUP("USD",'[1]Exchange Rates'!B$1:C$1048576,2,0)))/S319)&gt;1,(SUMIFS(#REF!,#REF!,A319)-S319)/S319,(S319-SUMIFS(#REF!,#REF!,A319))/SUMIFS(#REF!,#REF!,A319)),"."),".")</f>
        <v>.</v>
      </c>
    </row>
    <row r="320" customFormat="false" ht="15.75" hidden="false" customHeight="true" outlineLevel="0" collapsed="false">
      <c r="A320" s="37" t="s">
        <v>479</v>
      </c>
      <c r="B320" s="37" t="s">
        <v>57</v>
      </c>
      <c r="C320" s="38" t="n">
        <v>44932</v>
      </c>
      <c r="D320" s="37" t="s">
        <v>105</v>
      </c>
      <c r="E320" s="37" t="s">
        <v>370</v>
      </c>
      <c r="F320" s="90" t="s">
        <v>481</v>
      </c>
      <c r="G320" s="5" t="s">
        <v>61</v>
      </c>
      <c r="H320" s="53" t="n">
        <v>2850000000</v>
      </c>
      <c r="I320" s="1" t="s">
        <v>368</v>
      </c>
      <c r="J320" s="7" t="str">
        <f aca="false">VLOOKUP($I320,'[1]Price List, Weapons &amp; Items'!B$1:C$1048576,2,0)</f>
        <v>Military equipment</v>
      </c>
      <c r="K320" s="7" t="str">
        <f aca="false">IF(I320=".",I320,VLOOKUP($I320,'[1]Price List, Weapons &amp; Items'!B$1:D$1048576,3,0))</f>
        <v>spare parts</v>
      </c>
      <c r="L320" s="8" t="n">
        <f aca="false">VLOOKUP(I320,'[1]Price List, Weapons &amp; Items'!B$1:E$1048576,4,0)</f>
        <v>0</v>
      </c>
      <c r="M320" s="9" t="s">
        <v>166</v>
      </c>
      <c r="N320" s="9" t="s">
        <v>166</v>
      </c>
      <c r="O320" s="9" t="str">
        <f aca="false">VLOOKUP($I320,'[1]Price List, Weapons &amp; Items'!B$1:G$1048576,6,0)</f>
        <v>.</v>
      </c>
      <c r="P320" s="6" t="str">
        <f aca="false">IF(TYPE(M320)=1,IF(TYPE(O320)=1,M320*O320,"No price"),".")</f>
        <v>.</v>
      </c>
      <c r="Q320" s="6" t="str">
        <f aca="false">IF(TYPE(N320)=1,IF(TYPE(O320)=1,N320*O320,"No price"),".")</f>
        <v>.</v>
      </c>
      <c r="R320" s="6" t="str">
        <f aca="false">IF(AG320=1,IF(H320&lt;&gt;"Not given",H320,IF(TYPE(H320)=2,IF(SUMIFS(#REF!,#REF!,A320)&gt;0,SUMIFS(#REF!,#REF!,A320),"."),"Format error")),"")</f>
        <v/>
      </c>
      <c r="S320" s="6" t="str">
        <f aca="false">IF(AND(AG320=1,R320&lt;&gt;".")=TRUE(),R320/VLOOKUP(G320,'[1]Exchange Rates'!B$1:C$1048576,2,0),IF(R320=".",".",""))</f>
        <v/>
      </c>
      <c r="T320" s="6" t="str">
        <f aca="false">IF(AG320=1,IF(AI320="Value is not given at all",".",IF(AI320="Value is given by the source",S320,IF(AI320="Value is calculated with prices",(IF(SUMIFS(#REF!,#REF!,A320)&gt;0,SUMIFS(#REF!,#REF!,A320),"."))/VLOOKUP("USD",'[1]Exchange Rates'!B$1:C$1048576,2,0),"Error with coding"))),"")</f>
        <v/>
      </c>
      <c r="U320" s="5" t="s">
        <v>63</v>
      </c>
      <c r="V320" s="34" t="s">
        <v>482</v>
      </c>
      <c r="W320" s="34" t="s">
        <v>95</v>
      </c>
      <c r="X320" s="45" t="s">
        <v>99</v>
      </c>
      <c r="Y320" s="45" t="s">
        <v>158</v>
      </c>
      <c r="Z320" s="5" t="n">
        <v>0</v>
      </c>
      <c r="AA320" s="5" t="n">
        <v>0</v>
      </c>
      <c r="AB320" s="5" t="n">
        <f aca="false">IF(AND(D320="Humanitarian", AE320&lt;&gt;"."), 1, 0)</f>
        <v>0</v>
      </c>
      <c r="AC320" s="5" t="n">
        <f aca="false">IF(OR(M320="undisclosed", M320="."), 0, IF(M320=N320, 1, 0))</f>
        <v>0</v>
      </c>
      <c r="AD320" s="5" t="n">
        <v>0</v>
      </c>
      <c r="AE320" s="1" t="s">
        <v>62</v>
      </c>
      <c r="AF320" s="12" t="str">
        <f aca="false">""</f>
        <v/>
      </c>
      <c r="AG320" s="36" t="n">
        <v>0</v>
      </c>
      <c r="AH320" s="36" t="s">
        <v>66</v>
      </c>
      <c r="AI320" s="36" t="s">
        <v>67</v>
      </c>
      <c r="AJ320" s="36" t="n">
        <v>1</v>
      </c>
      <c r="AK320" s="36" t="n">
        <v>13</v>
      </c>
      <c r="AL320" s="36" t="n">
        <v>0</v>
      </c>
      <c r="AM320" s="36" t="n">
        <f aca="false">IF(OR(AN320="2022-2023",AN320=2022), 1, 0)</f>
        <v>1</v>
      </c>
      <c r="AN320" s="36" t="s">
        <v>68</v>
      </c>
      <c r="AO320" s="36" t="n">
        <f aca="false">VLOOKUP($I320,'[1]Price List, Weapons &amp; Items'!B$1:F$1048576,5,0)</f>
        <v>0</v>
      </c>
      <c r="AP320" s="36" t="n">
        <f aca="false">IF(AND(AO320=1,M320="undisclosed")=TRUE(),1,0)</f>
        <v>0</v>
      </c>
      <c r="AQ320" s="36" t="n">
        <f aca="false">IF(AND(AO320=1,N320="undisclosed")=TRUE(),1,0)</f>
        <v>0</v>
      </c>
      <c r="AR320" s="36" t="n">
        <f aca="false">IFERROR(IF(SEARCH("ammuni",I320,1)&gt;0,1,0),0)</f>
        <v>0</v>
      </c>
      <c r="AS320" s="5" t="str">
        <f aca="false">VLOOKUP($I320,'[1]Price List, Weapons &amp; Items'!B$1:L$1048576,COLUMN('[1]Price List, Weapons &amp; Items'!$J$11)-1,0)</f>
        <v>.</v>
      </c>
      <c r="AT320" s="5" t="str">
        <f aca="false">IF(I320=".",".",VLOOKUP($I320,'[1]Price List, Weapons &amp; Items'!B$1:J$1048576,3,0))</f>
        <v>spare parts</v>
      </c>
      <c r="AU320" s="13" t="str">
        <f aca="true">IF(AG320=1,(OFFSET(I320,0,0,COUNTIF(#REF!,A320),1)),"")</f>
        <v/>
      </c>
      <c r="AV320" s="5" t="str">
        <f aca="false">VLOOKUP($I320,'[1]Price List, Weapons &amp; Items'!B$1:L$1048576,COLUMN('[1]Price List, Weapons &amp; Items'!$L$11)-1,0)</f>
        <v>no price, 0 count</v>
      </c>
      <c r="AW320" s="5" t="n">
        <f aca="false">IF(U320="Yes",1,0)</f>
        <v>1</v>
      </c>
      <c r="AX320" s="5" t="n">
        <f aca="false">IF(D320="Military",IF(OR(IFERROR(SEARCH("equipment",E320,1),0)&gt;0,IFERROR(SEARCH("weapons",E320,1),0)&gt;0),1,0),0)</f>
        <v>1</v>
      </c>
      <c r="AY320" s="5" t="str">
        <f aca="false">IFERROR(IF(VALUE(TEXT(C320,"mm"))=IF(AK320&gt;12,AK320-12,AK320),".",IF(TEXT(C320,"mm")="01",".",1)),"Value is not in date format")</f>
        <v>.</v>
      </c>
      <c r="AZ320" s="5" t="str">
        <f aca="false">IF(AND(A320=A319,C320=C319)=TRUE(),IF(F320=F319,".","1"),".")</f>
        <v>.</v>
      </c>
      <c r="BA320" s="5" t="str">
        <f aca="false">IF(AND(_xlfn.ISFORMULA(R320),_xlfn.ISFORMULA(S320),_xlfn.ISFORMULA(T320))=TRUE(),".",1)</f>
        <v>.</v>
      </c>
      <c r="BB320" s="5" t="str">
        <f aca="false">IF(T320&lt;&gt;".",IF(T320&gt;S320,1,"."),".")</f>
        <v>.</v>
      </c>
      <c r="BC320" s="5" t="n">
        <f aca="false">IFERROR(VLOOKUP(B320,'[1]Share, Heavy Weapons to Ukraine'!B$1:AA$1048576,COLUMN('[1]Share, Heavy Weapons to Ukraine'!C329)-1,0),0)</f>
        <v>1</v>
      </c>
      <c r="BD320" s="5" t="n">
        <f aca="false">VLOOKUP(Sheet1!B320,'[1]Country Summary (€)'!B$1:F$1048576,COLUMN('[1]Country Summary (€)'!C330)-1,FALSE())</f>
        <v>0</v>
      </c>
      <c r="BE320" s="5" t="str">
        <f aca="false">IF(AND(AG320=1,D320="Military",H320&lt;&gt;"Not given")=TRUE(),IF(SUMIFS(#REF!,#REF!,A320)&gt;0,ABS((SUMIFS(#REF!,#REF!,A320)/VLOOKUP("USD",'[1]Exchange Rates'!B$1:C$1048576,2,0)))/S320,"."),".")</f>
        <v>.</v>
      </c>
      <c r="BF320" s="1" t="str">
        <f aca="false">IF(AND(AG320=1,D320="Military",H320&lt;&gt;"Not given")=TRUE(),IF(SUMIFS(#REF!,#REF!,A320)&gt;0,IF((ABS((SUMIFS(#REF!,#REF!,A320)/VLOOKUP("USD",'[1]Exchange Rates'!B$1:C$1048576,2,0)))/S320)&gt;1,(SUMIFS(#REF!,#REF!,A320)-S320)/S320,(S320-SUMIFS(#REF!,#REF!,A320))/SUMIFS(#REF!,#REF!,A320)),"."),".")</f>
        <v>.</v>
      </c>
    </row>
    <row r="321" customFormat="false" ht="15.75" hidden="false" customHeight="true" outlineLevel="0" collapsed="false">
      <c r="A321" s="37" t="s">
        <v>479</v>
      </c>
      <c r="B321" s="37" t="s">
        <v>57</v>
      </c>
      <c r="C321" s="92" t="n">
        <v>44945</v>
      </c>
      <c r="D321" s="37" t="s">
        <v>105</v>
      </c>
      <c r="E321" s="37" t="s">
        <v>370</v>
      </c>
      <c r="F321" s="37" t="s">
        <v>489</v>
      </c>
      <c r="G321" s="5" t="s">
        <v>61</v>
      </c>
      <c r="H321" s="39" t="n">
        <v>2500000000</v>
      </c>
      <c r="I321" s="37" t="s">
        <v>282</v>
      </c>
      <c r="J321" s="7" t="str">
        <f aca="false">VLOOKUP($I321,'[1]Price List, Weapons &amp; Items'!B$1:C$1048576,2,0)</f>
        <v>Ammunition for Heavy Weapon</v>
      </c>
      <c r="K321" s="7" t="str">
        <f aca="false">IF(I321=".",I321,VLOOKUP($I321,'[1]Price List, Weapons &amp; Items'!B$1:D$1048576,3,0))</f>
        <v>Missile</v>
      </c>
      <c r="L321" s="8" t="n">
        <f aca="false">VLOOKUP(I321,'[1]Price List, Weapons &amp; Items'!B$1:E$1048576,4,0)</f>
        <v>0</v>
      </c>
      <c r="M321" s="9" t="s">
        <v>166</v>
      </c>
      <c r="N321" s="9" t="s">
        <v>166</v>
      </c>
      <c r="O321" s="9" t="n">
        <f aca="false">VLOOKUP($I321,'[1]Price List, Weapons &amp; Items'!B$1:G$1048576,6,0)</f>
        <v>1090000</v>
      </c>
      <c r="P321" s="6" t="str">
        <f aca="false">IF(TYPE(M321)=1,IF(TYPE(O321)=1,M321*O321,"No price"),".")</f>
        <v>.</v>
      </c>
      <c r="Q321" s="6" t="str">
        <f aca="false">IF(TYPE(N321)=1,IF(TYPE(O321)=1,N321*O321,"No price"),".")</f>
        <v>.</v>
      </c>
      <c r="R321" s="6" t="str">
        <f aca="false">IF(AG321=1,IF(H321&lt;&gt;"Not given",H321,IF(TYPE(H321)=2,IF(SUMIFS(#REF!,#REF!,A321)&gt;0,SUMIFS(#REF!,#REF!,A321),"."),"Format error")),"")</f>
        <v/>
      </c>
      <c r="S321" s="6" t="str">
        <f aca="false">IF(AND(AG321=1,R321&lt;&gt;".")=TRUE(),R321/VLOOKUP(G321,'[1]Exchange Rates'!B$1:C$1048576,2,0),IF(R321=".",".",""))</f>
        <v/>
      </c>
      <c r="T321" s="6" t="str">
        <f aca="false">IF(AG321=1,IF(AI321="Value is not given at all",".",IF(AI321="Value is given by the source",S321,IF(AI321="Value is calculated with prices",(IF(SUMIFS(#REF!,#REF!,A321)&gt;0,SUMIFS(#REF!,#REF!,A321),"."))/VLOOKUP("USD",'[1]Exchange Rates'!B$1:C$1048576,2,0),"Error with coding"))),"")</f>
        <v/>
      </c>
      <c r="U321" s="43" t="s">
        <v>63</v>
      </c>
      <c r="V321" s="34" t="s">
        <v>490</v>
      </c>
      <c r="W321" s="34" t="s">
        <v>108</v>
      </c>
      <c r="X321" s="37" t="s">
        <v>62</v>
      </c>
      <c r="Y321" s="37" t="s">
        <v>62</v>
      </c>
      <c r="Z321" s="43" t="n">
        <v>0</v>
      </c>
      <c r="AA321" s="43" t="n">
        <v>0</v>
      </c>
      <c r="AB321" s="5" t="n">
        <f aca="false">IF(AND(D321="Humanitarian", AE321&lt;&gt;"."), 1, 0)</f>
        <v>0</v>
      </c>
      <c r="AC321" s="5" t="n">
        <f aca="false">IF(OR(M321="undisclosed", M321="."), 0, IF(M321=N321, 1, 0))</f>
        <v>0</v>
      </c>
      <c r="AD321" s="5" t="n">
        <v>0</v>
      </c>
      <c r="AE321" s="37" t="s">
        <v>62</v>
      </c>
      <c r="AF321" s="12" t="str">
        <f aca="false">""</f>
        <v/>
      </c>
      <c r="AG321" s="36" t="n">
        <v>0</v>
      </c>
      <c r="AH321" s="43" t="s">
        <v>66</v>
      </c>
      <c r="AI321" s="43" t="s">
        <v>67</v>
      </c>
      <c r="AJ321" s="36" t="n">
        <v>1</v>
      </c>
      <c r="AK321" s="36" t="n">
        <v>13</v>
      </c>
      <c r="AL321" s="36" t="n">
        <v>0</v>
      </c>
      <c r="AM321" s="36" t="n">
        <f aca="false">IF(OR(AN321="2022-2023",AN321=2022), 1, 0)</f>
        <v>1</v>
      </c>
      <c r="AN321" s="36" t="s">
        <v>68</v>
      </c>
      <c r="AO321" s="36" t="n">
        <f aca="false">VLOOKUP($I321,'[1]Price List, Weapons &amp; Items'!B$1:F$1048576,5,0)</f>
        <v>0</v>
      </c>
      <c r="AP321" s="36" t="n">
        <f aca="false">IF(AND(AO321=1,M321="undisclosed")=TRUE(),1,0)</f>
        <v>0</v>
      </c>
      <c r="AQ321" s="36" t="n">
        <f aca="false">IF(AND(AO321=1,N321="undisclosed")=TRUE(),1,0)</f>
        <v>0</v>
      </c>
      <c r="AR321" s="36" t="n">
        <f aca="false">IFERROR(IF(SEARCH("ammuni",I321,1)&gt;0,1,0),0)</f>
        <v>0</v>
      </c>
      <c r="AS321" s="5" t="str">
        <f aca="false">VLOOKUP($I321,'[1]Price List, Weapons &amp; Items'!B$1:L$1048576,COLUMN('[1]Price List, Weapons &amp; Items'!$J$11)-1,0)</f>
        <v>Miscellaneous</v>
      </c>
      <c r="AT321" s="5" t="str">
        <f aca="false">IF(I321=".",".",VLOOKUP($I321,'[1]Price List, Weapons &amp; Items'!B$1:J$1048576,3,0))</f>
        <v>Missile</v>
      </c>
      <c r="AU321" s="13" t="str">
        <f aca="true">IF(AG321=1,(OFFSET(I321,0,0,COUNTIF(#REF!,A321),1)),"")</f>
        <v/>
      </c>
      <c r="AV321" s="5" t="str">
        <f aca="false">VLOOKUP($I321,'[1]Price List, Weapons &amp; Items'!B$1:L$1048576,COLUMN('[1]Price List, Weapons &amp; Items'!$L$11)-1,0)</f>
        <v>no price, 0 count</v>
      </c>
      <c r="AW321" s="5" t="n">
        <f aca="false">IF(U321="Yes",1,0)</f>
        <v>1</v>
      </c>
      <c r="AX321" s="5" t="n">
        <f aca="false">IF(D321="Military",IF(OR(IFERROR(SEARCH("equipment",E321,1),0)&gt;0,IFERROR(SEARCH("weapons",E321,1),0)&gt;0),1,0),0)</f>
        <v>1</v>
      </c>
      <c r="AY321" s="5" t="str">
        <f aca="false">IFERROR(IF(VALUE(TEXT(C321,"mm"))=IF(AK321&gt;12,AK321-12,AK321),".",IF(TEXT(C321,"mm")="01",".",1)),"Value is not in date format")</f>
        <v>.</v>
      </c>
      <c r="AZ321" s="5" t="str">
        <f aca="false">IF(AND(A321=A320,C321=C320)=TRUE(),IF(F321=F320,".","1"),".")</f>
        <v>.</v>
      </c>
      <c r="BA321" s="5" t="str">
        <f aca="false">IF(AND(_xlfn.ISFORMULA(R321),_xlfn.ISFORMULA(S321),_xlfn.ISFORMULA(T321))=TRUE(),".",1)</f>
        <v>.</v>
      </c>
      <c r="BB321" s="5" t="str">
        <f aca="false">IF(T321&lt;&gt;".",IF(T321&gt;S321,1,"."),".")</f>
        <v>.</v>
      </c>
      <c r="BC321" s="5" t="n">
        <f aca="false">IFERROR(VLOOKUP(B321,'[1]Share, Heavy Weapons to Ukraine'!B$1:AA$1048576,COLUMN('[1]Share, Heavy Weapons to Ukraine'!C330)-1,0),0)</f>
        <v>1</v>
      </c>
      <c r="BD321" s="5" t="n">
        <f aca="false">VLOOKUP(Sheet1!B321,'[1]Country Summary (€)'!B$1:F$1048576,COLUMN('[1]Country Summary (€)'!C331)-1,FALSE())</f>
        <v>0</v>
      </c>
      <c r="BE321" s="5" t="str">
        <f aca="false">IF(AND(AG321=1,D321="Military",H321&lt;&gt;"Not given")=TRUE(),IF(SUMIFS(#REF!,#REF!,A321)&gt;0,ABS((SUMIFS(#REF!,#REF!,A321)/VLOOKUP("USD",'[1]Exchange Rates'!B$1:C$1048576,2,0)))/S321,"."),".")</f>
        <v>.</v>
      </c>
      <c r="BF321" s="1" t="str">
        <f aca="false">IF(AND(AG321=1,D321="Military",H321&lt;&gt;"Not given")=TRUE(),IF(SUMIFS(#REF!,#REF!,A321)&gt;0,IF((ABS((SUMIFS(#REF!,#REF!,A321)/VLOOKUP("USD",'[1]Exchange Rates'!B$1:C$1048576,2,0)))/S321)&gt;1,(SUMIFS(#REF!,#REF!,A321)-S321)/S321,(S321-SUMIFS(#REF!,#REF!,A321))/SUMIFS(#REF!,#REF!,A321)),"."),".")</f>
        <v>.</v>
      </c>
      <c r="BG321" s="37" t="s">
        <v>491</v>
      </c>
      <c r="BH321" s="37" t="s">
        <v>491</v>
      </c>
      <c r="BI321" s="37" t="s">
        <v>491</v>
      </c>
      <c r="BJ321" s="37" t="s">
        <v>491</v>
      </c>
      <c r="BK321" s="37" t="s">
        <v>491</v>
      </c>
      <c r="BL321" s="37" t="s">
        <v>491</v>
      </c>
      <c r="BM321" s="37" t="s">
        <v>491</v>
      </c>
      <c r="BN321" s="37" t="s">
        <v>491</v>
      </c>
      <c r="BO321" s="37" t="s">
        <v>491</v>
      </c>
      <c r="BP321" s="37" t="s">
        <v>491</v>
      </c>
      <c r="BQ321" s="37" t="s">
        <v>491</v>
      </c>
      <c r="BR321" s="37" t="s">
        <v>491</v>
      </c>
      <c r="BS321" s="37" t="s">
        <v>491</v>
      </c>
      <c r="BT321" s="37" t="s">
        <v>491</v>
      </c>
      <c r="BU321" s="37" t="s">
        <v>491</v>
      </c>
      <c r="BV321" s="37" t="s">
        <v>491</v>
      </c>
      <c r="BW321" s="37" t="s">
        <v>491</v>
      </c>
      <c r="BX321" s="37" t="s">
        <v>491</v>
      </c>
    </row>
    <row r="322" customFormat="false" ht="15.75" hidden="false" customHeight="true" outlineLevel="0" collapsed="false">
      <c r="A322" s="37" t="s">
        <v>479</v>
      </c>
      <c r="B322" s="37" t="s">
        <v>57</v>
      </c>
      <c r="C322" s="92" t="n">
        <v>44945</v>
      </c>
      <c r="D322" s="37" t="s">
        <v>105</v>
      </c>
      <c r="E322" s="37" t="s">
        <v>370</v>
      </c>
      <c r="F322" s="37" t="s">
        <v>489</v>
      </c>
      <c r="G322" s="5" t="s">
        <v>61</v>
      </c>
      <c r="H322" s="39" t="n">
        <v>2500000000</v>
      </c>
      <c r="I322" s="37" t="s">
        <v>460</v>
      </c>
      <c r="J322" s="7" t="str">
        <f aca="false">VLOOKUP($I322,'[1]Price List, Weapons &amp; Items'!B$1:C$1048576,2,0)</f>
        <v>Heavy weapon</v>
      </c>
      <c r="K322" s="7" t="str">
        <f aca="false">IF(I322=".",I322,VLOOKUP($I322,'[1]Price List, Weapons &amp; Items'!B$1:D$1048576,3,0))</f>
        <v>Anti-aircraft surface-to-air missile (SAM) system (point-defense)</v>
      </c>
      <c r="L322" s="8" t="n">
        <f aca="false">VLOOKUP(I322,'[1]Price List, Weapons &amp; Items'!B$1:E$1048576,4,0)</f>
        <v>0</v>
      </c>
      <c r="M322" s="40" t="n">
        <v>8</v>
      </c>
      <c r="N322" s="9" t="n">
        <v>8</v>
      </c>
      <c r="O322" s="9" t="n">
        <f aca="false">VLOOKUP($I322,'[1]Price List, Weapons &amp; Items'!B$1:G$1048576,6,0)</f>
        <v>1866185.2217929</v>
      </c>
      <c r="P322" s="6" t="str">
        <f aca="false">IF(TYPE(M322)=1,IF(TYPE(O322)=1,M322*O322,"No price"),".")</f>
        <v>No price</v>
      </c>
      <c r="Q322" s="6" t="str">
        <f aca="false">IF(TYPE(N322)=1,IF(TYPE(O322)=1,N322*O322,"No price"),".")</f>
        <v>No price</v>
      </c>
      <c r="R322" s="6" t="str">
        <f aca="false">IF(AG322=1,IF(H322&lt;&gt;"Not given",H322,IF(TYPE(H322)=2,IF(SUMIFS(#REF!,#REF!,A322)&gt;0,SUMIFS(#REF!,#REF!,A322),"."),"Format error")),"")</f>
        <v/>
      </c>
      <c r="S322" s="6" t="str">
        <f aca="false">IF(AND(AG322=1,R322&lt;&gt;".")=TRUE(),R322/VLOOKUP(G322,'[1]Exchange Rates'!B$1:C$1048576,2,0),IF(R322=".",".",""))</f>
        <v/>
      </c>
      <c r="T322" s="6" t="str">
        <f aca="false">IF(AG322=1,IF(AI322="Value is not given at all",".",IF(AI322="Value is given by the source",S322,IF(AI322="Value is calculated with prices",(IF(SUMIFS(#REF!,#REF!,A322)&gt;0,SUMIFS(#REF!,#REF!,A322),"."))/VLOOKUP("USD",'[1]Exchange Rates'!B$1:C$1048576,2,0),"Error with coding"))),"")</f>
        <v/>
      </c>
      <c r="U322" s="43" t="s">
        <v>63</v>
      </c>
      <c r="V322" s="34" t="s">
        <v>490</v>
      </c>
      <c r="W322" s="34" t="s">
        <v>108</v>
      </c>
      <c r="X322" s="37" t="s">
        <v>62</v>
      </c>
      <c r="Y322" s="37" t="s">
        <v>62</v>
      </c>
      <c r="Z322" s="43" t="n">
        <v>0</v>
      </c>
      <c r="AA322" s="43" t="n">
        <v>0</v>
      </c>
      <c r="AB322" s="5" t="n">
        <f aca="false">IF(AND(D322="Humanitarian", AE322&lt;&gt;"."), 1, 0)</f>
        <v>0</v>
      </c>
      <c r="AC322" s="5" t="n">
        <f aca="false">IF(OR(M322="undisclosed", M322="."), 0, IF(M322=N322, 1, 0))</f>
        <v>1</v>
      </c>
      <c r="AD322" s="5" t="n">
        <v>0</v>
      </c>
      <c r="AE322" s="34" t="s">
        <v>461</v>
      </c>
      <c r="AF322" s="12" t="str">
        <f aca="false">""</f>
        <v/>
      </c>
      <c r="AG322" s="36" t="n">
        <v>0</v>
      </c>
      <c r="AH322" s="43" t="s">
        <v>66</v>
      </c>
      <c r="AI322" s="43" t="s">
        <v>67</v>
      </c>
      <c r="AJ322" s="36" t="n">
        <v>1</v>
      </c>
      <c r="AK322" s="36" t="n">
        <v>13</v>
      </c>
      <c r="AL322" s="36" t="n">
        <v>0</v>
      </c>
      <c r="AM322" s="36" t="n">
        <f aca="false">IF(OR(AN322="2022-2023",AN322=2022), 1, 0)</f>
        <v>1</v>
      </c>
      <c r="AN322" s="36" t="s">
        <v>68</v>
      </c>
      <c r="AO322" s="36" t="n">
        <f aca="false">VLOOKUP($I322,'[1]Price List, Weapons &amp; Items'!B$1:F$1048576,5,0)</f>
        <v>0</v>
      </c>
      <c r="AP322" s="36" t="n">
        <f aca="false">IF(AND(AO322=1,M322="undisclosed")=TRUE(),1,0)</f>
        <v>0</v>
      </c>
      <c r="AQ322" s="36" t="n">
        <f aca="false">IF(AND(AO322=1,N322="undisclosed")=TRUE(),1,0)</f>
        <v>0</v>
      </c>
      <c r="AR322" s="36" t="n">
        <f aca="false">IFERROR(IF(SEARCH("ammuni",I322,1)&gt;0,1,0),0)</f>
        <v>0</v>
      </c>
      <c r="AS322" s="5" t="str">
        <f aca="false">VLOOKUP($I322,'[1]Price List, Weapons &amp; Items'!B$1:L$1048576,COLUMN('[1]Price List, Weapons &amp; Items'!$J$11)-1,0)</f>
        <v>Contracts</v>
      </c>
      <c r="AT322" s="5" t="str">
        <f aca="false">IF(I322=".",".",VLOOKUP($I322,'[1]Price List, Weapons &amp; Items'!B$1:J$1048576,3,0))</f>
        <v>Anti-aircraft surface-to-air missile (SAM) system (point-defense)</v>
      </c>
      <c r="AU322" s="13" t="str">
        <f aca="true">IF(AG322=1,(OFFSET(I322,0,0,COUNTIF(#REF!,A322),1)),"")</f>
        <v/>
      </c>
      <c r="AV322" s="5" t="n">
        <f aca="false">VLOOKUP($I322,'[1]Price List, Weapons &amp; Items'!B$1:L$1048576,COLUMN('[1]Price List, Weapons &amp; Items'!$L$11)-1,0)</f>
        <v>0</v>
      </c>
      <c r="AW322" s="5" t="n">
        <f aca="false">IF(U322="Yes",1,0)</f>
        <v>1</v>
      </c>
      <c r="AX322" s="5" t="n">
        <f aca="false">IF(D322="Military",IF(OR(IFERROR(SEARCH("equipment",E322,1),0)&gt;0,IFERROR(SEARCH("weapons",E322,1),0)&gt;0),1,0),0)</f>
        <v>1</v>
      </c>
      <c r="AY322" s="5" t="str">
        <f aca="false">IFERROR(IF(VALUE(TEXT(C322,"mm"))=IF(AK322&gt;12,AK322-12,AK322),".",IF(TEXT(C322,"mm")="01",".",1)),"Value is not in date format")</f>
        <v>.</v>
      </c>
      <c r="AZ322" s="5" t="str">
        <f aca="false">IF(AND(A322=A321,C322=C321)=TRUE(),IF(F322=F321,".","1"),".")</f>
        <v>.</v>
      </c>
      <c r="BA322" s="5" t="str">
        <f aca="false">IF(AND(_xlfn.ISFORMULA(R322),_xlfn.ISFORMULA(S322),_xlfn.ISFORMULA(T322))=TRUE(),".",1)</f>
        <v>.</v>
      </c>
      <c r="BB322" s="5" t="str">
        <f aca="false">IF(T322&lt;&gt;".",IF(T322&gt;S322,1,"."),".")</f>
        <v>.</v>
      </c>
      <c r="BC322" s="5" t="n">
        <f aca="false">IFERROR(VLOOKUP(B322,'[1]Share, Heavy Weapons to Ukraine'!B$1:AA$1048576,COLUMN('[1]Share, Heavy Weapons to Ukraine'!C331)-1,0),0)</f>
        <v>1</v>
      </c>
      <c r="BD322" s="5" t="n">
        <f aca="false">VLOOKUP(Sheet1!B322,'[1]Country Summary (€)'!B$1:F$1048576,COLUMN('[1]Country Summary (€)'!C332)-1,FALSE())</f>
        <v>0</v>
      </c>
      <c r="BE322" s="5" t="str">
        <f aca="false">IF(AND(AG322=1,D322="Military",H322&lt;&gt;"Not given")=TRUE(),IF(SUMIFS(#REF!,#REF!,A322)&gt;0,ABS((SUMIFS(#REF!,#REF!,A322)/VLOOKUP("USD",'[1]Exchange Rates'!B$1:C$1048576,2,0)))/S322,"."),".")</f>
        <v>.</v>
      </c>
      <c r="BF322" s="1" t="str">
        <f aca="false">IF(AND(AG322=1,D322="Military",H322&lt;&gt;"Not given")=TRUE(),IF(SUMIFS(#REF!,#REF!,A322)&gt;0,IF((ABS((SUMIFS(#REF!,#REF!,A322)/VLOOKUP("USD",'[1]Exchange Rates'!B$1:C$1048576,2,0)))/S322)&gt;1,(SUMIFS(#REF!,#REF!,A322)-S322)/S322,(S322-SUMIFS(#REF!,#REF!,A322))/SUMIFS(#REF!,#REF!,A322)),"."),".")</f>
        <v>.</v>
      </c>
      <c r="BG322" s="37" t="s">
        <v>491</v>
      </c>
      <c r="BH322" s="37" t="s">
        <v>491</v>
      </c>
      <c r="BI322" s="37" t="s">
        <v>491</v>
      </c>
      <c r="BJ322" s="37" t="s">
        <v>491</v>
      </c>
      <c r="BK322" s="37" t="s">
        <v>491</v>
      </c>
      <c r="BL322" s="37" t="s">
        <v>491</v>
      </c>
      <c r="BM322" s="37" t="s">
        <v>491</v>
      </c>
      <c r="BN322" s="37" t="s">
        <v>491</v>
      </c>
      <c r="BO322" s="37" t="s">
        <v>491</v>
      </c>
      <c r="BP322" s="37" t="s">
        <v>491</v>
      </c>
      <c r="BQ322" s="37" t="s">
        <v>491</v>
      </c>
      <c r="BR322" s="37" t="s">
        <v>491</v>
      </c>
      <c r="BS322" s="37" t="s">
        <v>491</v>
      </c>
      <c r="BT322" s="37" t="s">
        <v>491</v>
      </c>
      <c r="BU322" s="37" t="s">
        <v>491</v>
      </c>
      <c r="BV322" s="37" t="s">
        <v>491</v>
      </c>
      <c r="BW322" s="37" t="s">
        <v>491</v>
      </c>
      <c r="BX322" s="37" t="s">
        <v>491</v>
      </c>
    </row>
    <row r="323" customFormat="false" ht="15.75" hidden="false" customHeight="true" outlineLevel="0" collapsed="false">
      <c r="A323" s="37" t="s">
        <v>479</v>
      </c>
      <c r="B323" s="37" t="s">
        <v>57</v>
      </c>
      <c r="C323" s="92" t="n">
        <v>44945</v>
      </c>
      <c r="D323" s="37" t="s">
        <v>105</v>
      </c>
      <c r="E323" s="37" t="s">
        <v>370</v>
      </c>
      <c r="F323" s="37" t="s">
        <v>489</v>
      </c>
      <c r="G323" s="5" t="s">
        <v>61</v>
      </c>
      <c r="H323" s="39" t="n">
        <v>2500000000</v>
      </c>
      <c r="I323" s="37" t="s">
        <v>483</v>
      </c>
      <c r="J323" s="7" t="str">
        <f aca="false">VLOOKUP($I323,'[1]Price List, Weapons &amp; Items'!B$1:C$1048576,2,0)</f>
        <v>Heavy weapon</v>
      </c>
      <c r="K323" s="7" t="str">
        <f aca="false">IF(I323=".",I323,VLOOKUP($I323,'[1]Price List, Weapons &amp; Items'!B$1:D$1048576,3,0))</f>
        <v>Infantry fighting vehicle (IFV)</v>
      </c>
      <c r="L323" s="8" t="n">
        <f aca="false">VLOOKUP(I323,'[1]Price List, Weapons &amp; Items'!B$1:E$1048576,4,0)</f>
        <v>0</v>
      </c>
      <c r="M323" s="40" t="n">
        <v>59</v>
      </c>
      <c r="N323" s="9" t="s">
        <v>166</v>
      </c>
      <c r="O323" s="9" t="n">
        <f aca="false">VLOOKUP($I323,'[1]Price List, Weapons &amp; Items'!B$1:G$1048576,6,0)</f>
        <v>1900000</v>
      </c>
      <c r="P323" s="6" t="str">
        <f aca="false">IF(TYPE(M323)=1,IF(TYPE(O323)=1,M323*O323,"No price"),".")</f>
        <v>No price</v>
      </c>
      <c r="Q323" s="6" t="str">
        <f aca="false">IF(TYPE(N323)=1,IF(TYPE(O323)=1,N323*O323,"No price"),".")</f>
        <v>.</v>
      </c>
      <c r="R323" s="6" t="str">
        <f aca="false">IF(AG323=1,IF(H323&lt;&gt;"Not given",H323,IF(TYPE(H323)=2,IF(SUMIFS(#REF!,#REF!,A323)&gt;0,SUMIFS(#REF!,#REF!,A323),"."),"Format error")),"")</f>
        <v/>
      </c>
      <c r="S323" s="6" t="str">
        <f aca="false">IF(AND(AG323=1,R323&lt;&gt;".")=TRUE(),R323/VLOOKUP(G323,'[1]Exchange Rates'!B$1:C$1048576,2,0),IF(R323=".",".",""))</f>
        <v/>
      </c>
      <c r="T323" s="6" t="str">
        <f aca="false">IF(AG323=1,IF(AI323="Value is not given at all",".",IF(AI323="Value is given by the source",S323,IF(AI323="Value is calculated with prices",(IF(SUMIFS(#REF!,#REF!,A323)&gt;0,SUMIFS(#REF!,#REF!,A323),"."))/VLOOKUP("USD",'[1]Exchange Rates'!B$1:C$1048576,2,0),"Error with coding"))),"")</f>
        <v/>
      </c>
      <c r="U323" s="43" t="s">
        <v>63</v>
      </c>
      <c r="V323" s="34" t="s">
        <v>490</v>
      </c>
      <c r="W323" s="34" t="s">
        <v>108</v>
      </c>
      <c r="X323" s="37" t="s">
        <v>62</v>
      </c>
      <c r="Y323" s="37" t="s">
        <v>62</v>
      </c>
      <c r="Z323" s="43" t="n">
        <v>0</v>
      </c>
      <c r="AA323" s="43" t="n">
        <v>0</v>
      </c>
      <c r="AB323" s="5" t="n">
        <f aca="false">IF(AND(D323="Humanitarian", AE323&lt;&gt;"."), 1, 0)</f>
        <v>0</v>
      </c>
      <c r="AC323" s="5" t="n">
        <f aca="false">IF(OR(M323="undisclosed", M323="."), 0, IF(M323=N323, 1, 0))</f>
        <v>0</v>
      </c>
      <c r="AD323" s="5" t="n">
        <v>0</v>
      </c>
      <c r="AE323" s="37" t="s">
        <v>62</v>
      </c>
      <c r="AF323" s="12" t="str">
        <f aca="false">""</f>
        <v/>
      </c>
      <c r="AG323" s="36" t="n">
        <v>0</v>
      </c>
      <c r="AH323" s="43" t="s">
        <v>66</v>
      </c>
      <c r="AI323" s="43" t="s">
        <v>67</v>
      </c>
      <c r="AJ323" s="36" t="n">
        <v>1</v>
      </c>
      <c r="AK323" s="36" t="n">
        <v>13</v>
      </c>
      <c r="AL323" s="36" t="n">
        <v>0</v>
      </c>
      <c r="AM323" s="36" t="n">
        <f aca="false">IF(OR(AN323="2022-2023",AN323=2022), 1, 0)</f>
        <v>1</v>
      </c>
      <c r="AN323" s="36" t="s">
        <v>68</v>
      </c>
      <c r="AO323" s="36" t="n">
        <f aca="false">VLOOKUP($I323,'[1]Price List, Weapons &amp; Items'!B$1:F$1048576,5,0)</f>
        <v>1</v>
      </c>
      <c r="AP323" s="36" t="n">
        <f aca="false">IF(AND(AO323=1,M323="undisclosed")=TRUE(),1,0)</f>
        <v>0</v>
      </c>
      <c r="AQ323" s="36" t="n">
        <f aca="false">IF(AND(AO323=1,N323="undisclosed")=TRUE(),1,0)</f>
        <v>1</v>
      </c>
      <c r="AR323" s="36" t="n">
        <f aca="false">IFERROR(IF(SEARCH("ammuni",I323,1)&gt;0,1,0),0)</f>
        <v>0</v>
      </c>
      <c r="AS323" s="5" t="str">
        <f aca="false">VLOOKUP($I323,'[1]Price List, Weapons &amp; Items'!B$1:L$1048576,COLUMN('[1]Price List, Weapons &amp; Items'!$J$11)-1,0)</f>
        <v>Contracts</v>
      </c>
      <c r="AT323" s="5" t="str">
        <f aca="false">IF(I323=".",".",VLOOKUP($I323,'[1]Price List, Weapons &amp; Items'!B$1:J$1048576,3,0))</f>
        <v>Infantry fighting vehicle (IFV)</v>
      </c>
      <c r="AU323" s="13" t="str">
        <f aca="true">IF(AG323=1,(OFFSET(I323,0,0,COUNTIF(#REF!,A323),1)),"")</f>
        <v/>
      </c>
      <c r="AV323" s="5" t="n">
        <f aca="false">VLOOKUP($I323,'[1]Price List, Weapons &amp; Items'!B$1:L$1048576,COLUMN('[1]Price List, Weapons &amp; Items'!$L$11)-1,0)</f>
        <v>0</v>
      </c>
      <c r="AW323" s="5" t="n">
        <f aca="false">IF(U323="Yes",1,0)</f>
        <v>1</v>
      </c>
      <c r="AX323" s="5" t="n">
        <f aca="false">IF(D323="Military",IF(OR(IFERROR(SEARCH("equipment",E323,1),0)&gt;0,IFERROR(SEARCH("weapons",E323,1),0)&gt;0),1,0),0)</f>
        <v>1</v>
      </c>
      <c r="AY323" s="5" t="str">
        <f aca="false">IFERROR(IF(VALUE(TEXT(C323,"mm"))=IF(AK323&gt;12,AK323-12,AK323),".",IF(TEXT(C323,"mm")="01",".",1)),"Value is not in date format")</f>
        <v>.</v>
      </c>
      <c r="AZ323" s="5" t="str">
        <f aca="false">IF(AND(A323=A322,C323=C322)=TRUE(),IF(F323=F322,".","1"),".")</f>
        <v>.</v>
      </c>
      <c r="BA323" s="5" t="str">
        <f aca="false">IF(AND(_xlfn.ISFORMULA(R323),_xlfn.ISFORMULA(S323),_xlfn.ISFORMULA(T323))=TRUE(),".",1)</f>
        <v>.</v>
      </c>
      <c r="BB323" s="5" t="str">
        <f aca="false">IF(T323&lt;&gt;".",IF(T323&gt;S323,1,"."),".")</f>
        <v>.</v>
      </c>
      <c r="BC323" s="5" t="n">
        <f aca="false">IFERROR(VLOOKUP(B323,'[1]Share, Heavy Weapons to Ukraine'!B$1:AA$1048576,COLUMN('[1]Share, Heavy Weapons to Ukraine'!C332)-1,0),0)</f>
        <v>1</v>
      </c>
      <c r="BD323" s="5" t="n">
        <f aca="false">VLOOKUP(Sheet1!B323,'[1]Country Summary (€)'!B$1:F$1048576,COLUMN('[1]Country Summary (€)'!C333)-1,FALSE())</f>
        <v>0</v>
      </c>
      <c r="BE323" s="5" t="str">
        <f aca="false">IF(AND(AG323=1,D323="Military",H323&lt;&gt;"Not given")=TRUE(),IF(SUMIFS(#REF!,#REF!,A323)&gt;0,ABS((SUMIFS(#REF!,#REF!,A323)/VLOOKUP("USD",'[1]Exchange Rates'!B$1:C$1048576,2,0)))/S323,"."),".")</f>
        <v>.</v>
      </c>
      <c r="BF323" s="1" t="str">
        <f aca="false">IF(AND(AG323=1,D323="Military",H323&lt;&gt;"Not given")=TRUE(),IF(SUMIFS(#REF!,#REF!,A323)&gt;0,IF((ABS((SUMIFS(#REF!,#REF!,A323)/VLOOKUP("USD",'[1]Exchange Rates'!B$1:C$1048576,2,0)))/S323)&gt;1,(SUMIFS(#REF!,#REF!,A323)-S323)/S323,(S323-SUMIFS(#REF!,#REF!,A323))/SUMIFS(#REF!,#REF!,A323)),"."),".")</f>
        <v>.</v>
      </c>
      <c r="BG323" s="37" t="s">
        <v>491</v>
      </c>
      <c r="BH323" s="37" t="s">
        <v>491</v>
      </c>
      <c r="BI323" s="37" t="s">
        <v>491</v>
      </c>
      <c r="BJ323" s="37" t="s">
        <v>491</v>
      </c>
      <c r="BK323" s="37" t="s">
        <v>491</v>
      </c>
      <c r="BL323" s="37" t="s">
        <v>491</v>
      </c>
      <c r="BM323" s="37" t="s">
        <v>491</v>
      </c>
      <c r="BN323" s="37" t="s">
        <v>491</v>
      </c>
      <c r="BO323" s="37" t="s">
        <v>491</v>
      </c>
      <c r="BP323" s="37" t="s">
        <v>491</v>
      </c>
      <c r="BQ323" s="37" t="s">
        <v>491</v>
      </c>
      <c r="BR323" s="37" t="s">
        <v>491</v>
      </c>
      <c r="BS323" s="37" t="s">
        <v>491</v>
      </c>
      <c r="BT323" s="37" t="s">
        <v>491</v>
      </c>
      <c r="BU323" s="37" t="s">
        <v>491</v>
      </c>
      <c r="BV323" s="37" t="s">
        <v>491</v>
      </c>
      <c r="BW323" s="37" t="s">
        <v>491</v>
      </c>
      <c r="BX323" s="37" t="s">
        <v>491</v>
      </c>
    </row>
    <row r="324" customFormat="false" ht="15.75" hidden="false" customHeight="true" outlineLevel="0" collapsed="false">
      <c r="A324" s="37" t="s">
        <v>479</v>
      </c>
      <c r="B324" s="37" t="s">
        <v>57</v>
      </c>
      <c r="C324" s="92" t="n">
        <v>44945</v>
      </c>
      <c r="D324" s="37" t="s">
        <v>105</v>
      </c>
      <c r="E324" s="37" t="s">
        <v>370</v>
      </c>
      <c r="F324" s="37" t="s">
        <v>489</v>
      </c>
      <c r="G324" s="5" t="s">
        <v>61</v>
      </c>
      <c r="H324" s="39" t="n">
        <v>2500000000</v>
      </c>
      <c r="I324" s="37" t="s">
        <v>307</v>
      </c>
      <c r="J324" s="7" t="str">
        <f aca="false">VLOOKUP($I324,'[1]Price List, Weapons &amp; Items'!B$1:C$1048576,2,0)</f>
        <v>Ammunition for heavy weapon</v>
      </c>
      <c r="K324" s="7" t="str">
        <f aca="false">IF(I324=".",I324,VLOOKUP($I324,'[1]Price List, Weapons &amp; Items'!B$1:D$1048576,3,0))</f>
        <v>missile</v>
      </c>
      <c r="L324" s="8" t="n">
        <f aca="false">VLOOKUP(I324,'[1]Price List, Weapons &amp; Items'!B$1:E$1048576,4,0)</f>
        <v>0</v>
      </c>
      <c r="M324" s="40" t="n">
        <v>590</v>
      </c>
      <c r="N324" s="9" t="s">
        <v>166</v>
      </c>
      <c r="O324" s="9" t="n">
        <f aca="false">VLOOKUP($I324,'[1]Price List, Weapons &amp; Items'!B$1:G$1048576,6,0)</f>
        <v>9000</v>
      </c>
      <c r="P324" s="6" t="str">
        <f aca="false">IF(TYPE(M324)=1,IF(TYPE(O324)=1,M324*O324,"No price"),".")</f>
        <v>No price</v>
      </c>
      <c r="Q324" s="6" t="str">
        <f aca="false">IF(TYPE(N324)=1,IF(TYPE(O324)=1,N324*O324,"No price"),".")</f>
        <v>.</v>
      </c>
      <c r="R324" s="6" t="str">
        <f aca="false">IF(AG324=1,IF(H324&lt;&gt;"Not given",H324,IF(TYPE(H324)=2,IF(SUMIFS(#REF!,#REF!,A324)&gt;0,SUMIFS(#REF!,#REF!,A324),"."),"Format error")),"")</f>
        <v/>
      </c>
      <c r="S324" s="6" t="str">
        <f aca="false">IF(AND(AG324=1,R324&lt;&gt;".")=TRUE(),R324/VLOOKUP(G324,'[1]Exchange Rates'!B$1:C$1048576,2,0),IF(R324=".",".",""))</f>
        <v/>
      </c>
      <c r="T324" s="6" t="str">
        <f aca="false">IF(AG324=1,IF(AI324="Value is not given at all",".",IF(AI324="Value is given by the source",S324,IF(AI324="Value is calculated with prices",(IF(SUMIFS(#REF!,#REF!,A324)&gt;0,SUMIFS(#REF!,#REF!,A324),"."))/VLOOKUP("USD",'[1]Exchange Rates'!B$1:C$1048576,2,0),"Error with coding"))),"")</f>
        <v/>
      </c>
      <c r="U324" s="43" t="s">
        <v>63</v>
      </c>
      <c r="V324" s="34" t="s">
        <v>490</v>
      </c>
      <c r="W324" s="34" t="s">
        <v>108</v>
      </c>
      <c r="X324" s="37" t="s">
        <v>62</v>
      </c>
      <c r="Y324" s="37" t="s">
        <v>62</v>
      </c>
      <c r="Z324" s="43" t="n">
        <v>0</v>
      </c>
      <c r="AA324" s="43" t="n">
        <v>0</v>
      </c>
      <c r="AB324" s="5" t="n">
        <f aca="false">IF(AND(D324="Humanitarian", AE324&lt;&gt;"."), 1, 0)</f>
        <v>0</v>
      </c>
      <c r="AC324" s="5" t="n">
        <f aca="false">IF(OR(M324="undisclosed", M324="."), 0, IF(M324=N324, 1, 0))</f>
        <v>0</v>
      </c>
      <c r="AD324" s="5" t="n">
        <v>0</v>
      </c>
      <c r="AE324" s="37" t="s">
        <v>62</v>
      </c>
      <c r="AF324" s="12" t="str">
        <f aca="false">""</f>
        <v/>
      </c>
      <c r="AG324" s="36" t="n">
        <v>0</v>
      </c>
      <c r="AH324" s="43" t="s">
        <v>66</v>
      </c>
      <c r="AI324" s="43" t="s">
        <v>67</v>
      </c>
      <c r="AJ324" s="36" t="n">
        <v>1</v>
      </c>
      <c r="AK324" s="36" t="n">
        <v>13</v>
      </c>
      <c r="AL324" s="36" t="n">
        <v>0</v>
      </c>
      <c r="AM324" s="36" t="n">
        <f aca="false">IF(OR(AN324="2022-2023",AN324=2022), 1, 0)</f>
        <v>1</v>
      </c>
      <c r="AN324" s="36" t="s">
        <v>68</v>
      </c>
      <c r="AO324" s="36" t="n">
        <f aca="false">VLOOKUP($I324,'[1]Price List, Weapons &amp; Items'!B$1:F$1048576,5,0)</f>
        <v>0</v>
      </c>
      <c r="AP324" s="36" t="n">
        <f aca="false">IF(AND(AO324=1,M324="undisclosed")=TRUE(),1,0)</f>
        <v>0</v>
      </c>
      <c r="AQ324" s="36" t="n">
        <f aca="false">IF(AND(AO324=1,N324="undisclosed")=TRUE(),1,0)</f>
        <v>0</v>
      </c>
      <c r="AR324" s="36" t="n">
        <f aca="false">IFERROR(IF(SEARCH("ammuni",I324,1)&gt;0,1,0),0)</f>
        <v>0</v>
      </c>
      <c r="AS324" s="5" t="str">
        <f aca="false">VLOOKUP($I324,'[1]Price List, Weapons &amp; Items'!B$1:L$1048576,COLUMN('[1]Price List, Weapons &amp; Items'!$J$11)-1,0)</f>
        <v>Media reports (incl. social media)</v>
      </c>
      <c r="AT324" s="5" t="str">
        <f aca="false">IF(I324=".",".",VLOOKUP($I324,'[1]Price List, Weapons &amp; Items'!B$1:J$1048576,3,0))</f>
        <v>missile</v>
      </c>
      <c r="AU324" s="13" t="str">
        <f aca="true">IF(AG324=1,(OFFSET(I324,0,0,COUNTIF(#REF!,A324),1)),"")</f>
        <v/>
      </c>
      <c r="AV324" s="5" t="n">
        <f aca="false">VLOOKUP($I324,'[1]Price List, Weapons &amp; Items'!B$1:L$1048576,COLUMN('[1]Price List, Weapons &amp; Items'!$L$11)-1,0)</f>
        <v>0</v>
      </c>
      <c r="AW324" s="5" t="n">
        <f aca="false">IF(U324="Yes",1,0)</f>
        <v>1</v>
      </c>
      <c r="AX324" s="5" t="n">
        <f aca="false">IF(D324="Military",IF(OR(IFERROR(SEARCH("equipment",E324,1),0)&gt;0,IFERROR(SEARCH("weapons",E324,1),0)&gt;0),1,0),0)</f>
        <v>1</v>
      </c>
      <c r="AY324" s="5" t="str">
        <f aca="false">IFERROR(IF(VALUE(TEXT(C324,"mm"))=IF(AK324&gt;12,AK324-12,AK324),".",IF(TEXT(C324,"mm")="01",".",1)),"Value is not in date format")</f>
        <v>.</v>
      </c>
      <c r="AZ324" s="5" t="str">
        <f aca="false">IF(AND(A324=A323,C324=C323)=TRUE(),IF(F324=F323,".","1"),".")</f>
        <v>.</v>
      </c>
      <c r="BA324" s="5" t="str">
        <f aca="false">IF(AND(_xlfn.ISFORMULA(R324),_xlfn.ISFORMULA(S324),_xlfn.ISFORMULA(T324))=TRUE(),".",1)</f>
        <v>.</v>
      </c>
      <c r="BB324" s="5" t="str">
        <f aca="false">IF(T324&lt;&gt;".",IF(T324&gt;S324,1,"."),".")</f>
        <v>.</v>
      </c>
      <c r="BC324" s="5" t="n">
        <f aca="false">IFERROR(VLOOKUP(B324,'[1]Share, Heavy Weapons to Ukraine'!B$1:AA$1048576,COLUMN('[1]Share, Heavy Weapons to Ukraine'!C333)-1,0),0)</f>
        <v>1</v>
      </c>
      <c r="BD324" s="5" t="n">
        <f aca="false">VLOOKUP(Sheet1!B324,'[1]Country Summary (€)'!B$1:F$1048576,COLUMN('[1]Country Summary (€)'!C334)-1,FALSE())</f>
        <v>0</v>
      </c>
      <c r="BE324" s="5" t="str">
        <f aca="false">IF(AND(AG324=1,D324="Military",H324&lt;&gt;"Not given")=TRUE(),IF(SUMIFS(#REF!,#REF!,A324)&gt;0,ABS((SUMIFS(#REF!,#REF!,A324)/VLOOKUP("USD",'[1]Exchange Rates'!B$1:C$1048576,2,0)))/S324,"."),".")</f>
        <v>.</v>
      </c>
      <c r="BF324" s="1" t="str">
        <f aca="false">IF(AND(AG324=1,D324="Military",H324&lt;&gt;"Not given")=TRUE(),IF(SUMIFS(#REF!,#REF!,A324)&gt;0,IF((ABS((SUMIFS(#REF!,#REF!,A324)/VLOOKUP("USD",'[1]Exchange Rates'!B$1:C$1048576,2,0)))/S324)&gt;1,(SUMIFS(#REF!,#REF!,A324)-S324)/S324,(S324-SUMIFS(#REF!,#REF!,A324))/SUMIFS(#REF!,#REF!,A324)),"."),".")</f>
        <v>.</v>
      </c>
      <c r="BG324" s="37" t="s">
        <v>491</v>
      </c>
      <c r="BH324" s="37" t="s">
        <v>491</v>
      </c>
      <c r="BI324" s="37" t="s">
        <v>491</v>
      </c>
      <c r="BJ324" s="37" t="s">
        <v>491</v>
      </c>
      <c r="BK324" s="37" t="s">
        <v>491</v>
      </c>
      <c r="BL324" s="37" t="s">
        <v>491</v>
      </c>
      <c r="BM324" s="37" t="s">
        <v>491</v>
      </c>
      <c r="BN324" s="37" t="s">
        <v>491</v>
      </c>
      <c r="BO324" s="37" t="s">
        <v>491</v>
      </c>
      <c r="BP324" s="37" t="s">
        <v>491</v>
      </c>
      <c r="BQ324" s="37" t="s">
        <v>491</v>
      </c>
      <c r="BR324" s="37" t="s">
        <v>491</v>
      </c>
      <c r="BS324" s="37" t="s">
        <v>491</v>
      </c>
      <c r="BT324" s="37" t="s">
        <v>491</v>
      </c>
      <c r="BU324" s="37" t="s">
        <v>491</v>
      </c>
      <c r="BV324" s="37" t="s">
        <v>491</v>
      </c>
      <c r="BW324" s="37" t="s">
        <v>491</v>
      </c>
      <c r="BX324" s="37" t="s">
        <v>491</v>
      </c>
    </row>
    <row r="325" customFormat="false" ht="15.75" hidden="false" customHeight="true" outlineLevel="0" collapsed="false">
      <c r="A325" s="37" t="s">
        <v>479</v>
      </c>
      <c r="B325" s="37" t="s">
        <v>57</v>
      </c>
      <c r="C325" s="92" t="n">
        <v>44945</v>
      </c>
      <c r="D325" s="37" t="s">
        <v>105</v>
      </c>
      <c r="E325" s="37" t="s">
        <v>370</v>
      </c>
      <c r="F325" s="37" t="s">
        <v>489</v>
      </c>
      <c r="G325" s="5" t="s">
        <v>61</v>
      </c>
      <c r="H325" s="39" t="n">
        <v>2500000000</v>
      </c>
      <c r="I325" s="37" t="s">
        <v>484</v>
      </c>
      <c r="J325" s="7" t="str">
        <f aca="false">VLOOKUP($I325,'[1]Price List, Weapons &amp; Items'!B$1:C$1048576,2,0)</f>
        <v>Ammunition for heavy weapon</v>
      </c>
      <c r="K325" s="7" t="str">
        <f aca="false">IF(I325=".",I325,VLOOKUP($I325,'[1]Price List, Weapons &amp; Items'!B$1:D$1048576,3,0))</f>
        <v>ammunition</v>
      </c>
      <c r="L325" s="8" t="n">
        <f aca="false">VLOOKUP(I325,'[1]Price List, Weapons &amp; Items'!B$1:E$1048576,4,0)</f>
        <v>0</v>
      </c>
      <c r="M325" s="40" t="n">
        <v>295000</v>
      </c>
      <c r="N325" s="9" t="s">
        <v>166</v>
      </c>
      <c r="O325" s="9" t="n">
        <f aca="false">VLOOKUP($I325,'[1]Price List, Weapons &amp; Items'!B$1:G$1048576,6,0)</f>
        <v>140.58</v>
      </c>
      <c r="P325" s="6" t="str">
        <f aca="false">IF(TYPE(M325)=1,IF(TYPE(O325)=1,M325*O325,"No price"),".")</f>
        <v>No price</v>
      </c>
      <c r="Q325" s="6" t="str">
        <f aca="false">IF(TYPE(N325)=1,IF(TYPE(O325)=1,N325*O325,"No price"),".")</f>
        <v>.</v>
      </c>
      <c r="R325" s="6" t="str">
        <f aca="false">IF(AG325=1,IF(H325&lt;&gt;"Not given",H325,IF(TYPE(H325)=2,IF(SUMIFS(#REF!,#REF!,A325)&gt;0,SUMIFS(#REF!,#REF!,A325),"."),"Format error")),"")</f>
        <v/>
      </c>
      <c r="S325" s="6" t="str">
        <f aca="false">IF(AND(AG325=1,R325&lt;&gt;".")=TRUE(),R325/VLOOKUP(G325,'[1]Exchange Rates'!B$1:C$1048576,2,0),IF(R325=".",".",""))</f>
        <v/>
      </c>
      <c r="T325" s="6" t="str">
        <f aca="false">IF(AG325=1,IF(AI325="Value is not given at all",".",IF(AI325="Value is given by the source",S325,IF(AI325="Value is calculated with prices",(IF(SUMIFS(#REF!,#REF!,A325)&gt;0,SUMIFS(#REF!,#REF!,A325),"."))/VLOOKUP("USD",'[1]Exchange Rates'!B$1:C$1048576,2,0),"Error with coding"))),"")</f>
        <v/>
      </c>
      <c r="U325" s="43" t="s">
        <v>63</v>
      </c>
      <c r="V325" s="34" t="s">
        <v>490</v>
      </c>
      <c r="W325" s="34" t="s">
        <v>108</v>
      </c>
      <c r="X325" s="37" t="s">
        <v>62</v>
      </c>
      <c r="Y325" s="37" t="s">
        <v>62</v>
      </c>
      <c r="Z325" s="43" t="n">
        <v>0</v>
      </c>
      <c r="AA325" s="43" t="n">
        <v>0</v>
      </c>
      <c r="AB325" s="5" t="n">
        <f aca="false">IF(AND(D325="Humanitarian", AE325&lt;&gt;"."), 1, 0)</f>
        <v>0</v>
      </c>
      <c r="AC325" s="5" t="n">
        <f aca="false">IF(OR(M325="undisclosed", M325="."), 0, IF(M325=N325, 1, 0))</f>
        <v>0</v>
      </c>
      <c r="AD325" s="5" t="n">
        <v>0</v>
      </c>
      <c r="AE325" s="37" t="s">
        <v>62</v>
      </c>
      <c r="AF325" s="12" t="str">
        <f aca="false">""</f>
        <v/>
      </c>
      <c r="AG325" s="36" t="n">
        <v>0</v>
      </c>
      <c r="AH325" s="43" t="s">
        <v>66</v>
      </c>
      <c r="AI325" s="43" t="s">
        <v>67</v>
      </c>
      <c r="AJ325" s="36" t="n">
        <v>1</v>
      </c>
      <c r="AK325" s="36" t="n">
        <v>13</v>
      </c>
      <c r="AL325" s="36" t="n">
        <v>0</v>
      </c>
      <c r="AM325" s="36" t="n">
        <f aca="false">IF(OR(AN325="2022-2023",AN325=2022), 1, 0)</f>
        <v>1</v>
      </c>
      <c r="AN325" s="36" t="s">
        <v>68</v>
      </c>
      <c r="AO325" s="36" t="n">
        <f aca="false">VLOOKUP($I325,'[1]Price List, Weapons &amp; Items'!B$1:F$1048576,5,0)</f>
        <v>0</v>
      </c>
      <c r="AP325" s="36" t="n">
        <f aca="false">IF(AND(AO325=1,M325="undisclosed")=TRUE(),1,0)</f>
        <v>0</v>
      </c>
      <c r="AQ325" s="36" t="n">
        <f aca="false">IF(AND(AO325=1,N325="undisclosed")=TRUE(),1,0)</f>
        <v>0</v>
      </c>
      <c r="AR325" s="36" t="n">
        <f aca="false">IFERROR(IF(SEARCH("ammuni",I325,1)&gt;0,1,0),0)</f>
        <v>1</v>
      </c>
      <c r="AS325" s="5" t="str">
        <f aca="false">VLOOKUP($I325,'[1]Price List, Weapons &amp; Items'!B$1:L$1048576,COLUMN('[1]Price List, Weapons &amp; Items'!$J$11)-1,0)</f>
        <v>Military media (incl. websites)</v>
      </c>
      <c r="AT325" s="5" t="str">
        <f aca="false">IF(I325=".",".",VLOOKUP($I325,'[1]Price List, Weapons &amp; Items'!B$1:J$1048576,3,0))</f>
        <v>ammunition</v>
      </c>
      <c r="AU325" s="13" t="str">
        <f aca="true">IF(AG325=1,(OFFSET(I325,0,0,COUNTIF(#REF!,A325),1)),"")</f>
        <v/>
      </c>
      <c r="AV325" s="5" t="n">
        <f aca="false">VLOOKUP($I325,'[1]Price List, Weapons &amp; Items'!B$1:L$1048576,COLUMN('[1]Price List, Weapons &amp; Items'!$L$11)-1,0)</f>
        <v>0</v>
      </c>
      <c r="AW325" s="5" t="n">
        <f aca="false">IF(U325="Yes",1,0)</f>
        <v>1</v>
      </c>
      <c r="AX325" s="5" t="n">
        <f aca="false">IF(D325="Military",IF(OR(IFERROR(SEARCH("equipment",E325,1),0)&gt;0,IFERROR(SEARCH("weapons",E325,1),0)&gt;0),1,0),0)</f>
        <v>1</v>
      </c>
      <c r="AY325" s="5" t="str">
        <f aca="false">IFERROR(IF(VALUE(TEXT(C325,"mm"))=IF(AK325&gt;12,AK325-12,AK325),".",IF(TEXT(C325,"mm")="01",".",1)),"Value is not in date format")</f>
        <v>.</v>
      </c>
      <c r="AZ325" s="5" t="str">
        <f aca="false">IF(AND(A325=A324,C325=C324)=TRUE(),IF(F325=F324,".","1"),".")</f>
        <v>.</v>
      </c>
      <c r="BA325" s="5" t="str">
        <f aca="false">IF(AND(_xlfn.ISFORMULA(R325),_xlfn.ISFORMULA(S325),_xlfn.ISFORMULA(T325))=TRUE(),".",1)</f>
        <v>.</v>
      </c>
      <c r="BB325" s="5" t="str">
        <f aca="false">IF(T325&lt;&gt;".",IF(T325&gt;S325,1,"."),".")</f>
        <v>.</v>
      </c>
      <c r="BC325" s="5" t="n">
        <f aca="false">IFERROR(VLOOKUP(B325,'[1]Share, Heavy Weapons to Ukraine'!B$1:AA$1048576,COLUMN('[1]Share, Heavy Weapons to Ukraine'!C334)-1,0),0)</f>
        <v>1</v>
      </c>
      <c r="BD325" s="5" t="n">
        <f aca="false">VLOOKUP(Sheet1!B325,'[1]Country Summary (€)'!B$1:F$1048576,COLUMN('[1]Country Summary (€)'!C335)-1,FALSE())</f>
        <v>0</v>
      </c>
      <c r="BE325" s="5" t="str">
        <f aca="false">IF(AND(AG325=1,D325="Military",H325&lt;&gt;"Not given")=TRUE(),IF(SUMIFS(#REF!,#REF!,A325)&gt;0,ABS((SUMIFS(#REF!,#REF!,A325)/VLOOKUP("USD",'[1]Exchange Rates'!B$1:C$1048576,2,0)))/S325,"."),".")</f>
        <v>.</v>
      </c>
      <c r="BF325" s="1" t="str">
        <f aca="false">IF(AND(AG325=1,D325="Military",H325&lt;&gt;"Not given")=TRUE(),IF(SUMIFS(#REF!,#REF!,A325)&gt;0,IF((ABS((SUMIFS(#REF!,#REF!,A325)/VLOOKUP("USD",'[1]Exchange Rates'!B$1:C$1048576,2,0)))/S325)&gt;1,(SUMIFS(#REF!,#REF!,A325)-S325)/S325,(S325-SUMIFS(#REF!,#REF!,A325))/SUMIFS(#REF!,#REF!,A325)),"."),".")</f>
        <v>.</v>
      </c>
      <c r="BG325" s="37" t="s">
        <v>491</v>
      </c>
      <c r="BH325" s="37" t="s">
        <v>491</v>
      </c>
      <c r="BI325" s="37" t="s">
        <v>491</v>
      </c>
      <c r="BJ325" s="37" t="s">
        <v>491</v>
      </c>
      <c r="BK325" s="37" t="s">
        <v>491</v>
      </c>
      <c r="BL325" s="37" t="s">
        <v>491</v>
      </c>
      <c r="BM325" s="37" t="s">
        <v>491</v>
      </c>
      <c r="BN325" s="37" t="s">
        <v>491</v>
      </c>
      <c r="BO325" s="37" t="s">
        <v>491</v>
      </c>
      <c r="BP325" s="37" t="s">
        <v>491</v>
      </c>
      <c r="BQ325" s="37" t="s">
        <v>491</v>
      </c>
      <c r="BR325" s="37" t="s">
        <v>491</v>
      </c>
      <c r="BS325" s="37" t="s">
        <v>491</v>
      </c>
      <c r="BT325" s="37" t="s">
        <v>491</v>
      </c>
      <c r="BU325" s="37" t="s">
        <v>491</v>
      </c>
      <c r="BV325" s="37" t="s">
        <v>491</v>
      </c>
      <c r="BW325" s="37" t="s">
        <v>491</v>
      </c>
      <c r="BX325" s="37" t="s">
        <v>491</v>
      </c>
    </row>
    <row r="326" customFormat="false" ht="15.75" hidden="false" customHeight="true" outlineLevel="0" collapsed="false">
      <c r="A326" s="37" t="s">
        <v>479</v>
      </c>
      <c r="B326" s="37" t="s">
        <v>57</v>
      </c>
      <c r="C326" s="92" t="n">
        <v>44945</v>
      </c>
      <c r="D326" s="37" t="s">
        <v>105</v>
      </c>
      <c r="E326" s="37" t="s">
        <v>370</v>
      </c>
      <c r="F326" s="37" t="s">
        <v>489</v>
      </c>
      <c r="G326" s="5" t="s">
        <v>61</v>
      </c>
      <c r="H326" s="39" t="n">
        <v>2500000000</v>
      </c>
      <c r="I326" s="37" t="s">
        <v>492</v>
      </c>
      <c r="J326" s="7" t="str">
        <f aca="false">VLOOKUP($I326,'[1]Price List, Weapons &amp; Items'!B$1:C$1048576,2,0)</f>
        <v>Heavy weapon</v>
      </c>
      <c r="K326" s="7" t="str">
        <f aca="false">IF(I326=".",I326,VLOOKUP($I326,'[1]Price List, Weapons &amp; Items'!B$1:D$1048576,3,0))</f>
        <v>Armored Personnel Carrier (APC)</v>
      </c>
      <c r="L326" s="8" t="n">
        <f aca="false">VLOOKUP(I326,'[1]Price List, Weapons &amp; Items'!B$1:E$1048576,4,0)</f>
        <v>2</v>
      </c>
      <c r="M326" s="40" t="n">
        <v>90</v>
      </c>
      <c r="N326" s="9" t="n">
        <v>90</v>
      </c>
      <c r="O326" s="9" t="n">
        <f aca="false">VLOOKUP($I326,'[1]Price List, Weapons &amp; Items'!B$1:G$1048576,6,0)</f>
        <v>2445376.76</v>
      </c>
      <c r="P326" s="6" t="str">
        <f aca="false">IF(TYPE(M326)=1,IF(TYPE(O326)=1,M326*O326,"No price"),".")</f>
        <v>No price</v>
      </c>
      <c r="Q326" s="6" t="str">
        <f aca="false">IF(TYPE(N326)=1,IF(TYPE(O326)=1,N326*O326,"No price"),".")</f>
        <v>No price</v>
      </c>
      <c r="R326" s="6" t="str">
        <f aca="false">IF(AG326=1,IF(H326&lt;&gt;"Not given",H326,IF(TYPE(H326)=2,IF(SUMIFS(#REF!,#REF!,A326)&gt;0,SUMIFS(#REF!,#REF!,A326),"."),"Format error")),"")</f>
        <v/>
      </c>
      <c r="S326" s="6" t="str">
        <f aca="false">IF(AND(AG326=1,R326&lt;&gt;".")=TRUE(),R326/VLOOKUP(G326,'[1]Exchange Rates'!B$1:C$1048576,2,0),IF(R326=".",".",""))</f>
        <v/>
      </c>
      <c r="T326" s="6" t="str">
        <f aca="false">IF(AG326=1,IF(AI326="Value is not given at all",".",IF(AI326="Value is given by the source",S326,IF(AI326="Value is calculated with prices",(IF(SUMIFS(#REF!,#REF!,A326)&gt;0,SUMIFS(#REF!,#REF!,A326),"."))/VLOOKUP("USD",'[1]Exchange Rates'!B$1:C$1048576,2,0),"Error with coding"))),"")</f>
        <v/>
      </c>
      <c r="U326" s="43" t="s">
        <v>63</v>
      </c>
      <c r="V326" s="34" t="s">
        <v>490</v>
      </c>
      <c r="W326" s="34" t="s">
        <v>108</v>
      </c>
      <c r="X326" s="37" t="s">
        <v>62</v>
      </c>
      <c r="Y326" s="37" t="s">
        <v>62</v>
      </c>
      <c r="Z326" s="43" t="n">
        <v>0</v>
      </c>
      <c r="AA326" s="43" t="n">
        <v>0</v>
      </c>
      <c r="AB326" s="5" t="n">
        <f aca="false">IF(AND(D326="Humanitarian", AE326&lt;&gt;"."), 1, 0)</f>
        <v>0</v>
      </c>
      <c r="AC326" s="5" t="n">
        <f aca="false">IF(OR(M326="undisclosed", M326="."), 0, IF(M326=N326, 1, 0))</f>
        <v>1</v>
      </c>
      <c r="AD326" s="5" t="n">
        <v>0</v>
      </c>
      <c r="AE326" s="34" t="s">
        <v>493</v>
      </c>
      <c r="AF326" s="12" t="str">
        <f aca="false">""</f>
        <v/>
      </c>
      <c r="AG326" s="36" t="n">
        <v>0</v>
      </c>
      <c r="AH326" s="43" t="s">
        <v>66</v>
      </c>
      <c r="AI326" s="43" t="s">
        <v>67</v>
      </c>
      <c r="AJ326" s="36" t="n">
        <v>1</v>
      </c>
      <c r="AK326" s="36" t="n">
        <v>13</v>
      </c>
      <c r="AL326" s="36" t="n">
        <v>0</v>
      </c>
      <c r="AM326" s="36" t="n">
        <f aca="false">IF(OR(AN326="2022-2023",AN326=2022), 1, 0)</f>
        <v>1</v>
      </c>
      <c r="AN326" s="36" t="s">
        <v>68</v>
      </c>
      <c r="AO326" s="36" t="n">
        <f aca="false">VLOOKUP($I326,'[1]Price List, Weapons &amp; Items'!B$1:F$1048576,5,0)</f>
        <v>1</v>
      </c>
      <c r="AP326" s="36" t="n">
        <f aca="false">IF(AND(AO326=1,M326="undisclosed")=TRUE(),1,0)</f>
        <v>0</v>
      </c>
      <c r="AQ326" s="36" t="n">
        <f aca="false">IF(AND(AO326=1,N326="undisclosed")=TRUE(),1,0)</f>
        <v>0</v>
      </c>
      <c r="AR326" s="36" t="n">
        <f aca="false">IFERROR(IF(SEARCH("ammuni",I326,1)&gt;0,1,0),0)</f>
        <v>0</v>
      </c>
      <c r="AS326" s="5" t="str">
        <f aca="false">VLOOKUP($I326,'[1]Price List, Weapons &amp; Items'!B$1:L$1048576,COLUMN('[1]Price List, Weapons &amp; Items'!$J$11)-1,0)</f>
        <v>Contracts</v>
      </c>
      <c r="AT326" s="5" t="str">
        <f aca="false">IF(I326=".",".",VLOOKUP($I326,'[1]Price List, Weapons &amp; Items'!B$1:J$1048576,3,0))</f>
        <v>Armored Personnel Carrier (APC)</v>
      </c>
      <c r="AU326" s="13" t="str">
        <f aca="true">IF(AG326=1,(OFFSET(I326,0,0,COUNTIF(#REF!,A326),1)),"")</f>
        <v/>
      </c>
      <c r="AV326" s="5" t="n">
        <f aca="false">VLOOKUP($I326,'[1]Price List, Weapons &amp; Items'!B$1:L$1048576,COLUMN('[1]Price List, Weapons &amp; Items'!$L$11)-1,0)</f>
        <v>0</v>
      </c>
      <c r="AW326" s="5" t="n">
        <f aca="false">IF(U326="Yes",1,0)</f>
        <v>1</v>
      </c>
      <c r="AX326" s="5" t="n">
        <f aca="false">IF(D326="Military",IF(OR(IFERROR(SEARCH("equipment",E326,1),0)&gt;0,IFERROR(SEARCH("weapons",E326,1),0)&gt;0),1,0),0)</f>
        <v>1</v>
      </c>
      <c r="AY326" s="5" t="str">
        <f aca="false">IFERROR(IF(VALUE(TEXT(C326,"mm"))=IF(AK326&gt;12,AK326-12,AK326),".",IF(TEXT(C326,"mm")="01",".",1)),"Value is not in date format")</f>
        <v>.</v>
      </c>
      <c r="AZ326" s="5" t="str">
        <f aca="false">IF(AND(A326=A325,C326=C325)=TRUE(),IF(F326=F325,".","1"),".")</f>
        <v>.</v>
      </c>
      <c r="BA326" s="5" t="str">
        <f aca="false">IF(AND(_xlfn.ISFORMULA(R326),_xlfn.ISFORMULA(S326),_xlfn.ISFORMULA(T326))=TRUE(),".",1)</f>
        <v>.</v>
      </c>
      <c r="BB326" s="5" t="str">
        <f aca="false">IF(T326&lt;&gt;".",IF(T326&gt;S326,1,"."),".")</f>
        <v>.</v>
      </c>
      <c r="BC326" s="5" t="n">
        <f aca="false">IFERROR(VLOOKUP(B326,'[1]Share, Heavy Weapons to Ukraine'!B$1:AA$1048576,COLUMN('[1]Share, Heavy Weapons to Ukraine'!C335)-1,0),0)</f>
        <v>1</v>
      </c>
      <c r="BD326" s="5" t="n">
        <f aca="false">VLOOKUP(Sheet1!B326,'[1]Country Summary (€)'!B$1:F$1048576,COLUMN('[1]Country Summary (€)'!C336)-1,FALSE())</f>
        <v>0</v>
      </c>
      <c r="BE326" s="5" t="str">
        <f aca="false">IF(AND(AG326=1,D326="Military",H326&lt;&gt;"Not given")=TRUE(),IF(SUMIFS(#REF!,#REF!,A326)&gt;0,ABS((SUMIFS(#REF!,#REF!,A326)/VLOOKUP("USD",'[1]Exchange Rates'!B$1:C$1048576,2,0)))/S326,"."),".")</f>
        <v>.</v>
      </c>
      <c r="BF326" s="1" t="str">
        <f aca="false">IF(AND(AG326=1,D326="Military",H326&lt;&gt;"Not given")=TRUE(),IF(SUMIFS(#REF!,#REF!,A326)&gt;0,IF((ABS((SUMIFS(#REF!,#REF!,A326)/VLOOKUP("USD",'[1]Exchange Rates'!B$1:C$1048576,2,0)))/S326)&gt;1,(SUMIFS(#REF!,#REF!,A326)-S326)/S326,(S326-SUMIFS(#REF!,#REF!,A326))/SUMIFS(#REF!,#REF!,A326)),"."),".")</f>
        <v>.</v>
      </c>
      <c r="BG326" s="37" t="s">
        <v>491</v>
      </c>
      <c r="BH326" s="37" t="s">
        <v>491</v>
      </c>
      <c r="BI326" s="37" t="s">
        <v>491</v>
      </c>
      <c r="BJ326" s="37" t="s">
        <v>491</v>
      </c>
      <c r="BK326" s="37" t="s">
        <v>491</v>
      </c>
      <c r="BL326" s="37" t="s">
        <v>491</v>
      </c>
      <c r="BM326" s="37" t="s">
        <v>491</v>
      </c>
      <c r="BN326" s="37" t="s">
        <v>491</v>
      </c>
      <c r="BO326" s="37" t="s">
        <v>491</v>
      </c>
      <c r="BP326" s="37" t="s">
        <v>491</v>
      </c>
      <c r="BQ326" s="37" t="s">
        <v>491</v>
      </c>
      <c r="BR326" s="37" t="s">
        <v>491</v>
      </c>
      <c r="BS326" s="37" t="s">
        <v>491</v>
      </c>
      <c r="BT326" s="37" t="s">
        <v>491</v>
      </c>
      <c r="BU326" s="37" t="s">
        <v>491</v>
      </c>
      <c r="BV326" s="37" t="s">
        <v>491</v>
      </c>
      <c r="BW326" s="37" t="s">
        <v>491</v>
      </c>
      <c r="BX326" s="37" t="s">
        <v>491</v>
      </c>
    </row>
    <row r="327" customFormat="false" ht="15.75" hidden="false" customHeight="true" outlineLevel="0" collapsed="false">
      <c r="A327" s="37" t="s">
        <v>479</v>
      </c>
      <c r="B327" s="37" t="s">
        <v>57</v>
      </c>
      <c r="C327" s="92" t="n">
        <v>44945</v>
      </c>
      <c r="D327" s="37" t="s">
        <v>105</v>
      </c>
      <c r="E327" s="37" t="s">
        <v>370</v>
      </c>
      <c r="F327" s="37" t="s">
        <v>489</v>
      </c>
      <c r="G327" s="5" t="s">
        <v>61</v>
      </c>
      <c r="H327" s="39" t="n">
        <v>2500000000</v>
      </c>
      <c r="I327" s="37" t="s">
        <v>301</v>
      </c>
      <c r="J327" s="7" t="str">
        <f aca="false">VLOOKUP($I327,'[1]Price List, Weapons &amp; Items'!B$1:C$1048576,2,0)</f>
        <v>Heavy Weapon</v>
      </c>
      <c r="K327" s="7" t="str">
        <f aca="false">IF(I327=".",I327,VLOOKUP($I327,'[1]Price List, Weapons &amp; Items'!B$1:D$1048576,3,0))</f>
        <v>Armored Utility Vehicle (AUV)</v>
      </c>
      <c r="L327" s="8" t="n">
        <f aca="false">VLOOKUP(I327,'[1]Price List, Weapons &amp; Items'!B$1:E$1048576,4,0)</f>
        <v>0</v>
      </c>
      <c r="M327" s="40" t="n">
        <v>53</v>
      </c>
      <c r="N327" s="9" t="s">
        <v>166</v>
      </c>
      <c r="O327" s="9" t="n">
        <f aca="false">VLOOKUP($I327,'[1]Price List, Weapons &amp; Items'!B$1:G$1048576,6,0)</f>
        <v>405530</v>
      </c>
      <c r="P327" s="6" t="str">
        <f aca="false">IF(TYPE(M327)=1,IF(TYPE(O327)=1,M327*O327,"No price"),".")</f>
        <v>No price</v>
      </c>
      <c r="Q327" s="6" t="str">
        <f aca="false">IF(TYPE(N327)=1,IF(TYPE(O327)=1,N327*O327,"No price"),".")</f>
        <v>.</v>
      </c>
      <c r="R327" s="6" t="str">
        <f aca="false">IF(AG327=1,IF(H327&lt;&gt;"Not given",H327,IF(TYPE(H327)=2,IF(SUMIFS(#REF!,#REF!,A327)&gt;0,SUMIFS(#REF!,#REF!,A327),"."),"Format error")),"")</f>
        <v/>
      </c>
      <c r="S327" s="6" t="str">
        <f aca="false">IF(AND(AG327=1,R327&lt;&gt;".")=TRUE(),R327/VLOOKUP(G327,'[1]Exchange Rates'!B$1:C$1048576,2,0),IF(R327=".",".",""))</f>
        <v/>
      </c>
      <c r="T327" s="6" t="str">
        <f aca="false">IF(AG327=1,IF(AI327="Value is not given at all",".",IF(AI327="Value is given by the source",S327,IF(AI327="Value is calculated with prices",(IF(SUMIFS(#REF!,#REF!,A327)&gt;0,SUMIFS(#REF!,#REF!,A327),"."))/VLOOKUP("USD",'[1]Exchange Rates'!B$1:C$1048576,2,0),"Error with coding"))),"")</f>
        <v/>
      </c>
      <c r="U327" s="43" t="s">
        <v>63</v>
      </c>
      <c r="V327" s="34" t="s">
        <v>490</v>
      </c>
      <c r="W327" s="34" t="s">
        <v>108</v>
      </c>
      <c r="X327" s="37" t="s">
        <v>62</v>
      </c>
      <c r="Y327" s="37" t="s">
        <v>62</v>
      </c>
      <c r="Z327" s="43" t="n">
        <v>0</v>
      </c>
      <c r="AA327" s="43" t="n">
        <v>0</v>
      </c>
      <c r="AB327" s="5" t="n">
        <f aca="false">IF(AND(D327="Humanitarian", AE327&lt;&gt;"."), 1, 0)</f>
        <v>0</v>
      </c>
      <c r="AC327" s="5" t="n">
        <f aca="false">IF(OR(M327="undisclosed", M327="."), 0, IF(M327=N327, 1, 0))</f>
        <v>0</v>
      </c>
      <c r="AD327" s="5" t="n">
        <v>0</v>
      </c>
      <c r="AE327" s="37" t="s">
        <v>62</v>
      </c>
      <c r="AF327" s="12" t="str">
        <f aca="false">""</f>
        <v/>
      </c>
      <c r="AG327" s="36" t="n">
        <v>0</v>
      </c>
      <c r="AH327" s="43" t="s">
        <v>66</v>
      </c>
      <c r="AI327" s="43" t="s">
        <v>67</v>
      </c>
      <c r="AJ327" s="36" t="n">
        <v>1</v>
      </c>
      <c r="AK327" s="36" t="n">
        <v>13</v>
      </c>
      <c r="AL327" s="36" t="n">
        <v>0</v>
      </c>
      <c r="AM327" s="36" t="n">
        <f aca="false">IF(OR(AN327="2022-2023",AN327=2022), 1, 0)</f>
        <v>1</v>
      </c>
      <c r="AN327" s="36" t="s">
        <v>68</v>
      </c>
      <c r="AO327" s="36" t="n">
        <f aca="false">VLOOKUP($I327,'[1]Price List, Weapons &amp; Items'!B$1:F$1048576,5,0)</f>
        <v>1</v>
      </c>
      <c r="AP327" s="36" t="n">
        <f aca="false">IF(AND(AO327=1,M327="undisclosed")=TRUE(),1,0)</f>
        <v>0</v>
      </c>
      <c r="AQ327" s="36" t="n">
        <f aca="false">IF(AND(AO327=1,N327="undisclosed")=TRUE(),1,0)</f>
        <v>1</v>
      </c>
      <c r="AR327" s="36" t="n">
        <f aca="false">IFERROR(IF(SEARCH("ammuni",I327,1)&gt;0,1,0),0)</f>
        <v>0</v>
      </c>
      <c r="AS327" s="5" t="str">
        <f aca="false">VLOOKUP($I327,'[1]Price List, Weapons &amp; Items'!B$1:L$1048576,COLUMN('[1]Price List, Weapons &amp; Items'!$J$11)-1,0)</f>
        <v>Contract</v>
      </c>
      <c r="AT327" s="5" t="str">
        <f aca="false">IF(I327=".",".",VLOOKUP($I327,'[1]Price List, Weapons &amp; Items'!B$1:J$1048576,3,0))</f>
        <v>Armored Utility Vehicle (AUV)</v>
      </c>
      <c r="AU327" s="13" t="str">
        <f aca="true">IF(AG327=1,(OFFSET(I327,0,0,COUNTIF(#REF!,A327),1)),"")</f>
        <v/>
      </c>
      <c r="AV327" s="5" t="n">
        <f aca="false">VLOOKUP($I327,'[1]Price List, Weapons &amp; Items'!B$1:L$1048576,COLUMN('[1]Price List, Weapons &amp; Items'!$L$11)-1,0)</f>
        <v>0</v>
      </c>
      <c r="AW327" s="5" t="n">
        <f aca="false">IF(U327="Yes",1,0)</f>
        <v>1</v>
      </c>
      <c r="AX327" s="5" t="n">
        <f aca="false">IF(D327="Military",IF(OR(IFERROR(SEARCH("equipment",E327,1),0)&gt;0,IFERROR(SEARCH("weapons",E327,1),0)&gt;0),1,0),0)</f>
        <v>1</v>
      </c>
      <c r="AY327" s="5" t="str">
        <f aca="false">IFERROR(IF(VALUE(TEXT(C327,"mm"))=IF(AK327&gt;12,AK327-12,AK327),".",IF(TEXT(C327,"mm")="01",".",1)),"Value is not in date format")</f>
        <v>.</v>
      </c>
      <c r="AZ327" s="5" t="str">
        <f aca="false">IF(AND(A327=A326,C327=C326)=TRUE(),IF(F327=F326,".","1"),".")</f>
        <v>.</v>
      </c>
      <c r="BA327" s="5" t="str">
        <f aca="false">IF(AND(_xlfn.ISFORMULA(R327),_xlfn.ISFORMULA(S327),_xlfn.ISFORMULA(T327))=TRUE(),".",1)</f>
        <v>.</v>
      </c>
      <c r="BB327" s="5" t="str">
        <f aca="false">IF(T327&lt;&gt;".",IF(T327&gt;S327,1,"."),".")</f>
        <v>.</v>
      </c>
      <c r="BC327" s="5" t="n">
        <f aca="false">IFERROR(VLOOKUP(B327,'[1]Share, Heavy Weapons to Ukraine'!B$1:AA$1048576,COLUMN('[1]Share, Heavy Weapons to Ukraine'!C336)-1,0),0)</f>
        <v>1</v>
      </c>
      <c r="BD327" s="5" t="n">
        <f aca="false">VLOOKUP(Sheet1!B327,'[1]Country Summary (€)'!B$1:F$1048576,COLUMN('[1]Country Summary (€)'!C337)-1,FALSE())</f>
        <v>0</v>
      </c>
      <c r="BE327" s="5" t="str">
        <f aca="false">IF(AND(AG327=1,D327="Military",H327&lt;&gt;"Not given")=TRUE(),IF(SUMIFS(#REF!,#REF!,A327)&gt;0,ABS((SUMIFS(#REF!,#REF!,A327)/VLOOKUP("USD",'[1]Exchange Rates'!B$1:C$1048576,2,0)))/S327,"."),".")</f>
        <v>.</v>
      </c>
      <c r="BF327" s="1" t="str">
        <f aca="false">IF(AND(AG327=1,D327="Military",H327&lt;&gt;"Not given")=TRUE(),IF(SUMIFS(#REF!,#REF!,A327)&gt;0,IF((ABS((SUMIFS(#REF!,#REF!,A327)/VLOOKUP("USD",'[1]Exchange Rates'!B$1:C$1048576,2,0)))/S327)&gt;1,(SUMIFS(#REF!,#REF!,A327)-S327)/S327,(S327-SUMIFS(#REF!,#REF!,A327))/SUMIFS(#REF!,#REF!,A327)),"."),".")</f>
        <v>.</v>
      </c>
      <c r="BG327" s="37" t="s">
        <v>491</v>
      </c>
      <c r="BH327" s="37" t="s">
        <v>491</v>
      </c>
      <c r="BI327" s="37" t="s">
        <v>491</v>
      </c>
      <c r="BJ327" s="37" t="s">
        <v>491</v>
      </c>
      <c r="BK327" s="37" t="s">
        <v>491</v>
      </c>
      <c r="BL327" s="37" t="s">
        <v>491</v>
      </c>
      <c r="BM327" s="37" t="s">
        <v>491</v>
      </c>
      <c r="BN327" s="37" t="s">
        <v>491</v>
      </c>
      <c r="BO327" s="37" t="s">
        <v>491</v>
      </c>
      <c r="BP327" s="37" t="s">
        <v>491</v>
      </c>
      <c r="BQ327" s="37" t="s">
        <v>491</v>
      </c>
      <c r="BR327" s="37" t="s">
        <v>491</v>
      </c>
      <c r="BS327" s="37" t="s">
        <v>491</v>
      </c>
      <c r="BT327" s="37" t="s">
        <v>491</v>
      </c>
      <c r="BU327" s="37" t="s">
        <v>491</v>
      </c>
      <c r="BV327" s="37" t="s">
        <v>491</v>
      </c>
      <c r="BW327" s="37" t="s">
        <v>491</v>
      </c>
      <c r="BX327" s="37" t="s">
        <v>491</v>
      </c>
    </row>
    <row r="328" customFormat="false" ht="15.75" hidden="false" customHeight="true" outlineLevel="0" collapsed="false">
      <c r="A328" s="37" t="s">
        <v>479</v>
      </c>
      <c r="B328" s="37" t="s">
        <v>57</v>
      </c>
      <c r="C328" s="92" t="n">
        <v>44945</v>
      </c>
      <c r="D328" s="37" t="s">
        <v>105</v>
      </c>
      <c r="E328" s="37" t="s">
        <v>370</v>
      </c>
      <c r="F328" s="37" t="s">
        <v>489</v>
      </c>
      <c r="G328" s="5" t="s">
        <v>61</v>
      </c>
      <c r="H328" s="39" t="n">
        <v>2500000000</v>
      </c>
      <c r="I328" s="37" t="s">
        <v>305</v>
      </c>
      <c r="J328" s="7" t="str">
        <f aca="false">VLOOKUP($I328,'[1]Price List, Weapons &amp; Items'!B$1:C$1048576,2,0)</f>
        <v>Heavy weapon</v>
      </c>
      <c r="K328" s="7" t="str">
        <f aca="false">IF(I328=".",I328,VLOOKUP($I328,'[1]Price List, Weapons &amp; Items'!B$1:D$1048576,3,0))</f>
        <v>Armored Utility Vehicle (AUV)</v>
      </c>
      <c r="L328" s="8" t="n">
        <f aca="false">VLOOKUP(I328,'[1]Price List, Weapons &amp; Items'!B$1:E$1048576,4,0)</f>
        <v>0</v>
      </c>
      <c r="M328" s="40" t="n">
        <v>350</v>
      </c>
      <c r="N328" s="9" t="s">
        <v>166</v>
      </c>
      <c r="O328" s="9" t="n">
        <f aca="false">VLOOKUP($I328,'[1]Price List, Weapons &amp; Items'!B$1:G$1048576,6,0)</f>
        <v>254717</v>
      </c>
      <c r="P328" s="6" t="str">
        <f aca="false">IF(TYPE(M328)=1,IF(TYPE(O328)=1,M328*O328,"No price"),".")</f>
        <v>No price</v>
      </c>
      <c r="Q328" s="6" t="str">
        <f aca="false">IF(TYPE(N328)=1,IF(TYPE(O328)=1,N328*O328,"No price"),".")</f>
        <v>.</v>
      </c>
      <c r="R328" s="6" t="str">
        <f aca="false">IF(AG328=1,IF(H328&lt;&gt;"Not given",H328,IF(TYPE(H328)=2,IF(SUMIFS(#REF!,#REF!,A328)&gt;0,SUMIFS(#REF!,#REF!,A328),"."),"Format error")),"")</f>
        <v/>
      </c>
      <c r="S328" s="6" t="str">
        <f aca="false">IF(AND(AG328=1,R328&lt;&gt;".")=TRUE(),R328/VLOOKUP(G328,'[1]Exchange Rates'!B$1:C$1048576,2,0),IF(R328=".",".",""))</f>
        <v/>
      </c>
      <c r="T328" s="6" t="str">
        <f aca="false">IF(AG328=1,IF(AI328="Value is not given at all",".",IF(AI328="Value is given by the source",S328,IF(AI328="Value is calculated with prices",(IF(SUMIFS(#REF!,#REF!,A328)&gt;0,SUMIFS(#REF!,#REF!,A328),"."))/VLOOKUP("USD",'[1]Exchange Rates'!B$1:C$1048576,2,0),"Error with coding"))),"")</f>
        <v/>
      </c>
      <c r="U328" s="43" t="s">
        <v>63</v>
      </c>
      <c r="V328" s="34" t="s">
        <v>490</v>
      </c>
      <c r="W328" s="34" t="s">
        <v>108</v>
      </c>
      <c r="X328" s="37" t="s">
        <v>62</v>
      </c>
      <c r="Y328" s="37" t="s">
        <v>62</v>
      </c>
      <c r="Z328" s="43" t="n">
        <v>0</v>
      </c>
      <c r="AA328" s="43" t="n">
        <v>0</v>
      </c>
      <c r="AB328" s="5" t="n">
        <f aca="false">IF(AND(D328="Humanitarian", AE328&lt;&gt;"."), 1, 0)</f>
        <v>0</v>
      </c>
      <c r="AC328" s="5" t="n">
        <f aca="false">IF(OR(M328="undisclosed", M328="."), 0, IF(M328=N328, 1, 0))</f>
        <v>0</v>
      </c>
      <c r="AD328" s="5" t="n">
        <v>0</v>
      </c>
      <c r="AE328" s="37" t="s">
        <v>62</v>
      </c>
      <c r="AF328" s="12" t="str">
        <f aca="false">""</f>
        <v/>
      </c>
      <c r="AG328" s="36" t="n">
        <v>0</v>
      </c>
      <c r="AH328" s="43" t="s">
        <v>66</v>
      </c>
      <c r="AI328" s="43" t="s">
        <v>67</v>
      </c>
      <c r="AJ328" s="36" t="n">
        <v>1</v>
      </c>
      <c r="AK328" s="36" t="n">
        <v>13</v>
      </c>
      <c r="AL328" s="36" t="n">
        <v>0</v>
      </c>
      <c r="AM328" s="36" t="n">
        <f aca="false">IF(OR(AN328="2022-2023",AN328=2022), 1, 0)</f>
        <v>1</v>
      </c>
      <c r="AN328" s="36" t="s">
        <v>68</v>
      </c>
      <c r="AO328" s="36" t="n">
        <f aca="false">VLOOKUP($I328,'[1]Price List, Weapons &amp; Items'!B$1:F$1048576,5,0)</f>
        <v>1</v>
      </c>
      <c r="AP328" s="36" t="n">
        <f aca="false">IF(AND(AO328=1,M328="undisclosed")=TRUE(),1,0)</f>
        <v>0</v>
      </c>
      <c r="AQ328" s="36" t="n">
        <f aca="false">IF(AND(AO328=1,N328="undisclosed")=TRUE(),1,0)</f>
        <v>1</v>
      </c>
      <c r="AR328" s="36" t="n">
        <f aca="false">IFERROR(IF(SEARCH("ammuni",I328,1)&gt;0,1,0),0)</f>
        <v>0</v>
      </c>
      <c r="AS328" s="5" t="str">
        <f aca="false">VLOOKUP($I328,'[1]Price List, Weapons &amp; Items'!B$1:L$1048576,COLUMN('[1]Price List, Weapons &amp; Items'!$J$11)-1,0)</f>
        <v>Military media (incl. websites)</v>
      </c>
      <c r="AT328" s="5" t="str">
        <f aca="false">IF(I328=".",".",VLOOKUP($I328,'[1]Price List, Weapons &amp; Items'!B$1:J$1048576,3,0))</f>
        <v>Armored Utility Vehicle (AUV)</v>
      </c>
      <c r="AU328" s="13" t="str">
        <f aca="true">IF(AG328=1,(OFFSET(I328,0,0,COUNTIF(#REF!,A328),1)),"")</f>
        <v/>
      </c>
      <c r="AV328" s="5" t="n">
        <f aca="false">VLOOKUP($I328,'[1]Price List, Weapons &amp; Items'!B$1:L$1048576,COLUMN('[1]Price List, Weapons &amp; Items'!$L$11)-1,0)</f>
        <v>0</v>
      </c>
      <c r="AW328" s="5" t="n">
        <f aca="false">IF(U328="Yes",1,0)</f>
        <v>1</v>
      </c>
      <c r="AX328" s="5" t="n">
        <f aca="false">IF(D328="Military",IF(OR(IFERROR(SEARCH("equipment",E328,1),0)&gt;0,IFERROR(SEARCH("weapons",E328,1),0)&gt;0),1,0),0)</f>
        <v>1</v>
      </c>
      <c r="AY328" s="5" t="str">
        <f aca="false">IFERROR(IF(VALUE(TEXT(C328,"mm"))=IF(AK328&gt;12,AK328-12,AK328),".",IF(TEXT(C328,"mm")="01",".",1)),"Value is not in date format")</f>
        <v>.</v>
      </c>
      <c r="AZ328" s="5" t="str">
        <f aca="false">IF(AND(A328=A327,C328=C327)=TRUE(),IF(F328=F327,".","1"),".")</f>
        <v>.</v>
      </c>
      <c r="BA328" s="5" t="str">
        <f aca="false">IF(AND(_xlfn.ISFORMULA(R328),_xlfn.ISFORMULA(S328),_xlfn.ISFORMULA(T328))=TRUE(),".",1)</f>
        <v>.</v>
      </c>
      <c r="BB328" s="5" t="str">
        <f aca="false">IF(T328&lt;&gt;".",IF(T328&gt;S328,1,"."),".")</f>
        <v>.</v>
      </c>
      <c r="BC328" s="5" t="n">
        <f aca="false">IFERROR(VLOOKUP(B328,'[1]Share, Heavy Weapons to Ukraine'!B$1:AA$1048576,COLUMN('[1]Share, Heavy Weapons to Ukraine'!C337)-1,0),0)</f>
        <v>1</v>
      </c>
      <c r="BD328" s="5" t="n">
        <f aca="false">VLOOKUP(Sheet1!B328,'[1]Country Summary (€)'!B$1:F$1048576,COLUMN('[1]Country Summary (€)'!C338)-1,FALSE())</f>
        <v>0</v>
      </c>
      <c r="BE328" s="5" t="str">
        <f aca="false">IF(AND(AG328=1,D328="Military",H328&lt;&gt;"Not given")=TRUE(),IF(SUMIFS(#REF!,#REF!,A328)&gt;0,ABS((SUMIFS(#REF!,#REF!,A328)/VLOOKUP("USD",'[1]Exchange Rates'!B$1:C$1048576,2,0)))/S328,"."),".")</f>
        <v>.</v>
      </c>
      <c r="BF328" s="1" t="str">
        <f aca="false">IF(AND(AG328=1,D328="Military",H328&lt;&gt;"Not given")=TRUE(),IF(SUMIFS(#REF!,#REF!,A328)&gt;0,IF((ABS((SUMIFS(#REF!,#REF!,A328)/VLOOKUP("USD",'[1]Exchange Rates'!B$1:C$1048576,2,0)))/S328)&gt;1,(SUMIFS(#REF!,#REF!,A328)-S328)/S328,(S328-SUMIFS(#REF!,#REF!,A328))/SUMIFS(#REF!,#REF!,A328)),"."),".")</f>
        <v>.</v>
      </c>
      <c r="BG328" s="37" t="s">
        <v>491</v>
      </c>
      <c r="BH328" s="37" t="s">
        <v>491</v>
      </c>
      <c r="BI328" s="37" t="s">
        <v>491</v>
      </c>
      <c r="BJ328" s="37" t="s">
        <v>491</v>
      </c>
      <c r="BK328" s="37" t="s">
        <v>491</v>
      </c>
      <c r="BL328" s="37" t="s">
        <v>491</v>
      </c>
      <c r="BM328" s="37" t="s">
        <v>491</v>
      </c>
      <c r="BN328" s="37" t="s">
        <v>491</v>
      </c>
      <c r="BO328" s="37" t="s">
        <v>491</v>
      </c>
      <c r="BP328" s="37" t="s">
        <v>491</v>
      </c>
      <c r="BQ328" s="37" t="s">
        <v>491</v>
      </c>
      <c r="BR328" s="37" t="s">
        <v>491</v>
      </c>
      <c r="BS328" s="37" t="s">
        <v>491</v>
      </c>
      <c r="BT328" s="37" t="s">
        <v>491</v>
      </c>
      <c r="BU328" s="37" t="s">
        <v>491</v>
      </c>
      <c r="BV328" s="37" t="s">
        <v>491</v>
      </c>
      <c r="BW328" s="37" t="s">
        <v>491</v>
      </c>
      <c r="BX328" s="37" t="s">
        <v>491</v>
      </c>
    </row>
    <row r="329" customFormat="false" ht="15.75" hidden="false" customHeight="true" outlineLevel="0" collapsed="false">
      <c r="A329" s="37" t="s">
        <v>479</v>
      </c>
      <c r="B329" s="37" t="s">
        <v>57</v>
      </c>
      <c r="C329" s="92" t="n">
        <v>44945</v>
      </c>
      <c r="D329" s="37" t="s">
        <v>105</v>
      </c>
      <c r="E329" s="37" t="s">
        <v>370</v>
      </c>
      <c r="F329" s="37" t="s">
        <v>489</v>
      </c>
      <c r="G329" s="5" t="s">
        <v>61</v>
      </c>
      <c r="H329" s="39" t="n">
        <v>2500000000</v>
      </c>
      <c r="I329" s="37" t="s">
        <v>147</v>
      </c>
      <c r="J329" s="7" t="str">
        <f aca="false">VLOOKUP($I329,'[1]Price List, Weapons &amp; Items'!B$1:C$1048576,2,0)</f>
        <v>Ammunition for heavy weapon</v>
      </c>
      <c r="K329" s="7" t="str">
        <f aca="false">IF(I329=".",I329,VLOOKUP($I329,'[1]Price List, Weapons &amp; Items'!B$1:D$1048576,3,0))</f>
        <v>155mm howitzer ammunition</v>
      </c>
      <c r="L329" s="8" t="n">
        <f aca="false">VLOOKUP(I329,'[1]Price List, Weapons &amp; Items'!B$1:E$1048576,4,0)</f>
        <v>0</v>
      </c>
      <c r="M329" s="40" t="n">
        <v>20000</v>
      </c>
      <c r="N329" s="9" t="s">
        <v>166</v>
      </c>
      <c r="O329" s="9" t="n">
        <f aca="false">VLOOKUP($I329,'[1]Price List, Weapons &amp; Items'!B$1:G$1048576,6,0)</f>
        <v>3800</v>
      </c>
      <c r="P329" s="6" t="str">
        <f aca="false">IF(TYPE(M329)=1,IF(TYPE(O329)=1,M329*O329,"No price"),".")</f>
        <v>No price</v>
      </c>
      <c r="Q329" s="6" t="str">
        <f aca="false">IF(TYPE(N329)=1,IF(TYPE(O329)=1,N329*O329,"No price"),".")</f>
        <v>.</v>
      </c>
      <c r="R329" s="6" t="str">
        <f aca="false">IF(AG329=1,IF(H329&lt;&gt;"Not given",H329,IF(TYPE(H329)=2,IF(SUMIFS(#REF!,#REF!,A329)&gt;0,SUMIFS(#REF!,#REF!,A329),"."),"Format error")),"")</f>
        <v/>
      </c>
      <c r="S329" s="6" t="str">
        <f aca="false">IF(AND(AG329=1,R329&lt;&gt;".")=TRUE(),R329/VLOOKUP(G329,'[1]Exchange Rates'!B$1:C$1048576,2,0),IF(R329=".",".",""))</f>
        <v/>
      </c>
      <c r="T329" s="6" t="str">
        <f aca="false">IF(AG329=1,IF(AI329="Value is not given at all",".",IF(AI329="Value is given by the source",S329,IF(AI329="Value is calculated with prices",(IF(SUMIFS(#REF!,#REF!,A329)&gt;0,SUMIFS(#REF!,#REF!,A329),"."))/VLOOKUP("USD",'[1]Exchange Rates'!B$1:C$1048576,2,0),"Error with coding"))),"")</f>
        <v/>
      </c>
      <c r="U329" s="43" t="s">
        <v>63</v>
      </c>
      <c r="V329" s="34" t="s">
        <v>490</v>
      </c>
      <c r="W329" s="34" t="s">
        <v>108</v>
      </c>
      <c r="X329" s="37" t="s">
        <v>62</v>
      </c>
      <c r="Y329" s="37" t="s">
        <v>62</v>
      </c>
      <c r="Z329" s="43" t="n">
        <v>0</v>
      </c>
      <c r="AA329" s="43" t="n">
        <v>0</v>
      </c>
      <c r="AB329" s="5" t="n">
        <f aca="false">IF(AND(D329="Humanitarian", AE329&lt;&gt;"."), 1, 0)</f>
        <v>0</v>
      </c>
      <c r="AC329" s="5" t="n">
        <f aca="false">IF(OR(M329="undisclosed", M329="."), 0, IF(M329=N329, 1, 0))</f>
        <v>0</v>
      </c>
      <c r="AD329" s="5" t="n">
        <v>0</v>
      </c>
      <c r="AE329" s="37" t="s">
        <v>62</v>
      </c>
      <c r="AF329" s="12" t="str">
        <f aca="false">""</f>
        <v/>
      </c>
      <c r="AG329" s="36" t="n">
        <v>0</v>
      </c>
      <c r="AH329" s="43" t="s">
        <v>66</v>
      </c>
      <c r="AI329" s="43" t="s">
        <v>67</v>
      </c>
      <c r="AJ329" s="36" t="n">
        <v>1</v>
      </c>
      <c r="AK329" s="36" t="n">
        <v>13</v>
      </c>
      <c r="AL329" s="36" t="n">
        <v>0</v>
      </c>
      <c r="AM329" s="36" t="n">
        <f aca="false">IF(OR(AN329="2022-2023",AN329=2022), 1, 0)</f>
        <v>1</v>
      </c>
      <c r="AN329" s="36" t="s">
        <v>68</v>
      </c>
      <c r="AO329" s="36" t="n">
        <f aca="false">VLOOKUP($I329,'[1]Price List, Weapons &amp; Items'!B$1:F$1048576,5,0)</f>
        <v>1</v>
      </c>
      <c r="AP329" s="36" t="n">
        <f aca="false">IF(AND(AO329=1,M329="undisclosed")=TRUE(),1,0)</f>
        <v>0</v>
      </c>
      <c r="AQ329" s="36" t="n">
        <f aca="false">IF(AND(AO329=1,N329="undisclosed")=TRUE(),1,0)</f>
        <v>1</v>
      </c>
      <c r="AR329" s="36" t="n">
        <f aca="false">IFERROR(IF(SEARCH("ammuni",I329,1)&gt;0,1,0),0)</f>
        <v>0</v>
      </c>
      <c r="AS329" s="5" t="str">
        <f aca="false">VLOOKUP($I329,'[1]Price List, Weapons &amp; Items'!B$1:L$1048576,COLUMN('[1]Price List, Weapons &amp; Items'!$J$11)-1,0)</f>
        <v>Government information</v>
      </c>
      <c r="AT329" s="5" t="str">
        <f aca="false">IF(I329=".",".",VLOOKUP($I329,'[1]Price List, Weapons &amp; Items'!B$1:J$1048576,3,0))</f>
        <v>155mm howitzer ammunition</v>
      </c>
      <c r="AU329" s="13" t="str">
        <f aca="true">IF(AG329=1,(OFFSET(I329,0,0,COUNTIF(#REF!,A329),1)),"")</f>
        <v/>
      </c>
      <c r="AV329" s="5" t="n">
        <f aca="false">VLOOKUP($I329,'[1]Price List, Weapons &amp; Items'!B$1:L$1048576,COLUMN('[1]Price List, Weapons &amp; Items'!$L$11)-1,0)</f>
        <v>0</v>
      </c>
      <c r="AW329" s="5" t="n">
        <f aca="false">IF(U329="Yes",1,0)</f>
        <v>1</v>
      </c>
      <c r="AX329" s="5" t="n">
        <f aca="false">IF(D329="Military",IF(OR(IFERROR(SEARCH("equipment",E329,1),0)&gt;0,IFERROR(SEARCH("weapons",E329,1),0)&gt;0),1,0),0)</f>
        <v>1</v>
      </c>
      <c r="AY329" s="5" t="str">
        <f aca="false">IFERROR(IF(VALUE(TEXT(C329,"mm"))=IF(AK329&gt;12,AK329-12,AK329),".",IF(TEXT(C329,"mm")="01",".",1)),"Value is not in date format")</f>
        <v>.</v>
      </c>
      <c r="AZ329" s="5" t="str">
        <f aca="false">IF(AND(A329=A328,C329=C328)=TRUE(),IF(F329=F328,".","1"),".")</f>
        <v>.</v>
      </c>
      <c r="BA329" s="5" t="str">
        <f aca="false">IF(AND(_xlfn.ISFORMULA(R329),_xlfn.ISFORMULA(S329),_xlfn.ISFORMULA(T329))=TRUE(),".",1)</f>
        <v>.</v>
      </c>
      <c r="BB329" s="5" t="str">
        <f aca="false">IF(T329&lt;&gt;".",IF(T329&gt;S329,1,"."),".")</f>
        <v>.</v>
      </c>
      <c r="BC329" s="5" t="n">
        <f aca="false">IFERROR(VLOOKUP(B329,'[1]Share, Heavy Weapons to Ukraine'!B$1:AA$1048576,COLUMN('[1]Share, Heavy Weapons to Ukraine'!C338)-1,0),0)</f>
        <v>1</v>
      </c>
      <c r="BD329" s="5" t="n">
        <f aca="false">VLOOKUP(Sheet1!B329,'[1]Country Summary (€)'!B$1:F$1048576,COLUMN('[1]Country Summary (€)'!C339)-1,FALSE())</f>
        <v>0</v>
      </c>
      <c r="BE329" s="5" t="str">
        <f aca="false">IF(AND(AG329=1,D329="Military",H329&lt;&gt;"Not given")=TRUE(),IF(SUMIFS(#REF!,#REF!,A329)&gt;0,ABS((SUMIFS(#REF!,#REF!,A329)/VLOOKUP("USD",'[1]Exchange Rates'!B$1:C$1048576,2,0)))/S329,"."),".")</f>
        <v>.</v>
      </c>
      <c r="BF329" s="1" t="str">
        <f aca="false">IF(AND(AG329=1,D329="Military",H329&lt;&gt;"Not given")=TRUE(),IF(SUMIFS(#REF!,#REF!,A329)&gt;0,IF((ABS((SUMIFS(#REF!,#REF!,A329)/VLOOKUP("USD",'[1]Exchange Rates'!B$1:C$1048576,2,0)))/S329)&gt;1,(SUMIFS(#REF!,#REF!,A329)-S329)/S329,(S329-SUMIFS(#REF!,#REF!,A329))/SUMIFS(#REF!,#REF!,A329)),"."),".")</f>
        <v>.</v>
      </c>
      <c r="BG329" s="37" t="s">
        <v>491</v>
      </c>
      <c r="BH329" s="37" t="s">
        <v>491</v>
      </c>
      <c r="BI329" s="37" t="s">
        <v>491</v>
      </c>
      <c r="BJ329" s="37" t="s">
        <v>491</v>
      </c>
      <c r="BK329" s="37" t="s">
        <v>491</v>
      </c>
      <c r="BL329" s="37" t="s">
        <v>491</v>
      </c>
      <c r="BM329" s="37" t="s">
        <v>491</v>
      </c>
      <c r="BN329" s="37" t="s">
        <v>491</v>
      </c>
      <c r="BO329" s="37" t="s">
        <v>491</v>
      </c>
      <c r="BP329" s="37" t="s">
        <v>491</v>
      </c>
      <c r="BQ329" s="37" t="s">
        <v>491</v>
      </c>
      <c r="BR329" s="37" t="s">
        <v>491</v>
      </c>
      <c r="BS329" s="37" t="s">
        <v>491</v>
      </c>
      <c r="BT329" s="37" t="s">
        <v>491</v>
      </c>
      <c r="BU329" s="37" t="s">
        <v>491</v>
      </c>
      <c r="BV329" s="37" t="s">
        <v>491</v>
      </c>
      <c r="BW329" s="37" t="s">
        <v>491</v>
      </c>
      <c r="BX329" s="37" t="s">
        <v>491</v>
      </c>
    </row>
    <row r="330" customFormat="false" ht="15.75" hidden="false" customHeight="true" outlineLevel="0" collapsed="false">
      <c r="A330" s="37" t="s">
        <v>479</v>
      </c>
      <c r="B330" s="37" t="s">
        <v>57</v>
      </c>
      <c r="C330" s="92" t="n">
        <v>44945</v>
      </c>
      <c r="D330" s="37" t="s">
        <v>105</v>
      </c>
      <c r="E330" s="37" t="s">
        <v>370</v>
      </c>
      <c r="F330" s="37" t="s">
        <v>489</v>
      </c>
      <c r="G330" s="5" t="s">
        <v>61</v>
      </c>
      <c r="H330" s="39" t="n">
        <v>2500000000</v>
      </c>
      <c r="I330" s="37" t="s">
        <v>452</v>
      </c>
      <c r="J330" s="7" t="str">
        <f aca="false">VLOOKUP($I330,'[1]Price List, Weapons &amp; Items'!B$1:C$1048576,2,0)</f>
        <v>Ammunition for heavy weapon</v>
      </c>
      <c r="K330" s="7" t="str">
        <f aca="false">IF(I330=".",I330,VLOOKUP($I330,'[1]Price List, Weapons &amp; Items'!B$1:D$1048576,3,0))</f>
        <v>artillery round</v>
      </c>
      <c r="L330" s="8" t="n">
        <f aca="false">VLOOKUP(I330,'[1]Price List, Weapons &amp; Items'!B$1:E$1048576,4,0)</f>
        <v>0</v>
      </c>
      <c r="M330" s="40" t="n">
        <v>600</v>
      </c>
      <c r="N330" s="9" t="s">
        <v>166</v>
      </c>
      <c r="O330" s="9" t="n">
        <f aca="false">VLOOKUP($I330,'[1]Price List, Weapons &amp; Items'!B$1:G$1048576,6,0)</f>
        <v>112800</v>
      </c>
      <c r="P330" s="6" t="str">
        <f aca="false">IF(TYPE(M330)=1,IF(TYPE(O330)=1,M330*O330,"No price"),".")</f>
        <v>No price</v>
      </c>
      <c r="Q330" s="6" t="str">
        <f aca="false">IF(TYPE(N330)=1,IF(TYPE(O330)=1,N330*O330,"No price"),".")</f>
        <v>.</v>
      </c>
      <c r="R330" s="6" t="str">
        <f aca="false">IF(AG330=1,IF(H330&lt;&gt;"Not given",H330,IF(TYPE(H330)=2,IF(SUMIFS(#REF!,#REF!,A330)&gt;0,SUMIFS(#REF!,#REF!,A330),"."),"Format error")),"")</f>
        <v/>
      </c>
      <c r="S330" s="6" t="str">
        <f aca="false">IF(AND(AG330=1,R330&lt;&gt;".")=TRUE(),R330/VLOOKUP(G330,'[1]Exchange Rates'!B$1:C$1048576,2,0),IF(R330=".",".",""))</f>
        <v/>
      </c>
      <c r="T330" s="6" t="str">
        <f aca="false">IF(AG330=1,IF(AI330="Value is not given at all",".",IF(AI330="Value is given by the source",S330,IF(AI330="Value is calculated with prices",(IF(SUMIFS(#REF!,#REF!,A330)&gt;0,SUMIFS(#REF!,#REF!,A330),"."))/VLOOKUP("USD",'[1]Exchange Rates'!B$1:C$1048576,2,0),"Error with coding"))),"")</f>
        <v/>
      </c>
      <c r="U330" s="43" t="s">
        <v>63</v>
      </c>
      <c r="V330" s="34" t="s">
        <v>490</v>
      </c>
      <c r="W330" s="34" t="s">
        <v>108</v>
      </c>
      <c r="X330" s="37" t="s">
        <v>62</v>
      </c>
      <c r="Y330" s="37" t="s">
        <v>62</v>
      </c>
      <c r="Z330" s="43" t="n">
        <v>0</v>
      </c>
      <c r="AA330" s="43" t="n">
        <v>0</v>
      </c>
      <c r="AB330" s="5" t="n">
        <f aca="false">IF(AND(D330="Humanitarian", AE330&lt;&gt;"."), 1, 0)</f>
        <v>0</v>
      </c>
      <c r="AC330" s="5" t="n">
        <f aca="false">IF(OR(M330="undisclosed", M330="."), 0, IF(M330=N330, 1, 0))</f>
        <v>0</v>
      </c>
      <c r="AD330" s="5" t="n">
        <v>0</v>
      </c>
      <c r="AE330" s="37" t="s">
        <v>62</v>
      </c>
      <c r="AF330" s="12" t="str">
        <f aca="false">""</f>
        <v/>
      </c>
      <c r="AG330" s="36" t="n">
        <v>0</v>
      </c>
      <c r="AH330" s="43" t="s">
        <v>66</v>
      </c>
      <c r="AI330" s="43" t="s">
        <v>67</v>
      </c>
      <c r="AJ330" s="36" t="n">
        <v>1</v>
      </c>
      <c r="AK330" s="36" t="n">
        <v>13</v>
      </c>
      <c r="AL330" s="36" t="n">
        <v>0</v>
      </c>
      <c r="AM330" s="36" t="n">
        <f aca="false">IF(OR(AN330="2022-2023",AN330=2022), 1, 0)</f>
        <v>1</v>
      </c>
      <c r="AN330" s="36" t="s">
        <v>68</v>
      </c>
      <c r="AO330" s="36" t="n">
        <f aca="false">VLOOKUP($I330,'[1]Price List, Weapons &amp; Items'!B$1:F$1048576,5,0)</f>
        <v>0</v>
      </c>
      <c r="AP330" s="36" t="n">
        <f aca="false">IF(AND(AO330=1,M330="undisclosed")=TRUE(),1,0)</f>
        <v>0</v>
      </c>
      <c r="AQ330" s="36" t="n">
        <f aca="false">IF(AND(AO330=1,N330="undisclosed")=TRUE(),1,0)</f>
        <v>0</v>
      </c>
      <c r="AR330" s="36" t="n">
        <f aca="false">IFERROR(IF(SEARCH("ammuni",I330,1)&gt;0,1,0),0)</f>
        <v>0</v>
      </c>
      <c r="AS330" s="5" t="str">
        <f aca="false">VLOOKUP($I330,'[1]Price List, Weapons &amp; Items'!B$1:L$1048576,COLUMN('[1]Price List, Weapons &amp; Items'!$J$11)-1,0)</f>
        <v>Miscellaneous</v>
      </c>
      <c r="AT330" s="5" t="str">
        <f aca="false">IF(I330=".",".",VLOOKUP($I330,'[1]Price List, Weapons &amp; Items'!B$1:J$1048576,3,0))</f>
        <v>artillery round</v>
      </c>
      <c r="AU330" s="13" t="str">
        <f aca="true">IF(AG330=1,(OFFSET(I330,0,0,COUNTIF(#REF!,A330),1)),"")</f>
        <v/>
      </c>
      <c r="AV330" s="5" t="n">
        <f aca="false">VLOOKUP($I330,'[1]Price List, Weapons &amp; Items'!B$1:L$1048576,COLUMN('[1]Price List, Weapons &amp; Items'!$L$11)-1,0)</f>
        <v>0</v>
      </c>
      <c r="AW330" s="5" t="n">
        <f aca="false">IF(U330="Yes",1,0)</f>
        <v>1</v>
      </c>
      <c r="AX330" s="5" t="n">
        <f aca="false">IF(D330="Military",IF(OR(IFERROR(SEARCH("equipment",E330,1),0)&gt;0,IFERROR(SEARCH("weapons",E330,1),0)&gt;0),1,0),0)</f>
        <v>1</v>
      </c>
      <c r="AY330" s="5" t="str">
        <f aca="false">IFERROR(IF(VALUE(TEXT(C330,"mm"))=IF(AK330&gt;12,AK330-12,AK330),".",IF(TEXT(C330,"mm")="01",".",1)),"Value is not in date format")</f>
        <v>.</v>
      </c>
      <c r="AZ330" s="5" t="str">
        <f aca="false">IF(AND(A330=A329,C330=C329)=TRUE(),IF(F330=F329,".","1"),".")</f>
        <v>.</v>
      </c>
      <c r="BA330" s="5" t="str">
        <f aca="false">IF(AND(_xlfn.ISFORMULA(R330),_xlfn.ISFORMULA(S330),_xlfn.ISFORMULA(T330))=TRUE(),".",1)</f>
        <v>.</v>
      </c>
      <c r="BB330" s="5" t="str">
        <f aca="false">IF(T330&lt;&gt;".",IF(T330&gt;S330,1,"."),".")</f>
        <v>.</v>
      </c>
      <c r="BC330" s="5" t="n">
        <f aca="false">IFERROR(VLOOKUP(B330,'[1]Share, Heavy Weapons to Ukraine'!B$1:AA$1048576,COLUMN('[1]Share, Heavy Weapons to Ukraine'!C339)-1,0),0)</f>
        <v>1</v>
      </c>
      <c r="BD330" s="5" t="n">
        <f aca="false">VLOOKUP(Sheet1!B330,'[1]Country Summary (€)'!B$1:F$1048576,COLUMN('[1]Country Summary (€)'!C340)-1,FALSE())</f>
        <v>0</v>
      </c>
      <c r="BE330" s="5" t="str">
        <f aca="false">IF(AND(AG330=1,D330="Military",H330&lt;&gt;"Not given")=TRUE(),IF(SUMIFS(#REF!,#REF!,A330)&gt;0,ABS((SUMIFS(#REF!,#REF!,A330)/VLOOKUP("USD",'[1]Exchange Rates'!B$1:C$1048576,2,0)))/S330,"."),".")</f>
        <v>.</v>
      </c>
      <c r="BF330" s="1" t="str">
        <f aca="false">IF(AND(AG330=1,D330="Military",H330&lt;&gt;"Not given")=TRUE(),IF(SUMIFS(#REF!,#REF!,A330)&gt;0,IF((ABS((SUMIFS(#REF!,#REF!,A330)/VLOOKUP("USD",'[1]Exchange Rates'!B$1:C$1048576,2,0)))/S330)&gt;1,(SUMIFS(#REF!,#REF!,A330)-S330)/S330,(S330-SUMIFS(#REF!,#REF!,A330))/SUMIFS(#REF!,#REF!,A330)),"."),".")</f>
        <v>.</v>
      </c>
      <c r="BG330" s="37" t="s">
        <v>491</v>
      </c>
      <c r="BH330" s="37" t="s">
        <v>491</v>
      </c>
      <c r="BI330" s="37" t="s">
        <v>491</v>
      </c>
      <c r="BJ330" s="37" t="s">
        <v>491</v>
      </c>
      <c r="BK330" s="37" t="s">
        <v>491</v>
      </c>
      <c r="BL330" s="37" t="s">
        <v>491</v>
      </c>
      <c r="BM330" s="37" t="s">
        <v>491</v>
      </c>
      <c r="BN330" s="37" t="s">
        <v>491</v>
      </c>
      <c r="BO330" s="37" t="s">
        <v>491</v>
      </c>
      <c r="BP330" s="37" t="s">
        <v>491</v>
      </c>
      <c r="BQ330" s="37" t="s">
        <v>491</v>
      </c>
      <c r="BR330" s="37" t="s">
        <v>491</v>
      </c>
      <c r="BS330" s="37" t="s">
        <v>491</v>
      </c>
      <c r="BT330" s="37" t="s">
        <v>491</v>
      </c>
      <c r="BU330" s="37" t="s">
        <v>491</v>
      </c>
      <c r="BV330" s="37" t="s">
        <v>491</v>
      </c>
      <c r="BW330" s="37" t="s">
        <v>491</v>
      </c>
      <c r="BX330" s="37" t="s">
        <v>491</v>
      </c>
    </row>
    <row r="331" customFormat="false" ht="15.75" hidden="false" customHeight="true" outlineLevel="0" collapsed="false">
      <c r="A331" s="37" t="s">
        <v>479</v>
      </c>
      <c r="B331" s="37" t="s">
        <v>57</v>
      </c>
      <c r="C331" s="92" t="n">
        <v>44945</v>
      </c>
      <c r="D331" s="37" t="s">
        <v>105</v>
      </c>
      <c r="E331" s="37" t="s">
        <v>370</v>
      </c>
      <c r="F331" s="37" t="s">
        <v>489</v>
      </c>
      <c r="G331" s="5" t="s">
        <v>61</v>
      </c>
      <c r="H331" s="39" t="n">
        <v>2500000000</v>
      </c>
      <c r="I331" s="37" t="s">
        <v>239</v>
      </c>
      <c r="J331" s="7" t="str">
        <f aca="false">VLOOKUP($I331,'[1]Price List, Weapons &amp; Items'!B$1:C$1048576,2,0)</f>
        <v>Ammunition for heavy weapon</v>
      </c>
      <c r="K331" s="7" t="str">
        <f aca="false">IF(I331=".",I331,VLOOKUP($I331,'[1]Price List, Weapons &amp; Items'!B$1:D$1048576,3,0))</f>
        <v>105mm howitzer ammunition</v>
      </c>
      <c r="L331" s="8" t="n">
        <f aca="false">VLOOKUP(I331,'[1]Price List, Weapons &amp; Items'!B$1:E$1048576,4,0)</f>
        <v>0</v>
      </c>
      <c r="M331" s="40" t="n">
        <v>95000</v>
      </c>
      <c r="N331" s="9" t="s">
        <v>166</v>
      </c>
      <c r="O331" s="9" t="n">
        <f aca="false">VLOOKUP($I331,'[1]Price List, Weapons &amp; Items'!B$1:G$1048576,6,0)</f>
        <v>400</v>
      </c>
      <c r="P331" s="6" t="str">
        <f aca="false">IF(TYPE(M331)=1,IF(TYPE(O331)=1,M331*O331,"No price"),".")</f>
        <v>No price</v>
      </c>
      <c r="Q331" s="6" t="str">
        <f aca="false">IF(TYPE(N331)=1,IF(TYPE(O331)=1,N331*O331,"No price"),".")</f>
        <v>.</v>
      </c>
      <c r="R331" s="6" t="str">
        <f aca="false">IF(AG331=1,IF(H331&lt;&gt;"Not given",H331,IF(TYPE(H331)=2,IF(SUMIFS(#REF!,#REF!,A331)&gt;0,SUMIFS(#REF!,#REF!,A331),"."),"Format error")),"")</f>
        <v/>
      </c>
      <c r="S331" s="6" t="str">
        <f aca="false">IF(AND(AG331=1,R331&lt;&gt;".")=TRUE(),R331/VLOOKUP(G331,'[1]Exchange Rates'!B$1:C$1048576,2,0),IF(R331=".",".",""))</f>
        <v/>
      </c>
      <c r="T331" s="6" t="str">
        <f aca="false">IF(AG331=1,IF(AI331="Value is not given at all",".",IF(AI331="Value is given by the source",S331,IF(AI331="Value is calculated with prices",(IF(SUMIFS(#REF!,#REF!,A331)&gt;0,SUMIFS(#REF!,#REF!,A331),"."))/VLOOKUP("USD",'[1]Exchange Rates'!B$1:C$1048576,2,0),"Error with coding"))),"")</f>
        <v/>
      </c>
      <c r="U331" s="43" t="s">
        <v>63</v>
      </c>
      <c r="V331" s="34" t="s">
        <v>490</v>
      </c>
      <c r="W331" s="34" t="s">
        <v>108</v>
      </c>
      <c r="X331" s="37" t="s">
        <v>62</v>
      </c>
      <c r="Y331" s="37" t="s">
        <v>62</v>
      </c>
      <c r="Z331" s="43" t="n">
        <v>0</v>
      </c>
      <c r="AA331" s="43" t="n">
        <v>0</v>
      </c>
      <c r="AB331" s="5" t="n">
        <f aca="false">IF(AND(D331="Humanitarian", AE331&lt;&gt;"."), 1, 0)</f>
        <v>0</v>
      </c>
      <c r="AC331" s="5" t="n">
        <f aca="false">IF(OR(M331="undisclosed", M331="."), 0, IF(M331=N331, 1, 0))</f>
        <v>0</v>
      </c>
      <c r="AD331" s="5" t="n">
        <v>0</v>
      </c>
      <c r="AE331" s="37" t="s">
        <v>62</v>
      </c>
      <c r="AF331" s="12" t="str">
        <f aca="false">""</f>
        <v/>
      </c>
      <c r="AG331" s="36" t="n">
        <v>0</v>
      </c>
      <c r="AH331" s="43" t="s">
        <v>66</v>
      </c>
      <c r="AI331" s="43" t="s">
        <v>67</v>
      </c>
      <c r="AJ331" s="36" t="n">
        <v>1</v>
      </c>
      <c r="AK331" s="36" t="n">
        <v>13</v>
      </c>
      <c r="AL331" s="36" t="n">
        <v>0</v>
      </c>
      <c r="AM331" s="36" t="n">
        <f aca="false">IF(OR(AN331="2022-2023",AN331=2022), 1, 0)</f>
        <v>1</v>
      </c>
      <c r="AN331" s="36" t="s">
        <v>68</v>
      </c>
      <c r="AO331" s="36" t="n">
        <f aca="false">VLOOKUP($I331,'[1]Price List, Weapons &amp; Items'!B$1:F$1048576,5,0)</f>
        <v>0</v>
      </c>
      <c r="AP331" s="36" t="n">
        <f aca="false">IF(AND(AO331=1,M331="undisclosed")=TRUE(),1,0)</f>
        <v>0</v>
      </c>
      <c r="AQ331" s="36" t="n">
        <f aca="false">IF(AND(AO331=1,N331="undisclosed")=TRUE(),1,0)</f>
        <v>0</v>
      </c>
      <c r="AR331" s="36" t="n">
        <f aca="false">IFERROR(IF(SEARCH("ammuni",I331,1)&gt;0,1,0),0)</f>
        <v>0</v>
      </c>
      <c r="AS331" s="5" t="str">
        <f aca="false">VLOOKUP($I331,'[1]Price List, Weapons &amp; Items'!B$1:L$1048576,COLUMN('[1]Price List, Weapons &amp; Items'!$J$11)-1,0)</f>
        <v>Military media (incl. websites)</v>
      </c>
      <c r="AT331" s="5" t="str">
        <f aca="false">IF(I331=".",".",VLOOKUP($I331,'[1]Price List, Weapons &amp; Items'!B$1:J$1048576,3,0))</f>
        <v>105mm howitzer ammunition</v>
      </c>
      <c r="AU331" s="13" t="str">
        <f aca="true">IF(AG331=1,(OFFSET(I331,0,0,COUNTIF(#REF!,A331),1)),"")</f>
        <v/>
      </c>
      <c r="AV331" s="5" t="n">
        <f aca="false">VLOOKUP($I331,'[1]Price List, Weapons &amp; Items'!B$1:L$1048576,COLUMN('[1]Price List, Weapons &amp; Items'!$L$11)-1,0)</f>
        <v>0</v>
      </c>
      <c r="AW331" s="5" t="n">
        <f aca="false">IF(U331="Yes",1,0)</f>
        <v>1</v>
      </c>
      <c r="AX331" s="5" t="n">
        <f aca="false">IF(D331="Military",IF(OR(IFERROR(SEARCH("equipment",E331,1),0)&gt;0,IFERROR(SEARCH("weapons",E331,1),0)&gt;0),1,0),0)</f>
        <v>1</v>
      </c>
      <c r="AY331" s="5" t="str">
        <f aca="false">IFERROR(IF(VALUE(TEXT(C331,"mm"))=IF(AK331&gt;12,AK331-12,AK331),".",IF(TEXT(C331,"mm")="01",".",1)),"Value is not in date format")</f>
        <v>.</v>
      </c>
      <c r="AZ331" s="5" t="str">
        <f aca="false">IF(AND(A331=A330,C331=C330)=TRUE(),IF(F331=F330,".","1"),".")</f>
        <v>.</v>
      </c>
      <c r="BA331" s="5" t="str">
        <f aca="false">IF(AND(_xlfn.ISFORMULA(R331),_xlfn.ISFORMULA(S331),_xlfn.ISFORMULA(T331))=TRUE(),".",1)</f>
        <v>.</v>
      </c>
      <c r="BB331" s="5" t="str">
        <f aca="false">IF(T331&lt;&gt;".",IF(T331&gt;S331,1,"."),".")</f>
        <v>.</v>
      </c>
      <c r="BC331" s="5" t="n">
        <f aca="false">IFERROR(VLOOKUP(B331,'[1]Share, Heavy Weapons to Ukraine'!B$1:AA$1048576,COLUMN('[1]Share, Heavy Weapons to Ukraine'!C340)-1,0),0)</f>
        <v>1</v>
      </c>
      <c r="BD331" s="5" t="n">
        <f aca="false">VLOOKUP(Sheet1!B331,'[1]Country Summary (€)'!B$1:F$1048576,COLUMN('[1]Country Summary (€)'!C341)-1,FALSE())</f>
        <v>0</v>
      </c>
      <c r="BE331" s="5" t="str">
        <f aca="false">IF(AND(AG331=1,D331="Military",H331&lt;&gt;"Not given")=TRUE(),IF(SUMIFS(#REF!,#REF!,A331)&gt;0,ABS((SUMIFS(#REF!,#REF!,A331)/VLOOKUP("USD",'[1]Exchange Rates'!B$1:C$1048576,2,0)))/S331,"."),".")</f>
        <v>.</v>
      </c>
      <c r="BF331" s="1" t="str">
        <f aca="false">IF(AND(AG331=1,D331="Military",H331&lt;&gt;"Not given")=TRUE(),IF(SUMIFS(#REF!,#REF!,A331)&gt;0,IF((ABS((SUMIFS(#REF!,#REF!,A331)/VLOOKUP("USD",'[1]Exchange Rates'!B$1:C$1048576,2,0)))/S331)&gt;1,(SUMIFS(#REF!,#REF!,A331)-S331)/S331,(S331-SUMIFS(#REF!,#REF!,A331))/SUMIFS(#REF!,#REF!,A331)),"."),".")</f>
        <v>.</v>
      </c>
      <c r="BG331" s="37" t="s">
        <v>491</v>
      </c>
      <c r="BH331" s="37" t="s">
        <v>491</v>
      </c>
      <c r="BI331" s="37" t="s">
        <v>491</v>
      </c>
      <c r="BJ331" s="37" t="s">
        <v>491</v>
      </c>
      <c r="BK331" s="37" t="s">
        <v>491</v>
      </c>
      <c r="BL331" s="37" t="s">
        <v>491</v>
      </c>
      <c r="BM331" s="37" t="s">
        <v>491</v>
      </c>
      <c r="BN331" s="37" t="s">
        <v>491</v>
      </c>
      <c r="BO331" s="37" t="s">
        <v>491</v>
      </c>
      <c r="BP331" s="37" t="s">
        <v>491</v>
      </c>
      <c r="BQ331" s="37" t="s">
        <v>491</v>
      </c>
      <c r="BR331" s="37" t="s">
        <v>491</v>
      </c>
      <c r="BS331" s="37" t="s">
        <v>491</v>
      </c>
      <c r="BT331" s="37" t="s">
        <v>491</v>
      </c>
      <c r="BU331" s="37" t="s">
        <v>491</v>
      </c>
      <c r="BV331" s="37" t="s">
        <v>491</v>
      </c>
      <c r="BW331" s="37" t="s">
        <v>491</v>
      </c>
      <c r="BX331" s="37" t="s">
        <v>491</v>
      </c>
    </row>
    <row r="332" customFormat="false" ht="15.75" hidden="false" customHeight="true" outlineLevel="0" collapsed="false">
      <c r="A332" s="37" t="s">
        <v>479</v>
      </c>
      <c r="B332" s="37" t="s">
        <v>57</v>
      </c>
      <c r="C332" s="92" t="n">
        <v>44945</v>
      </c>
      <c r="D332" s="37" t="s">
        <v>105</v>
      </c>
      <c r="E332" s="37" t="s">
        <v>370</v>
      </c>
      <c r="F332" s="37" t="s">
        <v>489</v>
      </c>
      <c r="G332" s="5" t="s">
        <v>61</v>
      </c>
      <c r="H332" s="39" t="n">
        <v>2500000000</v>
      </c>
      <c r="I332" s="37" t="s">
        <v>280</v>
      </c>
      <c r="J332" s="7" t="str">
        <f aca="false">VLOOKUP($I332,'[1]Price List, Weapons &amp; Items'!B$1:C$1048576,2,0)</f>
        <v>Ammunition for heavy weapon</v>
      </c>
      <c r="K332" s="7" t="str">
        <f aca="false">IF(I332=".",I332,VLOOKUP($I332,'[1]Price List, Weapons &amp; Items'!B$1:D$1048576,3,0))</f>
        <v>Mortar ammunition</v>
      </c>
      <c r="L332" s="8" t="n">
        <f aca="false">VLOOKUP(I332,'[1]Price List, Weapons &amp; Items'!B$1:E$1048576,4,0)</f>
        <v>0</v>
      </c>
      <c r="M332" s="40" t="n">
        <v>11800</v>
      </c>
      <c r="N332" s="9" t="s">
        <v>166</v>
      </c>
      <c r="O332" s="9" t="n">
        <f aca="false">VLOOKUP($I332,'[1]Price List, Weapons &amp; Items'!B$1:G$1048576,6,0)</f>
        <v>109.89</v>
      </c>
      <c r="P332" s="6" t="str">
        <f aca="false">IF(TYPE(M332)=1,IF(TYPE(O332)=1,M332*O332,"No price"),".")</f>
        <v>No price</v>
      </c>
      <c r="Q332" s="6" t="str">
        <f aca="false">IF(TYPE(N332)=1,IF(TYPE(O332)=1,N332*O332,"No price"),".")</f>
        <v>.</v>
      </c>
      <c r="R332" s="6" t="str">
        <f aca="false">IF(AG332=1,IF(H332&lt;&gt;"Not given",H332,IF(TYPE(H332)=2,IF(SUMIFS(#REF!,#REF!,A332)&gt;0,SUMIFS(#REF!,#REF!,A332),"."),"Format error")),"")</f>
        <v/>
      </c>
      <c r="S332" s="6" t="str">
        <f aca="false">IF(AND(AG332=1,R332&lt;&gt;".")=TRUE(),R332/VLOOKUP(G332,'[1]Exchange Rates'!B$1:C$1048576,2,0),IF(R332=".",".",""))</f>
        <v/>
      </c>
      <c r="T332" s="6" t="str">
        <f aca="false">IF(AG332=1,IF(AI332="Value is not given at all",".",IF(AI332="Value is given by the source",S332,IF(AI332="Value is calculated with prices",(IF(SUMIFS(#REF!,#REF!,A332)&gt;0,SUMIFS(#REF!,#REF!,A332),"."))/VLOOKUP("USD",'[1]Exchange Rates'!B$1:C$1048576,2,0),"Error with coding"))),"")</f>
        <v/>
      </c>
      <c r="U332" s="43" t="s">
        <v>63</v>
      </c>
      <c r="V332" s="34" t="s">
        <v>490</v>
      </c>
      <c r="W332" s="34" t="s">
        <v>108</v>
      </c>
      <c r="X332" s="37" t="s">
        <v>62</v>
      </c>
      <c r="Y332" s="37" t="s">
        <v>62</v>
      </c>
      <c r="Z332" s="43" t="n">
        <v>0</v>
      </c>
      <c r="AA332" s="43" t="n">
        <v>0</v>
      </c>
      <c r="AB332" s="5" t="n">
        <f aca="false">IF(AND(D332="Humanitarian", AE332&lt;&gt;"."), 1, 0)</f>
        <v>0</v>
      </c>
      <c r="AC332" s="5" t="n">
        <f aca="false">IF(OR(M332="undisclosed", M332="."), 0, IF(M332=N332, 1, 0))</f>
        <v>0</v>
      </c>
      <c r="AD332" s="5" t="n">
        <v>0</v>
      </c>
      <c r="AE332" s="37" t="s">
        <v>62</v>
      </c>
      <c r="AF332" s="12" t="str">
        <f aca="false">""</f>
        <v/>
      </c>
      <c r="AG332" s="36" t="n">
        <v>0</v>
      </c>
      <c r="AH332" s="43" t="s">
        <v>66</v>
      </c>
      <c r="AI332" s="43" t="s">
        <v>67</v>
      </c>
      <c r="AJ332" s="36" t="n">
        <v>1</v>
      </c>
      <c r="AK332" s="36" t="n">
        <v>13</v>
      </c>
      <c r="AL332" s="36" t="n">
        <v>0</v>
      </c>
      <c r="AM332" s="36" t="n">
        <f aca="false">IF(OR(AN332="2022-2023",AN332=2022), 1, 0)</f>
        <v>1</v>
      </c>
      <c r="AN332" s="36" t="s">
        <v>68</v>
      </c>
      <c r="AO332" s="36" t="n">
        <f aca="false">VLOOKUP($I332,'[1]Price List, Weapons &amp; Items'!B$1:F$1048576,5,0)</f>
        <v>0</v>
      </c>
      <c r="AP332" s="36" t="n">
        <f aca="false">IF(AND(AO332=1,M332="undisclosed")=TRUE(),1,0)</f>
        <v>0</v>
      </c>
      <c r="AQ332" s="36" t="n">
        <f aca="false">IF(AND(AO332=1,N332="undisclosed")=TRUE(),1,0)</f>
        <v>0</v>
      </c>
      <c r="AR332" s="36" t="n">
        <f aca="false">IFERROR(IF(SEARCH("ammuni",I332,1)&gt;0,1,0),0)</f>
        <v>0</v>
      </c>
      <c r="AS332" s="5" t="str">
        <f aca="false">VLOOKUP($I332,'[1]Price List, Weapons &amp; Items'!B$1:L$1048576,COLUMN('[1]Price List, Weapons &amp; Items'!$J$11)-1,0)</f>
        <v>Government information</v>
      </c>
      <c r="AT332" s="5" t="str">
        <f aca="false">IF(I332=".",".",VLOOKUP($I332,'[1]Price List, Weapons &amp; Items'!B$1:J$1048576,3,0))</f>
        <v>Mortar ammunition</v>
      </c>
      <c r="AU332" s="13" t="str">
        <f aca="true">IF(AG332=1,(OFFSET(I332,0,0,COUNTIF(#REF!,A332),1)),"")</f>
        <v/>
      </c>
      <c r="AV332" s="5" t="n">
        <f aca="false">VLOOKUP($I332,'[1]Price List, Weapons &amp; Items'!B$1:L$1048576,COLUMN('[1]Price List, Weapons &amp; Items'!$L$11)-1,0)</f>
        <v>0</v>
      </c>
      <c r="AW332" s="5" t="n">
        <f aca="false">IF(U332="Yes",1,0)</f>
        <v>1</v>
      </c>
      <c r="AX332" s="5" t="n">
        <f aca="false">IF(D332="Military",IF(OR(IFERROR(SEARCH("equipment",E332,1),0)&gt;0,IFERROR(SEARCH("weapons",E332,1),0)&gt;0),1,0),0)</f>
        <v>1</v>
      </c>
      <c r="AY332" s="5" t="str">
        <f aca="false">IFERROR(IF(VALUE(TEXT(C332,"mm"))=IF(AK332&gt;12,AK332-12,AK332),".",IF(TEXT(C332,"mm")="01",".",1)),"Value is not in date format")</f>
        <v>.</v>
      </c>
      <c r="AZ332" s="5" t="str">
        <f aca="false">IF(AND(A332=A331,C332=C331)=TRUE(),IF(F332=F331,".","1"),".")</f>
        <v>.</v>
      </c>
      <c r="BA332" s="5" t="str">
        <f aca="false">IF(AND(_xlfn.ISFORMULA(R332),_xlfn.ISFORMULA(S332),_xlfn.ISFORMULA(T332))=TRUE(),".",1)</f>
        <v>.</v>
      </c>
      <c r="BB332" s="5" t="str">
        <f aca="false">IF(T332&lt;&gt;".",IF(T332&gt;S332,1,"."),".")</f>
        <v>.</v>
      </c>
      <c r="BC332" s="5" t="n">
        <f aca="false">IFERROR(VLOOKUP(B332,'[1]Share, Heavy Weapons to Ukraine'!B$1:AA$1048576,COLUMN('[1]Share, Heavy Weapons to Ukraine'!C341)-1,0),0)</f>
        <v>1</v>
      </c>
      <c r="BD332" s="5" t="n">
        <f aca="false">VLOOKUP(Sheet1!B332,'[1]Country Summary (€)'!B$1:F$1048576,COLUMN('[1]Country Summary (€)'!C342)-1,FALSE())</f>
        <v>0</v>
      </c>
      <c r="BE332" s="5" t="str">
        <f aca="false">IF(AND(AG332=1,D332="Military",H332&lt;&gt;"Not given")=TRUE(),IF(SUMIFS(#REF!,#REF!,A332)&gt;0,ABS((SUMIFS(#REF!,#REF!,A332)/VLOOKUP("USD",'[1]Exchange Rates'!B$1:C$1048576,2,0)))/S332,"."),".")</f>
        <v>.</v>
      </c>
      <c r="BF332" s="1" t="str">
        <f aca="false">IF(AND(AG332=1,D332="Military",H332&lt;&gt;"Not given")=TRUE(),IF(SUMIFS(#REF!,#REF!,A332)&gt;0,IF((ABS((SUMIFS(#REF!,#REF!,A332)/VLOOKUP("USD",'[1]Exchange Rates'!B$1:C$1048576,2,0)))/S332)&gt;1,(SUMIFS(#REF!,#REF!,A332)-S332)/S332,(S332-SUMIFS(#REF!,#REF!,A332))/SUMIFS(#REF!,#REF!,A332)),"."),".")</f>
        <v>.</v>
      </c>
      <c r="BG332" s="37" t="s">
        <v>491</v>
      </c>
      <c r="BH332" s="37" t="s">
        <v>491</v>
      </c>
      <c r="BI332" s="37" t="s">
        <v>491</v>
      </c>
      <c r="BJ332" s="37" t="s">
        <v>491</v>
      </c>
      <c r="BK332" s="37" t="s">
        <v>491</v>
      </c>
      <c r="BL332" s="37" t="s">
        <v>491</v>
      </c>
      <c r="BM332" s="37" t="s">
        <v>491</v>
      </c>
      <c r="BN332" s="37" t="s">
        <v>491</v>
      </c>
      <c r="BO332" s="37" t="s">
        <v>491</v>
      </c>
      <c r="BP332" s="37" t="s">
        <v>491</v>
      </c>
      <c r="BQ332" s="37" t="s">
        <v>491</v>
      </c>
      <c r="BR332" s="37" t="s">
        <v>491</v>
      </c>
      <c r="BS332" s="37" t="s">
        <v>491</v>
      </c>
      <c r="BT332" s="37" t="s">
        <v>491</v>
      </c>
      <c r="BU332" s="37" t="s">
        <v>491</v>
      </c>
      <c r="BV332" s="37" t="s">
        <v>491</v>
      </c>
      <c r="BW332" s="37" t="s">
        <v>491</v>
      </c>
      <c r="BX332" s="37" t="s">
        <v>491</v>
      </c>
    </row>
    <row r="333" customFormat="false" ht="15.75" hidden="false" customHeight="true" outlineLevel="0" collapsed="false">
      <c r="A333" s="37" t="s">
        <v>479</v>
      </c>
      <c r="B333" s="37" t="s">
        <v>57</v>
      </c>
      <c r="C333" s="92" t="n">
        <v>44945</v>
      </c>
      <c r="D333" s="37" t="s">
        <v>105</v>
      </c>
      <c r="E333" s="37" t="s">
        <v>370</v>
      </c>
      <c r="F333" s="37" t="s">
        <v>489</v>
      </c>
      <c r="G333" s="5" t="s">
        <v>61</v>
      </c>
      <c r="H333" s="39" t="n">
        <v>2500000000</v>
      </c>
      <c r="I333" s="37" t="s">
        <v>494</v>
      </c>
      <c r="J333" s="7" t="str">
        <f aca="false">VLOOKUP($I333,'[1]Price List, Weapons &amp; Items'!B$1:C$1048576,2,0)</f>
        <v>Ammunition for heavy weapon</v>
      </c>
      <c r="K333" s="7" t="str">
        <f aca="false">IF(I333=".",I333,VLOOKUP($I333,'[1]Price List, Weapons &amp; Items'!B$1:D$1048576,3,0))</f>
        <v>227mm MLRS ammunition</v>
      </c>
      <c r="L333" s="8" t="n">
        <f aca="false">VLOOKUP(I333,'[1]Price List, Weapons &amp; Items'!B$1:E$1048576,4,0)</f>
        <v>0</v>
      </c>
      <c r="M333" s="9" t="s">
        <v>166</v>
      </c>
      <c r="N333" s="9" t="s">
        <v>166</v>
      </c>
      <c r="O333" s="9" t="n">
        <f aca="false">VLOOKUP($I333,'[1]Price List, Weapons &amp; Items'!B$1:G$1048576,6,0)</f>
        <v>150000</v>
      </c>
      <c r="P333" s="6" t="str">
        <f aca="false">IF(TYPE(M333)=1,IF(TYPE(O333)=1,M333*O333,"No price"),".")</f>
        <v>.</v>
      </c>
      <c r="Q333" s="6" t="str">
        <f aca="false">IF(TYPE(N333)=1,IF(TYPE(O333)=1,N333*O333,"No price"),".")</f>
        <v>.</v>
      </c>
      <c r="R333" s="6" t="str">
        <f aca="false">IF(AG333=1,IF(H333&lt;&gt;"Not given",H333,IF(TYPE(H333)=2,IF(SUMIFS(#REF!,#REF!,A333)&gt;0,SUMIFS(#REF!,#REF!,A333),"."),"Format error")),"")</f>
        <v/>
      </c>
      <c r="S333" s="6" t="str">
        <f aca="false">IF(AND(AG333=1,R333&lt;&gt;".")=TRUE(),R333/VLOOKUP(G333,'[1]Exchange Rates'!B$1:C$1048576,2,0),IF(R333=".",".",""))</f>
        <v/>
      </c>
      <c r="T333" s="6" t="str">
        <f aca="false">IF(AG333=1,IF(AI333="Value is not given at all",".",IF(AI333="Value is given by the source",S333,IF(AI333="Value is calculated with prices",(IF(SUMIFS(#REF!,#REF!,A333)&gt;0,SUMIFS(#REF!,#REF!,A333),"."))/VLOOKUP("USD",'[1]Exchange Rates'!B$1:C$1048576,2,0),"Error with coding"))),"")</f>
        <v/>
      </c>
      <c r="U333" s="43" t="s">
        <v>63</v>
      </c>
      <c r="V333" s="34" t="s">
        <v>490</v>
      </c>
      <c r="W333" s="34" t="s">
        <v>108</v>
      </c>
      <c r="X333" s="37" t="s">
        <v>62</v>
      </c>
      <c r="Y333" s="37" t="s">
        <v>62</v>
      </c>
      <c r="Z333" s="43" t="n">
        <v>0</v>
      </c>
      <c r="AA333" s="43" t="n">
        <v>0</v>
      </c>
      <c r="AB333" s="5" t="n">
        <f aca="false">IF(AND(D333="Humanitarian", AE333&lt;&gt;"."), 1, 0)</f>
        <v>0</v>
      </c>
      <c r="AC333" s="5" t="n">
        <f aca="false">IF(OR(M333="undisclosed", M333="."), 0, IF(M333=N333, 1, 0))</f>
        <v>0</v>
      </c>
      <c r="AD333" s="5" t="n">
        <v>0</v>
      </c>
      <c r="AE333" s="37" t="s">
        <v>62</v>
      </c>
      <c r="AF333" s="12" t="str">
        <f aca="false">""</f>
        <v/>
      </c>
      <c r="AG333" s="36" t="n">
        <v>0</v>
      </c>
      <c r="AH333" s="43" t="s">
        <v>66</v>
      </c>
      <c r="AI333" s="43" t="s">
        <v>67</v>
      </c>
      <c r="AJ333" s="36" t="n">
        <v>1</v>
      </c>
      <c r="AK333" s="36" t="n">
        <v>13</v>
      </c>
      <c r="AL333" s="36" t="n">
        <v>0</v>
      </c>
      <c r="AM333" s="36" t="n">
        <f aca="false">IF(OR(AN333="2022-2023",AN333=2022), 1, 0)</f>
        <v>1</v>
      </c>
      <c r="AN333" s="36" t="s">
        <v>68</v>
      </c>
      <c r="AO333" s="36" t="n">
        <f aca="false">VLOOKUP($I333,'[1]Price List, Weapons &amp; Items'!B$1:F$1048576,5,0)</f>
        <v>1</v>
      </c>
      <c r="AP333" s="36" t="n">
        <f aca="false">IF(AND(AO333=1,M333="undisclosed")=TRUE(),1,0)</f>
        <v>1</v>
      </c>
      <c r="AQ333" s="36" t="n">
        <f aca="false">IF(AND(AO333=1,N333="undisclosed")=TRUE(),1,0)</f>
        <v>1</v>
      </c>
      <c r="AR333" s="36" t="n">
        <f aca="false">IFERROR(IF(SEARCH("ammuni",I333,1)&gt;0,1,0),0)</f>
        <v>1</v>
      </c>
      <c r="AS333" s="5" t="str">
        <f aca="false">VLOOKUP($I333,'[1]Price List, Weapons &amp; Items'!B$1:L$1048576,COLUMN('[1]Price List, Weapons &amp; Items'!$J$11)-1,0)</f>
        <v>Media reports (incl. social media)</v>
      </c>
      <c r="AT333" s="5" t="str">
        <f aca="false">IF(I333=".",".",VLOOKUP($I333,'[1]Price List, Weapons &amp; Items'!B$1:J$1048576,3,0))</f>
        <v>227mm MLRS ammunition</v>
      </c>
      <c r="AU333" s="13" t="str">
        <f aca="true">IF(AG333=1,(OFFSET(I333,0,0,COUNTIF(#REF!,A333),1)),"")</f>
        <v/>
      </c>
      <c r="AV333" s="5" t="str">
        <f aca="false">VLOOKUP($I333,'[1]Price List, Weapons &amp; Items'!B$1:L$1048576,COLUMN('[1]Price List, Weapons &amp; Items'!$L$11)-1,0)</f>
        <v>no price, 0 count</v>
      </c>
      <c r="AW333" s="5" t="n">
        <f aca="false">IF(U333="Yes",1,0)</f>
        <v>1</v>
      </c>
      <c r="AX333" s="5" t="n">
        <f aca="false">IF(D333="Military",IF(OR(IFERROR(SEARCH("equipment",E333,1),0)&gt;0,IFERROR(SEARCH("weapons",E333,1),0)&gt;0),1,0),0)</f>
        <v>1</v>
      </c>
      <c r="AY333" s="5" t="str">
        <f aca="false">IFERROR(IF(VALUE(TEXT(C333,"mm"))=IF(AK333&gt;12,AK333-12,AK333),".",IF(TEXT(C333,"mm")="01",".",1)),"Value is not in date format")</f>
        <v>.</v>
      </c>
      <c r="AZ333" s="5" t="str">
        <f aca="false">IF(AND(A333=A332,C333=C332)=TRUE(),IF(F333=F332,".","1"),".")</f>
        <v>.</v>
      </c>
      <c r="BA333" s="5" t="str">
        <f aca="false">IF(AND(_xlfn.ISFORMULA(R333),_xlfn.ISFORMULA(S333),_xlfn.ISFORMULA(T333))=TRUE(),".",1)</f>
        <v>.</v>
      </c>
      <c r="BB333" s="5" t="str">
        <f aca="false">IF(T333&lt;&gt;".",IF(T333&gt;S333,1,"."),".")</f>
        <v>.</v>
      </c>
      <c r="BC333" s="5" t="n">
        <f aca="false">IFERROR(VLOOKUP(B333,'[1]Share, Heavy Weapons to Ukraine'!B$1:AA$1048576,COLUMN('[1]Share, Heavy Weapons to Ukraine'!C342)-1,0),0)</f>
        <v>1</v>
      </c>
      <c r="BD333" s="5" t="n">
        <f aca="false">VLOOKUP(Sheet1!B333,'[1]Country Summary (€)'!B$1:F$1048576,COLUMN('[1]Country Summary (€)'!C343)-1,FALSE())</f>
        <v>0</v>
      </c>
      <c r="BE333" s="5" t="str">
        <f aca="false">IF(AND(AG333=1,D333="Military",H333&lt;&gt;"Not given")=TRUE(),IF(SUMIFS(#REF!,#REF!,A333)&gt;0,ABS((SUMIFS(#REF!,#REF!,A333)/VLOOKUP("USD",'[1]Exchange Rates'!B$1:C$1048576,2,0)))/S333,"."),".")</f>
        <v>.</v>
      </c>
      <c r="BF333" s="1" t="str">
        <f aca="false">IF(AND(AG333=1,D333="Military",H333&lt;&gt;"Not given")=TRUE(),IF(SUMIFS(#REF!,#REF!,A333)&gt;0,IF((ABS((SUMIFS(#REF!,#REF!,A333)/VLOOKUP("USD",'[1]Exchange Rates'!B$1:C$1048576,2,0)))/S333)&gt;1,(SUMIFS(#REF!,#REF!,A333)-S333)/S333,(S333-SUMIFS(#REF!,#REF!,A333))/SUMIFS(#REF!,#REF!,A333)),"."),".")</f>
        <v>.</v>
      </c>
      <c r="BG333" s="37" t="s">
        <v>491</v>
      </c>
      <c r="BH333" s="37" t="s">
        <v>491</v>
      </c>
      <c r="BI333" s="37" t="s">
        <v>491</v>
      </c>
      <c r="BJ333" s="37" t="s">
        <v>491</v>
      </c>
      <c r="BK333" s="37" t="s">
        <v>491</v>
      </c>
      <c r="BL333" s="37" t="s">
        <v>491</v>
      </c>
      <c r="BM333" s="37" t="s">
        <v>491</v>
      </c>
      <c r="BN333" s="37" t="s">
        <v>491</v>
      </c>
      <c r="BO333" s="37" t="s">
        <v>491</v>
      </c>
      <c r="BP333" s="37" t="s">
        <v>491</v>
      </c>
      <c r="BQ333" s="37" t="s">
        <v>491</v>
      </c>
      <c r="BR333" s="37" t="s">
        <v>491</v>
      </c>
      <c r="BS333" s="37" t="s">
        <v>491</v>
      </c>
      <c r="BT333" s="37" t="s">
        <v>491</v>
      </c>
      <c r="BU333" s="37" t="s">
        <v>491</v>
      </c>
      <c r="BV333" s="37" t="s">
        <v>491</v>
      </c>
      <c r="BW333" s="37" t="s">
        <v>491</v>
      </c>
      <c r="BX333" s="37" t="s">
        <v>491</v>
      </c>
    </row>
    <row r="334" customFormat="false" ht="15.75" hidden="false" customHeight="true" outlineLevel="0" collapsed="false">
      <c r="A334" s="37" t="s">
        <v>479</v>
      </c>
      <c r="B334" s="37" t="s">
        <v>57</v>
      </c>
      <c r="C334" s="92" t="n">
        <v>44945</v>
      </c>
      <c r="D334" s="37" t="s">
        <v>105</v>
      </c>
      <c r="E334" s="37" t="s">
        <v>370</v>
      </c>
      <c r="F334" s="37" t="s">
        <v>489</v>
      </c>
      <c r="G334" s="5" t="s">
        <v>61</v>
      </c>
      <c r="H334" s="39" t="n">
        <v>2500000000</v>
      </c>
      <c r="I334" s="37" t="s">
        <v>495</v>
      </c>
      <c r="J334" s="7" t="str">
        <f aca="false">VLOOKUP($I334,'[1]Price List, Weapons &amp; Items'!B$1:C$1048576,2,0)</f>
        <v>Heavy weapon</v>
      </c>
      <c r="K334" s="7" t="str">
        <f aca="false">IF(I334=".",I334,VLOOKUP($I334,'[1]Price List, Weapons &amp; Items'!B$1:D$1048576,3,0))</f>
        <v>Armored Utility Vehicle (AUV)</v>
      </c>
      <c r="L334" s="8" t="n">
        <f aca="false">VLOOKUP(I334,'[1]Price List, Weapons &amp; Items'!B$1:E$1048576,4,0)</f>
        <v>1</v>
      </c>
      <c r="M334" s="40" t="n">
        <v>12</v>
      </c>
      <c r="N334" s="9" t="s">
        <v>166</v>
      </c>
      <c r="O334" s="9" t="n">
        <f aca="false">VLOOKUP($I334,'[1]Price List, Weapons &amp; Items'!B$1:G$1048576,6,0)</f>
        <v>2289116.94</v>
      </c>
      <c r="P334" s="6" t="str">
        <f aca="false">IF(TYPE(M334)=1,IF(TYPE(O334)=1,M334*O334,"No price"),".")</f>
        <v>No price</v>
      </c>
      <c r="Q334" s="6" t="str">
        <f aca="false">IF(TYPE(N334)=1,IF(TYPE(O334)=1,N334*O334,"No price"),".")</f>
        <v>.</v>
      </c>
      <c r="R334" s="6" t="str">
        <f aca="false">IF(AG334=1,IF(H334&lt;&gt;"Not given",H334,IF(TYPE(H334)=2,IF(SUMIFS(#REF!,#REF!,A334)&gt;0,SUMIFS(#REF!,#REF!,A334),"."),"Format error")),"")</f>
        <v/>
      </c>
      <c r="S334" s="6" t="str">
        <f aca="false">IF(AND(AG334=1,R334&lt;&gt;".")=TRUE(),R334/VLOOKUP(G334,'[1]Exchange Rates'!B$1:C$1048576,2,0),IF(R334=".",".",""))</f>
        <v/>
      </c>
      <c r="T334" s="6" t="str">
        <f aca="false">IF(AG334=1,IF(AI334="Value is not given at all",".",IF(AI334="Value is given by the source",S334,IF(AI334="Value is calculated with prices",(IF(SUMIFS(#REF!,#REF!,A334)&gt;0,SUMIFS(#REF!,#REF!,A334),"."))/VLOOKUP("USD",'[1]Exchange Rates'!B$1:C$1048576,2,0),"Error with coding"))),"")</f>
        <v/>
      </c>
      <c r="U334" s="43" t="s">
        <v>63</v>
      </c>
      <c r="V334" s="34" t="s">
        <v>490</v>
      </c>
      <c r="W334" s="34" t="s">
        <v>108</v>
      </c>
      <c r="X334" s="37" t="s">
        <v>62</v>
      </c>
      <c r="Y334" s="37" t="s">
        <v>62</v>
      </c>
      <c r="Z334" s="43" t="n">
        <v>0</v>
      </c>
      <c r="AA334" s="43" t="n">
        <v>0</v>
      </c>
      <c r="AB334" s="5" t="n">
        <f aca="false">IF(AND(D334="Humanitarian", AE334&lt;&gt;"."), 1, 0)</f>
        <v>0</v>
      </c>
      <c r="AC334" s="5" t="n">
        <f aca="false">IF(OR(M334="undisclosed", M334="."), 0, IF(M334=N334, 1, 0))</f>
        <v>0</v>
      </c>
      <c r="AD334" s="5" t="n">
        <v>0</v>
      </c>
      <c r="AE334" s="37" t="s">
        <v>62</v>
      </c>
      <c r="AF334" s="12" t="str">
        <f aca="false">""</f>
        <v/>
      </c>
      <c r="AG334" s="36" t="n">
        <v>0</v>
      </c>
      <c r="AH334" s="43" t="s">
        <v>66</v>
      </c>
      <c r="AI334" s="43" t="s">
        <v>67</v>
      </c>
      <c r="AJ334" s="36" t="n">
        <v>1</v>
      </c>
      <c r="AK334" s="36" t="n">
        <v>13</v>
      </c>
      <c r="AL334" s="36" t="n">
        <v>0</v>
      </c>
      <c r="AM334" s="36" t="n">
        <f aca="false">IF(OR(AN334="2022-2023",AN334=2022), 1, 0)</f>
        <v>1</v>
      </c>
      <c r="AN334" s="36" t="s">
        <v>68</v>
      </c>
      <c r="AO334" s="36" t="n">
        <f aca="false">VLOOKUP($I334,'[1]Price List, Weapons &amp; Items'!B$1:F$1048576,5,0)</f>
        <v>1</v>
      </c>
      <c r="AP334" s="36" t="n">
        <f aca="false">IF(AND(AO334=1,M334="undisclosed")=TRUE(),1,0)</f>
        <v>0</v>
      </c>
      <c r="AQ334" s="36" t="n">
        <f aca="false">IF(AND(AO334=1,N334="undisclosed")=TRUE(),1,0)</f>
        <v>1</v>
      </c>
      <c r="AR334" s="36" t="n">
        <f aca="false">IFERROR(IF(SEARCH("ammuni",I334,1)&gt;0,1,0),0)</f>
        <v>1</v>
      </c>
      <c r="AS334" s="5" t="str">
        <f aca="false">VLOOKUP($I334,'[1]Price List, Weapons &amp; Items'!B$1:L$1048576,COLUMN('[1]Price List, Weapons &amp; Items'!$J$11)-1,0)</f>
        <v>Contracts</v>
      </c>
      <c r="AT334" s="5" t="str">
        <f aca="false">IF(I334=".",".",VLOOKUP($I334,'[1]Price List, Weapons &amp; Items'!B$1:J$1048576,3,0))</f>
        <v>Armored Utility Vehicle (AUV)</v>
      </c>
      <c r="AU334" s="13" t="str">
        <f aca="true">IF(AG334=1,(OFFSET(I334,0,0,COUNTIF(#REF!,A334),1)),"")</f>
        <v/>
      </c>
      <c r="AV334" s="5" t="n">
        <f aca="false">VLOOKUP($I334,'[1]Price List, Weapons &amp; Items'!B$1:L$1048576,COLUMN('[1]Price List, Weapons &amp; Items'!$L$11)-1,0)</f>
        <v>0</v>
      </c>
      <c r="AW334" s="5" t="n">
        <f aca="false">IF(U334="Yes",1,0)</f>
        <v>1</v>
      </c>
      <c r="AX334" s="5" t="n">
        <f aca="false">IF(D334="Military",IF(OR(IFERROR(SEARCH("equipment",E334,1),0)&gt;0,IFERROR(SEARCH("weapons",E334,1),0)&gt;0),1,0),0)</f>
        <v>1</v>
      </c>
      <c r="AY334" s="5" t="str">
        <f aca="false">IFERROR(IF(VALUE(TEXT(C334,"mm"))=IF(AK334&gt;12,AK334-12,AK334),".",IF(TEXT(C334,"mm")="01",".",1)),"Value is not in date format")</f>
        <v>.</v>
      </c>
      <c r="AZ334" s="5" t="str">
        <f aca="false">IF(AND(A334=A333,C334=C333)=TRUE(),IF(F334=F333,".","1"),".")</f>
        <v>.</v>
      </c>
      <c r="BA334" s="5" t="str">
        <f aca="false">IF(AND(_xlfn.ISFORMULA(R334),_xlfn.ISFORMULA(S334),_xlfn.ISFORMULA(T334))=TRUE(),".",1)</f>
        <v>.</v>
      </c>
      <c r="BB334" s="5" t="str">
        <f aca="false">IF(T334&lt;&gt;".",IF(T334&gt;S334,1,"."),".")</f>
        <v>.</v>
      </c>
      <c r="BC334" s="5" t="n">
        <f aca="false">IFERROR(VLOOKUP(B334,'[1]Share, Heavy Weapons to Ukraine'!B$1:AA$1048576,COLUMN('[1]Share, Heavy Weapons to Ukraine'!C343)-1,0),0)</f>
        <v>1</v>
      </c>
      <c r="BD334" s="5" t="n">
        <f aca="false">VLOOKUP(Sheet1!B334,'[1]Country Summary (€)'!B$1:F$1048576,COLUMN('[1]Country Summary (€)'!C344)-1,FALSE())</f>
        <v>0</v>
      </c>
      <c r="BE334" s="5" t="str">
        <f aca="false">IF(AND(AG334=1,D334="Military",H334&lt;&gt;"Not given")=TRUE(),IF(SUMIFS(#REF!,#REF!,A334)&gt;0,ABS((SUMIFS(#REF!,#REF!,A334)/VLOOKUP("USD",'[1]Exchange Rates'!B$1:C$1048576,2,0)))/S334,"."),".")</f>
        <v>.</v>
      </c>
      <c r="BF334" s="1" t="str">
        <f aca="false">IF(AND(AG334=1,D334="Military",H334&lt;&gt;"Not given")=TRUE(),IF(SUMIFS(#REF!,#REF!,A334)&gt;0,IF((ABS((SUMIFS(#REF!,#REF!,A334)/VLOOKUP("USD",'[1]Exchange Rates'!B$1:C$1048576,2,0)))/S334)&gt;1,(SUMIFS(#REF!,#REF!,A334)-S334)/S334,(S334-SUMIFS(#REF!,#REF!,A334))/SUMIFS(#REF!,#REF!,A334)),"."),".")</f>
        <v>.</v>
      </c>
      <c r="BG334" s="37" t="s">
        <v>491</v>
      </c>
      <c r="BH334" s="37" t="s">
        <v>491</v>
      </c>
      <c r="BI334" s="37" t="s">
        <v>491</v>
      </c>
      <c r="BJ334" s="37" t="s">
        <v>491</v>
      </c>
      <c r="BK334" s="37" t="s">
        <v>491</v>
      </c>
      <c r="BL334" s="37" t="s">
        <v>491</v>
      </c>
      <c r="BM334" s="37" t="s">
        <v>491</v>
      </c>
      <c r="BN334" s="37" t="s">
        <v>491</v>
      </c>
      <c r="BO334" s="37" t="s">
        <v>491</v>
      </c>
      <c r="BP334" s="37" t="s">
        <v>491</v>
      </c>
      <c r="BQ334" s="37" t="s">
        <v>491</v>
      </c>
      <c r="BR334" s="37" t="s">
        <v>491</v>
      </c>
      <c r="BS334" s="37" t="s">
        <v>491</v>
      </c>
      <c r="BT334" s="37" t="s">
        <v>491</v>
      </c>
      <c r="BU334" s="37" t="s">
        <v>491</v>
      </c>
      <c r="BV334" s="37" t="s">
        <v>491</v>
      </c>
      <c r="BW334" s="37" t="s">
        <v>491</v>
      </c>
      <c r="BX334" s="37" t="s">
        <v>491</v>
      </c>
    </row>
    <row r="335" customFormat="false" ht="15.75" hidden="false" customHeight="true" outlineLevel="0" collapsed="false">
      <c r="A335" s="37" t="s">
        <v>479</v>
      </c>
      <c r="B335" s="37" t="s">
        <v>57</v>
      </c>
      <c r="C335" s="92" t="n">
        <v>44945</v>
      </c>
      <c r="D335" s="37" t="s">
        <v>105</v>
      </c>
      <c r="E335" s="37" t="s">
        <v>370</v>
      </c>
      <c r="F335" s="37" t="s">
        <v>489</v>
      </c>
      <c r="G335" s="5" t="s">
        <v>61</v>
      </c>
      <c r="H335" s="39" t="n">
        <v>2500000000</v>
      </c>
      <c r="I335" s="37" t="s">
        <v>265</v>
      </c>
      <c r="J335" s="7" t="str">
        <f aca="false">VLOOKUP($I335,'[1]Price List, Weapons &amp; Items'!B$1:C$1048576,2,0)</f>
        <v>Heavy weapon</v>
      </c>
      <c r="K335" s="7" t="str">
        <f aca="false">IF(I335=".",I335,VLOOKUP($I335,'[1]Price List, Weapons &amp; Items'!B$1:D$1048576,3,0))</f>
        <v>Armored Personnel Carrier (APC)</v>
      </c>
      <c r="L335" s="8" t="n">
        <f aca="false">VLOOKUP(I335,'[1]Price List, Weapons &amp; Items'!B$1:E$1048576,4,0)</f>
        <v>0</v>
      </c>
      <c r="M335" s="40" t="n">
        <v>6</v>
      </c>
      <c r="N335" s="9" t="s">
        <v>166</v>
      </c>
      <c r="O335" s="9" t="n">
        <f aca="false">VLOOKUP($I335,'[1]Price List, Weapons &amp; Items'!B$1:G$1048576,6,0)</f>
        <v>326778</v>
      </c>
      <c r="P335" s="6" t="str">
        <f aca="false">IF(TYPE(M335)=1,IF(TYPE(O335)=1,M335*O335,"No price"),".")</f>
        <v>No price</v>
      </c>
      <c r="Q335" s="6" t="str">
        <f aca="false">IF(TYPE(N335)=1,IF(TYPE(O335)=1,N335*O335,"No price"),".")</f>
        <v>.</v>
      </c>
      <c r="R335" s="6" t="str">
        <f aca="false">IF(AG335=1,IF(H335&lt;&gt;"Not given",H335,IF(TYPE(H335)=2,IF(SUMIFS(#REF!,#REF!,A335)&gt;0,SUMIFS(#REF!,#REF!,A335),"."),"Format error")),"")</f>
        <v/>
      </c>
      <c r="S335" s="6" t="str">
        <f aca="false">IF(AND(AG335=1,R335&lt;&gt;".")=TRUE(),R335/VLOOKUP(G335,'[1]Exchange Rates'!B$1:C$1048576,2,0),IF(R335=".",".",""))</f>
        <v/>
      </c>
      <c r="T335" s="6" t="str">
        <f aca="false">IF(AG335=1,IF(AI335="Value is not given at all",".",IF(AI335="Value is given by the source",S335,IF(AI335="Value is calculated with prices",(IF(SUMIFS(#REF!,#REF!,A335)&gt;0,SUMIFS(#REF!,#REF!,A335),"."))/VLOOKUP("USD",'[1]Exchange Rates'!B$1:C$1048576,2,0),"Error with coding"))),"")</f>
        <v/>
      </c>
      <c r="U335" s="43" t="s">
        <v>63</v>
      </c>
      <c r="V335" s="34" t="s">
        <v>490</v>
      </c>
      <c r="W335" s="34" t="s">
        <v>108</v>
      </c>
      <c r="X335" s="37" t="s">
        <v>62</v>
      </c>
      <c r="Y335" s="37" t="s">
        <v>62</v>
      </c>
      <c r="Z335" s="43" t="n">
        <v>0</v>
      </c>
      <c r="AA335" s="43" t="n">
        <v>0</v>
      </c>
      <c r="AB335" s="5" t="n">
        <f aca="false">IF(AND(D335="Humanitarian", AE335&lt;&gt;"."), 1, 0)</f>
        <v>0</v>
      </c>
      <c r="AC335" s="5" t="n">
        <f aca="false">IF(OR(M335="undisclosed", M335="."), 0, IF(M335=N335, 1, 0))</f>
        <v>0</v>
      </c>
      <c r="AD335" s="5" t="n">
        <v>0</v>
      </c>
      <c r="AE335" s="37" t="s">
        <v>62</v>
      </c>
      <c r="AF335" s="12" t="str">
        <f aca="false">""</f>
        <v/>
      </c>
      <c r="AG335" s="36" t="n">
        <v>0</v>
      </c>
      <c r="AH335" s="43" t="s">
        <v>66</v>
      </c>
      <c r="AI335" s="43" t="s">
        <v>67</v>
      </c>
      <c r="AJ335" s="36" t="n">
        <v>1</v>
      </c>
      <c r="AK335" s="36" t="n">
        <v>13</v>
      </c>
      <c r="AL335" s="36" t="n">
        <v>0</v>
      </c>
      <c r="AM335" s="36" t="n">
        <f aca="false">IF(OR(AN335="2022-2023",AN335=2022), 1, 0)</f>
        <v>1</v>
      </c>
      <c r="AN335" s="36" t="s">
        <v>68</v>
      </c>
      <c r="AO335" s="36" t="n">
        <f aca="false">VLOOKUP($I335,'[1]Price List, Weapons &amp; Items'!B$1:F$1048576,5,0)</f>
        <v>1</v>
      </c>
      <c r="AP335" s="36" t="n">
        <f aca="false">IF(AND(AO335=1,M335="undisclosed")=TRUE(),1,0)</f>
        <v>0</v>
      </c>
      <c r="AQ335" s="36" t="n">
        <f aca="false">IF(AND(AO335=1,N335="undisclosed")=TRUE(),1,0)</f>
        <v>1</v>
      </c>
      <c r="AR335" s="36" t="n">
        <f aca="false">IFERROR(IF(SEARCH("ammuni",I335,1)&gt;0,1,0),0)</f>
        <v>0</v>
      </c>
      <c r="AS335" s="5" t="str">
        <f aca="false">VLOOKUP($I335,'[1]Price List, Weapons &amp; Items'!B$1:L$1048576,COLUMN('[1]Price List, Weapons &amp; Items'!$J$11)-1,0)</f>
        <v>Contracts</v>
      </c>
      <c r="AT335" s="5" t="str">
        <f aca="false">IF(I335=".",".",VLOOKUP($I335,'[1]Price List, Weapons &amp; Items'!B$1:J$1048576,3,0))</f>
        <v>Armored Personnel Carrier (APC)</v>
      </c>
      <c r="AU335" s="13" t="str">
        <f aca="true">IF(AG335=1,(OFFSET(I335,0,0,COUNTIF(#REF!,A335),1)),"")</f>
        <v/>
      </c>
      <c r="AV335" s="5" t="n">
        <f aca="false">VLOOKUP($I335,'[1]Price List, Weapons &amp; Items'!B$1:L$1048576,COLUMN('[1]Price List, Weapons &amp; Items'!$L$11)-1,0)</f>
        <v>0</v>
      </c>
      <c r="AW335" s="5" t="n">
        <f aca="false">IF(U335="Yes",1,0)</f>
        <v>1</v>
      </c>
      <c r="AX335" s="5" t="n">
        <f aca="false">IF(D335="Military",IF(OR(IFERROR(SEARCH("equipment",E335,1),0)&gt;0,IFERROR(SEARCH("weapons",E335,1),0)&gt;0),1,0),0)</f>
        <v>1</v>
      </c>
      <c r="AY335" s="5" t="str">
        <f aca="false">IFERROR(IF(VALUE(TEXT(C335,"mm"))=IF(AK335&gt;12,AK335-12,AK335),".",IF(TEXT(C335,"mm")="01",".",1)),"Value is not in date format")</f>
        <v>.</v>
      </c>
      <c r="AZ335" s="5" t="str">
        <f aca="false">IF(AND(A335=A334,C335=C334)=TRUE(),IF(F335=F334,".","1"),".")</f>
        <v>.</v>
      </c>
      <c r="BA335" s="5" t="str">
        <f aca="false">IF(AND(_xlfn.ISFORMULA(R335),_xlfn.ISFORMULA(S335),_xlfn.ISFORMULA(T335))=TRUE(),".",1)</f>
        <v>.</v>
      </c>
      <c r="BB335" s="5" t="str">
        <f aca="false">IF(T335&lt;&gt;".",IF(T335&gt;S335,1,"."),".")</f>
        <v>.</v>
      </c>
      <c r="BC335" s="5" t="n">
        <f aca="false">IFERROR(VLOOKUP(B335,'[1]Share, Heavy Weapons to Ukraine'!B$1:AA$1048576,COLUMN('[1]Share, Heavy Weapons to Ukraine'!C344)-1,0),0)</f>
        <v>1</v>
      </c>
      <c r="BD335" s="5" t="n">
        <f aca="false">VLOOKUP(Sheet1!B335,'[1]Country Summary (€)'!B$1:F$1048576,COLUMN('[1]Country Summary (€)'!C345)-1,FALSE())</f>
        <v>0</v>
      </c>
      <c r="BE335" s="5" t="str">
        <f aca="false">IF(AND(AG335=1,D335="Military",H335&lt;&gt;"Not given")=TRUE(),IF(SUMIFS(#REF!,#REF!,A335)&gt;0,ABS((SUMIFS(#REF!,#REF!,A335)/VLOOKUP("USD",'[1]Exchange Rates'!B$1:C$1048576,2,0)))/S335,"."),".")</f>
        <v>.</v>
      </c>
      <c r="BF335" s="1" t="str">
        <f aca="false">IF(AND(AG335=1,D335="Military",H335&lt;&gt;"Not given")=TRUE(),IF(SUMIFS(#REF!,#REF!,A335)&gt;0,IF((ABS((SUMIFS(#REF!,#REF!,A335)/VLOOKUP("USD",'[1]Exchange Rates'!B$1:C$1048576,2,0)))/S335)&gt;1,(SUMIFS(#REF!,#REF!,A335)-S335)/S335,(S335-SUMIFS(#REF!,#REF!,A335))/SUMIFS(#REF!,#REF!,A335)),"."),".")</f>
        <v>.</v>
      </c>
      <c r="BG335" s="37" t="s">
        <v>491</v>
      </c>
      <c r="BH335" s="37" t="s">
        <v>491</v>
      </c>
      <c r="BI335" s="37" t="s">
        <v>491</v>
      </c>
      <c r="BJ335" s="37" t="s">
        <v>491</v>
      </c>
      <c r="BK335" s="37" t="s">
        <v>491</v>
      </c>
      <c r="BL335" s="37" t="s">
        <v>491</v>
      </c>
      <c r="BM335" s="37" t="s">
        <v>491</v>
      </c>
      <c r="BN335" s="37" t="s">
        <v>491</v>
      </c>
      <c r="BO335" s="37" t="s">
        <v>491</v>
      </c>
      <c r="BP335" s="37" t="s">
        <v>491</v>
      </c>
      <c r="BQ335" s="37" t="s">
        <v>491</v>
      </c>
      <c r="BR335" s="37" t="s">
        <v>491</v>
      </c>
      <c r="BS335" s="37" t="s">
        <v>491</v>
      </c>
      <c r="BT335" s="37" t="s">
        <v>491</v>
      </c>
      <c r="BU335" s="37" t="s">
        <v>491</v>
      </c>
      <c r="BV335" s="37" t="s">
        <v>491</v>
      </c>
      <c r="BW335" s="37" t="s">
        <v>491</v>
      </c>
      <c r="BX335" s="37" t="s">
        <v>491</v>
      </c>
    </row>
    <row r="336" customFormat="false" ht="15.75" hidden="false" customHeight="true" outlineLevel="0" collapsed="false">
      <c r="A336" s="37" t="s">
        <v>479</v>
      </c>
      <c r="B336" s="37" t="s">
        <v>57</v>
      </c>
      <c r="C336" s="92" t="n">
        <v>44945</v>
      </c>
      <c r="D336" s="37" t="s">
        <v>105</v>
      </c>
      <c r="E336" s="37" t="s">
        <v>370</v>
      </c>
      <c r="F336" s="37" t="s">
        <v>489</v>
      </c>
      <c r="G336" s="5" t="s">
        <v>61</v>
      </c>
      <c r="H336" s="39" t="n">
        <v>2500000000</v>
      </c>
      <c r="I336" s="37" t="s">
        <v>183</v>
      </c>
      <c r="J336" s="7" t="str">
        <f aca="false">VLOOKUP($I336,'[1]Price List, Weapons &amp; Items'!B$1:C$1048576,2,0)</f>
        <v>Military equipment</v>
      </c>
      <c r="K336" s="7" t="str">
        <f aca="false">IF(I336=".",I336,VLOOKUP($I336,'[1]Price List, Weapons &amp; Items'!B$1:D$1048576,3,0))</f>
        <v>Military equipment</v>
      </c>
      <c r="L336" s="8" t="n">
        <f aca="false">VLOOKUP(I336,'[1]Price List, Weapons &amp; Items'!B$1:E$1048576,4,0)</f>
        <v>0</v>
      </c>
      <c r="M336" s="40" t="n">
        <v>22</v>
      </c>
      <c r="N336" s="9" t="n">
        <v>22</v>
      </c>
      <c r="O336" s="9" t="n">
        <f aca="false">VLOOKUP($I336,'[1]Price List, Weapons &amp; Items'!B$1:G$1048576,6,0)</f>
        <v>350000</v>
      </c>
      <c r="P336" s="6" t="str">
        <f aca="false">IF(TYPE(M336)=1,IF(TYPE(O336)=1,M336*O336,"No price"),".")</f>
        <v>No price</v>
      </c>
      <c r="Q336" s="6" t="str">
        <f aca="false">IF(TYPE(N336)=1,IF(TYPE(O336)=1,N336*O336,"No price"),".")</f>
        <v>No price</v>
      </c>
      <c r="R336" s="6" t="str">
        <f aca="false">IF(AG336=1,IF(H336&lt;&gt;"Not given",H336,IF(TYPE(H336)=2,IF(SUMIFS(#REF!,#REF!,A336)&gt;0,SUMIFS(#REF!,#REF!,A336),"."),"Format error")),"")</f>
        <v/>
      </c>
      <c r="S336" s="6" t="str">
        <f aca="false">IF(AND(AG336=1,R336&lt;&gt;".")=TRUE(),R336/VLOOKUP(G336,'[1]Exchange Rates'!B$1:C$1048576,2,0),IF(R336=".",".",""))</f>
        <v/>
      </c>
      <c r="T336" s="6" t="str">
        <f aca="false">IF(AG336=1,IF(AI336="Value is not given at all",".",IF(AI336="Value is given by the source",S336,IF(AI336="Value is calculated with prices",(IF(SUMIFS(#REF!,#REF!,A336)&gt;0,SUMIFS(#REF!,#REF!,A336),"."))/VLOOKUP("USD",'[1]Exchange Rates'!B$1:C$1048576,2,0),"Error with coding"))),"")</f>
        <v/>
      </c>
      <c r="U336" s="43" t="s">
        <v>63</v>
      </c>
      <c r="V336" s="34" t="s">
        <v>490</v>
      </c>
      <c r="W336" s="34" t="s">
        <v>108</v>
      </c>
      <c r="X336" s="37" t="s">
        <v>62</v>
      </c>
      <c r="Y336" s="37" t="s">
        <v>62</v>
      </c>
      <c r="Z336" s="43" t="n">
        <v>0</v>
      </c>
      <c r="AA336" s="43" t="n">
        <v>0</v>
      </c>
      <c r="AB336" s="5" t="n">
        <f aca="false">IF(AND(D336="Humanitarian", AE336&lt;&gt;"."), 1, 0)</f>
        <v>0</v>
      </c>
      <c r="AC336" s="5" t="n">
        <f aca="false">IF(OR(M336="undisclosed", M336="."), 0, IF(M336=N336, 1, 0))</f>
        <v>1</v>
      </c>
      <c r="AD336" s="5" t="n">
        <v>0</v>
      </c>
      <c r="AE336" s="37" t="s">
        <v>62</v>
      </c>
      <c r="AF336" s="12" t="str">
        <f aca="false">""</f>
        <v/>
      </c>
      <c r="AG336" s="36" t="n">
        <v>0</v>
      </c>
      <c r="AH336" s="43" t="s">
        <v>66</v>
      </c>
      <c r="AI336" s="43" t="s">
        <v>67</v>
      </c>
      <c r="AJ336" s="36" t="n">
        <v>1</v>
      </c>
      <c r="AK336" s="36" t="n">
        <v>13</v>
      </c>
      <c r="AL336" s="36" t="n">
        <v>0</v>
      </c>
      <c r="AM336" s="36" t="n">
        <f aca="false">IF(OR(AN336="2022-2023",AN336=2022), 1, 0)</f>
        <v>1</v>
      </c>
      <c r="AN336" s="36" t="s">
        <v>68</v>
      </c>
      <c r="AO336" s="36" t="n">
        <f aca="false">VLOOKUP($I336,'[1]Price List, Weapons &amp; Items'!B$1:F$1048576,5,0)</f>
        <v>0</v>
      </c>
      <c r="AP336" s="36" t="n">
        <f aca="false">IF(AND(AO336=1,M336="undisclosed")=TRUE(),1,0)</f>
        <v>0</v>
      </c>
      <c r="AQ336" s="36" t="n">
        <f aca="false">IF(AND(AO336=1,N336="undisclosed")=TRUE(),1,0)</f>
        <v>0</v>
      </c>
      <c r="AR336" s="36" t="n">
        <f aca="false">IFERROR(IF(SEARCH("ammuni",I336,1)&gt;0,1,0),0)</f>
        <v>0</v>
      </c>
      <c r="AS336" s="5" t="str">
        <f aca="false">VLOOKUP($I336,'[1]Price List, Weapons &amp; Items'!B$1:L$1048576,COLUMN('[1]Price List, Weapons &amp; Items'!$J$11)-1,0)</f>
        <v>Media reports (incl. social media)</v>
      </c>
      <c r="AT336" s="5" t="str">
        <f aca="false">IF(I336=".",".",VLOOKUP($I336,'[1]Price List, Weapons &amp; Items'!B$1:J$1048576,3,0))</f>
        <v>Military equipment</v>
      </c>
      <c r="AU336" s="13" t="str">
        <f aca="true">IF(AG336=1,(OFFSET(I336,0,0,COUNTIF(#REF!,A336),1)),"")</f>
        <v/>
      </c>
      <c r="AV336" s="5" t="n">
        <f aca="false">VLOOKUP($I336,'[1]Price List, Weapons &amp; Items'!B$1:L$1048576,COLUMN('[1]Price List, Weapons &amp; Items'!$L$11)-1,0)</f>
        <v>0</v>
      </c>
      <c r="AW336" s="5" t="n">
        <f aca="false">IF(U336="Yes",1,0)</f>
        <v>1</v>
      </c>
      <c r="AX336" s="5" t="n">
        <f aca="false">IF(D336="Military",IF(OR(IFERROR(SEARCH("equipment",E336,1),0)&gt;0,IFERROR(SEARCH("weapons",E336,1),0)&gt;0),1,0),0)</f>
        <v>1</v>
      </c>
      <c r="AY336" s="5" t="str">
        <f aca="false">IFERROR(IF(VALUE(TEXT(C336,"mm"))=IF(AK336&gt;12,AK336-12,AK336),".",IF(TEXT(C336,"mm")="01",".",1)),"Value is not in date format")</f>
        <v>.</v>
      </c>
      <c r="AZ336" s="5" t="str">
        <f aca="false">IF(AND(A336=A335,C336=C335)=TRUE(),IF(F336=F335,".","1"),".")</f>
        <v>.</v>
      </c>
      <c r="BA336" s="5" t="str">
        <f aca="false">IF(AND(_xlfn.ISFORMULA(R336),_xlfn.ISFORMULA(S336),_xlfn.ISFORMULA(T336))=TRUE(),".",1)</f>
        <v>.</v>
      </c>
      <c r="BB336" s="5" t="str">
        <f aca="false">IF(T336&lt;&gt;".",IF(T336&gt;S336,1,"."),".")</f>
        <v>.</v>
      </c>
      <c r="BC336" s="5" t="n">
        <f aca="false">IFERROR(VLOOKUP(B336,'[1]Share, Heavy Weapons to Ukraine'!B$1:AA$1048576,COLUMN('[1]Share, Heavy Weapons to Ukraine'!C345)-1,0),0)</f>
        <v>1</v>
      </c>
      <c r="BD336" s="5" t="n">
        <f aca="false">VLOOKUP(Sheet1!B336,'[1]Country Summary (€)'!B$1:F$1048576,COLUMN('[1]Country Summary (€)'!C346)-1,FALSE())</f>
        <v>0</v>
      </c>
      <c r="BE336" s="5" t="str">
        <f aca="false">IF(AND(AG336=1,D336="Military",H336&lt;&gt;"Not given")=TRUE(),IF(SUMIFS(#REF!,#REF!,A336)&gt;0,ABS((SUMIFS(#REF!,#REF!,A336)/VLOOKUP("USD",'[1]Exchange Rates'!B$1:C$1048576,2,0)))/S336,"."),".")</f>
        <v>.</v>
      </c>
      <c r="BF336" s="1" t="str">
        <f aca="false">IF(AND(AG336=1,D336="Military",H336&lt;&gt;"Not given")=TRUE(),IF(SUMIFS(#REF!,#REF!,A336)&gt;0,IF((ABS((SUMIFS(#REF!,#REF!,A336)/VLOOKUP("USD",'[1]Exchange Rates'!B$1:C$1048576,2,0)))/S336)&gt;1,(SUMIFS(#REF!,#REF!,A336)-S336)/S336,(S336-SUMIFS(#REF!,#REF!,A336))/SUMIFS(#REF!,#REF!,A336)),"."),".")</f>
        <v>.</v>
      </c>
      <c r="BG336" s="37" t="s">
        <v>491</v>
      </c>
      <c r="BH336" s="37" t="s">
        <v>491</v>
      </c>
      <c r="BI336" s="37" t="s">
        <v>491</v>
      </c>
      <c r="BJ336" s="37" t="s">
        <v>491</v>
      </c>
      <c r="BK336" s="37" t="s">
        <v>491</v>
      </c>
      <c r="BL336" s="37" t="s">
        <v>491</v>
      </c>
      <c r="BM336" s="37" t="s">
        <v>491</v>
      </c>
      <c r="BN336" s="37" t="s">
        <v>491</v>
      </c>
      <c r="BO336" s="37" t="s">
        <v>491</v>
      </c>
      <c r="BP336" s="37" t="s">
        <v>491</v>
      </c>
      <c r="BQ336" s="37" t="s">
        <v>491</v>
      </c>
      <c r="BR336" s="37" t="s">
        <v>491</v>
      </c>
      <c r="BS336" s="37" t="s">
        <v>491</v>
      </c>
      <c r="BT336" s="37" t="s">
        <v>491</v>
      </c>
      <c r="BU336" s="37" t="s">
        <v>491</v>
      </c>
      <c r="BV336" s="37" t="s">
        <v>491</v>
      </c>
      <c r="BW336" s="37" t="s">
        <v>491</v>
      </c>
      <c r="BX336" s="37" t="s">
        <v>491</v>
      </c>
    </row>
    <row r="337" customFormat="false" ht="15.75" hidden="false" customHeight="true" outlineLevel="0" collapsed="false">
      <c r="A337" s="37" t="s">
        <v>479</v>
      </c>
      <c r="B337" s="37" t="s">
        <v>57</v>
      </c>
      <c r="C337" s="92" t="n">
        <v>44945</v>
      </c>
      <c r="D337" s="37" t="s">
        <v>105</v>
      </c>
      <c r="E337" s="37" t="s">
        <v>370</v>
      </c>
      <c r="F337" s="37" t="s">
        <v>489</v>
      </c>
      <c r="G337" s="5" t="s">
        <v>61</v>
      </c>
      <c r="H337" s="39" t="n">
        <v>2500000000</v>
      </c>
      <c r="I337" s="37" t="s">
        <v>303</v>
      </c>
      <c r="J337" s="7" t="str">
        <f aca="false">VLOOKUP($I337,'[1]Price List, Weapons &amp; Items'!B$1:C$1048576,2,0)</f>
        <v>Ammunition for heavy weapon</v>
      </c>
      <c r="K337" s="7" t="str">
        <f aca="false">IF(I337=".",I337,VLOOKUP($I337,'[1]Price List, Weapons &amp; Items'!B$1:D$1048576,3,0))</f>
        <v>Missile</v>
      </c>
      <c r="L337" s="8" t="n">
        <f aca="false">VLOOKUP(I337,'[1]Price List, Weapons &amp; Items'!B$1:E$1048576,4,0)</f>
        <v>0</v>
      </c>
      <c r="M337" s="9" t="s">
        <v>166</v>
      </c>
      <c r="N337" s="9" t="s">
        <v>166</v>
      </c>
      <c r="O337" s="9" t="n">
        <f aca="false">VLOOKUP($I337,'[1]Price List, Weapons &amp; Items'!B$1:G$1048576,6,0)</f>
        <v>557000</v>
      </c>
      <c r="P337" s="6" t="str">
        <f aca="false">IF(TYPE(M337)=1,IF(TYPE(O337)=1,M337*O337,"No price"),".")</f>
        <v>.</v>
      </c>
      <c r="Q337" s="6" t="str">
        <f aca="false">IF(TYPE(N337)=1,IF(TYPE(O337)=1,N337*O337,"No price"),".")</f>
        <v>.</v>
      </c>
      <c r="R337" s="6" t="str">
        <f aca="false">IF(AG337=1,IF(H337&lt;&gt;"Not given",H337,IF(TYPE(H337)=2,IF(SUMIFS(#REF!,#REF!,A337)&gt;0,SUMIFS(#REF!,#REF!,A337),"."),"Format error")),"")</f>
        <v/>
      </c>
      <c r="S337" s="6" t="str">
        <f aca="false">IF(AND(AG337=1,R337&lt;&gt;".")=TRUE(),R337/VLOOKUP(G337,'[1]Exchange Rates'!B$1:C$1048576,2,0),IF(R337=".",".",""))</f>
        <v/>
      </c>
      <c r="T337" s="6" t="str">
        <f aca="false">IF(AG337=1,IF(AI337="Value is not given at all",".",IF(AI337="Value is given by the source",S337,IF(AI337="Value is calculated with prices",(IF(SUMIFS(#REF!,#REF!,A337)&gt;0,SUMIFS(#REF!,#REF!,A337),"."))/VLOOKUP("USD",'[1]Exchange Rates'!B$1:C$1048576,2,0),"Error with coding"))),"")</f>
        <v/>
      </c>
      <c r="U337" s="43" t="s">
        <v>63</v>
      </c>
      <c r="V337" s="34" t="s">
        <v>490</v>
      </c>
      <c r="W337" s="34" t="s">
        <v>108</v>
      </c>
      <c r="X337" s="37" t="s">
        <v>62</v>
      </c>
      <c r="Y337" s="37" t="s">
        <v>62</v>
      </c>
      <c r="Z337" s="43" t="n">
        <v>0</v>
      </c>
      <c r="AA337" s="43" t="n">
        <v>0</v>
      </c>
      <c r="AB337" s="5" t="n">
        <f aca="false">IF(AND(D337="Humanitarian", AE337&lt;&gt;"."), 1, 0)</f>
        <v>0</v>
      </c>
      <c r="AC337" s="5" t="n">
        <f aca="false">IF(OR(M337="undisclosed", M337="."), 0, IF(M337=N337, 1, 0))</f>
        <v>0</v>
      </c>
      <c r="AD337" s="5" t="n">
        <v>0</v>
      </c>
      <c r="AE337" s="37" t="s">
        <v>62</v>
      </c>
      <c r="AF337" s="12" t="str">
        <f aca="false">""</f>
        <v/>
      </c>
      <c r="AG337" s="36" t="n">
        <v>0</v>
      </c>
      <c r="AH337" s="43" t="s">
        <v>66</v>
      </c>
      <c r="AI337" s="43" t="s">
        <v>67</v>
      </c>
      <c r="AJ337" s="36" t="n">
        <v>1</v>
      </c>
      <c r="AK337" s="36" t="n">
        <v>13</v>
      </c>
      <c r="AL337" s="36" t="n">
        <v>0</v>
      </c>
      <c r="AM337" s="36" t="n">
        <f aca="false">IF(OR(AN337="2022-2023",AN337=2022), 1, 0)</f>
        <v>1</v>
      </c>
      <c r="AN337" s="36" t="s">
        <v>68</v>
      </c>
      <c r="AO337" s="36" t="n">
        <f aca="false">VLOOKUP($I337,'[1]Price List, Weapons &amp; Items'!B$1:F$1048576,5,0)</f>
        <v>0</v>
      </c>
      <c r="AP337" s="36" t="n">
        <f aca="false">IF(AND(AO337=1,M337="undisclosed")=TRUE(),1,0)</f>
        <v>0</v>
      </c>
      <c r="AQ337" s="36" t="n">
        <f aca="false">IF(AND(AO337=1,N337="undisclosed")=TRUE(),1,0)</f>
        <v>0</v>
      </c>
      <c r="AR337" s="36" t="n">
        <f aca="false">IFERROR(IF(SEARCH("ammuni",I337,1)&gt;0,1,0),0)</f>
        <v>0</v>
      </c>
      <c r="AS337" s="5" t="str">
        <f aca="false">VLOOKUP($I337,'[1]Price List, Weapons &amp; Items'!B$1:L$1048576,COLUMN('[1]Price List, Weapons &amp; Items'!$J$11)-1,0)</f>
        <v>Miscellaneous</v>
      </c>
      <c r="AT337" s="5" t="str">
        <f aca="false">IF(I337=".",".",VLOOKUP($I337,'[1]Price List, Weapons &amp; Items'!B$1:J$1048576,3,0))</f>
        <v>Missile</v>
      </c>
      <c r="AU337" s="13" t="str">
        <f aca="true">IF(AG337=1,(OFFSET(I337,0,0,COUNTIF(#REF!,A337),1)),"")</f>
        <v/>
      </c>
      <c r="AV337" s="5" t="str">
        <f aca="false">VLOOKUP($I337,'[1]Price List, Weapons &amp; Items'!B$1:L$1048576,COLUMN('[1]Price List, Weapons &amp; Items'!$L$11)-1,0)</f>
        <v>no price, 0 count</v>
      </c>
      <c r="AW337" s="5" t="n">
        <f aca="false">IF(U337="Yes",1,0)</f>
        <v>1</v>
      </c>
      <c r="AX337" s="5" t="n">
        <f aca="false">IF(D337="Military",IF(OR(IFERROR(SEARCH("equipment",E337,1),0)&gt;0,IFERROR(SEARCH("weapons",E337,1),0)&gt;0),1,0),0)</f>
        <v>1</v>
      </c>
      <c r="AY337" s="5" t="str">
        <f aca="false">IFERROR(IF(VALUE(TEXT(C337,"mm"))=IF(AK337&gt;12,AK337-12,AK337),".",IF(TEXT(C337,"mm")="01",".",1)),"Value is not in date format")</f>
        <v>.</v>
      </c>
      <c r="AZ337" s="5" t="str">
        <f aca="false">IF(AND(A337=A336,C337=C336)=TRUE(),IF(F337=F336,".","1"),".")</f>
        <v>.</v>
      </c>
      <c r="BA337" s="5" t="str">
        <f aca="false">IF(AND(_xlfn.ISFORMULA(R337),_xlfn.ISFORMULA(S337),_xlfn.ISFORMULA(T337))=TRUE(),".",1)</f>
        <v>.</v>
      </c>
      <c r="BB337" s="5" t="str">
        <f aca="false">IF(T337&lt;&gt;".",IF(T337&gt;S337,1,"."),".")</f>
        <v>.</v>
      </c>
      <c r="BC337" s="5" t="n">
        <f aca="false">IFERROR(VLOOKUP(B337,'[1]Share, Heavy Weapons to Ukraine'!B$1:AA$1048576,COLUMN('[1]Share, Heavy Weapons to Ukraine'!C346)-1,0),0)</f>
        <v>1</v>
      </c>
      <c r="BD337" s="5" t="n">
        <f aca="false">VLOOKUP(Sheet1!B337,'[1]Country Summary (€)'!B$1:F$1048576,COLUMN('[1]Country Summary (€)'!C347)-1,FALSE())</f>
        <v>0</v>
      </c>
      <c r="BE337" s="5" t="str">
        <f aca="false">IF(AND(AG337=1,D337="Military",H337&lt;&gt;"Not given")=TRUE(),IF(SUMIFS(#REF!,#REF!,A337)&gt;0,ABS((SUMIFS(#REF!,#REF!,A337)/VLOOKUP("USD",'[1]Exchange Rates'!B$1:C$1048576,2,0)))/S337,"."),".")</f>
        <v>.</v>
      </c>
      <c r="BF337" s="1" t="str">
        <f aca="false">IF(AND(AG337=1,D337="Military",H337&lt;&gt;"Not given")=TRUE(),IF(SUMIFS(#REF!,#REF!,A337)&gt;0,IF((ABS((SUMIFS(#REF!,#REF!,A337)/VLOOKUP("USD",'[1]Exchange Rates'!B$1:C$1048576,2,0)))/S337)&gt;1,(SUMIFS(#REF!,#REF!,A337)-S337)/S337,(S337-SUMIFS(#REF!,#REF!,A337))/SUMIFS(#REF!,#REF!,A337)),"."),".")</f>
        <v>.</v>
      </c>
      <c r="BG337" s="37" t="s">
        <v>491</v>
      </c>
      <c r="BH337" s="37" t="s">
        <v>491</v>
      </c>
      <c r="BI337" s="37" t="s">
        <v>491</v>
      </c>
      <c r="BJ337" s="37" t="s">
        <v>491</v>
      </c>
      <c r="BK337" s="37" t="s">
        <v>491</v>
      </c>
      <c r="BL337" s="37" t="s">
        <v>491</v>
      </c>
      <c r="BM337" s="37" t="s">
        <v>491</v>
      </c>
      <c r="BN337" s="37" t="s">
        <v>491</v>
      </c>
      <c r="BO337" s="37" t="s">
        <v>491</v>
      </c>
      <c r="BP337" s="37" t="s">
        <v>491</v>
      </c>
      <c r="BQ337" s="37" t="s">
        <v>491</v>
      </c>
      <c r="BR337" s="37" t="s">
        <v>491</v>
      </c>
      <c r="BS337" s="37" t="s">
        <v>491</v>
      </c>
      <c r="BT337" s="37" t="s">
        <v>491</v>
      </c>
      <c r="BU337" s="37" t="s">
        <v>491</v>
      </c>
      <c r="BV337" s="37" t="s">
        <v>491</v>
      </c>
      <c r="BW337" s="37" t="s">
        <v>491</v>
      </c>
      <c r="BX337" s="37" t="s">
        <v>491</v>
      </c>
    </row>
    <row r="338" customFormat="false" ht="15.75" hidden="false" customHeight="true" outlineLevel="0" collapsed="false">
      <c r="A338" s="37" t="s">
        <v>479</v>
      </c>
      <c r="B338" s="37" t="s">
        <v>57</v>
      </c>
      <c r="C338" s="92" t="n">
        <v>44945</v>
      </c>
      <c r="D338" s="37" t="s">
        <v>105</v>
      </c>
      <c r="E338" s="37" t="s">
        <v>370</v>
      </c>
      <c r="F338" s="37" t="s">
        <v>489</v>
      </c>
      <c r="G338" s="5" t="s">
        <v>61</v>
      </c>
      <c r="H338" s="39" t="n">
        <v>2500000000</v>
      </c>
      <c r="I338" s="37" t="s">
        <v>496</v>
      </c>
      <c r="J338" s="7" t="str">
        <f aca="false">VLOOKUP($I338,'[1]Price List, Weapons &amp; Items'!B$1:C$1048576,2,0)</f>
        <v>Portable defence system</v>
      </c>
      <c r="K338" s="7" t="str">
        <f aca="false">IF(I338=".",I338,VLOOKUP($I338,'[1]Price List, Weapons &amp; Items'!B$1:D$1048576,3,0))</f>
        <v>Light Anti-armor Weapon (LAW)</v>
      </c>
      <c r="L338" s="8" t="n">
        <f aca="false">VLOOKUP(I338,'[1]Price List, Weapons &amp; Items'!B$1:E$1048576,4,0)</f>
        <v>0</v>
      </c>
      <c r="M338" s="40" t="n">
        <v>2000</v>
      </c>
      <c r="N338" s="9" t="s">
        <v>166</v>
      </c>
      <c r="O338" s="9" t="n">
        <f aca="false">VLOOKUP($I338,'[1]Price List, Weapons &amp; Items'!B$1:G$1048576,6,0)</f>
        <v>78000</v>
      </c>
      <c r="P338" s="6" t="str">
        <f aca="false">IF(TYPE(M338)=1,IF(TYPE(O338)=1,M338*O338,"No price"),".")</f>
        <v>No price</v>
      </c>
      <c r="Q338" s="6" t="str">
        <f aca="false">IF(TYPE(N338)=1,IF(TYPE(O338)=1,N338*O338,"No price"),".")</f>
        <v>.</v>
      </c>
      <c r="R338" s="6" t="str">
        <f aca="false">IF(AG338=1,IF(H338&lt;&gt;"Not given",H338,IF(TYPE(H338)=2,IF(SUMIFS(#REF!,#REF!,A338)&gt;0,SUMIFS(#REF!,#REF!,A338),"."),"Format error")),"")</f>
        <v/>
      </c>
      <c r="S338" s="6" t="str">
        <f aca="false">IF(AND(AG338=1,R338&lt;&gt;".")=TRUE(),R338/VLOOKUP(G338,'[1]Exchange Rates'!B$1:C$1048576,2,0),IF(R338=".",".",""))</f>
        <v/>
      </c>
      <c r="T338" s="6" t="str">
        <f aca="false">IF(AG338=1,IF(AI338="Value is not given at all",".",IF(AI338="Value is given by the source",S338,IF(AI338="Value is calculated with prices",(IF(SUMIFS(#REF!,#REF!,A338)&gt;0,SUMIFS(#REF!,#REF!,A338),"."))/VLOOKUP("USD",'[1]Exchange Rates'!B$1:C$1048576,2,0),"Error with coding"))),"")</f>
        <v/>
      </c>
      <c r="U338" s="43" t="s">
        <v>63</v>
      </c>
      <c r="V338" s="34" t="s">
        <v>490</v>
      </c>
      <c r="W338" s="34" t="s">
        <v>108</v>
      </c>
      <c r="X338" s="37" t="s">
        <v>62</v>
      </c>
      <c r="Y338" s="37" t="s">
        <v>62</v>
      </c>
      <c r="Z338" s="43" t="n">
        <v>0</v>
      </c>
      <c r="AA338" s="43" t="n">
        <v>0</v>
      </c>
      <c r="AB338" s="5" t="n">
        <f aca="false">IF(AND(D338="Humanitarian", AE338&lt;&gt;"."), 1, 0)</f>
        <v>0</v>
      </c>
      <c r="AC338" s="5" t="n">
        <f aca="false">IF(OR(M338="undisclosed", M338="."), 0, IF(M338=N338, 1, 0))</f>
        <v>0</v>
      </c>
      <c r="AD338" s="5" t="n">
        <v>0</v>
      </c>
      <c r="AE338" s="37" t="s">
        <v>62</v>
      </c>
      <c r="AF338" s="12" t="str">
        <f aca="false">""</f>
        <v/>
      </c>
      <c r="AG338" s="36" t="n">
        <v>0</v>
      </c>
      <c r="AH338" s="43" t="s">
        <v>66</v>
      </c>
      <c r="AI338" s="43" t="s">
        <v>67</v>
      </c>
      <c r="AJ338" s="36" t="n">
        <v>1</v>
      </c>
      <c r="AK338" s="36" t="n">
        <v>13</v>
      </c>
      <c r="AL338" s="36" t="n">
        <v>0</v>
      </c>
      <c r="AM338" s="36" t="n">
        <f aca="false">IF(OR(AN338="2022-2023",AN338=2022), 1, 0)</f>
        <v>1</v>
      </c>
      <c r="AN338" s="36" t="s">
        <v>68</v>
      </c>
      <c r="AO338" s="36" t="n">
        <f aca="false">VLOOKUP($I338,'[1]Price List, Weapons &amp; Items'!B$1:F$1048576,5,0)</f>
        <v>0</v>
      </c>
      <c r="AP338" s="36" t="n">
        <f aca="false">IF(AND(AO338=1,M338="undisclosed")=TRUE(),1,0)</f>
        <v>0</v>
      </c>
      <c r="AQ338" s="36" t="n">
        <f aca="false">IF(AND(AO338=1,N338="undisclosed")=TRUE(),1,0)</f>
        <v>0</v>
      </c>
      <c r="AR338" s="36" t="n">
        <f aca="false">IFERROR(IF(SEARCH("ammuni",I338,1)&gt;0,1,0),0)</f>
        <v>0</v>
      </c>
      <c r="AS338" s="5" t="str">
        <f aca="false">VLOOKUP($I338,'[1]Price List, Weapons &amp; Items'!B$1:L$1048576,COLUMN('[1]Price List, Weapons &amp; Items'!$J$11)-1,0)</f>
        <v>Military media (incl. websites)</v>
      </c>
      <c r="AT338" s="5" t="str">
        <f aca="false">IF(I338=".",".",VLOOKUP($I338,'[1]Price List, Weapons &amp; Items'!B$1:J$1048576,3,0))</f>
        <v>Light Anti-armor Weapon (LAW)</v>
      </c>
      <c r="AU338" s="13" t="str">
        <f aca="true">IF(AG338=1,(OFFSET(I338,0,0,COUNTIF(#REF!,A338),1)),"")</f>
        <v/>
      </c>
      <c r="AV338" s="5" t="n">
        <f aca="false">VLOOKUP($I338,'[1]Price List, Weapons &amp; Items'!B$1:L$1048576,COLUMN('[1]Price List, Weapons &amp; Items'!$L$11)-1,0)</f>
        <v>0</v>
      </c>
      <c r="AW338" s="5" t="n">
        <f aca="false">IF(U338="Yes",1,0)</f>
        <v>1</v>
      </c>
      <c r="AX338" s="5" t="n">
        <f aca="false">IF(D338="Military",IF(OR(IFERROR(SEARCH("equipment",E338,1),0)&gt;0,IFERROR(SEARCH("weapons",E338,1),0)&gt;0),1,0),0)</f>
        <v>1</v>
      </c>
      <c r="AY338" s="5" t="str">
        <f aca="false">IFERROR(IF(VALUE(TEXT(C338,"mm"))=IF(AK338&gt;12,AK338-12,AK338),".",IF(TEXT(C338,"mm")="01",".",1)),"Value is not in date format")</f>
        <v>.</v>
      </c>
      <c r="AZ338" s="5" t="str">
        <f aca="false">IF(AND(A338=A337,C338=C337)=TRUE(),IF(F338=F337,".","1"),".")</f>
        <v>.</v>
      </c>
      <c r="BA338" s="5" t="str">
        <f aca="false">IF(AND(_xlfn.ISFORMULA(R338),_xlfn.ISFORMULA(S338),_xlfn.ISFORMULA(T338))=TRUE(),".",1)</f>
        <v>.</v>
      </c>
      <c r="BB338" s="5" t="str">
        <f aca="false">IF(T338&lt;&gt;".",IF(T338&gt;S338,1,"."),".")</f>
        <v>.</v>
      </c>
      <c r="BC338" s="5" t="n">
        <f aca="false">IFERROR(VLOOKUP(B338,'[1]Share, Heavy Weapons to Ukraine'!B$1:AA$1048576,COLUMN('[1]Share, Heavy Weapons to Ukraine'!C347)-1,0),0)</f>
        <v>1</v>
      </c>
      <c r="BD338" s="5" t="n">
        <f aca="false">VLOOKUP(Sheet1!B338,'[1]Country Summary (€)'!B$1:F$1048576,COLUMN('[1]Country Summary (€)'!C348)-1,FALSE())</f>
        <v>0</v>
      </c>
      <c r="BE338" s="5" t="str">
        <f aca="false">IF(AND(AG338=1,D338="Military",H338&lt;&gt;"Not given")=TRUE(),IF(SUMIFS(#REF!,#REF!,A338)&gt;0,ABS((SUMIFS(#REF!,#REF!,A338)/VLOOKUP("USD",'[1]Exchange Rates'!B$1:C$1048576,2,0)))/S338,"."),".")</f>
        <v>.</v>
      </c>
      <c r="BF338" s="1" t="str">
        <f aca="false">IF(AND(AG338=1,D338="Military",H338&lt;&gt;"Not given")=TRUE(),IF(SUMIFS(#REF!,#REF!,A338)&gt;0,IF((ABS((SUMIFS(#REF!,#REF!,A338)/VLOOKUP("USD",'[1]Exchange Rates'!B$1:C$1048576,2,0)))/S338)&gt;1,(SUMIFS(#REF!,#REF!,A338)-S338)/S338,(S338-SUMIFS(#REF!,#REF!,A338))/SUMIFS(#REF!,#REF!,A338)),"."),".")</f>
        <v>.</v>
      </c>
      <c r="BG338" s="37" t="s">
        <v>491</v>
      </c>
      <c r="BH338" s="37" t="s">
        <v>491</v>
      </c>
      <c r="BI338" s="37" t="s">
        <v>491</v>
      </c>
      <c r="BJ338" s="37" t="s">
        <v>491</v>
      </c>
      <c r="BK338" s="37" t="s">
        <v>491</v>
      </c>
      <c r="BL338" s="37" t="s">
        <v>491</v>
      </c>
      <c r="BM338" s="37" t="s">
        <v>491</v>
      </c>
      <c r="BN338" s="37" t="s">
        <v>491</v>
      </c>
      <c r="BO338" s="37" t="s">
        <v>491</v>
      </c>
      <c r="BP338" s="37" t="s">
        <v>491</v>
      </c>
      <c r="BQ338" s="37" t="s">
        <v>491</v>
      </c>
      <c r="BR338" s="37" t="s">
        <v>491</v>
      </c>
      <c r="BS338" s="37" t="s">
        <v>491</v>
      </c>
      <c r="BT338" s="37" t="s">
        <v>491</v>
      </c>
      <c r="BU338" s="37" t="s">
        <v>491</v>
      </c>
      <c r="BV338" s="37" t="s">
        <v>491</v>
      </c>
      <c r="BW338" s="37" t="s">
        <v>491</v>
      </c>
      <c r="BX338" s="37" t="s">
        <v>491</v>
      </c>
    </row>
    <row r="339" customFormat="false" ht="15.75" hidden="false" customHeight="true" outlineLevel="0" collapsed="false">
      <c r="A339" s="37" t="s">
        <v>479</v>
      </c>
      <c r="B339" s="37" t="s">
        <v>57</v>
      </c>
      <c r="C339" s="92" t="n">
        <v>44945</v>
      </c>
      <c r="D339" s="37" t="s">
        <v>105</v>
      </c>
      <c r="E339" s="37" t="s">
        <v>370</v>
      </c>
      <c r="F339" s="37" t="s">
        <v>489</v>
      </c>
      <c r="G339" s="5" t="s">
        <v>61</v>
      </c>
      <c r="H339" s="39" t="n">
        <v>2500000000</v>
      </c>
      <c r="I339" s="37" t="s">
        <v>335</v>
      </c>
      <c r="J339" s="7" t="str">
        <f aca="false">VLOOKUP($I339,'[1]Price List, Weapons &amp; Items'!B$1:C$1048576,2,0)</f>
        <v>Ammunition for light infantry</v>
      </c>
      <c r="K339" s="7" t="str">
        <f aca="false">IF(I339=".",I339,VLOOKUP($I339,'[1]Price List, Weapons &amp; Items'!B$1:D$1048576,3,0))</f>
        <v>Small Arms and Light Weapons (SALW) ammunition</v>
      </c>
      <c r="L339" s="8" t="n">
        <f aca="false">VLOOKUP(I339,'[1]Price List, Weapons &amp; Items'!B$1:E$1048576,4,0)</f>
        <v>0</v>
      </c>
      <c r="M339" s="40" t="n">
        <v>3000000</v>
      </c>
      <c r="N339" s="9" t="s">
        <v>166</v>
      </c>
      <c r="O339" s="9" t="n">
        <f aca="false">VLOOKUP($I339,'[1]Price List, Weapons &amp; Items'!B$1:G$1048576,6,0)</f>
        <v>0.47</v>
      </c>
      <c r="P339" s="6" t="str">
        <f aca="false">IF(TYPE(M339)=1,IF(TYPE(O339)=1,M339*O339,"No price"),".")</f>
        <v>No price</v>
      </c>
      <c r="Q339" s="6" t="str">
        <f aca="false">IF(TYPE(N339)=1,IF(TYPE(O339)=1,N339*O339,"No price"),".")</f>
        <v>.</v>
      </c>
      <c r="R339" s="6" t="str">
        <f aca="false">IF(AG339=1,IF(H339&lt;&gt;"Not given",H339,IF(TYPE(H339)=2,IF(SUMIFS(#REF!,#REF!,A339)&gt;0,SUMIFS(#REF!,#REF!,A339),"."),"Format error")),"")</f>
        <v/>
      </c>
      <c r="S339" s="6" t="str">
        <f aca="false">IF(AND(AG339=1,R339&lt;&gt;".")=TRUE(),R339/VLOOKUP(G339,'[1]Exchange Rates'!B$1:C$1048576,2,0),IF(R339=".",".",""))</f>
        <v/>
      </c>
      <c r="T339" s="6" t="str">
        <f aca="false">IF(AG339=1,IF(AI339="Value is not given at all",".",IF(AI339="Value is given by the source",S339,IF(AI339="Value is calculated with prices",(IF(SUMIFS(#REF!,#REF!,A339)&gt;0,SUMIFS(#REF!,#REF!,A339),"."))/VLOOKUP("USD",'[1]Exchange Rates'!B$1:C$1048576,2,0),"Error with coding"))),"")</f>
        <v/>
      </c>
      <c r="U339" s="43" t="s">
        <v>63</v>
      </c>
      <c r="V339" s="34" t="s">
        <v>490</v>
      </c>
      <c r="W339" s="34" t="s">
        <v>108</v>
      </c>
      <c r="X339" s="37" t="s">
        <v>62</v>
      </c>
      <c r="Y339" s="37" t="s">
        <v>62</v>
      </c>
      <c r="Z339" s="43" t="n">
        <v>0</v>
      </c>
      <c r="AA339" s="43" t="n">
        <v>0</v>
      </c>
      <c r="AB339" s="5" t="n">
        <f aca="false">IF(AND(D339="Humanitarian", AE339&lt;&gt;"."), 1, 0)</f>
        <v>0</v>
      </c>
      <c r="AC339" s="5" t="n">
        <f aca="false">IF(OR(M339="undisclosed", M339="."), 0, IF(M339=N339, 1, 0))</f>
        <v>0</v>
      </c>
      <c r="AD339" s="5" t="n">
        <v>0</v>
      </c>
      <c r="AE339" s="37" t="s">
        <v>62</v>
      </c>
      <c r="AF339" s="12" t="str">
        <f aca="false">""</f>
        <v/>
      </c>
      <c r="AG339" s="36" t="n">
        <v>0</v>
      </c>
      <c r="AH339" s="43" t="s">
        <v>66</v>
      </c>
      <c r="AI339" s="43" t="s">
        <v>67</v>
      </c>
      <c r="AJ339" s="36" t="n">
        <v>1</v>
      </c>
      <c r="AK339" s="36" t="n">
        <v>13</v>
      </c>
      <c r="AL339" s="36" t="n">
        <v>0</v>
      </c>
      <c r="AM339" s="36" t="n">
        <f aca="false">IF(OR(AN339="2022-2023",AN339=2022), 1, 0)</f>
        <v>1</v>
      </c>
      <c r="AN339" s="36" t="s">
        <v>68</v>
      </c>
      <c r="AO339" s="36" t="n">
        <f aca="false">VLOOKUP($I339,'[1]Price List, Weapons &amp; Items'!B$1:F$1048576,5,0)</f>
        <v>0</v>
      </c>
      <c r="AP339" s="36" t="n">
        <f aca="false">IF(AND(AO339=1,M339="undisclosed")=TRUE(),1,0)</f>
        <v>0</v>
      </c>
      <c r="AQ339" s="36" t="n">
        <f aca="false">IF(AND(AO339=1,N339="undisclosed")=TRUE(),1,0)</f>
        <v>0</v>
      </c>
      <c r="AR339" s="36" t="n">
        <f aca="false">IFERROR(IF(SEARCH("ammuni",I339,1)&gt;0,1,0),0)</f>
        <v>1</v>
      </c>
      <c r="AS339" s="5" t="str">
        <f aca="false">VLOOKUP($I339,'[1]Price List, Weapons &amp; Items'!B$1:L$1048576,COLUMN('[1]Price List, Weapons &amp; Items'!$J$11)-1,0)</f>
        <v>Miscellaneous</v>
      </c>
      <c r="AT339" s="5" t="str">
        <f aca="false">IF(I339=".",".",VLOOKUP($I339,'[1]Price List, Weapons &amp; Items'!B$1:J$1048576,3,0))</f>
        <v>Small Arms and Light Weapons (SALW) ammunition</v>
      </c>
      <c r="AU339" s="13" t="str">
        <f aca="true">IF(AG339=1,(OFFSET(I339,0,0,COUNTIF(#REF!,A339),1)),"")</f>
        <v/>
      </c>
      <c r="AV339" s="5" t="n">
        <f aca="false">VLOOKUP($I339,'[1]Price List, Weapons &amp; Items'!B$1:L$1048576,COLUMN('[1]Price List, Weapons &amp; Items'!$L$11)-1,0)</f>
        <v>0</v>
      </c>
      <c r="AW339" s="5" t="n">
        <f aca="false">IF(U339="Yes",1,0)</f>
        <v>1</v>
      </c>
      <c r="AX339" s="5" t="n">
        <f aca="false">IF(D339="Military",IF(OR(IFERROR(SEARCH("equipment",E339,1),0)&gt;0,IFERROR(SEARCH("weapons",E339,1),0)&gt;0),1,0),0)</f>
        <v>1</v>
      </c>
      <c r="AY339" s="5" t="str">
        <f aca="false">IFERROR(IF(VALUE(TEXT(C339,"mm"))=IF(AK339&gt;12,AK339-12,AK339),".",IF(TEXT(C339,"mm")="01",".",1)),"Value is not in date format")</f>
        <v>.</v>
      </c>
      <c r="AZ339" s="5" t="str">
        <f aca="false">IF(AND(A339=A338,C339=C338)=TRUE(),IF(F339=F338,".","1"),".")</f>
        <v>.</v>
      </c>
      <c r="BA339" s="5" t="str">
        <f aca="false">IF(AND(_xlfn.ISFORMULA(R339),_xlfn.ISFORMULA(S339),_xlfn.ISFORMULA(T339))=TRUE(),".",1)</f>
        <v>.</v>
      </c>
      <c r="BB339" s="5" t="str">
        <f aca="false">IF(T339&lt;&gt;".",IF(T339&gt;S339,1,"."),".")</f>
        <v>.</v>
      </c>
      <c r="BC339" s="5" t="n">
        <f aca="false">IFERROR(VLOOKUP(B339,'[1]Share, Heavy Weapons to Ukraine'!B$1:AA$1048576,COLUMN('[1]Share, Heavy Weapons to Ukraine'!C348)-1,0),0)</f>
        <v>1</v>
      </c>
      <c r="BD339" s="5" t="n">
        <f aca="false">VLOOKUP(Sheet1!B339,'[1]Country Summary (€)'!B$1:F$1048576,COLUMN('[1]Country Summary (€)'!C349)-1,FALSE())</f>
        <v>0</v>
      </c>
      <c r="BE339" s="5" t="str">
        <f aca="false">IF(AND(AG339=1,D339="Military",H339&lt;&gt;"Not given")=TRUE(),IF(SUMIFS(#REF!,#REF!,A339)&gt;0,ABS((SUMIFS(#REF!,#REF!,A339)/VLOOKUP("USD",'[1]Exchange Rates'!B$1:C$1048576,2,0)))/S339,"."),".")</f>
        <v>.</v>
      </c>
      <c r="BF339" s="1" t="str">
        <f aca="false">IF(AND(AG339=1,D339="Military",H339&lt;&gt;"Not given")=TRUE(),IF(SUMIFS(#REF!,#REF!,A339)&gt;0,IF((ABS((SUMIFS(#REF!,#REF!,A339)/VLOOKUP("USD",'[1]Exchange Rates'!B$1:C$1048576,2,0)))/S339)&gt;1,(SUMIFS(#REF!,#REF!,A339)-S339)/S339,(S339-SUMIFS(#REF!,#REF!,A339))/SUMIFS(#REF!,#REF!,A339)),"."),".")</f>
        <v>.</v>
      </c>
      <c r="BG339" s="37" t="s">
        <v>491</v>
      </c>
      <c r="BH339" s="37" t="s">
        <v>491</v>
      </c>
      <c r="BI339" s="37" t="s">
        <v>491</v>
      </c>
      <c r="BJ339" s="37" t="s">
        <v>491</v>
      </c>
      <c r="BK339" s="37" t="s">
        <v>491</v>
      </c>
      <c r="BL339" s="37" t="s">
        <v>491</v>
      </c>
      <c r="BM339" s="37" t="s">
        <v>491</v>
      </c>
      <c r="BN339" s="37" t="s">
        <v>491</v>
      </c>
      <c r="BO339" s="37" t="s">
        <v>491</v>
      </c>
      <c r="BP339" s="37" t="s">
        <v>491</v>
      </c>
      <c r="BQ339" s="37" t="s">
        <v>491</v>
      </c>
      <c r="BR339" s="37" t="s">
        <v>491</v>
      </c>
      <c r="BS339" s="37" t="s">
        <v>491</v>
      </c>
      <c r="BT339" s="37" t="s">
        <v>491</v>
      </c>
      <c r="BU339" s="37" t="s">
        <v>491</v>
      </c>
      <c r="BV339" s="37" t="s">
        <v>491</v>
      </c>
      <c r="BW339" s="37" t="s">
        <v>491</v>
      </c>
      <c r="BX339" s="37" t="s">
        <v>491</v>
      </c>
    </row>
    <row r="340" customFormat="false" ht="15.75" hidden="false" customHeight="true" outlineLevel="0" collapsed="false">
      <c r="A340" s="37" t="s">
        <v>479</v>
      </c>
      <c r="B340" s="37" t="s">
        <v>57</v>
      </c>
      <c r="C340" s="92" t="n">
        <v>44945</v>
      </c>
      <c r="D340" s="37" t="s">
        <v>105</v>
      </c>
      <c r="E340" s="37" t="s">
        <v>370</v>
      </c>
      <c r="F340" s="37" t="s">
        <v>489</v>
      </c>
      <c r="G340" s="5" t="s">
        <v>61</v>
      </c>
      <c r="H340" s="39" t="n">
        <v>2500000000</v>
      </c>
      <c r="I340" s="37" t="s">
        <v>178</v>
      </c>
      <c r="J340" s="7" t="str">
        <f aca="false">VLOOKUP($I340,'[1]Price List, Weapons &amp; Items'!B$1:C$1048576,2,0)</f>
        <v>Military equipment</v>
      </c>
      <c r="K340" s="7" t="str">
        <f aca="false">IF(I340=".",I340,VLOOKUP($I340,'[1]Price List, Weapons &amp; Items'!B$1:D$1048576,3,0))</f>
        <v>Military equipment</v>
      </c>
      <c r="L340" s="8" t="n">
        <f aca="false">VLOOKUP(I340,'[1]Price List, Weapons &amp; Items'!B$1:E$1048576,4,0)</f>
        <v>0</v>
      </c>
      <c r="M340" s="9" t="s">
        <v>166</v>
      </c>
      <c r="N340" s="9" t="s">
        <v>166</v>
      </c>
      <c r="O340" s="9" t="n">
        <f aca="false">VLOOKUP($I340,'[1]Price List, Weapons &amp; Items'!B$1:G$1048576,6,0)</f>
        <v>90</v>
      </c>
      <c r="P340" s="6" t="str">
        <f aca="false">IF(TYPE(M340)=1,IF(TYPE(O340)=1,M340*O340,"No price"),".")</f>
        <v>.</v>
      </c>
      <c r="Q340" s="6" t="str">
        <f aca="false">IF(TYPE(N340)=1,IF(TYPE(O340)=1,N340*O340,"No price"),".")</f>
        <v>.</v>
      </c>
      <c r="R340" s="6" t="str">
        <f aca="false">IF(AG340=1,IF(H340&lt;&gt;"Not given",H340,IF(TYPE(H340)=2,IF(SUMIFS(#REF!,#REF!,A340)&gt;0,SUMIFS(#REF!,#REF!,A340),"."),"Format error")),"")</f>
        <v/>
      </c>
      <c r="S340" s="6" t="str">
        <f aca="false">IF(AND(AG340=1,R340&lt;&gt;".")=TRUE(),R340/VLOOKUP(G340,'[1]Exchange Rates'!B$1:C$1048576,2,0),IF(R340=".",".",""))</f>
        <v/>
      </c>
      <c r="T340" s="6" t="str">
        <f aca="false">IF(AG340=1,IF(AI340="Value is not given at all",".",IF(AI340="Value is given by the source",S340,IF(AI340="Value is calculated with prices",(IF(SUMIFS(#REF!,#REF!,A340)&gt;0,SUMIFS(#REF!,#REF!,A340),"."))/VLOOKUP("USD",'[1]Exchange Rates'!B$1:C$1048576,2,0),"Error with coding"))),"")</f>
        <v/>
      </c>
      <c r="U340" s="43" t="s">
        <v>63</v>
      </c>
      <c r="V340" s="34" t="s">
        <v>490</v>
      </c>
      <c r="W340" s="34" t="s">
        <v>108</v>
      </c>
      <c r="X340" s="37" t="s">
        <v>62</v>
      </c>
      <c r="Y340" s="37" t="s">
        <v>62</v>
      </c>
      <c r="Z340" s="43" t="n">
        <v>0</v>
      </c>
      <c r="AA340" s="43" t="n">
        <v>0</v>
      </c>
      <c r="AB340" s="5" t="n">
        <f aca="false">IF(AND(D340="Humanitarian", AE340&lt;&gt;"."), 1, 0)</f>
        <v>0</v>
      </c>
      <c r="AC340" s="5" t="n">
        <f aca="false">IF(OR(M340="undisclosed", M340="."), 0, IF(M340=N340, 1, 0))</f>
        <v>0</v>
      </c>
      <c r="AD340" s="5" t="n">
        <v>0</v>
      </c>
      <c r="AE340" s="37" t="s">
        <v>62</v>
      </c>
      <c r="AF340" s="12" t="str">
        <f aca="false">""</f>
        <v/>
      </c>
      <c r="AG340" s="36" t="n">
        <v>0</v>
      </c>
      <c r="AH340" s="43" t="s">
        <v>66</v>
      </c>
      <c r="AI340" s="43" t="s">
        <v>67</v>
      </c>
      <c r="AJ340" s="36" t="n">
        <v>1</v>
      </c>
      <c r="AK340" s="36" t="n">
        <v>13</v>
      </c>
      <c r="AL340" s="36" t="n">
        <v>0</v>
      </c>
      <c r="AM340" s="36" t="n">
        <f aca="false">IF(OR(AN340="2022-2023",AN340=2022), 1, 0)</f>
        <v>1</v>
      </c>
      <c r="AN340" s="36" t="s">
        <v>68</v>
      </c>
      <c r="AO340" s="36" t="n">
        <f aca="false">VLOOKUP($I340,'[1]Price List, Weapons &amp; Items'!B$1:F$1048576,5,0)</f>
        <v>0</v>
      </c>
      <c r="AP340" s="36" t="n">
        <f aca="false">IF(AND(AO340=1,M340="undisclosed")=TRUE(),1,0)</f>
        <v>0</v>
      </c>
      <c r="AQ340" s="36" t="n">
        <f aca="false">IF(AND(AO340=1,N340="undisclosed")=TRUE(),1,0)</f>
        <v>0</v>
      </c>
      <c r="AR340" s="36" t="n">
        <f aca="false">IFERROR(IF(SEARCH("ammuni",I340,1)&gt;0,1,0),0)</f>
        <v>0</v>
      </c>
      <c r="AS340" s="5" t="str">
        <f aca="false">VLOOKUP($I340,'[1]Price List, Weapons &amp; Items'!B$1:L$1048576,COLUMN('[1]Price List, Weapons &amp; Items'!$J$11)-1,0)</f>
        <v>Media reports (incl. social media)</v>
      </c>
      <c r="AT340" s="5" t="str">
        <f aca="false">IF(I340=".",".",VLOOKUP($I340,'[1]Price List, Weapons &amp; Items'!B$1:J$1048576,3,0))</f>
        <v>Military equipment</v>
      </c>
      <c r="AU340" s="13" t="str">
        <f aca="true">IF(AG340=1,(OFFSET(I340,0,0,COUNTIF(#REF!,A340),1)),"")</f>
        <v/>
      </c>
      <c r="AV340" s="5" t="str">
        <f aca="false">VLOOKUP($I340,'[1]Price List, Weapons &amp; Items'!B$1:L$1048576,COLUMN('[1]Price List, Weapons &amp; Items'!$L$11)-1,0)</f>
        <v>no price, 0 count</v>
      </c>
      <c r="AW340" s="5" t="n">
        <f aca="false">IF(U340="Yes",1,0)</f>
        <v>1</v>
      </c>
      <c r="AX340" s="5" t="n">
        <f aca="false">IF(D340="Military",IF(OR(IFERROR(SEARCH("equipment",E340,1),0)&gt;0,IFERROR(SEARCH("weapons",E340,1),0)&gt;0),1,0),0)</f>
        <v>1</v>
      </c>
      <c r="AY340" s="5" t="str">
        <f aca="false">IFERROR(IF(VALUE(TEXT(C340,"mm"))=IF(AK340&gt;12,AK340-12,AK340),".",IF(TEXT(C340,"mm")="01",".",1)),"Value is not in date format")</f>
        <v>.</v>
      </c>
      <c r="AZ340" s="5" t="str">
        <f aca="false">IF(AND(A340=A339,C340=C339)=TRUE(),IF(F340=F339,".","1"),".")</f>
        <v>.</v>
      </c>
      <c r="BA340" s="5" t="str">
        <f aca="false">IF(AND(_xlfn.ISFORMULA(R340),_xlfn.ISFORMULA(S340),_xlfn.ISFORMULA(T340))=TRUE(),".",1)</f>
        <v>.</v>
      </c>
      <c r="BB340" s="5" t="str">
        <f aca="false">IF(T340&lt;&gt;".",IF(T340&gt;S340,1,"."),".")</f>
        <v>.</v>
      </c>
      <c r="BC340" s="5" t="n">
        <f aca="false">IFERROR(VLOOKUP(B340,'[1]Share, Heavy Weapons to Ukraine'!B$1:AA$1048576,COLUMN('[1]Share, Heavy Weapons to Ukraine'!C349)-1,0),0)</f>
        <v>1</v>
      </c>
      <c r="BD340" s="5" t="n">
        <f aca="false">VLOOKUP(Sheet1!B340,'[1]Country Summary (€)'!B$1:F$1048576,COLUMN('[1]Country Summary (€)'!C350)-1,FALSE())</f>
        <v>0</v>
      </c>
      <c r="BE340" s="5" t="str">
        <f aca="false">IF(AND(AG340=1,D340="Military",H340&lt;&gt;"Not given")=TRUE(),IF(SUMIFS(#REF!,#REF!,A340)&gt;0,ABS((SUMIFS(#REF!,#REF!,A340)/VLOOKUP("USD",'[1]Exchange Rates'!B$1:C$1048576,2,0)))/S340,"."),".")</f>
        <v>.</v>
      </c>
      <c r="BF340" s="1" t="str">
        <f aca="false">IF(AND(AG340=1,D340="Military",H340&lt;&gt;"Not given")=TRUE(),IF(SUMIFS(#REF!,#REF!,A340)&gt;0,IF((ABS((SUMIFS(#REF!,#REF!,A340)/VLOOKUP("USD",'[1]Exchange Rates'!B$1:C$1048576,2,0)))/S340)&gt;1,(SUMIFS(#REF!,#REF!,A340)-S340)/S340,(S340-SUMIFS(#REF!,#REF!,A340))/SUMIFS(#REF!,#REF!,A340)),"."),".")</f>
        <v>.</v>
      </c>
      <c r="BG340" s="37" t="s">
        <v>491</v>
      </c>
      <c r="BH340" s="37" t="s">
        <v>491</v>
      </c>
      <c r="BI340" s="37" t="s">
        <v>491</v>
      </c>
      <c r="BJ340" s="37" t="s">
        <v>491</v>
      </c>
      <c r="BK340" s="37" t="s">
        <v>491</v>
      </c>
      <c r="BL340" s="37" t="s">
        <v>491</v>
      </c>
      <c r="BM340" s="37" t="s">
        <v>491</v>
      </c>
      <c r="BN340" s="37" t="s">
        <v>491</v>
      </c>
      <c r="BO340" s="37" t="s">
        <v>491</v>
      </c>
      <c r="BP340" s="37" t="s">
        <v>491</v>
      </c>
      <c r="BQ340" s="37" t="s">
        <v>491</v>
      </c>
      <c r="BR340" s="37" t="s">
        <v>491</v>
      </c>
      <c r="BS340" s="37" t="s">
        <v>491</v>
      </c>
      <c r="BT340" s="37" t="s">
        <v>491</v>
      </c>
      <c r="BU340" s="37" t="s">
        <v>491</v>
      </c>
      <c r="BV340" s="37" t="s">
        <v>491</v>
      </c>
      <c r="BW340" s="37" t="s">
        <v>491</v>
      </c>
      <c r="BX340" s="37" t="s">
        <v>491</v>
      </c>
    </row>
    <row r="341" customFormat="false" ht="15.75" hidden="false" customHeight="true" outlineLevel="0" collapsed="false">
      <c r="A341" s="37" t="s">
        <v>479</v>
      </c>
      <c r="B341" s="37" t="s">
        <v>57</v>
      </c>
      <c r="C341" s="92" t="n">
        <v>44945</v>
      </c>
      <c r="D341" s="37" t="s">
        <v>105</v>
      </c>
      <c r="E341" s="37" t="s">
        <v>370</v>
      </c>
      <c r="F341" s="37" t="s">
        <v>489</v>
      </c>
      <c r="G341" s="5" t="s">
        <v>61</v>
      </c>
      <c r="H341" s="39" t="n">
        <v>2500000000</v>
      </c>
      <c r="I341" s="37" t="s">
        <v>497</v>
      </c>
      <c r="J341" s="7" t="str">
        <f aca="false">VLOOKUP($I341,'[1]Price List, Weapons &amp; Items'!B$1:C$1048576,2,0)</f>
        <v>Light armaments &amp; infantry</v>
      </c>
      <c r="K341" s="7" t="str">
        <f aca="false">IF(I341=".",I341,VLOOKUP($I341,'[1]Price List, Weapons &amp; Items'!B$1:D$1048576,3,0))</f>
        <v>Explosive</v>
      </c>
      <c r="L341" s="8" t="n">
        <f aca="false">VLOOKUP(I341,'[1]Price List, Weapons &amp; Items'!B$1:E$1048576,4,0)</f>
        <v>0</v>
      </c>
      <c r="M341" s="9" t="s">
        <v>166</v>
      </c>
      <c r="N341" s="9" t="s">
        <v>166</v>
      </c>
      <c r="O341" s="9" t="n">
        <f aca="false">VLOOKUP($I341,'[1]Price List, Weapons &amp; Items'!B$1:G$1048576,6,0)</f>
        <v>223.15</v>
      </c>
      <c r="P341" s="6" t="str">
        <f aca="false">IF(TYPE(M341)=1,IF(TYPE(O341)=1,M341*O341,"No price"),".")</f>
        <v>.</v>
      </c>
      <c r="Q341" s="6" t="str">
        <f aca="false">IF(TYPE(N341)=1,IF(TYPE(O341)=1,N341*O341,"No price"),".")</f>
        <v>.</v>
      </c>
      <c r="R341" s="6" t="str">
        <f aca="false">IF(AG341=1,IF(H341&lt;&gt;"Not given",H341,IF(TYPE(H341)=2,IF(SUMIFS(#REF!,#REF!,A341)&gt;0,SUMIFS(#REF!,#REF!,A341),"."),"Format error")),"")</f>
        <v/>
      </c>
      <c r="S341" s="6" t="str">
        <f aca="false">IF(AND(AG341=1,R341&lt;&gt;".")=TRUE(),R341/VLOOKUP(G341,'[1]Exchange Rates'!B$1:C$1048576,2,0),IF(R341=".",".",""))</f>
        <v/>
      </c>
      <c r="T341" s="6" t="str">
        <f aca="false">IF(AG341=1,IF(AI341="Value is not given at all",".",IF(AI341="Value is given by the source",S341,IF(AI341="Value is calculated with prices",(IF(SUMIFS(#REF!,#REF!,A341)&gt;0,SUMIFS(#REF!,#REF!,A341),"."))/VLOOKUP("USD",'[1]Exchange Rates'!B$1:C$1048576,2,0),"Error with coding"))),"")</f>
        <v/>
      </c>
      <c r="U341" s="43" t="s">
        <v>63</v>
      </c>
      <c r="V341" s="34" t="s">
        <v>490</v>
      </c>
      <c r="W341" s="34" t="s">
        <v>108</v>
      </c>
      <c r="X341" s="37" t="s">
        <v>62</v>
      </c>
      <c r="Y341" s="37" t="s">
        <v>62</v>
      </c>
      <c r="Z341" s="43" t="n">
        <v>0</v>
      </c>
      <c r="AA341" s="43" t="n">
        <v>0</v>
      </c>
      <c r="AB341" s="5" t="n">
        <f aca="false">IF(AND(D341="Humanitarian", AE341&lt;&gt;"."), 1, 0)</f>
        <v>0</v>
      </c>
      <c r="AC341" s="5" t="n">
        <f aca="false">IF(OR(M341="undisclosed", M341="."), 0, IF(M341=N341, 1, 0))</f>
        <v>0</v>
      </c>
      <c r="AD341" s="5" t="n">
        <v>0</v>
      </c>
      <c r="AE341" s="37" t="s">
        <v>62</v>
      </c>
      <c r="AF341" s="12" t="str">
        <f aca="false">""</f>
        <v/>
      </c>
      <c r="AG341" s="36" t="n">
        <v>0</v>
      </c>
      <c r="AH341" s="43" t="s">
        <v>66</v>
      </c>
      <c r="AI341" s="43" t="s">
        <v>67</v>
      </c>
      <c r="AJ341" s="36" t="n">
        <v>1</v>
      </c>
      <c r="AK341" s="36" t="n">
        <v>13</v>
      </c>
      <c r="AL341" s="36" t="n">
        <v>0</v>
      </c>
      <c r="AM341" s="36" t="n">
        <f aca="false">IF(OR(AN341="2022-2023",AN341=2022), 1, 0)</f>
        <v>1</v>
      </c>
      <c r="AN341" s="36" t="s">
        <v>68</v>
      </c>
      <c r="AO341" s="36" t="n">
        <f aca="false">VLOOKUP($I341,'[1]Price List, Weapons &amp; Items'!B$1:F$1048576,5,0)</f>
        <v>0</v>
      </c>
      <c r="AP341" s="36" t="n">
        <f aca="false">IF(AND(AO341=1,M341="undisclosed")=TRUE(),1,0)</f>
        <v>0</v>
      </c>
      <c r="AQ341" s="36" t="n">
        <f aca="false">IF(AND(AO341=1,N341="undisclosed")=TRUE(),1,0)</f>
        <v>0</v>
      </c>
      <c r="AR341" s="36" t="n">
        <f aca="false">IFERROR(IF(SEARCH("ammuni",I341,1)&gt;0,1,0),0)</f>
        <v>0</v>
      </c>
      <c r="AS341" s="5" t="str">
        <f aca="false">VLOOKUP($I341,'[1]Price List, Weapons &amp; Items'!B$1:L$1048576,COLUMN('[1]Price List, Weapons &amp; Items'!$J$11)-1,0)</f>
        <v>Miscellaneous</v>
      </c>
      <c r="AT341" s="5" t="str">
        <f aca="false">IF(I341=".",".",VLOOKUP($I341,'[1]Price List, Weapons &amp; Items'!B$1:J$1048576,3,0))</f>
        <v>Explosive</v>
      </c>
      <c r="AU341" s="13" t="str">
        <f aca="true">IF(AG341=1,(OFFSET(I341,0,0,COUNTIF(#REF!,A341),1)),"")</f>
        <v/>
      </c>
      <c r="AV341" s="5" t="str">
        <f aca="false">VLOOKUP($I341,'[1]Price List, Weapons &amp; Items'!B$1:L$1048576,COLUMN('[1]Price List, Weapons &amp; Items'!$L$11)-1,0)</f>
        <v>no price, 0 count</v>
      </c>
      <c r="AW341" s="5" t="n">
        <f aca="false">IF(U341="Yes",1,0)</f>
        <v>1</v>
      </c>
      <c r="AX341" s="5" t="n">
        <f aca="false">IF(D341="Military",IF(OR(IFERROR(SEARCH("equipment",E341,1),0)&gt;0,IFERROR(SEARCH("weapons",E341,1),0)&gt;0),1,0),0)</f>
        <v>1</v>
      </c>
      <c r="AY341" s="5" t="str">
        <f aca="false">IFERROR(IF(VALUE(TEXT(C341,"mm"))=IF(AK341&gt;12,AK341-12,AK341),".",IF(TEXT(C341,"mm")="01",".",1)),"Value is not in date format")</f>
        <v>.</v>
      </c>
      <c r="AZ341" s="5" t="str">
        <f aca="false">IF(AND(A341=A340,C341=C340)=TRUE(),IF(F341=F340,".","1"),".")</f>
        <v>.</v>
      </c>
      <c r="BA341" s="5" t="str">
        <f aca="false">IF(AND(_xlfn.ISFORMULA(R341),_xlfn.ISFORMULA(S341),_xlfn.ISFORMULA(T341))=TRUE(),".",1)</f>
        <v>.</v>
      </c>
      <c r="BB341" s="5" t="str">
        <f aca="false">IF(T341&lt;&gt;".",IF(T341&gt;S341,1,"."),".")</f>
        <v>.</v>
      </c>
      <c r="BC341" s="5" t="n">
        <f aca="false">IFERROR(VLOOKUP(B341,'[1]Share, Heavy Weapons to Ukraine'!B$1:AA$1048576,COLUMN('[1]Share, Heavy Weapons to Ukraine'!C350)-1,0),0)</f>
        <v>1</v>
      </c>
      <c r="BD341" s="5" t="n">
        <f aca="false">VLOOKUP(Sheet1!B341,'[1]Country Summary (€)'!B$1:F$1048576,COLUMN('[1]Country Summary (€)'!C351)-1,FALSE())</f>
        <v>0</v>
      </c>
      <c r="BE341" s="5" t="str">
        <f aca="false">IF(AND(AG341=1,D341="Military",H341&lt;&gt;"Not given")=TRUE(),IF(SUMIFS(#REF!,#REF!,A341)&gt;0,ABS((SUMIFS(#REF!,#REF!,A341)/VLOOKUP("USD",'[1]Exchange Rates'!B$1:C$1048576,2,0)))/S341,"."),".")</f>
        <v>.</v>
      </c>
      <c r="BF341" s="1" t="str">
        <f aca="false">IF(AND(AG341=1,D341="Military",H341&lt;&gt;"Not given")=TRUE(),IF(SUMIFS(#REF!,#REF!,A341)&gt;0,IF((ABS((SUMIFS(#REF!,#REF!,A341)/VLOOKUP("USD",'[1]Exchange Rates'!B$1:C$1048576,2,0)))/S341)&gt;1,(SUMIFS(#REF!,#REF!,A341)-S341)/S341,(S341-SUMIFS(#REF!,#REF!,A341))/SUMIFS(#REF!,#REF!,A341)),"."),".")</f>
        <v>.</v>
      </c>
      <c r="BG341" s="37" t="s">
        <v>491</v>
      </c>
      <c r="BH341" s="37" t="s">
        <v>491</v>
      </c>
      <c r="BI341" s="37" t="s">
        <v>491</v>
      </c>
      <c r="BJ341" s="37" t="s">
        <v>491</v>
      </c>
      <c r="BK341" s="37" t="s">
        <v>491</v>
      </c>
      <c r="BL341" s="37" t="s">
        <v>491</v>
      </c>
      <c r="BM341" s="37" t="s">
        <v>491</v>
      </c>
      <c r="BN341" s="37" t="s">
        <v>491</v>
      </c>
      <c r="BO341" s="37" t="s">
        <v>491</v>
      </c>
      <c r="BP341" s="37" t="s">
        <v>491</v>
      </c>
      <c r="BQ341" s="37" t="s">
        <v>491</v>
      </c>
      <c r="BR341" s="37" t="s">
        <v>491</v>
      </c>
      <c r="BS341" s="37" t="s">
        <v>491</v>
      </c>
      <c r="BT341" s="37" t="s">
        <v>491</v>
      </c>
      <c r="BU341" s="37" t="s">
        <v>491</v>
      </c>
      <c r="BV341" s="37" t="s">
        <v>491</v>
      </c>
      <c r="BW341" s="37" t="s">
        <v>491</v>
      </c>
      <c r="BX341" s="37" t="s">
        <v>491</v>
      </c>
    </row>
    <row r="342" customFormat="false" ht="15.75" hidden="false" customHeight="true" outlineLevel="0" collapsed="false">
      <c r="A342" s="37" t="s">
        <v>479</v>
      </c>
      <c r="B342" s="37" t="s">
        <v>57</v>
      </c>
      <c r="C342" s="92" t="n">
        <v>44945</v>
      </c>
      <c r="D342" s="37" t="s">
        <v>105</v>
      </c>
      <c r="E342" s="37" t="s">
        <v>370</v>
      </c>
      <c r="F342" s="37" t="s">
        <v>489</v>
      </c>
      <c r="G342" s="5" t="s">
        <v>61</v>
      </c>
      <c r="H342" s="39" t="n">
        <v>2500000000</v>
      </c>
      <c r="I342" s="37" t="s">
        <v>319</v>
      </c>
      <c r="J342" s="7" t="str">
        <f aca="false">VLOOKUP($I342,'[1]Price List, Weapons &amp; Items'!B$1:C$1048576,2,0)</f>
        <v>Military equipment</v>
      </c>
      <c r="K342" s="7" t="str">
        <f aca="false">IF(I342=".",I342,VLOOKUP($I342,'[1]Price List, Weapons &amp; Items'!B$1:D$1048576,3,0))</f>
        <v>Military equipment</v>
      </c>
      <c r="L342" s="8" t="n">
        <f aca="false">VLOOKUP(I342,'[1]Price List, Weapons &amp; Items'!B$1:E$1048576,4,0)</f>
        <v>0</v>
      </c>
      <c r="M342" s="9" t="s">
        <v>166</v>
      </c>
      <c r="N342" s="9" t="s">
        <v>166</v>
      </c>
      <c r="O342" s="9" t="n">
        <f aca="false">VLOOKUP($I342,'[1]Price List, Weapons &amp; Items'!B$1:G$1048576,6,0)</f>
        <v>2320</v>
      </c>
      <c r="P342" s="6" t="str">
        <f aca="false">IF(TYPE(M342)=1,IF(TYPE(O342)=1,M342*O342,"No price"),".")</f>
        <v>.</v>
      </c>
      <c r="Q342" s="6" t="str">
        <f aca="false">IF(TYPE(N342)=1,IF(TYPE(O342)=1,N342*O342,"No price"),".")</f>
        <v>.</v>
      </c>
      <c r="R342" s="6" t="str">
        <f aca="false">IF(AG342=1,IF(H342&lt;&gt;"Not given",H342,IF(TYPE(H342)=2,IF(SUMIFS(#REF!,#REF!,A342)&gt;0,SUMIFS(#REF!,#REF!,A342),"."),"Format error")),"")</f>
        <v/>
      </c>
      <c r="S342" s="6" t="str">
        <f aca="false">IF(AND(AG342=1,R342&lt;&gt;".")=TRUE(),R342/VLOOKUP(G342,'[1]Exchange Rates'!B$1:C$1048576,2,0),IF(R342=".",".",""))</f>
        <v/>
      </c>
      <c r="T342" s="6" t="str">
        <f aca="false">IF(AG342=1,IF(AI342="Value is not given at all",".",IF(AI342="Value is given by the source",S342,IF(AI342="Value is calculated with prices",(IF(SUMIFS(#REF!,#REF!,A342)&gt;0,SUMIFS(#REF!,#REF!,A342),"."))/VLOOKUP("USD",'[1]Exchange Rates'!B$1:C$1048576,2,0),"Error with coding"))),"")</f>
        <v/>
      </c>
      <c r="U342" s="43" t="s">
        <v>63</v>
      </c>
      <c r="V342" s="34" t="s">
        <v>490</v>
      </c>
      <c r="W342" s="34" t="s">
        <v>108</v>
      </c>
      <c r="X342" s="37" t="s">
        <v>62</v>
      </c>
      <c r="Y342" s="37" t="s">
        <v>62</v>
      </c>
      <c r="Z342" s="43" t="n">
        <v>0</v>
      </c>
      <c r="AA342" s="43" t="n">
        <v>0</v>
      </c>
      <c r="AB342" s="5" t="n">
        <f aca="false">IF(AND(D342="Humanitarian", AE342&lt;&gt;"."), 1, 0)</f>
        <v>0</v>
      </c>
      <c r="AC342" s="5" t="n">
        <f aca="false">IF(OR(M342="undisclosed", M342="."), 0, IF(M342=N342, 1, 0))</f>
        <v>0</v>
      </c>
      <c r="AD342" s="5" t="n">
        <v>0</v>
      </c>
      <c r="AE342" s="37" t="s">
        <v>62</v>
      </c>
      <c r="AF342" s="12" t="str">
        <f aca="false">""</f>
        <v/>
      </c>
      <c r="AG342" s="36" t="n">
        <v>0</v>
      </c>
      <c r="AH342" s="43" t="s">
        <v>66</v>
      </c>
      <c r="AI342" s="43" t="s">
        <v>67</v>
      </c>
      <c r="AJ342" s="36" t="n">
        <v>1</v>
      </c>
      <c r="AK342" s="36" t="n">
        <v>13</v>
      </c>
      <c r="AL342" s="36" t="n">
        <v>0</v>
      </c>
      <c r="AM342" s="36" t="n">
        <f aca="false">IF(OR(AN342="2022-2023",AN342=2022), 1, 0)</f>
        <v>1</v>
      </c>
      <c r="AN342" s="36" t="s">
        <v>68</v>
      </c>
      <c r="AO342" s="36" t="n">
        <f aca="false">VLOOKUP($I342,'[1]Price List, Weapons &amp; Items'!B$1:F$1048576,5,0)</f>
        <v>0</v>
      </c>
      <c r="AP342" s="36" t="n">
        <f aca="false">IF(AND(AO342=1,M342="undisclosed")=TRUE(),1,0)</f>
        <v>0</v>
      </c>
      <c r="AQ342" s="36" t="n">
        <f aca="false">IF(AND(AO342=1,N342="undisclosed")=TRUE(),1,0)</f>
        <v>0</v>
      </c>
      <c r="AR342" s="36" t="n">
        <f aca="false">IFERROR(IF(SEARCH("ammuni",I342,1)&gt;0,1,0),0)</f>
        <v>0</v>
      </c>
      <c r="AS342" s="5" t="str">
        <f aca="false">VLOOKUP($I342,'[1]Price List, Weapons &amp; Items'!B$1:L$1048576,COLUMN('[1]Price List, Weapons &amp; Items'!$J$11)-1,0)</f>
        <v>Media reports (incl. social media)</v>
      </c>
      <c r="AT342" s="5" t="str">
        <f aca="false">IF(I342=".",".",VLOOKUP($I342,'[1]Price List, Weapons &amp; Items'!B$1:J$1048576,3,0))</f>
        <v>Military equipment</v>
      </c>
      <c r="AU342" s="13" t="str">
        <f aca="true">IF(AG342=1,(OFFSET(I342,0,0,COUNTIF(#REF!,A342),1)),"")</f>
        <v/>
      </c>
      <c r="AV342" s="5" t="n">
        <f aca="false">VLOOKUP($I342,'[1]Price List, Weapons &amp; Items'!B$1:L$1048576,COLUMN('[1]Price List, Weapons &amp; Items'!$L$11)-1,0)</f>
        <v>0</v>
      </c>
      <c r="AW342" s="5" t="n">
        <f aca="false">IF(U342="Yes",1,0)</f>
        <v>1</v>
      </c>
      <c r="AX342" s="5" t="n">
        <f aca="false">IF(D342="Military",IF(OR(IFERROR(SEARCH("equipment",E342,1),0)&gt;0,IFERROR(SEARCH("weapons",E342,1),0)&gt;0),1,0),0)</f>
        <v>1</v>
      </c>
      <c r="AY342" s="5" t="str">
        <f aca="false">IFERROR(IF(VALUE(TEXT(C342,"mm"))=IF(AK342&gt;12,AK342-12,AK342),".",IF(TEXT(C342,"mm")="01",".",1)),"Value is not in date format")</f>
        <v>.</v>
      </c>
      <c r="AZ342" s="5" t="str">
        <f aca="false">IF(AND(A342=A341,C342=C341)=TRUE(),IF(F342=F341,".","1"),".")</f>
        <v>.</v>
      </c>
      <c r="BA342" s="5" t="str">
        <f aca="false">IF(AND(_xlfn.ISFORMULA(R342),_xlfn.ISFORMULA(S342),_xlfn.ISFORMULA(T342))=TRUE(),".",1)</f>
        <v>.</v>
      </c>
      <c r="BB342" s="5" t="str">
        <f aca="false">IF(T342&lt;&gt;".",IF(T342&gt;S342,1,"."),".")</f>
        <v>.</v>
      </c>
      <c r="BC342" s="5" t="n">
        <f aca="false">IFERROR(VLOOKUP(B342,'[1]Share, Heavy Weapons to Ukraine'!B$1:AA$1048576,COLUMN('[1]Share, Heavy Weapons to Ukraine'!C351)-1,0),0)</f>
        <v>1</v>
      </c>
      <c r="BD342" s="5" t="n">
        <f aca="false">VLOOKUP(Sheet1!B342,'[1]Country Summary (€)'!B$1:F$1048576,COLUMN('[1]Country Summary (€)'!C352)-1,FALSE())</f>
        <v>0</v>
      </c>
      <c r="BE342" s="5" t="str">
        <f aca="false">IF(AND(AG342=1,D342="Military",H342&lt;&gt;"Not given")=TRUE(),IF(SUMIFS(#REF!,#REF!,A342)&gt;0,ABS((SUMIFS(#REF!,#REF!,A342)/VLOOKUP("USD",'[1]Exchange Rates'!B$1:C$1048576,2,0)))/S342,"."),".")</f>
        <v>.</v>
      </c>
      <c r="BF342" s="1" t="str">
        <f aca="false">IF(AND(AG342=1,D342="Military",H342&lt;&gt;"Not given")=TRUE(),IF(SUMIFS(#REF!,#REF!,A342)&gt;0,IF((ABS((SUMIFS(#REF!,#REF!,A342)/VLOOKUP("USD",'[1]Exchange Rates'!B$1:C$1048576,2,0)))/S342)&gt;1,(SUMIFS(#REF!,#REF!,A342)-S342)/S342,(S342-SUMIFS(#REF!,#REF!,A342))/SUMIFS(#REF!,#REF!,A342)),"."),".")</f>
        <v>.</v>
      </c>
      <c r="BG342" s="37" t="s">
        <v>491</v>
      </c>
      <c r="BH342" s="37" t="s">
        <v>491</v>
      </c>
      <c r="BI342" s="37" t="s">
        <v>491</v>
      </c>
      <c r="BJ342" s="37" t="s">
        <v>491</v>
      </c>
      <c r="BK342" s="37" t="s">
        <v>491</v>
      </c>
      <c r="BL342" s="37" t="s">
        <v>491</v>
      </c>
      <c r="BM342" s="37" t="s">
        <v>491</v>
      </c>
      <c r="BN342" s="37" t="s">
        <v>491</v>
      </c>
      <c r="BO342" s="37" t="s">
        <v>491</v>
      </c>
      <c r="BP342" s="37" t="s">
        <v>491</v>
      </c>
      <c r="BQ342" s="37" t="s">
        <v>491</v>
      </c>
      <c r="BR342" s="37" t="s">
        <v>491</v>
      </c>
      <c r="BS342" s="37" t="s">
        <v>491</v>
      </c>
      <c r="BT342" s="37" t="s">
        <v>491</v>
      </c>
      <c r="BU342" s="37" t="s">
        <v>491</v>
      </c>
      <c r="BV342" s="37" t="s">
        <v>491</v>
      </c>
      <c r="BW342" s="37" t="s">
        <v>491</v>
      </c>
      <c r="BX342" s="37" t="s">
        <v>491</v>
      </c>
    </row>
    <row r="343" customFormat="false" ht="15.75" hidden="false" customHeight="true" outlineLevel="0" collapsed="false">
      <c r="A343" s="37" t="s">
        <v>479</v>
      </c>
      <c r="B343" s="37" t="s">
        <v>57</v>
      </c>
      <c r="C343" s="92" t="n">
        <v>44945</v>
      </c>
      <c r="D343" s="37" t="s">
        <v>105</v>
      </c>
      <c r="E343" s="37" t="s">
        <v>370</v>
      </c>
      <c r="F343" s="37" t="s">
        <v>489</v>
      </c>
      <c r="G343" s="5" t="s">
        <v>61</v>
      </c>
      <c r="H343" s="39" t="n">
        <v>2500000000</v>
      </c>
      <c r="I343" s="37" t="s">
        <v>368</v>
      </c>
      <c r="J343" s="7" t="str">
        <f aca="false">VLOOKUP($I343,'[1]Price List, Weapons &amp; Items'!B$1:C$1048576,2,0)</f>
        <v>Military equipment</v>
      </c>
      <c r="K343" s="7" t="str">
        <f aca="false">IF(I343=".",I343,VLOOKUP($I343,'[1]Price List, Weapons &amp; Items'!B$1:D$1048576,3,0))</f>
        <v>spare parts</v>
      </c>
      <c r="L343" s="8" t="n">
        <f aca="false">VLOOKUP(I343,'[1]Price List, Weapons &amp; Items'!B$1:E$1048576,4,0)</f>
        <v>0</v>
      </c>
      <c r="M343" s="9" t="s">
        <v>166</v>
      </c>
      <c r="N343" s="9" t="s">
        <v>166</v>
      </c>
      <c r="O343" s="9" t="str">
        <f aca="false">VLOOKUP($I343,'[1]Price List, Weapons &amp; Items'!B$1:G$1048576,6,0)</f>
        <v>.</v>
      </c>
      <c r="P343" s="6" t="str">
        <f aca="false">IF(TYPE(M343)=1,IF(TYPE(O343)=1,M343*O343,"No price"),".")</f>
        <v>.</v>
      </c>
      <c r="Q343" s="6" t="str">
        <f aca="false">IF(TYPE(N343)=1,IF(TYPE(O343)=1,N343*O343,"No price"),".")</f>
        <v>.</v>
      </c>
      <c r="R343" s="6" t="str">
        <f aca="false">IF(AG343=1,IF(H343&lt;&gt;"Not given",H343,IF(TYPE(H343)=2,IF(SUMIFS(#REF!,#REF!,A343)&gt;0,SUMIFS(#REF!,#REF!,A343),"."),"Format error")),"")</f>
        <v/>
      </c>
      <c r="S343" s="6" t="str">
        <f aca="false">IF(AND(AG343=1,R343&lt;&gt;".")=TRUE(),R343/VLOOKUP(G343,'[1]Exchange Rates'!B$1:C$1048576,2,0),IF(R343=".",".",""))</f>
        <v/>
      </c>
      <c r="T343" s="6" t="str">
        <f aca="false">IF(AG343=1,IF(AI343="Value is not given at all",".",IF(AI343="Value is given by the source",S343,IF(AI343="Value is calculated with prices",(IF(SUMIFS(#REF!,#REF!,A343)&gt;0,SUMIFS(#REF!,#REF!,A343),"."))/VLOOKUP("USD",'[1]Exchange Rates'!B$1:C$1048576,2,0),"Error with coding"))),"")</f>
        <v/>
      </c>
      <c r="U343" s="43" t="s">
        <v>63</v>
      </c>
      <c r="V343" s="34" t="s">
        <v>490</v>
      </c>
      <c r="W343" s="34" t="s">
        <v>108</v>
      </c>
      <c r="X343" s="37" t="s">
        <v>62</v>
      </c>
      <c r="Y343" s="37" t="s">
        <v>62</v>
      </c>
      <c r="Z343" s="43" t="n">
        <v>0</v>
      </c>
      <c r="AA343" s="43" t="n">
        <v>0</v>
      </c>
      <c r="AB343" s="5" t="n">
        <f aca="false">IF(AND(D343="Humanitarian", AE343&lt;&gt;"."), 1, 0)</f>
        <v>0</v>
      </c>
      <c r="AC343" s="5" t="n">
        <f aca="false">IF(OR(M343="undisclosed", M343="."), 0, IF(M343=N343, 1, 0))</f>
        <v>0</v>
      </c>
      <c r="AD343" s="5" t="n">
        <v>0</v>
      </c>
      <c r="AE343" s="37" t="s">
        <v>62</v>
      </c>
      <c r="AF343" s="12" t="str">
        <f aca="false">""</f>
        <v/>
      </c>
      <c r="AG343" s="36" t="n">
        <v>0</v>
      </c>
      <c r="AH343" s="43" t="s">
        <v>66</v>
      </c>
      <c r="AI343" s="43" t="s">
        <v>67</v>
      </c>
      <c r="AJ343" s="36" t="n">
        <v>1</v>
      </c>
      <c r="AK343" s="36" t="n">
        <v>13</v>
      </c>
      <c r="AL343" s="36" t="n">
        <v>0</v>
      </c>
      <c r="AM343" s="36" t="n">
        <f aca="false">IF(OR(AN343="2022-2023",AN343=2022), 1, 0)</f>
        <v>1</v>
      </c>
      <c r="AN343" s="36" t="s">
        <v>68</v>
      </c>
      <c r="AO343" s="36" t="n">
        <f aca="false">VLOOKUP($I343,'[1]Price List, Weapons &amp; Items'!B$1:F$1048576,5,0)</f>
        <v>0</v>
      </c>
      <c r="AP343" s="36" t="n">
        <f aca="false">IF(AND(AO343=1,M343="undisclosed")=TRUE(),1,0)</f>
        <v>0</v>
      </c>
      <c r="AQ343" s="36" t="n">
        <f aca="false">IF(AND(AO343=1,N343="undisclosed")=TRUE(),1,0)</f>
        <v>0</v>
      </c>
      <c r="AR343" s="36" t="n">
        <f aca="false">IFERROR(IF(SEARCH("ammuni",I343,1)&gt;0,1,0),0)</f>
        <v>0</v>
      </c>
      <c r="AS343" s="5" t="str">
        <f aca="false">VLOOKUP($I343,'[1]Price List, Weapons &amp; Items'!B$1:L$1048576,COLUMN('[1]Price List, Weapons &amp; Items'!$J$11)-1,0)</f>
        <v>.</v>
      </c>
      <c r="AT343" s="5" t="str">
        <f aca="false">IF(I343=".",".",VLOOKUP($I343,'[1]Price List, Weapons &amp; Items'!B$1:J$1048576,3,0))</f>
        <v>spare parts</v>
      </c>
      <c r="AU343" s="13" t="str">
        <f aca="true">IF(AG343=1,(OFFSET(I343,0,0,COUNTIF(#REF!,A343),1)),"")</f>
        <v/>
      </c>
      <c r="AV343" s="5" t="str">
        <f aca="false">VLOOKUP($I343,'[1]Price List, Weapons &amp; Items'!B$1:L$1048576,COLUMN('[1]Price List, Weapons &amp; Items'!$L$11)-1,0)</f>
        <v>no price, 0 count</v>
      </c>
      <c r="AW343" s="5" t="n">
        <f aca="false">IF(U343="Yes",1,0)</f>
        <v>1</v>
      </c>
      <c r="AX343" s="5" t="n">
        <f aca="false">IF(D343="Military",IF(OR(IFERROR(SEARCH("equipment",E343,1),0)&gt;0,IFERROR(SEARCH("weapons",E343,1),0)&gt;0),1,0),0)</f>
        <v>1</v>
      </c>
      <c r="AY343" s="5" t="str">
        <f aca="false">IFERROR(IF(VALUE(TEXT(C343,"mm"))=IF(AK343&gt;12,AK343-12,AK343),".",IF(TEXT(C343,"mm")="01",".",1)),"Value is not in date format")</f>
        <v>.</v>
      </c>
      <c r="AZ343" s="5" t="str">
        <f aca="false">IF(AND(A343=A342,C343=C342)=TRUE(),IF(F343=F342,".","1"),".")</f>
        <v>.</v>
      </c>
      <c r="BA343" s="5" t="str">
        <f aca="false">IF(AND(_xlfn.ISFORMULA(R343),_xlfn.ISFORMULA(S343),_xlfn.ISFORMULA(T343))=TRUE(),".",1)</f>
        <v>.</v>
      </c>
      <c r="BB343" s="5" t="str">
        <f aca="false">IF(T343&lt;&gt;".",IF(T343&gt;S343,1,"."),".")</f>
        <v>.</v>
      </c>
      <c r="BC343" s="5" t="n">
        <f aca="false">IFERROR(VLOOKUP(B343,'[1]Share, Heavy Weapons to Ukraine'!B$1:AA$1048576,COLUMN('[1]Share, Heavy Weapons to Ukraine'!C352)-1,0),0)</f>
        <v>1</v>
      </c>
      <c r="BD343" s="5" t="n">
        <f aca="false">VLOOKUP(Sheet1!B343,'[1]Country Summary (€)'!B$1:F$1048576,COLUMN('[1]Country Summary (€)'!C353)-1,FALSE())</f>
        <v>0</v>
      </c>
      <c r="BE343" s="5" t="str">
        <f aca="false">IF(AND(AG343=1,D343="Military",H343&lt;&gt;"Not given")=TRUE(),IF(SUMIFS(#REF!,#REF!,A343)&gt;0,ABS((SUMIFS(#REF!,#REF!,A343)/VLOOKUP("USD",'[1]Exchange Rates'!B$1:C$1048576,2,0)))/S343,"."),".")</f>
        <v>.</v>
      </c>
      <c r="BF343" s="1" t="str">
        <f aca="false">IF(AND(AG343=1,D343="Military",H343&lt;&gt;"Not given")=TRUE(),IF(SUMIFS(#REF!,#REF!,A343)&gt;0,IF((ABS((SUMIFS(#REF!,#REF!,A343)/VLOOKUP("USD",'[1]Exchange Rates'!B$1:C$1048576,2,0)))/S343)&gt;1,(SUMIFS(#REF!,#REF!,A343)-S343)/S343,(S343-SUMIFS(#REF!,#REF!,A343))/SUMIFS(#REF!,#REF!,A343)),"."),".")</f>
        <v>.</v>
      </c>
      <c r="BG343" s="37" t="s">
        <v>491</v>
      </c>
      <c r="BH343" s="37" t="s">
        <v>491</v>
      </c>
      <c r="BI343" s="37" t="s">
        <v>491</v>
      </c>
      <c r="BJ343" s="37" t="s">
        <v>491</v>
      </c>
      <c r="BK343" s="37" t="s">
        <v>491</v>
      </c>
      <c r="BL343" s="37" t="s">
        <v>491</v>
      </c>
      <c r="BM343" s="37" t="s">
        <v>491</v>
      </c>
      <c r="BN343" s="37" t="s">
        <v>491</v>
      </c>
      <c r="BO343" s="37" t="s">
        <v>491</v>
      </c>
      <c r="BP343" s="37" t="s">
        <v>491</v>
      </c>
      <c r="BQ343" s="37" t="s">
        <v>491</v>
      </c>
      <c r="BR343" s="37" t="s">
        <v>491</v>
      </c>
      <c r="BS343" s="37" t="s">
        <v>491</v>
      </c>
      <c r="BT343" s="37" t="s">
        <v>491</v>
      </c>
      <c r="BU343" s="37" t="s">
        <v>491</v>
      </c>
      <c r="BV343" s="37" t="s">
        <v>491</v>
      </c>
      <c r="BW343" s="37" t="s">
        <v>491</v>
      </c>
      <c r="BX343" s="37" t="s">
        <v>491</v>
      </c>
    </row>
    <row r="344" customFormat="false" ht="15.75" hidden="false" customHeight="true" outlineLevel="0" collapsed="false">
      <c r="A344" s="37" t="s">
        <v>479</v>
      </c>
      <c r="B344" s="37" t="s">
        <v>57</v>
      </c>
      <c r="C344" s="92" t="n">
        <v>44945</v>
      </c>
      <c r="D344" s="37" t="s">
        <v>105</v>
      </c>
      <c r="E344" s="37" t="s">
        <v>370</v>
      </c>
      <c r="F344" s="37" t="s">
        <v>489</v>
      </c>
      <c r="G344" s="5" t="s">
        <v>61</v>
      </c>
      <c r="H344" s="39" t="n">
        <v>2500000000</v>
      </c>
      <c r="I344" s="37" t="s">
        <v>498</v>
      </c>
      <c r="J344" s="7" t="str">
        <f aca="false">VLOOKUP($I344,'[1]Price List, Weapons &amp; Items'!B$1:C$1048576,2,0)</f>
        <v>Military equipment</v>
      </c>
      <c r="K344" s="7" t="str">
        <f aca="false">IF(I344=".",I344,VLOOKUP($I344,'[1]Price List, Weapons &amp; Items'!B$1:D$1048576,3,0))</f>
        <v>Military equipment</v>
      </c>
      <c r="L344" s="8" t="n">
        <f aca="false">VLOOKUP(I344,'[1]Price List, Weapons &amp; Items'!B$1:E$1048576,4,0)</f>
        <v>0</v>
      </c>
      <c r="M344" s="9" t="s">
        <v>166</v>
      </c>
      <c r="N344" s="9" t="s">
        <v>166</v>
      </c>
      <c r="O344" s="9" t="str">
        <f aca="false">VLOOKUP($I344,'[1]Price List, Weapons &amp; Items'!B$1:G$1048576,6,0)</f>
        <v>.</v>
      </c>
      <c r="P344" s="6" t="str">
        <f aca="false">IF(TYPE(M344)=1,IF(TYPE(O344)=1,M344*O344,"No price"),".")</f>
        <v>.</v>
      </c>
      <c r="Q344" s="6" t="str">
        <f aca="false">IF(TYPE(N344)=1,IF(TYPE(O344)=1,N344*O344,"No price"),".")</f>
        <v>.</v>
      </c>
      <c r="R344" s="6" t="str">
        <f aca="false">IF(AG344=1,IF(H344&lt;&gt;"Not given",H344,IF(TYPE(H344)=2,IF(SUMIFS(#REF!,#REF!,A344)&gt;0,SUMIFS(#REF!,#REF!,A344),"."),"Format error")),"")</f>
        <v/>
      </c>
      <c r="S344" s="6" t="str">
        <f aca="false">IF(AND(AG344=1,R344&lt;&gt;".")=TRUE(),R344/VLOOKUP(G344,'[1]Exchange Rates'!B$1:C$1048576,2,0),IF(R344=".",".",""))</f>
        <v/>
      </c>
      <c r="T344" s="6" t="str">
        <f aca="false">IF(AG344=1,IF(AI344="Value is not given at all",".",IF(AI344="Value is given by the source",S344,IF(AI344="Value is calculated with prices",(IF(SUMIFS(#REF!,#REF!,A344)&gt;0,SUMIFS(#REF!,#REF!,A344),"."))/VLOOKUP("USD",'[1]Exchange Rates'!B$1:C$1048576,2,0),"Error with coding"))),"")</f>
        <v/>
      </c>
      <c r="U344" s="43" t="s">
        <v>63</v>
      </c>
      <c r="V344" s="34" t="s">
        <v>490</v>
      </c>
      <c r="W344" s="34" t="s">
        <v>108</v>
      </c>
      <c r="X344" s="37" t="s">
        <v>62</v>
      </c>
      <c r="Y344" s="37" t="s">
        <v>62</v>
      </c>
      <c r="Z344" s="43" t="n">
        <v>0</v>
      </c>
      <c r="AA344" s="43" t="n">
        <v>0</v>
      </c>
      <c r="AB344" s="5" t="n">
        <f aca="false">IF(AND(D344="Humanitarian", AE344&lt;&gt;"."), 1, 0)</f>
        <v>0</v>
      </c>
      <c r="AC344" s="5" t="n">
        <f aca="false">IF(OR(M344="undisclosed", M344="."), 0, IF(M344=N344, 1, 0))</f>
        <v>0</v>
      </c>
      <c r="AD344" s="5" t="n">
        <v>0</v>
      </c>
      <c r="AE344" s="37" t="s">
        <v>62</v>
      </c>
      <c r="AF344" s="12" t="str">
        <f aca="false">""</f>
        <v/>
      </c>
      <c r="AG344" s="36" t="n">
        <v>0</v>
      </c>
      <c r="AH344" s="43" t="s">
        <v>66</v>
      </c>
      <c r="AI344" s="43" t="s">
        <v>67</v>
      </c>
      <c r="AJ344" s="36" t="n">
        <v>1</v>
      </c>
      <c r="AK344" s="36" t="n">
        <v>13</v>
      </c>
      <c r="AL344" s="36" t="n">
        <v>0</v>
      </c>
      <c r="AM344" s="36" t="n">
        <f aca="false">IF(OR(AN344="2022-2023",AN344=2022), 1, 0)</f>
        <v>1</v>
      </c>
      <c r="AN344" s="36" t="s">
        <v>68</v>
      </c>
      <c r="AO344" s="36" t="n">
        <f aca="false">VLOOKUP($I344,'[1]Price List, Weapons &amp; Items'!B$1:F$1048576,5,0)</f>
        <v>0</v>
      </c>
      <c r="AP344" s="36" t="n">
        <f aca="false">IF(AND(AO344=1,M344="undisclosed")=TRUE(),1,0)</f>
        <v>0</v>
      </c>
      <c r="AQ344" s="36" t="n">
        <f aca="false">IF(AND(AO344=1,N344="undisclosed")=TRUE(),1,0)</f>
        <v>0</v>
      </c>
      <c r="AR344" s="36" t="n">
        <f aca="false">IFERROR(IF(SEARCH("ammuni",I344,1)&gt;0,1,0),0)</f>
        <v>0</v>
      </c>
      <c r="AS344" s="5" t="str">
        <f aca="false">VLOOKUP($I344,'[1]Price List, Weapons &amp; Items'!B$1:L$1048576,COLUMN('[1]Price List, Weapons &amp; Items'!$J$11)-1,0)</f>
        <v>.</v>
      </c>
      <c r="AT344" s="5" t="str">
        <f aca="false">IF(I344=".",".",VLOOKUP($I344,'[1]Price List, Weapons &amp; Items'!B$1:J$1048576,3,0))</f>
        <v>Military equipment</v>
      </c>
      <c r="AU344" s="13" t="str">
        <f aca="true">IF(AG344=1,(OFFSET(I344,0,0,COUNTIF(#REF!,A344),1)),"")</f>
        <v/>
      </c>
      <c r="AV344" s="5" t="str">
        <f aca="false">VLOOKUP($I344,'[1]Price List, Weapons &amp; Items'!B$1:L$1048576,COLUMN('[1]Price List, Weapons &amp; Items'!$L$11)-1,0)</f>
        <v>no price, 0 count</v>
      </c>
      <c r="AW344" s="5" t="n">
        <f aca="false">IF(U344="Yes",1,0)</f>
        <v>1</v>
      </c>
      <c r="AX344" s="5" t="n">
        <f aca="false">IF(D344="Military",IF(OR(IFERROR(SEARCH("equipment",E344,1),0)&gt;0,IFERROR(SEARCH("weapons",E344,1),0)&gt;0),1,0),0)</f>
        <v>1</v>
      </c>
      <c r="AY344" s="5" t="str">
        <f aca="false">IFERROR(IF(VALUE(TEXT(C344,"mm"))=IF(AK344&gt;12,AK344-12,AK344),".",IF(TEXT(C344,"mm")="01",".",1)),"Value is not in date format")</f>
        <v>.</v>
      </c>
      <c r="AZ344" s="5" t="str">
        <f aca="false">IF(AND(A344=A343,C344=C343)=TRUE(),IF(F344=F343,".","1"),".")</f>
        <v>.</v>
      </c>
      <c r="BA344" s="5" t="str">
        <f aca="false">IF(AND(_xlfn.ISFORMULA(R344),_xlfn.ISFORMULA(S344),_xlfn.ISFORMULA(T344))=TRUE(),".",1)</f>
        <v>.</v>
      </c>
      <c r="BB344" s="5" t="str">
        <f aca="false">IF(T344&lt;&gt;".",IF(T344&gt;S344,1,"."),".")</f>
        <v>.</v>
      </c>
      <c r="BC344" s="5" t="n">
        <f aca="false">IFERROR(VLOOKUP(B344,'[1]Share, Heavy Weapons to Ukraine'!B$1:AA$1048576,COLUMN('[1]Share, Heavy Weapons to Ukraine'!C353)-1,0),0)</f>
        <v>1</v>
      </c>
      <c r="BD344" s="5" t="n">
        <f aca="false">VLOOKUP(Sheet1!B344,'[1]Country Summary (€)'!B$1:F$1048576,COLUMN('[1]Country Summary (€)'!C354)-1,FALSE())</f>
        <v>0</v>
      </c>
      <c r="BE344" s="5" t="str">
        <f aca="false">IF(AND(AG344=1,D344="Military",H344&lt;&gt;"Not given")=TRUE(),IF(SUMIFS(#REF!,#REF!,A344)&gt;0,ABS((SUMIFS(#REF!,#REF!,A344)/VLOOKUP("USD",'[1]Exchange Rates'!B$1:C$1048576,2,0)))/S344,"."),".")</f>
        <v>.</v>
      </c>
      <c r="BF344" s="1" t="str">
        <f aca="false">IF(AND(AG344=1,D344="Military",H344&lt;&gt;"Not given")=TRUE(),IF(SUMIFS(#REF!,#REF!,A344)&gt;0,IF((ABS((SUMIFS(#REF!,#REF!,A344)/VLOOKUP("USD",'[1]Exchange Rates'!B$1:C$1048576,2,0)))/S344)&gt;1,(SUMIFS(#REF!,#REF!,A344)-S344)/S344,(S344-SUMIFS(#REF!,#REF!,A344))/SUMIFS(#REF!,#REF!,A344)),"."),".")</f>
        <v>.</v>
      </c>
      <c r="BG344" s="37" t="s">
        <v>491</v>
      </c>
      <c r="BH344" s="37" t="s">
        <v>491</v>
      </c>
      <c r="BI344" s="37" t="s">
        <v>491</v>
      </c>
      <c r="BJ344" s="37" t="s">
        <v>491</v>
      </c>
      <c r="BK344" s="37" t="s">
        <v>491</v>
      </c>
      <c r="BL344" s="37" t="s">
        <v>491</v>
      </c>
      <c r="BM344" s="37" t="s">
        <v>491</v>
      </c>
      <c r="BN344" s="37" t="s">
        <v>491</v>
      </c>
      <c r="BO344" s="37" t="s">
        <v>491</v>
      </c>
      <c r="BP344" s="37" t="s">
        <v>491</v>
      </c>
      <c r="BQ344" s="37" t="s">
        <v>491</v>
      </c>
      <c r="BR344" s="37" t="s">
        <v>491</v>
      </c>
      <c r="BS344" s="37" t="s">
        <v>491</v>
      </c>
      <c r="BT344" s="37" t="s">
        <v>491</v>
      </c>
      <c r="BU344" s="37" t="s">
        <v>491</v>
      </c>
      <c r="BV344" s="37" t="s">
        <v>491</v>
      </c>
      <c r="BW344" s="37" t="s">
        <v>491</v>
      </c>
      <c r="BX344" s="37" t="s">
        <v>491</v>
      </c>
    </row>
    <row r="345" customFormat="false" ht="15.75" hidden="false" customHeight="true" outlineLevel="0" collapsed="false">
      <c r="A345" s="37" t="s">
        <v>479</v>
      </c>
      <c r="B345" s="37" t="s">
        <v>57</v>
      </c>
      <c r="C345" s="92" t="n">
        <v>44960</v>
      </c>
      <c r="D345" s="37" t="s">
        <v>105</v>
      </c>
      <c r="E345" s="37" t="s">
        <v>370</v>
      </c>
      <c r="F345" s="37" t="s">
        <v>499</v>
      </c>
      <c r="G345" s="5" t="s">
        <v>61</v>
      </c>
      <c r="H345" s="39" t="n">
        <v>425000000</v>
      </c>
      <c r="I345" s="37" t="s">
        <v>282</v>
      </c>
      <c r="J345" s="7" t="str">
        <f aca="false">VLOOKUP($I345,'[1]Price List, Weapons &amp; Items'!B$1:C$1048576,2,0)</f>
        <v>Ammunition for Heavy Weapon</v>
      </c>
      <c r="K345" s="7" t="str">
        <f aca="false">IF(I345=".",I345,VLOOKUP($I345,'[1]Price List, Weapons &amp; Items'!B$1:D$1048576,3,0))</f>
        <v>Missile</v>
      </c>
      <c r="L345" s="8" t="n">
        <f aca="false">VLOOKUP(I345,'[1]Price List, Weapons &amp; Items'!B$1:E$1048576,4,0)</f>
        <v>0</v>
      </c>
      <c r="M345" s="9" t="s">
        <v>166</v>
      </c>
      <c r="N345" s="9" t="s">
        <v>166</v>
      </c>
      <c r="O345" s="9" t="n">
        <f aca="false">VLOOKUP($I345,'[1]Price List, Weapons &amp; Items'!B$1:G$1048576,6,0)</f>
        <v>1090000</v>
      </c>
      <c r="P345" s="6" t="str">
        <f aca="false">IF(TYPE(M345)=1,IF(TYPE(O345)=1,M345*O345,"No price"),".")</f>
        <v>.</v>
      </c>
      <c r="Q345" s="6" t="str">
        <f aca="false">IF(TYPE(N345)=1,IF(TYPE(O345)=1,N345*O345,"No price"),".")</f>
        <v>.</v>
      </c>
      <c r="R345" s="6" t="str">
        <f aca="false">IF(AG345=1,IF(H345&lt;&gt;"Not given",H345,IF(TYPE(H345)=2,IF(SUMIFS(#REF!,#REF!,A345)&gt;0,SUMIFS(#REF!,#REF!,A345),"."),"Format error")),"")</f>
        <v/>
      </c>
      <c r="S345" s="6" t="str">
        <f aca="false">IF(AND(AG345=1,R345&lt;&gt;".")=TRUE(),R345/VLOOKUP(G345,'[1]Exchange Rates'!B$1:C$1048576,2,0),IF(R345=".",".",""))</f>
        <v/>
      </c>
      <c r="T345" s="6" t="str">
        <f aca="false">IF(AG345=1,IF(AI345="Value is not given at all",".",IF(AI345="Value is given by the source",S345,IF(AI345="Value is calculated with prices",(IF(SUMIFS(#REF!,#REF!,A345)&gt;0,SUMIFS(#REF!,#REF!,A345),"."))/VLOOKUP("USD",'[1]Exchange Rates'!B$1:C$1048576,2,0),"Error with coding"))),"")</f>
        <v/>
      </c>
      <c r="U345" s="43" t="s">
        <v>63</v>
      </c>
      <c r="V345" s="34" t="s">
        <v>500</v>
      </c>
      <c r="W345" s="34" t="s">
        <v>108</v>
      </c>
      <c r="X345" s="37" t="s">
        <v>62</v>
      </c>
      <c r="Y345" s="37" t="s">
        <v>62</v>
      </c>
      <c r="Z345" s="43" t="n">
        <v>0</v>
      </c>
      <c r="AA345" s="43" t="n">
        <v>0</v>
      </c>
      <c r="AB345" s="5" t="n">
        <f aca="false">IF(AND(D345="Humanitarian", AE345&lt;&gt;"."), 1, 0)</f>
        <v>0</v>
      </c>
      <c r="AC345" s="5" t="n">
        <f aca="false">IF(OR(M345="undisclosed", M345="."), 0, IF(M345=N345, 1, 0))</f>
        <v>0</v>
      </c>
      <c r="AD345" s="5" t="n">
        <v>0</v>
      </c>
      <c r="AE345" s="37" t="s">
        <v>62</v>
      </c>
      <c r="AF345" s="12" t="str">
        <f aca="false">""</f>
        <v/>
      </c>
      <c r="AG345" s="36" t="n">
        <v>0</v>
      </c>
      <c r="AH345" s="43" t="s">
        <v>66</v>
      </c>
      <c r="AI345" s="43" t="s">
        <v>67</v>
      </c>
      <c r="AJ345" s="36" t="n">
        <v>1</v>
      </c>
      <c r="AK345" s="36" t="n">
        <v>14</v>
      </c>
      <c r="AL345" s="36" t="n">
        <v>0</v>
      </c>
      <c r="AM345" s="36" t="n">
        <f aca="false">IF(OR(AN345="2022-2023",AN345=2022), 1, 0)</f>
        <v>1</v>
      </c>
      <c r="AN345" s="36" t="s">
        <v>68</v>
      </c>
      <c r="AO345" s="36" t="n">
        <f aca="false">VLOOKUP($I345,'[1]Price List, Weapons &amp; Items'!B$1:F$1048576,5,0)</f>
        <v>0</v>
      </c>
      <c r="AP345" s="36" t="n">
        <f aca="false">IF(AND(AO345=1,M345="undisclosed")=TRUE(),1,0)</f>
        <v>0</v>
      </c>
      <c r="AQ345" s="36" t="n">
        <f aca="false">IF(AND(AO345=1,N345="undisclosed")=TRUE(),1,0)</f>
        <v>0</v>
      </c>
      <c r="AR345" s="36" t="n">
        <f aca="false">IFERROR(IF(SEARCH("ammuni",I345,1)&gt;0,1,0),0)</f>
        <v>0</v>
      </c>
      <c r="AS345" s="5" t="str">
        <f aca="false">VLOOKUP($I345,'[1]Price List, Weapons &amp; Items'!B$1:L$1048576,COLUMN('[1]Price List, Weapons &amp; Items'!$J$11)-1,0)</f>
        <v>Miscellaneous</v>
      </c>
      <c r="AT345" s="5" t="str">
        <f aca="false">IF(I345=".",".",VLOOKUP($I345,'[1]Price List, Weapons &amp; Items'!B$1:J$1048576,3,0))</f>
        <v>Missile</v>
      </c>
      <c r="AU345" s="13" t="str">
        <f aca="true">IF(AG345=1,(OFFSET(I345,0,0,COUNTIF(#REF!,A345),1)),"")</f>
        <v/>
      </c>
      <c r="AV345" s="5" t="str">
        <f aca="false">VLOOKUP($I345,'[1]Price List, Weapons &amp; Items'!B$1:L$1048576,COLUMN('[1]Price List, Weapons &amp; Items'!$L$11)-1,0)</f>
        <v>no price, 0 count</v>
      </c>
      <c r="AW345" s="5" t="n">
        <f aca="false">IF(U345="Yes",1,0)</f>
        <v>1</v>
      </c>
      <c r="AX345" s="5" t="n">
        <f aca="false">IF(D345="Military",IF(OR(IFERROR(SEARCH("equipment",E345,1),0)&gt;0,IFERROR(SEARCH("weapons",E345,1),0)&gt;0),1,0),0)</f>
        <v>1</v>
      </c>
      <c r="AY345" s="5" t="str">
        <f aca="false">IFERROR(IF(VALUE(TEXT(C345,"mm"))=IF(AK345&gt;12,AK345-12,AK345),".",IF(TEXT(C345,"mm")="01",".",1)),"Value is not in date format")</f>
        <v>.</v>
      </c>
      <c r="AZ345" s="5" t="str">
        <f aca="false">IF(AND(A345=A344,C345=C344)=TRUE(),IF(F345=F344,".","1"),".")</f>
        <v>.</v>
      </c>
      <c r="BA345" s="5" t="str">
        <f aca="false">IF(AND(_xlfn.ISFORMULA(R345),_xlfn.ISFORMULA(S345),_xlfn.ISFORMULA(T345))=TRUE(),".",1)</f>
        <v>.</v>
      </c>
      <c r="BB345" s="5" t="str">
        <f aca="false">IF(T345&lt;&gt;".",IF(T345&gt;S345,1,"."),".")</f>
        <v>.</v>
      </c>
      <c r="BC345" s="5" t="n">
        <f aca="false">IFERROR(VLOOKUP(B345,'[1]Share, Heavy Weapons to Ukraine'!B$1:AA$1048576,COLUMN('[1]Share, Heavy Weapons to Ukraine'!C354)-1,0),0)</f>
        <v>1</v>
      </c>
      <c r="BD345" s="5" t="n">
        <f aca="false">VLOOKUP(Sheet1!B345,'[1]Country Summary (€)'!B$1:F$1048576,COLUMN('[1]Country Summary (€)'!C355)-1,FALSE())</f>
        <v>0</v>
      </c>
      <c r="BE345" s="5" t="str">
        <f aca="false">IF(AND(AG345=1,D345="Military",H345&lt;&gt;"Not given")=TRUE(),IF(SUMIFS(#REF!,#REF!,A345)&gt;0,ABS((SUMIFS(#REF!,#REF!,A345)/VLOOKUP("USD",'[1]Exchange Rates'!B$1:C$1048576,2,0)))/S345,"."),".")</f>
        <v>.</v>
      </c>
      <c r="BF345" s="1" t="str">
        <f aca="false">IF(AND(AG345=1,D345="Military",H345&lt;&gt;"Not given")=TRUE(),IF(SUMIFS(#REF!,#REF!,A345)&gt;0,IF((ABS((SUMIFS(#REF!,#REF!,A345)/VLOOKUP("USD",'[1]Exchange Rates'!B$1:C$1048576,2,0)))/S345)&gt;1,(SUMIFS(#REF!,#REF!,A345)-S345)/S345,(S345-SUMIFS(#REF!,#REF!,A345))/SUMIFS(#REF!,#REF!,A345)),"."),".")</f>
        <v>.</v>
      </c>
      <c r="BG345" s="37" t="s">
        <v>491</v>
      </c>
      <c r="BH345" s="37" t="s">
        <v>491</v>
      </c>
      <c r="BI345" s="37" t="s">
        <v>491</v>
      </c>
      <c r="BJ345" s="37" t="s">
        <v>491</v>
      </c>
      <c r="BK345" s="37" t="s">
        <v>491</v>
      </c>
      <c r="BL345" s="37" t="s">
        <v>491</v>
      </c>
      <c r="BM345" s="37" t="s">
        <v>491</v>
      </c>
      <c r="BN345" s="37" t="s">
        <v>491</v>
      </c>
      <c r="BO345" s="37" t="s">
        <v>491</v>
      </c>
      <c r="BP345" s="37" t="s">
        <v>491</v>
      </c>
      <c r="BQ345" s="37" t="s">
        <v>491</v>
      </c>
      <c r="BR345" s="37" t="s">
        <v>491</v>
      </c>
      <c r="BS345" s="37" t="s">
        <v>491</v>
      </c>
      <c r="BT345" s="37" t="s">
        <v>491</v>
      </c>
      <c r="BU345" s="37" t="s">
        <v>491</v>
      </c>
      <c r="BV345" s="37" t="s">
        <v>491</v>
      </c>
      <c r="BW345" s="37" t="s">
        <v>491</v>
      </c>
      <c r="BX345" s="37" t="s">
        <v>491</v>
      </c>
    </row>
    <row r="346" customFormat="false" ht="15.75" hidden="false" customHeight="true" outlineLevel="0" collapsed="false">
      <c r="A346" s="37" t="s">
        <v>479</v>
      </c>
      <c r="B346" s="37" t="s">
        <v>57</v>
      </c>
      <c r="C346" s="92" t="n">
        <v>44960</v>
      </c>
      <c r="D346" s="37" t="s">
        <v>105</v>
      </c>
      <c r="E346" s="37" t="s">
        <v>370</v>
      </c>
      <c r="F346" s="37" t="s">
        <v>499</v>
      </c>
      <c r="G346" s="5" t="s">
        <v>61</v>
      </c>
      <c r="H346" s="39" t="n">
        <v>425000000</v>
      </c>
      <c r="I346" s="37" t="s">
        <v>147</v>
      </c>
      <c r="J346" s="7" t="str">
        <f aca="false">VLOOKUP($I346,'[1]Price List, Weapons &amp; Items'!B$1:C$1048576,2,0)</f>
        <v>Ammunition for heavy weapon</v>
      </c>
      <c r="K346" s="7" t="str">
        <f aca="false">IF(I346=".",I346,VLOOKUP($I346,'[1]Price List, Weapons &amp; Items'!B$1:D$1048576,3,0))</f>
        <v>155mm howitzer ammunition</v>
      </c>
      <c r="L346" s="8" t="n">
        <f aca="false">VLOOKUP(I346,'[1]Price List, Weapons &amp; Items'!B$1:E$1048576,4,0)</f>
        <v>0</v>
      </c>
      <c r="M346" s="9" t="n">
        <v>61500</v>
      </c>
      <c r="N346" s="9" t="s">
        <v>166</v>
      </c>
      <c r="O346" s="9" t="n">
        <f aca="false">VLOOKUP($I346,'[1]Price List, Weapons &amp; Items'!B$1:G$1048576,6,0)</f>
        <v>3800</v>
      </c>
      <c r="P346" s="6" t="str">
        <f aca="false">IF(TYPE(M346)=1,IF(TYPE(O346)=1,M346*O346,"No price"),".")</f>
        <v>No price</v>
      </c>
      <c r="Q346" s="6" t="str">
        <f aca="false">IF(TYPE(N346)=1,IF(TYPE(O346)=1,N346*O346,"No price"),".")</f>
        <v>.</v>
      </c>
      <c r="R346" s="6" t="str">
        <f aca="false">IF(AG346=1,IF(H346&lt;&gt;"Not given",H346,IF(TYPE(H346)=2,IF(SUMIFS(#REF!,#REF!,A346)&gt;0,SUMIFS(#REF!,#REF!,A346),"."),"Format error")),"")</f>
        <v/>
      </c>
      <c r="S346" s="6" t="str">
        <f aca="false">IF(AND(AG346=1,R346&lt;&gt;".")=TRUE(),R346/VLOOKUP(G346,'[1]Exchange Rates'!B$1:C$1048576,2,0),IF(R346=".",".",""))</f>
        <v/>
      </c>
      <c r="T346" s="6" t="str">
        <f aca="false">IF(AG346=1,IF(AI346="Value is not given at all",".",IF(AI346="Value is given by the source",S346,IF(AI346="Value is calculated with prices",(IF(SUMIFS(#REF!,#REF!,A346)&gt;0,SUMIFS(#REF!,#REF!,A346),"."))/VLOOKUP("USD",'[1]Exchange Rates'!B$1:C$1048576,2,0),"Error with coding"))),"")</f>
        <v/>
      </c>
      <c r="U346" s="43" t="s">
        <v>63</v>
      </c>
      <c r="V346" s="34" t="s">
        <v>500</v>
      </c>
      <c r="W346" s="34" t="s">
        <v>108</v>
      </c>
      <c r="X346" s="37" t="s">
        <v>62</v>
      </c>
      <c r="Y346" s="37" t="s">
        <v>62</v>
      </c>
      <c r="Z346" s="43" t="n">
        <v>0</v>
      </c>
      <c r="AA346" s="43" t="n">
        <v>0</v>
      </c>
      <c r="AB346" s="5" t="n">
        <f aca="false">IF(AND(D346="Humanitarian", AE346&lt;&gt;"."), 1, 0)</f>
        <v>0</v>
      </c>
      <c r="AC346" s="5" t="n">
        <f aca="false">IF(OR(M346="undisclosed", M346="."), 0, IF(M346=N346, 1, 0))</f>
        <v>0</v>
      </c>
      <c r="AD346" s="5" t="n">
        <v>0</v>
      </c>
      <c r="AE346" s="37" t="s">
        <v>62</v>
      </c>
      <c r="AF346" s="12" t="str">
        <f aca="false">""</f>
        <v/>
      </c>
      <c r="AG346" s="36" t="n">
        <v>0</v>
      </c>
      <c r="AH346" s="43" t="s">
        <v>66</v>
      </c>
      <c r="AI346" s="43" t="s">
        <v>67</v>
      </c>
      <c r="AJ346" s="36" t="n">
        <v>1</v>
      </c>
      <c r="AK346" s="36" t="n">
        <v>14</v>
      </c>
      <c r="AL346" s="36" t="n">
        <v>0</v>
      </c>
      <c r="AM346" s="36" t="n">
        <f aca="false">IF(OR(AN346="2022-2023",AN346=2022), 1, 0)</f>
        <v>1</v>
      </c>
      <c r="AN346" s="36" t="s">
        <v>68</v>
      </c>
      <c r="AO346" s="36" t="n">
        <f aca="false">VLOOKUP($I346,'[1]Price List, Weapons &amp; Items'!B$1:F$1048576,5,0)</f>
        <v>1</v>
      </c>
      <c r="AP346" s="36" t="n">
        <f aca="false">IF(AND(AO346=1,M346="undisclosed")=TRUE(),1,0)</f>
        <v>0</v>
      </c>
      <c r="AQ346" s="36" t="n">
        <f aca="false">IF(AND(AO346=1,N346="undisclosed")=TRUE(),1,0)</f>
        <v>1</v>
      </c>
      <c r="AR346" s="36" t="n">
        <f aca="false">IFERROR(IF(SEARCH("ammuni",I346,1)&gt;0,1,0),0)</f>
        <v>0</v>
      </c>
      <c r="AS346" s="5" t="str">
        <f aca="false">VLOOKUP($I346,'[1]Price List, Weapons &amp; Items'!B$1:L$1048576,COLUMN('[1]Price List, Weapons &amp; Items'!$J$11)-1,0)</f>
        <v>Government information</v>
      </c>
      <c r="AT346" s="5" t="str">
        <f aca="false">IF(I346=".",".",VLOOKUP($I346,'[1]Price List, Weapons &amp; Items'!B$1:J$1048576,3,0))</f>
        <v>155mm howitzer ammunition</v>
      </c>
      <c r="AU346" s="13" t="str">
        <f aca="true">IF(AG346=1,(OFFSET(I346,0,0,COUNTIF(#REF!,A346),1)),"")</f>
        <v/>
      </c>
      <c r="AV346" s="5" t="n">
        <f aca="false">VLOOKUP($I346,'[1]Price List, Weapons &amp; Items'!B$1:L$1048576,COLUMN('[1]Price List, Weapons &amp; Items'!$L$11)-1,0)</f>
        <v>0</v>
      </c>
      <c r="AW346" s="5" t="n">
        <f aca="false">IF(U346="Yes",1,0)</f>
        <v>1</v>
      </c>
      <c r="AX346" s="5" t="n">
        <f aca="false">IF(D346="Military",IF(OR(IFERROR(SEARCH("equipment",E346,1),0)&gt;0,IFERROR(SEARCH("weapons",E346,1),0)&gt;0),1,0),0)</f>
        <v>1</v>
      </c>
      <c r="AY346" s="5" t="str">
        <f aca="false">IFERROR(IF(VALUE(TEXT(C346,"mm"))=IF(AK346&gt;12,AK346-12,AK346),".",IF(TEXT(C346,"mm")="01",".",1)),"Value is not in date format")</f>
        <v>.</v>
      </c>
      <c r="AZ346" s="5" t="str">
        <f aca="false">IF(AND(A346=A345,C346=C345)=TRUE(),IF(F346=F345,".","1"),".")</f>
        <v>.</v>
      </c>
      <c r="BA346" s="5" t="str">
        <f aca="false">IF(AND(_xlfn.ISFORMULA(R346),_xlfn.ISFORMULA(S346),_xlfn.ISFORMULA(T346))=TRUE(),".",1)</f>
        <v>.</v>
      </c>
      <c r="BB346" s="5" t="str">
        <f aca="false">IF(T346&lt;&gt;".",IF(T346&gt;S346,1,"."),".")</f>
        <v>.</v>
      </c>
      <c r="BC346" s="5" t="n">
        <f aca="false">IFERROR(VLOOKUP(B346,'[1]Share, Heavy Weapons to Ukraine'!B$1:AA$1048576,COLUMN('[1]Share, Heavy Weapons to Ukraine'!C355)-1,0),0)</f>
        <v>1</v>
      </c>
      <c r="BD346" s="5" t="n">
        <f aca="false">VLOOKUP(Sheet1!B346,'[1]Country Summary (€)'!B$1:F$1048576,COLUMN('[1]Country Summary (€)'!C356)-1,FALSE())</f>
        <v>0</v>
      </c>
      <c r="BE346" s="5" t="str">
        <f aca="false">IF(AND(AG346=1,D346="Military",H346&lt;&gt;"Not given")=TRUE(),IF(SUMIFS(#REF!,#REF!,A346)&gt;0,ABS((SUMIFS(#REF!,#REF!,A346)/VLOOKUP("USD",'[1]Exchange Rates'!B$1:C$1048576,2,0)))/S346,"."),".")</f>
        <v>.</v>
      </c>
      <c r="BF346" s="1" t="str">
        <f aca="false">IF(AND(AG346=1,D346="Military",H346&lt;&gt;"Not given")=TRUE(),IF(SUMIFS(#REF!,#REF!,A346)&gt;0,IF((ABS((SUMIFS(#REF!,#REF!,A346)/VLOOKUP("USD",'[1]Exchange Rates'!B$1:C$1048576,2,0)))/S346)&gt;1,(SUMIFS(#REF!,#REF!,A346)-S346)/S346,(S346-SUMIFS(#REF!,#REF!,A346))/SUMIFS(#REF!,#REF!,A346)),"."),".")</f>
        <v>.</v>
      </c>
      <c r="BG346" s="37" t="s">
        <v>491</v>
      </c>
      <c r="BH346" s="37" t="s">
        <v>491</v>
      </c>
      <c r="BI346" s="37" t="s">
        <v>491</v>
      </c>
      <c r="BJ346" s="37" t="s">
        <v>491</v>
      </c>
      <c r="BK346" s="37" t="s">
        <v>491</v>
      </c>
      <c r="BL346" s="37" t="s">
        <v>491</v>
      </c>
      <c r="BM346" s="37" t="s">
        <v>491</v>
      </c>
      <c r="BN346" s="37" t="s">
        <v>491</v>
      </c>
      <c r="BO346" s="37" t="s">
        <v>491</v>
      </c>
      <c r="BP346" s="37" t="s">
        <v>491</v>
      </c>
      <c r="BQ346" s="37" t="s">
        <v>491</v>
      </c>
      <c r="BR346" s="37" t="s">
        <v>491</v>
      </c>
      <c r="BS346" s="37" t="s">
        <v>491</v>
      </c>
      <c r="BT346" s="37" t="s">
        <v>491</v>
      </c>
      <c r="BU346" s="37" t="s">
        <v>491</v>
      </c>
      <c r="BV346" s="37" t="s">
        <v>491</v>
      </c>
      <c r="BW346" s="37" t="s">
        <v>491</v>
      </c>
      <c r="BX346" s="37" t="s">
        <v>491</v>
      </c>
    </row>
    <row r="347" customFormat="false" ht="15.75" hidden="false" customHeight="true" outlineLevel="0" collapsed="false">
      <c r="A347" s="37" t="s">
        <v>479</v>
      </c>
      <c r="B347" s="37" t="s">
        <v>57</v>
      </c>
      <c r="C347" s="92" t="n">
        <v>44960</v>
      </c>
      <c r="D347" s="37" t="s">
        <v>105</v>
      </c>
      <c r="E347" s="37" t="s">
        <v>370</v>
      </c>
      <c r="F347" s="37" t="s">
        <v>499</v>
      </c>
      <c r="G347" s="5" t="s">
        <v>61</v>
      </c>
      <c r="H347" s="39" t="n">
        <v>425000000</v>
      </c>
      <c r="I347" s="37" t="s">
        <v>280</v>
      </c>
      <c r="J347" s="7" t="str">
        <f aca="false">VLOOKUP($I347,'[1]Price List, Weapons &amp; Items'!B$1:C$1048576,2,0)</f>
        <v>Ammunition for heavy weapon</v>
      </c>
      <c r="K347" s="7" t="str">
        <f aca="false">IF(I347=".",I347,VLOOKUP($I347,'[1]Price List, Weapons &amp; Items'!B$1:D$1048576,3,0))</f>
        <v>Mortar ammunition</v>
      </c>
      <c r="L347" s="8" t="n">
        <f aca="false">VLOOKUP(I347,'[1]Price List, Weapons &amp; Items'!B$1:E$1048576,4,0)</f>
        <v>0</v>
      </c>
      <c r="M347" s="9" t="s">
        <v>166</v>
      </c>
      <c r="N347" s="9" t="s">
        <v>166</v>
      </c>
      <c r="O347" s="9" t="n">
        <f aca="false">VLOOKUP($I347,'[1]Price List, Weapons &amp; Items'!B$1:G$1048576,6,0)</f>
        <v>109.89</v>
      </c>
      <c r="P347" s="6" t="str">
        <f aca="false">IF(TYPE(M347)=1,IF(TYPE(O347)=1,M347*O347,"No price"),".")</f>
        <v>.</v>
      </c>
      <c r="Q347" s="6" t="str">
        <f aca="false">IF(TYPE(N347)=1,IF(TYPE(O347)=1,N347*O347,"No price"),".")</f>
        <v>.</v>
      </c>
      <c r="R347" s="6" t="str">
        <f aca="false">IF(AG347=1,IF(H347&lt;&gt;"Not given",H347,IF(TYPE(H347)=2,IF(SUMIFS(#REF!,#REF!,A347)&gt;0,SUMIFS(#REF!,#REF!,A347),"."),"Format error")),"")</f>
        <v/>
      </c>
      <c r="S347" s="6" t="str">
        <f aca="false">IF(AND(AG347=1,R347&lt;&gt;".")=TRUE(),R347/VLOOKUP(G347,'[1]Exchange Rates'!B$1:C$1048576,2,0),IF(R347=".",".",""))</f>
        <v/>
      </c>
      <c r="T347" s="6" t="str">
        <f aca="false">IF(AG347=1,IF(AI347="Value is not given at all",".",IF(AI347="Value is given by the source",S347,IF(AI347="Value is calculated with prices",(IF(SUMIFS(#REF!,#REF!,A347)&gt;0,SUMIFS(#REF!,#REF!,A347),"."))/VLOOKUP("USD",'[1]Exchange Rates'!B$1:C$1048576,2,0),"Error with coding"))),"")</f>
        <v/>
      </c>
      <c r="U347" s="43" t="s">
        <v>63</v>
      </c>
      <c r="V347" s="34" t="s">
        <v>500</v>
      </c>
      <c r="W347" s="34" t="s">
        <v>108</v>
      </c>
      <c r="X347" s="37" t="s">
        <v>62</v>
      </c>
      <c r="Y347" s="37" t="s">
        <v>62</v>
      </c>
      <c r="Z347" s="43" t="n">
        <v>0</v>
      </c>
      <c r="AA347" s="43" t="n">
        <v>0</v>
      </c>
      <c r="AB347" s="5" t="n">
        <f aca="false">IF(AND(D347="Humanitarian", AE347&lt;&gt;"."), 1, 0)</f>
        <v>0</v>
      </c>
      <c r="AC347" s="5" t="n">
        <f aca="false">IF(OR(M347="undisclosed", M347="."), 0, IF(M347=N347, 1, 0))</f>
        <v>0</v>
      </c>
      <c r="AD347" s="5" t="n">
        <v>0</v>
      </c>
      <c r="AE347" s="37" t="s">
        <v>62</v>
      </c>
      <c r="AF347" s="12" t="str">
        <f aca="false">""</f>
        <v/>
      </c>
      <c r="AG347" s="36" t="n">
        <v>0</v>
      </c>
      <c r="AH347" s="43" t="s">
        <v>66</v>
      </c>
      <c r="AI347" s="43" t="s">
        <v>67</v>
      </c>
      <c r="AJ347" s="36" t="n">
        <v>1</v>
      </c>
      <c r="AK347" s="36" t="n">
        <v>14</v>
      </c>
      <c r="AL347" s="36" t="n">
        <v>0</v>
      </c>
      <c r="AM347" s="36" t="n">
        <f aca="false">IF(OR(AN347="2022-2023",AN347=2022), 1, 0)</f>
        <v>1</v>
      </c>
      <c r="AN347" s="36" t="s">
        <v>68</v>
      </c>
      <c r="AO347" s="36" t="n">
        <f aca="false">VLOOKUP($I347,'[1]Price List, Weapons &amp; Items'!B$1:F$1048576,5,0)</f>
        <v>0</v>
      </c>
      <c r="AP347" s="36" t="n">
        <f aca="false">IF(AND(AO347=1,M347="undisclosed")=TRUE(),1,0)</f>
        <v>0</v>
      </c>
      <c r="AQ347" s="36" t="n">
        <f aca="false">IF(AND(AO347=1,N347="undisclosed")=TRUE(),1,0)</f>
        <v>0</v>
      </c>
      <c r="AR347" s="36" t="n">
        <f aca="false">IFERROR(IF(SEARCH("ammuni",I347,1)&gt;0,1,0),0)</f>
        <v>0</v>
      </c>
      <c r="AS347" s="5" t="str">
        <f aca="false">VLOOKUP($I347,'[1]Price List, Weapons &amp; Items'!B$1:L$1048576,COLUMN('[1]Price List, Weapons &amp; Items'!$J$11)-1,0)</f>
        <v>Government information</v>
      </c>
      <c r="AT347" s="5" t="str">
        <f aca="false">IF(I347=".",".",VLOOKUP($I347,'[1]Price List, Weapons &amp; Items'!B$1:J$1048576,3,0))</f>
        <v>Mortar ammunition</v>
      </c>
      <c r="AU347" s="13" t="str">
        <f aca="true">IF(AG347=1,(OFFSET(I347,0,0,COUNTIF(#REF!,A347),1)),"")</f>
        <v/>
      </c>
      <c r="AV347" s="5" t="n">
        <f aca="false">VLOOKUP($I347,'[1]Price List, Weapons &amp; Items'!B$1:L$1048576,COLUMN('[1]Price List, Weapons &amp; Items'!$L$11)-1,0)</f>
        <v>0</v>
      </c>
      <c r="AW347" s="5" t="n">
        <f aca="false">IF(U347="Yes",1,0)</f>
        <v>1</v>
      </c>
      <c r="AX347" s="5" t="n">
        <f aca="false">IF(D347="Military",IF(OR(IFERROR(SEARCH("equipment",E347,1),0)&gt;0,IFERROR(SEARCH("weapons",E347,1),0)&gt;0),1,0),0)</f>
        <v>1</v>
      </c>
      <c r="AY347" s="5" t="str">
        <f aca="false">IFERROR(IF(VALUE(TEXT(C347,"mm"))=IF(AK347&gt;12,AK347-12,AK347),".",IF(TEXT(C347,"mm")="01",".",1)),"Value is not in date format")</f>
        <v>.</v>
      </c>
      <c r="AZ347" s="5" t="str">
        <f aca="false">IF(AND(A347=A346,C347=C346)=TRUE(),IF(F347=F346,".","1"),".")</f>
        <v>.</v>
      </c>
      <c r="BA347" s="5" t="str">
        <f aca="false">IF(AND(_xlfn.ISFORMULA(R347),_xlfn.ISFORMULA(S347),_xlfn.ISFORMULA(T347))=TRUE(),".",1)</f>
        <v>.</v>
      </c>
      <c r="BB347" s="5" t="str">
        <f aca="false">IF(T347&lt;&gt;".",IF(T347&gt;S347,1,"."),".")</f>
        <v>.</v>
      </c>
      <c r="BC347" s="5" t="n">
        <f aca="false">IFERROR(VLOOKUP(B347,'[1]Share, Heavy Weapons to Ukraine'!B$1:AA$1048576,COLUMN('[1]Share, Heavy Weapons to Ukraine'!C356)-1,0),0)</f>
        <v>1</v>
      </c>
      <c r="BD347" s="5" t="n">
        <f aca="false">VLOOKUP(Sheet1!B347,'[1]Country Summary (€)'!B$1:F$1048576,COLUMN('[1]Country Summary (€)'!C357)-1,FALSE())</f>
        <v>0</v>
      </c>
      <c r="BE347" s="5" t="str">
        <f aca="false">IF(AND(AG347=1,D347="Military",H347&lt;&gt;"Not given")=TRUE(),IF(SUMIFS(#REF!,#REF!,A347)&gt;0,ABS((SUMIFS(#REF!,#REF!,A347)/VLOOKUP("USD",'[1]Exchange Rates'!B$1:C$1048576,2,0)))/S347,"."),".")</f>
        <v>.</v>
      </c>
      <c r="BF347" s="1" t="str">
        <f aca="false">IF(AND(AG347=1,D347="Military",H347&lt;&gt;"Not given")=TRUE(),IF(SUMIFS(#REF!,#REF!,A347)&gt;0,IF((ABS((SUMIFS(#REF!,#REF!,A347)/VLOOKUP("USD",'[1]Exchange Rates'!B$1:C$1048576,2,0)))/S347)&gt;1,(SUMIFS(#REF!,#REF!,A347)-S347)/S347,(S347-SUMIFS(#REF!,#REF!,A347))/SUMIFS(#REF!,#REF!,A347)),"."),".")</f>
        <v>.</v>
      </c>
      <c r="BG347" s="37" t="s">
        <v>491</v>
      </c>
      <c r="BH347" s="37" t="s">
        <v>491</v>
      </c>
      <c r="BI347" s="37" t="s">
        <v>491</v>
      </c>
      <c r="BJ347" s="37" t="s">
        <v>491</v>
      </c>
      <c r="BK347" s="37" t="s">
        <v>491</v>
      </c>
      <c r="BL347" s="37" t="s">
        <v>491</v>
      </c>
      <c r="BM347" s="37" t="s">
        <v>491</v>
      </c>
      <c r="BN347" s="37" t="s">
        <v>491</v>
      </c>
      <c r="BO347" s="37" t="s">
        <v>491</v>
      </c>
      <c r="BP347" s="37" t="s">
        <v>491</v>
      </c>
      <c r="BQ347" s="37" t="s">
        <v>491</v>
      </c>
      <c r="BR347" s="37" t="s">
        <v>491</v>
      </c>
      <c r="BS347" s="37" t="s">
        <v>491</v>
      </c>
      <c r="BT347" s="37" t="s">
        <v>491</v>
      </c>
      <c r="BU347" s="37" t="s">
        <v>491</v>
      </c>
      <c r="BV347" s="37" t="s">
        <v>491</v>
      </c>
      <c r="BW347" s="37" t="s">
        <v>491</v>
      </c>
      <c r="BX347" s="37" t="s">
        <v>491</v>
      </c>
    </row>
    <row r="348" customFormat="false" ht="15.75" hidden="false" customHeight="true" outlineLevel="0" collapsed="false">
      <c r="A348" s="37" t="s">
        <v>479</v>
      </c>
      <c r="B348" s="37" t="s">
        <v>57</v>
      </c>
      <c r="C348" s="92" t="n">
        <v>44960</v>
      </c>
      <c r="D348" s="37" t="s">
        <v>105</v>
      </c>
      <c r="E348" s="37" t="s">
        <v>370</v>
      </c>
      <c r="F348" s="37" t="s">
        <v>499</v>
      </c>
      <c r="G348" s="5" t="s">
        <v>61</v>
      </c>
      <c r="H348" s="39" t="n">
        <v>425000000</v>
      </c>
      <c r="I348" s="37" t="s">
        <v>501</v>
      </c>
      <c r="J348" s="7" t="str">
        <f aca="false">VLOOKUP($I348,'[1]Price List, Weapons &amp; Items'!B$1:C$1048576,2,0)</f>
        <v>Light armaments &amp; infantry</v>
      </c>
      <c r="K348" s="7" t="str">
        <f aca="false">IF(I348=".",I348,VLOOKUP($I348,'[1]Price List, Weapons &amp; Items'!B$1:D$1048576,3,0))</f>
        <v>Small Arms and Light Weapons (SALW)</v>
      </c>
      <c r="L348" s="8" t="n">
        <f aca="false">VLOOKUP(I348,'[1]Price List, Weapons &amp; Items'!B$1:E$1048576,4,0)</f>
        <v>0</v>
      </c>
      <c r="M348" s="9" t="n">
        <v>190</v>
      </c>
      <c r="N348" s="9" t="s">
        <v>166</v>
      </c>
      <c r="O348" s="9" t="n">
        <f aca="false">VLOOKUP($I348,'[1]Price List, Weapons &amp; Items'!B$1:G$1048576,6,0)</f>
        <v>5300</v>
      </c>
      <c r="P348" s="6" t="str">
        <f aca="false">IF(TYPE(M348)=1,IF(TYPE(O348)=1,M348*O348,"No price"),".")</f>
        <v>No price</v>
      </c>
      <c r="Q348" s="6" t="str">
        <f aca="false">IF(TYPE(N348)=1,IF(TYPE(O348)=1,N348*O348,"No price"),".")</f>
        <v>.</v>
      </c>
      <c r="R348" s="6" t="str">
        <f aca="false">IF(AG348=1,IF(H348&lt;&gt;"Not given",H348,IF(TYPE(H348)=2,IF(SUMIFS(#REF!,#REF!,A348)&gt;0,SUMIFS(#REF!,#REF!,A348),"."),"Format error")),"")</f>
        <v/>
      </c>
      <c r="S348" s="6" t="str">
        <f aca="false">IF(AND(AG348=1,R348&lt;&gt;".")=TRUE(),R348/VLOOKUP(G348,'[1]Exchange Rates'!B$1:C$1048576,2,0),IF(R348=".",".",""))</f>
        <v/>
      </c>
      <c r="T348" s="6" t="str">
        <f aca="false">IF(AG348=1,IF(AI348="Value is not given at all",".",IF(AI348="Value is given by the source",S348,IF(AI348="Value is calculated with prices",(IF(SUMIFS(#REF!,#REF!,A348)&gt;0,SUMIFS(#REF!,#REF!,A348),"."))/VLOOKUP("USD",'[1]Exchange Rates'!B$1:C$1048576,2,0),"Error with coding"))),"")</f>
        <v/>
      </c>
      <c r="U348" s="43" t="s">
        <v>63</v>
      </c>
      <c r="V348" s="34" t="s">
        <v>500</v>
      </c>
      <c r="W348" s="34" t="s">
        <v>108</v>
      </c>
      <c r="X348" s="37" t="s">
        <v>62</v>
      </c>
      <c r="Y348" s="37" t="s">
        <v>62</v>
      </c>
      <c r="Z348" s="43" t="n">
        <v>0</v>
      </c>
      <c r="AA348" s="43" t="n">
        <v>0</v>
      </c>
      <c r="AB348" s="5" t="n">
        <f aca="false">IF(AND(D348="Humanitarian", AE348&lt;&gt;"."), 1, 0)</f>
        <v>0</v>
      </c>
      <c r="AC348" s="5" t="n">
        <f aca="false">IF(OR(M348="undisclosed", M348="."), 0, IF(M348=N348, 1, 0))</f>
        <v>0</v>
      </c>
      <c r="AD348" s="5" t="n">
        <v>0</v>
      </c>
      <c r="AE348" s="37" t="s">
        <v>62</v>
      </c>
      <c r="AF348" s="12" t="str">
        <f aca="false">""</f>
        <v/>
      </c>
      <c r="AG348" s="36" t="n">
        <v>0</v>
      </c>
      <c r="AH348" s="43" t="s">
        <v>66</v>
      </c>
      <c r="AI348" s="43" t="s">
        <v>67</v>
      </c>
      <c r="AJ348" s="36" t="n">
        <v>1</v>
      </c>
      <c r="AK348" s="36" t="n">
        <v>14</v>
      </c>
      <c r="AL348" s="36" t="n">
        <v>0</v>
      </c>
      <c r="AM348" s="36" t="n">
        <f aca="false">IF(OR(AN348="2022-2023",AN348=2022), 1, 0)</f>
        <v>1</v>
      </c>
      <c r="AN348" s="36" t="s">
        <v>68</v>
      </c>
      <c r="AO348" s="36" t="n">
        <f aca="false">VLOOKUP($I348,'[1]Price List, Weapons &amp; Items'!B$1:F$1048576,5,0)</f>
        <v>0</v>
      </c>
      <c r="AP348" s="36" t="n">
        <f aca="false">IF(AND(AO348=1,M348="undisclosed")=TRUE(),1,0)</f>
        <v>0</v>
      </c>
      <c r="AQ348" s="36" t="n">
        <f aca="false">IF(AND(AO348=1,N348="undisclosed")=TRUE(),1,0)</f>
        <v>0</v>
      </c>
      <c r="AR348" s="36" t="n">
        <f aca="false">IFERROR(IF(SEARCH("ammuni",I348,1)&gt;0,1,0),0)</f>
        <v>0</v>
      </c>
      <c r="AS348" s="5" t="str">
        <f aca="false">VLOOKUP($I348,'[1]Price List, Weapons &amp; Items'!B$1:L$1048576,COLUMN('[1]Price List, Weapons &amp; Items'!$J$11)-1,0)</f>
        <v>Miscellaneous</v>
      </c>
      <c r="AT348" s="5" t="str">
        <f aca="false">IF(I348=".",".",VLOOKUP($I348,'[1]Price List, Weapons &amp; Items'!B$1:J$1048576,3,0))</f>
        <v>Small Arms and Light Weapons (SALW)</v>
      </c>
      <c r="AU348" s="13" t="str">
        <f aca="true">IF(AG348=1,(OFFSET(I348,0,0,COUNTIF(#REF!,A348),1)),"")</f>
        <v/>
      </c>
      <c r="AV348" s="5" t="n">
        <f aca="false">VLOOKUP($I348,'[1]Price List, Weapons &amp; Items'!B$1:L$1048576,COLUMN('[1]Price List, Weapons &amp; Items'!$L$11)-1,0)</f>
        <v>0</v>
      </c>
      <c r="AW348" s="5" t="n">
        <f aca="false">IF(U348="Yes",1,0)</f>
        <v>1</v>
      </c>
      <c r="AX348" s="5" t="n">
        <f aca="false">IF(D348="Military",IF(OR(IFERROR(SEARCH("equipment",E348,1),0)&gt;0,IFERROR(SEARCH("weapons",E348,1),0)&gt;0),1,0),0)</f>
        <v>1</v>
      </c>
      <c r="AY348" s="5" t="str">
        <f aca="false">IFERROR(IF(VALUE(TEXT(C348,"mm"))=IF(AK348&gt;12,AK348-12,AK348),".",IF(TEXT(C348,"mm")="01",".",1)),"Value is not in date format")</f>
        <v>.</v>
      </c>
      <c r="AZ348" s="5" t="str">
        <f aca="false">IF(AND(A348=A347,C348=C347)=TRUE(),IF(F348=F347,".","1"),".")</f>
        <v>.</v>
      </c>
      <c r="BA348" s="5" t="str">
        <f aca="false">IF(AND(_xlfn.ISFORMULA(R348),_xlfn.ISFORMULA(S348),_xlfn.ISFORMULA(T348))=TRUE(),".",1)</f>
        <v>.</v>
      </c>
      <c r="BB348" s="5" t="str">
        <f aca="false">IF(T348&lt;&gt;".",IF(T348&gt;S348,1,"."),".")</f>
        <v>.</v>
      </c>
      <c r="BC348" s="5" t="n">
        <f aca="false">IFERROR(VLOOKUP(B348,'[1]Share, Heavy Weapons to Ukraine'!B$1:AA$1048576,COLUMN('[1]Share, Heavy Weapons to Ukraine'!C357)-1,0),0)</f>
        <v>1</v>
      </c>
      <c r="BD348" s="5" t="n">
        <f aca="false">VLOOKUP(Sheet1!B348,'[1]Country Summary (€)'!B$1:F$1048576,COLUMN('[1]Country Summary (€)'!C358)-1,FALSE())</f>
        <v>0</v>
      </c>
      <c r="BE348" s="5" t="str">
        <f aca="false">IF(AND(AG348=1,D348="Military",H348&lt;&gt;"Not given")=TRUE(),IF(SUMIFS(#REF!,#REF!,A348)&gt;0,ABS((SUMIFS(#REF!,#REF!,A348)/VLOOKUP("USD",'[1]Exchange Rates'!B$1:C$1048576,2,0)))/S348,"."),".")</f>
        <v>.</v>
      </c>
      <c r="BF348" s="1" t="str">
        <f aca="false">IF(AND(AG348=1,D348="Military",H348&lt;&gt;"Not given")=TRUE(),IF(SUMIFS(#REF!,#REF!,A348)&gt;0,IF((ABS((SUMIFS(#REF!,#REF!,A348)/VLOOKUP("USD",'[1]Exchange Rates'!B$1:C$1048576,2,0)))/S348)&gt;1,(SUMIFS(#REF!,#REF!,A348)-S348)/S348,(S348-SUMIFS(#REF!,#REF!,A348))/SUMIFS(#REF!,#REF!,A348)),"."),".")</f>
        <v>.</v>
      </c>
      <c r="BG348" s="37" t="s">
        <v>491</v>
      </c>
      <c r="BH348" s="37" t="s">
        <v>491</v>
      </c>
      <c r="BI348" s="37" t="s">
        <v>491</v>
      </c>
      <c r="BJ348" s="37" t="s">
        <v>491</v>
      </c>
      <c r="BK348" s="37" t="s">
        <v>491</v>
      </c>
      <c r="BL348" s="37" t="s">
        <v>491</v>
      </c>
      <c r="BM348" s="37" t="s">
        <v>491</v>
      </c>
      <c r="BN348" s="37" t="s">
        <v>491</v>
      </c>
      <c r="BO348" s="37" t="s">
        <v>491</v>
      </c>
      <c r="BP348" s="37" t="s">
        <v>491</v>
      </c>
      <c r="BQ348" s="37" t="s">
        <v>491</v>
      </c>
      <c r="BR348" s="37" t="s">
        <v>491</v>
      </c>
      <c r="BS348" s="37" t="s">
        <v>491</v>
      </c>
      <c r="BT348" s="37" t="s">
        <v>491</v>
      </c>
      <c r="BU348" s="37" t="s">
        <v>491</v>
      </c>
      <c r="BV348" s="37" t="s">
        <v>491</v>
      </c>
      <c r="BW348" s="37" t="s">
        <v>491</v>
      </c>
      <c r="BX348" s="37" t="s">
        <v>491</v>
      </c>
    </row>
    <row r="349" customFormat="false" ht="15.75" hidden="false" customHeight="true" outlineLevel="0" collapsed="false">
      <c r="A349" s="37" t="s">
        <v>479</v>
      </c>
      <c r="B349" s="37" t="s">
        <v>57</v>
      </c>
      <c r="C349" s="92" t="n">
        <v>44960</v>
      </c>
      <c r="D349" s="37" t="s">
        <v>105</v>
      </c>
      <c r="E349" s="37" t="s">
        <v>370</v>
      </c>
      <c r="F349" s="37" t="s">
        <v>499</v>
      </c>
      <c r="G349" s="5" t="s">
        <v>61</v>
      </c>
      <c r="H349" s="39" t="n">
        <v>425000000</v>
      </c>
      <c r="I349" s="37" t="s">
        <v>502</v>
      </c>
      <c r="J349" s="7" t="str">
        <f aca="false">VLOOKUP($I349,'[1]Price List, Weapons &amp; Items'!B$1:C$1048576,2,0)</f>
        <v>Ammunition</v>
      </c>
      <c r="K349" s="7" t="str">
        <f aca="false">IF(I349=".",I349,VLOOKUP($I349,'[1]Price List, Weapons &amp; Items'!B$1:D$1048576,3,0))</f>
        <v>Military equipment</v>
      </c>
      <c r="L349" s="8" t="n">
        <f aca="false">VLOOKUP(I349,'[1]Price List, Weapons &amp; Items'!B$1:E$1048576,4,0)</f>
        <v>0</v>
      </c>
      <c r="M349" s="9" t="s">
        <v>166</v>
      </c>
      <c r="N349" s="9" t="s">
        <v>166</v>
      </c>
      <c r="O349" s="9" t="str">
        <f aca="false">VLOOKUP($I349,'[1]Price List, Weapons &amp; Items'!B$1:G$1048576,6,0)</f>
        <v>.</v>
      </c>
      <c r="P349" s="6" t="str">
        <f aca="false">IF(TYPE(M349)=1,IF(TYPE(O349)=1,M349*O349,"No price"),".")</f>
        <v>.</v>
      </c>
      <c r="Q349" s="6" t="str">
        <f aca="false">IF(TYPE(N349)=1,IF(TYPE(O349)=1,N349*O349,"No price"),".")</f>
        <v>.</v>
      </c>
      <c r="R349" s="6" t="str">
        <f aca="false">IF(AG349=1,IF(H349&lt;&gt;"Not given",H349,IF(TYPE(H349)=2,IF(SUMIFS(#REF!,#REF!,A349)&gt;0,SUMIFS(#REF!,#REF!,A349),"."),"Format error")),"")</f>
        <v/>
      </c>
      <c r="S349" s="6" t="str">
        <f aca="false">IF(AND(AG349=1,R349&lt;&gt;".")=TRUE(),R349/VLOOKUP(G349,'[1]Exchange Rates'!B$1:C$1048576,2,0),IF(R349=".",".",""))</f>
        <v/>
      </c>
      <c r="T349" s="6" t="str">
        <f aca="false">IF(AG349=1,IF(AI349="Value is not given at all",".",IF(AI349="Value is given by the source",S349,IF(AI349="Value is calculated with prices",(IF(SUMIFS(#REF!,#REF!,A349)&gt;0,SUMIFS(#REF!,#REF!,A349),"."))/VLOOKUP("USD",'[1]Exchange Rates'!B$1:C$1048576,2,0),"Error with coding"))),"")</f>
        <v/>
      </c>
      <c r="U349" s="43" t="s">
        <v>63</v>
      </c>
      <c r="V349" s="34" t="s">
        <v>500</v>
      </c>
      <c r="W349" s="34" t="s">
        <v>108</v>
      </c>
      <c r="X349" s="37" t="s">
        <v>62</v>
      </c>
      <c r="Y349" s="37" t="s">
        <v>62</v>
      </c>
      <c r="Z349" s="43" t="n">
        <v>0</v>
      </c>
      <c r="AA349" s="43" t="n">
        <v>0</v>
      </c>
      <c r="AB349" s="5" t="n">
        <f aca="false">IF(AND(D349="Humanitarian", AE349&lt;&gt;"."), 1, 0)</f>
        <v>0</v>
      </c>
      <c r="AC349" s="5" t="n">
        <f aca="false">IF(OR(M349="undisclosed", M349="."), 0, IF(M349=N349, 1, 0))</f>
        <v>0</v>
      </c>
      <c r="AD349" s="5" t="n">
        <v>0</v>
      </c>
      <c r="AE349" s="37" t="s">
        <v>62</v>
      </c>
      <c r="AF349" s="12" t="str">
        <f aca="false">""</f>
        <v/>
      </c>
      <c r="AG349" s="36" t="n">
        <v>0</v>
      </c>
      <c r="AH349" s="43" t="s">
        <v>66</v>
      </c>
      <c r="AI349" s="43" t="s">
        <v>67</v>
      </c>
      <c r="AJ349" s="36" t="n">
        <v>1</v>
      </c>
      <c r="AK349" s="36" t="n">
        <v>14</v>
      </c>
      <c r="AL349" s="36" t="n">
        <v>0</v>
      </c>
      <c r="AM349" s="36" t="n">
        <f aca="false">IF(OR(AN349="2022-2023",AN349=2022), 1, 0)</f>
        <v>1</v>
      </c>
      <c r="AN349" s="36" t="s">
        <v>68</v>
      </c>
      <c r="AO349" s="36" t="n">
        <f aca="false">VLOOKUP($I349,'[1]Price List, Weapons &amp; Items'!B$1:F$1048576,5,0)</f>
        <v>0</v>
      </c>
      <c r="AP349" s="36" t="n">
        <f aca="false">IF(AND(AO349=1,M349="undisclosed")=TRUE(),1,0)</f>
        <v>0</v>
      </c>
      <c r="AQ349" s="36" t="n">
        <f aca="false">IF(AND(AO349=1,N349="undisclosed")=TRUE(),1,0)</f>
        <v>0</v>
      </c>
      <c r="AR349" s="36" t="n">
        <f aca="false">IFERROR(IF(SEARCH("ammuni",I349,1)&gt;0,1,0),0)</f>
        <v>1</v>
      </c>
      <c r="AS349" s="5" t="str">
        <f aca="false">VLOOKUP($I349,'[1]Price List, Weapons &amp; Items'!B$1:L$1048576,COLUMN('[1]Price List, Weapons &amp; Items'!$J$11)-1,0)</f>
        <v>.</v>
      </c>
      <c r="AT349" s="5" t="str">
        <f aca="false">IF(I349=".",".",VLOOKUP($I349,'[1]Price List, Weapons &amp; Items'!B$1:J$1048576,3,0))</f>
        <v>Military equipment</v>
      </c>
      <c r="AU349" s="13" t="str">
        <f aca="true">IF(AG349=1,(OFFSET(I349,0,0,COUNTIF(#REF!,A349),1)),"")</f>
        <v/>
      </c>
      <c r="AV349" s="5" t="n">
        <f aca="false">VLOOKUP($I349,'[1]Price List, Weapons &amp; Items'!B$1:L$1048576,COLUMN('[1]Price List, Weapons &amp; Items'!$L$11)-1,0)</f>
        <v>0</v>
      </c>
      <c r="AW349" s="5" t="n">
        <f aca="false">IF(U349="Yes",1,0)</f>
        <v>1</v>
      </c>
      <c r="AX349" s="5" t="n">
        <f aca="false">IF(D349="Military",IF(OR(IFERROR(SEARCH("equipment",E349,1),0)&gt;0,IFERROR(SEARCH("weapons",E349,1),0)&gt;0),1,0),0)</f>
        <v>1</v>
      </c>
      <c r="AY349" s="5" t="str">
        <f aca="false">IFERROR(IF(VALUE(TEXT(C349,"mm"))=IF(AK349&gt;12,AK349-12,AK349),".",IF(TEXT(C349,"mm")="01",".",1)),"Value is not in date format")</f>
        <v>.</v>
      </c>
      <c r="AZ349" s="5" t="str">
        <f aca="false">IF(AND(A349=A348,C349=C348)=TRUE(),IF(F349=F348,".","1"),".")</f>
        <v>.</v>
      </c>
      <c r="BA349" s="5" t="str">
        <f aca="false">IF(AND(_xlfn.ISFORMULA(R349),_xlfn.ISFORMULA(S349),_xlfn.ISFORMULA(T349))=TRUE(),".",1)</f>
        <v>.</v>
      </c>
      <c r="BB349" s="5" t="str">
        <f aca="false">IF(T349&lt;&gt;".",IF(T349&gt;S349,1,"."),".")</f>
        <v>.</v>
      </c>
      <c r="BC349" s="5" t="n">
        <f aca="false">IFERROR(VLOOKUP(B349,'[1]Share, Heavy Weapons to Ukraine'!B$1:AA$1048576,COLUMN('[1]Share, Heavy Weapons to Ukraine'!C358)-1,0),0)</f>
        <v>1</v>
      </c>
      <c r="BD349" s="5" t="n">
        <f aca="false">VLOOKUP(Sheet1!B349,'[1]Country Summary (€)'!B$1:F$1048576,COLUMN('[1]Country Summary (€)'!C359)-1,FALSE())</f>
        <v>0</v>
      </c>
      <c r="BE349" s="5" t="str">
        <f aca="false">IF(AND(AG349=1,D349="Military",H349&lt;&gt;"Not given")=TRUE(),IF(SUMIFS(#REF!,#REF!,A349)&gt;0,ABS((SUMIFS(#REF!,#REF!,A349)/VLOOKUP("USD",'[1]Exchange Rates'!B$1:C$1048576,2,0)))/S349,"."),".")</f>
        <v>.</v>
      </c>
      <c r="BF349" s="1" t="str">
        <f aca="false">IF(AND(AG349=1,D349="Military",H349&lt;&gt;"Not given")=TRUE(),IF(SUMIFS(#REF!,#REF!,A349)&gt;0,IF((ABS((SUMIFS(#REF!,#REF!,A349)/VLOOKUP("USD",'[1]Exchange Rates'!B$1:C$1048576,2,0)))/S349)&gt;1,(SUMIFS(#REF!,#REF!,A349)-S349)/S349,(S349-SUMIFS(#REF!,#REF!,A349))/SUMIFS(#REF!,#REF!,A349)),"."),".")</f>
        <v>.</v>
      </c>
      <c r="BG349" s="37" t="s">
        <v>491</v>
      </c>
      <c r="BH349" s="37" t="s">
        <v>491</v>
      </c>
      <c r="BI349" s="37" t="s">
        <v>491</v>
      </c>
      <c r="BJ349" s="37" t="s">
        <v>491</v>
      </c>
      <c r="BK349" s="37" t="s">
        <v>491</v>
      </c>
      <c r="BL349" s="37" t="s">
        <v>491</v>
      </c>
      <c r="BM349" s="37" t="s">
        <v>491</v>
      </c>
      <c r="BN349" s="37" t="s">
        <v>491</v>
      </c>
      <c r="BO349" s="37" t="s">
        <v>491</v>
      </c>
      <c r="BP349" s="37" t="s">
        <v>491</v>
      </c>
      <c r="BQ349" s="37" t="s">
        <v>491</v>
      </c>
      <c r="BR349" s="37" t="s">
        <v>491</v>
      </c>
      <c r="BS349" s="37" t="s">
        <v>491</v>
      </c>
      <c r="BT349" s="37" t="s">
        <v>491</v>
      </c>
      <c r="BU349" s="37" t="s">
        <v>491</v>
      </c>
      <c r="BV349" s="37" t="s">
        <v>491</v>
      </c>
      <c r="BW349" s="37" t="s">
        <v>491</v>
      </c>
      <c r="BX349" s="37" t="s">
        <v>491</v>
      </c>
    </row>
    <row r="350" customFormat="false" ht="15.75" hidden="false" customHeight="true" outlineLevel="0" collapsed="false">
      <c r="A350" s="37" t="s">
        <v>479</v>
      </c>
      <c r="B350" s="37" t="s">
        <v>57</v>
      </c>
      <c r="C350" s="92" t="n">
        <v>44960</v>
      </c>
      <c r="D350" s="37" t="s">
        <v>105</v>
      </c>
      <c r="E350" s="37" t="s">
        <v>370</v>
      </c>
      <c r="F350" s="37" t="s">
        <v>499</v>
      </c>
      <c r="G350" s="5" t="s">
        <v>61</v>
      </c>
      <c r="H350" s="39" t="n">
        <v>425000000</v>
      </c>
      <c r="I350" s="37" t="s">
        <v>301</v>
      </c>
      <c r="J350" s="7" t="str">
        <f aca="false">VLOOKUP($I350,'[1]Price List, Weapons &amp; Items'!B$1:C$1048576,2,0)</f>
        <v>Heavy Weapon</v>
      </c>
      <c r="K350" s="7" t="str">
        <f aca="false">IF(I350=".",I350,VLOOKUP($I350,'[1]Price List, Weapons &amp; Items'!B$1:D$1048576,3,0))</f>
        <v>Armored Utility Vehicle (AUV)</v>
      </c>
      <c r="L350" s="8" t="n">
        <f aca="false">VLOOKUP(I350,'[1]Price List, Weapons &amp; Items'!B$1:E$1048576,4,0)</f>
        <v>0</v>
      </c>
      <c r="M350" s="40" t="n">
        <v>181</v>
      </c>
      <c r="N350" s="9" t="s">
        <v>166</v>
      </c>
      <c r="O350" s="9" t="n">
        <f aca="false">VLOOKUP($I350,'[1]Price List, Weapons &amp; Items'!B$1:G$1048576,6,0)</f>
        <v>405530</v>
      </c>
      <c r="P350" s="6" t="str">
        <f aca="false">IF(TYPE(M350)=1,IF(TYPE(O350)=1,M350*O350,"No price"),".")</f>
        <v>No price</v>
      </c>
      <c r="Q350" s="6" t="str">
        <f aca="false">IF(TYPE(N350)=1,IF(TYPE(O350)=1,N350*O350,"No price"),".")</f>
        <v>.</v>
      </c>
      <c r="R350" s="6" t="str">
        <f aca="false">IF(AG350=1,IF(H350&lt;&gt;"Not given",H350,IF(TYPE(H350)=2,IF(SUMIFS(#REF!,#REF!,A350)&gt;0,SUMIFS(#REF!,#REF!,A350),"."),"Format error")),"")</f>
        <v/>
      </c>
      <c r="S350" s="6" t="str">
        <f aca="false">IF(AND(AG350=1,R350&lt;&gt;".")=TRUE(),R350/VLOOKUP(G350,'[1]Exchange Rates'!B$1:C$1048576,2,0),IF(R350=".",".",""))</f>
        <v/>
      </c>
      <c r="T350" s="6" t="str">
        <f aca="false">IF(AG350=1,IF(AI350="Value is not given at all",".",IF(AI350="Value is given by the source",S350,IF(AI350="Value is calculated with prices",(IF(SUMIFS(#REF!,#REF!,A350)&gt;0,SUMIFS(#REF!,#REF!,A350),"."))/VLOOKUP("USD",'[1]Exchange Rates'!B$1:C$1048576,2,0),"Error with coding"))),"")</f>
        <v/>
      </c>
      <c r="U350" s="43" t="s">
        <v>63</v>
      </c>
      <c r="V350" s="34" t="s">
        <v>500</v>
      </c>
      <c r="W350" s="34" t="s">
        <v>108</v>
      </c>
      <c r="X350" s="37" t="s">
        <v>62</v>
      </c>
      <c r="Y350" s="37" t="s">
        <v>62</v>
      </c>
      <c r="Z350" s="43" t="n">
        <v>0</v>
      </c>
      <c r="AA350" s="43" t="n">
        <v>0</v>
      </c>
      <c r="AB350" s="5" t="n">
        <f aca="false">IF(AND(D350="Humanitarian", AE350&lt;&gt;"."), 1, 0)</f>
        <v>0</v>
      </c>
      <c r="AC350" s="5" t="n">
        <f aca="false">IF(OR(M350="undisclosed", M350="."), 0, IF(M350=N350, 1, 0))</f>
        <v>0</v>
      </c>
      <c r="AD350" s="5" t="n">
        <v>0</v>
      </c>
      <c r="AE350" s="37" t="s">
        <v>62</v>
      </c>
      <c r="AF350" s="12" t="str">
        <f aca="false">""</f>
        <v/>
      </c>
      <c r="AG350" s="36" t="n">
        <v>0</v>
      </c>
      <c r="AH350" s="43" t="s">
        <v>66</v>
      </c>
      <c r="AI350" s="43" t="s">
        <v>67</v>
      </c>
      <c r="AJ350" s="36" t="n">
        <v>1</v>
      </c>
      <c r="AK350" s="36" t="n">
        <v>14</v>
      </c>
      <c r="AL350" s="36" t="n">
        <v>0</v>
      </c>
      <c r="AM350" s="36" t="n">
        <f aca="false">IF(OR(AN350="2022-2023",AN350=2022), 1, 0)</f>
        <v>1</v>
      </c>
      <c r="AN350" s="36" t="s">
        <v>68</v>
      </c>
      <c r="AO350" s="36" t="n">
        <f aca="false">VLOOKUP($I350,'[1]Price List, Weapons &amp; Items'!B$1:F$1048576,5,0)</f>
        <v>1</v>
      </c>
      <c r="AP350" s="36" t="n">
        <f aca="false">IF(AND(AO350=1,M350="undisclosed")=TRUE(),1,0)</f>
        <v>0</v>
      </c>
      <c r="AQ350" s="36" t="n">
        <f aca="false">IF(AND(AO350=1,N350="undisclosed")=TRUE(),1,0)</f>
        <v>1</v>
      </c>
      <c r="AR350" s="36" t="n">
        <f aca="false">IFERROR(IF(SEARCH("ammuni",I350,1)&gt;0,1,0),0)</f>
        <v>0</v>
      </c>
      <c r="AS350" s="5" t="str">
        <f aca="false">VLOOKUP($I350,'[1]Price List, Weapons &amp; Items'!B$1:L$1048576,COLUMN('[1]Price List, Weapons &amp; Items'!$J$11)-1,0)</f>
        <v>Contract</v>
      </c>
      <c r="AT350" s="5" t="str">
        <f aca="false">IF(I350=".",".",VLOOKUP($I350,'[1]Price List, Weapons &amp; Items'!B$1:J$1048576,3,0))</f>
        <v>Armored Utility Vehicle (AUV)</v>
      </c>
      <c r="AU350" s="13" t="str">
        <f aca="true">IF(AG350=1,(OFFSET(I350,0,0,COUNTIF(#REF!,A350),1)),"")</f>
        <v/>
      </c>
      <c r="AV350" s="5" t="n">
        <f aca="false">VLOOKUP($I350,'[1]Price List, Weapons &amp; Items'!B$1:L$1048576,COLUMN('[1]Price List, Weapons &amp; Items'!$L$11)-1,0)</f>
        <v>0</v>
      </c>
      <c r="AW350" s="5" t="n">
        <f aca="false">IF(U350="Yes",1,0)</f>
        <v>1</v>
      </c>
      <c r="AX350" s="5" t="n">
        <f aca="false">IF(D350="Military",IF(OR(IFERROR(SEARCH("equipment",E350,1),0)&gt;0,IFERROR(SEARCH("weapons",E350,1),0)&gt;0),1,0),0)</f>
        <v>1</v>
      </c>
      <c r="AY350" s="5" t="str">
        <f aca="false">IFERROR(IF(VALUE(TEXT(C350,"mm"))=IF(AK350&gt;12,AK350-12,AK350),".",IF(TEXT(C350,"mm")="01",".",1)),"Value is not in date format")</f>
        <v>.</v>
      </c>
      <c r="AZ350" s="5" t="str">
        <f aca="false">IF(AND(A350=A349,C350=C349)=TRUE(),IF(F350=F349,".","1"),".")</f>
        <v>.</v>
      </c>
      <c r="BA350" s="5" t="str">
        <f aca="false">IF(AND(_xlfn.ISFORMULA(R350),_xlfn.ISFORMULA(S350),_xlfn.ISFORMULA(T350))=TRUE(),".",1)</f>
        <v>.</v>
      </c>
      <c r="BB350" s="5" t="str">
        <f aca="false">IF(T350&lt;&gt;".",IF(T350&gt;S350,1,"."),".")</f>
        <v>.</v>
      </c>
      <c r="BC350" s="5" t="n">
        <f aca="false">IFERROR(VLOOKUP(B350,'[1]Share, Heavy Weapons to Ukraine'!B$1:AA$1048576,COLUMN('[1]Share, Heavy Weapons to Ukraine'!C359)-1,0),0)</f>
        <v>1</v>
      </c>
      <c r="BD350" s="5" t="n">
        <f aca="false">VLOOKUP(Sheet1!B350,'[1]Country Summary (€)'!B$1:F$1048576,COLUMN('[1]Country Summary (€)'!C360)-1,FALSE())</f>
        <v>0</v>
      </c>
      <c r="BE350" s="5" t="str">
        <f aca="false">IF(AND(AG350=1,D350="Military",H350&lt;&gt;"Not given")=TRUE(),IF(SUMIFS(#REF!,#REF!,A350)&gt;0,ABS((SUMIFS(#REF!,#REF!,A350)/VLOOKUP("USD",'[1]Exchange Rates'!B$1:C$1048576,2,0)))/S350,"."),".")</f>
        <v>.</v>
      </c>
      <c r="BF350" s="1" t="str">
        <f aca="false">IF(AND(AG350=1,D350="Military",H350&lt;&gt;"Not given")=TRUE(),IF(SUMIFS(#REF!,#REF!,A350)&gt;0,IF((ABS((SUMIFS(#REF!,#REF!,A350)/VLOOKUP("USD",'[1]Exchange Rates'!B$1:C$1048576,2,0)))/S350)&gt;1,(SUMIFS(#REF!,#REF!,A350)-S350)/S350,(S350-SUMIFS(#REF!,#REF!,A350))/SUMIFS(#REF!,#REF!,A350)),"."),".")</f>
        <v>.</v>
      </c>
      <c r="BG350" s="37" t="s">
        <v>491</v>
      </c>
      <c r="BH350" s="37" t="s">
        <v>491</v>
      </c>
      <c r="BI350" s="37" t="s">
        <v>491</v>
      </c>
      <c r="BJ350" s="37" t="s">
        <v>491</v>
      </c>
      <c r="BK350" s="37" t="s">
        <v>491</v>
      </c>
      <c r="BL350" s="37" t="s">
        <v>491</v>
      </c>
      <c r="BM350" s="37" t="s">
        <v>491</v>
      </c>
      <c r="BN350" s="37" t="s">
        <v>491</v>
      </c>
      <c r="BO350" s="37" t="s">
        <v>491</v>
      </c>
      <c r="BP350" s="37" t="s">
        <v>491</v>
      </c>
      <c r="BQ350" s="37" t="s">
        <v>491</v>
      </c>
      <c r="BR350" s="37" t="s">
        <v>491</v>
      </c>
      <c r="BS350" s="37" t="s">
        <v>491</v>
      </c>
      <c r="BT350" s="37" t="s">
        <v>491</v>
      </c>
      <c r="BU350" s="37" t="s">
        <v>491</v>
      </c>
      <c r="BV350" s="37" t="s">
        <v>491</v>
      </c>
      <c r="BW350" s="37" t="s">
        <v>491</v>
      </c>
      <c r="BX350" s="37" t="s">
        <v>491</v>
      </c>
    </row>
    <row r="351" customFormat="false" ht="15.75" hidden="false" customHeight="true" outlineLevel="0" collapsed="false">
      <c r="A351" s="37" t="s">
        <v>479</v>
      </c>
      <c r="B351" s="37" t="s">
        <v>57</v>
      </c>
      <c r="C351" s="92" t="n">
        <v>44960</v>
      </c>
      <c r="D351" s="37" t="s">
        <v>105</v>
      </c>
      <c r="E351" s="37" t="s">
        <v>370</v>
      </c>
      <c r="F351" s="37" t="s">
        <v>499</v>
      </c>
      <c r="G351" s="5" t="s">
        <v>61</v>
      </c>
      <c r="H351" s="39" t="n">
        <v>425000000</v>
      </c>
      <c r="I351" s="37" t="s">
        <v>309</v>
      </c>
      <c r="J351" s="7" t="str">
        <f aca="false">VLOOKUP($I351,'[1]Price List, Weapons &amp; Items'!B$1:C$1048576,2,0)</f>
        <v>Portable defence system</v>
      </c>
      <c r="K351" s="7" t="str">
        <f aca="false">IF(I351=".",I351,VLOOKUP($I351,'[1]Price List, Weapons &amp; Items'!B$1:D$1048576,3,0))</f>
        <v>Light Anti-armor Weapon (LAW)</v>
      </c>
      <c r="L351" s="8" t="n">
        <f aca="false">VLOOKUP(I351,'[1]Price List, Weapons &amp; Items'!B$1:E$1048576,4,0)</f>
        <v>0</v>
      </c>
      <c r="M351" s="40" t="n">
        <v>250</v>
      </c>
      <c r="N351" s="9" t="s">
        <v>166</v>
      </c>
      <c r="O351" s="9" t="n">
        <f aca="false">VLOOKUP($I351,'[1]Price List, Weapons &amp; Items'!B$1:G$1048576,6,0)</f>
        <v>246216</v>
      </c>
      <c r="P351" s="6" t="str">
        <f aca="false">IF(TYPE(M351)=1,IF(TYPE(O351)=1,M351*O351,"No price"),".")</f>
        <v>No price</v>
      </c>
      <c r="Q351" s="6" t="str">
        <f aca="false">IF(TYPE(N351)=1,IF(TYPE(O351)=1,N351*O351,"No price"),".")</f>
        <v>.</v>
      </c>
      <c r="R351" s="6" t="str">
        <f aca="false">IF(AG351=1,IF(H351&lt;&gt;"Not given",H351,IF(TYPE(H351)=2,IF(SUMIFS(#REF!,#REF!,A351)&gt;0,SUMIFS(#REF!,#REF!,A351),"."),"Format error")),"")</f>
        <v/>
      </c>
      <c r="S351" s="6" t="str">
        <f aca="false">IF(AND(AG351=1,R351&lt;&gt;".")=TRUE(),R351/VLOOKUP(G351,'[1]Exchange Rates'!B$1:C$1048576,2,0),IF(R351=".",".",""))</f>
        <v/>
      </c>
      <c r="T351" s="6" t="str">
        <f aca="false">IF(AG351=1,IF(AI351="Value is not given at all",".",IF(AI351="Value is given by the source",S351,IF(AI351="Value is calculated with prices",(IF(SUMIFS(#REF!,#REF!,A351)&gt;0,SUMIFS(#REF!,#REF!,A351),"."))/VLOOKUP("USD",'[1]Exchange Rates'!B$1:C$1048576,2,0),"Error with coding"))),"")</f>
        <v/>
      </c>
      <c r="U351" s="43" t="s">
        <v>63</v>
      </c>
      <c r="V351" s="34" t="s">
        <v>500</v>
      </c>
      <c r="W351" s="34" t="s">
        <v>108</v>
      </c>
      <c r="X351" s="37" t="s">
        <v>62</v>
      </c>
      <c r="Y351" s="37" t="s">
        <v>62</v>
      </c>
      <c r="Z351" s="43" t="n">
        <v>0</v>
      </c>
      <c r="AA351" s="43" t="n">
        <v>0</v>
      </c>
      <c r="AB351" s="5" t="n">
        <f aca="false">IF(AND(D351="Humanitarian", AE351&lt;&gt;"."), 1, 0)</f>
        <v>0</v>
      </c>
      <c r="AC351" s="5" t="n">
        <f aca="false">IF(OR(M351="undisclosed", M351="."), 0, IF(M351=N351, 1, 0))</f>
        <v>0</v>
      </c>
      <c r="AD351" s="5" t="n">
        <v>0</v>
      </c>
      <c r="AE351" s="37" t="s">
        <v>62</v>
      </c>
      <c r="AF351" s="12" t="str">
        <f aca="false">""</f>
        <v/>
      </c>
      <c r="AG351" s="36" t="n">
        <v>0</v>
      </c>
      <c r="AH351" s="43" t="s">
        <v>66</v>
      </c>
      <c r="AI351" s="43" t="s">
        <v>67</v>
      </c>
      <c r="AJ351" s="36" t="n">
        <v>1</v>
      </c>
      <c r="AK351" s="36" t="n">
        <v>14</v>
      </c>
      <c r="AL351" s="36" t="n">
        <v>0</v>
      </c>
      <c r="AM351" s="36" t="n">
        <f aca="false">IF(OR(AN351="2022-2023",AN351=2022), 1, 0)</f>
        <v>1</v>
      </c>
      <c r="AN351" s="36" t="s">
        <v>68</v>
      </c>
      <c r="AO351" s="36" t="n">
        <f aca="false">VLOOKUP($I351,'[1]Price List, Weapons &amp; Items'!B$1:F$1048576,5,0)</f>
        <v>0</v>
      </c>
      <c r="AP351" s="36" t="n">
        <f aca="false">IF(AND(AO351=1,M351="undisclosed")=TRUE(),1,0)</f>
        <v>0</v>
      </c>
      <c r="AQ351" s="36" t="n">
        <f aca="false">IF(AND(AO351=1,N351="undisclosed")=TRUE(),1,0)</f>
        <v>0</v>
      </c>
      <c r="AR351" s="36" t="n">
        <f aca="false">IFERROR(IF(SEARCH("ammuni",I351,1)&gt;0,1,0),0)</f>
        <v>0</v>
      </c>
      <c r="AS351" s="5" t="str">
        <f aca="false">VLOOKUP($I351,'[1]Price List, Weapons &amp; Items'!B$1:L$1048576,COLUMN('[1]Price List, Weapons &amp; Items'!$J$11)-1,0)</f>
        <v>Government information</v>
      </c>
      <c r="AT351" s="5" t="str">
        <f aca="false">IF(I351=".",".",VLOOKUP($I351,'[1]Price List, Weapons &amp; Items'!B$1:J$1048576,3,0))</f>
        <v>Light Anti-armor Weapon (LAW)</v>
      </c>
      <c r="AU351" s="13" t="str">
        <f aca="true">IF(AG351=1,(OFFSET(I351,0,0,COUNTIF(#REF!,A351),1)),"")</f>
        <v/>
      </c>
      <c r="AV351" s="5" t="n">
        <f aca="false">VLOOKUP($I351,'[1]Price List, Weapons &amp; Items'!B$1:L$1048576,COLUMN('[1]Price List, Weapons &amp; Items'!$L$11)-1,0)</f>
        <v>0</v>
      </c>
      <c r="AW351" s="5" t="n">
        <f aca="false">IF(U351="Yes",1,0)</f>
        <v>1</v>
      </c>
      <c r="AX351" s="5" t="n">
        <f aca="false">IF(D351="Military",IF(OR(IFERROR(SEARCH("equipment",E351,1),0)&gt;0,IFERROR(SEARCH("weapons",E351,1),0)&gt;0),1,0),0)</f>
        <v>1</v>
      </c>
      <c r="AY351" s="5" t="str">
        <f aca="false">IFERROR(IF(VALUE(TEXT(C351,"mm"))=IF(AK351&gt;12,AK351-12,AK351),".",IF(TEXT(C351,"mm")="01",".",1)),"Value is not in date format")</f>
        <v>.</v>
      </c>
      <c r="AZ351" s="5" t="str">
        <f aca="false">IF(AND(A351=A350,C351=C350)=TRUE(),IF(F351=F350,".","1"),".")</f>
        <v>.</v>
      </c>
      <c r="BA351" s="5" t="str">
        <f aca="false">IF(AND(_xlfn.ISFORMULA(R351),_xlfn.ISFORMULA(S351),_xlfn.ISFORMULA(T351))=TRUE(),".",1)</f>
        <v>.</v>
      </c>
      <c r="BB351" s="5" t="str">
        <f aca="false">IF(T351&lt;&gt;".",IF(T351&gt;S351,1,"."),".")</f>
        <v>.</v>
      </c>
      <c r="BC351" s="5" t="n">
        <f aca="false">IFERROR(VLOOKUP(B351,'[1]Share, Heavy Weapons to Ukraine'!B$1:AA$1048576,COLUMN('[1]Share, Heavy Weapons to Ukraine'!C360)-1,0),0)</f>
        <v>1</v>
      </c>
      <c r="BD351" s="5" t="n">
        <f aca="false">VLOOKUP(Sheet1!B351,'[1]Country Summary (€)'!B$1:F$1048576,COLUMN('[1]Country Summary (€)'!C361)-1,FALSE())</f>
        <v>0</v>
      </c>
      <c r="BE351" s="5" t="str">
        <f aca="false">IF(AND(AG351=1,D351="Military",H351&lt;&gt;"Not given")=TRUE(),IF(SUMIFS(#REF!,#REF!,A351)&gt;0,ABS((SUMIFS(#REF!,#REF!,A351)/VLOOKUP("USD",'[1]Exchange Rates'!B$1:C$1048576,2,0)))/S351,"."),".")</f>
        <v>.</v>
      </c>
      <c r="BF351" s="1" t="str">
        <f aca="false">IF(AND(AG351=1,D351="Military",H351&lt;&gt;"Not given")=TRUE(),IF(SUMIFS(#REF!,#REF!,A351)&gt;0,IF((ABS((SUMIFS(#REF!,#REF!,A351)/VLOOKUP("USD",'[1]Exchange Rates'!B$1:C$1048576,2,0)))/S351)&gt;1,(SUMIFS(#REF!,#REF!,A351)-S351)/S351,(S351-SUMIFS(#REF!,#REF!,A351))/SUMIFS(#REF!,#REF!,A351)),"."),".")</f>
        <v>.</v>
      </c>
      <c r="BG351" s="37" t="s">
        <v>491</v>
      </c>
      <c r="BH351" s="37" t="s">
        <v>491</v>
      </c>
      <c r="BI351" s="37" t="s">
        <v>491</v>
      </c>
      <c r="BJ351" s="37" t="s">
        <v>491</v>
      </c>
      <c r="BK351" s="37" t="s">
        <v>491</v>
      </c>
      <c r="BL351" s="37" t="s">
        <v>491</v>
      </c>
      <c r="BM351" s="37" t="s">
        <v>491</v>
      </c>
      <c r="BN351" s="37" t="s">
        <v>491</v>
      </c>
      <c r="BO351" s="37" t="s">
        <v>491</v>
      </c>
      <c r="BP351" s="37" t="s">
        <v>491</v>
      </c>
      <c r="BQ351" s="37" t="s">
        <v>491</v>
      </c>
      <c r="BR351" s="37" t="s">
        <v>491</v>
      </c>
      <c r="BS351" s="37" t="s">
        <v>491</v>
      </c>
      <c r="BT351" s="37" t="s">
        <v>491</v>
      </c>
      <c r="BU351" s="37" t="s">
        <v>491</v>
      </c>
      <c r="BV351" s="37" t="s">
        <v>491</v>
      </c>
      <c r="BW351" s="37" t="s">
        <v>491</v>
      </c>
      <c r="BX351" s="37" t="s">
        <v>491</v>
      </c>
    </row>
    <row r="352" customFormat="false" ht="15.75" hidden="false" customHeight="true" outlineLevel="0" collapsed="false">
      <c r="A352" s="37" t="s">
        <v>479</v>
      </c>
      <c r="B352" s="37" t="s">
        <v>57</v>
      </c>
      <c r="C352" s="92" t="n">
        <v>44960</v>
      </c>
      <c r="D352" s="37" t="s">
        <v>105</v>
      </c>
      <c r="E352" s="37" t="s">
        <v>370</v>
      </c>
      <c r="F352" s="37" t="s">
        <v>499</v>
      </c>
      <c r="G352" s="5" t="s">
        <v>61</v>
      </c>
      <c r="H352" s="39" t="n">
        <v>425000000</v>
      </c>
      <c r="I352" s="37" t="s">
        <v>496</v>
      </c>
      <c r="J352" s="7" t="str">
        <f aca="false">VLOOKUP($I352,'[1]Price List, Weapons &amp; Items'!B$1:C$1048576,2,0)</f>
        <v>Portable defence system</v>
      </c>
      <c r="K352" s="7" t="str">
        <f aca="false">IF(I352=".",I352,VLOOKUP($I352,'[1]Price List, Weapons &amp; Items'!B$1:D$1048576,3,0))</f>
        <v>Light Anti-armor Weapon (LAW)</v>
      </c>
      <c r="L352" s="8" t="n">
        <f aca="false">VLOOKUP(I352,'[1]Price List, Weapons &amp; Items'!B$1:E$1048576,4,0)</f>
        <v>0</v>
      </c>
      <c r="M352" s="40" t="n">
        <v>2000</v>
      </c>
      <c r="N352" s="9" t="s">
        <v>166</v>
      </c>
      <c r="O352" s="9" t="n">
        <f aca="false">VLOOKUP($I352,'[1]Price List, Weapons &amp; Items'!B$1:G$1048576,6,0)</f>
        <v>78000</v>
      </c>
      <c r="P352" s="6" t="str">
        <f aca="false">IF(TYPE(M352)=1,IF(TYPE(O352)=1,M352*O352,"No price"),".")</f>
        <v>No price</v>
      </c>
      <c r="Q352" s="6" t="str">
        <f aca="false">IF(TYPE(N352)=1,IF(TYPE(O352)=1,N352*O352,"No price"),".")</f>
        <v>.</v>
      </c>
      <c r="R352" s="6" t="str">
        <f aca="false">IF(AG352=1,IF(H352&lt;&gt;"Not given",H352,IF(TYPE(H352)=2,IF(SUMIFS(#REF!,#REF!,A352)&gt;0,SUMIFS(#REF!,#REF!,A352),"."),"Format error")),"")</f>
        <v/>
      </c>
      <c r="S352" s="6" t="str">
        <f aca="false">IF(AND(AG352=1,R352&lt;&gt;".")=TRUE(),R352/VLOOKUP(G352,'[1]Exchange Rates'!B$1:C$1048576,2,0),IF(R352=".",".",""))</f>
        <v/>
      </c>
      <c r="T352" s="6" t="str">
        <f aca="false">IF(AG352=1,IF(AI352="Value is not given at all",".",IF(AI352="Value is given by the source",S352,IF(AI352="Value is calculated with prices",(IF(SUMIFS(#REF!,#REF!,A352)&gt;0,SUMIFS(#REF!,#REF!,A352),"."))/VLOOKUP("USD",'[1]Exchange Rates'!B$1:C$1048576,2,0),"Error with coding"))),"")</f>
        <v/>
      </c>
      <c r="U352" s="43" t="s">
        <v>63</v>
      </c>
      <c r="V352" s="34" t="s">
        <v>500</v>
      </c>
      <c r="W352" s="34" t="s">
        <v>108</v>
      </c>
      <c r="X352" s="37" t="s">
        <v>62</v>
      </c>
      <c r="Y352" s="37" t="s">
        <v>62</v>
      </c>
      <c r="Z352" s="43" t="n">
        <v>0</v>
      </c>
      <c r="AA352" s="43" t="n">
        <v>0</v>
      </c>
      <c r="AB352" s="5" t="n">
        <f aca="false">IF(AND(D352="Humanitarian", AE352&lt;&gt;"."), 1, 0)</f>
        <v>0</v>
      </c>
      <c r="AC352" s="5" t="n">
        <f aca="false">IF(OR(M352="undisclosed", M352="."), 0, IF(M352=N352, 1, 0))</f>
        <v>0</v>
      </c>
      <c r="AD352" s="5" t="n">
        <v>0</v>
      </c>
      <c r="AE352" s="37" t="s">
        <v>62</v>
      </c>
      <c r="AF352" s="12" t="str">
        <f aca="false">""</f>
        <v/>
      </c>
      <c r="AG352" s="36" t="n">
        <v>0</v>
      </c>
      <c r="AH352" s="43" t="s">
        <v>66</v>
      </c>
      <c r="AI352" s="43" t="s">
        <v>67</v>
      </c>
      <c r="AJ352" s="36" t="n">
        <v>1</v>
      </c>
      <c r="AK352" s="36" t="n">
        <v>14</v>
      </c>
      <c r="AL352" s="36" t="n">
        <v>0</v>
      </c>
      <c r="AM352" s="36" t="n">
        <f aca="false">IF(OR(AN352="2022-2023",AN352=2022), 1, 0)</f>
        <v>1</v>
      </c>
      <c r="AN352" s="36" t="s">
        <v>68</v>
      </c>
      <c r="AO352" s="36" t="n">
        <f aca="false">VLOOKUP($I352,'[1]Price List, Weapons &amp; Items'!B$1:F$1048576,5,0)</f>
        <v>0</v>
      </c>
      <c r="AP352" s="36" t="n">
        <f aca="false">IF(AND(AO352=1,M352="undisclosed")=TRUE(),1,0)</f>
        <v>0</v>
      </c>
      <c r="AQ352" s="36" t="n">
        <f aca="false">IF(AND(AO352=1,N352="undisclosed")=TRUE(),1,0)</f>
        <v>0</v>
      </c>
      <c r="AR352" s="36" t="n">
        <f aca="false">IFERROR(IF(SEARCH("ammuni",I352,1)&gt;0,1,0),0)</f>
        <v>0</v>
      </c>
      <c r="AS352" s="5" t="str">
        <f aca="false">VLOOKUP($I352,'[1]Price List, Weapons &amp; Items'!B$1:L$1048576,COLUMN('[1]Price List, Weapons &amp; Items'!$J$11)-1,0)</f>
        <v>Military media (incl. websites)</v>
      </c>
      <c r="AT352" s="5" t="str">
        <f aca="false">IF(I352=".",".",VLOOKUP($I352,'[1]Price List, Weapons &amp; Items'!B$1:J$1048576,3,0))</f>
        <v>Light Anti-armor Weapon (LAW)</v>
      </c>
      <c r="AU352" s="13" t="str">
        <f aca="true">IF(AG352=1,(OFFSET(I352,0,0,COUNTIF(#REF!,A352),1)),"")</f>
        <v/>
      </c>
      <c r="AV352" s="5" t="n">
        <f aca="false">VLOOKUP($I352,'[1]Price List, Weapons &amp; Items'!B$1:L$1048576,COLUMN('[1]Price List, Weapons &amp; Items'!$L$11)-1,0)</f>
        <v>0</v>
      </c>
      <c r="AW352" s="5" t="n">
        <f aca="false">IF(U352="Yes",1,0)</f>
        <v>1</v>
      </c>
      <c r="AX352" s="5" t="n">
        <f aca="false">IF(D352="Military",IF(OR(IFERROR(SEARCH("equipment",E352,1),0)&gt;0,IFERROR(SEARCH("weapons",E352,1),0)&gt;0),1,0),0)</f>
        <v>1</v>
      </c>
      <c r="AY352" s="5" t="str">
        <f aca="false">IFERROR(IF(VALUE(TEXT(C352,"mm"))=IF(AK352&gt;12,AK352-12,AK352),".",IF(TEXT(C352,"mm")="01",".",1)),"Value is not in date format")</f>
        <v>.</v>
      </c>
      <c r="AZ352" s="5" t="str">
        <f aca="false">IF(AND(A352=A351,C352=C351)=TRUE(),IF(F352=F351,".","1"),".")</f>
        <v>.</v>
      </c>
      <c r="BA352" s="5" t="str">
        <f aca="false">IF(AND(_xlfn.ISFORMULA(R352),_xlfn.ISFORMULA(S352),_xlfn.ISFORMULA(T352))=TRUE(),".",1)</f>
        <v>.</v>
      </c>
      <c r="BB352" s="5" t="str">
        <f aca="false">IF(T352&lt;&gt;".",IF(T352&gt;S352,1,"."),".")</f>
        <v>.</v>
      </c>
      <c r="BC352" s="5" t="n">
        <f aca="false">IFERROR(VLOOKUP(B352,'[1]Share, Heavy Weapons to Ukraine'!B$1:AA$1048576,COLUMN('[1]Share, Heavy Weapons to Ukraine'!C361)-1,0),0)</f>
        <v>1</v>
      </c>
      <c r="BD352" s="5" t="n">
        <f aca="false">VLOOKUP(Sheet1!B352,'[1]Country Summary (€)'!B$1:F$1048576,COLUMN('[1]Country Summary (€)'!C362)-1,FALSE())</f>
        <v>0</v>
      </c>
      <c r="BE352" s="5" t="str">
        <f aca="false">IF(AND(AG352=1,D352="Military",H352&lt;&gt;"Not given")=TRUE(),IF(SUMIFS(#REF!,#REF!,A352)&gt;0,ABS((SUMIFS(#REF!,#REF!,A352)/VLOOKUP("USD",'[1]Exchange Rates'!B$1:C$1048576,2,0)))/S352,"."),".")</f>
        <v>.</v>
      </c>
      <c r="BF352" s="1" t="str">
        <f aca="false">IF(AND(AG352=1,D352="Military",H352&lt;&gt;"Not given")=TRUE(),IF(SUMIFS(#REF!,#REF!,A352)&gt;0,IF((ABS((SUMIFS(#REF!,#REF!,A352)/VLOOKUP("USD",'[1]Exchange Rates'!B$1:C$1048576,2,0)))/S352)&gt;1,(SUMIFS(#REF!,#REF!,A352)-S352)/S352,(S352-SUMIFS(#REF!,#REF!,A352))/SUMIFS(#REF!,#REF!,A352)),"."),".")</f>
        <v>.</v>
      </c>
      <c r="BG352" s="37" t="s">
        <v>491</v>
      </c>
      <c r="BH352" s="37" t="s">
        <v>491</v>
      </c>
      <c r="BI352" s="37" t="s">
        <v>491</v>
      </c>
      <c r="BJ352" s="37" t="s">
        <v>491</v>
      </c>
      <c r="BK352" s="37" t="s">
        <v>491</v>
      </c>
      <c r="BL352" s="37" t="s">
        <v>491</v>
      </c>
      <c r="BM352" s="37" t="s">
        <v>491</v>
      </c>
      <c r="BN352" s="37" t="s">
        <v>491</v>
      </c>
      <c r="BO352" s="37" t="s">
        <v>491</v>
      </c>
      <c r="BP352" s="37" t="s">
        <v>491</v>
      </c>
      <c r="BQ352" s="37" t="s">
        <v>491</v>
      </c>
      <c r="BR352" s="37" t="s">
        <v>491</v>
      </c>
      <c r="BS352" s="37" t="s">
        <v>491</v>
      </c>
      <c r="BT352" s="37" t="s">
        <v>491</v>
      </c>
      <c r="BU352" s="37" t="s">
        <v>491</v>
      </c>
      <c r="BV352" s="37" t="s">
        <v>491</v>
      </c>
      <c r="BW352" s="37" t="s">
        <v>491</v>
      </c>
      <c r="BX352" s="37" t="s">
        <v>491</v>
      </c>
    </row>
    <row r="353" customFormat="false" ht="15.75" hidden="false" customHeight="true" outlineLevel="0" collapsed="false">
      <c r="A353" s="37" t="s">
        <v>479</v>
      </c>
      <c r="B353" s="37" t="s">
        <v>57</v>
      </c>
      <c r="C353" s="92" t="n">
        <v>44960</v>
      </c>
      <c r="D353" s="37" t="s">
        <v>105</v>
      </c>
      <c r="E353" s="37" t="s">
        <v>370</v>
      </c>
      <c r="F353" s="37" t="s">
        <v>499</v>
      </c>
      <c r="G353" s="5" t="s">
        <v>61</v>
      </c>
      <c r="H353" s="39" t="n">
        <v>425000000</v>
      </c>
      <c r="I353" s="37" t="s">
        <v>497</v>
      </c>
      <c r="J353" s="7" t="str">
        <f aca="false">VLOOKUP($I353,'[1]Price List, Weapons &amp; Items'!B$1:C$1048576,2,0)</f>
        <v>Light armaments &amp; infantry</v>
      </c>
      <c r="K353" s="7" t="str">
        <f aca="false">IF(I353=".",I353,VLOOKUP($I353,'[1]Price List, Weapons &amp; Items'!B$1:D$1048576,3,0))</f>
        <v>Explosive</v>
      </c>
      <c r="L353" s="8" t="n">
        <f aca="false">VLOOKUP(I353,'[1]Price List, Weapons &amp; Items'!B$1:E$1048576,4,0)</f>
        <v>0</v>
      </c>
      <c r="M353" s="9" t="s">
        <v>166</v>
      </c>
      <c r="N353" s="9" t="s">
        <v>166</v>
      </c>
      <c r="O353" s="9" t="n">
        <f aca="false">VLOOKUP($I353,'[1]Price List, Weapons &amp; Items'!B$1:G$1048576,6,0)</f>
        <v>223.15</v>
      </c>
      <c r="P353" s="6" t="str">
        <f aca="false">IF(TYPE(M353)=1,IF(TYPE(O353)=1,M353*O353,"No price"),".")</f>
        <v>.</v>
      </c>
      <c r="Q353" s="6" t="str">
        <f aca="false">IF(TYPE(N353)=1,IF(TYPE(O353)=1,N353*O353,"No price"),".")</f>
        <v>.</v>
      </c>
      <c r="R353" s="6" t="str">
        <f aca="false">IF(AG353=1,IF(H353&lt;&gt;"Not given",H353,IF(TYPE(H353)=2,IF(SUMIFS(#REF!,#REF!,A353)&gt;0,SUMIFS(#REF!,#REF!,A353),"."),"Format error")),"")</f>
        <v/>
      </c>
      <c r="S353" s="6" t="str">
        <f aca="false">IF(AND(AG353=1,R353&lt;&gt;".")=TRUE(),R353/VLOOKUP(G353,'[1]Exchange Rates'!B$1:C$1048576,2,0),IF(R353=".",".",""))</f>
        <v/>
      </c>
      <c r="T353" s="6" t="str">
        <f aca="false">IF(AG353=1,IF(AI353="Value is not given at all",".",IF(AI353="Value is given by the source",S353,IF(AI353="Value is calculated with prices",(IF(SUMIFS(#REF!,#REF!,A353)&gt;0,SUMIFS(#REF!,#REF!,A353),"."))/VLOOKUP("USD",'[1]Exchange Rates'!B$1:C$1048576,2,0),"Error with coding"))),"")</f>
        <v/>
      </c>
      <c r="U353" s="43" t="s">
        <v>63</v>
      </c>
      <c r="V353" s="34" t="s">
        <v>500</v>
      </c>
      <c r="W353" s="34" t="s">
        <v>108</v>
      </c>
      <c r="X353" s="37" t="s">
        <v>62</v>
      </c>
      <c r="Y353" s="37" t="s">
        <v>62</v>
      </c>
      <c r="Z353" s="43" t="n">
        <v>0</v>
      </c>
      <c r="AA353" s="43" t="n">
        <v>0</v>
      </c>
      <c r="AB353" s="5" t="n">
        <f aca="false">IF(AND(D353="Humanitarian", AE353&lt;&gt;"."), 1, 0)</f>
        <v>0</v>
      </c>
      <c r="AC353" s="5" t="n">
        <f aca="false">IF(OR(M353="undisclosed", M353="."), 0, IF(M353=N353, 1, 0))</f>
        <v>0</v>
      </c>
      <c r="AD353" s="5" t="n">
        <v>0</v>
      </c>
      <c r="AE353" s="37" t="s">
        <v>62</v>
      </c>
      <c r="AF353" s="12" t="str">
        <f aca="false">""</f>
        <v/>
      </c>
      <c r="AG353" s="36" t="n">
        <v>0</v>
      </c>
      <c r="AH353" s="43" t="s">
        <v>66</v>
      </c>
      <c r="AI353" s="43" t="s">
        <v>67</v>
      </c>
      <c r="AJ353" s="36" t="n">
        <v>1</v>
      </c>
      <c r="AK353" s="36" t="n">
        <v>14</v>
      </c>
      <c r="AL353" s="36" t="n">
        <v>0</v>
      </c>
      <c r="AM353" s="36" t="n">
        <f aca="false">IF(OR(AN353="2022-2023",AN353=2022), 1, 0)</f>
        <v>1</v>
      </c>
      <c r="AN353" s="36" t="s">
        <v>68</v>
      </c>
      <c r="AO353" s="36" t="n">
        <f aca="false">VLOOKUP($I353,'[1]Price List, Weapons &amp; Items'!B$1:F$1048576,5,0)</f>
        <v>0</v>
      </c>
      <c r="AP353" s="36" t="n">
        <f aca="false">IF(AND(AO353=1,M353="undisclosed")=TRUE(),1,0)</f>
        <v>0</v>
      </c>
      <c r="AQ353" s="36" t="n">
        <f aca="false">IF(AND(AO353=1,N353="undisclosed")=TRUE(),1,0)</f>
        <v>0</v>
      </c>
      <c r="AR353" s="36" t="n">
        <f aca="false">IFERROR(IF(SEARCH("ammuni",I353,1)&gt;0,1,0),0)</f>
        <v>0</v>
      </c>
      <c r="AS353" s="5" t="str">
        <f aca="false">VLOOKUP($I353,'[1]Price List, Weapons &amp; Items'!B$1:L$1048576,COLUMN('[1]Price List, Weapons &amp; Items'!$J$11)-1,0)</f>
        <v>Miscellaneous</v>
      </c>
      <c r="AT353" s="5" t="str">
        <f aca="false">IF(I353=".",".",VLOOKUP($I353,'[1]Price List, Weapons &amp; Items'!B$1:J$1048576,3,0))</f>
        <v>Explosive</v>
      </c>
      <c r="AU353" s="13" t="str">
        <f aca="true">IF(AG353=1,(OFFSET(I353,0,0,COUNTIF(#REF!,A353),1)),"")</f>
        <v/>
      </c>
      <c r="AV353" s="5" t="str">
        <f aca="false">VLOOKUP($I353,'[1]Price List, Weapons &amp; Items'!B$1:L$1048576,COLUMN('[1]Price List, Weapons &amp; Items'!$L$11)-1,0)</f>
        <v>no price, 0 count</v>
      </c>
      <c r="AW353" s="5" t="n">
        <f aca="false">IF(U353="Yes",1,0)</f>
        <v>1</v>
      </c>
      <c r="AX353" s="5" t="n">
        <f aca="false">IF(D353="Military",IF(OR(IFERROR(SEARCH("equipment",E353,1),0)&gt;0,IFERROR(SEARCH("weapons",E353,1),0)&gt;0),1,0),0)</f>
        <v>1</v>
      </c>
      <c r="AY353" s="5" t="str">
        <f aca="false">IFERROR(IF(VALUE(TEXT(C353,"mm"))=IF(AK353&gt;12,AK353-12,AK353),".",IF(TEXT(C353,"mm")="01",".",1)),"Value is not in date format")</f>
        <v>.</v>
      </c>
      <c r="AZ353" s="5" t="str">
        <f aca="false">IF(AND(A353=A352,C353=C352)=TRUE(),IF(F353=F352,".","1"),".")</f>
        <v>.</v>
      </c>
      <c r="BA353" s="5" t="str">
        <f aca="false">IF(AND(_xlfn.ISFORMULA(R353),_xlfn.ISFORMULA(S353),_xlfn.ISFORMULA(T353))=TRUE(),".",1)</f>
        <v>.</v>
      </c>
      <c r="BB353" s="5" t="str">
        <f aca="false">IF(T353&lt;&gt;".",IF(T353&gt;S353,1,"."),".")</f>
        <v>.</v>
      </c>
      <c r="BC353" s="5" t="n">
        <f aca="false">IFERROR(VLOOKUP(B353,'[1]Share, Heavy Weapons to Ukraine'!B$1:AA$1048576,COLUMN('[1]Share, Heavy Weapons to Ukraine'!C362)-1,0),0)</f>
        <v>1</v>
      </c>
      <c r="BD353" s="5" t="n">
        <f aca="false">VLOOKUP(Sheet1!B353,'[1]Country Summary (€)'!B$1:F$1048576,COLUMN('[1]Country Summary (€)'!C363)-1,FALSE())</f>
        <v>0</v>
      </c>
      <c r="BE353" s="5" t="str">
        <f aca="false">IF(AND(AG353=1,D353="Military",H353&lt;&gt;"Not given")=TRUE(),IF(SUMIFS(#REF!,#REF!,A353)&gt;0,ABS((SUMIFS(#REF!,#REF!,A353)/VLOOKUP("USD",'[1]Exchange Rates'!B$1:C$1048576,2,0)))/S353,"."),".")</f>
        <v>.</v>
      </c>
      <c r="BF353" s="1" t="str">
        <f aca="false">IF(AND(AG353=1,D353="Military",H353&lt;&gt;"Not given")=TRUE(),IF(SUMIFS(#REF!,#REF!,A353)&gt;0,IF((ABS((SUMIFS(#REF!,#REF!,A353)/VLOOKUP("USD",'[1]Exchange Rates'!B$1:C$1048576,2,0)))/S353)&gt;1,(SUMIFS(#REF!,#REF!,A353)-S353)/S353,(S353-SUMIFS(#REF!,#REF!,A353))/SUMIFS(#REF!,#REF!,A353)),"."),".")</f>
        <v>.</v>
      </c>
      <c r="BG353" s="37" t="s">
        <v>491</v>
      </c>
      <c r="BH353" s="37" t="s">
        <v>491</v>
      </c>
      <c r="BI353" s="37" t="s">
        <v>491</v>
      </c>
      <c r="BJ353" s="37" t="s">
        <v>491</v>
      </c>
      <c r="BK353" s="37" t="s">
        <v>491</v>
      </c>
      <c r="BL353" s="37" t="s">
        <v>491</v>
      </c>
      <c r="BM353" s="37" t="s">
        <v>491</v>
      </c>
      <c r="BN353" s="37" t="s">
        <v>491</v>
      </c>
      <c r="BO353" s="37" t="s">
        <v>491</v>
      </c>
      <c r="BP353" s="37" t="s">
        <v>491</v>
      </c>
      <c r="BQ353" s="37" t="s">
        <v>491</v>
      </c>
      <c r="BR353" s="37" t="s">
        <v>491</v>
      </c>
      <c r="BS353" s="37" t="s">
        <v>491</v>
      </c>
      <c r="BT353" s="37" t="s">
        <v>491</v>
      </c>
      <c r="BU353" s="37" t="s">
        <v>491</v>
      </c>
      <c r="BV353" s="37" t="s">
        <v>491</v>
      </c>
      <c r="BW353" s="37" t="s">
        <v>491</v>
      </c>
      <c r="BX353" s="37" t="s">
        <v>491</v>
      </c>
    </row>
    <row r="354" customFormat="false" ht="15.75" hidden="false" customHeight="true" outlineLevel="0" collapsed="false">
      <c r="A354" s="37" t="s">
        <v>479</v>
      </c>
      <c r="B354" s="37" t="s">
        <v>57</v>
      </c>
      <c r="C354" s="92" t="n">
        <v>44960</v>
      </c>
      <c r="D354" s="37" t="s">
        <v>105</v>
      </c>
      <c r="E354" s="37" t="s">
        <v>370</v>
      </c>
      <c r="F354" s="37" t="s">
        <v>499</v>
      </c>
      <c r="G354" s="5" t="s">
        <v>61</v>
      </c>
      <c r="H354" s="39" t="n">
        <v>425000000</v>
      </c>
      <c r="I354" s="37" t="s">
        <v>315</v>
      </c>
      <c r="J354" s="7" t="str">
        <f aca="false">VLOOKUP($I354,'[1]Price List, Weapons &amp; Items'!B$1:C$1048576,2,0)</f>
        <v>Military equipment</v>
      </c>
      <c r="K354" s="7" t="str">
        <f aca="false">IF(I354=".",I354,VLOOKUP($I354,'[1]Price List, Weapons &amp; Items'!B$1:D$1048576,3,0))</f>
        <v>Military equipment</v>
      </c>
      <c r="L354" s="8" t="n">
        <f aca="false">VLOOKUP(I354,'[1]Price List, Weapons &amp; Items'!B$1:E$1048576,4,0)</f>
        <v>0</v>
      </c>
      <c r="M354" s="9" t="s">
        <v>166</v>
      </c>
      <c r="N354" s="9" t="s">
        <v>166</v>
      </c>
      <c r="O354" s="9" t="n">
        <f aca="false">VLOOKUP($I354,'[1]Price List, Weapons &amp; Items'!B$1:G$1048576,6,0)</f>
        <v>90</v>
      </c>
      <c r="P354" s="6" t="str">
        <f aca="false">IF(TYPE(M354)=1,IF(TYPE(O354)=1,M354*O354,"No price"),".")</f>
        <v>.</v>
      </c>
      <c r="Q354" s="6" t="str">
        <f aca="false">IF(TYPE(N354)=1,IF(TYPE(O354)=1,N354*O354,"No price"),".")</f>
        <v>.</v>
      </c>
      <c r="R354" s="6" t="str">
        <f aca="false">IF(AG354=1,IF(H354&lt;&gt;"Not given",H354,IF(TYPE(H354)=2,IF(SUMIFS(#REF!,#REF!,A354)&gt;0,SUMIFS(#REF!,#REF!,A354),"."),"Format error")),"")</f>
        <v/>
      </c>
      <c r="S354" s="6" t="str">
        <f aca="false">IF(AND(AG354=1,R354&lt;&gt;".")=TRUE(),R354/VLOOKUP(G354,'[1]Exchange Rates'!B$1:C$1048576,2,0),IF(R354=".",".",""))</f>
        <v/>
      </c>
      <c r="T354" s="6" t="str">
        <f aca="false">IF(AG354=1,IF(AI354="Value is not given at all",".",IF(AI354="Value is given by the source",S354,IF(AI354="Value is calculated with prices",(IF(SUMIFS(#REF!,#REF!,A354)&gt;0,SUMIFS(#REF!,#REF!,A354),"."))/VLOOKUP("USD",'[1]Exchange Rates'!B$1:C$1048576,2,0),"Error with coding"))),"")</f>
        <v/>
      </c>
      <c r="U354" s="43" t="s">
        <v>63</v>
      </c>
      <c r="V354" s="34" t="s">
        <v>500</v>
      </c>
      <c r="W354" s="34" t="s">
        <v>108</v>
      </c>
      <c r="X354" s="37" t="s">
        <v>62</v>
      </c>
      <c r="Y354" s="37" t="s">
        <v>62</v>
      </c>
      <c r="Z354" s="43" t="n">
        <v>0</v>
      </c>
      <c r="AA354" s="43" t="n">
        <v>0</v>
      </c>
      <c r="AB354" s="5" t="n">
        <f aca="false">IF(AND(D354="Humanitarian", AE354&lt;&gt;"."), 1, 0)</f>
        <v>0</v>
      </c>
      <c r="AC354" s="5" t="n">
        <f aca="false">IF(OR(M354="undisclosed", M354="."), 0, IF(M354=N354, 1, 0))</f>
        <v>0</v>
      </c>
      <c r="AD354" s="5" t="n">
        <v>0</v>
      </c>
      <c r="AE354" s="37" t="s">
        <v>62</v>
      </c>
      <c r="AF354" s="12" t="str">
        <f aca="false">""</f>
        <v/>
      </c>
      <c r="AG354" s="36" t="n">
        <v>0</v>
      </c>
      <c r="AH354" s="43" t="s">
        <v>66</v>
      </c>
      <c r="AI354" s="43" t="s">
        <v>67</v>
      </c>
      <c r="AJ354" s="36" t="n">
        <v>1</v>
      </c>
      <c r="AK354" s="36" t="n">
        <v>14</v>
      </c>
      <c r="AL354" s="36" t="n">
        <v>0</v>
      </c>
      <c r="AM354" s="36" t="n">
        <f aca="false">IF(OR(AN354="2022-2023",AN354=2022), 1, 0)</f>
        <v>1</v>
      </c>
      <c r="AN354" s="36" t="s">
        <v>68</v>
      </c>
      <c r="AO354" s="36" t="n">
        <f aca="false">VLOOKUP($I354,'[1]Price List, Weapons &amp; Items'!B$1:F$1048576,5,0)</f>
        <v>0</v>
      </c>
      <c r="AP354" s="36" t="n">
        <f aca="false">IF(AND(AO354=1,M354="undisclosed")=TRUE(),1,0)</f>
        <v>0</v>
      </c>
      <c r="AQ354" s="36" t="n">
        <f aca="false">IF(AND(AO354=1,N354="undisclosed")=TRUE(),1,0)</f>
        <v>0</v>
      </c>
      <c r="AR354" s="36" t="n">
        <f aca="false">IFERROR(IF(SEARCH("ammuni",I354,1)&gt;0,1,0),0)</f>
        <v>0</v>
      </c>
      <c r="AS354" s="5" t="str">
        <f aca="false">VLOOKUP($I354,'[1]Price List, Weapons &amp; Items'!B$1:L$1048576,COLUMN('[1]Price List, Weapons &amp; Items'!$J$11)-1,0)</f>
        <v>Media reports (incl. social media)</v>
      </c>
      <c r="AT354" s="5" t="str">
        <f aca="false">IF(I354=".",".",VLOOKUP($I354,'[1]Price List, Weapons &amp; Items'!B$1:J$1048576,3,0))</f>
        <v>Military equipment</v>
      </c>
      <c r="AU354" s="13" t="str">
        <f aca="true">IF(AG354=1,(OFFSET(I354,0,0,COUNTIF(#REF!,A354),1)),"")</f>
        <v/>
      </c>
      <c r="AV354" s="5" t="str">
        <f aca="false">VLOOKUP($I354,'[1]Price List, Weapons &amp; Items'!B$1:L$1048576,COLUMN('[1]Price List, Weapons &amp; Items'!$L$11)-1,0)</f>
        <v>no price, 0 count</v>
      </c>
      <c r="AW354" s="5" t="n">
        <f aca="false">IF(U354="Yes",1,0)</f>
        <v>1</v>
      </c>
      <c r="AX354" s="5" t="n">
        <f aca="false">IF(D354="Military",IF(OR(IFERROR(SEARCH("equipment",E354,1),0)&gt;0,IFERROR(SEARCH("weapons",E354,1),0)&gt;0),1,0),0)</f>
        <v>1</v>
      </c>
      <c r="AY354" s="5" t="str">
        <f aca="false">IFERROR(IF(VALUE(TEXT(C354,"mm"))=IF(AK354&gt;12,AK354-12,AK354),".",IF(TEXT(C354,"mm")="01",".",1)),"Value is not in date format")</f>
        <v>.</v>
      </c>
      <c r="AZ354" s="5" t="str">
        <f aca="false">IF(AND(A354=A353,C354=C353)=TRUE(),IF(F354=F353,".","1"),".")</f>
        <v>.</v>
      </c>
      <c r="BA354" s="5" t="str">
        <f aca="false">IF(AND(_xlfn.ISFORMULA(R354),_xlfn.ISFORMULA(S354),_xlfn.ISFORMULA(T354))=TRUE(),".",1)</f>
        <v>.</v>
      </c>
      <c r="BB354" s="5" t="str">
        <f aca="false">IF(T354&lt;&gt;".",IF(T354&gt;S354,1,"."),".")</f>
        <v>.</v>
      </c>
      <c r="BC354" s="5" t="n">
        <f aca="false">IFERROR(VLOOKUP(B354,'[1]Share, Heavy Weapons to Ukraine'!B$1:AA$1048576,COLUMN('[1]Share, Heavy Weapons to Ukraine'!C363)-1,0),0)</f>
        <v>1</v>
      </c>
      <c r="BD354" s="5" t="n">
        <f aca="false">VLOOKUP(Sheet1!B354,'[1]Country Summary (€)'!B$1:F$1048576,COLUMN('[1]Country Summary (€)'!C364)-1,FALSE())</f>
        <v>0</v>
      </c>
      <c r="BE354" s="5" t="str">
        <f aca="false">IF(AND(AG354=1,D354="Military",H354&lt;&gt;"Not given")=TRUE(),IF(SUMIFS(#REF!,#REF!,A354)&gt;0,ABS((SUMIFS(#REF!,#REF!,A354)/VLOOKUP("USD",'[1]Exchange Rates'!B$1:C$1048576,2,0)))/S354,"."),".")</f>
        <v>.</v>
      </c>
      <c r="BF354" s="1" t="str">
        <f aca="false">IF(AND(AG354=1,D354="Military",H354&lt;&gt;"Not given")=TRUE(),IF(SUMIFS(#REF!,#REF!,A354)&gt;0,IF((ABS((SUMIFS(#REF!,#REF!,A354)/VLOOKUP("USD",'[1]Exchange Rates'!B$1:C$1048576,2,0)))/S354)&gt;1,(SUMIFS(#REF!,#REF!,A354)-S354)/S354,(S354-SUMIFS(#REF!,#REF!,A354))/SUMIFS(#REF!,#REF!,A354)),"."),".")</f>
        <v>.</v>
      </c>
      <c r="BG354" s="37" t="s">
        <v>491</v>
      </c>
      <c r="BH354" s="37" t="s">
        <v>491</v>
      </c>
      <c r="BI354" s="37" t="s">
        <v>491</v>
      </c>
      <c r="BJ354" s="37" t="s">
        <v>491</v>
      </c>
      <c r="BK354" s="37" t="s">
        <v>491</v>
      </c>
      <c r="BL354" s="37" t="s">
        <v>491</v>
      </c>
      <c r="BM354" s="37" t="s">
        <v>491</v>
      </c>
      <c r="BN354" s="37" t="s">
        <v>491</v>
      </c>
      <c r="BO354" s="37" t="s">
        <v>491</v>
      </c>
      <c r="BP354" s="37" t="s">
        <v>491</v>
      </c>
      <c r="BQ354" s="37" t="s">
        <v>491</v>
      </c>
      <c r="BR354" s="37" t="s">
        <v>491</v>
      </c>
      <c r="BS354" s="37" t="s">
        <v>491</v>
      </c>
      <c r="BT354" s="37" t="s">
        <v>491</v>
      </c>
      <c r="BU354" s="37" t="s">
        <v>491</v>
      </c>
      <c r="BV354" s="37" t="s">
        <v>491</v>
      </c>
      <c r="BW354" s="37" t="s">
        <v>491</v>
      </c>
      <c r="BX354" s="37" t="s">
        <v>491</v>
      </c>
    </row>
    <row r="355" customFormat="false" ht="15.75" hidden="false" customHeight="true" outlineLevel="0" collapsed="false">
      <c r="A355" s="37" t="s">
        <v>479</v>
      </c>
      <c r="B355" s="37" t="s">
        <v>57</v>
      </c>
      <c r="C355" s="92" t="n">
        <v>44960</v>
      </c>
      <c r="D355" s="37" t="s">
        <v>105</v>
      </c>
      <c r="E355" s="37" t="s">
        <v>370</v>
      </c>
      <c r="F355" s="37" t="s">
        <v>499</v>
      </c>
      <c r="G355" s="5" t="s">
        <v>61</v>
      </c>
      <c r="H355" s="39" t="n">
        <v>425000000</v>
      </c>
      <c r="I355" s="37" t="s">
        <v>503</v>
      </c>
      <c r="J355" s="7" t="str">
        <f aca="false">VLOOKUP($I355,'[1]Price List, Weapons &amp; Items'!B$1:C$1048576,2,0)</f>
        <v>Military equipment</v>
      </c>
      <c r="K355" s="7" t="str">
        <f aca="false">IF(I355=".",I355,VLOOKUP($I355,'[1]Price List, Weapons &amp; Items'!B$1:D$1048576,3,0))</f>
        <v>Military equipment</v>
      </c>
      <c r="L355" s="8" t="n">
        <f aca="false">VLOOKUP(I355,'[1]Price List, Weapons &amp; Items'!B$1:E$1048576,4,0)</f>
        <v>0</v>
      </c>
      <c r="M355" s="9" t="s">
        <v>166</v>
      </c>
      <c r="N355" s="9" t="s">
        <v>166</v>
      </c>
      <c r="O355" s="9" t="str">
        <f aca="false">VLOOKUP($I355,'[1]Price List, Weapons &amp; Items'!B$1:G$1048576,6,0)</f>
        <v>.</v>
      </c>
      <c r="P355" s="6" t="str">
        <f aca="false">IF(TYPE(M355)=1,IF(TYPE(O355)=1,M355*O355,"No price"),".")</f>
        <v>.</v>
      </c>
      <c r="Q355" s="6" t="str">
        <f aca="false">IF(TYPE(N355)=1,IF(TYPE(O355)=1,N355*O355,"No price"),".")</f>
        <v>.</v>
      </c>
      <c r="R355" s="6" t="str">
        <f aca="false">IF(AG355=1,IF(H355&lt;&gt;"Not given",H355,IF(TYPE(H355)=2,IF(SUMIFS(#REF!,#REF!,A355)&gt;0,SUMIFS(#REF!,#REF!,A355),"."),"Format error")),"")</f>
        <v/>
      </c>
      <c r="S355" s="6" t="str">
        <f aca="false">IF(AND(AG355=1,R355&lt;&gt;".")=TRUE(),R355/VLOOKUP(G355,'[1]Exchange Rates'!B$1:C$1048576,2,0),IF(R355=".",".",""))</f>
        <v/>
      </c>
      <c r="T355" s="6" t="str">
        <f aca="false">IF(AG355=1,IF(AI355="Value is not given at all",".",IF(AI355="Value is given by the source",S355,IF(AI355="Value is calculated with prices",(IF(SUMIFS(#REF!,#REF!,A355)&gt;0,SUMIFS(#REF!,#REF!,A355),"."))/VLOOKUP("USD",'[1]Exchange Rates'!B$1:C$1048576,2,0),"Error with coding"))),"")</f>
        <v/>
      </c>
      <c r="U355" s="43" t="s">
        <v>63</v>
      </c>
      <c r="V355" s="34" t="s">
        <v>500</v>
      </c>
      <c r="W355" s="34" t="s">
        <v>108</v>
      </c>
      <c r="X355" s="37" t="s">
        <v>62</v>
      </c>
      <c r="Y355" s="37" t="s">
        <v>62</v>
      </c>
      <c r="Z355" s="43" t="n">
        <v>0</v>
      </c>
      <c r="AA355" s="43" t="n">
        <v>0</v>
      </c>
      <c r="AB355" s="5" t="n">
        <f aca="false">IF(AND(D355="Humanitarian", AE355&lt;&gt;"."), 1, 0)</f>
        <v>0</v>
      </c>
      <c r="AC355" s="5" t="n">
        <f aca="false">IF(OR(M355="undisclosed", M355="."), 0, IF(M355=N355, 1, 0))</f>
        <v>0</v>
      </c>
      <c r="AD355" s="5" t="n">
        <v>0</v>
      </c>
      <c r="AE355" s="37" t="s">
        <v>62</v>
      </c>
      <c r="AF355" s="12" t="str">
        <f aca="false">""</f>
        <v/>
      </c>
      <c r="AG355" s="36" t="n">
        <v>0</v>
      </c>
      <c r="AH355" s="43" t="s">
        <v>66</v>
      </c>
      <c r="AI355" s="43" t="s">
        <v>67</v>
      </c>
      <c r="AJ355" s="36" t="n">
        <v>1</v>
      </c>
      <c r="AK355" s="36" t="n">
        <v>14</v>
      </c>
      <c r="AL355" s="36" t="n">
        <v>0</v>
      </c>
      <c r="AM355" s="36" t="n">
        <f aca="false">IF(OR(AN355="2022-2023",AN355=2022), 1, 0)</f>
        <v>1</v>
      </c>
      <c r="AN355" s="36" t="s">
        <v>68</v>
      </c>
      <c r="AO355" s="36" t="n">
        <f aca="false">VLOOKUP($I355,'[1]Price List, Weapons &amp; Items'!B$1:F$1048576,5,0)</f>
        <v>0</v>
      </c>
      <c r="AP355" s="36" t="n">
        <f aca="false">IF(AND(AO355=1,M355="undisclosed")=TRUE(),1,0)</f>
        <v>0</v>
      </c>
      <c r="AQ355" s="36" t="n">
        <f aca="false">IF(AND(AO355=1,N355="undisclosed")=TRUE(),1,0)</f>
        <v>0</v>
      </c>
      <c r="AR355" s="36" t="n">
        <f aca="false">IFERROR(IF(SEARCH("ammuni",I355,1)&gt;0,1,0),0)</f>
        <v>0</v>
      </c>
      <c r="AS355" s="5" t="str">
        <f aca="false">VLOOKUP($I355,'[1]Price List, Weapons &amp; Items'!B$1:L$1048576,COLUMN('[1]Price List, Weapons &amp; Items'!$J$11)-1,0)</f>
        <v>.</v>
      </c>
      <c r="AT355" s="5" t="str">
        <f aca="false">IF(I355=".",".",VLOOKUP($I355,'[1]Price List, Weapons &amp; Items'!B$1:J$1048576,3,0))</f>
        <v>Military equipment</v>
      </c>
      <c r="AU355" s="13" t="str">
        <f aca="true">IF(AG355=1,(OFFSET(I355,0,0,COUNTIF(#REF!,A355),1)),"")</f>
        <v/>
      </c>
      <c r="AV355" s="5" t="str">
        <f aca="false">VLOOKUP($I355,'[1]Price List, Weapons &amp; Items'!B$1:L$1048576,COLUMN('[1]Price List, Weapons &amp; Items'!$L$11)-1,0)</f>
        <v>no price, 0 count</v>
      </c>
      <c r="AW355" s="5" t="n">
        <f aca="false">IF(U355="Yes",1,0)</f>
        <v>1</v>
      </c>
      <c r="AX355" s="5" t="n">
        <f aca="false">IF(D355="Military",IF(OR(IFERROR(SEARCH("equipment",E355,1),0)&gt;0,IFERROR(SEARCH("weapons",E355,1),0)&gt;0),1,0),0)</f>
        <v>1</v>
      </c>
      <c r="AY355" s="5" t="str">
        <f aca="false">IFERROR(IF(VALUE(TEXT(C355,"mm"))=IF(AK355&gt;12,AK355-12,AK355),".",IF(TEXT(C355,"mm")="01",".",1)),"Value is not in date format")</f>
        <v>.</v>
      </c>
      <c r="AZ355" s="5" t="str">
        <f aca="false">IF(AND(A355=A354,C355=C354)=TRUE(),IF(F355=F354,".","1"),".")</f>
        <v>.</v>
      </c>
      <c r="BA355" s="5" t="str">
        <f aca="false">IF(AND(_xlfn.ISFORMULA(R355),_xlfn.ISFORMULA(S355),_xlfn.ISFORMULA(T355))=TRUE(),".",1)</f>
        <v>.</v>
      </c>
      <c r="BB355" s="5" t="str">
        <f aca="false">IF(T355&lt;&gt;".",IF(T355&gt;S355,1,"."),".")</f>
        <v>.</v>
      </c>
      <c r="BC355" s="5" t="n">
        <f aca="false">IFERROR(VLOOKUP(B355,'[1]Share, Heavy Weapons to Ukraine'!B$1:AA$1048576,COLUMN('[1]Share, Heavy Weapons to Ukraine'!C364)-1,0),0)</f>
        <v>1</v>
      </c>
      <c r="BD355" s="5" t="n">
        <f aca="false">VLOOKUP(Sheet1!B355,'[1]Country Summary (€)'!B$1:F$1048576,COLUMN('[1]Country Summary (€)'!C365)-1,FALSE())</f>
        <v>0</v>
      </c>
      <c r="BE355" s="5" t="str">
        <f aca="false">IF(AND(AG355=1,D355="Military",H355&lt;&gt;"Not given")=TRUE(),IF(SUMIFS(#REF!,#REF!,A355)&gt;0,ABS((SUMIFS(#REF!,#REF!,A355)/VLOOKUP("USD",'[1]Exchange Rates'!B$1:C$1048576,2,0)))/S355,"."),".")</f>
        <v>.</v>
      </c>
      <c r="BF355" s="1" t="str">
        <f aca="false">IF(AND(AG355=1,D355="Military",H355&lt;&gt;"Not given")=TRUE(),IF(SUMIFS(#REF!,#REF!,A355)&gt;0,IF((ABS((SUMIFS(#REF!,#REF!,A355)/VLOOKUP("USD",'[1]Exchange Rates'!B$1:C$1048576,2,0)))/S355)&gt;1,(SUMIFS(#REF!,#REF!,A355)-S355)/S355,(S355-SUMIFS(#REF!,#REF!,A355))/SUMIFS(#REF!,#REF!,A355)),"."),".")</f>
        <v>.</v>
      </c>
      <c r="BG355" s="37" t="s">
        <v>491</v>
      </c>
      <c r="BH355" s="37" t="s">
        <v>491</v>
      </c>
      <c r="BI355" s="37" t="s">
        <v>491</v>
      </c>
      <c r="BJ355" s="37" t="s">
        <v>491</v>
      </c>
      <c r="BK355" s="37" t="s">
        <v>491</v>
      </c>
      <c r="BL355" s="37" t="s">
        <v>491</v>
      </c>
      <c r="BM355" s="37" t="s">
        <v>491</v>
      </c>
      <c r="BN355" s="37" t="s">
        <v>491</v>
      </c>
      <c r="BO355" s="37" t="s">
        <v>491</v>
      </c>
      <c r="BP355" s="37" t="s">
        <v>491</v>
      </c>
      <c r="BQ355" s="37" t="s">
        <v>491</v>
      </c>
      <c r="BR355" s="37" t="s">
        <v>491</v>
      </c>
      <c r="BS355" s="37" t="s">
        <v>491</v>
      </c>
      <c r="BT355" s="37" t="s">
        <v>491</v>
      </c>
      <c r="BU355" s="37" t="s">
        <v>491</v>
      </c>
      <c r="BV355" s="37" t="s">
        <v>491</v>
      </c>
      <c r="BW355" s="37" t="s">
        <v>491</v>
      </c>
      <c r="BX355" s="37" t="s">
        <v>491</v>
      </c>
    </row>
    <row r="356" customFormat="false" ht="15.75" hidden="false" customHeight="true" outlineLevel="0" collapsed="false">
      <c r="A356" s="37" t="s">
        <v>479</v>
      </c>
      <c r="B356" s="37" t="s">
        <v>57</v>
      </c>
      <c r="C356" s="92" t="n">
        <v>44960</v>
      </c>
      <c r="D356" s="37" t="s">
        <v>105</v>
      </c>
      <c r="E356" s="37" t="s">
        <v>370</v>
      </c>
      <c r="F356" s="37" t="s">
        <v>499</v>
      </c>
      <c r="G356" s="5" t="s">
        <v>61</v>
      </c>
      <c r="H356" s="39" t="n">
        <v>425000000</v>
      </c>
      <c r="I356" s="37" t="s">
        <v>504</v>
      </c>
      <c r="J356" s="7" t="str">
        <f aca="false">VLOOKUP($I356,'[1]Price List, Weapons &amp; Items'!B$1:C$1048576,2,0)</f>
        <v>Military equipment</v>
      </c>
      <c r="K356" s="7" t="str">
        <f aca="false">IF(I356=".",I356,VLOOKUP($I356,'[1]Price List, Weapons &amp; Items'!B$1:D$1048576,3,0))</f>
        <v>Military equipment</v>
      </c>
      <c r="L356" s="8" t="n">
        <f aca="false">VLOOKUP(I356,'[1]Price List, Weapons &amp; Items'!B$1:E$1048576,4,0)</f>
        <v>0</v>
      </c>
      <c r="M356" s="9" t="s">
        <v>166</v>
      </c>
      <c r="N356" s="9" t="s">
        <v>166</v>
      </c>
      <c r="O356" s="9" t="n">
        <f aca="false">VLOOKUP($I356,'[1]Price List, Weapons &amp; Items'!B$1:G$1048576,6,0)</f>
        <v>1400</v>
      </c>
      <c r="P356" s="6" t="str">
        <f aca="false">IF(TYPE(M356)=1,IF(TYPE(O356)=1,M356*O356,"No price"),".")</f>
        <v>.</v>
      </c>
      <c r="Q356" s="6" t="str">
        <f aca="false">IF(TYPE(N356)=1,IF(TYPE(O356)=1,N356*O356,"No price"),".")</f>
        <v>.</v>
      </c>
      <c r="R356" s="6" t="str">
        <f aca="false">IF(AG356=1,IF(H356&lt;&gt;"Not given",H356,IF(TYPE(H356)=2,IF(SUMIFS(#REF!,#REF!,A356)&gt;0,SUMIFS(#REF!,#REF!,A356),"."),"Format error")),"")</f>
        <v/>
      </c>
      <c r="S356" s="6" t="str">
        <f aca="false">IF(AND(AG356=1,R356&lt;&gt;".")=TRUE(),R356/VLOOKUP(G356,'[1]Exchange Rates'!B$1:C$1048576,2,0),IF(R356=".",".",""))</f>
        <v/>
      </c>
      <c r="T356" s="6" t="str">
        <f aca="false">IF(AG356=1,IF(AI356="Value is not given at all",".",IF(AI356="Value is given by the source",S356,IF(AI356="Value is calculated with prices",(IF(SUMIFS(#REF!,#REF!,A356)&gt;0,SUMIFS(#REF!,#REF!,A356),"."))/VLOOKUP("USD",'[1]Exchange Rates'!B$1:C$1048576,2,0),"Error with coding"))),"")</f>
        <v/>
      </c>
      <c r="U356" s="43" t="s">
        <v>63</v>
      </c>
      <c r="V356" s="34" t="s">
        <v>500</v>
      </c>
      <c r="W356" s="34" t="s">
        <v>108</v>
      </c>
      <c r="X356" s="37" t="s">
        <v>62</v>
      </c>
      <c r="Y356" s="37" t="s">
        <v>62</v>
      </c>
      <c r="Z356" s="43" t="n">
        <v>0</v>
      </c>
      <c r="AA356" s="43" t="n">
        <v>0</v>
      </c>
      <c r="AB356" s="5" t="n">
        <f aca="false">IF(AND(D356="Humanitarian", AE356&lt;&gt;"."), 1, 0)</f>
        <v>0</v>
      </c>
      <c r="AC356" s="5" t="n">
        <f aca="false">IF(OR(M356="undisclosed", M356="."), 0, IF(M356=N356, 1, 0))</f>
        <v>0</v>
      </c>
      <c r="AD356" s="5" t="n">
        <v>0</v>
      </c>
      <c r="AE356" s="37" t="s">
        <v>62</v>
      </c>
      <c r="AF356" s="12" t="str">
        <f aca="false">""</f>
        <v/>
      </c>
      <c r="AG356" s="36" t="n">
        <v>0</v>
      </c>
      <c r="AH356" s="43" t="s">
        <v>66</v>
      </c>
      <c r="AI356" s="43" t="s">
        <v>67</v>
      </c>
      <c r="AJ356" s="36" t="n">
        <v>1</v>
      </c>
      <c r="AK356" s="36" t="n">
        <v>14</v>
      </c>
      <c r="AL356" s="36" t="n">
        <v>0</v>
      </c>
      <c r="AM356" s="36" t="n">
        <f aca="false">IF(OR(AN356="2022-2023",AN356=2022), 1, 0)</f>
        <v>1</v>
      </c>
      <c r="AN356" s="36" t="s">
        <v>68</v>
      </c>
      <c r="AO356" s="36" t="n">
        <f aca="false">VLOOKUP($I356,'[1]Price List, Weapons &amp; Items'!B$1:F$1048576,5,0)</f>
        <v>0</v>
      </c>
      <c r="AP356" s="36" t="n">
        <f aca="false">IF(AND(AO356=1,M356="undisclosed")=TRUE(),1,0)</f>
        <v>0</v>
      </c>
      <c r="AQ356" s="36" t="n">
        <f aca="false">IF(AND(AO356=1,N356="undisclosed")=TRUE(),1,0)</f>
        <v>0</v>
      </c>
      <c r="AR356" s="36" t="n">
        <f aca="false">IFERROR(IF(SEARCH("ammuni",I356,1)&gt;0,1,0),0)</f>
        <v>0</v>
      </c>
      <c r="AS356" s="5" t="str">
        <f aca="false">VLOOKUP($I356,'[1]Price List, Weapons &amp; Items'!B$1:L$1048576,COLUMN('[1]Price List, Weapons &amp; Items'!$J$11)-1,0)</f>
        <v>Military media (incl. websites)</v>
      </c>
      <c r="AT356" s="5" t="str">
        <f aca="false">IF(I356=".",".",VLOOKUP($I356,'[1]Price List, Weapons &amp; Items'!B$1:J$1048576,3,0))</f>
        <v>Military equipment</v>
      </c>
      <c r="AU356" s="13" t="str">
        <f aca="true">IF(AG356=1,(OFFSET(I356,0,0,COUNTIF(#REF!,A356),1)),"")</f>
        <v/>
      </c>
      <c r="AV356" s="5" t="n">
        <f aca="false">VLOOKUP($I356,'[1]Price List, Weapons &amp; Items'!B$1:L$1048576,COLUMN('[1]Price List, Weapons &amp; Items'!$L$11)-1,0)</f>
        <v>0</v>
      </c>
      <c r="AW356" s="5" t="n">
        <f aca="false">IF(U356="Yes",1,0)</f>
        <v>1</v>
      </c>
      <c r="AX356" s="5" t="n">
        <f aca="false">IF(D356="Military",IF(OR(IFERROR(SEARCH("equipment",E356,1),0)&gt;0,IFERROR(SEARCH("weapons",E356,1),0)&gt;0),1,0),0)</f>
        <v>1</v>
      </c>
      <c r="AY356" s="5" t="str">
        <f aca="false">IFERROR(IF(VALUE(TEXT(C356,"mm"))=IF(AK356&gt;12,AK356-12,AK356),".",IF(TEXT(C356,"mm")="01",".",1)),"Value is not in date format")</f>
        <v>.</v>
      </c>
      <c r="AZ356" s="5" t="str">
        <f aca="false">IF(AND(A356=A355,C356=C355)=TRUE(),IF(F356=F355,".","1"),".")</f>
        <v>.</v>
      </c>
      <c r="BA356" s="5" t="str">
        <f aca="false">IF(AND(_xlfn.ISFORMULA(R356),_xlfn.ISFORMULA(S356),_xlfn.ISFORMULA(T356))=TRUE(),".",1)</f>
        <v>.</v>
      </c>
      <c r="BB356" s="5" t="str">
        <f aca="false">IF(T356&lt;&gt;".",IF(T356&gt;S356,1,"."),".")</f>
        <v>.</v>
      </c>
      <c r="BC356" s="5" t="n">
        <f aca="false">IFERROR(VLOOKUP(B356,'[1]Share, Heavy Weapons to Ukraine'!B$1:AA$1048576,COLUMN('[1]Share, Heavy Weapons to Ukraine'!C365)-1,0),0)</f>
        <v>1</v>
      </c>
      <c r="BD356" s="5" t="n">
        <f aca="false">VLOOKUP(Sheet1!B356,'[1]Country Summary (€)'!B$1:F$1048576,COLUMN('[1]Country Summary (€)'!C366)-1,FALSE())</f>
        <v>0</v>
      </c>
      <c r="BE356" s="5" t="str">
        <f aca="false">IF(AND(AG356=1,D356="Military",H356&lt;&gt;"Not given")=TRUE(),IF(SUMIFS(#REF!,#REF!,A356)&gt;0,ABS((SUMIFS(#REF!,#REF!,A356)/VLOOKUP("USD",'[1]Exchange Rates'!B$1:C$1048576,2,0)))/S356,"."),".")</f>
        <v>.</v>
      </c>
      <c r="BF356" s="1" t="str">
        <f aca="false">IF(AND(AG356=1,D356="Military",H356&lt;&gt;"Not given")=TRUE(),IF(SUMIFS(#REF!,#REF!,A356)&gt;0,IF((ABS((SUMIFS(#REF!,#REF!,A356)/VLOOKUP("USD",'[1]Exchange Rates'!B$1:C$1048576,2,0)))/S356)&gt;1,(SUMIFS(#REF!,#REF!,A356)-S356)/S356,(S356-SUMIFS(#REF!,#REF!,A356))/SUMIFS(#REF!,#REF!,A356)),"."),".")</f>
        <v>.</v>
      </c>
      <c r="BG356" s="37" t="s">
        <v>491</v>
      </c>
      <c r="BH356" s="37" t="s">
        <v>491</v>
      </c>
      <c r="BI356" s="37" t="s">
        <v>491</v>
      </c>
      <c r="BJ356" s="37" t="s">
        <v>491</v>
      </c>
      <c r="BK356" s="37" t="s">
        <v>491</v>
      </c>
      <c r="BL356" s="37" t="s">
        <v>491</v>
      </c>
      <c r="BM356" s="37" t="s">
        <v>491</v>
      </c>
      <c r="BN356" s="37" t="s">
        <v>491</v>
      </c>
      <c r="BO356" s="37" t="s">
        <v>491</v>
      </c>
      <c r="BP356" s="37" t="s">
        <v>491</v>
      </c>
      <c r="BQ356" s="37" t="s">
        <v>491</v>
      </c>
      <c r="BR356" s="37" t="s">
        <v>491</v>
      </c>
      <c r="BS356" s="37" t="s">
        <v>491</v>
      </c>
      <c r="BT356" s="37" t="s">
        <v>491</v>
      </c>
      <c r="BU356" s="37" t="s">
        <v>491</v>
      </c>
      <c r="BV356" s="37" t="s">
        <v>491</v>
      </c>
      <c r="BW356" s="37" t="s">
        <v>491</v>
      </c>
      <c r="BX356" s="37" t="s">
        <v>491</v>
      </c>
    </row>
    <row r="357" customFormat="false" ht="15.75" hidden="false" customHeight="true" outlineLevel="0" collapsed="false">
      <c r="A357" s="37" t="s">
        <v>479</v>
      </c>
      <c r="B357" s="37" t="s">
        <v>57</v>
      </c>
      <c r="C357" s="92" t="n">
        <v>44960</v>
      </c>
      <c r="D357" s="37" t="s">
        <v>105</v>
      </c>
      <c r="E357" s="37" t="s">
        <v>370</v>
      </c>
      <c r="F357" s="37" t="s">
        <v>499</v>
      </c>
      <c r="G357" s="5" t="s">
        <v>61</v>
      </c>
      <c r="H357" s="39" t="n">
        <v>425000000</v>
      </c>
      <c r="I357" s="37" t="s">
        <v>498</v>
      </c>
      <c r="J357" s="7" t="str">
        <f aca="false">VLOOKUP($I357,'[1]Price List, Weapons &amp; Items'!B$1:C$1048576,2,0)</f>
        <v>Military equipment</v>
      </c>
      <c r="K357" s="7" t="str">
        <f aca="false">IF(I357=".",I357,VLOOKUP($I357,'[1]Price List, Weapons &amp; Items'!B$1:D$1048576,3,0))</f>
        <v>Military equipment</v>
      </c>
      <c r="L357" s="8" t="n">
        <f aca="false">VLOOKUP(I357,'[1]Price List, Weapons &amp; Items'!B$1:E$1048576,4,0)</f>
        <v>0</v>
      </c>
      <c r="M357" s="9" t="s">
        <v>166</v>
      </c>
      <c r="N357" s="9" t="s">
        <v>166</v>
      </c>
      <c r="O357" s="9" t="str">
        <f aca="false">VLOOKUP($I357,'[1]Price List, Weapons &amp; Items'!B$1:G$1048576,6,0)</f>
        <v>.</v>
      </c>
      <c r="P357" s="6" t="str">
        <f aca="false">IF(TYPE(M357)=1,IF(TYPE(O357)=1,M357*O357,"No price"),".")</f>
        <v>.</v>
      </c>
      <c r="Q357" s="6" t="str">
        <f aca="false">IF(TYPE(N357)=1,IF(TYPE(O357)=1,N357*O357,"No price"),".")</f>
        <v>.</v>
      </c>
      <c r="R357" s="6" t="str">
        <f aca="false">IF(AG357=1,IF(H357&lt;&gt;"Not given",H357,IF(TYPE(H357)=2,IF(SUMIFS(#REF!,#REF!,A357)&gt;0,SUMIFS(#REF!,#REF!,A357),"."),"Format error")),"")</f>
        <v/>
      </c>
      <c r="S357" s="6" t="str">
        <f aca="false">IF(AND(AG357=1,R357&lt;&gt;".")=TRUE(),R357/VLOOKUP(G357,'[1]Exchange Rates'!B$1:C$1048576,2,0),IF(R357=".",".",""))</f>
        <v/>
      </c>
      <c r="T357" s="6" t="str">
        <f aca="false">IF(AG357=1,IF(AI357="Value is not given at all",".",IF(AI357="Value is given by the source",S357,IF(AI357="Value is calculated with prices",(IF(SUMIFS(#REF!,#REF!,A357)&gt;0,SUMIFS(#REF!,#REF!,A357),"."))/VLOOKUP("USD",'[1]Exchange Rates'!B$1:C$1048576,2,0),"Error with coding"))),"")</f>
        <v/>
      </c>
      <c r="U357" s="43" t="s">
        <v>63</v>
      </c>
      <c r="V357" s="34" t="s">
        <v>500</v>
      </c>
      <c r="W357" s="34" t="s">
        <v>108</v>
      </c>
      <c r="X357" s="37" t="s">
        <v>62</v>
      </c>
      <c r="Y357" s="37" t="s">
        <v>62</v>
      </c>
      <c r="Z357" s="43" t="n">
        <v>0</v>
      </c>
      <c r="AA357" s="43" t="n">
        <v>0</v>
      </c>
      <c r="AB357" s="5" t="n">
        <f aca="false">IF(AND(D357="Humanitarian", AE357&lt;&gt;"."), 1, 0)</f>
        <v>0</v>
      </c>
      <c r="AC357" s="5" t="n">
        <f aca="false">IF(OR(M357="undisclosed", M357="."), 0, IF(M357=N357, 1, 0))</f>
        <v>0</v>
      </c>
      <c r="AD357" s="5" t="n">
        <v>0</v>
      </c>
      <c r="AE357" s="37" t="s">
        <v>62</v>
      </c>
      <c r="AF357" s="12" t="str">
        <f aca="false">""</f>
        <v/>
      </c>
      <c r="AG357" s="36" t="n">
        <v>0</v>
      </c>
      <c r="AH357" s="43" t="s">
        <v>66</v>
      </c>
      <c r="AI357" s="43" t="s">
        <v>67</v>
      </c>
      <c r="AJ357" s="36" t="n">
        <v>1</v>
      </c>
      <c r="AK357" s="36" t="n">
        <v>14</v>
      </c>
      <c r="AL357" s="36" t="n">
        <v>0</v>
      </c>
      <c r="AM357" s="36" t="n">
        <f aca="false">IF(OR(AN357="2022-2023",AN357=2022), 1, 0)</f>
        <v>1</v>
      </c>
      <c r="AN357" s="36" t="s">
        <v>68</v>
      </c>
      <c r="AO357" s="36" t="n">
        <f aca="false">VLOOKUP($I357,'[1]Price List, Weapons &amp; Items'!B$1:F$1048576,5,0)</f>
        <v>0</v>
      </c>
      <c r="AP357" s="36" t="n">
        <f aca="false">IF(AND(AO357=1,M357="undisclosed")=TRUE(),1,0)</f>
        <v>0</v>
      </c>
      <c r="AQ357" s="36" t="n">
        <f aca="false">IF(AND(AO357=1,N357="undisclosed")=TRUE(),1,0)</f>
        <v>0</v>
      </c>
      <c r="AR357" s="36" t="n">
        <f aca="false">IFERROR(IF(SEARCH("ammuni",I357,1)&gt;0,1,0),0)</f>
        <v>0</v>
      </c>
      <c r="AS357" s="5" t="str">
        <f aca="false">VLOOKUP($I357,'[1]Price List, Weapons &amp; Items'!B$1:L$1048576,COLUMN('[1]Price List, Weapons &amp; Items'!$J$11)-1,0)</f>
        <v>.</v>
      </c>
      <c r="AT357" s="5" t="str">
        <f aca="false">IF(I357=".",".",VLOOKUP($I357,'[1]Price List, Weapons &amp; Items'!B$1:J$1048576,3,0))</f>
        <v>Military equipment</v>
      </c>
      <c r="AU357" s="13" t="str">
        <f aca="true">IF(AG357=1,(OFFSET(I357,0,0,COUNTIF(#REF!,A357),1)),"")</f>
        <v/>
      </c>
      <c r="AV357" s="5" t="str">
        <f aca="false">VLOOKUP($I357,'[1]Price List, Weapons &amp; Items'!B$1:L$1048576,COLUMN('[1]Price List, Weapons &amp; Items'!$L$11)-1,0)</f>
        <v>no price, 0 count</v>
      </c>
      <c r="AW357" s="5" t="n">
        <f aca="false">IF(U357="Yes",1,0)</f>
        <v>1</v>
      </c>
      <c r="AX357" s="5" t="n">
        <f aca="false">IF(D357="Military",IF(OR(IFERROR(SEARCH("equipment",E357,1),0)&gt;0,IFERROR(SEARCH("weapons",E357,1),0)&gt;0),1,0),0)</f>
        <v>1</v>
      </c>
      <c r="AY357" s="5" t="str">
        <f aca="false">IFERROR(IF(VALUE(TEXT(C357,"mm"))=IF(AK357&gt;12,AK357-12,AK357),".",IF(TEXT(C357,"mm")="01",".",1)),"Value is not in date format")</f>
        <v>.</v>
      </c>
      <c r="AZ357" s="5" t="str">
        <f aca="false">IF(AND(A357=A356,C357=C356)=TRUE(),IF(F357=F356,".","1"),".")</f>
        <v>.</v>
      </c>
      <c r="BA357" s="5" t="str">
        <f aca="false">IF(AND(_xlfn.ISFORMULA(R357),_xlfn.ISFORMULA(S357),_xlfn.ISFORMULA(T357))=TRUE(),".",1)</f>
        <v>.</v>
      </c>
      <c r="BB357" s="5" t="str">
        <f aca="false">IF(T357&lt;&gt;".",IF(T357&gt;S357,1,"."),".")</f>
        <v>.</v>
      </c>
      <c r="BC357" s="5" t="n">
        <f aca="false">IFERROR(VLOOKUP(B357,'[1]Share, Heavy Weapons to Ukraine'!B$1:AA$1048576,COLUMN('[1]Share, Heavy Weapons to Ukraine'!C366)-1,0),0)</f>
        <v>1</v>
      </c>
      <c r="BD357" s="5" t="n">
        <f aca="false">VLOOKUP(Sheet1!B357,'[1]Country Summary (€)'!B$1:F$1048576,COLUMN('[1]Country Summary (€)'!C367)-1,FALSE())</f>
        <v>0</v>
      </c>
      <c r="BE357" s="5" t="str">
        <f aca="false">IF(AND(AG357=1,D357="Military",H357&lt;&gt;"Not given")=TRUE(),IF(SUMIFS(#REF!,#REF!,A357)&gt;0,ABS((SUMIFS(#REF!,#REF!,A357)/VLOOKUP("USD",'[1]Exchange Rates'!B$1:C$1048576,2,0)))/S357,"."),".")</f>
        <v>.</v>
      </c>
      <c r="BF357" s="1" t="str">
        <f aca="false">IF(AND(AG357=1,D357="Military",H357&lt;&gt;"Not given")=TRUE(),IF(SUMIFS(#REF!,#REF!,A357)&gt;0,IF((ABS((SUMIFS(#REF!,#REF!,A357)/VLOOKUP("USD",'[1]Exchange Rates'!B$1:C$1048576,2,0)))/S357)&gt;1,(SUMIFS(#REF!,#REF!,A357)-S357)/S357,(S357-SUMIFS(#REF!,#REF!,A357))/SUMIFS(#REF!,#REF!,A357)),"."),".")</f>
        <v>.</v>
      </c>
      <c r="BG357" s="37" t="s">
        <v>491</v>
      </c>
      <c r="BH357" s="37" t="s">
        <v>491</v>
      </c>
      <c r="BI357" s="37" t="s">
        <v>491</v>
      </c>
      <c r="BJ357" s="37" t="s">
        <v>491</v>
      </c>
      <c r="BK357" s="37" t="s">
        <v>491</v>
      </c>
      <c r="BL357" s="37" t="s">
        <v>491</v>
      </c>
      <c r="BM357" s="37" t="s">
        <v>491</v>
      </c>
      <c r="BN357" s="37" t="s">
        <v>491</v>
      </c>
      <c r="BO357" s="37" t="s">
        <v>491</v>
      </c>
      <c r="BP357" s="37" t="s">
        <v>491</v>
      </c>
      <c r="BQ357" s="37" t="s">
        <v>491</v>
      </c>
      <c r="BR357" s="37" t="s">
        <v>491</v>
      </c>
      <c r="BS357" s="37" t="s">
        <v>491</v>
      </c>
      <c r="BT357" s="37" t="s">
        <v>491</v>
      </c>
      <c r="BU357" s="37" t="s">
        <v>491</v>
      </c>
      <c r="BV357" s="37" t="s">
        <v>491</v>
      </c>
      <c r="BW357" s="37" t="s">
        <v>491</v>
      </c>
      <c r="BX357" s="37" t="s">
        <v>491</v>
      </c>
    </row>
    <row r="358" customFormat="false" ht="15.75" hidden="false" customHeight="true" outlineLevel="0" collapsed="false">
      <c r="A358" s="37" t="s">
        <v>479</v>
      </c>
      <c r="B358" s="37" t="s">
        <v>57</v>
      </c>
      <c r="C358" s="92" t="n">
        <v>44977</v>
      </c>
      <c r="D358" s="37" t="s">
        <v>105</v>
      </c>
      <c r="E358" s="37" t="s">
        <v>370</v>
      </c>
      <c r="F358" s="37" t="s">
        <v>505</v>
      </c>
      <c r="G358" s="5" t="s">
        <v>61</v>
      </c>
      <c r="H358" s="39" t="n">
        <v>460000000</v>
      </c>
      <c r="I358" s="37" t="s">
        <v>282</v>
      </c>
      <c r="J358" s="7" t="str">
        <f aca="false">VLOOKUP($I358,'[1]Price List, Weapons &amp; Items'!B$1:C$1048576,2,0)</f>
        <v>Ammunition for Heavy Weapon</v>
      </c>
      <c r="K358" s="7" t="str">
        <f aca="false">IF(I358=".",I358,VLOOKUP($I358,'[1]Price List, Weapons &amp; Items'!B$1:D$1048576,3,0))</f>
        <v>Missile</v>
      </c>
      <c r="L358" s="8" t="n">
        <f aca="false">VLOOKUP(I358,'[1]Price List, Weapons &amp; Items'!B$1:E$1048576,4,0)</f>
        <v>0</v>
      </c>
      <c r="M358" s="9" t="s">
        <v>166</v>
      </c>
      <c r="N358" s="9" t="s">
        <v>166</v>
      </c>
      <c r="O358" s="9" t="n">
        <f aca="false">VLOOKUP($I358,'[1]Price List, Weapons &amp; Items'!B$1:G$1048576,6,0)</f>
        <v>1090000</v>
      </c>
      <c r="P358" s="6" t="str">
        <f aca="false">IF(TYPE(M358)=1,IF(TYPE(O358)=1,M358*O358,"No price"),".")</f>
        <v>.</v>
      </c>
      <c r="Q358" s="6" t="str">
        <f aca="false">IF(TYPE(N358)=1,IF(TYPE(O358)=1,N358*O358,"No price"),".")</f>
        <v>.</v>
      </c>
      <c r="R358" s="6" t="str">
        <f aca="false">IF(AG358=1,IF(H358&lt;&gt;"Not given",H358,IF(TYPE(H358)=2,IF(SUMIFS(#REF!,#REF!,A358)&gt;0,SUMIFS(#REF!,#REF!,A358),"."),"Format error")),"")</f>
        <v/>
      </c>
      <c r="S358" s="6" t="str">
        <f aca="false">IF(AND(AG358=1,R358&lt;&gt;".")=TRUE(),R358/VLOOKUP(G358,'[1]Exchange Rates'!B$1:C$1048576,2,0),IF(R358=".",".",""))</f>
        <v/>
      </c>
      <c r="T358" s="6" t="str">
        <f aca="false">IF(AG358=1,IF(AI358="Value is not given at all",".",IF(AI358="Value is given by the source",S358,IF(AI358="Value is calculated with prices",(IF(SUMIFS(#REF!,#REF!,A358)&gt;0,SUMIFS(#REF!,#REF!,A358),"."))/VLOOKUP("USD",'[1]Exchange Rates'!B$1:C$1048576,2,0),"Error with coding"))),"")</f>
        <v/>
      </c>
      <c r="U358" s="43" t="s">
        <v>63</v>
      </c>
      <c r="V358" s="34" t="s">
        <v>506</v>
      </c>
      <c r="W358" s="34" t="s">
        <v>108</v>
      </c>
      <c r="X358" s="37" t="s">
        <v>62</v>
      </c>
      <c r="Y358" s="37" t="s">
        <v>62</v>
      </c>
      <c r="Z358" s="43" t="n">
        <v>0</v>
      </c>
      <c r="AA358" s="43" t="n">
        <v>0</v>
      </c>
      <c r="AB358" s="5" t="n">
        <f aca="false">IF(AND(D358="Humanitarian", AE358&lt;&gt;"."), 1, 0)</f>
        <v>0</v>
      </c>
      <c r="AC358" s="5" t="n">
        <f aca="false">IF(OR(M358="undisclosed", M358="."), 0, IF(M358=N358, 1, 0))</f>
        <v>0</v>
      </c>
      <c r="AD358" s="5" t="n">
        <v>0</v>
      </c>
      <c r="AE358" s="37" t="s">
        <v>62</v>
      </c>
      <c r="AF358" s="12" t="str">
        <f aca="false">""</f>
        <v/>
      </c>
      <c r="AG358" s="36" t="n">
        <v>0</v>
      </c>
      <c r="AH358" s="43" t="s">
        <v>66</v>
      </c>
      <c r="AI358" s="43" t="s">
        <v>67</v>
      </c>
      <c r="AJ358" s="36" t="n">
        <v>1</v>
      </c>
      <c r="AK358" s="36" t="n">
        <v>14</v>
      </c>
      <c r="AL358" s="36" t="n">
        <v>0</v>
      </c>
      <c r="AM358" s="36" t="n">
        <f aca="false">IF(OR(AN358="2022-2023",AN358=2022), 1, 0)</f>
        <v>1</v>
      </c>
      <c r="AN358" s="36" t="s">
        <v>68</v>
      </c>
      <c r="AO358" s="36" t="n">
        <f aca="false">VLOOKUP($I358,'[1]Price List, Weapons &amp; Items'!B$1:F$1048576,5,0)</f>
        <v>0</v>
      </c>
      <c r="AP358" s="36" t="n">
        <f aca="false">IF(AND(AO358=1,M358="undisclosed")=TRUE(),1,0)</f>
        <v>0</v>
      </c>
      <c r="AQ358" s="36" t="n">
        <f aca="false">IF(AND(AO358=1,N358="undisclosed")=TRUE(),1,0)</f>
        <v>0</v>
      </c>
      <c r="AR358" s="36" t="n">
        <f aca="false">IFERROR(IF(SEARCH("ammuni",I358,1)&gt;0,1,0),0)</f>
        <v>0</v>
      </c>
      <c r="AS358" s="5" t="str">
        <f aca="false">VLOOKUP($I358,'[1]Price List, Weapons &amp; Items'!B$1:L$1048576,COLUMN('[1]Price List, Weapons &amp; Items'!$J$11)-1,0)</f>
        <v>Miscellaneous</v>
      </c>
      <c r="AT358" s="5" t="str">
        <f aca="false">IF(I358=".",".",VLOOKUP($I358,'[1]Price List, Weapons &amp; Items'!B$1:J$1048576,3,0))</f>
        <v>Missile</v>
      </c>
      <c r="AU358" s="13" t="str">
        <f aca="true">IF(AG358=1,(OFFSET(I358,0,0,COUNTIF(#REF!,A358),1)),"")</f>
        <v/>
      </c>
      <c r="AV358" s="5" t="str">
        <f aca="false">VLOOKUP($I358,'[1]Price List, Weapons &amp; Items'!B$1:L$1048576,COLUMN('[1]Price List, Weapons &amp; Items'!$L$11)-1,0)</f>
        <v>no price, 0 count</v>
      </c>
      <c r="AW358" s="5" t="n">
        <f aca="false">IF(U358="Yes",1,0)</f>
        <v>1</v>
      </c>
      <c r="AX358" s="5" t="n">
        <f aca="false">IF(D358="Military",IF(OR(IFERROR(SEARCH("equipment",E358,1),0)&gt;0,IFERROR(SEARCH("weapons",E358,1),0)&gt;0),1,0),0)</f>
        <v>1</v>
      </c>
      <c r="AY358" s="5" t="str">
        <f aca="false">IFERROR(IF(VALUE(TEXT(C358,"mm"))=IF(AK358&gt;12,AK358-12,AK358),".",IF(TEXT(C358,"mm")="01",".",1)),"Value is not in date format")</f>
        <v>.</v>
      </c>
      <c r="AZ358" s="5" t="str">
        <f aca="false">IF(AND(A358=A357,C358=C357)=TRUE(),IF(F358=F357,".","1"),".")</f>
        <v>.</v>
      </c>
      <c r="BA358" s="5" t="str">
        <f aca="false">IF(AND(_xlfn.ISFORMULA(R358),_xlfn.ISFORMULA(S358),_xlfn.ISFORMULA(T358))=TRUE(),".",1)</f>
        <v>.</v>
      </c>
      <c r="BB358" s="5" t="str">
        <f aca="false">IF(T358&lt;&gt;".",IF(T358&gt;S358,1,"."),".")</f>
        <v>.</v>
      </c>
      <c r="BC358" s="5" t="n">
        <f aca="false">IFERROR(VLOOKUP(B358,'[1]Share, Heavy Weapons to Ukraine'!B$1:AA$1048576,COLUMN('[1]Share, Heavy Weapons to Ukraine'!C367)-1,0),0)</f>
        <v>1</v>
      </c>
      <c r="BD358" s="5" t="n">
        <f aca="false">VLOOKUP(Sheet1!B358,'[1]Country Summary (€)'!B$1:F$1048576,COLUMN('[1]Country Summary (€)'!C368)-1,FALSE())</f>
        <v>0</v>
      </c>
      <c r="BE358" s="5" t="str">
        <f aca="false">IF(AND(AG358=1,D358="Military",H358&lt;&gt;"Not given")=TRUE(),IF(SUMIFS(#REF!,#REF!,A358)&gt;0,ABS((SUMIFS(#REF!,#REF!,A358)/VLOOKUP("USD",'[1]Exchange Rates'!B$1:C$1048576,2,0)))/S358,"."),".")</f>
        <v>.</v>
      </c>
      <c r="BF358" s="1" t="str">
        <f aca="false">IF(AND(AG358=1,D358="Military",H358&lt;&gt;"Not given")=TRUE(),IF(SUMIFS(#REF!,#REF!,A358)&gt;0,IF((ABS((SUMIFS(#REF!,#REF!,A358)/VLOOKUP("USD",'[1]Exchange Rates'!B$1:C$1048576,2,0)))/S358)&gt;1,(SUMIFS(#REF!,#REF!,A358)-S358)/S358,(S358-SUMIFS(#REF!,#REF!,A358))/SUMIFS(#REF!,#REF!,A358)),"."),".")</f>
        <v>.</v>
      </c>
      <c r="BG358" s="37" t="s">
        <v>491</v>
      </c>
      <c r="BH358" s="37" t="s">
        <v>491</v>
      </c>
      <c r="BI358" s="37" t="s">
        <v>491</v>
      </c>
      <c r="BJ358" s="37" t="s">
        <v>491</v>
      </c>
      <c r="BK358" s="37" t="s">
        <v>491</v>
      </c>
      <c r="BL358" s="37" t="s">
        <v>491</v>
      </c>
      <c r="BM358" s="37" t="s">
        <v>491</v>
      </c>
      <c r="BN358" s="37" t="s">
        <v>491</v>
      </c>
      <c r="BO358" s="37" t="s">
        <v>491</v>
      </c>
      <c r="BP358" s="37" t="s">
        <v>491</v>
      </c>
      <c r="BQ358" s="37" t="s">
        <v>491</v>
      </c>
      <c r="BR358" s="37" t="s">
        <v>491</v>
      </c>
      <c r="BS358" s="37" t="s">
        <v>491</v>
      </c>
      <c r="BT358" s="37" t="s">
        <v>491</v>
      </c>
      <c r="BU358" s="37" t="s">
        <v>491</v>
      </c>
      <c r="BV358" s="37" t="s">
        <v>491</v>
      </c>
      <c r="BW358" s="37" t="s">
        <v>491</v>
      </c>
      <c r="BX358" s="37" t="s">
        <v>491</v>
      </c>
    </row>
    <row r="359" customFormat="false" ht="15.75" hidden="false" customHeight="true" outlineLevel="0" collapsed="false">
      <c r="A359" s="37" t="s">
        <v>479</v>
      </c>
      <c r="B359" s="37" t="s">
        <v>57</v>
      </c>
      <c r="C359" s="92" t="n">
        <v>44977</v>
      </c>
      <c r="D359" s="37" t="s">
        <v>105</v>
      </c>
      <c r="E359" s="37" t="s">
        <v>370</v>
      </c>
      <c r="F359" s="37" t="s">
        <v>505</v>
      </c>
      <c r="G359" s="5" t="s">
        <v>61</v>
      </c>
      <c r="H359" s="39" t="n">
        <v>460000000</v>
      </c>
      <c r="I359" s="37" t="s">
        <v>147</v>
      </c>
      <c r="J359" s="7" t="str">
        <f aca="false">VLOOKUP($I359,'[1]Price List, Weapons &amp; Items'!B$1:C$1048576,2,0)</f>
        <v>Ammunition for heavy weapon</v>
      </c>
      <c r="K359" s="7" t="str">
        <f aca="false">IF(I359=".",I359,VLOOKUP($I359,'[1]Price List, Weapons &amp; Items'!B$1:D$1048576,3,0))</f>
        <v>155mm howitzer ammunition</v>
      </c>
      <c r="L359" s="8" t="n">
        <f aca="false">VLOOKUP(I359,'[1]Price List, Weapons &amp; Items'!B$1:E$1048576,4,0)</f>
        <v>0</v>
      </c>
      <c r="M359" s="9" t="n">
        <v>61500</v>
      </c>
      <c r="N359" s="9" t="s">
        <v>166</v>
      </c>
      <c r="O359" s="9" t="n">
        <f aca="false">VLOOKUP($I359,'[1]Price List, Weapons &amp; Items'!B$1:G$1048576,6,0)</f>
        <v>3800</v>
      </c>
      <c r="P359" s="6" t="str">
        <f aca="false">IF(TYPE(M359)=1,IF(TYPE(O359)=1,M359*O359,"No price"),".")</f>
        <v>No price</v>
      </c>
      <c r="Q359" s="6" t="str">
        <f aca="false">IF(TYPE(N359)=1,IF(TYPE(O359)=1,N359*O359,"No price"),".")</f>
        <v>.</v>
      </c>
      <c r="R359" s="6" t="str">
        <f aca="false">IF(AG359=1,IF(H359&lt;&gt;"Not given",H359,IF(TYPE(H359)=2,IF(SUMIFS(#REF!,#REF!,A359)&gt;0,SUMIFS(#REF!,#REF!,A359),"."),"Format error")),"")</f>
        <v/>
      </c>
      <c r="S359" s="6" t="str">
        <f aca="false">IF(AND(AG359=1,R359&lt;&gt;".")=TRUE(),R359/VLOOKUP(G359,'[1]Exchange Rates'!B$1:C$1048576,2,0),IF(R359=".",".",""))</f>
        <v/>
      </c>
      <c r="T359" s="6" t="str">
        <f aca="false">IF(AG359=1,IF(AI359="Value is not given at all",".",IF(AI359="Value is given by the source",S359,IF(AI359="Value is calculated with prices",(IF(SUMIFS(#REF!,#REF!,A359)&gt;0,SUMIFS(#REF!,#REF!,A359),"."))/VLOOKUP("USD",'[1]Exchange Rates'!B$1:C$1048576,2,0),"Error with coding"))),"")</f>
        <v/>
      </c>
      <c r="U359" s="43" t="s">
        <v>63</v>
      </c>
      <c r="V359" s="34" t="s">
        <v>506</v>
      </c>
      <c r="W359" s="34" t="s">
        <v>108</v>
      </c>
      <c r="X359" s="37" t="s">
        <v>62</v>
      </c>
      <c r="Y359" s="37" t="s">
        <v>62</v>
      </c>
      <c r="Z359" s="43" t="n">
        <v>0</v>
      </c>
      <c r="AA359" s="43" t="n">
        <v>0</v>
      </c>
      <c r="AB359" s="5" t="n">
        <f aca="false">IF(AND(D359="Humanitarian", AE359&lt;&gt;"."), 1, 0)</f>
        <v>0</v>
      </c>
      <c r="AC359" s="5" t="n">
        <f aca="false">IF(OR(M359="undisclosed", M359="."), 0, IF(M359=N359, 1, 0))</f>
        <v>0</v>
      </c>
      <c r="AD359" s="5" t="n">
        <v>0</v>
      </c>
      <c r="AE359" s="37" t="s">
        <v>62</v>
      </c>
      <c r="AF359" s="12" t="str">
        <f aca="false">""</f>
        <v/>
      </c>
      <c r="AG359" s="36" t="n">
        <v>0</v>
      </c>
      <c r="AH359" s="43" t="s">
        <v>66</v>
      </c>
      <c r="AI359" s="43" t="s">
        <v>67</v>
      </c>
      <c r="AJ359" s="36" t="n">
        <v>1</v>
      </c>
      <c r="AK359" s="36" t="n">
        <v>14</v>
      </c>
      <c r="AL359" s="36" t="n">
        <v>0</v>
      </c>
      <c r="AM359" s="36" t="n">
        <f aca="false">IF(OR(AN359="2022-2023",AN359=2022), 1, 0)</f>
        <v>1</v>
      </c>
      <c r="AN359" s="36" t="s">
        <v>68</v>
      </c>
      <c r="AO359" s="36" t="n">
        <f aca="false">VLOOKUP($I359,'[1]Price List, Weapons &amp; Items'!B$1:F$1048576,5,0)</f>
        <v>1</v>
      </c>
      <c r="AP359" s="36" t="n">
        <f aca="false">IF(AND(AO359=1,M359="undisclosed")=TRUE(),1,0)</f>
        <v>0</v>
      </c>
      <c r="AQ359" s="36" t="n">
        <f aca="false">IF(AND(AO359=1,N359="undisclosed")=TRUE(),1,0)</f>
        <v>1</v>
      </c>
      <c r="AR359" s="36" t="n">
        <f aca="false">IFERROR(IF(SEARCH("ammuni",I359,1)&gt;0,1,0),0)</f>
        <v>0</v>
      </c>
      <c r="AS359" s="5" t="str">
        <f aca="false">VLOOKUP($I359,'[1]Price List, Weapons &amp; Items'!B$1:L$1048576,COLUMN('[1]Price List, Weapons &amp; Items'!$J$11)-1,0)</f>
        <v>Government information</v>
      </c>
      <c r="AT359" s="5" t="str">
        <f aca="false">IF(I359=".",".",VLOOKUP($I359,'[1]Price List, Weapons &amp; Items'!B$1:J$1048576,3,0))</f>
        <v>155mm howitzer ammunition</v>
      </c>
      <c r="AU359" s="13" t="str">
        <f aca="true">IF(AG359=1,(OFFSET(I359,0,0,COUNTIF(#REF!,A359),1)),"")</f>
        <v/>
      </c>
      <c r="AV359" s="5" t="n">
        <f aca="false">VLOOKUP($I359,'[1]Price List, Weapons &amp; Items'!B$1:L$1048576,COLUMN('[1]Price List, Weapons &amp; Items'!$L$11)-1,0)</f>
        <v>0</v>
      </c>
      <c r="AW359" s="5" t="n">
        <f aca="false">IF(U359="Yes",1,0)</f>
        <v>1</v>
      </c>
      <c r="AX359" s="5" t="n">
        <f aca="false">IF(D359="Military",IF(OR(IFERROR(SEARCH("equipment",E359,1),0)&gt;0,IFERROR(SEARCH("weapons",E359,1),0)&gt;0),1,0),0)</f>
        <v>1</v>
      </c>
      <c r="AY359" s="5" t="str">
        <f aca="false">IFERROR(IF(VALUE(TEXT(C359,"mm"))=IF(AK359&gt;12,AK359-12,AK359),".",IF(TEXT(C359,"mm")="01",".",1)),"Value is not in date format")</f>
        <v>.</v>
      </c>
      <c r="AZ359" s="5" t="str">
        <f aca="false">IF(AND(A359=A358,C359=C358)=TRUE(),IF(F359=F358,".","1"),".")</f>
        <v>.</v>
      </c>
      <c r="BA359" s="5" t="str">
        <f aca="false">IF(AND(_xlfn.ISFORMULA(R359),_xlfn.ISFORMULA(S359),_xlfn.ISFORMULA(T359))=TRUE(),".",1)</f>
        <v>.</v>
      </c>
      <c r="BB359" s="5" t="str">
        <f aca="false">IF(T359&lt;&gt;".",IF(T359&gt;S359,1,"."),".")</f>
        <v>.</v>
      </c>
      <c r="BC359" s="5" t="n">
        <f aca="false">IFERROR(VLOOKUP(B359,'[1]Share, Heavy Weapons to Ukraine'!B$1:AA$1048576,COLUMN('[1]Share, Heavy Weapons to Ukraine'!C368)-1,0),0)</f>
        <v>1</v>
      </c>
      <c r="BD359" s="5" t="n">
        <f aca="false">VLOOKUP(Sheet1!B359,'[1]Country Summary (€)'!B$1:F$1048576,COLUMN('[1]Country Summary (€)'!C369)-1,FALSE())</f>
        <v>0</v>
      </c>
      <c r="BE359" s="5" t="str">
        <f aca="false">IF(AND(AG359=1,D359="Military",H359&lt;&gt;"Not given")=TRUE(),IF(SUMIFS(#REF!,#REF!,A359)&gt;0,ABS((SUMIFS(#REF!,#REF!,A359)/VLOOKUP("USD",'[1]Exchange Rates'!B$1:C$1048576,2,0)))/S359,"."),".")</f>
        <v>.</v>
      </c>
      <c r="BF359" s="1" t="str">
        <f aca="false">IF(AND(AG359=1,D359="Military",H359&lt;&gt;"Not given")=TRUE(),IF(SUMIFS(#REF!,#REF!,A359)&gt;0,IF((ABS((SUMIFS(#REF!,#REF!,A359)/VLOOKUP("USD",'[1]Exchange Rates'!B$1:C$1048576,2,0)))/S359)&gt;1,(SUMIFS(#REF!,#REF!,A359)-S359)/S359,(S359-SUMIFS(#REF!,#REF!,A359))/SUMIFS(#REF!,#REF!,A359)),"."),".")</f>
        <v>.</v>
      </c>
      <c r="BG359" s="37" t="s">
        <v>491</v>
      </c>
      <c r="BH359" s="37" t="s">
        <v>491</v>
      </c>
      <c r="BI359" s="37" t="s">
        <v>491</v>
      </c>
      <c r="BJ359" s="37" t="s">
        <v>491</v>
      </c>
      <c r="BK359" s="37" t="s">
        <v>491</v>
      </c>
      <c r="BL359" s="37" t="s">
        <v>491</v>
      </c>
      <c r="BM359" s="37" t="s">
        <v>491</v>
      </c>
      <c r="BN359" s="37" t="s">
        <v>491</v>
      </c>
      <c r="BO359" s="37" t="s">
        <v>491</v>
      </c>
      <c r="BP359" s="37" t="s">
        <v>491</v>
      </c>
      <c r="BQ359" s="37" t="s">
        <v>491</v>
      </c>
      <c r="BR359" s="37" t="s">
        <v>491</v>
      </c>
      <c r="BS359" s="37" t="s">
        <v>491</v>
      </c>
      <c r="BT359" s="37" t="s">
        <v>491</v>
      </c>
      <c r="BU359" s="37" t="s">
        <v>491</v>
      </c>
      <c r="BV359" s="37" t="s">
        <v>491</v>
      </c>
      <c r="BW359" s="37" t="s">
        <v>491</v>
      </c>
      <c r="BX359" s="37" t="s">
        <v>491</v>
      </c>
    </row>
    <row r="360" customFormat="false" ht="15.75" hidden="false" customHeight="true" outlineLevel="0" collapsed="false">
      <c r="A360" s="37" t="s">
        <v>479</v>
      </c>
      <c r="B360" s="37" t="s">
        <v>57</v>
      </c>
      <c r="C360" s="92" t="n">
        <v>44977</v>
      </c>
      <c r="D360" s="37" t="s">
        <v>105</v>
      </c>
      <c r="E360" s="37" t="s">
        <v>370</v>
      </c>
      <c r="F360" s="37" t="s">
        <v>505</v>
      </c>
      <c r="G360" s="5" t="s">
        <v>61</v>
      </c>
      <c r="H360" s="39" t="n">
        <v>460000000</v>
      </c>
      <c r="I360" s="37" t="s">
        <v>280</v>
      </c>
      <c r="J360" s="7" t="str">
        <f aca="false">VLOOKUP($I360,'[1]Price List, Weapons &amp; Items'!B$1:C$1048576,2,0)</f>
        <v>Ammunition for heavy weapon</v>
      </c>
      <c r="K360" s="7" t="str">
        <f aca="false">IF(I360=".",I360,VLOOKUP($I360,'[1]Price List, Weapons &amp; Items'!B$1:D$1048576,3,0))</f>
        <v>Mortar ammunition</v>
      </c>
      <c r="L360" s="8" t="n">
        <f aca="false">VLOOKUP(I360,'[1]Price List, Weapons &amp; Items'!B$1:E$1048576,4,0)</f>
        <v>0</v>
      </c>
      <c r="M360" s="9" t="s">
        <v>166</v>
      </c>
      <c r="N360" s="9" t="s">
        <v>166</v>
      </c>
      <c r="O360" s="9" t="n">
        <f aca="false">VLOOKUP($I360,'[1]Price List, Weapons &amp; Items'!B$1:G$1048576,6,0)</f>
        <v>109.89</v>
      </c>
      <c r="P360" s="6" t="str">
        <f aca="false">IF(TYPE(M360)=1,IF(TYPE(O360)=1,M360*O360,"No price"),".")</f>
        <v>.</v>
      </c>
      <c r="Q360" s="6" t="str">
        <f aca="false">IF(TYPE(N360)=1,IF(TYPE(O360)=1,N360*O360,"No price"),".")</f>
        <v>.</v>
      </c>
      <c r="R360" s="6" t="str">
        <f aca="false">IF(AG360=1,IF(H360&lt;&gt;"Not given",H360,IF(TYPE(H360)=2,IF(SUMIFS(#REF!,#REF!,A360)&gt;0,SUMIFS(#REF!,#REF!,A360),"."),"Format error")),"")</f>
        <v/>
      </c>
      <c r="S360" s="6" t="str">
        <f aca="false">IF(AND(AG360=1,R360&lt;&gt;".")=TRUE(),R360/VLOOKUP(G360,'[1]Exchange Rates'!B$1:C$1048576,2,0),IF(R360=".",".",""))</f>
        <v/>
      </c>
      <c r="T360" s="6" t="str">
        <f aca="false">IF(AG360=1,IF(AI360="Value is not given at all",".",IF(AI360="Value is given by the source",S360,IF(AI360="Value is calculated with prices",(IF(SUMIFS(#REF!,#REF!,A360)&gt;0,SUMIFS(#REF!,#REF!,A360),"."))/VLOOKUP("USD",'[1]Exchange Rates'!B$1:C$1048576,2,0),"Error with coding"))),"")</f>
        <v/>
      </c>
      <c r="U360" s="43" t="s">
        <v>63</v>
      </c>
      <c r="V360" s="34" t="s">
        <v>506</v>
      </c>
      <c r="W360" s="34" t="s">
        <v>108</v>
      </c>
      <c r="X360" s="37" t="s">
        <v>62</v>
      </c>
      <c r="Y360" s="37" t="s">
        <v>62</v>
      </c>
      <c r="Z360" s="43" t="n">
        <v>0</v>
      </c>
      <c r="AA360" s="43" t="n">
        <v>0</v>
      </c>
      <c r="AB360" s="5" t="n">
        <f aca="false">IF(AND(D360="Humanitarian", AE360&lt;&gt;"."), 1, 0)</f>
        <v>0</v>
      </c>
      <c r="AC360" s="5" t="n">
        <f aca="false">IF(OR(M360="undisclosed", M360="."), 0, IF(M360=N360, 1, 0))</f>
        <v>0</v>
      </c>
      <c r="AD360" s="5" t="n">
        <v>0</v>
      </c>
      <c r="AE360" s="37" t="s">
        <v>62</v>
      </c>
      <c r="AF360" s="12" t="str">
        <f aca="false">""</f>
        <v/>
      </c>
      <c r="AG360" s="36" t="n">
        <v>0</v>
      </c>
      <c r="AH360" s="43" t="s">
        <v>66</v>
      </c>
      <c r="AI360" s="43" t="s">
        <v>67</v>
      </c>
      <c r="AJ360" s="36" t="n">
        <v>1</v>
      </c>
      <c r="AK360" s="36" t="n">
        <v>14</v>
      </c>
      <c r="AL360" s="36" t="n">
        <v>0</v>
      </c>
      <c r="AM360" s="36" t="n">
        <f aca="false">IF(OR(AN360="2022-2023",AN360=2022), 1, 0)</f>
        <v>1</v>
      </c>
      <c r="AN360" s="36" t="s">
        <v>68</v>
      </c>
      <c r="AO360" s="36" t="n">
        <f aca="false">VLOOKUP($I360,'[1]Price List, Weapons &amp; Items'!B$1:F$1048576,5,0)</f>
        <v>0</v>
      </c>
      <c r="AP360" s="36" t="n">
        <f aca="false">IF(AND(AO360=1,M360="undisclosed")=TRUE(),1,0)</f>
        <v>0</v>
      </c>
      <c r="AQ360" s="36" t="n">
        <f aca="false">IF(AND(AO360=1,N360="undisclosed")=TRUE(),1,0)</f>
        <v>0</v>
      </c>
      <c r="AR360" s="36" t="n">
        <f aca="false">IFERROR(IF(SEARCH("ammuni",I360,1)&gt;0,1,0),0)</f>
        <v>0</v>
      </c>
      <c r="AS360" s="5" t="str">
        <f aca="false">VLOOKUP($I360,'[1]Price List, Weapons &amp; Items'!B$1:L$1048576,COLUMN('[1]Price List, Weapons &amp; Items'!$J$11)-1,0)</f>
        <v>Government information</v>
      </c>
      <c r="AT360" s="5" t="str">
        <f aca="false">IF(I360=".",".",VLOOKUP($I360,'[1]Price List, Weapons &amp; Items'!B$1:J$1048576,3,0))</f>
        <v>Mortar ammunition</v>
      </c>
      <c r="AU360" s="13" t="str">
        <f aca="true">IF(AG360=1,(OFFSET(I360,0,0,COUNTIF(#REF!,A360),1)),"")</f>
        <v/>
      </c>
      <c r="AV360" s="5" t="n">
        <f aca="false">VLOOKUP($I360,'[1]Price List, Weapons &amp; Items'!B$1:L$1048576,COLUMN('[1]Price List, Weapons &amp; Items'!$L$11)-1,0)</f>
        <v>0</v>
      </c>
      <c r="AW360" s="5" t="n">
        <f aca="false">IF(U360="Yes",1,0)</f>
        <v>1</v>
      </c>
      <c r="AX360" s="5" t="n">
        <f aca="false">IF(D360="Military",IF(OR(IFERROR(SEARCH("equipment",E360,1),0)&gt;0,IFERROR(SEARCH("weapons",E360,1),0)&gt;0),1,0),0)</f>
        <v>1</v>
      </c>
      <c r="AY360" s="5" t="str">
        <f aca="false">IFERROR(IF(VALUE(TEXT(C360,"mm"))=IF(AK360&gt;12,AK360-12,AK360),".",IF(TEXT(C360,"mm")="01",".",1)),"Value is not in date format")</f>
        <v>.</v>
      </c>
      <c r="AZ360" s="5" t="str">
        <f aca="false">IF(AND(A360=A359,C360=C359)=TRUE(),IF(F360=F359,".","1"),".")</f>
        <v>.</v>
      </c>
      <c r="BA360" s="5" t="str">
        <f aca="false">IF(AND(_xlfn.ISFORMULA(R360),_xlfn.ISFORMULA(S360),_xlfn.ISFORMULA(T360))=TRUE(),".",1)</f>
        <v>.</v>
      </c>
      <c r="BB360" s="5" t="str">
        <f aca="false">IF(T360&lt;&gt;".",IF(T360&gt;S360,1,"."),".")</f>
        <v>.</v>
      </c>
      <c r="BC360" s="5" t="n">
        <f aca="false">IFERROR(VLOOKUP(B360,'[1]Share, Heavy Weapons to Ukraine'!B$1:AA$1048576,COLUMN('[1]Share, Heavy Weapons to Ukraine'!C369)-1,0),0)</f>
        <v>1</v>
      </c>
      <c r="BD360" s="5" t="n">
        <f aca="false">VLOOKUP(Sheet1!B360,'[1]Country Summary (€)'!B$1:F$1048576,COLUMN('[1]Country Summary (€)'!C370)-1,FALSE())</f>
        <v>0</v>
      </c>
      <c r="BE360" s="5" t="str">
        <f aca="false">IF(AND(AG360=1,D360="Military",H360&lt;&gt;"Not given")=TRUE(),IF(SUMIFS(#REF!,#REF!,A360)&gt;0,ABS((SUMIFS(#REF!,#REF!,A360)/VLOOKUP("USD",'[1]Exchange Rates'!B$1:C$1048576,2,0)))/S360,"."),".")</f>
        <v>.</v>
      </c>
      <c r="BF360" s="1" t="str">
        <f aca="false">IF(AND(AG360=1,D360="Military",H360&lt;&gt;"Not given")=TRUE(),IF(SUMIFS(#REF!,#REF!,A360)&gt;0,IF((ABS((SUMIFS(#REF!,#REF!,A360)/VLOOKUP("USD",'[1]Exchange Rates'!B$1:C$1048576,2,0)))/S360)&gt;1,(SUMIFS(#REF!,#REF!,A360)-S360)/S360,(S360-SUMIFS(#REF!,#REF!,A360))/SUMIFS(#REF!,#REF!,A360)),"."),".")</f>
        <v>.</v>
      </c>
      <c r="BG360" s="37" t="s">
        <v>491</v>
      </c>
      <c r="BH360" s="37" t="s">
        <v>491</v>
      </c>
      <c r="BI360" s="37" t="s">
        <v>491</v>
      </c>
      <c r="BJ360" s="37" t="s">
        <v>491</v>
      </c>
      <c r="BK360" s="37" t="s">
        <v>491</v>
      </c>
      <c r="BL360" s="37" t="s">
        <v>491</v>
      </c>
      <c r="BM360" s="37" t="s">
        <v>491</v>
      </c>
      <c r="BN360" s="37" t="s">
        <v>491</v>
      </c>
      <c r="BO360" s="37" t="s">
        <v>491</v>
      </c>
      <c r="BP360" s="37" t="s">
        <v>491</v>
      </c>
      <c r="BQ360" s="37" t="s">
        <v>491</v>
      </c>
      <c r="BR360" s="37" t="s">
        <v>491</v>
      </c>
      <c r="BS360" s="37" t="s">
        <v>491</v>
      </c>
      <c r="BT360" s="37" t="s">
        <v>491</v>
      </c>
      <c r="BU360" s="37" t="s">
        <v>491</v>
      </c>
      <c r="BV360" s="37" t="s">
        <v>491</v>
      </c>
      <c r="BW360" s="37" t="s">
        <v>491</v>
      </c>
      <c r="BX360" s="37" t="s">
        <v>491</v>
      </c>
    </row>
    <row r="361" customFormat="false" ht="15.75" hidden="false" customHeight="true" outlineLevel="0" collapsed="false">
      <c r="A361" s="37" t="s">
        <v>479</v>
      </c>
      <c r="B361" s="37" t="s">
        <v>57</v>
      </c>
      <c r="C361" s="92" t="n">
        <v>44977</v>
      </c>
      <c r="D361" s="37" t="s">
        <v>105</v>
      </c>
      <c r="E361" s="37" t="s">
        <v>370</v>
      </c>
      <c r="F361" s="37" t="s">
        <v>505</v>
      </c>
      <c r="G361" s="5" t="s">
        <v>61</v>
      </c>
      <c r="H361" s="39" t="n">
        <v>460000000</v>
      </c>
      <c r="I361" s="37" t="s">
        <v>507</v>
      </c>
      <c r="J361" s="7" t="str">
        <f aca="false">VLOOKUP($I361,'[1]Price List, Weapons &amp; Items'!B$1:C$1048576,2,0)</f>
        <v>Heavy weapon</v>
      </c>
      <c r="K361" s="7" t="str">
        <f aca="false">IF(I361=".",I361,VLOOKUP($I361,'[1]Price List, Weapons &amp; Items'!B$1:D$1048576,3,0))</f>
        <v>Radar or imagery systems</v>
      </c>
      <c r="L361" s="8" t="n">
        <f aca="false">VLOOKUP(I361,'[1]Price List, Weapons &amp; Items'!B$1:E$1048576,4,0)</f>
        <v>0</v>
      </c>
      <c r="M361" s="40" t="n">
        <v>4</v>
      </c>
      <c r="N361" s="9" t="s">
        <v>166</v>
      </c>
      <c r="O361" s="9" t="n">
        <f aca="false">VLOOKUP($I361,'[1]Price List, Weapons &amp; Items'!B$1:G$1048576,6,0)</f>
        <v>70000000</v>
      </c>
      <c r="P361" s="6" t="str">
        <f aca="false">IF(TYPE(M361)=1,IF(TYPE(O361)=1,M361*O361,"No price"),".")</f>
        <v>No price</v>
      </c>
      <c r="Q361" s="6" t="str">
        <f aca="false">IF(TYPE(N361)=1,IF(TYPE(O361)=1,N361*O361,"No price"),".")</f>
        <v>.</v>
      </c>
      <c r="R361" s="6" t="str">
        <f aca="false">IF(AG361=1,IF(H361&lt;&gt;"Not given",H361,IF(TYPE(H361)=2,IF(SUMIFS(#REF!,#REF!,A361)&gt;0,SUMIFS(#REF!,#REF!,A361),"."),"Format error")),"")</f>
        <v/>
      </c>
      <c r="S361" s="6" t="str">
        <f aca="false">IF(AND(AG361=1,R361&lt;&gt;".")=TRUE(),R361/VLOOKUP(G361,'[1]Exchange Rates'!B$1:C$1048576,2,0),IF(R361=".",".",""))</f>
        <v/>
      </c>
      <c r="T361" s="6" t="str">
        <f aca="false">IF(AG361=1,IF(AI361="Value is not given at all",".",IF(AI361="Value is given by the source",S361,IF(AI361="Value is calculated with prices",(IF(SUMIFS(#REF!,#REF!,A361)&gt;0,SUMIFS(#REF!,#REF!,A361),"."))/VLOOKUP("USD",'[1]Exchange Rates'!B$1:C$1048576,2,0),"Error with coding"))),"")</f>
        <v/>
      </c>
      <c r="U361" s="43" t="s">
        <v>63</v>
      </c>
      <c r="V361" s="34" t="s">
        <v>506</v>
      </c>
      <c r="W361" s="34" t="s">
        <v>108</v>
      </c>
      <c r="X361" s="37" t="s">
        <v>62</v>
      </c>
      <c r="Y361" s="37" t="s">
        <v>62</v>
      </c>
      <c r="Z361" s="43" t="n">
        <v>0</v>
      </c>
      <c r="AA361" s="43" t="n">
        <v>0</v>
      </c>
      <c r="AB361" s="5" t="n">
        <f aca="false">IF(AND(D361="Humanitarian", AE361&lt;&gt;"."), 1, 0)</f>
        <v>0</v>
      </c>
      <c r="AC361" s="5" t="n">
        <f aca="false">IF(OR(M361="undisclosed", M361="."), 0, IF(M361=N361, 1, 0))</f>
        <v>0</v>
      </c>
      <c r="AD361" s="5" t="n">
        <v>0</v>
      </c>
      <c r="AE361" s="37" t="s">
        <v>62</v>
      </c>
      <c r="AF361" s="12" t="str">
        <f aca="false">""</f>
        <v/>
      </c>
      <c r="AG361" s="36" t="n">
        <v>0</v>
      </c>
      <c r="AH361" s="43" t="s">
        <v>66</v>
      </c>
      <c r="AI361" s="43" t="s">
        <v>67</v>
      </c>
      <c r="AJ361" s="36" t="n">
        <v>1</v>
      </c>
      <c r="AK361" s="36" t="n">
        <v>14</v>
      </c>
      <c r="AL361" s="36" t="n">
        <v>0</v>
      </c>
      <c r="AM361" s="36" t="n">
        <f aca="false">IF(OR(AN361="2022-2023",AN361=2022), 1, 0)</f>
        <v>1</v>
      </c>
      <c r="AN361" s="36" t="s">
        <v>68</v>
      </c>
      <c r="AO361" s="36" t="n">
        <f aca="false">VLOOKUP($I361,'[1]Price List, Weapons &amp; Items'!B$1:F$1048576,5,0)</f>
        <v>0</v>
      </c>
      <c r="AP361" s="36" t="n">
        <f aca="false">IF(AND(AO361=1,M361="undisclosed")=TRUE(),1,0)</f>
        <v>0</v>
      </c>
      <c r="AQ361" s="36" t="n">
        <f aca="false">IF(AND(AO361=1,N361="undisclosed")=TRUE(),1,0)</f>
        <v>0</v>
      </c>
      <c r="AR361" s="36" t="n">
        <f aca="false">IFERROR(IF(SEARCH("ammuni",I361,1)&gt;0,1,0),0)</f>
        <v>0</v>
      </c>
      <c r="AS361" s="5" t="str">
        <f aca="false">VLOOKUP($I361,'[1]Price List, Weapons &amp; Items'!B$1:L$1048576,COLUMN('[1]Price List, Weapons &amp; Items'!$J$11)-1,0)</f>
        <v>Military media (incl. websites)</v>
      </c>
      <c r="AT361" s="5" t="str">
        <f aca="false">IF(I361=".",".",VLOOKUP($I361,'[1]Price List, Weapons &amp; Items'!B$1:J$1048576,3,0))</f>
        <v>Radar or imagery systems</v>
      </c>
      <c r="AU361" s="13" t="str">
        <f aca="true">IF(AG361=1,(OFFSET(I361,0,0,COUNTIF(#REF!,A361),1)),"")</f>
        <v/>
      </c>
      <c r="AV361" s="5" t="n">
        <f aca="false">VLOOKUP($I361,'[1]Price List, Weapons &amp; Items'!B$1:L$1048576,COLUMN('[1]Price List, Weapons &amp; Items'!$L$11)-1,0)</f>
        <v>0</v>
      </c>
      <c r="AW361" s="5" t="n">
        <f aca="false">IF(U361="Yes",1,0)</f>
        <v>1</v>
      </c>
      <c r="AX361" s="5" t="n">
        <f aca="false">IF(D361="Military",IF(OR(IFERROR(SEARCH("equipment",E361,1),0)&gt;0,IFERROR(SEARCH("weapons",E361,1),0)&gt;0),1,0),0)</f>
        <v>1</v>
      </c>
      <c r="AY361" s="5" t="str">
        <f aca="false">IFERROR(IF(VALUE(TEXT(C361,"mm"))=IF(AK361&gt;12,AK361-12,AK361),".",IF(TEXT(C361,"mm")="01",".",1)),"Value is not in date format")</f>
        <v>.</v>
      </c>
      <c r="AZ361" s="5" t="str">
        <f aca="false">IF(AND(A361=A360,C361=C360)=TRUE(),IF(F361=F360,".","1"),".")</f>
        <v>.</v>
      </c>
      <c r="BA361" s="5" t="str">
        <f aca="false">IF(AND(_xlfn.ISFORMULA(R361),_xlfn.ISFORMULA(S361),_xlfn.ISFORMULA(T361))=TRUE(),".",1)</f>
        <v>.</v>
      </c>
      <c r="BB361" s="5" t="str">
        <f aca="false">IF(T361&lt;&gt;".",IF(T361&gt;S361,1,"."),".")</f>
        <v>.</v>
      </c>
      <c r="BC361" s="5" t="n">
        <f aca="false">IFERROR(VLOOKUP(B361,'[1]Share, Heavy Weapons to Ukraine'!B$1:AA$1048576,COLUMN('[1]Share, Heavy Weapons to Ukraine'!C370)-1,0),0)</f>
        <v>1</v>
      </c>
      <c r="BD361" s="5" t="n">
        <f aca="false">VLOOKUP(Sheet1!B361,'[1]Country Summary (€)'!B$1:F$1048576,COLUMN('[1]Country Summary (€)'!C371)-1,FALSE())</f>
        <v>0</v>
      </c>
      <c r="BE361" s="5" t="str">
        <f aca="false">IF(AND(AG361=1,D361="Military",H361&lt;&gt;"Not given")=TRUE(),IF(SUMIFS(#REF!,#REF!,A361)&gt;0,ABS((SUMIFS(#REF!,#REF!,A361)/VLOOKUP("USD",'[1]Exchange Rates'!B$1:C$1048576,2,0)))/S361,"."),".")</f>
        <v>.</v>
      </c>
      <c r="BF361" s="1" t="str">
        <f aca="false">IF(AND(AG361=1,D361="Military",H361&lt;&gt;"Not given")=TRUE(),IF(SUMIFS(#REF!,#REF!,A361)&gt;0,IF((ABS((SUMIFS(#REF!,#REF!,A361)/VLOOKUP("USD",'[1]Exchange Rates'!B$1:C$1048576,2,0)))/S361)&gt;1,(SUMIFS(#REF!,#REF!,A361)-S361)/S361,(S361-SUMIFS(#REF!,#REF!,A361))/SUMIFS(#REF!,#REF!,A361)),"."),".")</f>
        <v>.</v>
      </c>
      <c r="BG361" s="37" t="s">
        <v>491</v>
      </c>
      <c r="BH361" s="37" t="s">
        <v>491</v>
      </c>
      <c r="BI361" s="37" t="s">
        <v>491</v>
      </c>
      <c r="BJ361" s="37" t="s">
        <v>491</v>
      </c>
      <c r="BK361" s="37" t="s">
        <v>491</v>
      </c>
      <c r="BL361" s="37" t="s">
        <v>491</v>
      </c>
      <c r="BM361" s="37" t="s">
        <v>491</v>
      </c>
      <c r="BN361" s="37" t="s">
        <v>491</v>
      </c>
      <c r="BO361" s="37" t="s">
        <v>491</v>
      </c>
      <c r="BP361" s="37" t="s">
        <v>491</v>
      </c>
      <c r="BQ361" s="37" t="s">
        <v>491</v>
      </c>
      <c r="BR361" s="37" t="s">
        <v>491</v>
      </c>
      <c r="BS361" s="37" t="s">
        <v>491</v>
      </c>
      <c r="BT361" s="37" t="s">
        <v>491</v>
      </c>
      <c r="BU361" s="37" t="s">
        <v>491</v>
      </c>
      <c r="BV361" s="37" t="s">
        <v>491</v>
      </c>
      <c r="BW361" s="37" t="s">
        <v>491</v>
      </c>
      <c r="BX361" s="37" t="s">
        <v>491</v>
      </c>
    </row>
    <row r="362" customFormat="false" ht="15.75" hidden="false" customHeight="true" outlineLevel="0" collapsed="false">
      <c r="A362" s="37" t="s">
        <v>479</v>
      </c>
      <c r="B362" s="37" t="s">
        <v>57</v>
      </c>
      <c r="C362" s="92" t="n">
        <v>44977</v>
      </c>
      <c r="D362" s="37" t="s">
        <v>105</v>
      </c>
      <c r="E362" s="37" t="s">
        <v>370</v>
      </c>
      <c r="F362" s="37" t="s">
        <v>505</v>
      </c>
      <c r="G362" s="5" t="s">
        <v>61</v>
      </c>
      <c r="H362" s="39" t="n">
        <v>460000000</v>
      </c>
      <c r="I362" s="37" t="s">
        <v>309</v>
      </c>
      <c r="J362" s="7" t="str">
        <f aca="false">VLOOKUP($I362,'[1]Price List, Weapons &amp; Items'!B$1:C$1048576,2,0)</f>
        <v>Portable defence system</v>
      </c>
      <c r="K362" s="7" t="str">
        <f aca="false">IF(I362=".",I362,VLOOKUP($I362,'[1]Price List, Weapons &amp; Items'!B$1:D$1048576,3,0))</f>
        <v>Light Anti-armor Weapon (LAW)</v>
      </c>
      <c r="L362" s="8" t="n">
        <f aca="false">VLOOKUP(I362,'[1]Price List, Weapons &amp; Items'!B$1:E$1048576,4,0)</f>
        <v>0</v>
      </c>
      <c r="M362" s="9" t="n">
        <v>1000</v>
      </c>
      <c r="N362" s="9" t="s">
        <v>166</v>
      </c>
      <c r="O362" s="9" t="n">
        <f aca="false">VLOOKUP($I362,'[1]Price List, Weapons &amp; Items'!B$1:G$1048576,6,0)</f>
        <v>246216</v>
      </c>
      <c r="P362" s="6" t="str">
        <f aca="false">IF(TYPE(M362)=1,IF(TYPE(O362)=1,M362*O362,"No price"),".")</f>
        <v>No price</v>
      </c>
      <c r="Q362" s="6" t="str">
        <f aca="false">IF(TYPE(N362)=1,IF(TYPE(O362)=1,N362*O362,"No price"),".")</f>
        <v>.</v>
      </c>
      <c r="R362" s="6" t="str">
        <f aca="false">IF(AG362=1,IF(H362&lt;&gt;"Not given",H362,IF(TYPE(H362)=2,IF(SUMIFS(#REF!,#REF!,A362)&gt;0,SUMIFS(#REF!,#REF!,A362),"."),"Format error")),"")</f>
        <v/>
      </c>
      <c r="S362" s="6" t="str">
        <f aca="false">IF(AND(AG362=1,R362&lt;&gt;".")=TRUE(),R362/VLOOKUP(G362,'[1]Exchange Rates'!B$1:C$1048576,2,0),IF(R362=".",".",""))</f>
        <v/>
      </c>
      <c r="T362" s="6" t="str">
        <f aca="false">IF(AG362=1,IF(AI362="Value is not given at all",".",IF(AI362="Value is given by the source",S362,IF(AI362="Value is calculated with prices",(IF(SUMIFS(#REF!,#REF!,A362)&gt;0,SUMIFS(#REF!,#REF!,A362),"."))/VLOOKUP("USD",'[1]Exchange Rates'!B$1:C$1048576,2,0),"Error with coding"))),"")</f>
        <v/>
      </c>
      <c r="U362" s="43" t="s">
        <v>63</v>
      </c>
      <c r="V362" s="34" t="s">
        <v>506</v>
      </c>
      <c r="W362" s="34" t="s">
        <v>108</v>
      </c>
      <c r="X362" s="37" t="s">
        <v>62</v>
      </c>
      <c r="Y362" s="37" t="s">
        <v>62</v>
      </c>
      <c r="Z362" s="43" t="n">
        <v>0</v>
      </c>
      <c r="AA362" s="43" t="n">
        <v>0</v>
      </c>
      <c r="AB362" s="5" t="n">
        <f aca="false">IF(AND(D362="Humanitarian", AE362&lt;&gt;"."), 1, 0)</f>
        <v>0</v>
      </c>
      <c r="AC362" s="5" t="n">
        <f aca="false">IF(OR(M362="undisclosed", M362="."), 0, IF(M362=N362, 1, 0))</f>
        <v>0</v>
      </c>
      <c r="AD362" s="5" t="n">
        <v>0</v>
      </c>
      <c r="AE362" s="37" t="s">
        <v>62</v>
      </c>
      <c r="AF362" s="12" t="str">
        <f aca="false">""</f>
        <v/>
      </c>
      <c r="AG362" s="36" t="n">
        <v>0</v>
      </c>
      <c r="AH362" s="43" t="s">
        <v>66</v>
      </c>
      <c r="AI362" s="43" t="s">
        <v>67</v>
      </c>
      <c r="AJ362" s="36" t="n">
        <v>1</v>
      </c>
      <c r="AK362" s="36" t="n">
        <v>14</v>
      </c>
      <c r="AL362" s="36" t="n">
        <v>0</v>
      </c>
      <c r="AM362" s="36" t="n">
        <f aca="false">IF(OR(AN362="2022-2023",AN362=2022), 1, 0)</f>
        <v>1</v>
      </c>
      <c r="AN362" s="36" t="s">
        <v>68</v>
      </c>
      <c r="AO362" s="36" t="n">
        <f aca="false">VLOOKUP($I362,'[1]Price List, Weapons &amp; Items'!B$1:F$1048576,5,0)</f>
        <v>0</v>
      </c>
      <c r="AP362" s="36" t="n">
        <f aca="false">IF(AND(AO362=1,M362="undisclosed")=TRUE(),1,0)</f>
        <v>0</v>
      </c>
      <c r="AQ362" s="36" t="n">
        <f aca="false">IF(AND(AO362=1,N362="undisclosed")=TRUE(),1,0)</f>
        <v>0</v>
      </c>
      <c r="AR362" s="36" t="n">
        <f aca="false">IFERROR(IF(SEARCH("ammuni",I362,1)&gt;0,1,0),0)</f>
        <v>0</v>
      </c>
      <c r="AS362" s="5" t="str">
        <f aca="false">VLOOKUP($I362,'[1]Price List, Weapons &amp; Items'!B$1:L$1048576,COLUMN('[1]Price List, Weapons &amp; Items'!$J$11)-1,0)</f>
        <v>Government information</v>
      </c>
      <c r="AT362" s="5" t="str">
        <f aca="false">IF(I362=".",".",VLOOKUP($I362,'[1]Price List, Weapons &amp; Items'!B$1:J$1048576,3,0))</f>
        <v>Light Anti-armor Weapon (LAW)</v>
      </c>
      <c r="AU362" s="13" t="str">
        <f aca="true">IF(AG362=1,(OFFSET(I362,0,0,COUNTIF(#REF!,A362),1)),"")</f>
        <v/>
      </c>
      <c r="AV362" s="5" t="n">
        <f aca="false">VLOOKUP($I362,'[1]Price List, Weapons &amp; Items'!B$1:L$1048576,COLUMN('[1]Price List, Weapons &amp; Items'!$L$11)-1,0)</f>
        <v>0</v>
      </c>
      <c r="AW362" s="5" t="n">
        <f aca="false">IF(U362="Yes",1,0)</f>
        <v>1</v>
      </c>
      <c r="AX362" s="5" t="n">
        <f aca="false">IF(D362="Military",IF(OR(IFERROR(SEARCH("equipment",E362,1),0)&gt;0,IFERROR(SEARCH("weapons",E362,1),0)&gt;0),1,0),0)</f>
        <v>1</v>
      </c>
      <c r="AY362" s="5" t="str">
        <f aca="false">IFERROR(IF(VALUE(TEXT(C362,"mm"))=IF(AK362&gt;12,AK362-12,AK362),".",IF(TEXT(C362,"mm")="01",".",1)),"Value is not in date format")</f>
        <v>.</v>
      </c>
      <c r="AZ362" s="5" t="str">
        <f aca="false">IF(AND(A362=A361,C362=C361)=TRUE(),IF(F362=F361,".","1"),".")</f>
        <v>.</v>
      </c>
      <c r="BA362" s="5" t="str">
        <f aca="false">IF(AND(_xlfn.ISFORMULA(R362),_xlfn.ISFORMULA(S362),_xlfn.ISFORMULA(T362))=TRUE(),".",1)</f>
        <v>.</v>
      </c>
      <c r="BB362" s="5" t="str">
        <f aca="false">IF(T362&lt;&gt;".",IF(T362&gt;S362,1,"."),".")</f>
        <v>.</v>
      </c>
      <c r="BC362" s="5" t="n">
        <f aca="false">IFERROR(VLOOKUP(B362,'[1]Share, Heavy Weapons to Ukraine'!B$1:AA$1048576,COLUMN('[1]Share, Heavy Weapons to Ukraine'!C371)-1,0),0)</f>
        <v>1</v>
      </c>
      <c r="BD362" s="5" t="n">
        <f aca="false">VLOOKUP(Sheet1!B362,'[1]Country Summary (€)'!B$1:F$1048576,COLUMN('[1]Country Summary (€)'!C372)-1,FALSE())</f>
        <v>0</v>
      </c>
      <c r="BE362" s="5" t="str">
        <f aca="false">IF(AND(AG362=1,D362="Military",H362&lt;&gt;"Not given")=TRUE(),IF(SUMIFS(#REF!,#REF!,A362)&gt;0,ABS((SUMIFS(#REF!,#REF!,A362)/VLOOKUP("USD",'[1]Exchange Rates'!B$1:C$1048576,2,0)))/S362,"."),".")</f>
        <v>.</v>
      </c>
      <c r="BF362" s="1" t="str">
        <f aca="false">IF(AND(AG362=1,D362="Military",H362&lt;&gt;"Not given")=TRUE(),IF(SUMIFS(#REF!,#REF!,A362)&gt;0,IF((ABS((SUMIFS(#REF!,#REF!,A362)/VLOOKUP("USD",'[1]Exchange Rates'!B$1:C$1048576,2,0)))/S362)&gt;1,(SUMIFS(#REF!,#REF!,A362)-S362)/S362,(S362-SUMIFS(#REF!,#REF!,A362))/SUMIFS(#REF!,#REF!,A362)),"."),".")</f>
        <v>.</v>
      </c>
      <c r="BG362" s="37" t="s">
        <v>491</v>
      </c>
      <c r="BH362" s="37" t="s">
        <v>491</v>
      </c>
      <c r="BI362" s="37" t="s">
        <v>491</v>
      </c>
      <c r="BJ362" s="37" t="s">
        <v>491</v>
      </c>
      <c r="BK362" s="37" t="s">
        <v>491</v>
      </c>
      <c r="BL362" s="37" t="s">
        <v>491</v>
      </c>
      <c r="BM362" s="37" t="s">
        <v>491</v>
      </c>
      <c r="BN362" s="37" t="s">
        <v>491</v>
      </c>
      <c r="BO362" s="37" t="s">
        <v>491</v>
      </c>
      <c r="BP362" s="37" t="s">
        <v>491</v>
      </c>
      <c r="BQ362" s="37" t="s">
        <v>491</v>
      </c>
      <c r="BR362" s="37" t="s">
        <v>491</v>
      </c>
      <c r="BS362" s="37" t="s">
        <v>491</v>
      </c>
      <c r="BT362" s="37" t="s">
        <v>491</v>
      </c>
      <c r="BU362" s="37" t="s">
        <v>491</v>
      </c>
      <c r="BV362" s="37" t="s">
        <v>491</v>
      </c>
      <c r="BW362" s="37" t="s">
        <v>491</v>
      </c>
      <c r="BX362" s="37" t="s">
        <v>491</v>
      </c>
    </row>
    <row r="363" customFormat="false" ht="15.75" hidden="false" customHeight="true" outlineLevel="0" collapsed="false">
      <c r="A363" s="37" t="s">
        <v>479</v>
      </c>
      <c r="B363" s="37" t="s">
        <v>57</v>
      </c>
      <c r="C363" s="92" t="n">
        <v>44977</v>
      </c>
      <c r="D363" s="37" t="s">
        <v>105</v>
      </c>
      <c r="E363" s="37" t="s">
        <v>370</v>
      </c>
      <c r="F363" s="37" t="s">
        <v>505</v>
      </c>
      <c r="G363" s="5" t="s">
        <v>61</v>
      </c>
      <c r="H363" s="39" t="n">
        <v>460000000</v>
      </c>
      <c r="I363" s="37" t="s">
        <v>496</v>
      </c>
      <c r="J363" s="7" t="str">
        <f aca="false">VLOOKUP($I363,'[1]Price List, Weapons &amp; Items'!B$1:C$1048576,2,0)</f>
        <v>Portable defence system</v>
      </c>
      <c r="K363" s="7" t="str">
        <f aca="false">IF(I363=".",I363,VLOOKUP($I363,'[1]Price List, Weapons &amp; Items'!B$1:D$1048576,3,0))</f>
        <v>Light Anti-armor Weapon (LAW)</v>
      </c>
      <c r="L363" s="8" t="n">
        <f aca="false">VLOOKUP(I363,'[1]Price List, Weapons &amp; Items'!B$1:E$1048576,4,0)</f>
        <v>0</v>
      </c>
      <c r="M363" s="40" t="n">
        <v>2000</v>
      </c>
      <c r="N363" s="9" t="s">
        <v>166</v>
      </c>
      <c r="O363" s="9" t="n">
        <f aca="false">VLOOKUP($I363,'[1]Price List, Weapons &amp; Items'!B$1:G$1048576,6,0)</f>
        <v>78000</v>
      </c>
      <c r="P363" s="6" t="str">
        <f aca="false">IF(TYPE(M363)=1,IF(TYPE(O363)=1,M363*O363,"No price"),".")</f>
        <v>No price</v>
      </c>
      <c r="Q363" s="6" t="str">
        <f aca="false">IF(TYPE(N363)=1,IF(TYPE(O363)=1,N363*O363,"No price"),".")</f>
        <v>.</v>
      </c>
      <c r="R363" s="6" t="str">
        <f aca="false">IF(AG363=1,IF(H363&lt;&gt;"Not given",H363,IF(TYPE(H363)=2,IF(SUMIFS(#REF!,#REF!,A363)&gt;0,SUMIFS(#REF!,#REF!,A363),"."),"Format error")),"")</f>
        <v/>
      </c>
      <c r="S363" s="6" t="str">
        <f aca="false">IF(AND(AG363=1,R363&lt;&gt;".")=TRUE(),R363/VLOOKUP(G363,'[1]Exchange Rates'!B$1:C$1048576,2,0),IF(R363=".",".",""))</f>
        <v/>
      </c>
      <c r="T363" s="6" t="str">
        <f aca="false">IF(AG363=1,IF(AI363="Value is not given at all",".",IF(AI363="Value is given by the source",S363,IF(AI363="Value is calculated with prices",(IF(SUMIFS(#REF!,#REF!,A363)&gt;0,SUMIFS(#REF!,#REF!,A363),"."))/VLOOKUP("USD",'[1]Exchange Rates'!B$1:C$1048576,2,0),"Error with coding"))),"")</f>
        <v/>
      </c>
      <c r="U363" s="43" t="s">
        <v>63</v>
      </c>
      <c r="V363" s="34" t="s">
        <v>506</v>
      </c>
      <c r="W363" s="34" t="s">
        <v>108</v>
      </c>
      <c r="X363" s="37" t="s">
        <v>62</v>
      </c>
      <c r="Y363" s="37" t="s">
        <v>62</v>
      </c>
      <c r="Z363" s="43" t="n">
        <v>0</v>
      </c>
      <c r="AA363" s="43" t="n">
        <v>0</v>
      </c>
      <c r="AB363" s="5" t="n">
        <f aca="false">IF(AND(D363="Humanitarian", AE363&lt;&gt;"."), 1, 0)</f>
        <v>0</v>
      </c>
      <c r="AC363" s="5" t="n">
        <f aca="false">IF(OR(M363="undisclosed", M363="."), 0, IF(M363=N363, 1, 0))</f>
        <v>0</v>
      </c>
      <c r="AD363" s="5" t="n">
        <v>0</v>
      </c>
      <c r="AE363" s="37" t="s">
        <v>62</v>
      </c>
      <c r="AF363" s="12" t="str">
        <f aca="false">""</f>
        <v/>
      </c>
      <c r="AG363" s="36" t="n">
        <v>0</v>
      </c>
      <c r="AH363" s="43" t="s">
        <v>66</v>
      </c>
      <c r="AI363" s="43" t="s">
        <v>67</v>
      </c>
      <c r="AJ363" s="36" t="n">
        <v>1</v>
      </c>
      <c r="AK363" s="36" t="n">
        <v>14</v>
      </c>
      <c r="AL363" s="36" t="n">
        <v>0</v>
      </c>
      <c r="AM363" s="36" t="n">
        <f aca="false">IF(OR(AN363="2022-2023",AN363=2022), 1, 0)</f>
        <v>1</v>
      </c>
      <c r="AN363" s="36" t="s">
        <v>68</v>
      </c>
      <c r="AO363" s="36" t="n">
        <f aca="false">VLOOKUP($I363,'[1]Price List, Weapons &amp; Items'!B$1:F$1048576,5,0)</f>
        <v>0</v>
      </c>
      <c r="AP363" s="36" t="n">
        <f aca="false">IF(AND(AO363=1,M363="undisclosed")=TRUE(),1,0)</f>
        <v>0</v>
      </c>
      <c r="AQ363" s="36" t="n">
        <f aca="false">IF(AND(AO363=1,N363="undisclosed")=TRUE(),1,0)</f>
        <v>0</v>
      </c>
      <c r="AR363" s="36" t="n">
        <f aca="false">IFERROR(IF(SEARCH("ammuni",I363,1)&gt;0,1,0),0)</f>
        <v>0</v>
      </c>
      <c r="AS363" s="5" t="str">
        <f aca="false">VLOOKUP($I363,'[1]Price List, Weapons &amp; Items'!B$1:L$1048576,COLUMN('[1]Price List, Weapons &amp; Items'!$J$11)-1,0)</f>
        <v>Military media (incl. websites)</v>
      </c>
      <c r="AT363" s="5" t="str">
        <f aca="false">IF(I363=".",".",VLOOKUP($I363,'[1]Price List, Weapons &amp; Items'!B$1:J$1048576,3,0))</f>
        <v>Light Anti-armor Weapon (LAW)</v>
      </c>
      <c r="AU363" s="13" t="str">
        <f aca="true">IF(AG363=1,(OFFSET(I363,0,0,COUNTIF(#REF!,A363),1)),"")</f>
        <v/>
      </c>
      <c r="AV363" s="5" t="n">
        <f aca="false">VLOOKUP($I363,'[1]Price List, Weapons &amp; Items'!B$1:L$1048576,COLUMN('[1]Price List, Weapons &amp; Items'!$L$11)-1,0)</f>
        <v>0</v>
      </c>
      <c r="AW363" s="5" t="n">
        <f aca="false">IF(U363="Yes",1,0)</f>
        <v>1</v>
      </c>
      <c r="AX363" s="5" t="n">
        <f aca="false">IF(D363="Military",IF(OR(IFERROR(SEARCH("equipment",E363,1),0)&gt;0,IFERROR(SEARCH("weapons",E363,1),0)&gt;0),1,0),0)</f>
        <v>1</v>
      </c>
      <c r="AY363" s="5" t="str">
        <f aca="false">IFERROR(IF(VALUE(TEXT(C363,"mm"))=IF(AK363&gt;12,AK363-12,AK363),".",IF(TEXT(C363,"mm")="01",".",1)),"Value is not in date format")</f>
        <v>.</v>
      </c>
      <c r="AZ363" s="5" t="str">
        <f aca="false">IF(AND(A363=A362,C363=C362)=TRUE(),IF(F363=F362,".","1"),".")</f>
        <v>.</v>
      </c>
      <c r="BA363" s="5" t="str">
        <f aca="false">IF(AND(_xlfn.ISFORMULA(R363),_xlfn.ISFORMULA(S363),_xlfn.ISFORMULA(T363))=TRUE(),".",1)</f>
        <v>.</v>
      </c>
      <c r="BB363" s="5" t="str">
        <f aca="false">IF(T363&lt;&gt;".",IF(T363&gt;S363,1,"."),".")</f>
        <v>.</v>
      </c>
      <c r="BC363" s="5" t="n">
        <f aca="false">IFERROR(VLOOKUP(B363,'[1]Share, Heavy Weapons to Ukraine'!B$1:AA$1048576,COLUMN('[1]Share, Heavy Weapons to Ukraine'!C372)-1,0),0)</f>
        <v>1</v>
      </c>
      <c r="BD363" s="5" t="n">
        <f aca="false">VLOOKUP(Sheet1!B363,'[1]Country Summary (€)'!B$1:F$1048576,COLUMN('[1]Country Summary (€)'!C373)-1,FALSE())</f>
        <v>0</v>
      </c>
      <c r="BE363" s="5" t="str">
        <f aca="false">IF(AND(AG363=1,D363="Military",H363&lt;&gt;"Not given")=TRUE(),IF(SUMIFS(#REF!,#REF!,A363)&gt;0,ABS((SUMIFS(#REF!,#REF!,A363)/VLOOKUP("USD",'[1]Exchange Rates'!B$1:C$1048576,2,0)))/S363,"."),".")</f>
        <v>.</v>
      </c>
      <c r="BF363" s="1" t="str">
        <f aca="false">IF(AND(AG363=1,D363="Military",H363&lt;&gt;"Not given")=TRUE(),IF(SUMIFS(#REF!,#REF!,A363)&gt;0,IF((ABS((SUMIFS(#REF!,#REF!,A363)/VLOOKUP("USD",'[1]Exchange Rates'!B$1:C$1048576,2,0)))/S363)&gt;1,(SUMIFS(#REF!,#REF!,A363)-S363)/S363,(S363-SUMIFS(#REF!,#REF!,A363))/SUMIFS(#REF!,#REF!,A363)),"."),".")</f>
        <v>.</v>
      </c>
      <c r="BG363" s="37" t="s">
        <v>491</v>
      </c>
      <c r="BH363" s="37" t="s">
        <v>491</v>
      </c>
      <c r="BI363" s="37" t="s">
        <v>491</v>
      </c>
      <c r="BJ363" s="37" t="s">
        <v>491</v>
      </c>
      <c r="BK363" s="37" t="s">
        <v>491</v>
      </c>
      <c r="BL363" s="37" t="s">
        <v>491</v>
      </c>
      <c r="BM363" s="37" t="s">
        <v>491</v>
      </c>
      <c r="BN363" s="37" t="s">
        <v>491</v>
      </c>
      <c r="BO363" s="37" t="s">
        <v>491</v>
      </c>
      <c r="BP363" s="37" t="s">
        <v>491</v>
      </c>
      <c r="BQ363" s="37" t="s">
        <v>491</v>
      </c>
      <c r="BR363" s="37" t="s">
        <v>491</v>
      </c>
      <c r="BS363" s="37" t="s">
        <v>491</v>
      </c>
      <c r="BT363" s="37" t="s">
        <v>491</v>
      </c>
      <c r="BU363" s="37" t="s">
        <v>491</v>
      </c>
      <c r="BV363" s="37" t="s">
        <v>491</v>
      </c>
      <c r="BW363" s="37" t="s">
        <v>491</v>
      </c>
      <c r="BX363" s="37" t="s">
        <v>491</v>
      </c>
    </row>
    <row r="364" customFormat="false" ht="15.75" hidden="false" customHeight="true" outlineLevel="0" collapsed="false">
      <c r="A364" s="37" t="s">
        <v>479</v>
      </c>
      <c r="B364" s="37" t="s">
        <v>57</v>
      </c>
      <c r="C364" s="92" t="n">
        <v>44977</v>
      </c>
      <c r="D364" s="37" t="s">
        <v>105</v>
      </c>
      <c r="E364" s="37" t="s">
        <v>370</v>
      </c>
      <c r="F364" s="37" t="s">
        <v>505</v>
      </c>
      <c r="G364" s="5" t="s">
        <v>61</v>
      </c>
      <c r="H364" s="39" t="n">
        <v>460000000</v>
      </c>
      <c r="I364" s="37" t="s">
        <v>508</v>
      </c>
      <c r="J364" s="7" t="str">
        <f aca="false">VLOOKUP($I364,'[1]Price List, Weapons &amp; Items'!B$1:C$1048576,2,0)</f>
        <v>Heavy weapon</v>
      </c>
      <c r="K364" s="7" t="str">
        <f aca="false">IF(I364=".",I364,VLOOKUP($I364,'[1]Price List, Weapons &amp; Items'!B$1:D$1048576,3,0))</f>
        <v>Infantry fighting vehicle (IFV)</v>
      </c>
      <c r="L364" s="8" t="n">
        <f aca="false">VLOOKUP(I364,'[1]Price List, Weapons &amp; Items'!B$1:E$1048576,4,0)</f>
        <v>0</v>
      </c>
      <c r="M364" s="40" t="n">
        <v>4</v>
      </c>
      <c r="N364" s="9" t="s">
        <v>166</v>
      </c>
      <c r="O364" s="9" t="n">
        <f aca="false">VLOOKUP($I364,'[1]Price List, Weapons &amp; Items'!B$1:G$1048576,6,0)</f>
        <v>1900000</v>
      </c>
      <c r="P364" s="6" t="str">
        <f aca="false">IF(TYPE(M364)=1,IF(TYPE(O364)=1,M364*O364,"No price"),".")</f>
        <v>No price</v>
      </c>
      <c r="Q364" s="6" t="str">
        <f aca="false">IF(TYPE(N364)=1,IF(TYPE(O364)=1,N364*O364,"No price"),".")</f>
        <v>.</v>
      </c>
      <c r="R364" s="6" t="str">
        <f aca="false">IF(AG364=1,IF(H364&lt;&gt;"Not given",H364,IF(TYPE(H364)=2,IF(SUMIFS(#REF!,#REF!,A364)&gt;0,SUMIFS(#REF!,#REF!,A364),"."),"Format error")),"")</f>
        <v/>
      </c>
      <c r="S364" s="6" t="str">
        <f aca="false">IF(AND(AG364=1,R364&lt;&gt;".")=TRUE(),R364/VLOOKUP(G364,'[1]Exchange Rates'!B$1:C$1048576,2,0),IF(R364=".",".",""))</f>
        <v/>
      </c>
      <c r="T364" s="6" t="str">
        <f aca="false">IF(AG364=1,IF(AI364="Value is not given at all",".",IF(AI364="Value is given by the source",S364,IF(AI364="Value is calculated with prices",(IF(SUMIFS(#REF!,#REF!,A364)&gt;0,SUMIFS(#REF!,#REF!,A364),"."))/VLOOKUP("USD",'[1]Exchange Rates'!B$1:C$1048576,2,0),"Error with coding"))),"")</f>
        <v/>
      </c>
      <c r="U364" s="43" t="s">
        <v>63</v>
      </c>
      <c r="V364" s="34" t="s">
        <v>506</v>
      </c>
      <c r="W364" s="34" t="s">
        <v>108</v>
      </c>
      <c r="X364" s="37" t="s">
        <v>62</v>
      </c>
      <c r="Y364" s="37" t="s">
        <v>62</v>
      </c>
      <c r="Z364" s="43" t="n">
        <v>0</v>
      </c>
      <c r="AA364" s="43" t="n">
        <v>0</v>
      </c>
      <c r="AB364" s="5" t="n">
        <f aca="false">IF(AND(D364="Humanitarian", AE364&lt;&gt;"."), 1, 0)</f>
        <v>0</v>
      </c>
      <c r="AC364" s="5" t="n">
        <f aca="false">IF(OR(M364="undisclosed", M364="."), 0, IF(M364=N364, 1, 0))</f>
        <v>0</v>
      </c>
      <c r="AD364" s="5" t="n">
        <v>0</v>
      </c>
      <c r="AE364" s="37" t="s">
        <v>62</v>
      </c>
      <c r="AF364" s="12" t="str">
        <f aca="false">""</f>
        <v/>
      </c>
      <c r="AG364" s="36" t="n">
        <v>0</v>
      </c>
      <c r="AH364" s="43" t="s">
        <v>66</v>
      </c>
      <c r="AI364" s="43" t="s">
        <v>67</v>
      </c>
      <c r="AJ364" s="36" t="n">
        <v>1</v>
      </c>
      <c r="AK364" s="36" t="n">
        <v>14</v>
      </c>
      <c r="AL364" s="36" t="n">
        <v>0</v>
      </c>
      <c r="AM364" s="36" t="n">
        <f aca="false">IF(OR(AN364="2022-2023",AN364=2022), 1, 0)</f>
        <v>1</v>
      </c>
      <c r="AN364" s="36" t="s">
        <v>68</v>
      </c>
      <c r="AO364" s="36" t="n">
        <f aca="false">VLOOKUP($I364,'[1]Price List, Weapons &amp; Items'!B$1:F$1048576,5,0)</f>
        <v>1</v>
      </c>
      <c r="AP364" s="36" t="n">
        <f aca="false">IF(AND(AO364=1,M364="undisclosed")=TRUE(),1,0)</f>
        <v>0</v>
      </c>
      <c r="AQ364" s="36" t="n">
        <f aca="false">IF(AND(AO364=1,N364="undisclosed")=TRUE(),1,0)</f>
        <v>1</v>
      </c>
      <c r="AR364" s="36" t="n">
        <f aca="false">IFERROR(IF(SEARCH("ammuni",I364,1)&gt;0,1,0),0)</f>
        <v>0</v>
      </c>
      <c r="AS364" s="5" t="str">
        <f aca="false">VLOOKUP($I364,'[1]Price List, Weapons &amp; Items'!B$1:L$1048576,COLUMN('[1]Price List, Weapons &amp; Items'!$J$11)-1,0)</f>
        <v>Contracts</v>
      </c>
      <c r="AT364" s="5" t="str">
        <f aca="false">IF(I364=".",".",VLOOKUP($I364,'[1]Price List, Weapons &amp; Items'!B$1:J$1048576,3,0))</f>
        <v>Infantry fighting vehicle (IFV)</v>
      </c>
      <c r="AU364" s="13" t="str">
        <f aca="true">IF(AG364=1,(OFFSET(I364,0,0,COUNTIF(#REF!,A364),1)),"")</f>
        <v/>
      </c>
      <c r="AV364" s="5" t="n">
        <f aca="false">VLOOKUP($I364,'[1]Price List, Weapons &amp; Items'!B$1:L$1048576,COLUMN('[1]Price List, Weapons &amp; Items'!$L$11)-1,0)</f>
        <v>0</v>
      </c>
      <c r="AW364" s="5" t="n">
        <f aca="false">IF(U364="Yes",1,0)</f>
        <v>1</v>
      </c>
      <c r="AX364" s="5" t="n">
        <f aca="false">IF(D364="Military",IF(OR(IFERROR(SEARCH("equipment",E364,1),0)&gt;0,IFERROR(SEARCH("weapons",E364,1),0)&gt;0),1,0),0)</f>
        <v>1</v>
      </c>
      <c r="AY364" s="5" t="str">
        <f aca="false">IFERROR(IF(VALUE(TEXT(C364,"mm"))=IF(AK364&gt;12,AK364-12,AK364),".",IF(TEXT(C364,"mm")="01",".",1)),"Value is not in date format")</f>
        <v>.</v>
      </c>
      <c r="AZ364" s="5" t="str">
        <f aca="false">IF(AND(A364=A363,C364=C363)=TRUE(),IF(F364=F363,".","1"),".")</f>
        <v>.</v>
      </c>
      <c r="BA364" s="5" t="str">
        <f aca="false">IF(AND(_xlfn.ISFORMULA(R364),_xlfn.ISFORMULA(S364),_xlfn.ISFORMULA(T364))=TRUE(),".",1)</f>
        <v>.</v>
      </c>
      <c r="BB364" s="5" t="str">
        <f aca="false">IF(T364&lt;&gt;".",IF(T364&gt;S364,1,"."),".")</f>
        <v>.</v>
      </c>
      <c r="BC364" s="5" t="n">
        <f aca="false">IFERROR(VLOOKUP(B364,'[1]Share, Heavy Weapons to Ukraine'!B$1:AA$1048576,COLUMN('[1]Share, Heavy Weapons to Ukraine'!C373)-1,0),0)</f>
        <v>1</v>
      </c>
      <c r="BD364" s="5" t="n">
        <f aca="false">VLOOKUP(Sheet1!B364,'[1]Country Summary (€)'!B$1:F$1048576,COLUMN('[1]Country Summary (€)'!C374)-1,FALSE())</f>
        <v>0</v>
      </c>
      <c r="BE364" s="5" t="str">
        <f aca="false">IF(AND(AG364=1,D364="Military",H364&lt;&gt;"Not given")=TRUE(),IF(SUMIFS(#REF!,#REF!,A364)&gt;0,ABS((SUMIFS(#REF!,#REF!,A364)/VLOOKUP("USD",'[1]Exchange Rates'!B$1:C$1048576,2,0)))/S364,"."),".")</f>
        <v>.</v>
      </c>
      <c r="BF364" s="1" t="str">
        <f aca="false">IF(AND(AG364=1,D364="Military",H364&lt;&gt;"Not given")=TRUE(),IF(SUMIFS(#REF!,#REF!,A364)&gt;0,IF((ABS((SUMIFS(#REF!,#REF!,A364)/VLOOKUP("USD",'[1]Exchange Rates'!B$1:C$1048576,2,0)))/S364)&gt;1,(SUMIFS(#REF!,#REF!,A364)-S364)/S364,(S364-SUMIFS(#REF!,#REF!,A364))/SUMIFS(#REF!,#REF!,A364)),"."),".")</f>
        <v>.</v>
      </c>
      <c r="BG364" s="37" t="s">
        <v>491</v>
      </c>
      <c r="BH364" s="37" t="s">
        <v>491</v>
      </c>
      <c r="BI364" s="37" t="s">
        <v>491</v>
      </c>
      <c r="BJ364" s="37" t="s">
        <v>491</v>
      </c>
      <c r="BK364" s="37" t="s">
        <v>491</v>
      </c>
      <c r="BL364" s="37" t="s">
        <v>491</v>
      </c>
      <c r="BM364" s="37" t="s">
        <v>491</v>
      </c>
      <c r="BN364" s="37" t="s">
        <v>491</v>
      </c>
      <c r="BO364" s="37" t="s">
        <v>491</v>
      </c>
      <c r="BP364" s="37" t="s">
        <v>491</v>
      </c>
      <c r="BQ364" s="37" t="s">
        <v>491</v>
      </c>
      <c r="BR364" s="37" t="s">
        <v>491</v>
      </c>
      <c r="BS364" s="37" t="s">
        <v>491</v>
      </c>
      <c r="BT364" s="37" t="s">
        <v>491</v>
      </c>
      <c r="BU364" s="37" t="s">
        <v>491</v>
      </c>
      <c r="BV364" s="37" t="s">
        <v>491</v>
      </c>
      <c r="BW364" s="37" t="s">
        <v>491</v>
      </c>
      <c r="BX364" s="37" t="s">
        <v>491</v>
      </c>
    </row>
    <row r="365" customFormat="false" ht="15.75" hidden="false" customHeight="true" outlineLevel="0" collapsed="false">
      <c r="A365" s="37" t="s">
        <v>479</v>
      </c>
      <c r="B365" s="37" t="s">
        <v>57</v>
      </c>
      <c r="C365" s="92" t="n">
        <v>44977</v>
      </c>
      <c r="D365" s="37" t="s">
        <v>105</v>
      </c>
      <c r="E365" s="37" t="s">
        <v>370</v>
      </c>
      <c r="F365" s="37" t="s">
        <v>505</v>
      </c>
      <c r="G365" s="5" t="s">
        <v>61</v>
      </c>
      <c r="H365" s="39" t="n">
        <v>460000000</v>
      </c>
      <c r="I365" s="37" t="s">
        <v>509</v>
      </c>
      <c r="J365" s="7" t="str">
        <f aca="false">VLOOKUP($I365,'[1]Price List, Weapons &amp; Items'!B$1:C$1048576,2,0)</f>
        <v>Heavy weapon</v>
      </c>
      <c r="K365" s="7" t="str">
        <f aca="false">IF(I365=".",I365,VLOOKUP($I365,'[1]Price List, Weapons &amp; Items'!B$1:D$1048576,3,0))</f>
        <v>Armored Recovery Vehicle (ARV)</v>
      </c>
      <c r="L365" s="8" t="n">
        <f aca="false">VLOOKUP(I365,'[1]Price List, Weapons &amp; Items'!B$1:E$1048576,4,0)</f>
        <v>0</v>
      </c>
      <c r="M365" s="40" t="n">
        <v>2</v>
      </c>
      <c r="N365" s="9" t="s">
        <v>166</v>
      </c>
      <c r="O365" s="9" t="n">
        <f aca="false">VLOOKUP($I365,'[1]Price List, Weapons &amp; Items'!B$1:G$1048576,6,0)</f>
        <v>6654468.87154607</v>
      </c>
      <c r="P365" s="6" t="str">
        <f aca="false">IF(TYPE(M365)=1,IF(TYPE(O365)=1,M365*O365,"No price"),".")</f>
        <v>No price</v>
      </c>
      <c r="Q365" s="6" t="str">
        <f aca="false">IF(TYPE(N365)=1,IF(TYPE(O365)=1,N365*O365,"No price"),".")</f>
        <v>.</v>
      </c>
      <c r="R365" s="6" t="str">
        <f aca="false">IF(AG365=1,IF(H365&lt;&gt;"Not given",H365,IF(TYPE(H365)=2,IF(SUMIFS(#REF!,#REF!,A365)&gt;0,SUMIFS(#REF!,#REF!,A365),"."),"Format error")),"")</f>
        <v/>
      </c>
      <c r="S365" s="6" t="str">
        <f aca="false">IF(AND(AG365=1,R365&lt;&gt;".")=TRUE(),R365/VLOOKUP(G365,'[1]Exchange Rates'!B$1:C$1048576,2,0),IF(R365=".",".",""))</f>
        <v/>
      </c>
      <c r="T365" s="6" t="str">
        <f aca="false">IF(AG365=1,IF(AI365="Value is not given at all",".",IF(AI365="Value is given by the source",S365,IF(AI365="Value is calculated with prices",(IF(SUMIFS(#REF!,#REF!,A365)&gt;0,SUMIFS(#REF!,#REF!,A365),"."))/VLOOKUP("USD",'[1]Exchange Rates'!B$1:C$1048576,2,0),"Error with coding"))),"")</f>
        <v/>
      </c>
      <c r="U365" s="43" t="s">
        <v>63</v>
      </c>
      <c r="V365" s="34" t="s">
        <v>506</v>
      </c>
      <c r="W365" s="34" t="s">
        <v>108</v>
      </c>
      <c r="X365" s="37" t="s">
        <v>62</v>
      </c>
      <c r="Y365" s="37" t="s">
        <v>62</v>
      </c>
      <c r="Z365" s="43" t="n">
        <v>0</v>
      </c>
      <c r="AA365" s="43" t="n">
        <v>0</v>
      </c>
      <c r="AB365" s="5" t="n">
        <f aca="false">IF(AND(D365="Humanitarian", AE365&lt;&gt;"."), 1, 0)</f>
        <v>0</v>
      </c>
      <c r="AC365" s="5" t="n">
        <f aca="false">IF(OR(M365="undisclosed", M365="."), 0, IF(M365=N365, 1, 0))</f>
        <v>0</v>
      </c>
      <c r="AD365" s="5" t="n">
        <v>0</v>
      </c>
      <c r="AE365" s="37" t="s">
        <v>62</v>
      </c>
      <c r="AF365" s="12" t="str">
        <f aca="false">""</f>
        <v/>
      </c>
      <c r="AG365" s="36" t="n">
        <v>0</v>
      </c>
      <c r="AH365" s="43" t="s">
        <v>66</v>
      </c>
      <c r="AI365" s="43" t="s">
        <v>67</v>
      </c>
      <c r="AJ365" s="36" t="n">
        <v>1</v>
      </c>
      <c r="AK365" s="36" t="n">
        <v>14</v>
      </c>
      <c r="AL365" s="36" t="n">
        <v>0</v>
      </c>
      <c r="AM365" s="36" t="n">
        <f aca="false">IF(OR(AN365="2022-2023",AN365=2022), 1, 0)</f>
        <v>1</v>
      </c>
      <c r="AN365" s="36" t="s">
        <v>68</v>
      </c>
      <c r="AO365" s="36" t="n">
        <f aca="false">VLOOKUP($I365,'[1]Price List, Weapons &amp; Items'!B$1:F$1048576,5,0)</f>
        <v>1</v>
      </c>
      <c r="AP365" s="36" t="n">
        <f aca="false">IF(AND(AO365=1,M365="undisclosed")=TRUE(),1,0)</f>
        <v>0</v>
      </c>
      <c r="AQ365" s="36" t="n">
        <f aca="false">IF(AND(AO365=1,N365="undisclosed")=TRUE(),1,0)</f>
        <v>1</v>
      </c>
      <c r="AR365" s="36" t="n">
        <f aca="false">IFERROR(IF(SEARCH("ammuni",I365,1)&gt;0,1,0),0)</f>
        <v>0</v>
      </c>
      <c r="AS365" s="5" t="str">
        <f aca="false">VLOOKUP($I365,'[1]Price List, Weapons &amp; Items'!B$1:L$1048576,COLUMN('[1]Price List, Weapons &amp; Items'!$J$11)-1,0)</f>
        <v>Contracts</v>
      </c>
      <c r="AT365" s="5" t="str">
        <f aca="false">IF(I365=".",".",VLOOKUP($I365,'[1]Price List, Weapons &amp; Items'!B$1:J$1048576,3,0))</f>
        <v>Armored Recovery Vehicle (ARV)</v>
      </c>
      <c r="AU365" s="13" t="str">
        <f aca="true">IF(AG365=1,(OFFSET(I365,0,0,COUNTIF(#REF!,A365),1)),"")</f>
        <v/>
      </c>
      <c r="AV365" s="5" t="n">
        <f aca="false">VLOOKUP($I365,'[1]Price List, Weapons &amp; Items'!B$1:L$1048576,COLUMN('[1]Price List, Weapons &amp; Items'!$L$11)-1,0)</f>
        <v>0</v>
      </c>
      <c r="AW365" s="5" t="n">
        <f aca="false">IF(U365="Yes",1,0)</f>
        <v>1</v>
      </c>
      <c r="AX365" s="5" t="n">
        <f aca="false">IF(D365="Military",IF(OR(IFERROR(SEARCH("equipment",E365,1),0)&gt;0,IFERROR(SEARCH("weapons",E365,1),0)&gt;0),1,0),0)</f>
        <v>1</v>
      </c>
      <c r="AY365" s="5" t="str">
        <f aca="false">IFERROR(IF(VALUE(TEXT(C365,"mm"))=IF(AK365&gt;12,AK365-12,AK365),".",IF(TEXT(C365,"mm")="01",".",1)),"Value is not in date format")</f>
        <v>.</v>
      </c>
      <c r="AZ365" s="5" t="str">
        <f aca="false">IF(AND(A365=A364,C365=C364)=TRUE(),IF(F365=F364,".","1"),".")</f>
        <v>.</v>
      </c>
      <c r="BA365" s="5" t="str">
        <f aca="false">IF(AND(_xlfn.ISFORMULA(R365),_xlfn.ISFORMULA(S365),_xlfn.ISFORMULA(T365))=TRUE(),".",1)</f>
        <v>.</v>
      </c>
      <c r="BB365" s="5" t="str">
        <f aca="false">IF(T365&lt;&gt;".",IF(T365&gt;S365,1,"."),".")</f>
        <v>.</v>
      </c>
      <c r="BC365" s="5" t="n">
        <f aca="false">IFERROR(VLOOKUP(B365,'[1]Share, Heavy Weapons to Ukraine'!B$1:AA$1048576,COLUMN('[1]Share, Heavy Weapons to Ukraine'!C374)-1,0),0)</f>
        <v>1</v>
      </c>
      <c r="BD365" s="5" t="n">
        <f aca="false">VLOOKUP(Sheet1!B365,'[1]Country Summary (€)'!B$1:F$1048576,COLUMN('[1]Country Summary (€)'!C375)-1,FALSE())</f>
        <v>0</v>
      </c>
      <c r="BE365" s="5" t="str">
        <f aca="false">IF(AND(AG365=1,D365="Military",H365&lt;&gt;"Not given")=TRUE(),IF(SUMIFS(#REF!,#REF!,A365)&gt;0,ABS((SUMIFS(#REF!,#REF!,A365)/VLOOKUP("USD",'[1]Exchange Rates'!B$1:C$1048576,2,0)))/S365,"."),".")</f>
        <v>.</v>
      </c>
      <c r="BF365" s="1" t="str">
        <f aca="false">IF(AND(AG365=1,D365="Military",H365&lt;&gt;"Not given")=TRUE(),IF(SUMIFS(#REF!,#REF!,A365)&gt;0,IF((ABS((SUMIFS(#REF!,#REF!,A365)/VLOOKUP("USD",'[1]Exchange Rates'!B$1:C$1048576,2,0)))/S365)&gt;1,(SUMIFS(#REF!,#REF!,A365)-S365)/S365,(S365-SUMIFS(#REF!,#REF!,A365))/SUMIFS(#REF!,#REF!,A365)),"."),".")</f>
        <v>.</v>
      </c>
      <c r="BG365" s="37" t="s">
        <v>491</v>
      </c>
      <c r="BH365" s="37" t="s">
        <v>491</v>
      </c>
      <c r="BI365" s="37" t="s">
        <v>491</v>
      </c>
      <c r="BJ365" s="37" t="s">
        <v>491</v>
      </c>
      <c r="BK365" s="37" t="s">
        <v>491</v>
      </c>
      <c r="BL365" s="37" t="s">
        <v>491</v>
      </c>
      <c r="BM365" s="37" t="s">
        <v>491</v>
      </c>
      <c r="BN365" s="37" t="s">
        <v>491</v>
      </c>
      <c r="BO365" s="37" t="s">
        <v>491</v>
      </c>
      <c r="BP365" s="37" t="s">
        <v>491</v>
      </c>
      <c r="BQ365" s="37" t="s">
        <v>491</v>
      </c>
      <c r="BR365" s="37" t="s">
        <v>491</v>
      </c>
      <c r="BS365" s="37" t="s">
        <v>491</v>
      </c>
      <c r="BT365" s="37" t="s">
        <v>491</v>
      </c>
      <c r="BU365" s="37" t="s">
        <v>491</v>
      </c>
      <c r="BV365" s="37" t="s">
        <v>491</v>
      </c>
      <c r="BW365" s="37" t="s">
        <v>491</v>
      </c>
      <c r="BX365" s="37" t="s">
        <v>491</v>
      </c>
    </row>
    <row r="366" customFormat="false" ht="15.75" hidden="false" customHeight="true" outlineLevel="0" collapsed="false">
      <c r="A366" s="37" t="s">
        <v>479</v>
      </c>
      <c r="B366" s="37" t="s">
        <v>57</v>
      </c>
      <c r="C366" s="92" t="n">
        <v>44977</v>
      </c>
      <c r="D366" s="37" t="s">
        <v>105</v>
      </c>
      <c r="E366" s="37" t="s">
        <v>370</v>
      </c>
      <c r="F366" s="37" t="s">
        <v>505</v>
      </c>
      <c r="G366" s="5" t="s">
        <v>61</v>
      </c>
      <c r="H366" s="39" t="n">
        <v>460000000</v>
      </c>
      <c r="I366" s="37" t="s">
        <v>497</v>
      </c>
      <c r="J366" s="7" t="str">
        <f aca="false">VLOOKUP($I366,'[1]Price List, Weapons &amp; Items'!B$1:C$1048576,2,0)</f>
        <v>Light armaments &amp; infantry</v>
      </c>
      <c r="K366" s="7" t="str">
        <f aca="false">IF(I366=".",I366,VLOOKUP($I366,'[1]Price List, Weapons &amp; Items'!B$1:D$1048576,3,0))</f>
        <v>Explosive</v>
      </c>
      <c r="L366" s="8" t="n">
        <f aca="false">VLOOKUP(I366,'[1]Price List, Weapons &amp; Items'!B$1:E$1048576,4,0)</f>
        <v>0</v>
      </c>
      <c r="M366" s="9" t="s">
        <v>166</v>
      </c>
      <c r="N366" s="9" t="s">
        <v>166</v>
      </c>
      <c r="O366" s="9" t="n">
        <f aca="false">VLOOKUP($I366,'[1]Price List, Weapons &amp; Items'!B$1:G$1048576,6,0)</f>
        <v>223.15</v>
      </c>
      <c r="P366" s="6" t="str">
        <f aca="false">IF(TYPE(M366)=1,IF(TYPE(O366)=1,M366*O366,"No price"),".")</f>
        <v>.</v>
      </c>
      <c r="Q366" s="6" t="str">
        <f aca="false">IF(TYPE(N366)=1,IF(TYPE(O366)=1,N366*O366,"No price"),".")</f>
        <v>.</v>
      </c>
      <c r="R366" s="6" t="str">
        <f aca="false">IF(AG366=1,IF(H366&lt;&gt;"Not given",H366,IF(TYPE(H366)=2,IF(SUMIFS(#REF!,#REF!,A366)&gt;0,SUMIFS(#REF!,#REF!,A366),"."),"Format error")),"")</f>
        <v/>
      </c>
      <c r="S366" s="6" t="str">
        <f aca="false">IF(AND(AG366=1,R366&lt;&gt;".")=TRUE(),R366/VLOOKUP(G366,'[1]Exchange Rates'!B$1:C$1048576,2,0),IF(R366=".",".",""))</f>
        <v/>
      </c>
      <c r="T366" s="6" t="str">
        <f aca="false">IF(AG366=1,IF(AI366="Value is not given at all",".",IF(AI366="Value is given by the source",S366,IF(AI366="Value is calculated with prices",(IF(SUMIFS(#REF!,#REF!,A366)&gt;0,SUMIFS(#REF!,#REF!,A366),"."))/VLOOKUP("USD",'[1]Exchange Rates'!B$1:C$1048576,2,0),"Error with coding"))),"")</f>
        <v/>
      </c>
      <c r="U366" s="43" t="s">
        <v>63</v>
      </c>
      <c r="V366" s="34" t="s">
        <v>506</v>
      </c>
      <c r="W366" s="34" t="s">
        <v>108</v>
      </c>
      <c r="X366" s="37" t="s">
        <v>62</v>
      </c>
      <c r="Y366" s="37" t="s">
        <v>62</v>
      </c>
      <c r="Z366" s="43" t="n">
        <v>0</v>
      </c>
      <c r="AA366" s="43" t="n">
        <v>0</v>
      </c>
      <c r="AB366" s="5" t="n">
        <f aca="false">IF(AND(D366="Humanitarian", AE366&lt;&gt;"."), 1, 0)</f>
        <v>0</v>
      </c>
      <c r="AC366" s="5" t="n">
        <f aca="false">IF(OR(M366="undisclosed", M366="."), 0, IF(M366=N366, 1, 0))</f>
        <v>0</v>
      </c>
      <c r="AD366" s="5" t="n">
        <v>0</v>
      </c>
      <c r="AE366" s="37" t="s">
        <v>62</v>
      </c>
      <c r="AF366" s="12" t="str">
        <f aca="false">""</f>
        <v/>
      </c>
      <c r="AG366" s="36" t="n">
        <v>0</v>
      </c>
      <c r="AH366" s="43" t="s">
        <v>66</v>
      </c>
      <c r="AI366" s="43" t="s">
        <v>67</v>
      </c>
      <c r="AJ366" s="36" t="n">
        <v>1</v>
      </c>
      <c r="AK366" s="36" t="n">
        <v>14</v>
      </c>
      <c r="AL366" s="36" t="n">
        <v>0</v>
      </c>
      <c r="AM366" s="36" t="n">
        <f aca="false">IF(OR(AN366="2022-2023",AN366=2022), 1, 0)</f>
        <v>1</v>
      </c>
      <c r="AN366" s="36" t="s">
        <v>68</v>
      </c>
      <c r="AO366" s="36" t="n">
        <f aca="false">VLOOKUP($I366,'[1]Price List, Weapons &amp; Items'!B$1:F$1048576,5,0)</f>
        <v>0</v>
      </c>
      <c r="AP366" s="36" t="n">
        <f aca="false">IF(AND(AO366=1,M366="undisclosed")=TRUE(),1,0)</f>
        <v>0</v>
      </c>
      <c r="AQ366" s="36" t="n">
        <f aca="false">IF(AND(AO366=1,N366="undisclosed")=TRUE(),1,0)</f>
        <v>0</v>
      </c>
      <c r="AR366" s="36" t="n">
        <f aca="false">IFERROR(IF(SEARCH("ammuni",I366,1)&gt;0,1,0),0)</f>
        <v>0</v>
      </c>
      <c r="AS366" s="5" t="str">
        <f aca="false">VLOOKUP($I366,'[1]Price List, Weapons &amp; Items'!B$1:L$1048576,COLUMN('[1]Price List, Weapons &amp; Items'!$J$11)-1,0)</f>
        <v>Miscellaneous</v>
      </c>
      <c r="AT366" s="5" t="str">
        <f aca="false">IF(I366=".",".",VLOOKUP($I366,'[1]Price List, Weapons &amp; Items'!B$1:J$1048576,3,0))</f>
        <v>Explosive</v>
      </c>
      <c r="AU366" s="13" t="str">
        <f aca="true">IF(AG366=1,(OFFSET(I366,0,0,COUNTIF(#REF!,A366),1)),"")</f>
        <v/>
      </c>
      <c r="AV366" s="5" t="str">
        <f aca="false">VLOOKUP($I366,'[1]Price List, Weapons &amp; Items'!B$1:L$1048576,COLUMN('[1]Price List, Weapons &amp; Items'!$L$11)-1,0)</f>
        <v>no price, 0 count</v>
      </c>
      <c r="AW366" s="5" t="n">
        <f aca="false">IF(U366="Yes",1,0)</f>
        <v>1</v>
      </c>
      <c r="AX366" s="5" t="n">
        <f aca="false">IF(D366="Military",IF(OR(IFERROR(SEARCH("equipment",E366,1),0)&gt;0,IFERROR(SEARCH("weapons",E366,1),0)&gt;0),1,0),0)</f>
        <v>1</v>
      </c>
      <c r="AY366" s="5" t="str">
        <f aca="false">IFERROR(IF(VALUE(TEXT(C366,"mm"))=IF(AK366&gt;12,AK366-12,AK366),".",IF(TEXT(C366,"mm")="01",".",1)),"Value is not in date format")</f>
        <v>.</v>
      </c>
      <c r="AZ366" s="5" t="str">
        <f aca="false">IF(AND(A366=A365,C366=C365)=TRUE(),IF(F366=F365,".","1"),".")</f>
        <v>.</v>
      </c>
      <c r="BA366" s="5" t="str">
        <f aca="false">IF(AND(_xlfn.ISFORMULA(R366),_xlfn.ISFORMULA(S366),_xlfn.ISFORMULA(T366))=TRUE(),".",1)</f>
        <v>.</v>
      </c>
      <c r="BB366" s="5" t="str">
        <f aca="false">IF(T366&lt;&gt;".",IF(T366&gt;S366,1,"."),".")</f>
        <v>.</v>
      </c>
      <c r="BC366" s="5" t="n">
        <f aca="false">IFERROR(VLOOKUP(B366,'[1]Share, Heavy Weapons to Ukraine'!B$1:AA$1048576,COLUMN('[1]Share, Heavy Weapons to Ukraine'!C375)-1,0),0)</f>
        <v>1</v>
      </c>
      <c r="BD366" s="5" t="n">
        <f aca="false">VLOOKUP(Sheet1!B366,'[1]Country Summary (€)'!B$1:F$1048576,COLUMN('[1]Country Summary (€)'!C376)-1,FALSE())</f>
        <v>0</v>
      </c>
      <c r="BE366" s="5" t="str">
        <f aca="false">IF(AND(AG366=1,D366="Military",H366&lt;&gt;"Not given")=TRUE(),IF(SUMIFS(#REF!,#REF!,A366)&gt;0,ABS((SUMIFS(#REF!,#REF!,A366)/VLOOKUP("USD",'[1]Exchange Rates'!B$1:C$1048576,2,0)))/S366,"."),".")</f>
        <v>.</v>
      </c>
      <c r="BF366" s="1" t="str">
        <f aca="false">IF(AND(AG366=1,D366="Military",H366&lt;&gt;"Not given")=TRUE(),IF(SUMIFS(#REF!,#REF!,A366)&gt;0,IF((ABS((SUMIFS(#REF!,#REF!,A366)/VLOOKUP("USD",'[1]Exchange Rates'!B$1:C$1048576,2,0)))/S366)&gt;1,(SUMIFS(#REF!,#REF!,A366)-S366)/S366,(S366-SUMIFS(#REF!,#REF!,A366))/SUMIFS(#REF!,#REF!,A366)),"."),".")</f>
        <v>.</v>
      </c>
      <c r="BG366" s="37" t="s">
        <v>491</v>
      </c>
      <c r="BH366" s="37" t="s">
        <v>491</v>
      </c>
      <c r="BI366" s="37" t="s">
        <v>491</v>
      </c>
      <c r="BJ366" s="37" t="s">
        <v>491</v>
      </c>
      <c r="BK366" s="37" t="s">
        <v>491</v>
      </c>
      <c r="BL366" s="37" t="s">
        <v>491</v>
      </c>
      <c r="BM366" s="37" t="s">
        <v>491</v>
      </c>
      <c r="BN366" s="37" t="s">
        <v>491</v>
      </c>
      <c r="BO366" s="37" t="s">
        <v>491</v>
      </c>
      <c r="BP366" s="37" t="s">
        <v>491</v>
      </c>
      <c r="BQ366" s="37" t="s">
        <v>491</v>
      </c>
      <c r="BR366" s="37" t="s">
        <v>491</v>
      </c>
      <c r="BS366" s="37" t="s">
        <v>491</v>
      </c>
      <c r="BT366" s="37" t="s">
        <v>491</v>
      </c>
      <c r="BU366" s="37" t="s">
        <v>491</v>
      </c>
      <c r="BV366" s="37" t="s">
        <v>491</v>
      </c>
      <c r="BW366" s="37" t="s">
        <v>491</v>
      </c>
      <c r="BX366" s="37" t="s">
        <v>491</v>
      </c>
    </row>
    <row r="367" customFormat="false" ht="15.75" hidden="false" customHeight="true" outlineLevel="0" collapsed="false">
      <c r="A367" s="37" t="s">
        <v>479</v>
      </c>
      <c r="B367" s="37" t="s">
        <v>57</v>
      </c>
      <c r="C367" s="92" t="n">
        <v>44977</v>
      </c>
      <c r="D367" s="37" t="s">
        <v>105</v>
      </c>
      <c r="E367" s="37" t="s">
        <v>370</v>
      </c>
      <c r="F367" s="37" t="s">
        <v>505</v>
      </c>
      <c r="G367" s="5" t="s">
        <v>61</v>
      </c>
      <c r="H367" s="39" t="n">
        <v>460000000</v>
      </c>
      <c r="I367" s="37" t="s">
        <v>315</v>
      </c>
      <c r="J367" s="7" t="str">
        <f aca="false">VLOOKUP($I367,'[1]Price List, Weapons &amp; Items'!B$1:C$1048576,2,0)</f>
        <v>Military equipment</v>
      </c>
      <c r="K367" s="7" t="str">
        <f aca="false">IF(I367=".",I367,VLOOKUP($I367,'[1]Price List, Weapons &amp; Items'!B$1:D$1048576,3,0))</f>
        <v>Military equipment</v>
      </c>
      <c r="L367" s="8" t="n">
        <f aca="false">VLOOKUP(I367,'[1]Price List, Weapons &amp; Items'!B$1:E$1048576,4,0)</f>
        <v>0</v>
      </c>
      <c r="M367" s="9" t="s">
        <v>166</v>
      </c>
      <c r="N367" s="9" t="s">
        <v>166</v>
      </c>
      <c r="O367" s="9" t="n">
        <f aca="false">VLOOKUP($I367,'[1]Price List, Weapons &amp; Items'!B$1:G$1048576,6,0)</f>
        <v>90</v>
      </c>
      <c r="P367" s="6" t="str">
        <f aca="false">IF(TYPE(M367)=1,IF(TYPE(O367)=1,M367*O367,"No price"),".")</f>
        <v>.</v>
      </c>
      <c r="Q367" s="6" t="str">
        <f aca="false">IF(TYPE(N367)=1,IF(TYPE(O367)=1,N367*O367,"No price"),".")</f>
        <v>.</v>
      </c>
      <c r="R367" s="6" t="str">
        <f aca="false">IF(AG367=1,IF(H367&lt;&gt;"Not given",H367,IF(TYPE(H367)=2,IF(SUMIFS(#REF!,#REF!,A367)&gt;0,SUMIFS(#REF!,#REF!,A367),"."),"Format error")),"")</f>
        <v/>
      </c>
      <c r="S367" s="6" t="str">
        <f aca="false">IF(AND(AG367=1,R367&lt;&gt;".")=TRUE(),R367/VLOOKUP(G367,'[1]Exchange Rates'!B$1:C$1048576,2,0),IF(R367=".",".",""))</f>
        <v/>
      </c>
      <c r="T367" s="6" t="str">
        <f aca="false">IF(AG367=1,IF(AI367="Value is not given at all",".",IF(AI367="Value is given by the source",S367,IF(AI367="Value is calculated with prices",(IF(SUMIFS(#REF!,#REF!,A367)&gt;0,SUMIFS(#REF!,#REF!,A367),"."))/VLOOKUP("USD",'[1]Exchange Rates'!B$1:C$1048576,2,0),"Error with coding"))),"")</f>
        <v/>
      </c>
      <c r="U367" s="43" t="s">
        <v>63</v>
      </c>
      <c r="V367" s="34" t="s">
        <v>506</v>
      </c>
      <c r="W367" s="34" t="s">
        <v>108</v>
      </c>
      <c r="X367" s="37" t="s">
        <v>62</v>
      </c>
      <c r="Y367" s="37" t="s">
        <v>62</v>
      </c>
      <c r="Z367" s="43" t="n">
        <v>0</v>
      </c>
      <c r="AA367" s="43" t="n">
        <v>0</v>
      </c>
      <c r="AB367" s="5" t="n">
        <f aca="false">IF(AND(D367="Humanitarian", AE367&lt;&gt;"."), 1, 0)</f>
        <v>0</v>
      </c>
      <c r="AC367" s="5" t="n">
        <f aca="false">IF(OR(M367="undisclosed", M367="."), 0, IF(M367=N367, 1, 0))</f>
        <v>0</v>
      </c>
      <c r="AD367" s="5" t="n">
        <v>0</v>
      </c>
      <c r="AE367" s="37" t="s">
        <v>62</v>
      </c>
      <c r="AF367" s="12" t="str">
        <f aca="false">""</f>
        <v/>
      </c>
      <c r="AG367" s="36" t="n">
        <v>0</v>
      </c>
      <c r="AH367" s="43" t="s">
        <v>66</v>
      </c>
      <c r="AI367" s="43" t="s">
        <v>67</v>
      </c>
      <c r="AJ367" s="36" t="n">
        <v>1</v>
      </c>
      <c r="AK367" s="36" t="n">
        <v>14</v>
      </c>
      <c r="AL367" s="36" t="n">
        <v>0</v>
      </c>
      <c r="AM367" s="36" t="n">
        <f aca="false">IF(OR(AN367="2022-2023",AN367=2022), 1, 0)</f>
        <v>1</v>
      </c>
      <c r="AN367" s="36" t="s">
        <v>68</v>
      </c>
      <c r="AO367" s="36" t="n">
        <f aca="false">VLOOKUP($I367,'[1]Price List, Weapons &amp; Items'!B$1:F$1048576,5,0)</f>
        <v>0</v>
      </c>
      <c r="AP367" s="36" t="n">
        <f aca="false">IF(AND(AO367=1,M367="undisclosed")=TRUE(),1,0)</f>
        <v>0</v>
      </c>
      <c r="AQ367" s="36" t="n">
        <f aca="false">IF(AND(AO367=1,N367="undisclosed")=TRUE(),1,0)</f>
        <v>0</v>
      </c>
      <c r="AR367" s="36" t="n">
        <f aca="false">IFERROR(IF(SEARCH("ammuni",I367,1)&gt;0,1,0),0)</f>
        <v>0</v>
      </c>
      <c r="AS367" s="5" t="str">
        <f aca="false">VLOOKUP($I367,'[1]Price List, Weapons &amp; Items'!B$1:L$1048576,COLUMN('[1]Price List, Weapons &amp; Items'!$J$11)-1,0)</f>
        <v>Media reports (incl. social media)</v>
      </c>
      <c r="AT367" s="5" t="str">
        <f aca="false">IF(I367=".",".",VLOOKUP($I367,'[1]Price List, Weapons &amp; Items'!B$1:J$1048576,3,0))</f>
        <v>Military equipment</v>
      </c>
      <c r="AU367" s="13" t="str">
        <f aca="true">IF(AG367=1,(OFFSET(I367,0,0,COUNTIF(#REF!,A367),1)),"")</f>
        <v/>
      </c>
      <c r="AV367" s="5" t="str">
        <f aca="false">VLOOKUP($I367,'[1]Price List, Weapons &amp; Items'!B$1:L$1048576,COLUMN('[1]Price List, Weapons &amp; Items'!$L$11)-1,0)</f>
        <v>no price, 0 count</v>
      </c>
      <c r="AW367" s="5" t="n">
        <f aca="false">IF(U367="Yes",1,0)</f>
        <v>1</v>
      </c>
      <c r="AX367" s="5" t="n">
        <f aca="false">IF(D367="Military",IF(OR(IFERROR(SEARCH("equipment",E367,1),0)&gt;0,IFERROR(SEARCH("weapons",E367,1),0)&gt;0),1,0),0)</f>
        <v>1</v>
      </c>
      <c r="AY367" s="5" t="str">
        <f aca="false">IFERROR(IF(VALUE(TEXT(C367,"mm"))=IF(AK367&gt;12,AK367-12,AK367),".",IF(TEXT(C367,"mm")="01",".",1)),"Value is not in date format")</f>
        <v>.</v>
      </c>
      <c r="AZ367" s="5" t="str">
        <f aca="false">IF(AND(A367=A366,C367=C366)=TRUE(),IF(F367=F366,".","1"),".")</f>
        <v>.</v>
      </c>
      <c r="BA367" s="5" t="str">
        <f aca="false">IF(AND(_xlfn.ISFORMULA(R367),_xlfn.ISFORMULA(S367),_xlfn.ISFORMULA(T367))=TRUE(),".",1)</f>
        <v>.</v>
      </c>
      <c r="BB367" s="5" t="str">
        <f aca="false">IF(T367&lt;&gt;".",IF(T367&gt;S367,1,"."),".")</f>
        <v>.</v>
      </c>
      <c r="BC367" s="5" t="n">
        <f aca="false">IFERROR(VLOOKUP(B367,'[1]Share, Heavy Weapons to Ukraine'!B$1:AA$1048576,COLUMN('[1]Share, Heavy Weapons to Ukraine'!C376)-1,0),0)</f>
        <v>1</v>
      </c>
      <c r="BD367" s="5" t="n">
        <f aca="false">VLOOKUP(Sheet1!B367,'[1]Country Summary (€)'!B$1:F$1048576,COLUMN('[1]Country Summary (€)'!C377)-1,FALSE())</f>
        <v>0</v>
      </c>
      <c r="BE367" s="5" t="str">
        <f aca="false">IF(AND(AG367=1,D367="Military",H367&lt;&gt;"Not given")=TRUE(),IF(SUMIFS(#REF!,#REF!,A367)&gt;0,ABS((SUMIFS(#REF!,#REF!,A367)/VLOOKUP("USD",'[1]Exchange Rates'!B$1:C$1048576,2,0)))/S367,"."),".")</f>
        <v>.</v>
      </c>
      <c r="BF367" s="1" t="str">
        <f aca="false">IF(AND(AG367=1,D367="Military",H367&lt;&gt;"Not given")=TRUE(),IF(SUMIFS(#REF!,#REF!,A367)&gt;0,IF((ABS((SUMIFS(#REF!,#REF!,A367)/VLOOKUP("USD",'[1]Exchange Rates'!B$1:C$1048576,2,0)))/S367)&gt;1,(SUMIFS(#REF!,#REF!,A367)-S367)/S367,(S367-SUMIFS(#REF!,#REF!,A367))/SUMIFS(#REF!,#REF!,A367)),"."),".")</f>
        <v>.</v>
      </c>
      <c r="BG367" s="37" t="s">
        <v>491</v>
      </c>
      <c r="BH367" s="37" t="s">
        <v>491</v>
      </c>
      <c r="BI367" s="37" t="s">
        <v>491</v>
      </c>
      <c r="BJ367" s="37" t="s">
        <v>491</v>
      </c>
      <c r="BK367" s="37" t="s">
        <v>491</v>
      </c>
      <c r="BL367" s="37" t="s">
        <v>491</v>
      </c>
      <c r="BM367" s="37" t="s">
        <v>491</v>
      </c>
      <c r="BN367" s="37" t="s">
        <v>491</v>
      </c>
      <c r="BO367" s="37" t="s">
        <v>491</v>
      </c>
      <c r="BP367" s="37" t="s">
        <v>491</v>
      </c>
      <c r="BQ367" s="37" t="s">
        <v>491</v>
      </c>
      <c r="BR367" s="37" t="s">
        <v>491</v>
      </c>
      <c r="BS367" s="37" t="s">
        <v>491</v>
      </c>
      <c r="BT367" s="37" t="s">
        <v>491</v>
      </c>
      <c r="BU367" s="37" t="s">
        <v>491</v>
      </c>
      <c r="BV367" s="37" t="s">
        <v>491</v>
      </c>
      <c r="BW367" s="37" t="s">
        <v>491</v>
      </c>
      <c r="BX367" s="37" t="s">
        <v>491</v>
      </c>
    </row>
    <row r="368" customFormat="false" ht="15.75" hidden="false" customHeight="true" outlineLevel="0" collapsed="false">
      <c r="A368" s="37" t="s">
        <v>479</v>
      </c>
      <c r="B368" s="37" t="s">
        <v>57</v>
      </c>
      <c r="C368" s="92" t="n">
        <v>44977</v>
      </c>
      <c r="D368" s="37" t="s">
        <v>105</v>
      </c>
      <c r="E368" s="37" t="s">
        <v>370</v>
      </c>
      <c r="F368" s="37" t="s">
        <v>505</v>
      </c>
      <c r="G368" s="5" t="s">
        <v>61</v>
      </c>
      <c r="H368" s="39" t="n">
        <v>460000000</v>
      </c>
      <c r="I368" s="37" t="s">
        <v>319</v>
      </c>
      <c r="J368" s="7" t="str">
        <f aca="false">VLOOKUP($I368,'[1]Price List, Weapons &amp; Items'!B$1:C$1048576,2,0)</f>
        <v>Military equipment</v>
      </c>
      <c r="K368" s="7" t="str">
        <f aca="false">IF(I368=".",I368,VLOOKUP($I368,'[1]Price List, Weapons &amp; Items'!B$1:D$1048576,3,0))</f>
        <v>Military equipment</v>
      </c>
      <c r="L368" s="8" t="n">
        <f aca="false">VLOOKUP(I368,'[1]Price List, Weapons &amp; Items'!B$1:E$1048576,4,0)</f>
        <v>0</v>
      </c>
      <c r="M368" s="9" t="s">
        <v>166</v>
      </c>
      <c r="N368" s="9" t="s">
        <v>166</v>
      </c>
      <c r="O368" s="9" t="n">
        <f aca="false">VLOOKUP($I368,'[1]Price List, Weapons &amp; Items'!B$1:G$1048576,6,0)</f>
        <v>2320</v>
      </c>
      <c r="P368" s="6" t="str">
        <f aca="false">IF(TYPE(M368)=1,IF(TYPE(O368)=1,M368*O368,"No price"),".")</f>
        <v>.</v>
      </c>
      <c r="Q368" s="6" t="str">
        <f aca="false">IF(TYPE(N368)=1,IF(TYPE(O368)=1,N368*O368,"No price"),".")</f>
        <v>.</v>
      </c>
      <c r="R368" s="6" t="str">
        <f aca="false">IF(AG368=1,IF(H368&lt;&gt;"Not given",H368,IF(TYPE(H368)=2,IF(SUMIFS(#REF!,#REF!,A368)&gt;0,SUMIFS(#REF!,#REF!,A368),"."),"Format error")),"")</f>
        <v/>
      </c>
      <c r="S368" s="6" t="str">
        <f aca="false">IF(AND(AG368=1,R368&lt;&gt;".")=TRUE(),R368/VLOOKUP(G368,'[1]Exchange Rates'!B$1:C$1048576,2,0),IF(R368=".",".",""))</f>
        <v/>
      </c>
      <c r="T368" s="6" t="str">
        <f aca="false">IF(AG368=1,IF(AI368="Value is not given at all",".",IF(AI368="Value is given by the source",S368,IF(AI368="Value is calculated with prices",(IF(SUMIFS(#REF!,#REF!,A368)&gt;0,SUMIFS(#REF!,#REF!,A368),"."))/VLOOKUP("USD",'[1]Exchange Rates'!B$1:C$1048576,2,0),"Error with coding"))),"")</f>
        <v/>
      </c>
      <c r="U368" s="43" t="s">
        <v>63</v>
      </c>
      <c r="V368" s="34" t="s">
        <v>506</v>
      </c>
      <c r="W368" s="34" t="s">
        <v>108</v>
      </c>
      <c r="X368" s="37" t="s">
        <v>62</v>
      </c>
      <c r="Y368" s="37" t="s">
        <v>62</v>
      </c>
      <c r="Z368" s="43" t="n">
        <v>0</v>
      </c>
      <c r="AA368" s="43" t="n">
        <v>0</v>
      </c>
      <c r="AB368" s="5" t="n">
        <f aca="false">IF(AND(D368="Humanitarian", AE368&lt;&gt;"."), 1, 0)</f>
        <v>0</v>
      </c>
      <c r="AC368" s="5" t="n">
        <f aca="false">IF(OR(M368="undisclosed", M368="."), 0, IF(M368=N368, 1, 0))</f>
        <v>0</v>
      </c>
      <c r="AD368" s="5" t="n">
        <v>0</v>
      </c>
      <c r="AE368" s="37" t="s">
        <v>62</v>
      </c>
      <c r="AF368" s="12" t="str">
        <f aca="false">""</f>
        <v/>
      </c>
      <c r="AG368" s="36" t="n">
        <v>0</v>
      </c>
      <c r="AH368" s="43" t="s">
        <v>66</v>
      </c>
      <c r="AI368" s="43" t="s">
        <v>67</v>
      </c>
      <c r="AJ368" s="36" t="n">
        <v>1</v>
      </c>
      <c r="AK368" s="36" t="n">
        <v>14</v>
      </c>
      <c r="AL368" s="36" t="n">
        <v>0</v>
      </c>
      <c r="AM368" s="36" t="n">
        <f aca="false">IF(OR(AN368="2022-2023",AN368=2022), 1, 0)</f>
        <v>1</v>
      </c>
      <c r="AN368" s="36" t="s">
        <v>68</v>
      </c>
      <c r="AO368" s="36" t="n">
        <f aca="false">VLOOKUP($I368,'[1]Price List, Weapons &amp; Items'!B$1:F$1048576,5,0)</f>
        <v>0</v>
      </c>
      <c r="AP368" s="36" t="n">
        <f aca="false">IF(AND(AO368=1,M368="undisclosed")=TRUE(),1,0)</f>
        <v>0</v>
      </c>
      <c r="AQ368" s="36" t="n">
        <f aca="false">IF(AND(AO368=1,N368="undisclosed")=TRUE(),1,0)</f>
        <v>0</v>
      </c>
      <c r="AR368" s="36" t="n">
        <f aca="false">IFERROR(IF(SEARCH("ammuni",I368,1)&gt;0,1,0),0)</f>
        <v>0</v>
      </c>
      <c r="AS368" s="5" t="str">
        <f aca="false">VLOOKUP($I368,'[1]Price List, Weapons &amp; Items'!B$1:L$1048576,COLUMN('[1]Price List, Weapons &amp; Items'!$J$11)-1,0)</f>
        <v>Media reports (incl. social media)</v>
      </c>
      <c r="AT368" s="5" t="str">
        <f aca="false">IF(I368=".",".",VLOOKUP($I368,'[1]Price List, Weapons &amp; Items'!B$1:J$1048576,3,0))</f>
        <v>Military equipment</v>
      </c>
      <c r="AU368" s="13" t="str">
        <f aca="true">IF(AG368=1,(OFFSET(I368,0,0,COUNTIF(#REF!,A368),1)),"")</f>
        <v/>
      </c>
      <c r="AV368" s="5" t="n">
        <f aca="false">VLOOKUP($I368,'[1]Price List, Weapons &amp; Items'!B$1:L$1048576,COLUMN('[1]Price List, Weapons &amp; Items'!$L$11)-1,0)</f>
        <v>0</v>
      </c>
      <c r="AW368" s="5" t="n">
        <f aca="false">IF(U368="Yes",1,0)</f>
        <v>1</v>
      </c>
      <c r="AX368" s="5" t="n">
        <f aca="false">IF(D368="Military",IF(OR(IFERROR(SEARCH("equipment",E368,1),0)&gt;0,IFERROR(SEARCH("weapons",E368,1),0)&gt;0),1,0),0)</f>
        <v>1</v>
      </c>
      <c r="AY368" s="5" t="str">
        <f aca="false">IFERROR(IF(VALUE(TEXT(C368,"mm"))=IF(AK368&gt;12,AK368-12,AK368),".",IF(TEXT(C368,"mm")="01",".",1)),"Value is not in date format")</f>
        <v>.</v>
      </c>
      <c r="AZ368" s="5" t="str">
        <f aca="false">IF(AND(A368=A367,C368=C367)=TRUE(),IF(F368=F367,".","1"),".")</f>
        <v>.</v>
      </c>
      <c r="BA368" s="5" t="str">
        <f aca="false">IF(AND(_xlfn.ISFORMULA(R368),_xlfn.ISFORMULA(S368),_xlfn.ISFORMULA(T368))=TRUE(),".",1)</f>
        <v>.</v>
      </c>
      <c r="BB368" s="5" t="str">
        <f aca="false">IF(T368&lt;&gt;".",IF(T368&gt;S368,1,"."),".")</f>
        <v>.</v>
      </c>
      <c r="BC368" s="5" t="n">
        <f aca="false">IFERROR(VLOOKUP(B368,'[1]Share, Heavy Weapons to Ukraine'!B$1:AA$1048576,COLUMN('[1]Share, Heavy Weapons to Ukraine'!C377)-1,0),0)</f>
        <v>1</v>
      </c>
      <c r="BD368" s="5" t="n">
        <f aca="false">VLOOKUP(Sheet1!B368,'[1]Country Summary (€)'!B$1:F$1048576,COLUMN('[1]Country Summary (€)'!C378)-1,FALSE())</f>
        <v>0</v>
      </c>
      <c r="BE368" s="5" t="str">
        <f aca="false">IF(AND(AG368=1,D368="Military",H368&lt;&gt;"Not given")=TRUE(),IF(SUMIFS(#REF!,#REF!,A368)&gt;0,ABS((SUMIFS(#REF!,#REF!,A368)/VLOOKUP("USD",'[1]Exchange Rates'!B$1:C$1048576,2,0)))/S368,"."),".")</f>
        <v>.</v>
      </c>
      <c r="BF368" s="1" t="str">
        <f aca="false">IF(AND(AG368=1,D368="Military",H368&lt;&gt;"Not given")=TRUE(),IF(SUMIFS(#REF!,#REF!,A368)&gt;0,IF((ABS((SUMIFS(#REF!,#REF!,A368)/VLOOKUP("USD",'[1]Exchange Rates'!B$1:C$1048576,2,0)))/S368)&gt;1,(SUMIFS(#REF!,#REF!,A368)-S368)/S368,(S368-SUMIFS(#REF!,#REF!,A368))/SUMIFS(#REF!,#REF!,A368)),"."),".")</f>
        <v>.</v>
      </c>
      <c r="BG368" s="37" t="s">
        <v>491</v>
      </c>
      <c r="BH368" s="37" t="s">
        <v>491</v>
      </c>
      <c r="BI368" s="37" t="s">
        <v>491</v>
      </c>
      <c r="BJ368" s="37" t="s">
        <v>491</v>
      </c>
      <c r="BK368" s="37" t="s">
        <v>491</v>
      </c>
      <c r="BL368" s="37" t="s">
        <v>491</v>
      </c>
      <c r="BM368" s="37" t="s">
        <v>491</v>
      </c>
      <c r="BN368" s="37" t="s">
        <v>491</v>
      </c>
      <c r="BO368" s="37" t="s">
        <v>491</v>
      </c>
      <c r="BP368" s="37" t="s">
        <v>491</v>
      </c>
      <c r="BQ368" s="37" t="s">
        <v>491</v>
      </c>
      <c r="BR368" s="37" t="s">
        <v>491</v>
      </c>
      <c r="BS368" s="37" t="s">
        <v>491</v>
      </c>
      <c r="BT368" s="37" t="s">
        <v>491</v>
      </c>
      <c r="BU368" s="37" t="s">
        <v>491</v>
      </c>
      <c r="BV368" s="37" t="s">
        <v>491</v>
      </c>
      <c r="BW368" s="37" t="s">
        <v>491</v>
      </c>
      <c r="BX368" s="37" t="s">
        <v>491</v>
      </c>
    </row>
    <row r="369" customFormat="false" ht="15.75" hidden="false" customHeight="true" outlineLevel="0" collapsed="false">
      <c r="A369" s="37" t="s">
        <v>479</v>
      </c>
      <c r="B369" s="37" t="s">
        <v>57</v>
      </c>
      <c r="C369" s="92" t="n">
        <v>44977</v>
      </c>
      <c r="D369" s="37" t="s">
        <v>105</v>
      </c>
      <c r="E369" s="37" t="s">
        <v>370</v>
      </c>
      <c r="F369" s="37" t="s">
        <v>505</v>
      </c>
      <c r="G369" s="5" t="s">
        <v>61</v>
      </c>
      <c r="H369" s="39" t="n">
        <v>460000000</v>
      </c>
      <c r="I369" s="37" t="s">
        <v>317</v>
      </c>
      <c r="J369" s="7" t="str">
        <f aca="false">VLOOKUP($I369,'[1]Price List, Weapons &amp; Items'!B$1:C$1048576,2,0)</f>
        <v>Military equipment</v>
      </c>
      <c r="K369" s="7" t="str">
        <f aca="false">IF(I369=".",I369,VLOOKUP($I369,'[1]Price List, Weapons &amp; Items'!B$1:D$1048576,3,0))</f>
        <v>Military equipment</v>
      </c>
      <c r="L369" s="8" t="n">
        <f aca="false">VLOOKUP(I369,'[1]Price List, Weapons &amp; Items'!B$1:E$1048576,4,0)</f>
        <v>0</v>
      </c>
      <c r="M369" s="9" t="s">
        <v>166</v>
      </c>
      <c r="N369" s="9" t="s">
        <v>166</v>
      </c>
      <c r="O369" s="9" t="str">
        <f aca="false">VLOOKUP($I369,'[1]Price List, Weapons &amp; Items'!B$1:G$1048576,6,0)</f>
        <v>.</v>
      </c>
      <c r="P369" s="6" t="str">
        <f aca="false">IF(TYPE(M369)=1,IF(TYPE(O369)=1,M369*O369,"No price"),".")</f>
        <v>.</v>
      </c>
      <c r="Q369" s="6" t="str">
        <f aca="false">IF(TYPE(N369)=1,IF(TYPE(O369)=1,N369*O369,"No price"),".")</f>
        <v>.</v>
      </c>
      <c r="R369" s="6" t="str">
        <f aca="false">IF(AG369=1,IF(H369&lt;&gt;"Not given",H369,IF(TYPE(H369)=2,IF(SUMIFS(#REF!,#REF!,A369)&gt;0,SUMIFS(#REF!,#REF!,A369),"."),"Format error")),"")</f>
        <v/>
      </c>
      <c r="S369" s="6" t="str">
        <f aca="false">IF(AND(AG369=1,R369&lt;&gt;".")=TRUE(),R369/VLOOKUP(G369,'[1]Exchange Rates'!B$1:C$1048576,2,0),IF(R369=".",".",""))</f>
        <v/>
      </c>
      <c r="T369" s="6" t="str">
        <f aca="false">IF(AG369=1,IF(AI369="Value is not given at all",".",IF(AI369="Value is given by the source",S369,IF(AI369="Value is calculated with prices",(IF(SUMIFS(#REF!,#REF!,A369)&gt;0,SUMIFS(#REF!,#REF!,A369),"."))/VLOOKUP("USD",'[1]Exchange Rates'!B$1:C$1048576,2,0),"Error with coding"))),"")</f>
        <v/>
      </c>
      <c r="U369" s="43" t="s">
        <v>63</v>
      </c>
      <c r="V369" s="34" t="s">
        <v>506</v>
      </c>
      <c r="W369" s="34" t="s">
        <v>108</v>
      </c>
      <c r="X369" s="37" t="s">
        <v>62</v>
      </c>
      <c r="Y369" s="37" t="s">
        <v>62</v>
      </c>
      <c r="Z369" s="43" t="n">
        <v>0</v>
      </c>
      <c r="AA369" s="43" t="n">
        <v>0</v>
      </c>
      <c r="AB369" s="5" t="n">
        <f aca="false">IF(AND(D369="Humanitarian", AE369&lt;&gt;"."), 1, 0)</f>
        <v>0</v>
      </c>
      <c r="AC369" s="5" t="n">
        <f aca="false">IF(OR(M369="undisclosed", M369="."), 0, IF(M369=N369, 1, 0))</f>
        <v>0</v>
      </c>
      <c r="AD369" s="5" t="n">
        <v>0</v>
      </c>
      <c r="AE369" s="37" t="s">
        <v>62</v>
      </c>
      <c r="AF369" s="12" t="str">
        <f aca="false">""</f>
        <v/>
      </c>
      <c r="AG369" s="36" t="n">
        <v>0</v>
      </c>
      <c r="AH369" s="43" t="s">
        <v>66</v>
      </c>
      <c r="AI369" s="43" t="s">
        <v>67</v>
      </c>
      <c r="AJ369" s="36" t="n">
        <v>1</v>
      </c>
      <c r="AK369" s="36" t="n">
        <v>14</v>
      </c>
      <c r="AL369" s="36" t="n">
        <v>0</v>
      </c>
      <c r="AM369" s="36" t="n">
        <f aca="false">IF(OR(AN369="2022-2023",AN369=2022), 1, 0)</f>
        <v>1</v>
      </c>
      <c r="AN369" s="36" t="s">
        <v>68</v>
      </c>
      <c r="AO369" s="36" t="n">
        <f aca="false">VLOOKUP($I369,'[1]Price List, Weapons &amp; Items'!B$1:F$1048576,5,0)</f>
        <v>0</v>
      </c>
      <c r="AP369" s="36" t="n">
        <f aca="false">IF(AND(AO369=1,M369="undisclosed")=TRUE(),1,0)</f>
        <v>0</v>
      </c>
      <c r="AQ369" s="36" t="n">
        <f aca="false">IF(AND(AO369=1,N369="undisclosed")=TRUE(),1,0)</f>
        <v>0</v>
      </c>
      <c r="AR369" s="36" t="n">
        <f aca="false">IFERROR(IF(SEARCH("ammuni",I369,1)&gt;0,1,0),0)</f>
        <v>0</v>
      </c>
      <c r="AS369" s="5" t="str">
        <f aca="false">VLOOKUP($I369,'[1]Price List, Weapons &amp; Items'!B$1:L$1048576,COLUMN('[1]Price List, Weapons &amp; Items'!$J$11)-1,0)</f>
        <v>.</v>
      </c>
      <c r="AT369" s="5" t="str">
        <f aca="false">IF(I369=".",".",VLOOKUP($I369,'[1]Price List, Weapons &amp; Items'!B$1:J$1048576,3,0))</f>
        <v>Military equipment</v>
      </c>
      <c r="AU369" s="13" t="str">
        <f aca="true">IF(AG369=1,(OFFSET(I369,0,0,COUNTIF(#REF!,A369),1)),"")</f>
        <v/>
      </c>
      <c r="AV369" s="5" t="n">
        <f aca="false">VLOOKUP($I369,'[1]Price List, Weapons &amp; Items'!B$1:L$1048576,COLUMN('[1]Price List, Weapons &amp; Items'!$L$11)-1,0)</f>
        <v>0</v>
      </c>
      <c r="AW369" s="5" t="n">
        <f aca="false">IF(U369="Yes",1,0)</f>
        <v>1</v>
      </c>
      <c r="AX369" s="5" t="n">
        <f aca="false">IF(D369="Military",IF(OR(IFERROR(SEARCH("equipment",E369,1),0)&gt;0,IFERROR(SEARCH("weapons",E369,1),0)&gt;0),1,0),0)</f>
        <v>1</v>
      </c>
      <c r="AY369" s="5" t="str">
        <f aca="false">IFERROR(IF(VALUE(TEXT(C369,"mm"))=IF(AK369&gt;12,AK369-12,AK369),".",IF(TEXT(C369,"mm")="01",".",1)),"Value is not in date format")</f>
        <v>.</v>
      </c>
      <c r="AZ369" s="5" t="str">
        <f aca="false">IF(AND(A369=A368,C369=C368)=TRUE(),IF(F369=F368,".","1"),".")</f>
        <v>.</v>
      </c>
      <c r="BA369" s="5" t="str">
        <f aca="false">IF(AND(_xlfn.ISFORMULA(R369),_xlfn.ISFORMULA(S369),_xlfn.ISFORMULA(T369))=TRUE(),".",1)</f>
        <v>.</v>
      </c>
      <c r="BB369" s="5" t="str">
        <f aca="false">IF(T369&lt;&gt;".",IF(T369&gt;S369,1,"."),".")</f>
        <v>.</v>
      </c>
      <c r="BC369" s="5" t="n">
        <f aca="false">IFERROR(VLOOKUP(B369,'[1]Share, Heavy Weapons to Ukraine'!B$1:AA$1048576,COLUMN('[1]Share, Heavy Weapons to Ukraine'!C378)-1,0),0)</f>
        <v>1</v>
      </c>
      <c r="BD369" s="5" t="n">
        <f aca="false">VLOOKUP(Sheet1!B369,'[1]Country Summary (€)'!B$1:F$1048576,COLUMN('[1]Country Summary (€)'!C379)-1,FALSE())</f>
        <v>0</v>
      </c>
      <c r="BE369" s="5" t="str">
        <f aca="false">IF(AND(AG369=1,D369="Military",H369&lt;&gt;"Not given")=TRUE(),IF(SUMIFS(#REF!,#REF!,A369)&gt;0,ABS((SUMIFS(#REF!,#REF!,A369)/VLOOKUP("USD",'[1]Exchange Rates'!B$1:C$1048576,2,0)))/S369,"."),".")</f>
        <v>.</v>
      </c>
      <c r="BF369" s="1" t="str">
        <f aca="false">IF(AND(AG369=1,D369="Military",H369&lt;&gt;"Not given")=TRUE(),IF(SUMIFS(#REF!,#REF!,A369)&gt;0,IF((ABS((SUMIFS(#REF!,#REF!,A369)/VLOOKUP("USD",'[1]Exchange Rates'!B$1:C$1048576,2,0)))/S369)&gt;1,(SUMIFS(#REF!,#REF!,A369)-S369)/S369,(S369-SUMIFS(#REF!,#REF!,A369))/SUMIFS(#REF!,#REF!,A369)),"."),".")</f>
        <v>.</v>
      </c>
      <c r="BG369" s="37" t="s">
        <v>491</v>
      </c>
      <c r="BH369" s="37" t="s">
        <v>491</v>
      </c>
      <c r="BI369" s="37" t="s">
        <v>491</v>
      </c>
      <c r="BJ369" s="37" t="s">
        <v>491</v>
      </c>
      <c r="BK369" s="37" t="s">
        <v>491</v>
      </c>
      <c r="BL369" s="37" t="s">
        <v>491</v>
      </c>
      <c r="BM369" s="37" t="s">
        <v>491</v>
      </c>
      <c r="BN369" s="37" t="s">
        <v>491</v>
      </c>
      <c r="BO369" s="37" t="s">
        <v>491</v>
      </c>
      <c r="BP369" s="37" t="s">
        <v>491</v>
      </c>
      <c r="BQ369" s="37" t="s">
        <v>491</v>
      </c>
      <c r="BR369" s="37" t="s">
        <v>491</v>
      </c>
      <c r="BS369" s="37" t="s">
        <v>491</v>
      </c>
      <c r="BT369" s="37" t="s">
        <v>491</v>
      </c>
      <c r="BU369" s="37" t="s">
        <v>491</v>
      </c>
      <c r="BV369" s="37" t="s">
        <v>491</v>
      </c>
      <c r="BW369" s="37" t="s">
        <v>491</v>
      </c>
      <c r="BX369" s="37" t="s">
        <v>491</v>
      </c>
    </row>
    <row r="370" customFormat="false" ht="15.75" hidden="false" customHeight="true" outlineLevel="0" collapsed="false">
      <c r="A370" s="37" t="s">
        <v>479</v>
      </c>
      <c r="B370" s="37" t="s">
        <v>57</v>
      </c>
      <c r="C370" s="92" t="n">
        <v>44977</v>
      </c>
      <c r="D370" s="37" t="s">
        <v>105</v>
      </c>
      <c r="E370" s="37" t="s">
        <v>370</v>
      </c>
      <c r="F370" s="37" t="s">
        <v>505</v>
      </c>
      <c r="G370" s="5" t="s">
        <v>61</v>
      </c>
      <c r="H370" s="39" t="n">
        <v>460000000</v>
      </c>
      <c r="I370" s="37" t="s">
        <v>510</v>
      </c>
      <c r="J370" s="7" t="str">
        <f aca="false">VLOOKUP($I370,'[1]Price List, Weapons &amp; Items'!B$1:C$1048576,2,0)</f>
        <v>Humanitarian</v>
      </c>
      <c r="K370" s="7" t="str">
        <f aca="false">IF(I370=".",I370,VLOOKUP($I370,'[1]Price List, Weapons &amp; Items'!B$1:D$1048576,3,0))</f>
        <v>Humanitarian</v>
      </c>
      <c r="L370" s="8" t="n">
        <f aca="false">VLOOKUP(I370,'[1]Price List, Weapons &amp; Items'!B$1:E$1048576,4,0)</f>
        <v>0</v>
      </c>
      <c r="M370" s="9" t="s">
        <v>166</v>
      </c>
      <c r="N370" s="9" t="s">
        <v>166</v>
      </c>
      <c r="O370" s="9" t="str">
        <f aca="false">VLOOKUP($I370,'[1]Price List, Weapons &amp; Items'!B$1:G$1048576,6,0)</f>
        <v>.</v>
      </c>
      <c r="P370" s="6" t="str">
        <f aca="false">IF(TYPE(M370)=1,IF(TYPE(O370)=1,M370*O370,"No price"),".")</f>
        <v>.</v>
      </c>
      <c r="Q370" s="6" t="str">
        <f aca="false">IF(TYPE(N370)=1,IF(TYPE(O370)=1,N370*O370,"No price"),".")</f>
        <v>.</v>
      </c>
      <c r="R370" s="6" t="str">
        <f aca="false">IF(AG370=1,IF(H370&lt;&gt;"Not given",H370,IF(TYPE(H370)=2,IF(SUMIFS(#REF!,#REF!,A370)&gt;0,SUMIFS(#REF!,#REF!,A370),"."),"Format error")),"")</f>
        <v/>
      </c>
      <c r="S370" s="6" t="str">
        <f aca="false">IF(AND(AG370=1,R370&lt;&gt;".")=TRUE(),R370/VLOOKUP(G370,'[1]Exchange Rates'!B$1:C$1048576,2,0),IF(R370=".",".",""))</f>
        <v/>
      </c>
      <c r="T370" s="6" t="str">
        <f aca="false">IF(AG370=1,IF(AI370="Value is not given at all",".",IF(AI370="Value is given by the source",S370,IF(AI370="Value is calculated with prices",(IF(SUMIFS(#REF!,#REF!,A370)&gt;0,SUMIFS(#REF!,#REF!,A370),"."))/VLOOKUP("USD",'[1]Exchange Rates'!B$1:C$1048576,2,0),"Error with coding"))),"")</f>
        <v/>
      </c>
      <c r="U370" s="43" t="s">
        <v>63</v>
      </c>
      <c r="V370" s="34" t="s">
        <v>506</v>
      </c>
      <c r="W370" s="34" t="s">
        <v>108</v>
      </c>
      <c r="X370" s="37" t="s">
        <v>62</v>
      </c>
      <c r="Y370" s="37" t="s">
        <v>62</v>
      </c>
      <c r="Z370" s="43" t="n">
        <v>0</v>
      </c>
      <c r="AA370" s="43" t="n">
        <v>0</v>
      </c>
      <c r="AB370" s="5" t="n">
        <f aca="false">IF(AND(D370="Humanitarian", AE370&lt;&gt;"."), 1, 0)</f>
        <v>0</v>
      </c>
      <c r="AC370" s="5" t="n">
        <f aca="false">IF(OR(M370="undisclosed", M370="."), 0, IF(M370=N370, 1, 0))</f>
        <v>0</v>
      </c>
      <c r="AD370" s="5" t="n">
        <v>0</v>
      </c>
      <c r="AE370" s="37" t="s">
        <v>62</v>
      </c>
      <c r="AF370" s="12" t="str">
        <f aca="false">""</f>
        <v/>
      </c>
      <c r="AG370" s="36" t="n">
        <v>0</v>
      </c>
      <c r="AH370" s="43" t="s">
        <v>66</v>
      </c>
      <c r="AI370" s="43" t="s">
        <v>67</v>
      </c>
      <c r="AJ370" s="36" t="n">
        <v>1</v>
      </c>
      <c r="AK370" s="36" t="n">
        <v>14</v>
      </c>
      <c r="AL370" s="36" t="n">
        <v>0</v>
      </c>
      <c r="AM370" s="36" t="n">
        <f aca="false">IF(OR(AN370="2022-2023",AN370=2022), 1, 0)</f>
        <v>1</v>
      </c>
      <c r="AN370" s="36" t="s">
        <v>68</v>
      </c>
      <c r="AO370" s="36" t="n">
        <f aca="false">VLOOKUP($I370,'[1]Price List, Weapons &amp; Items'!B$1:F$1048576,5,0)</f>
        <v>0</v>
      </c>
      <c r="AP370" s="36" t="n">
        <f aca="false">IF(AND(AO370=1,M370="undisclosed")=TRUE(),1,0)</f>
        <v>0</v>
      </c>
      <c r="AQ370" s="36" t="n">
        <f aca="false">IF(AND(AO370=1,N370="undisclosed")=TRUE(),1,0)</f>
        <v>0</v>
      </c>
      <c r="AR370" s="36" t="n">
        <f aca="false">IFERROR(IF(SEARCH("ammuni",I370,1)&gt;0,1,0),0)</f>
        <v>0</v>
      </c>
      <c r="AS370" s="5" t="str">
        <f aca="false">VLOOKUP($I370,'[1]Price List, Weapons &amp; Items'!B$1:L$1048576,COLUMN('[1]Price List, Weapons &amp; Items'!$J$11)-1,0)</f>
        <v>.</v>
      </c>
      <c r="AT370" s="5" t="str">
        <f aca="false">IF(I370=".",".",VLOOKUP($I370,'[1]Price List, Weapons &amp; Items'!B$1:J$1048576,3,0))</f>
        <v>Humanitarian</v>
      </c>
      <c r="AU370" s="13" t="str">
        <f aca="true">IF(AG370=1,(OFFSET(I370,0,0,COUNTIF(#REF!,A370),1)),"")</f>
        <v/>
      </c>
      <c r="AV370" s="5" t="n">
        <f aca="false">VLOOKUP($I370,'[1]Price List, Weapons &amp; Items'!B$1:L$1048576,COLUMN('[1]Price List, Weapons &amp; Items'!$L$11)-1,0)</f>
        <v>0</v>
      </c>
      <c r="AW370" s="5" t="n">
        <f aca="false">IF(U370="Yes",1,0)</f>
        <v>1</v>
      </c>
      <c r="AX370" s="5" t="n">
        <f aca="false">IF(D370="Military",IF(OR(IFERROR(SEARCH("equipment",E370,1),0)&gt;0,IFERROR(SEARCH("weapons",E370,1),0)&gt;0),1,0),0)</f>
        <v>1</v>
      </c>
      <c r="AY370" s="5" t="str">
        <f aca="false">IFERROR(IF(VALUE(TEXT(C370,"mm"))=IF(AK370&gt;12,AK370-12,AK370),".",IF(TEXT(C370,"mm")="01",".",1)),"Value is not in date format")</f>
        <v>.</v>
      </c>
      <c r="AZ370" s="5" t="str">
        <f aca="false">IF(AND(A370=A369,C370=C369)=TRUE(),IF(F370=F369,".","1"),".")</f>
        <v>.</v>
      </c>
      <c r="BA370" s="5" t="str">
        <f aca="false">IF(AND(_xlfn.ISFORMULA(R370),_xlfn.ISFORMULA(S370),_xlfn.ISFORMULA(T370))=TRUE(),".",1)</f>
        <v>.</v>
      </c>
      <c r="BB370" s="5" t="str">
        <f aca="false">IF(T370&lt;&gt;".",IF(T370&gt;S370,1,"."),".")</f>
        <v>.</v>
      </c>
      <c r="BC370" s="5" t="n">
        <f aca="false">IFERROR(VLOOKUP(B370,'[1]Share, Heavy Weapons to Ukraine'!B$1:AA$1048576,COLUMN('[1]Share, Heavy Weapons to Ukraine'!C379)-1,0),0)</f>
        <v>1</v>
      </c>
      <c r="BD370" s="5" t="n">
        <f aca="false">VLOOKUP(Sheet1!B370,'[1]Country Summary (€)'!B$1:F$1048576,COLUMN('[1]Country Summary (€)'!C380)-1,FALSE())</f>
        <v>0</v>
      </c>
      <c r="BE370" s="5" t="str">
        <f aca="false">IF(AND(AG370=1,D370="Military",H370&lt;&gt;"Not given")=TRUE(),IF(SUMIFS(#REF!,#REF!,A370)&gt;0,ABS((SUMIFS(#REF!,#REF!,A370)/VLOOKUP("USD",'[1]Exchange Rates'!B$1:C$1048576,2,0)))/S370,"."),".")</f>
        <v>.</v>
      </c>
      <c r="BF370" s="1" t="str">
        <f aca="false">IF(AND(AG370=1,D370="Military",H370&lt;&gt;"Not given")=TRUE(),IF(SUMIFS(#REF!,#REF!,A370)&gt;0,IF((ABS((SUMIFS(#REF!,#REF!,A370)/VLOOKUP("USD",'[1]Exchange Rates'!B$1:C$1048576,2,0)))/S370)&gt;1,(SUMIFS(#REF!,#REF!,A370)-S370)/S370,(S370-SUMIFS(#REF!,#REF!,A370))/SUMIFS(#REF!,#REF!,A370)),"."),".")</f>
        <v>.</v>
      </c>
      <c r="BG370" s="37" t="s">
        <v>491</v>
      </c>
      <c r="BH370" s="37" t="s">
        <v>491</v>
      </c>
      <c r="BI370" s="37" t="s">
        <v>491</v>
      </c>
      <c r="BJ370" s="37" t="s">
        <v>491</v>
      </c>
      <c r="BK370" s="37" t="s">
        <v>491</v>
      </c>
      <c r="BL370" s="37" t="s">
        <v>491</v>
      </c>
      <c r="BM370" s="37" t="s">
        <v>491</v>
      </c>
      <c r="BN370" s="37" t="s">
        <v>491</v>
      </c>
      <c r="BO370" s="37" t="s">
        <v>491</v>
      </c>
      <c r="BP370" s="37" t="s">
        <v>491</v>
      </c>
      <c r="BQ370" s="37" t="s">
        <v>491</v>
      </c>
      <c r="BR370" s="37" t="s">
        <v>491</v>
      </c>
      <c r="BS370" s="37" t="s">
        <v>491</v>
      </c>
      <c r="BT370" s="37" t="s">
        <v>491</v>
      </c>
      <c r="BU370" s="37" t="s">
        <v>491</v>
      </c>
      <c r="BV370" s="37" t="s">
        <v>491</v>
      </c>
      <c r="BW370" s="37" t="s">
        <v>491</v>
      </c>
      <c r="BX370" s="37" t="s">
        <v>491</v>
      </c>
    </row>
    <row r="371" customFormat="false" ht="15.75" hidden="false" customHeight="true" outlineLevel="0" collapsed="false">
      <c r="A371" s="37" t="s">
        <v>479</v>
      </c>
      <c r="B371" s="37" t="s">
        <v>57</v>
      </c>
      <c r="C371" s="92" t="n">
        <v>44977</v>
      </c>
      <c r="D371" s="37" t="s">
        <v>105</v>
      </c>
      <c r="E371" s="37" t="s">
        <v>370</v>
      </c>
      <c r="F371" s="37" t="s">
        <v>505</v>
      </c>
      <c r="G371" s="5" t="s">
        <v>61</v>
      </c>
      <c r="H371" s="39" t="n">
        <v>460000000</v>
      </c>
      <c r="I371" s="37" t="s">
        <v>368</v>
      </c>
      <c r="J371" s="7" t="str">
        <f aca="false">VLOOKUP($I371,'[1]Price List, Weapons &amp; Items'!B$1:C$1048576,2,0)</f>
        <v>Military equipment</v>
      </c>
      <c r="K371" s="7" t="str">
        <f aca="false">IF(I371=".",I371,VLOOKUP($I371,'[1]Price List, Weapons &amp; Items'!B$1:D$1048576,3,0))</f>
        <v>spare parts</v>
      </c>
      <c r="L371" s="8" t="n">
        <f aca="false">VLOOKUP(I371,'[1]Price List, Weapons &amp; Items'!B$1:E$1048576,4,0)</f>
        <v>0</v>
      </c>
      <c r="M371" s="9" t="s">
        <v>166</v>
      </c>
      <c r="N371" s="9" t="s">
        <v>166</v>
      </c>
      <c r="O371" s="9" t="str">
        <f aca="false">VLOOKUP($I371,'[1]Price List, Weapons &amp; Items'!B$1:G$1048576,6,0)</f>
        <v>.</v>
      </c>
      <c r="P371" s="6" t="str">
        <f aca="false">IF(TYPE(M371)=1,IF(TYPE(O371)=1,M371*O371,"No price"),".")</f>
        <v>.</v>
      </c>
      <c r="Q371" s="6" t="str">
        <f aca="false">IF(TYPE(N371)=1,IF(TYPE(O371)=1,N371*O371,"No price"),".")</f>
        <v>.</v>
      </c>
      <c r="R371" s="6" t="str">
        <f aca="false">IF(AG371=1,IF(H371&lt;&gt;"Not given",H371,IF(TYPE(H371)=2,IF(SUMIFS(#REF!,#REF!,A371)&gt;0,SUMIFS(#REF!,#REF!,A371),"."),"Format error")),"")</f>
        <v/>
      </c>
      <c r="S371" s="6" t="str">
        <f aca="false">IF(AND(AG371=1,R371&lt;&gt;".")=TRUE(),R371/VLOOKUP(G371,'[1]Exchange Rates'!B$1:C$1048576,2,0),IF(R371=".",".",""))</f>
        <v/>
      </c>
      <c r="T371" s="6" t="str">
        <f aca="false">IF(AG371=1,IF(AI371="Value is not given at all",".",IF(AI371="Value is given by the source",S371,IF(AI371="Value is calculated with prices",(IF(SUMIFS(#REF!,#REF!,A371)&gt;0,SUMIFS(#REF!,#REF!,A371),"."))/VLOOKUP("USD",'[1]Exchange Rates'!B$1:C$1048576,2,0),"Error with coding"))),"")</f>
        <v/>
      </c>
      <c r="U371" s="43" t="s">
        <v>63</v>
      </c>
      <c r="V371" s="34" t="s">
        <v>506</v>
      </c>
      <c r="W371" s="34" t="s">
        <v>108</v>
      </c>
      <c r="X371" s="37" t="s">
        <v>62</v>
      </c>
      <c r="Y371" s="37" t="s">
        <v>62</v>
      </c>
      <c r="Z371" s="43" t="n">
        <v>0</v>
      </c>
      <c r="AA371" s="43" t="n">
        <v>0</v>
      </c>
      <c r="AB371" s="5" t="n">
        <f aca="false">IF(AND(D371="Humanitarian", AE371&lt;&gt;"."), 1, 0)</f>
        <v>0</v>
      </c>
      <c r="AC371" s="5" t="n">
        <f aca="false">IF(OR(M371="undisclosed", M371="."), 0, IF(M371=N371, 1, 0))</f>
        <v>0</v>
      </c>
      <c r="AD371" s="5" t="n">
        <v>0</v>
      </c>
      <c r="AE371" s="37" t="s">
        <v>62</v>
      </c>
      <c r="AF371" s="12" t="str">
        <f aca="false">""</f>
        <v/>
      </c>
      <c r="AG371" s="36" t="n">
        <v>0</v>
      </c>
      <c r="AH371" s="43" t="s">
        <v>66</v>
      </c>
      <c r="AI371" s="43" t="s">
        <v>67</v>
      </c>
      <c r="AJ371" s="36" t="n">
        <v>1</v>
      </c>
      <c r="AK371" s="36" t="n">
        <v>14</v>
      </c>
      <c r="AL371" s="36" t="n">
        <v>0</v>
      </c>
      <c r="AM371" s="36" t="n">
        <f aca="false">IF(OR(AN371="2022-2023",AN371=2022), 1, 0)</f>
        <v>1</v>
      </c>
      <c r="AN371" s="36" t="s">
        <v>68</v>
      </c>
      <c r="AO371" s="36" t="n">
        <f aca="false">VLOOKUP($I371,'[1]Price List, Weapons &amp; Items'!B$1:F$1048576,5,0)</f>
        <v>0</v>
      </c>
      <c r="AP371" s="36" t="n">
        <f aca="false">IF(AND(AO371=1,M371="undisclosed")=TRUE(),1,0)</f>
        <v>0</v>
      </c>
      <c r="AQ371" s="36" t="n">
        <f aca="false">IF(AND(AO371=1,N371="undisclosed")=TRUE(),1,0)</f>
        <v>0</v>
      </c>
      <c r="AR371" s="36" t="n">
        <f aca="false">IFERROR(IF(SEARCH("ammuni",I371,1)&gt;0,1,0),0)</f>
        <v>0</v>
      </c>
      <c r="AS371" s="5" t="str">
        <f aca="false">VLOOKUP($I371,'[1]Price List, Weapons &amp; Items'!B$1:L$1048576,COLUMN('[1]Price List, Weapons &amp; Items'!$J$11)-1,0)</f>
        <v>.</v>
      </c>
      <c r="AT371" s="5" t="str">
        <f aca="false">IF(I371=".",".",VLOOKUP($I371,'[1]Price List, Weapons &amp; Items'!B$1:J$1048576,3,0))</f>
        <v>spare parts</v>
      </c>
      <c r="AU371" s="13" t="str">
        <f aca="true">IF(AG371=1,(OFFSET(I371,0,0,COUNTIF(#REF!,A371),1)),"")</f>
        <v/>
      </c>
      <c r="AV371" s="5" t="str">
        <f aca="false">VLOOKUP($I371,'[1]Price List, Weapons &amp; Items'!B$1:L$1048576,COLUMN('[1]Price List, Weapons &amp; Items'!$L$11)-1,0)</f>
        <v>no price, 0 count</v>
      </c>
      <c r="AW371" s="5" t="n">
        <f aca="false">IF(U371="Yes",1,0)</f>
        <v>1</v>
      </c>
      <c r="AX371" s="5" t="n">
        <f aca="false">IF(D371="Military",IF(OR(IFERROR(SEARCH("equipment",E371,1),0)&gt;0,IFERROR(SEARCH("weapons",E371,1),0)&gt;0),1,0),0)</f>
        <v>1</v>
      </c>
      <c r="AY371" s="5" t="str">
        <f aca="false">IFERROR(IF(VALUE(TEXT(C371,"mm"))=IF(AK371&gt;12,AK371-12,AK371),".",IF(TEXT(C371,"mm")="01",".",1)),"Value is not in date format")</f>
        <v>.</v>
      </c>
      <c r="AZ371" s="5" t="str">
        <f aca="false">IF(AND(A371=A370,C371=C370)=TRUE(),IF(F371=F370,".","1"),".")</f>
        <v>.</v>
      </c>
      <c r="BA371" s="5" t="str">
        <f aca="false">IF(AND(_xlfn.ISFORMULA(R371),_xlfn.ISFORMULA(S371),_xlfn.ISFORMULA(T371))=TRUE(),".",1)</f>
        <v>.</v>
      </c>
      <c r="BB371" s="5" t="str">
        <f aca="false">IF(T371&lt;&gt;".",IF(T371&gt;S371,1,"."),".")</f>
        <v>.</v>
      </c>
      <c r="BC371" s="5" t="n">
        <f aca="false">IFERROR(VLOOKUP(B371,'[1]Share, Heavy Weapons to Ukraine'!B$1:AA$1048576,COLUMN('[1]Share, Heavy Weapons to Ukraine'!C380)-1,0),0)</f>
        <v>1</v>
      </c>
      <c r="BD371" s="5" t="n">
        <f aca="false">VLOOKUP(Sheet1!B371,'[1]Country Summary (€)'!B$1:F$1048576,COLUMN('[1]Country Summary (€)'!C381)-1,FALSE())</f>
        <v>0</v>
      </c>
      <c r="BE371" s="5" t="str">
        <f aca="false">IF(AND(AG371=1,D371="Military",H371&lt;&gt;"Not given")=TRUE(),IF(SUMIFS(#REF!,#REF!,A371)&gt;0,ABS((SUMIFS(#REF!,#REF!,A371)/VLOOKUP("USD",'[1]Exchange Rates'!B$1:C$1048576,2,0)))/S371,"."),".")</f>
        <v>.</v>
      </c>
      <c r="BF371" s="1" t="str">
        <f aca="false">IF(AND(AG371=1,D371="Military",H371&lt;&gt;"Not given")=TRUE(),IF(SUMIFS(#REF!,#REF!,A371)&gt;0,IF((ABS((SUMIFS(#REF!,#REF!,A371)/VLOOKUP("USD",'[1]Exchange Rates'!B$1:C$1048576,2,0)))/S371)&gt;1,(SUMIFS(#REF!,#REF!,A371)-S371)/S371,(S371-SUMIFS(#REF!,#REF!,A371))/SUMIFS(#REF!,#REF!,A371)),"."),".")</f>
        <v>.</v>
      </c>
      <c r="BG371" s="37" t="s">
        <v>491</v>
      </c>
      <c r="BH371" s="37" t="s">
        <v>491</v>
      </c>
      <c r="BI371" s="37" t="s">
        <v>491</v>
      </c>
      <c r="BJ371" s="37" t="s">
        <v>491</v>
      </c>
      <c r="BK371" s="37" t="s">
        <v>491</v>
      </c>
      <c r="BL371" s="37" t="s">
        <v>491</v>
      </c>
      <c r="BM371" s="37" t="s">
        <v>491</v>
      </c>
      <c r="BN371" s="37" t="s">
        <v>491</v>
      </c>
      <c r="BO371" s="37" t="s">
        <v>491</v>
      </c>
      <c r="BP371" s="37" t="s">
        <v>491</v>
      </c>
      <c r="BQ371" s="37" t="s">
        <v>491</v>
      </c>
      <c r="BR371" s="37" t="s">
        <v>491</v>
      </c>
      <c r="BS371" s="37" t="s">
        <v>491</v>
      </c>
      <c r="BT371" s="37" t="s">
        <v>491</v>
      </c>
      <c r="BU371" s="37" t="s">
        <v>491</v>
      </c>
      <c r="BV371" s="37" t="s">
        <v>491</v>
      </c>
      <c r="BW371" s="37" t="s">
        <v>491</v>
      </c>
      <c r="BX371" s="37" t="s">
        <v>491</v>
      </c>
    </row>
    <row r="372" customFormat="false" ht="15.75" hidden="false" customHeight="true" outlineLevel="0" collapsed="false">
      <c r="A372" s="37" t="s">
        <v>479</v>
      </c>
      <c r="B372" s="37" t="s">
        <v>57</v>
      </c>
      <c r="C372" s="92" t="n">
        <v>44977</v>
      </c>
      <c r="D372" s="37" t="s">
        <v>105</v>
      </c>
      <c r="E372" s="37" t="s">
        <v>370</v>
      </c>
      <c r="F372" s="37" t="s">
        <v>505</v>
      </c>
      <c r="G372" s="5" t="s">
        <v>61</v>
      </c>
      <c r="H372" s="39" t="n">
        <v>460000000</v>
      </c>
      <c r="I372" s="37" t="s">
        <v>498</v>
      </c>
      <c r="J372" s="7" t="str">
        <f aca="false">VLOOKUP($I372,'[1]Price List, Weapons &amp; Items'!B$1:C$1048576,2,0)</f>
        <v>Military equipment</v>
      </c>
      <c r="K372" s="7" t="str">
        <f aca="false">IF(I372=".",I372,VLOOKUP($I372,'[1]Price List, Weapons &amp; Items'!B$1:D$1048576,3,0))</f>
        <v>Military equipment</v>
      </c>
      <c r="L372" s="8" t="n">
        <f aca="false">VLOOKUP(I372,'[1]Price List, Weapons &amp; Items'!B$1:E$1048576,4,0)</f>
        <v>0</v>
      </c>
      <c r="M372" s="9" t="s">
        <v>166</v>
      </c>
      <c r="N372" s="9" t="s">
        <v>166</v>
      </c>
      <c r="O372" s="9" t="str">
        <f aca="false">VLOOKUP($I372,'[1]Price List, Weapons &amp; Items'!B$1:G$1048576,6,0)</f>
        <v>.</v>
      </c>
      <c r="P372" s="6" t="str">
        <f aca="false">IF(TYPE(M372)=1,IF(TYPE(O372)=1,M372*O372,"No price"),".")</f>
        <v>.</v>
      </c>
      <c r="Q372" s="6" t="str">
        <f aca="false">IF(TYPE(N372)=1,IF(TYPE(O372)=1,N372*O372,"No price"),".")</f>
        <v>.</v>
      </c>
      <c r="R372" s="6" t="str">
        <f aca="false">IF(AG372=1,IF(H372&lt;&gt;"Not given",H372,IF(TYPE(H372)=2,IF(SUMIFS(#REF!,#REF!,A372)&gt;0,SUMIFS(#REF!,#REF!,A372),"."),"Format error")),"")</f>
        <v/>
      </c>
      <c r="S372" s="6" t="str">
        <f aca="false">IF(AND(AG372=1,R372&lt;&gt;".")=TRUE(),R372/VLOOKUP(G372,'[1]Exchange Rates'!B$1:C$1048576,2,0),IF(R372=".",".",""))</f>
        <v/>
      </c>
      <c r="T372" s="6" t="str">
        <f aca="false">IF(AG372=1,IF(AI372="Value is not given at all",".",IF(AI372="Value is given by the source",S372,IF(AI372="Value is calculated with prices",(IF(SUMIFS(#REF!,#REF!,A372)&gt;0,SUMIFS(#REF!,#REF!,A372),"."))/VLOOKUP("USD",'[1]Exchange Rates'!B$1:C$1048576,2,0),"Error with coding"))),"")</f>
        <v/>
      </c>
      <c r="U372" s="43" t="s">
        <v>63</v>
      </c>
      <c r="V372" s="34" t="s">
        <v>506</v>
      </c>
      <c r="W372" s="34" t="s">
        <v>108</v>
      </c>
      <c r="X372" s="37" t="s">
        <v>62</v>
      </c>
      <c r="Y372" s="37" t="s">
        <v>62</v>
      </c>
      <c r="Z372" s="43" t="n">
        <v>0</v>
      </c>
      <c r="AA372" s="43" t="n">
        <v>0</v>
      </c>
      <c r="AB372" s="5" t="n">
        <f aca="false">IF(AND(D372="Humanitarian", AE372&lt;&gt;"."), 1, 0)</f>
        <v>0</v>
      </c>
      <c r="AC372" s="5" t="n">
        <f aca="false">IF(OR(M372="undisclosed", M372="."), 0, IF(M372=N372, 1, 0))</f>
        <v>0</v>
      </c>
      <c r="AD372" s="5" t="n">
        <v>0</v>
      </c>
      <c r="AE372" s="37" t="s">
        <v>62</v>
      </c>
      <c r="AF372" s="12" t="str">
        <f aca="false">""</f>
        <v/>
      </c>
      <c r="AG372" s="36" t="n">
        <v>0</v>
      </c>
      <c r="AH372" s="43" t="s">
        <v>66</v>
      </c>
      <c r="AI372" s="43" t="s">
        <v>67</v>
      </c>
      <c r="AJ372" s="36" t="n">
        <v>1</v>
      </c>
      <c r="AK372" s="36" t="n">
        <v>14</v>
      </c>
      <c r="AL372" s="36" t="n">
        <v>0</v>
      </c>
      <c r="AM372" s="36" t="n">
        <f aca="false">IF(OR(AN372="2022-2023",AN372=2022), 1, 0)</f>
        <v>1</v>
      </c>
      <c r="AN372" s="36" t="s">
        <v>68</v>
      </c>
      <c r="AO372" s="36" t="n">
        <f aca="false">VLOOKUP($I372,'[1]Price List, Weapons &amp; Items'!B$1:F$1048576,5,0)</f>
        <v>0</v>
      </c>
      <c r="AP372" s="36" t="n">
        <f aca="false">IF(AND(AO372=1,M372="undisclosed")=TRUE(),1,0)</f>
        <v>0</v>
      </c>
      <c r="AQ372" s="36" t="n">
        <f aca="false">IF(AND(AO372=1,N372="undisclosed")=TRUE(),1,0)</f>
        <v>0</v>
      </c>
      <c r="AR372" s="36" t="n">
        <f aca="false">IFERROR(IF(SEARCH("ammuni",I372,1)&gt;0,1,0),0)</f>
        <v>0</v>
      </c>
      <c r="AS372" s="5" t="str">
        <f aca="false">VLOOKUP($I372,'[1]Price List, Weapons &amp; Items'!B$1:L$1048576,COLUMN('[1]Price List, Weapons &amp; Items'!$J$11)-1,0)</f>
        <v>.</v>
      </c>
      <c r="AT372" s="5" t="str">
        <f aca="false">IF(I372=".",".",VLOOKUP($I372,'[1]Price List, Weapons &amp; Items'!B$1:J$1048576,3,0))</f>
        <v>Military equipment</v>
      </c>
      <c r="AU372" s="13" t="str">
        <f aca="true">IF(AG372=1,(OFFSET(I372,0,0,COUNTIF(#REF!,A372),1)),"")</f>
        <v/>
      </c>
      <c r="AV372" s="5" t="str">
        <f aca="false">VLOOKUP($I372,'[1]Price List, Weapons &amp; Items'!B$1:L$1048576,COLUMN('[1]Price List, Weapons &amp; Items'!$L$11)-1,0)</f>
        <v>no price, 0 count</v>
      </c>
      <c r="AW372" s="5" t="n">
        <f aca="false">IF(U372="Yes",1,0)</f>
        <v>1</v>
      </c>
      <c r="AX372" s="5" t="n">
        <f aca="false">IF(D372="Military",IF(OR(IFERROR(SEARCH("equipment",E372,1),0)&gt;0,IFERROR(SEARCH("weapons",E372,1),0)&gt;0),1,0),0)</f>
        <v>1</v>
      </c>
      <c r="AY372" s="5" t="str">
        <f aca="false">IFERROR(IF(VALUE(TEXT(C372,"mm"))=IF(AK372&gt;12,AK372-12,AK372),".",IF(TEXT(C372,"mm")="01",".",1)),"Value is not in date format")</f>
        <v>.</v>
      </c>
      <c r="AZ372" s="5" t="str">
        <f aca="false">IF(AND(A372=A371,C372=C371)=TRUE(),IF(F372=F371,".","1"),".")</f>
        <v>.</v>
      </c>
      <c r="BA372" s="5" t="str">
        <f aca="false">IF(AND(_xlfn.ISFORMULA(R372),_xlfn.ISFORMULA(S372),_xlfn.ISFORMULA(T372))=TRUE(),".",1)</f>
        <v>.</v>
      </c>
      <c r="BB372" s="5" t="str">
        <f aca="false">IF(T372&lt;&gt;".",IF(T372&gt;S372,1,"."),".")</f>
        <v>.</v>
      </c>
      <c r="BC372" s="5" t="n">
        <f aca="false">IFERROR(VLOOKUP(B372,'[1]Share, Heavy Weapons to Ukraine'!B$1:AA$1048576,COLUMN('[1]Share, Heavy Weapons to Ukraine'!C381)-1,0),0)</f>
        <v>1</v>
      </c>
      <c r="BD372" s="5" t="n">
        <f aca="false">VLOOKUP(Sheet1!B372,'[1]Country Summary (€)'!B$1:F$1048576,COLUMN('[1]Country Summary (€)'!C382)-1,FALSE())</f>
        <v>0</v>
      </c>
      <c r="BE372" s="5" t="str">
        <f aca="false">IF(AND(AG372=1,D372="Military",H372&lt;&gt;"Not given")=TRUE(),IF(SUMIFS(#REF!,#REF!,A372)&gt;0,ABS((SUMIFS(#REF!,#REF!,A372)/VLOOKUP("USD",'[1]Exchange Rates'!B$1:C$1048576,2,0)))/S372,"."),".")</f>
        <v>.</v>
      </c>
      <c r="BF372" s="1" t="str">
        <f aca="false">IF(AND(AG372=1,D372="Military",H372&lt;&gt;"Not given")=TRUE(),IF(SUMIFS(#REF!,#REF!,A372)&gt;0,IF((ABS((SUMIFS(#REF!,#REF!,A372)/VLOOKUP("USD",'[1]Exchange Rates'!B$1:C$1048576,2,0)))/S372)&gt;1,(SUMIFS(#REF!,#REF!,A372)-S372)/S372,(S372-SUMIFS(#REF!,#REF!,A372))/SUMIFS(#REF!,#REF!,A372)),"."),".")</f>
        <v>.</v>
      </c>
      <c r="BG372" s="37" t="s">
        <v>491</v>
      </c>
      <c r="BH372" s="37" t="s">
        <v>491</v>
      </c>
      <c r="BI372" s="37" t="s">
        <v>491</v>
      </c>
      <c r="BJ372" s="37" t="s">
        <v>491</v>
      </c>
      <c r="BK372" s="37" t="s">
        <v>491</v>
      </c>
      <c r="BL372" s="37" t="s">
        <v>491</v>
      </c>
      <c r="BM372" s="37" t="s">
        <v>491</v>
      </c>
      <c r="BN372" s="37" t="s">
        <v>491</v>
      </c>
      <c r="BO372" s="37" t="s">
        <v>491</v>
      </c>
      <c r="BP372" s="37" t="s">
        <v>491</v>
      </c>
      <c r="BQ372" s="37" t="s">
        <v>491</v>
      </c>
      <c r="BR372" s="37" t="s">
        <v>491</v>
      </c>
      <c r="BS372" s="37" t="s">
        <v>491</v>
      </c>
      <c r="BT372" s="37" t="s">
        <v>491</v>
      </c>
      <c r="BU372" s="37" t="s">
        <v>491</v>
      </c>
      <c r="BV372" s="37" t="s">
        <v>491</v>
      </c>
      <c r="BW372" s="37" t="s">
        <v>491</v>
      </c>
      <c r="BX372" s="37" t="s">
        <v>491</v>
      </c>
    </row>
    <row r="373" customFormat="false" ht="15.75" hidden="false" customHeight="true" outlineLevel="0" collapsed="false">
      <c r="A373" s="37" t="s">
        <v>479</v>
      </c>
      <c r="B373" s="37" t="s">
        <v>57</v>
      </c>
      <c r="C373" s="92" t="n">
        <v>44988</v>
      </c>
      <c r="D373" s="37" t="s">
        <v>105</v>
      </c>
      <c r="E373" s="37" t="s">
        <v>370</v>
      </c>
      <c r="F373" s="37" t="s">
        <v>511</v>
      </c>
      <c r="G373" s="5" t="s">
        <v>61</v>
      </c>
      <c r="H373" s="39" t="n">
        <v>400000000</v>
      </c>
      <c r="I373" s="37" t="s">
        <v>282</v>
      </c>
      <c r="J373" s="7" t="str">
        <f aca="false">VLOOKUP($I373,'[1]Price List, Weapons &amp; Items'!B$1:C$1048576,2,0)</f>
        <v>Ammunition for Heavy Weapon</v>
      </c>
      <c r="K373" s="7" t="str">
        <f aca="false">IF(I373=".",I373,VLOOKUP($I373,'[1]Price List, Weapons &amp; Items'!B$1:D$1048576,3,0))</f>
        <v>Missile</v>
      </c>
      <c r="L373" s="8" t="n">
        <f aca="false">VLOOKUP(I373,'[1]Price List, Weapons &amp; Items'!B$1:E$1048576,4,0)</f>
        <v>0</v>
      </c>
      <c r="M373" s="9" t="s">
        <v>166</v>
      </c>
      <c r="N373" s="9" t="s">
        <v>166</v>
      </c>
      <c r="O373" s="9" t="n">
        <f aca="false">VLOOKUP($I373,'[1]Price List, Weapons &amp; Items'!B$1:G$1048576,6,0)</f>
        <v>1090000</v>
      </c>
      <c r="P373" s="6" t="str">
        <f aca="false">IF(TYPE(M373)=1,IF(TYPE(O373)=1,M373*O373,"No price"),".")</f>
        <v>.</v>
      </c>
      <c r="Q373" s="6" t="str">
        <f aca="false">IF(TYPE(N373)=1,IF(TYPE(O373)=1,N373*O373,"No price"),".")</f>
        <v>.</v>
      </c>
      <c r="R373" s="6" t="str">
        <f aca="false">IF(AG373=1,IF(H373&lt;&gt;"Not given",H373,IF(TYPE(H373)=2,IF(SUMIFS(#REF!,#REF!,A373)&gt;0,SUMIFS(#REF!,#REF!,A373),"."),"Format error")),"")</f>
        <v/>
      </c>
      <c r="S373" s="6" t="str">
        <f aca="false">IF(AND(AG373=1,R373&lt;&gt;".")=TRUE(),R373/VLOOKUP(G373,'[1]Exchange Rates'!B$1:C$1048576,2,0),IF(R373=".",".",""))</f>
        <v/>
      </c>
      <c r="T373" s="6" t="str">
        <f aca="false">IF(AG373=1,IF(AI373="Value is not given at all",".",IF(AI373="Value is given by the source",S373,IF(AI373="Value is calculated with prices",(IF(SUMIFS(#REF!,#REF!,A373)&gt;0,SUMIFS(#REF!,#REF!,A373),"."))/VLOOKUP("USD",'[1]Exchange Rates'!B$1:C$1048576,2,0),"Error with coding"))),"")</f>
        <v/>
      </c>
      <c r="U373" s="43" t="s">
        <v>63</v>
      </c>
      <c r="V373" s="34" t="s">
        <v>512</v>
      </c>
      <c r="W373" s="34" t="s">
        <v>513</v>
      </c>
      <c r="X373" s="37" t="s">
        <v>62</v>
      </c>
      <c r="Y373" s="37" t="s">
        <v>62</v>
      </c>
      <c r="Z373" s="43" t="n">
        <v>0</v>
      </c>
      <c r="AA373" s="43" t="n">
        <v>1</v>
      </c>
      <c r="AB373" s="5" t="n">
        <f aca="false">IF(AND(D373="Humanitarian", AE373&lt;&gt;"."), 1, 0)</f>
        <v>0</v>
      </c>
      <c r="AC373" s="5" t="n">
        <f aca="false">IF(OR(M373="undisclosed", M373="."), 0, IF(M373=N373, 1, 0))</f>
        <v>0</v>
      </c>
      <c r="AD373" s="5" t="n">
        <v>0</v>
      </c>
      <c r="AE373" s="37" t="s">
        <v>62</v>
      </c>
      <c r="AF373" s="12" t="str">
        <f aca="false">""</f>
        <v/>
      </c>
      <c r="AG373" s="36" t="n">
        <v>0</v>
      </c>
      <c r="AH373" s="43" t="s">
        <v>66</v>
      </c>
      <c r="AI373" s="43" t="s">
        <v>67</v>
      </c>
      <c r="AJ373" s="36" t="n">
        <v>1</v>
      </c>
      <c r="AK373" s="36" t="n">
        <v>15</v>
      </c>
      <c r="AL373" s="36" t="n">
        <v>0</v>
      </c>
      <c r="AM373" s="36" t="n">
        <f aca="false">IF(OR(AN373="2022-2023",AN373=2022), 1, 0)</f>
        <v>1</v>
      </c>
      <c r="AN373" s="36" t="s">
        <v>68</v>
      </c>
      <c r="AO373" s="36" t="n">
        <f aca="false">VLOOKUP($I373,'[1]Price List, Weapons &amp; Items'!B$1:F$1048576,5,0)</f>
        <v>0</v>
      </c>
      <c r="AP373" s="36" t="n">
        <f aca="false">IF(AND(AO373=1,M373="undisclosed")=TRUE(),1,0)</f>
        <v>0</v>
      </c>
      <c r="AQ373" s="36" t="n">
        <f aca="false">IF(AND(AO373=1,N373="undisclosed")=TRUE(),1,0)</f>
        <v>0</v>
      </c>
      <c r="AR373" s="36" t="n">
        <f aca="false">IFERROR(IF(SEARCH("ammuni",I373,1)&gt;0,1,0),0)</f>
        <v>0</v>
      </c>
      <c r="AS373" s="5" t="str">
        <f aca="false">VLOOKUP($I373,'[1]Price List, Weapons &amp; Items'!B$1:L$1048576,COLUMN('[1]Price List, Weapons &amp; Items'!$J$11)-1,0)</f>
        <v>Miscellaneous</v>
      </c>
      <c r="AT373" s="5" t="str">
        <f aca="false">IF(I373=".",".",VLOOKUP($I373,'[1]Price List, Weapons &amp; Items'!B$1:J$1048576,3,0))</f>
        <v>Missile</v>
      </c>
      <c r="AU373" s="13" t="str">
        <f aca="true">IF(AG373=1,(OFFSET(I373,0,0,COUNTIF(#REF!,A373),1)),"")</f>
        <v/>
      </c>
      <c r="AV373" s="5" t="str">
        <f aca="false">VLOOKUP($I373,'[1]Price List, Weapons &amp; Items'!B$1:L$1048576,COLUMN('[1]Price List, Weapons &amp; Items'!$L$11)-1,0)</f>
        <v>no price, 0 count</v>
      </c>
      <c r="AW373" s="5" t="n">
        <f aca="false">IF(U373="Yes",1,0)</f>
        <v>1</v>
      </c>
      <c r="AX373" s="5" t="n">
        <f aca="false">IF(D373="Military",IF(OR(IFERROR(SEARCH("equipment",E373,1),0)&gt;0,IFERROR(SEARCH("weapons",E373,1),0)&gt;0),1,0),0)</f>
        <v>1</v>
      </c>
      <c r="AY373" s="5" t="str">
        <f aca="false">IFERROR(IF(VALUE(TEXT(C373,"mm"))=IF(AK373&gt;12,AK373-12,AK373),".",IF(TEXT(C373,"mm")="01",".",1)),"Value is not in date format")</f>
        <v>.</v>
      </c>
      <c r="AZ373" s="5" t="str">
        <f aca="false">IF(AND(A373=A372,C373=C372)=TRUE(),IF(F373=F372,".","1"),".")</f>
        <v>.</v>
      </c>
      <c r="BA373" s="5" t="str">
        <f aca="false">IF(AND(_xlfn.ISFORMULA(R373),_xlfn.ISFORMULA(S373),_xlfn.ISFORMULA(T373))=TRUE(),".",1)</f>
        <v>.</v>
      </c>
      <c r="BB373" s="5" t="str">
        <f aca="false">IF(T373&lt;&gt;".",IF(T373&gt;S373,1,"."),".")</f>
        <v>.</v>
      </c>
      <c r="BC373" s="5" t="n">
        <f aca="false">IFERROR(VLOOKUP(B373,'[1]Share, Heavy Weapons to Ukraine'!B$1:AA$1048576,COLUMN('[1]Share, Heavy Weapons to Ukraine'!C382)-1,0),0)</f>
        <v>1</v>
      </c>
      <c r="BD373" s="5" t="n">
        <f aca="false">VLOOKUP(Sheet1!B373,'[1]Country Summary (€)'!B$1:F$1048576,COLUMN('[1]Country Summary (€)'!C383)-1,FALSE())</f>
        <v>0</v>
      </c>
      <c r="BE373" s="5" t="str">
        <f aca="false">IF(AND(AG373=1,D373="Military",H373&lt;&gt;"Not given")=TRUE(),IF(SUMIFS(#REF!,#REF!,A373)&gt;0,ABS((SUMIFS(#REF!,#REF!,A373)/VLOOKUP("USD",'[1]Exchange Rates'!B$1:C$1048576,2,0)))/S373,"."),".")</f>
        <v>.</v>
      </c>
      <c r="BF373" s="1" t="str">
        <f aca="false">IF(AND(AG373=1,D373="Military",H373&lt;&gt;"Not given")=TRUE(),IF(SUMIFS(#REF!,#REF!,A373)&gt;0,IF((ABS((SUMIFS(#REF!,#REF!,A373)/VLOOKUP("USD",'[1]Exchange Rates'!B$1:C$1048576,2,0)))/S373)&gt;1,(SUMIFS(#REF!,#REF!,A373)-S373)/S373,(S373-SUMIFS(#REF!,#REF!,A373))/SUMIFS(#REF!,#REF!,A373)),"."),".")</f>
        <v>.</v>
      </c>
      <c r="BG373" s="37"/>
      <c r="BH373" s="37"/>
      <c r="BI373" s="37"/>
      <c r="BJ373" s="37"/>
      <c r="BK373" s="37"/>
      <c r="BL373" s="37"/>
      <c r="BM373" s="37"/>
      <c r="BN373" s="37"/>
      <c r="BO373" s="37"/>
      <c r="BP373" s="37"/>
      <c r="BQ373" s="37"/>
      <c r="BR373" s="37"/>
      <c r="BS373" s="37"/>
      <c r="BT373" s="37"/>
      <c r="BU373" s="37"/>
      <c r="BV373" s="37"/>
      <c r="BW373" s="37"/>
      <c r="BX373" s="37"/>
    </row>
    <row r="374" customFormat="false" ht="15.75" hidden="false" customHeight="true" outlineLevel="0" collapsed="false">
      <c r="A374" s="37" t="s">
        <v>479</v>
      </c>
      <c r="B374" s="37" t="s">
        <v>57</v>
      </c>
      <c r="C374" s="92" t="n">
        <v>44988</v>
      </c>
      <c r="D374" s="37" t="s">
        <v>105</v>
      </c>
      <c r="E374" s="37" t="s">
        <v>370</v>
      </c>
      <c r="F374" s="37" t="s">
        <v>511</v>
      </c>
      <c r="G374" s="5" t="s">
        <v>61</v>
      </c>
      <c r="H374" s="39" t="n">
        <v>400000000</v>
      </c>
      <c r="I374" s="37" t="s">
        <v>239</v>
      </c>
      <c r="J374" s="7" t="str">
        <f aca="false">VLOOKUP($I374,'[1]Price List, Weapons &amp; Items'!B$1:C$1048576,2,0)</f>
        <v>Ammunition for heavy weapon</v>
      </c>
      <c r="K374" s="7" t="str">
        <f aca="false">IF(I374=".",I374,VLOOKUP($I374,'[1]Price List, Weapons &amp; Items'!B$1:D$1048576,3,0))</f>
        <v>105mm howitzer ammunition</v>
      </c>
      <c r="L374" s="8" t="n">
        <f aca="false">VLOOKUP(I374,'[1]Price List, Weapons &amp; Items'!B$1:E$1048576,4,0)</f>
        <v>0</v>
      </c>
      <c r="M374" s="9" t="n">
        <v>20000</v>
      </c>
      <c r="N374" s="9" t="s">
        <v>166</v>
      </c>
      <c r="O374" s="9" t="n">
        <f aca="false">VLOOKUP($I374,'[1]Price List, Weapons &amp; Items'!B$1:G$1048576,6,0)</f>
        <v>400</v>
      </c>
      <c r="P374" s="6" t="str">
        <f aca="false">IF(TYPE(M374)=1,IF(TYPE(O374)=1,M374*O374,"No price"),".")</f>
        <v>No price</v>
      </c>
      <c r="Q374" s="6" t="str">
        <f aca="false">IF(TYPE(N374)=1,IF(TYPE(O374)=1,N374*O374,"No price"),".")</f>
        <v>.</v>
      </c>
      <c r="R374" s="6" t="str">
        <f aca="false">IF(AG374=1,IF(H374&lt;&gt;"Not given",H374,IF(TYPE(H374)=2,IF(SUMIFS(#REF!,#REF!,A374)&gt;0,SUMIFS(#REF!,#REF!,A374),"."),"Format error")),"")</f>
        <v/>
      </c>
      <c r="S374" s="6" t="str">
        <f aca="false">IF(AND(AG374=1,R374&lt;&gt;".")=TRUE(),R374/VLOOKUP(G374,'[1]Exchange Rates'!B$1:C$1048576,2,0),IF(R374=".",".",""))</f>
        <v/>
      </c>
      <c r="T374" s="6" t="str">
        <f aca="false">IF(AG374=1,IF(AI374="Value is not given at all",".",IF(AI374="Value is given by the source",S374,IF(AI374="Value is calculated with prices",(IF(SUMIFS(#REF!,#REF!,A374)&gt;0,SUMIFS(#REF!,#REF!,A374),"."))/VLOOKUP("USD",'[1]Exchange Rates'!B$1:C$1048576,2,0),"Error with coding"))),"")</f>
        <v/>
      </c>
      <c r="U374" s="43" t="s">
        <v>63</v>
      </c>
      <c r="V374" s="34" t="s">
        <v>512</v>
      </c>
      <c r="W374" s="34" t="s">
        <v>513</v>
      </c>
      <c r="X374" s="37" t="s">
        <v>62</v>
      </c>
      <c r="Y374" s="37" t="s">
        <v>62</v>
      </c>
      <c r="Z374" s="43" t="n">
        <v>0</v>
      </c>
      <c r="AA374" s="43" t="n">
        <v>1</v>
      </c>
      <c r="AB374" s="5" t="n">
        <f aca="false">IF(AND(D374="Humanitarian", AE374&lt;&gt;"."), 1, 0)</f>
        <v>0</v>
      </c>
      <c r="AC374" s="5" t="n">
        <f aca="false">IF(OR(M374="undisclosed", M374="."), 0, IF(M374=N374, 1, 0))</f>
        <v>0</v>
      </c>
      <c r="AD374" s="5" t="n">
        <v>0</v>
      </c>
      <c r="AE374" s="37" t="s">
        <v>62</v>
      </c>
      <c r="AF374" s="12" t="str">
        <f aca="false">""</f>
        <v/>
      </c>
      <c r="AG374" s="36" t="n">
        <v>0</v>
      </c>
      <c r="AH374" s="43" t="s">
        <v>66</v>
      </c>
      <c r="AI374" s="43" t="s">
        <v>67</v>
      </c>
      <c r="AJ374" s="36" t="n">
        <v>1</v>
      </c>
      <c r="AK374" s="36" t="n">
        <v>15</v>
      </c>
      <c r="AL374" s="36" t="n">
        <v>0</v>
      </c>
      <c r="AM374" s="36" t="n">
        <f aca="false">IF(OR(AN374="2022-2023",AN374=2022), 1, 0)</f>
        <v>1</v>
      </c>
      <c r="AN374" s="36" t="s">
        <v>68</v>
      </c>
      <c r="AO374" s="36" t="n">
        <f aca="false">VLOOKUP($I374,'[1]Price List, Weapons &amp; Items'!B$1:F$1048576,5,0)</f>
        <v>0</v>
      </c>
      <c r="AP374" s="36" t="n">
        <f aca="false">IF(AND(AO374=1,M374="undisclosed")=TRUE(),1,0)</f>
        <v>0</v>
      </c>
      <c r="AQ374" s="36" t="n">
        <f aca="false">IF(AND(AO374=1,N374="undisclosed")=TRUE(),1,0)</f>
        <v>0</v>
      </c>
      <c r="AR374" s="36" t="n">
        <f aca="false">IFERROR(IF(SEARCH("ammuni",I374,1)&gt;0,1,0),0)</f>
        <v>0</v>
      </c>
      <c r="AS374" s="5" t="str">
        <f aca="false">VLOOKUP($I374,'[1]Price List, Weapons &amp; Items'!B$1:L$1048576,COLUMN('[1]Price List, Weapons &amp; Items'!$J$11)-1,0)</f>
        <v>Military media (incl. websites)</v>
      </c>
      <c r="AT374" s="5" t="str">
        <f aca="false">IF(I374=".",".",VLOOKUP($I374,'[1]Price List, Weapons &amp; Items'!B$1:J$1048576,3,0))</f>
        <v>105mm howitzer ammunition</v>
      </c>
      <c r="AU374" s="13" t="str">
        <f aca="true">IF(AG374=1,(OFFSET(I374,0,0,COUNTIF(#REF!,A374),1)),"")</f>
        <v/>
      </c>
      <c r="AV374" s="5" t="n">
        <f aca="false">VLOOKUP($I374,'[1]Price List, Weapons &amp; Items'!B$1:L$1048576,COLUMN('[1]Price List, Weapons &amp; Items'!$L$11)-1,0)</f>
        <v>0</v>
      </c>
      <c r="AW374" s="5" t="n">
        <f aca="false">IF(U374="Yes",1,0)</f>
        <v>1</v>
      </c>
      <c r="AX374" s="5" t="n">
        <f aca="false">IF(D374="Military",IF(OR(IFERROR(SEARCH("equipment",E374,1),0)&gt;0,IFERROR(SEARCH("weapons",E374,1),0)&gt;0),1,0),0)</f>
        <v>1</v>
      </c>
      <c r="AY374" s="5" t="str">
        <f aca="false">IFERROR(IF(VALUE(TEXT(C374,"mm"))=IF(AK374&gt;12,AK374-12,AK374),".",IF(TEXT(C374,"mm")="01",".",1)),"Value is not in date format")</f>
        <v>.</v>
      </c>
      <c r="AZ374" s="5" t="str">
        <f aca="false">IF(AND(A374=A373,C374=C373)=TRUE(),IF(F374=F373,".","1"),".")</f>
        <v>.</v>
      </c>
      <c r="BA374" s="5" t="str">
        <f aca="false">IF(AND(_xlfn.ISFORMULA(R374),_xlfn.ISFORMULA(S374),_xlfn.ISFORMULA(T374))=TRUE(),".",1)</f>
        <v>.</v>
      </c>
      <c r="BB374" s="5" t="str">
        <f aca="false">IF(T374&lt;&gt;".",IF(T374&gt;S374,1,"."),".")</f>
        <v>.</v>
      </c>
      <c r="BC374" s="5" t="n">
        <f aca="false">IFERROR(VLOOKUP(B374,'[1]Share, Heavy Weapons to Ukraine'!B$1:AA$1048576,COLUMN('[1]Share, Heavy Weapons to Ukraine'!C383)-1,0),0)</f>
        <v>1</v>
      </c>
      <c r="BD374" s="5" t="n">
        <f aca="false">VLOOKUP(Sheet1!B374,'[1]Country Summary (€)'!B$1:F$1048576,COLUMN('[1]Country Summary (€)'!C384)-1,FALSE())</f>
        <v>0</v>
      </c>
      <c r="BE374" s="5" t="str">
        <f aca="false">IF(AND(AG374=1,D374="Military",H374&lt;&gt;"Not given")=TRUE(),IF(SUMIFS(#REF!,#REF!,A374)&gt;0,ABS((SUMIFS(#REF!,#REF!,A374)/VLOOKUP("USD",'[1]Exchange Rates'!B$1:C$1048576,2,0)))/S374,"."),".")</f>
        <v>.</v>
      </c>
      <c r="BF374" s="1" t="str">
        <f aca="false">IF(AND(AG374=1,D374="Military",H374&lt;&gt;"Not given")=TRUE(),IF(SUMIFS(#REF!,#REF!,A374)&gt;0,IF((ABS((SUMIFS(#REF!,#REF!,A374)/VLOOKUP("USD",'[1]Exchange Rates'!B$1:C$1048576,2,0)))/S374)&gt;1,(SUMIFS(#REF!,#REF!,A374)-S374)/S374,(S374-SUMIFS(#REF!,#REF!,A374))/SUMIFS(#REF!,#REF!,A374)),"."),".")</f>
        <v>.</v>
      </c>
      <c r="BG374" s="37"/>
      <c r="BH374" s="37"/>
      <c r="BI374" s="37"/>
      <c r="BJ374" s="37"/>
      <c r="BK374" s="37"/>
      <c r="BL374" s="37"/>
      <c r="BM374" s="37"/>
      <c r="BN374" s="37"/>
      <c r="BO374" s="37"/>
      <c r="BP374" s="37"/>
      <c r="BQ374" s="37"/>
      <c r="BR374" s="37"/>
      <c r="BS374" s="37"/>
      <c r="BT374" s="37"/>
      <c r="BU374" s="37"/>
      <c r="BV374" s="37"/>
      <c r="BW374" s="37"/>
      <c r="BX374" s="37"/>
    </row>
    <row r="375" customFormat="false" ht="15.75" hidden="false" customHeight="true" outlineLevel="0" collapsed="false">
      <c r="A375" s="37" t="s">
        <v>479</v>
      </c>
      <c r="B375" s="37" t="s">
        <v>57</v>
      </c>
      <c r="C375" s="92" t="n">
        <v>44988</v>
      </c>
      <c r="D375" s="37" t="s">
        <v>105</v>
      </c>
      <c r="E375" s="37" t="s">
        <v>370</v>
      </c>
      <c r="F375" s="37" t="s">
        <v>511</v>
      </c>
      <c r="G375" s="5" t="s">
        <v>61</v>
      </c>
      <c r="H375" s="39" t="n">
        <v>400000000</v>
      </c>
      <c r="I375" s="37" t="s">
        <v>147</v>
      </c>
      <c r="J375" s="7" t="str">
        <f aca="false">VLOOKUP($I375,'[1]Price List, Weapons &amp; Items'!B$1:C$1048576,2,0)</f>
        <v>Ammunition for heavy weapon</v>
      </c>
      <c r="K375" s="7" t="str">
        <f aca="false">IF(I375=".",I375,VLOOKUP($I375,'[1]Price List, Weapons &amp; Items'!B$1:D$1048576,3,0))</f>
        <v>155mm howitzer ammunition</v>
      </c>
      <c r="L375" s="8" t="n">
        <f aca="false">VLOOKUP(I375,'[1]Price List, Weapons &amp; Items'!B$1:E$1048576,4,0)</f>
        <v>0</v>
      </c>
      <c r="M375" s="9" t="n">
        <v>100000</v>
      </c>
      <c r="N375" s="9" t="s">
        <v>166</v>
      </c>
      <c r="O375" s="9" t="n">
        <f aca="false">VLOOKUP($I375,'[1]Price List, Weapons &amp; Items'!B$1:G$1048576,6,0)</f>
        <v>3800</v>
      </c>
      <c r="P375" s="6" t="str">
        <f aca="false">IF(TYPE(M375)=1,IF(TYPE(O375)=1,M375*O375,"No price"),".")</f>
        <v>No price</v>
      </c>
      <c r="Q375" s="6" t="str">
        <f aca="false">IF(TYPE(N375)=1,IF(TYPE(O375)=1,N375*O375,"No price"),".")</f>
        <v>.</v>
      </c>
      <c r="R375" s="6" t="str">
        <f aca="false">IF(AG375=1,IF(H375&lt;&gt;"Not given",H375,IF(TYPE(H375)=2,IF(SUMIFS(#REF!,#REF!,A375)&gt;0,SUMIFS(#REF!,#REF!,A375),"."),"Format error")),"")</f>
        <v/>
      </c>
      <c r="S375" s="6" t="str">
        <f aca="false">IF(AND(AG375=1,R375&lt;&gt;".")=TRUE(),R375/VLOOKUP(G375,'[1]Exchange Rates'!B$1:C$1048576,2,0),IF(R375=".",".",""))</f>
        <v/>
      </c>
      <c r="T375" s="6" t="str">
        <f aca="false">IF(AG375=1,IF(AI375="Value is not given at all",".",IF(AI375="Value is given by the source",S375,IF(AI375="Value is calculated with prices",(IF(SUMIFS(#REF!,#REF!,A375)&gt;0,SUMIFS(#REF!,#REF!,A375),"."))/VLOOKUP("USD",'[1]Exchange Rates'!B$1:C$1048576,2,0),"Error with coding"))),"")</f>
        <v/>
      </c>
      <c r="U375" s="43" t="s">
        <v>63</v>
      </c>
      <c r="V375" s="34" t="s">
        <v>512</v>
      </c>
      <c r="W375" s="34" t="s">
        <v>513</v>
      </c>
      <c r="X375" s="37" t="s">
        <v>62</v>
      </c>
      <c r="Y375" s="37" t="s">
        <v>62</v>
      </c>
      <c r="Z375" s="43" t="n">
        <v>0</v>
      </c>
      <c r="AA375" s="43" t="n">
        <v>1</v>
      </c>
      <c r="AB375" s="5" t="n">
        <f aca="false">IF(AND(D375="Humanitarian", AE375&lt;&gt;"."), 1, 0)</f>
        <v>0</v>
      </c>
      <c r="AC375" s="5" t="n">
        <f aca="false">IF(OR(M375="undisclosed", M375="."), 0, IF(M375=N375, 1, 0))</f>
        <v>0</v>
      </c>
      <c r="AD375" s="5" t="n">
        <v>0</v>
      </c>
      <c r="AE375" s="37" t="s">
        <v>62</v>
      </c>
      <c r="AF375" s="12" t="str">
        <f aca="false">""</f>
        <v/>
      </c>
      <c r="AG375" s="36" t="n">
        <v>0</v>
      </c>
      <c r="AH375" s="43" t="s">
        <v>66</v>
      </c>
      <c r="AI375" s="43" t="s">
        <v>67</v>
      </c>
      <c r="AJ375" s="36" t="n">
        <v>1</v>
      </c>
      <c r="AK375" s="36" t="n">
        <v>15</v>
      </c>
      <c r="AL375" s="36" t="n">
        <v>0</v>
      </c>
      <c r="AM375" s="36" t="n">
        <f aca="false">IF(OR(AN375="2022-2023",AN375=2022), 1, 0)</f>
        <v>1</v>
      </c>
      <c r="AN375" s="36" t="s">
        <v>68</v>
      </c>
      <c r="AO375" s="36" t="n">
        <f aca="false">VLOOKUP($I375,'[1]Price List, Weapons &amp; Items'!B$1:F$1048576,5,0)</f>
        <v>1</v>
      </c>
      <c r="AP375" s="36" t="n">
        <f aca="false">IF(AND(AO375=1,M375="undisclosed")=TRUE(),1,0)</f>
        <v>0</v>
      </c>
      <c r="AQ375" s="36" t="n">
        <f aca="false">IF(AND(AO375=1,N375="undisclosed")=TRUE(),1,0)</f>
        <v>1</v>
      </c>
      <c r="AR375" s="36" t="n">
        <f aca="false">IFERROR(IF(SEARCH("ammuni",I375,1)&gt;0,1,0),0)</f>
        <v>0</v>
      </c>
      <c r="AS375" s="5" t="str">
        <f aca="false">VLOOKUP($I375,'[1]Price List, Weapons &amp; Items'!B$1:L$1048576,COLUMN('[1]Price List, Weapons &amp; Items'!$J$11)-1,0)</f>
        <v>Government information</v>
      </c>
      <c r="AT375" s="5" t="str">
        <f aca="false">IF(I375=".",".",VLOOKUP($I375,'[1]Price List, Weapons &amp; Items'!B$1:J$1048576,3,0))</f>
        <v>155mm howitzer ammunition</v>
      </c>
      <c r="AU375" s="13" t="str">
        <f aca="true">IF(AG375=1,(OFFSET(I375,0,0,COUNTIF(#REF!,A375),1)),"")</f>
        <v/>
      </c>
      <c r="AV375" s="5" t="n">
        <f aca="false">VLOOKUP($I375,'[1]Price List, Weapons &amp; Items'!B$1:L$1048576,COLUMN('[1]Price List, Weapons &amp; Items'!$L$11)-1,0)</f>
        <v>0</v>
      </c>
      <c r="AW375" s="5" t="n">
        <f aca="false">IF(U375="Yes",1,0)</f>
        <v>1</v>
      </c>
      <c r="AX375" s="5" t="n">
        <f aca="false">IF(D375="Military",IF(OR(IFERROR(SEARCH("equipment",E375,1),0)&gt;0,IFERROR(SEARCH("weapons",E375,1),0)&gt;0),1,0),0)</f>
        <v>1</v>
      </c>
      <c r="AY375" s="5" t="str">
        <f aca="false">IFERROR(IF(VALUE(TEXT(C375,"mm"))=IF(AK375&gt;12,AK375-12,AK375),".",IF(TEXT(C375,"mm")="01",".",1)),"Value is not in date format")</f>
        <v>.</v>
      </c>
      <c r="AZ375" s="5" t="str">
        <f aca="false">IF(AND(A375=A374,C375=C374)=TRUE(),IF(F375=F374,".","1"),".")</f>
        <v>.</v>
      </c>
      <c r="BA375" s="5" t="str">
        <f aca="false">IF(AND(_xlfn.ISFORMULA(R375),_xlfn.ISFORMULA(S375),_xlfn.ISFORMULA(T375))=TRUE(),".",1)</f>
        <v>.</v>
      </c>
      <c r="BB375" s="5" t="str">
        <f aca="false">IF(T375&lt;&gt;".",IF(T375&gt;S375,1,"."),".")</f>
        <v>.</v>
      </c>
      <c r="BC375" s="5" t="n">
        <f aca="false">IFERROR(VLOOKUP(B375,'[1]Share, Heavy Weapons to Ukraine'!B$1:AA$1048576,COLUMN('[1]Share, Heavy Weapons to Ukraine'!C384)-1,0),0)</f>
        <v>1</v>
      </c>
      <c r="BD375" s="5" t="n">
        <f aca="false">VLOOKUP(Sheet1!B375,'[1]Country Summary (€)'!B$1:F$1048576,COLUMN('[1]Country Summary (€)'!C385)-1,FALSE())</f>
        <v>0</v>
      </c>
      <c r="BE375" s="5" t="str">
        <f aca="false">IF(AND(AG375=1,D375="Military",H375&lt;&gt;"Not given")=TRUE(),IF(SUMIFS(#REF!,#REF!,A375)&gt;0,ABS((SUMIFS(#REF!,#REF!,A375)/VLOOKUP("USD",'[1]Exchange Rates'!B$1:C$1048576,2,0)))/S375,"."),".")</f>
        <v>.</v>
      </c>
      <c r="BF375" s="1" t="str">
        <f aca="false">IF(AND(AG375=1,D375="Military",H375&lt;&gt;"Not given")=TRUE(),IF(SUMIFS(#REF!,#REF!,A375)&gt;0,IF((ABS((SUMIFS(#REF!,#REF!,A375)/VLOOKUP("USD",'[1]Exchange Rates'!B$1:C$1048576,2,0)))/S375)&gt;1,(SUMIFS(#REF!,#REF!,A375)-S375)/S375,(S375-SUMIFS(#REF!,#REF!,A375))/SUMIFS(#REF!,#REF!,A375)),"."),".")</f>
        <v>.</v>
      </c>
      <c r="BG375" s="37"/>
      <c r="BH375" s="37"/>
      <c r="BI375" s="37"/>
      <c r="BJ375" s="37"/>
      <c r="BK375" s="37"/>
      <c r="BL375" s="37"/>
      <c r="BM375" s="37"/>
      <c r="BN375" s="37"/>
      <c r="BO375" s="37"/>
      <c r="BP375" s="37"/>
      <c r="BQ375" s="37"/>
      <c r="BR375" s="37"/>
      <c r="BS375" s="37"/>
      <c r="BT375" s="37"/>
      <c r="BU375" s="37"/>
      <c r="BV375" s="37"/>
      <c r="BW375" s="37"/>
      <c r="BX375" s="37"/>
    </row>
    <row r="376" customFormat="false" ht="15.75" hidden="false" customHeight="true" outlineLevel="0" collapsed="false">
      <c r="A376" s="37" t="s">
        <v>479</v>
      </c>
      <c r="B376" s="37" t="s">
        <v>57</v>
      </c>
      <c r="C376" s="92" t="n">
        <v>44988</v>
      </c>
      <c r="D376" s="37" t="s">
        <v>105</v>
      </c>
      <c r="E376" s="37" t="s">
        <v>370</v>
      </c>
      <c r="F376" s="37" t="s">
        <v>511</v>
      </c>
      <c r="G376" s="5" t="s">
        <v>61</v>
      </c>
      <c r="H376" s="39" t="n">
        <v>400000000</v>
      </c>
      <c r="I376" s="37" t="s">
        <v>484</v>
      </c>
      <c r="J376" s="7" t="str">
        <f aca="false">VLOOKUP($I376,'[1]Price List, Weapons &amp; Items'!B$1:C$1048576,2,0)</f>
        <v>Ammunition for heavy weapon</v>
      </c>
      <c r="K376" s="7" t="str">
        <f aca="false">IF(I376=".",I376,VLOOKUP($I376,'[1]Price List, Weapons &amp; Items'!B$1:D$1048576,3,0))</f>
        <v>ammunition</v>
      </c>
      <c r="L376" s="8" t="n">
        <f aca="false">VLOOKUP(I376,'[1]Price List, Weapons &amp; Items'!B$1:E$1048576,4,0)</f>
        <v>0</v>
      </c>
      <c r="M376" s="9" t="n">
        <v>418000</v>
      </c>
      <c r="N376" s="9" t="s">
        <v>166</v>
      </c>
      <c r="O376" s="9" t="n">
        <f aca="false">VLOOKUP($I376,'[1]Price List, Weapons &amp; Items'!B$1:G$1048576,6,0)</f>
        <v>140.58</v>
      </c>
      <c r="P376" s="6" t="str">
        <f aca="false">IF(TYPE(M376)=1,IF(TYPE(O376)=1,M376*O376,"No price"),".")</f>
        <v>No price</v>
      </c>
      <c r="Q376" s="6" t="str">
        <f aca="false">IF(TYPE(N376)=1,IF(TYPE(O376)=1,N376*O376,"No price"),".")</f>
        <v>.</v>
      </c>
      <c r="R376" s="6" t="str">
        <f aca="false">IF(AG376=1,IF(H376&lt;&gt;"Not given",H376,IF(TYPE(H376)=2,IF(SUMIFS(#REF!,#REF!,A376)&gt;0,SUMIFS(#REF!,#REF!,A376),"."),"Format error")),"")</f>
        <v/>
      </c>
      <c r="S376" s="6" t="str">
        <f aca="false">IF(AND(AG376=1,R376&lt;&gt;".")=TRUE(),R376/VLOOKUP(G376,'[1]Exchange Rates'!B$1:C$1048576,2,0),IF(R376=".",".",""))</f>
        <v/>
      </c>
      <c r="T376" s="6" t="str">
        <f aca="false">IF(AG376=1,IF(AI376="Value is not given at all",".",IF(AI376="Value is given by the source",S376,IF(AI376="Value is calculated with prices",(IF(SUMIFS(#REF!,#REF!,A376)&gt;0,SUMIFS(#REF!,#REF!,A376),"."))/VLOOKUP("USD",'[1]Exchange Rates'!B$1:C$1048576,2,0),"Error with coding"))),"")</f>
        <v/>
      </c>
      <c r="U376" s="43" t="s">
        <v>63</v>
      </c>
      <c r="V376" s="34" t="s">
        <v>512</v>
      </c>
      <c r="W376" s="34" t="s">
        <v>513</v>
      </c>
      <c r="X376" s="37" t="s">
        <v>62</v>
      </c>
      <c r="Y376" s="37" t="s">
        <v>62</v>
      </c>
      <c r="Z376" s="43" t="n">
        <v>0</v>
      </c>
      <c r="AA376" s="43" t="n">
        <v>1</v>
      </c>
      <c r="AB376" s="5" t="n">
        <f aca="false">IF(AND(D376="Humanitarian", AE376&lt;&gt;"."), 1, 0)</f>
        <v>0</v>
      </c>
      <c r="AC376" s="5" t="n">
        <f aca="false">IF(OR(M376="undisclosed", M376="."), 0, IF(M376=N376, 1, 0))</f>
        <v>0</v>
      </c>
      <c r="AD376" s="5" t="n">
        <v>0</v>
      </c>
      <c r="AE376" s="37" t="s">
        <v>62</v>
      </c>
      <c r="AF376" s="12" t="str">
        <f aca="false">""</f>
        <v/>
      </c>
      <c r="AG376" s="36" t="n">
        <v>0</v>
      </c>
      <c r="AH376" s="43" t="s">
        <v>66</v>
      </c>
      <c r="AI376" s="43" t="s">
        <v>67</v>
      </c>
      <c r="AJ376" s="36" t="n">
        <v>1</v>
      </c>
      <c r="AK376" s="36" t="n">
        <v>15</v>
      </c>
      <c r="AL376" s="36" t="n">
        <v>0</v>
      </c>
      <c r="AM376" s="36" t="n">
        <f aca="false">IF(OR(AN376="2022-2023",AN376=2022), 1, 0)</f>
        <v>1</v>
      </c>
      <c r="AN376" s="36" t="s">
        <v>68</v>
      </c>
      <c r="AO376" s="36" t="n">
        <f aca="false">VLOOKUP($I376,'[1]Price List, Weapons &amp; Items'!B$1:F$1048576,5,0)</f>
        <v>0</v>
      </c>
      <c r="AP376" s="36" t="n">
        <f aca="false">IF(AND(AO376=1,M376="undisclosed")=TRUE(),1,0)</f>
        <v>0</v>
      </c>
      <c r="AQ376" s="36" t="n">
        <f aca="false">IF(AND(AO376=1,N376="undisclosed")=TRUE(),1,0)</f>
        <v>0</v>
      </c>
      <c r="AR376" s="36" t="n">
        <f aca="false">IFERROR(IF(SEARCH("ammuni",I376,1)&gt;0,1,0),0)</f>
        <v>1</v>
      </c>
      <c r="AS376" s="5" t="str">
        <f aca="false">VLOOKUP($I376,'[1]Price List, Weapons &amp; Items'!B$1:L$1048576,COLUMN('[1]Price List, Weapons &amp; Items'!$J$11)-1,0)</f>
        <v>Military media (incl. websites)</v>
      </c>
      <c r="AT376" s="5" t="str">
        <f aca="false">IF(I376=".",".",VLOOKUP($I376,'[1]Price List, Weapons &amp; Items'!B$1:J$1048576,3,0))</f>
        <v>ammunition</v>
      </c>
      <c r="AU376" s="13" t="str">
        <f aca="true">IF(AG376=1,(OFFSET(I376,0,0,COUNTIF(#REF!,A376),1)),"")</f>
        <v/>
      </c>
      <c r="AV376" s="5" t="n">
        <f aca="false">VLOOKUP($I376,'[1]Price List, Weapons &amp; Items'!B$1:L$1048576,COLUMN('[1]Price List, Weapons &amp; Items'!$L$11)-1,0)</f>
        <v>0</v>
      </c>
      <c r="AW376" s="5" t="n">
        <f aca="false">IF(U376="Yes",1,0)</f>
        <v>1</v>
      </c>
      <c r="AX376" s="5" t="n">
        <f aca="false">IF(D376="Military",IF(OR(IFERROR(SEARCH("equipment",E376,1),0)&gt;0,IFERROR(SEARCH("weapons",E376,1),0)&gt;0),1,0),0)</f>
        <v>1</v>
      </c>
      <c r="AY376" s="5" t="str">
        <f aca="false">IFERROR(IF(VALUE(TEXT(C376,"mm"))=IF(AK376&gt;12,AK376-12,AK376),".",IF(TEXT(C376,"mm")="01",".",1)),"Value is not in date format")</f>
        <v>.</v>
      </c>
      <c r="AZ376" s="5" t="str">
        <f aca="false">IF(AND(A376=A375,C376=C375)=TRUE(),IF(F376=F375,".","1"),".")</f>
        <v>.</v>
      </c>
      <c r="BA376" s="5" t="str">
        <f aca="false">IF(AND(_xlfn.ISFORMULA(R376),_xlfn.ISFORMULA(S376),_xlfn.ISFORMULA(T376))=TRUE(),".",1)</f>
        <v>.</v>
      </c>
      <c r="BB376" s="5" t="str">
        <f aca="false">IF(T376&lt;&gt;".",IF(T376&gt;S376,1,"."),".")</f>
        <v>.</v>
      </c>
      <c r="BC376" s="5" t="n">
        <f aca="false">IFERROR(VLOOKUP(B376,'[1]Share, Heavy Weapons to Ukraine'!B$1:AA$1048576,COLUMN('[1]Share, Heavy Weapons to Ukraine'!C385)-1,0),0)</f>
        <v>1</v>
      </c>
      <c r="BD376" s="5" t="n">
        <f aca="false">VLOOKUP(Sheet1!B376,'[1]Country Summary (€)'!B$1:F$1048576,COLUMN('[1]Country Summary (€)'!C386)-1,FALSE())</f>
        <v>0</v>
      </c>
      <c r="BE376" s="5" t="str">
        <f aca="false">IF(AND(AG376=1,D376="Military",H376&lt;&gt;"Not given")=TRUE(),IF(SUMIFS(#REF!,#REF!,A376)&gt;0,ABS((SUMIFS(#REF!,#REF!,A376)/VLOOKUP("USD",'[1]Exchange Rates'!B$1:C$1048576,2,0)))/S376,"."),".")</f>
        <v>.</v>
      </c>
      <c r="BF376" s="1" t="str">
        <f aca="false">IF(AND(AG376=1,D376="Military",H376&lt;&gt;"Not given")=TRUE(),IF(SUMIFS(#REF!,#REF!,A376)&gt;0,IF((ABS((SUMIFS(#REF!,#REF!,A376)/VLOOKUP("USD",'[1]Exchange Rates'!B$1:C$1048576,2,0)))/S376)&gt;1,(SUMIFS(#REF!,#REF!,A376)-S376)/S376,(S376-SUMIFS(#REF!,#REF!,A376))/SUMIFS(#REF!,#REF!,A376)),"."),".")</f>
        <v>.</v>
      </c>
      <c r="BG376" s="37"/>
      <c r="BH376" s="37"/>
      <c r="BI376" s="37"/>
      <c r="BJ376" s="37"/>
      <c r="BK376" s="37"/>
      <c r="BL376" s="37"/>
      <c r="BM376" s="37"/>
      <c r="BN376" s="37"/>
      <c r="BO376" s="37"/>
      <c r="BP376" s="37"/>
      <c r="BQ376" s="37"/>
      <c r="BR376" s="37"/>
      <c r="BS376" s="37"/>
      <c r="BT376" s="37"/>
      <c r="BU376" s="37"/>
      <c r="BV376" s="37"/>
      <c r="BW376" s="37"/>
      <c r="BX376" s="37"/>
    </row>
    <row r="377" customFormat="false" ht="15.75" hidden="false" customHeight="true" outlineLevel="0" collapsed="false">
      <c r="A377" s="37" t="s">
        <v>479</v>
      </c>
      <c r="B377" s="37" t="s">
        <v>57</v>
      </c>
      <c r="C377" s="92" t="n">
        <v>44988</v>
      </c>
      <c r="D377" s="37" t="s">
        <v>105</v>
      </c>
      <c r="E377" s="37" t="s">
        <v>370</v>
      </c>
      <c r="F377" s="37" t="s">
        <v>511</v>
      </c>
      <c r="G377" s="5" t="s">
        <v>61</v>
      </c>
      <c r="H377" s="39" t="n">
        <v>400000000</v>
      </c>
      <c r="I377" s="37" t="s">
        <v>514</v>
      </c>
      <c r="J377" s="7" t="str">
        <f aca="false">VLOOKUP($I377,'[1]Price List, Weapons &amp; Items'!B$1:C$1048576,2,0)</f>
        <v>Military equipment</v>
      </c>
      <c r="K377" s="7" t="str">
        <f aca="false">IF(I377=".",I377,VLOOKUP($I377,'[1]Price List, Weapons &amp; Items'!B$1:D$1048576,3,0))</f>
        <v>Military equipment</v>
      </c>
      <c r="L377" s="8" t="n">
        <f aca="false">VLOOKUP(I377,'[1]Price List, Weapons &amp; Items'!B$1:E$1048576,4,0)</f>
        <v>0</v>
      </c>
      <c r="M377" s="9" t="n">
        <v>6</v>
      </c>
      <c r="N377" s="9" t="s">
        <v>166</v>
      </c>
      <c r="O377" s="9" t="n">
        <f aca="false">VLOOKUP($I377,'[1]Price List, Weapons &amp; Items'!B$1:G$1048576,6,0)</f>
        <v>2268127</v>
      </c>
      <c r="P377" s="6" t="str">
        <f aca="false">IF(TYPE(M377)=1,IF(TYPE(O377)=1,M377*O377,"No price"),".")</f>
        <v>No price</v>
      </c>
      <c r="Q377" s="6" t="str">
        <f aca="false">IF(TYPE(N377)=1,IF(TYPE(O377)=1,N377*O377,"No price"),".")</f>
        <v>.</v>
      </c>
      <c r="R377" s="6" t="str">
        <f aca="false">IF(AG377=1,IF(H377&lt;&gt;"Not given",H377,IF(TYPE(H377)=2,IF(SUMIFS(#REF!,#REF!,A377)&gt;0,SUMIFS(#REF!,#REF!,A377),"."),"Format error")),"")</f>
        <v/>
      </c>
      <c r="S377" s="6" t="str">
        <f aca="false">IF(AND(AG377=1,R377&lt;&gt;".")=TRUE(),R377/VLOOKUP(G377,'[1]Exchange Rates'!B$1:C$1048576,2,0),IF(R377=".",".",""))</f>
        <v/>
      </c>
      <c r="T377" s="6" t="str">
        <f aca="false">IF(AG377=1,IF(AI377="Value is not given at all",".",IF(AI377="Value is given by the source",S377,IF(AI377="Value is calculated with prices",(IF(SUMIFS(#REF!,#REF!,A377)&gt;0,SUMIFS(#REF!,#REF!,A377),"."))/VLOOKUP("USD",'[1]Exchange Rates'!B$1:C$1048576,2,0),"Error with coding"))),"")</f>
        <v/>
      </c>
      <c r="U377" s="43" t="s">
        <v>63</v>
      </c>
      <c r="V377" s="34" t="s">
        <v>512</v>
      </c>
      <c r="W377" s="34" t="s">
        <v>513</v>
      </c>
      <c r="X377" s="37" t="s">
        <v>62</v>
      </c>
      <c r="Y377" s="37" t="s">
        <v>62</v>
      </c>
      <c r="Z377" s="43" t="n">
        <v>0</v>
      </c>
      <c r="AA377" s="43" t="n">
        <v>1</v>
      </c>
      <c r="AB377" s="5" t="n">
        <f aca="false">IF(AND(D377="Humanitarian", AE377&lt;&gt;"."), 1, 0)</f>
        <v>0</v>
      </c>
      <c r="AC377" s="5" t="n">
        <f aca="false">IF(OR(M377="undisclosed", M377="."), 0, IF(M377=N377, 1, 0))</f>
        <v>0</v>
      </c>
      <c r="AD377" s="5" t="n">
        <v>0</v>
      </c>
      <c r="AE377" s="37" t="s">
        <v>62</v>
      </c>
      <c r="AF377" s="12" t="str">
        <f aca="false">""</f>
        <v/>
      </c>
      <c r="AG377" s="36" t="n">
        <v>0</v>
      </c>
      <c r="AH377" s="43" t="s">
        <v>66</v>
      </c>
      <c r="AI377" s="43" t="s">
        <v>67</v>
      </c>
      <c r="AJ377" s="36" t="n">
        <v>1</v>
      </c>
      <c r="AK377" s="36" t="n">
        <v>15</v>
      </c>
      <c r="AL377" s="36" t="n">
        <v>0</v>
      </c>
      <c r="AM377" s="36" t="n">
        <f aca="false">IF(OR(AN377="2022-2023",AN377=2022), 1, 0)</f>
        <v>1</v>
      </c>
      <c r="AN377" s="36" t="s">
        <v>68</v>
      </c>
      <c r="AO377" s="36" t="n">
        <f aca="false">VLOOKUP($I377,'[1]Price List, Weapons &amp; Items'!B$1:F$1048576,5,0)</f>
        <v>0</v>
      </c>
      <c r="AP377" s="36" t="n">
        <f aca="false">IF(AND(AO377=1,M377="undisclosed")=TRUE(),1,0)</f>
        <v>0</v>
      </c>
      <c r="AQ377" s="36" t="n">
        <f aca="false">IF(AND(AO377=1,N377="undisclosed")=TRUE(),1,0)</f>
        <v>0</v>
      </c>
      <c r="AR377" s="36" t="n">
        <f aca="false">IFERROR(IF(SEARCH("ammuni",I377,1)&gt;0,1,0),0)</f>
        <v>0</v>
      </c>
      <c r="AS377" s="5" t="str">
        <f aca="false">VLOOKUP($I377,'[1]Price List, Weapons &amp; Items'!B$1:L$1048576,COLUMN('[1]Price List, Weapons &amp; Items'!$J$11)-1,0)</f>
        <v>Media reports (incl. social media)</v>
      </c>
      <c r="AT377" s="5" t="str">
        <f aca="false">IF(I377=".",".",VLOOKUP($I377,'[1]Price List, Weapons &amp; Items'!B$1:J$1048576,3,0))</f>
        <v>Military equipment</v>
      </c>
      <c r="AU377" s="13" t="str">
        <f aca="true">IF(AG377=1,(OFFSET(I377,0,0,COUNTIF(#REF!,A377),1)),"")</f>
        <v/>
      </c>
      <c r="AV377" s="5" t="n">
        <f aca="false">VLOOKUP($I377,'[1]Price List, Weapons &amp; Items'!B$1:L$1048576,COLUMN('[1]Price List, Weapons &amp; Items'!$L$11)-1,0)</f>
        <v>0</v>
      </c>
      <c r="AW377" s="5" t="n">
        <f aca="false">IF(U377="Yes",1,0)</f>
        <v>1</v>
      </c>
      <c r="AX377" s="5" t="n">
        <f aca="false">IF(D377="Military",IF(OR(IFERROR(SEARCH("equipment",E377,1),0)&gt;0,IFERROR(SEARCH("weapons",E377,1),0)&gt;0),1,0),0)</f>
        <v>1</v>
      </c>
      <c r="AY377" s="5" t="str">
        <f aca="false">IFERROR(IF(VALUE(TEXT(C377,"mm"))=IF(AK377&gt;12,AK377-12,AK377),".",IF(TEXT(C377,"mm")="01",".",1)),"Value is not in date format")</f>
        <v>.</v>
      </c>
      <c r="AZ377" s="5" t="str">
        <f aca="false">IF(AND(A377=A376,C377=C376)=TRUE(),IF(F377=F376,".","1"),".")</f>
        <v>.</v>
      </c>
      <c r="BA377" s="5" t="str">
        <f aca="false">IF(AND(_xlfn.ISFORMULA(R377),_xlfn.ISFORMULA(S377),_xlfn.ISFORMULA(T377))=TRUE(),".",1)</f>
        <v>.</v>
      </c>
      <c r="BB377" s="5" t="str">
        <f aca="false">IF(T377&lt;&gt;".",IF(T377&gt;S377,1,"."),".")</f>
        <v>.</v>
      </c>
      <c r="BC377" s="5" t="n">
        <f aca="false">IFERROR(VLOOKUP(B377,'[1]Share, Heavy Weapons to Ukraine'!B$1:AA$1048576,COLUMN('[1]Share, Heavy Weapons to Ukraine'!C386)-1,0),0)</f>
        <v>1</v>
      </c>
      <c r="BD377" s="5" t="n">
        <f aca="false">VLOOKUP(Sheet1!B377,'[1]Country Summary (€)'!B$1:F$1048576,COLUMN('[1]Country Summary (€)'!C387)-1,FALSE())</f>
        <v>0</v>
      </c>
      <c r="BE377" s="5" t="str">
        <f aca="false">IF(AND(AG377=1,D377="Military",H377&lt;&gt;"Not given")=TRUE(),IF(SUMIFS(#REF!,#REF!,A377)&gt;0,ABS((SUMIFS(#REF!,#REF!,A377)/VLOOKUP("USD",'[1]Exchange Rates'!B$1:C$1048576,2,0)))/S377,"."),".")</f>
        <v>.</v>
      </c>
      <c r="BF377" s="1" t="str">
        <f aca="false">IF(AND(AG377=1,D377="Military",H377&lt;&gt;"Not given")=TRUE(),IF(SUMIFS(#REF!,#REF!,A377)&gt;0,IF((ABS((SUMIFS(#REF!,#REF!,A377)/VLOOKUP("USD",'[1]Exchange Rates'!B$1:C$1048576,2,0)))/S377)&gt;1,(SUMIFS(#REF!,#REF!,A377)-S377)/S377,(S377-SUMIFS(#REF!,#REF!,A377))/SUMIFS(#REF!,#REF!,A377)),"."),".")</f>
        <v>.</v>
      </c>
      <c r="BG377" s="37"/>
      <c r="BH377" s="37"/>
      <c r="BI377" s="37"/>
      <c r="BJ377" s="37"/>
      <c r="BK377" s="37"/>
      <c r="BL377" s="37"/>
      <c r="BM377" s="37"/>
      <c r="BN377" s="37"/>
      <c r="BO377" s="37"/>
      <c r="BP377" s="37"/>
      <c r="BQ377" s="37"/>
      <c r="BR377" s="37"/>
      <c r="BS377" s="37"/>
      <c r="BT377" s="37"/>
      <c r="BU377" s="37"/>
      <c r="BV377" s="37"/>
      <c r="BW377" s="37"/>
      <c r="BX377" s="37"/>
    </row>
    <row r="378" customFormat="false" ht="15.75" hidden="false" customHeight="true" outlineLevel="0" collapsed="false">
      <c r="A378" s="37" t="s">
        <v>479</v>
      </c>
      <c r="B378" s="37" t="s">
        <v>57</v>
      </c>
      <c r="C378" s="92" t="n">
        <v>44988</v>
      </c>
      <c r="D378" s="37" t="s">
        <v>105</v>
      </c>
      <c r="E378" s="37" t="s">
        <v>370</v>
      </c>
      <c r="F378" s="37" t="s">
        <v>511</v>
      </c>
      <c r="G378" s="5" t="s">
        <v>61</v>
      </c>
      <c r="H378" s="39" t="n">
        <v>400000000</v>
      </c>
      <c r="I378" s="37" t="s">
        <v>315</v>
      </c>
      <c r="J378" s="7" t="str">
        <f aca="false">VLOOKUP($I378,'[1]Price List, Weapons &amp; Items'!B$1:C$1048576,2,0)</f>
        <v>Military equipment</v>
      </c>
      <c r="K378" s="7" t="str">
        <f aca="false">IF(I378=".",I378,VLOOKUP($I378,'[1]Price List, Weapons &amp; Items'!B$1:D$1048576,3,0))</f>
        <v>Military equipment</v>
      </c>
      <c r="L378" s="8" t="n">
        <f aca="false">VLOOKUP(I378,'[1]Price List, Weapons &amp; Items'!B$1:E$1048576,4,0)</f>
        <v>0</v>
      </c>
      <c r="M378" s="9" t="s">
        <v>166</v>
      </c>
      <c r="N378" s="9" t="s">
        <v>166</v>
      </c>
      <c r="O378" s="9" t="n">
        <f aca="false">VLOOKUP($I378,'[1]Price List, Weapons &amp; Items'!B$1:G$1048576,6,0)</f>
        <v>90</v>
      </c>
      <c r="P378" s="6" t="str">
        <f aca="false">IF(TYPE(M378)=1,IF(TYPE(O378)=1,M378*O378,"No price"),".")</f>
        <v>.</v>
      </c>
      <c r="Q378" s="6" t="str">
        <f aca="false">IF(TYPE(N378)=1,IF(TYPE(O378)=1,N378*O378,"No price"),".")</f>
        <v>.</v>
      </c>
      <c r="R378" s="6" t="str">
        <f aca="false">IF(AG378=1,IF(H378&lt;&gt;"Not given",H378,IF(TYPE(H378)=2,IF(SUMIFS(#REF!,#REF!,A378)&gt;0,SUMIFS(#REF!,#REF!,A378),"."),"Format error")),"")</f>
        <v/>
      </c>
      <c r="S378" s="6" t="str">
        <f aca="false">IF(AND(AG378=1,R378&lt;&gt;".")=TRUE(),R378/VLOOKUP(G378,'[1]Exchange Rates'!B$1:C$1048576,2,0),IF(R378=".",".",""))</f>
        <v/>
      </c>
      <c r="T378" s="6" t="str">
        <f aca="false">IF(AG378=1,IF(AI378="Value is not given at all",".",IF(AI378="Value is given by the source",S378,IF(AI378="Value is calculated with prices",(IF(SUMIFS(#REF!,#REF!,A378)&gt;0,SUMIFS(#REF!,#REF!,A378),"."))/VLOOKUP("USD",'[1]Exchange Rates'!B$1:C$1048576,2,0),"Error with coding"))),"")</f>
        <v/>
      </c>
      <c r="U378" s="43" t="s">
        <v>63</v>
      </c>
      <c r="V378" s="34" t="s">
        <v>512</v>
      </c>
      <c r="W378" s="34" t="s">
        <v>513</v>
      </c>
      <c r="X378" s="37" t="s">
        <v>62</v>
      </c>
      <c r="Y378" s="37" t="s">
        <v>62</v>
      </c>
      <c r="Z378" s="43" t="n">
        <v>0</v>
      </c>
      <c r="AA378" s="43" t="n">
        <v>1</v>
      </c>
      <c r="AB378" s="5" t="n">
        <f aca="false">IF(AND(D378="Humanitarian", AE378&lt;&gt;"."), 1, 0)</f>
        <v>0</v>
      </c>
      <c r="AC378" s="5" t="n">
        <f aca="false">IF(OR(M378="undisclosed", M378="."), 0, IF(M378=N378, 1, 0))</f>
        <v>0</v>
      </c>
      <c r="AD378" s="5" t="n">
        <v>0</v>
      </c>
      <c r="AE378" s="37" t="s">
        <v>62</v>
      </c>
      <c r="AF378" s="12" t="str">
        <f aca="false">""</f>
        <v/>
      </c>
      <c r="AG378" s="36" t="n">
        <v>0</v>
      </c>
      <c r="AH378" s="43" t="s">
        <v>66</v>
      </c>
      <c r="AI378" s="43" t="s">
        <v>67</v>
      </c>
      <c r="AJ378" s="36" t="n">
        <v>1</v>
      </c>
      <c r="AK378" s="36" t="n">
        <v>15</v>
      </c>
      <c r="AL378" s="36" t="n">
        <v>0</v>
      </c>
      <c r="AM378" s="36" t="n">
        <f aca="false">IF(OR(AN378="2022-2023",AN378=2022), 1, 0)</f>
        <v>1</v>
      </c>
      <c r="AN378" s="36" t="s">
        <v>68</v>
      </c>
      <c r="AO378" s="36" t="n">
        <f aca="false">VLOOKUP($I378,'[1]Price List, Weapons &amp; Items'!B$1:F$1048576,5,0)</f>
        <v>0</v>
      </c>
      <c r="AP378" s="36" t="n">
        <f aca="false">IF(AND(AO378=1,M378="undisclosed")=TRUE(),1,0)</f>
        <v>0</v>
      </c>
      <c r="AQ378" s="36" t="n">
        <f aca="false">IF(AND(AO378=1,N378="undisclosed")=TRUE(),1,0)</f>
        <v>0</v>
      </c>
      <c r="AR378" s="36" t="n">
        <f aca="false">IFERROR(IF(SEARCH("ammuni",I378,1)&gt;0,1,0),0)</f>
        <v>0</v>
      </c>
      <c r="AS378" s="5" t="str">
        <f aca="false">VLOOKUP($I378,'[1]Price List, Weapons &amp; Items'!B$1:L$1048576,COLUMN('[1]Price List, Weapons &amp; Items'!$J$11)-1,0)</f>
        <v>Media reports (incl. social media)</v>
      </c>
      <c r="AT378" s="5" t="str">
        <f aca="false">IF(I378=".",".",VLOOKUP($I378,'[1]Price List, Weapons &amp; Items'!B$1:J$1048576,3,0))</f>
        <v>Military equipment</v>
      </c>
      <c r="AU378" s="13" t="str">
        <f aca="true">IF(AG378=1,(OFFSET(I378,0,0,COUNTIF(#REF!,A378),1)),"")</f>
        <v/>
      </c>
      <c r="AV378" s="5" t="str">
        <f aca="false">VLOOKUP($I378,'[1]Price List, Weapons &amp; Items'!B$1:L$1048576,COLUMN('[1]Price List, Weapons &amp; Items'!$L$11)-1,0)</f>
        <v>no price, 0 count</v>
      </c>
      <c r="AW378" s="5" t="n">
        <f aca="false">IF(U378="Yes",1,0)</f>
        <v>1</v>
      </c>
      <c r="AX378" s="5" t="n">
        <f aca="false">IF(D378="Military",IF(OR(IFERROR(SEARCH("equipment",E378,1),0)&gt;0,IFERROR(SEARCH("weapons",E378,1),0)&gt;0),1,0),0)</f>
        <v>1</v>
      </c>
      <c r="AY378" s="5" t="str">
        <f aca="false">IFERROR(IF(VALUE(TEXT(C378,"mm"))=IF(AK378&gt;12,AK378-12,AK378),".",IF(TEXT(C378,"mm")="01",".",1)),"Value is not in date format")</f>
        <v>.</v>
      </c>
      <c r="AZ378" s="5" t="str">
        <f aca="false">IF(AND(A378=A377,C378=C377)=TRUE(),IF(F378=F377,".","1"),".")</f>
        <v>.</v>
      </c>
      <c r="BA378" s="5" t="str">
        <f aca="false">IF(AND(_xlfn.ISFORMULA(R378),_xlfn.ISFORMULA(S378),_xlfn.ISFORMULA(T378))=TRUE(),".",1)</f>
        <v>.</v>
      </c>
      <c r="BB378" s="5" t="str">
        <f aca="false">IF(T378&lt;&gt;".",IF(T378&gt;S378,1,"."),".")</f>
        <v>.</v>
      </c>
      <c r="BC378" s="5" t="n">
        <f aca="false">IFERROR(VLOOKUP(B378,'[1]Share, Heavy Weapons to Ukraine'!B$1:AA$1048576,COLUMN('[1]Share, Heavy Weapons to Ukraine'!C387)-1,0),0)</f>
        <v>1</v>
      </c>
      <c r="BD378" s="5" t="n">
        <f aca="false">VLOOKUP(Sheet1!B378,'[1]Country Summary (€)'!B$1:F$1048576,COLUMN('[1]Country Summary (€)'!C388)-1,FALSE())</f>
        <v>0</v>
      </c>
      <c r="BE378" s="5" t="str">
        <f aca="false">IF(AND(AG378=1,D378="Military",H378&lt;&gt;"Not given")=TRUE(),IF(SUMIFS(#REF!,#REF!,A378)&gt;0,ABS((SUMIFS(#REF!,#REF!,A378)/VLOOKUP("USD",'[1]Exchange Rates'!B$1:C$1048576,2,0)))/S378,"."),".")</f>
        <v>.</v>
      </c>
      <c r="BF378" s="1" t="str">
        <f aca="false">IF(AND(AG378=1,D378="Military",H378&lt;&gt;"Not given")=TRUE(),IF(SUMIFS(#REF!,#REF!,A378)&gt;0,IF((ABS((SUMIFS(#REF!,#REF!,A378)/VLOOKUP("USD",'[1]Exchange Rates'!B$1:C$1048576,2,0)))/S378)&gt;1,(SUMIFS(#REF!,#REF!,A378)-S378)/S378,(S378-SUMIFS(#REF!,#REF!,A378))/SUMIFS(#REF!,#REF!,A378)),"."),".")</f>
        <v>.</v>
      </c>
      <c r="BG378" s="37"/>
      <c r="BH378" s="37"/>
      <c r="BI378" s="37"/>
      <c r="BJ378" s="37"/>
      <c r="BK378" s="37"/>
      <c r="BL378" s="37"/>
      <c r="BM378" s="37"/>
      <c r="BN378" s="37"/>
      <c r="BO378" s="37"/>
      <c r="BP378" s="37"/>
      <c r="BQ378" s="37"/>
      <c r="BR378" s="37"/>
      <c r="BS378" s="37"/>
      <c r="BT378" s="37"/>
      <c r="BU378" s="37"/>
      <c r="BV378" s="37"/>
      <c r="BW378" s="37"/>
      <c r="BX378" s="37"/>
    </row>
    <row r="379" customFormat="false" ht="15.75" hidden="false" customHeight="true" outlineLevel="0" collapsed="false">
      <c r="A379" s="37" t="s">
        <v>479</v>
      </c>
      <c r="B379" s="37" t="s">
        <v>57</v>
      </c>
      <c r="C379" s="92" t="n">
        <v>44988</v>
      </c>
      <c r="D379" s="37" t="s">
        <v>105</v>
      </c>
      <c r="E379" s="37" t="s">
        <v>370</v>
      </c>
      <c r="F379" s="37" t="s">
        <v>511</v>
      </c>
      <c r="G379" s="5" t="s">
        <v>61</v>
      </c>
      <c r="H379" s="39" t="n">
        <v>400000000</v>
      </c>
      <c r="I379" s="37" t="s">
        <v>368</v>
      </c>
      <c r="J379" s="7" t="str">
        <f aca="false">VLOOKUP($I379,'[1]Price List, Weapons &amp; Items'!B$1:C$1048576,2,0)</f>
        <v>Military equipment</v>
      </c>
      <c r="K379" s="7" t="str">
        <f aca="false">IF(I379=".",I379,VLOOKUP($I379,'[1]Price List, Weapons &amp; Items'!B$1:D$1048576,3,0))</f>
        <v>spare parts</v>
      </c>
      <c r="L379" s="8" t="n">
        <f aca="false">VLOOKUP(I379,'[1]Price List, Weapons &amp; Items'!B$1:E$1048576,4,0)</f>
        <v>0</v>
      </c>
      <c r="M379" s="9" t="s">
        <v>166</v>
      </c>
      <c r="N379" s="9" t="s">
        <v>166</v>
      </c>
      <c r="O379" s="9" t="str">
        <f aca="false">VLOOKUP($I379,'[1]Price List, Weapons &amp; Items'!B$1:G$1048576,6,0)</f>
        <v>.</v>
      </c>
      <c r="P379" s="6" t="str">
        <f aca="false">IF(TYPE(M379)=1,IF(TYPE(O379)=1,M379*O379,"No price"),".")</f>
        <v>.</v>
      </c>
      <c r="Q379" s="6" t="str">
        <f aca="false">IF(TYPE(N379)=1,IF(TYPE(O379)=1,N379*O379,"No price"),".")</f>
        <v>.</v>
      </c>
      <c r="R379" s="6" t="str">
        <f aca="false">IF(AG379=1,IF(H379&lt;&gt;"Not given",H379,IF(TYPE(H379)=2,IF(SUMIFS(#REF!,#REF!,A379)&gt;0,SUMIFS(#REF!,#REF!,A379),"."),"Format error")),"")</f>
        <v/>
      </c>
      <c r="S379" s="6" t="str">
        <f aca="false">IF(AND(AG379=1,R379&lt;&gt;".")=TRUE(),R379/VLOOKUP(G379,'[1]Exchange Rates'!B$1:C$1048576,2,0),IF(R379=".",".",""))</f>
        <v/>
      </c>
      <c r="T379" s="6" t="str">
        <f aca="false">IF(AG379=1,IF(AI379="Value is not given at all",".",IF(AI379="Value is given by the source",S379,IF(AI379="Value is calculated with prices",(IF(SUMIFS(#REF!,#REF!,A379)&gt;0,SUMIFS(#REF!,#REF!,A379),"."))/VLOOKUP("USD",'[1]Exchange Rates'!B$1:C$1048576,2,0),"Error with coding"))),"")</f>
        <v/>
      </c>
      <c r="U379" s="43" t="s">
        <v>63</v>
      </c>
      <c r="V379" s="34" t="s">
        <v>512</v>
      </c>
      <c r="W379" s="34" t="s">
        <v>513</v>
      </c>
      <c r="X379" s="37" t="s">
        <v>62</v>
      </c>
      <c r="Y379" s="37" t="s">
        <v>62</v>
      </c>
      <c r="Z379" s="43" t="n">
        <v>0</v>
      </c>
      <c r="AA379" s="43" t="n">
        <v>1</v>
      </c>
      <c r="AB379" s="5" t="n">
        <f aca="false">IF(AND(D379="Humanitarian", AE379&lt;&gt;"."), 1, 0)</f>
        <v>0</v>
      </c>
      <c r="AC379" s="5" t="n">
        <f aca="false">IF(OR(M379="undisclosed", M379="."), 0, IF(M379=N379, 1, 0))</f>
        <v>0</v>
      </c>
      <c r="AD379" s="5" t="n">
        <v>0</v>
      </c>
      <c r="AE379" s="37" t="s">
        <v>62</v>
      </c>
      <c r="AF379" s="12" t="str">
        <f aca="false">""</f>
        <v/>
      </c>
      <c r="AG379" s="36" t="n">
        <v>0</v>
      </c>
      <c r="AH379" s="43" t="s">
        <v>66</v>
      </c>
      <c r="AI379" s="43" t="s">
        <v>67</v>
      </c>
      <c r="AJ379" s="36" t="n">
        <v>1</v>
      </c>
      <c r="AK379" s="36" t="n">
        <v>15</v>
      </c>
      <c r="AL379" s="36" t="n">
        <v>0</v>
      </c>
      <c r="AM379" s="36" t="n">
        <f aca="false">IF(OR(AN379="2022-2023",AN379=2022), 1, 0)</f>
        <v>1</v>
      </c>
      <c r="AN379" s="36" t="s">
        <v>68</v>
      </c>
      <c r="AO379" s="36" t="n">
        <f aca="false">VLOOKUP($I379,'[1]Price List, Weapons &amp; Items'!B$1:F$1048576,5,0)</f>
        <v>0</v>
      </c>
      <c r="AP379" s="36" t="n">
        <f aca="false">IF(AND(AO379=1,M379="undisclosed")=TRUE(),1,0)</f>
        <v>0</v>
      </c>
      <c r="AQ379" s="36" t="n">
        <f aca="false">IF(AND(AO379=1,N379="undisclosed")=TRUE(),1,0)</f>
        <v>0</v>
      </c>
      <c r="AR379" s="36" t="n">
        <f aca="false">IFERROR(IF(SEARCH("ammuni",I379,1)&gt;0,1,0),0)</f>
        <v>0</v>
      </c>
      <c r="AS379" s="5" t="str">
        <f aca="false">VLOOKUP($I379,'[1]Price List, Weapons &amp; Items'!B$1:L$1048576,COLUMN('[1]Price List, Weapons &amp; Items'!$J$11)-1,0)</f>
        <v>.</v>
      </c>
      <c r="AT379" s="5" t="str">
        <f aca="false">IF(I379=".",".",VLOOKUP($I379,'[1]Price List, Weapons &amp; Items'!B$1:J$1048576,3,0))</f>
        <v>spare parts</v>
      </c>
      <c r="AU379" s="13" t="str">
        <f aca="true">IF(AG379=1,(OFFSET(I379,0,0,COUNTIF(#REF!,A379),1)),"")</f>
        <v/>
      </c>
      <c r="AV379" s="5" t="str">
        <f aca="false">VLOOKUP($I379,'[1]Price List, Weapons &amp; Items'!B$1:L$1048576,COLUMN('[1]Price List, Weapons &amp; Items'!$L$11)-1,0)</f>
        <v>no price, 0 count</v>
      </c>
      <c r="AW379" s="5" t="n">
        <f aca="false">IF(U379="Yes",1,0)</f>
        <v>1</v>
      </c>
      <c r="AX379" s="5" t="n">
        <f aca="false">IF(D379="Military",IF(OR(IFERROR(SEARCH("equipment",E379,1),0)&gt;0,IFERROR(SEARCH("weapons",E379,1),0)&gt;0),1,0),0)</f>
        <v>1</v>
      </c>
      <c r="AY379" s="5" t="str">
        <f aca="false">IFERROR(IF(VALUE(TEXT(C379,"mm"))=IF(AK379&gt;12,AK379-12,AK379),".",IF(TEXT(C379,"mm")="01",".",1)),"Value is not in date format")</f>
        <v>.</v>
      </c>
      <c r="AZ379" s="5" t="str">
        <f aca="false">IF(AND(A379=A378,C379=C378)=TRUE(),IF(F379=F378,".","1"),".")</f>
        <v>.</v>
      </c>
      <c r="BA379" s="5" t="str">
        <f aca="false">IF(AND(_xlfn.ISFORMULA(R379),_xlfn.ISFORMULA(S379),_xlfn.ISFORMULA(T379))=TRUE(),".",1)</f>
        <v>.</v>
      </c>
      <c r="BB379" s="5" t="str">
        <f aca="false">IF(T379&lt;&gt;".",IF(T379&gt;S379,1,"."),".")</f>
        <v>.</v>
      </c>
      <c r="BC379" s="5" t="n">
        <f aca="false">IFERROR(VLOOKUP(B379,'[1]Share, Heavy Weapons to Ukraine'!B$1:AA$1048576,COLUMN('[1]Share, Heavy Weapons to Ukraine'!C388)-1,0),0)</f>
        <v>1</v>
      </c>
      <c r="BD379" s="5" t="n">
        <f aca="false">VLOOKUP(Sheet1!B379,'[1]Country Summary (€)'!B$1:F$1048576,COLUMN('[1]Country Summary (€)'!C389)-1,FALSE())</f>
        <v>0</v>
      </c>
      <c r="BE379" s="5" t="str">
        <f aca="false">IF(AND(AG379=1,D379="Military",H379&lt;&gt;"Not given")=TRUE(),IF(SUMIFS(#REF!,#REF!,A379)&gt;0,ABS((SUMIFS(#REF!,#REF!,A379)/VLOOKUP("USD",'[1]Exchange Rates'!B$1:C$1048576,2,0)))/S379,"."),".")</f>
        <v>.</v>
      </c>
      <c r="BF379" s="1" t="str">
        <f aca="false">IF(AND(AG379=1,D379="Military",H379&lt;&gt;"Not given")=TRUE(),IF(SUMIFS(#REF!,#REF!,A379)&gt;0,IF((ABS((SUMIFS(#REF!,#REF!,A379)/VLOOKUP("USD",'[1]Exchange Rates'!B$1:C$1048576,2,0)))/S379)&gt;1,(SUMIFS(#REF!,#REF!,A379)-S379)/S379,(S379-SUMIFS(#REF!,#REF!,A379))/SUMIFS(#REF!,#REF!,A379)),"."),".")</f>
        <v>.</v>
      </c>
      <c r="BG379" s="37"/>
      <c r="BH379" s="37"/>
      <c r="BI379" s="37"/>
      <c r="BJ379" s="37"/>
      <c r="BK379" s="37"/>
      <c r="BL379" s="37"/>
      <c r="BM379" s="37"/>
      <c r="BN379" s="37"/>
      <c r="BO379" s="37"/>
      <c r="BP379" s="37"/>
      <c r="BQ379" s="37"/>
      <c r="BR379" s="37"/>
      <c r="BS379" s="37"/>
      <c r="BT379" s="37"/>
      <c r="BU379" s="37"/>
      <c r="BV379" s="37"/>
      <c r="BW379" s="37"/>
      <c r="BX379" s="37"/>
    </row>
    <row r="380" customFormat="false" ht="15.75" hidden="false" customHeight="true" outlineLevel="0" collapsed="false">
      <c r="A380" s="37" t="s">
        <v>479</v>
      </c>
      <c r="B380" s="37" t="s">
        <v>57</v>
      </c>
      <c r="C380" s="92" t="n">
        <v>44988</v>
      </c>
      <c r="D380" s="37" t="s">
        <v>105</v>
      </c>
      <c r="E380" s="37" t="s">
        <v>370</v>
      </c>
      <c r="F380" s="37" t="s">
        <v>511</v>
      </c>
      <c r="G380" s="5" t="s">
        <v>61</v>
      </c>
      <c r="H380" s="39" t="n">
        <v>400000000</v>
      </c>
      <c r="I380" s="37" t="s">
        <v>515</v>
      </c>
      <c r="J380" s="7" t="str">
        <f aca="false">VLOOKUP($I380,'[1]Price List, Weapons &amp; Items'!B$1:C$1048576,2,0)</f>
        <v>Heavy weapon</v>
      </c>
      <c r="K380" s="7" t="str">
        <f aca="false">IF(I380=".",I380,VLOOKUP($I380,'[1]Price List, Weapons &amp; Items'!B$1:D$1048576,3,0))</f>
        <v>Armored Utility Vehicle (AUV)</v>
      </c>
      <c r="L380" s="8" t="n">
        <f aca="false">VLOOKUP(I380,'[1]Price List, Weapons &amp; Items'!B$1:E$1048576,4,0)</f>
        <v>1</v>
      </c>
      <c r="M380" s="9" t="n">
        <v>18</v>
      </c>
      <c r="N380" s="9" t="s">
        <v>166</v>
      </c>
      <c r="O380" s="9" t="n">
        <f aca="false">VLOOKUP($I380,'[1]Price List, Weapons &amp; Items'!B$1:G$1048576,6,0)</f>
        <v>2289116.94</v>
      </c>
      <c r="P380" s="6" t="str">
        <f aca="false">IF(TYPE(M380)=1,IF(TYPE(O380)=1,M380*O380,"No price"),".")</f>
        <v>No price</v>
      </c>
      <c r="Q380" s="6" t="str">
        <f aca="false">IF(TYPE(N380)=1,IF(TYPE(O380)=1,N380*O380,"No price"),".")</f>
        <v>.</v>
      </c>
      <c r="R380" s="6" t="str">
        <f aca="false">IF(AG380=1,IF(H380&lt;&gt;"Not given",H380,IF(TYPE(H380)=2,IF(SUMIFS(#REF!,#REF!,A380)&gt;0,SUMIFS(#REF!,#REF!,A380),"."),"Format error")),"")</f>
        <v/>
      </c>
      <c r="S380" s="6" t="str">
        <f aca="false">IF(AND(AG380=1,R380&lt;&gt;".")=TRUE(),R380/VLOOKUP(G380,'[1]Exchange Rates'!B$1:C$1048576,2,0),IF(R380=".",".",""))</f>
        <v/>
      </c>
      <c r="T380" s="6" t="str">
        <f aca="false">IF(AG380=1,IF(AI380="Value is not given at all",".",IF(AI380="Value is given by the source",S380,IF(AI380="Value is calculated with prices",(IF(SUMIFS(#REF!,#REF!,A380)&gt;0,SUMIFS(#REF!,#REF!,A380),"."))/VLOOKUP("USD",'[1]Exchange Rates'!B$1:C$1048576,2,0),"Error with coding"))),"")</f>
        <v/>
      </c>
      <c r="U380" s="43" t="s">
        <v>63</v>
      </c>
      <c r="V380" s="34" t="s">
        <v>512</v>
      </c>
      <c r="W380" s="34" t="s">
        <v>513</v>
      </c>
      <c r="X380" s="37" t="s">
        <v>62</v>
      </c>
      <c r="Y380" s="37" t="s">
        <v>62</v>
      </c>
      <c r="Z380" s="43" t="n">
        <v>0</v>
      </c>
      <c r="AA380" s="43" t="n">
        <v>1</v>
      </c>
      <c r="AB380" s="5" t="n">
        <f aca="false">IF(AND(D380="Humanitarian", AE380&lt;&gt;"."), 1, 0)</f>
        <v>0</v>
      </c>
      <c r="AC380" s="5" t="n">
        <f aca="false">IF(OR(M380="undisclosed", M380="."), 0, IF(M380=N380, 1, 0))</f>
        <v>0</v>
      </c>
      <c r="AD380" s="5" t="n">
        <v>0</v>
      </c>
      <c r="AE380" s="37" t="s">
        <v>62</v>
      </c>
      <c r="AF380" s="12" t="str">
        <f aca="false">""</f>
        <v/>
      </c>
      <c r="AG380" s="36" t="n">
        <v>0</v>
      </c>
      <c r="AH380" s="43" t="s">
        <v>66</v>
      </c>
      <c r="AI380" s="43" t="s">
        <v>67</v>
      </c>
      <c r="AJ380" s="36" t="n">
        <v>1</v>
      </c>
      <c r="AK380" s="36" t="n">
        <v>15</v>
      </c>
      <c r="AL380" s="36" t="n">
        <v>0</v>
      </c>
      <c r="AM380" s="36" t="n">
        <f aca="false">IF(OR(AN380="2022-2023",AN380=2022), 1, 0)</f>
        <v>1</v>
      </c>
      <c r="AN380" s="36" t="s">
        <v>68</v>
      </c>
      <c r="AO380" s="36" t="n">
        <f aca="false">VLOOKUP($I380,'[1]Price List, Weapons &amp; Items'!B$1:F$1048576,5,0)</f>
        <v>1</v>
      </c>
      <c r="AP380" s="36" t="n">
        <f aca="false">IF(AND(AO380=1,M380="undisclosed")=TRUE(),1,0)</f>
        <v>0</v>
      </c>
      <c r="AQ380" s="36" t="n">
        <f aca="false">IF(AND(AO380=1,N380="undisclosed")=TRUE(),1,0)</f>
        <v>1</v>
      </c>
      <c r="AR380" s="36" t="n">
        <f aca="false">IFERROR(IF(SEARCH("ammuni",I380,1)&gt;0,1,0),0)</f>
        <v>1</v>
      </c>
      <c r="AS380" s="5" t="str">
        <f aca="false">VLOOKUP($I380,'[1]Price List, Weapons &amp; Items'!B$1:L$1048576,COLUMN('[1]Price List, Weapons &amp; Items'!$J$11)-1,0)</f>
        <v>Contracts</v>
      </c>
      <c r="AT380" s="5" t="str">
        <f aca="false">IF(I380=".",".",VLOOKUP($I380,'[1]Price List, Weapons &amp; Items'!B$1:J$1048576,3,0))</f>
        <v>Armored Utility Vehicle (AUV)</v>
      </c>
      <c r="AU380" s="13" t="str">
        <f aca="true">IF(AG380=1,(OFFSET(I380,0,0,COUNTIF(#REF!,A380),1)),"")</f>
        <v/>
      </c>
      <c r="AV380" s="5" t="n">
        <f aca="false">VLOOKUP($I380,'[1]Price List, Weapons &amp; Items'!B$1:L$1048576,COLUMN('[1]Price List, Weapons &amp; Items'!$L$11)-1,0)</f>
        <v>0</v>
      </c>
      <c r="AW380" s="5" t="n">
        <f aca="false">IF(U380="Yes",1,0)</f>
        <v>1</v>
      </c>
      <c r="AX380" s="5" t="n">
        <f aca="false">IF(D380="Military",IF(OR(IFERROR(SEARCH("equipment",E380,1),0)&gt;0,IFERROR(SEARCH("weapons",E380,1),0)&gt;0),1,0),0)</f>
        <v>1</v>
      </c>
      <c r="AY380" s="5" t="str">
        <f aca="false">IFERROR(IF(VALUE(TEXT(C380,"mm"))=IF(AK380&gt;12,AK380-12,AK380),".",IF(TEXT(C380,"mm")="01",".",1)),"Value is not in date format")</f>
        <v>.</v>
      </c>
      <c r="AZ380" s="5" t="str">
        <f aca="false">IF(AND(A380=A379,C380=C379)=TRUE(),IF(F380=F379,".","1"),".")</f>
        <v>.</v>
      </c>
      <c r="BA380" s="5" t="str">
        <f aca="false">IF(AND(_xlfn.ISFORMULA(R380),_xlfn.ISFORMULA(S380),_xlfn.ISFORMULA(T380))=TRUE(),".",1)</f>
        <v>.</v>
      </c>
      <c r="BB380" s="5" t="str">
        <f aca="false">IF(T380&lt;&gt;".",IF(T380&gt;S380,1,"."),".")</f>
        <v>.</v>
      </c>
      <c r="BC380" s="5" t="n">
        <f aca="false">IFERROR(VLOOKUP(B380,'[1]Share, Heavy Weapons to Ukraine'!B$1:AA$1048576,COLUMN('[1]Share, Heavy Weapons to Ukraine'!C389)-1,0),0)</f>
        <v>1</v>
      </c>
      <c r="BD380" s="5" t="n">
        <f aca="false">VLOOKUP(Sheet1!B380,'[1]Country Summary (€)'!B$1:F$1048576,COLUMN('[1]Country Summary (€)'!C390)-1,FALSE())</f>
        <v>0</v>
      </c>
      <c r="BE380" s="5" t="str">
        <f aca="false">IF(AND(AG380=1,D380="Military",H380&lt;&gt;"Not given")=TRUE(),IF(SUMIFS(#REF!,#REF!,A380)&gt;0,ABS((SUMIFS(#REF!,#REF!,A380)/VLOOKUP("USD",'[1]Exchange Rates'!B$1:C$1048576,2,0)))/S380,"."),".")</f>
        <v>.</v>
      </c>
      <c r="BF380" s="1" t="str">
        <f aca="false">IF(AND(AG380=1,D380="Military",H380&lt;&gt;"Not given")=TRUE(),IF(SUMIFS(#REF!,#REF!,A380)&gt;0,IF((ABS((SUMIFS(#REF!,#REF!,A380)/VLOOKUP("USD",'[1]Exchange Rates'!B$1:C$1048576,2,0)))/S380)&gt;1,(SUMIFS(#REF!,#REF!,A380)-S380)/S380,(S380-SUMIFS(#REF!,#REF!,A380))/SUMIFS(#REF!,#REF!,A380)),"."),".")</f>
        <v>.</v>
      </c>
      <c r="BG380" s="37"/>
      <c r="BH380" s="37"/>
      <c r="BI380" s="37"/>
      <c r="BJ380" s="37"/>
      <c r="BK380" s="37"/>
      <c r="BL380" s="37"/>
      <c r="BM380" s="37"/>
      <c r="BN380" s="37"/>
      <c r="BO380" s="37"/>
      <c r="BP380" s="37"/>
      <c r="BQ380" s="37"/>
      <c r="BR380" s="37"/>
      <c r="BS380" s="37"/>
      <c r="BT380" s="37"/>
      <c r="BU380" s="37"/>
      <c r="BV380" s="37"/>
      <c r="BW380" s="37"/>
      <c r="BX380" s="37"/>
    </row>
    <row r="381" customFormat="false" ht="15.75" hidden="false" customHeight="true" outlineLevel="0" collapsed="false">
      <c r="A381" s="37" t="s">
        <v>479</v>
      </c>
      <c r="B381" s="37" t="s">
        <v>57</v>
      </c>
      <c r="C381" s="92" t="n">
        <v>45005</v>
      </c>
      <c r="D381" s="37" t="s">
        <v>105</v>
      </c>
      <c r="E381" s="37" t="s">
        <v>370</v>
      </c>
      <c r="F381" s="37" t="s">
        <v>516</v>
      </c>
      <c r="G381" s="5" t="s">
        <v>61</v>
      </c>
      <c r="H381" s="39" t="n">
        <v>350000000</v>
      </c>
      <c r="I381" s="37" t="s">
        <v>231</v>
      </c>
      <c r="J381" s="7" t="str">
        <f aca="false">VLOOKUP($I381,'[1]Price List, Weapons &amp; Items'!B$1:C$1048576,2,0)</f>
        <v>Ammunition for heavy weapon</v>
      </c>
      <c r="K381" s="7" t="str">
        <f aca="false">IF(I381=".",I381,VLOOKUP($I381,'[1]Price List, Weapons &amp; Items'!B$1:D$1048576,3,0))</f>
        <v>227mm MLRS ammunition</v>
      </c>
      <c r="L381" s="8" t="n">
        <f aca="false">VLOOKUP(I381,'[1]Price List, Weapons &amp; Items'!B$1:E$1048576,4,0)</f>
        <v>0</v>
      </c>
      <c r="M381" s="9" t="s">
        <v>166</v>
      </c>
      <c r="N381" s="9" t="s">
        <v>166</v>
      </c>
      <c r="O381" s="9" t="n">
        <f aca="false">VLOOKUP($I381,'[1]Price List, Weapons &amp; Items'!B$1:G$1048576,6,0)</f>
        <v>150000</v>
      </c>
      <c r="P381" s="6" t="str">
        <f aca="false">IF(TYPE(M381)=1,IF(TYPE(O381)=1,M381*O381,"No price"),".")</f>
        <v>.</v>
      </c>
      <c r="Q381" s="6" t="str">
        <f aca="false">IF(TYPE(N381)=1,IF(TYPE(O381)=1,N381*O381,"No price"),".")</f>
        <v>.</v>
      </c>
      <c r="R381" s="6" t="str">
        <f aca="false">IF(AG381=1,IF(H381&lt;&gt;"Not given",H381,IF(TYPE(H381)=2,IF(SUMIFS(#REF!,#REF!,A381)&gt;0,SUMIFS(#REF!,#REF!,A381),"."),"Format error")),"")</f>
        <v/>
      </c>
      <c r="S381" s="6" t="str">
        <f aca="false">IF(AND(AG381=1,R381&lt;&gt;".")=TRUE(),R381/VLOOKUP(G381,'[1]Exchange Rates'!B$1:C$1048576,2,0),IF(R381=".",".",""))</f>
        <v/>
      </c>
      <c r="T381" s="6" t="str">
        <f aca="false">IF(AG381=1,IF(AI381="Value is not given at all",".",IF(AI381="Value is given by the source",S381,IF(AI381="Value is calculated with prices",(IF(SUMIFS(#REF!,#REF!,A381)&gt;0,SUMIFS(#REF!,#REF!,A381),"."))/VLOOKUP("USD",'[1]Exchange Rates'!B$1:C$1048576,2,0),"Error with coding"))),"")</f>
        <v/>
      </c>
      <c r="U381" s="43" t="s">
        <v>63</v>
      </c>
      <c r="V381" s="34" t="s">
        <v>517</v>
      </c>
      <c r="W381" s="34" t="s">
        <v>513</v>
      </c>
      <c r="X381" s="37" t="s">
        <v>62</v>
      </c>
      <c r="Y381" s="37" t="s">
        <v>62</v>
      </c>
      <c r="Z381" s="43" t="n">
        <v>0</v>
      </c>
      <c r="AA381" s="43" t="n">
        <v>1</v>
      </c>
      <c r="AB381" s="5" t="n">
        <f aca="false">IF(AND(D381="Humanitarian", AE381&lt;&gt;"."), 1, 0)</f>
        <v>0</v>
      </c>
      <c r="AC381" s="5" t="n">
        <f aca="false">IF(OR(M381="undisclosed", M381="."), 0, IF(M381=N381, 1, 0))</f>
        <v>0</v>
      </c>
      <c r="AD381" s="5" t="n">
        <v>0</v>
      </c>
      <c r="AE381" s="37" t="s">
        <v>62</v>
      </c>
      <c r="AF381" s="12" t="str">
        <f aca="false">""</f>
        <v/>
      </c>
      <c r="AG381" s="36" t="n">
        <v>0</v>
      </c>
      <c r="AH381" s="43" t="s">
        <v>66</v>
      </c>
      <c r="AI381" s="43" t="s">
        <v>67</v>
      </c>
      <c r="AJ381" s="36" t="n">
        <v>1</v>
      </c>
      <c r="AK381" s="36" t="n">
        <v>15</v>
      </c>
      <c r="AL381" s="36" t="n">
        <v>0</v>
      </c>
      <c r="AM381" s="36" t="n">
        <f aca="false">IF(OR(AN381="2022-2023",AN381=2022), 1, 0)</f>
        <v>1</v>
      </c>
      <c r="AN381" s="36" t="s">
        <v>68</v>
      </c>
      <c r="AO381" s="36" t="n">
        <f aca="false">VLOOKUP($I381,'[1]Price List, Weapons &amp; Items'!B$1:F$1048576,5,0)</f>
        <v>1</v>
      </c>
      <c r="AP381" s="36" t="n">
        <f aca="false">IF(AND(AO381=1,M381="undisclosed")=TRUE(),1,0)</f>
        <v>1</v>
      </c>
      <c r="AQ381" s="36" t="n">
        <f aca="false">IF(AND(AO381=1,N381="undisclosed")=TRUE(),1,0)</f>
        <v>1</v>
      </c>
      <c r="AR381" s="36" t="n">
        <f aca="false">IFERROR(IF(SEARCH("ammuni",I381,1)&gt;0,1,0),0)</f>
        <v>1</v>
      </c>
      <c r="AS381" s="5" t="str">
        <f aca="false">VLOOKUP($I381,'[1]Price List, Weapons &amp; Items'!B$1:L$1048576,COLUMN('[1]Price List, Weapons &amp; Items'!$J$11)-1,0)</f>
        <v>Media reports (incl. social media)</v>
      </c>
      <c r="AT381" s="5" t="str">
        <f aca="false">IF(I381=".",".",VLOOKUP($I381,'[1]Price List, Weapons &amp; Items'!B$1:J$1048576,3,0))</f>
        <v>227mm MLRS ammunition</v>
      </c>
      <c r="AU381" s="13" t="str">
        <f aca="true">IF(AG381=1,(OFFSET(I381,0,0,COUNTIF(#REF!,A381),1)),"")</f>
        <v/>
      </c>
      <c r="AV381" s="5" t="str">
        <f aca="false">VLOOKUP($I381,'[1]Price List, Weapons &amp; Items'!B$1:L$1048576,COLUMN('[1]Price List, Weapons &amp; Items'!$L$11)-1,0)</f>
        <v>no price, 0 count</v>
      </c>
      <c r="AW381" s="5" t="n">
        <f aca="false">IF(U381="Yes",1,0)</f>
        <v>1</v>
      </c>
      <c r="AX381" s="5" t="n">
        <f aca="false">IF(D381="Military",IF(OR(IFERROR(SEARCH("equipment",E381,1),0)&gt;0,IFERROR(SEARCH("weapons",E381,1),0)&gt;0),1,0),0)</f>
        <v>1</v>
      </c>
      <c r="AY381" s="5" t="str">
        <f aca="false">IFERROR(IF(VALUE(TEXT(C381,"mm"))=IF(AK381&gt;12,AK381-12,AK381),".",IF(TEXT(C381,"mm")="01",".",1)),"Value is not in date format")</f>
        <v>.</v>
      </c>
      <c r="AZ381" s="5" t="str">
        <f aca="false">IF(AND(A381=A380,C381=C380)=TRUE(),IF(F381=F380,".","1"),".")</f>
        <v>.</v>
      </c>
      <c r="BA381" s="5" t="str">
        <f aca="false">IF(AND(_xlfn.ISFORMULA(R381),_xlfn.ISFORMULA(S381),_xlfn.ISFORMULA(T381))=TRUE(),".",1)</f>
        <v>.</v>
      </c>
      <c r="BB381" s="5" t="str">
        <f aca="false">IF(T381&lt;&gt;".",IF(T381&gt;S381,1,"."),".")</f>
        <v>.</v>
      </c>
      <c r="BC381" s="5" t="n">
        <f aca="false">IFERROR(VLOOKUP(B381,'[1]Share, Heavy Weapons to Ukraine'!B$1:AA$1048576,COLUMN('[1]Share, Heavy Weapons to Ukraine'!C390)-1,0),0)</f>
        <v>1</v>
      </c>
      <c r="BD381" s="5" t="n">
        <f aca="false">VLOOKUP(Sheet1!B381,'[1]Country Summary (€)'!B$1:F$1048576,COLUMN('[1]Country Summary (€)'!C391)-1,FALSE())</f>
        <v>0</v>
      </c>
      <c r="BE381" s="5" t="str">
        <f aca="false">IF(AND(AG381=1,D381="Military",H381&lt;&gt;"Not given")=TRUE(),IF(SUMIFS(#REF!,#REF!,A381)&gt;0,ABS((SUMIFS(#REF!,#REF!,A381)/VLOOKUP("USD",'[1]Exchange Rates'!B$1:C$1048576,2,0)))/S381,"."),".")</f>
        <v>.</v>
      </c>
      <c r="BF381" s="1" t="str">
        <f aca="false">IF(AND(AG381=1,D381="Military",H381&lt;&gt;"Not given")=TRUE(),IF(SUMIFS(#REF!,#REF!,A381)&gt;0,IF((ABS((SUMIFS(#REF!,#REF!,A381)/VLOOKUP("USD",'[1]Exchange Rates'!B$1:C$1048576,2,0)))/S381)&gt;1,(SUMIFS(#REF!,#REF!,A381)-S381)/S381,(S381-SUMIFS(#REF!,#REF!,A381))/SUMIFS(#REF!,#REF!,A381)),"."),".")</f>
        <v>.</v>
      </c>
      <c r="BG381" s="37"/>
      <c r="BH381" s="37"/>
      <c r="BI381" s="37"/>
      <c r="BJ381" s="37"/>
      <c r="BK381" s="37"/>
      <c r="BL381" s="37"/>
      <c r="BM381" s="37"/>
      <c r="BN381" s="37"/>
      <c r="BO381" s="37"/>
      <c r="BP381" s="37"/>
      <c r="BQ381" s="37"/>
      <c r="BR381" s="37"/>
      <c r="BS381" s="37"/>
      <c r="BT381" s="37"/>
      <c r="BU381" s="37"/>
      <c r="BV381" s="37"/>
      <c r="BW381" s="37"/>
      <c r="BX381" s="37"/>
    </row>
    <row r="382" customFormat="false" ht="15.75" hidden="false" customHeight="true" outlineLevel="0" collapsed="false">
      <c r="A382" s="37" t="s">
        <v>479</v>
      </c>
      <c r="B382" s="37" t="s">
        <v>57</v>
      </c>
      <c r="C382" s="92" t="n">
        <v>45005</v>
      </c>
      <c r="D382" s="37" t="s">
        <v>105</v>
      </c>
      <c r="E382" s="37" t="s">
        <v>370</v>
      </c>
      <c r="F382" s="37" t="s">
        <v>516</v>
      </c>
      <c r="G382" s="5" t="s">
        <v>61</v>
      </c>
      <c r="H382" s="39" t="n">
        <v>350000000</v>
      </c>
      <c r="I382" s="37" t="s">
        <v>147</v>
      </c>
      <c r="J382" s="7" t="str">
        <f aca="false">VLOOKUP($I382,'[1]Price List, Weapons &amp; Items'!B$1:C$1048576,2,0)</f>
        <v>Ammunition for heavy weapon</v>
      </c>
      <c r="K382" s="7" t="str">
        <f aca="false">IF(I382=".",I382,VLOOKUP($I382,'[1]Price List, Weapons &amp; Items'!B$1:D$1048576,3,0))</f>
        <v>155mm howitzer ammunition</v>
      </c>
      <c r="L382" s="8" t="n">
        <f aca="false">VLOOKUP(I382,'[1]Price List, Weapons &amp; Items'!B$1:E$1048576,4,0)</f>
        <v>0</v>
      </c>
      <c r="M382" s="9" t="n">
        <v>100000</v>
      </c>
      <c r="N382" s="9" t="s">
        <v>166</v>
      </c>
      <c r="O382" s="9" t="n">
        <f aca="false">VLOOKUP($I382,'[1]Price List, Weapons &amp; Items'!B$1:G$1048576,6,0)</f>
        <v>3800</v>
      </c>
      <c r="P382" s="6" t="str">
        <f aca="false">IF(TYPE(M382)=1,IF(TYPE(O382)=1,M382*O382,"No price"),".")</f>
        <v>No price</v>
      </c>
      <c r="Q382" s="6" t="str">
        <f aca="false">IF(TYPE(N382)=1,IF(TYPE(O382)=1,N382*O382,"No price"),".")</f>
        <v>.</v>
      </c>
      <c r="R382" s="6" t="str">
        <f aca="false">IF(AG382=1,IF(H382&lt;&gt;"Not given",H382,IF(TYPE(H382)=2,IF(SUMIFS(#REF!,#REF!,A382)&gt;0,SUMIFS(#REF!,#REF!,A382),"."),"Format error")),"")</f>
        <v/>
      </c>
      <c r="S382" s="6" t="str">
        <f aca="false">IF(AND(AG382=1,R382&lt;&gt;".")=TRUE(),R382/VLOOKUP(G382,'[1]Exchange Rates'!B$1:C$1048576,2,0),IF(R382=".",".",""))</f>
        <v/>
      </c>
      <c r="T382" s="6" t="str">
        <f aca="false">IF(AG382=1,IF(AI382="Value is not given at all",".",IF(AI382="Value is given by the source",S382,IF(AI382="Value is calculated with prices",(IF(SUMIFS(#REF!,#REF!,A382)&gt;0,SUMIFS(#REF!,#REF!,A382),"."))/VLOOKUP("USD",'[1]Exchange Rates'!B$1:C$1048576,2,0),"Error with coding"))),"")</f>
        <v/>
      </c>
      <c r="U382" s="43" t="s">
        <v>63</v>
      </c>
      <c r="V382" s="34" t="s">
        <v>517</v>
      </c>
      <c r="W382" s="34" t="s">
        <v>513</v>
      </c>
      <c r="X382" s="37" t="s">
        <v>62</v>
      </c>
      <c r="Y382" s="37" t="s">
        <v>62</v>
      </c>
      <c r="Z382" s="43" t="n">
        <v>0</v>
      </c>
      <c r="AA382" s="43" t="n">
        <v>1</v>
      </c>
      <c r="AB382" s="5" t="n">
        <f aca="false">IF(AND(D382="Humanitarian", AE382&lt;&gt;"."), 1, 0)</f>
        <v>0</v>
      </c>
      <c r="AC382" s="5" t="n">
        <f aca="false">IF(OR(M382="undisclosed", M382="."), 0, IF(M382=N382, 1, 0))</f>
        <v>0</v>
      </c>
      <c r="AD382" s="5" t="n">
        <v>0</v>
      </c>
      <c r="AE382" s="37" t="s">
        <v>62</v>
      </c>
      <c r="AF382" s="12" t="str">
        <f aca="false">""</f>
        <v/>
      </c>
      <c r="AG382" s="36" t="n">
        <v>0</v>
      </c>
      <c r="AH382" s="43" t="s">
        <v>66</v>
      </c>
      <c r="AI382" s="43" t="s">
        <v>67</v>
      </c>
      <c r="AJ382" s="36" t="n">
        <v>1</v>
      </c>
      <c r="AK382" s="36" t="n">
        <v>15</v>
      </c>
      <c r="AL382" s="36" t="n">
        <v>0</v>
      </c>
      <c r="AM382" s="36" t="n">
        <f aca="false">IF(OR(AN382="2022-2023",AN382=2022), 1, 0)</f>
        <v>1</v>
      </c>
      <c r="AN382" s="36" t="s">
        <v>68</v>
      </c>
      <c r="AO382" s="36" t="n">
        <f aca="false">VLOOKUP($I382,'[1]Price List, Weapons &amp; Items'!B$1:F$1048576,5,0)</f>
        <v>1</v>
      </c>
      <c r="AP382" s="36" t="n">
        <f aca="false">IF(AND(AO382=1,M382="undisclosed")=TRUE(),1,0)</f>
        <v>0</v>
      </c>
      <c r="AQ382" s="36" t="n">
        <f aca="false">IF(AND(AO382=1,N382="undisclosed")=TRUE(),1,0)</f>
        <v>1</v>
      </c>
      <c r="AR382" s="36" t="n">
        <f aca="false">IFERROR(IF(SEARCH("ammuni",I382,1)&gt;0,1,0),0)</f>
        <v>0</v>
      </c>
      <c r="AS382" s="5" t="str">
        <f aca="false">VLOOKUP($I382,'[1]Price List, Weapons &amp; Items'!B$1:L$1048576,COLUMN('[1]Price List, Weapons &amp; Items'!$J$11)-1,0)</f>
        <v>Government information</v>
      </c>
      <c r="AT382" s="5" t="str">
        <f aca="false">IF(I382=".",".",VLOOKUP($I382,'[1]Price List, Weapons &amp; Items'!B$1:J$1048576,3,0))</f>
        <v>155mm howitzer ammunition</v>
      </c>
      <c r="AU382" s="13" t="str">
        <f aca="true">IF(AG382=1,(OFFSET(I382,0,0,COUNTIF(#REF!,A382),1)),"")</f>
        <v/>
      </c>
      <c r="AV382" s="5" t="n">
        <f aca="false">VLOOKUP($I382,'[1]Price List, Weapons &amp; Items'!B$1:L$1048576,COLUMN('[1]Price List, Weapons &amp; Items'!$L$11)-1,0)</f>
        <v>0</v>
      </c>
      <c r="AW382" s="5" t="n">
        <f aca="false">IF(U382="Yes",1,0)</f>
        <v>1</v>
      </c>
      <c r="AX382" s="5" t="n">
        <f aca="false">IF(D382="Military",IF(OR(IFERROR(SEARCH("equipment",E382,1),0)&gt;0,IFERROR(SEARCH("weapons",E382,1),0)&gt;0),1,0),0)</f>
        <v>1</v>
      </c>
      <c r="AY382" s="5" t="str">
        <f aca="false">IFERROR(IF(VALUE(TEXT(C382,"mm"))=IF(AK382&gt;12,AK382-12,AK382),".",IF(TEXT(C382,"mm")="01",".",1)),"Value is not in date format")</f>
        <v>.</v>
      </c>
      <c r="AZ382" s="5" t="str">
        <f aca="false">IF(AND(A382=A381,C382=C381)=TRUE(),IF(F382=F381,".","1"),".")</f>
        <v>.</v>
      </c>
      <c r="BA382" s="5" t="str">
        <f aca="false">IF(AND(_xlfn.ISFORMULA(R382),_xlfn.ISFORMULA(S382),_xlfn.ISFORMULA(T382))=TRUE(),".",1)</f>
        <v>.</v>
      </c>
      <c r="BB382" s="5" t="str">
        <f aca="false">IF(T382&lt;&gt;".",IF(T382&gt;S382,1,"."),".")</f>
        <v>.</v>
      </c>
      <c r="BC382" s="5" t="n">
        <f aca="false">IFERROR(VLOOKUP(B382,'[1]Share, Heavy Weapons to Ukraine'!B$1:AA$1048576,COLUMN('[1]Share, Heavy Weapons to Ukraine'!C391)-1,0),0)</f>
        <v>1</v>
      </c>
      <c r="BD382" s="5" t="n">
        <f aca="false">VLOOKUP(Sheet1!B382,'[1]Country Summary (€)'!B$1:F$1048576,COLUMN('[1]Country Summary (€)'!C392)-1,FALSE())</f>
        <v>0</v>
      </c>
      <c r="BE382" s="5" t="str">
        <f aca="false">IF(AND(AG382=1,D382="Military",H382&lt;&gt;"Not given")=TRUE(),IF(SUMIFS(#REF!,#REF!,A382)&gt;0,ABS((SUMIFS(#REF!,#REF!,A382)/VLOOKUP("USD",'[1]Exchange Rates'!B$1:C$1048576,2,0)))/S382,"."),".")</f>
        <v>.</v>
      </c>
      <c r="BF382" s="1" t="str">
        <f aca="false">IF(AND(AG382=1,D382="Military",H382&lt;&gt;"Not given")=TRUE(),IF(SUMIFS(#REF!,#REF!,A382)&gt;0,IF((ABS((SUMIFS(#REF!,#REF!,A382)/VLOOKUP("USD",'[1]Exchange Rates'!B$1:C$1048576,2,0)))/S382)&gt;1,(SUMIFS(#REF!,#REF!,A382)-S382)/S382,(S382-SUMIFS(#REF!,#REF!,A382))/SUMIFS(#REF!,#REF!,A382)),"."),".")</f>
        <v>.</v>
      </c>
      <c r="BG382" s="37"/>
      <c r="BH382" s="37"/>
      <c r="BI382" s="37"/>
      <c r="BJ382" s="37"/>
      <c r="BK382" s="37"/>
      <c r="BL382" s="37"/>
      <c r="BM382" s="37"/>
      <c r="BN382" s="37"/>
      <c r="BO382" s="37"/>
      <c r="BP382" s="37"/>
      <c r="BQ382" s="37"/>
      <c r="BR382" s="37"/>
      <c r="BS382" s="37"/>
      <c r="BT382" s="37"/>
      <c r="BU382" s="37"/>
      <c r="BV382" s="37"/>
      <c r="BW382" s="37"/>
      <c r="BX382" s="37"/>
    </row>
    <row r="383" customFormat="false" ht="15.75" hidden="false" customHeight="true" outlineLevel="0" collapsed="false">
      <c r="A383" s="37" t="s">
        <v>479</v>
      </c>
      <c r="B383" s="37" t="s">
        <v>57</v>
      </c>
      <c r="C383" s="92" t="n">
        <v>45005</v>
      </c>
      <c r="D383" s="37" t="s">
        <v>105</v>
      </c>
      <c r="E383" s="37" t="s">
        <v>370</v>
      </c>
      <c r="F383" s="37" t="s">
        <v>516</v>
      </c>
      <c r="G383" s="5" t="s">
        <v>61</v>
      </c>
      <c r="H383" s="39" t="n">
        <v>350000000</v>
      </c>
      <c r="I383" s="37" t="s">
        <v>484</v>
      </c>
      <c r="J383" s="7" t="str">
        <f aca="false">VLOOKUP($I383,'[1]Price List, Weapons &amp; Items'!B$1:C$1048576,2,0)</f>
        <v>Ammunition for heavy weapon</v>
      </c>
      <c r="K383" s="7" t="str">
        <f aca="false">IF(I383=".",I383,VLOOKUP($I383,'[1]Price List, Weapons &amp; Items'!B$1:D$1048576,3,0))</f>
        <v>ammunition</v>
      </c>
      <c r="L383" s="8" t="n">
        <f aca="false">VLOOKUP(I383,'[1]Price List, Weapons &amp; Items'!B$1:E$1048576,4,0)</f>
        <v>0</v>
      </c>
      <c r="M383" s="9" t="n">
        <v>418000</v>
      </c>
      <c r="N383" s="9" t="s">
        <v>166</v>
      </c>
      <c r="O383" s="9" t="n">
        <f aca="false">VLOOKUP($I383,'[1]Price List, Weapons &amp; Items'!B$1:G$1048576,6,0)</f>
        <v>140.58</v>
      </c>
      <c r="P383" s="6" t="str">
        <f aca="false">IF(TYPE(M383)=1,IF(TYPE(O383)=1,M383*O383,"No price"),".")</f>
        <v>No price</v>
      </c>
      <c r="Q383" s="6" t="str">
        <f aca="false">IF(TYPE(N383)=1,IF(TYPE(O383)=1,N383*O383,"No price"),".")</f>
        <v>.</v>
      </c>
      <c r="R383" s="6" t="str">
        <f aca="false">IF(AG383=1,IF(H383&lt;&gt;"Not given",H383,IF(TYPE(H383)=2,IF(SUMIFS(#REF!,#REF!,A383)&gt;0,SUMIFS(#REF!,#REF!,A383),"."),"Format error")),"")</f>
        <v/>
      </c>
      <c r="S383" s="6" t="str">
        <f aca="false">IF(AND(AG383=1,R383&lt;&gt;".")=TRUE(),R383/VLOOKUP(G383,'[1]Exchange Rates'!B$1:C$1048576,2,0),IF(R383=".",".",""))</f>
        <v/>
      </c>
      <c r="T383" s="6" t="str">
        <f aca="false">IF(AG383=1,IF(AI383="Value is not given at all",".",IF(AI383="Value is given by the source",S383,IF(AI383="Value is calculated with prices",(IF(SUMIFS(#REF!,#REF!,A383)&gt;0,SUMIFS(#REF!,#REF!,A383),"."))/VLOOKUP("USD",'[1]Exchange Rates'!B$1:C$1048576,2,0),"Error with coding"))),"")</f>
        <v/>
      </c>
      <c r="U383" s="43" t="s">
        <v>63</v>
      </c>
      <c r="V383" s="34" t="s">
        <v>517</v>
      </c>
      <c r="W383" s="34" t="s">
        <v>513</v>
      </c>
      <c r="X383" s="37" t="s">
        <v>62</v>
      </c>
      <c r="Y383" s="37" t="s">
        <v>62</v>
      </c>
      <c r="Z383" s="43" t="n">
        <v>0</v>
      </c>
      <c r="AA383" s="43" t="n">
        <v>1</v>
      </c>
      <c r="AB383" s="5" t="n">
        <f aca="false">IF(AND(D383="Humanitarian", AE383&lt;&gt;"."), 1, 0)</f>
        <v>0</v>
      </c>
      <c r="AC383" s="5" t="n">
        <f aca="false">IF(OR(M383="undisclosed", M383="."), 0, IF(M383=N383, 1, 0))</f>
        <v>0</v>
      </c>
      <c r="AD383" s="5" t="n">
        <v>0</v>
      </c>
      <c r="AE383" s="37" t="s">
        <v>62</v>
      </c>
      <c r="AF383" s="12" t="str">
        <f aca="false">""</f>
        <v/>
      </c>
      <c r="AG383" s="36" t="n">
        <v>0</v>
      </c>
      <c r="AH383" s="43" t="s">
        <v>66</v>
      </c>
      <c r="AI383" s="43" t="s">
        <v>67</v>
      </c>
      <c r="AJ383" s="36" t="n">
        <v>1</v>
      </c>
      <c r="AK383" s="36" t="n">
        <v>15</v>
      </c>
      <c r="AL383" s="36" t="n">
        <v>0</v>
      </c>
      <c r="AM383" s="36" t="n">
        <f aca="false">IF(OR(AN383="2022-2023",AN383=2022), 1, 0)</f>
        <v>1</v>
      </c>
      <c r="AN383" s="36" t="s">
        <v>68</v>
      </c>
      <c r="AO383" s="36" t="n">
        <f aca="false">VLOOKUP($I383,'[1]Price List, Weapons &amp; Items'!B$1:F$1048576,5,0)</f>
        <v>0</v>
      </c>
      <c r="AP383" s="36" t="n">
        <f aca="false">IF(AND(AO383=1,M383="undisclosed")=TRUE(),1,0)</f>
        <v>0</v>
      </c>
      <c r="AQ383" s="36" t="n">
        <f aca="false">IF(AND(AO383=1,N383="undisclosed")=TRUE(),1,0)</f>
        <v>0</v>
      </c>
      <c r="AR383" s="36" t="n">
        <f aca="false">IFERROR(IF(SEARCH("ammuni",I383,1)&gt;0,1,0),0)</f>
        <v>1</v>
      </c>
      <c r="AS383" s="5" t="str">
        <f aca="false">VLOOKUP($I383,'[1]Price List, Weapons &amp; Items'!B$1:L$1048576,COLUMN('[1]Price List, Weapons &amp; Items'!$J$11)-1,0)</f>
        <v>Military media (incl. websites)</v>
      </c>
      <c r="AT383" s="5" t="str">
        <f aca="false">IF(I383=".",".",VLOOKUP($I383,'[1]Price List, Weapons &amp; Items'!B$1:J$1048576,3,0))</f>
        <v>ammunition</v>
      </c>
      <c r="AU383" s="13" t="str">
        <f aca="true">IF(AG383=1,(OFFSET(I383,0,0,COUNTIF(#REF!,A383),1)),"")</f>
        <v/>
      </c>
      <c r="AV383" s="5" t="n">
        <f aca="false">VLOOKUP($I383,'[1]Price List, Weapons &amp; Items'!B$1:L$1048576,COLUMN('[1]Price List, Weapons &amp; Items'!$L$11)-1,0)</f>
        <v>0</v>
      </c>
      <c r="AW383" s="5" t="n">
        <f aca="false">IF(U383="Yes",1,0)</f>
        <v>1</v>
      </c>
      <c r="AX383" s="5" t="n">
        <f aca="false">IF(D383="Military",IF(OR(IFERROR(SEARCH("equipment",E383,1),0)&gt;0,IFERROR(SEARCH("weapons",E383,1),0)&gt;0),1,0),0)</f>
        <v>1</v>
      </c>
      <c r="AY383" s="5" t="str">
        <f aca="false">IFERROR(IF(VALUE(TEXT(C383,"mm"))=IF(AK383&gt;12,AK383-12,AK383),".",IF(TEXT(C383,"mm")="01",".",1)),"Value is not in date format")</f>
        <v>.</v>
      </c>
      <c r="AZ383" s="5" t="str">
        <f aca="false">IF(AND(A383=A382,C383=C382)=TRUE(),IF(F383=F382,".","1"),".")</f>
        <v>.</v>
      </c>
      <c r="BA383" s="5" t="str">
        <f aca="false">IF(AND(_xlfn.ISFORMULA(R383),_xlfn.ISFORMULA(S383),_xlfn.ISFORMULA(T383))=TRUE(),".",1)</f>
        <v>.</v>
      </c>
      <c r="BB383" s="5" t="str">
        <f aca="false">IF(T383&lt;&gt;".",IF(T383&gt;S383,1,"."),".")</f>
        <v>.</v>
      </c>
      <c r="BC383" s="5" t="n">
        <f aca="false">IFERROR(VLOOKUP(B383,'[1]Share, Heavy Weapons to Ukraine'!B$1:AA$1048576,COLUMN('[1]Share, Heavy Weapons to Ukraine'!C392)-1,0),0)</f>
        <v>1</v>
      </c>
      <c r="BD383" s="5" t="n">
        <f aca="false">VLOOKUP(Sheet1!B383,'[1]Country Summary (€)'!B$1:F$1048576,COLUMN('[1]Country Summary (€)'!C393)-1,FALSE())</f>
        <v>0</v>
      </c>
      <c r="BE383" s="5" t="str">
        <f aca="false">IF(AND(AG383=1,D383="Military",H383&lt;&gt;"Not given")=TRUE(),IF(SUMIFS(#REF!,#REF!,A383)&gt;0,ABS((SUMIFS(#REF!,#REF!,A383)/VLOOKUP("USD",'[1]Exchange Rates'!B$1:C$1048576,2,0)))/S383,"."),".")</f>
        <v>.</v>
      </c>
      <c r="BF383" s="1" t="str">
        <f aca="false">IF(AND(AG383=1,D383="Military",H383&lt;&gt;"Not given")=TRUE(),IF(SUMIFS(#REF!,#REF!,A383)&gt;0,IF((ABS((SUMIFS(#REF!,#REF!,A383)/VLOOKUP("USD",'[1]Exchange Rates'!B$1:C$1048576,2,0)))/S383)&gt;1,(SUMIFS(#REF!,#REF!,A383)-S383)/S383,(S383-SUMIFS(#REF!,#REF!,A383))/SUMIFS(#REF!,#REF!,A383)),"."),".")</f>
        <v>.</v>
      </c>
      <c r="BG383" s="37"/>
      <c r="BH383" s="37"/>
      <c r="BI383" s="37"/>
      <c r="BJ383" s="37"/>
      <c r="BK383" s="37"/>
      <c r="BL383" s="37"/>
      <c r="BM383" s="37"/>
      <c r="BN383" s="37"/>
      <c r="BO383" s="37"/>
      <c r="BP383" s="37"/>
      <c r="BQ383" s="37"/>
      <c r="BR383" s="37"/>
      <c r="BS383" s="37"/>
      <c r="BT383" s="37"/>
      <c r="BU383" s="37"/>
      <c r="BV383" s="37"/>
      <c r="BW383" s="37"/>
      <c r="BX383" s="37"/>
    </row>
    <row r="384" customFormat="false" ht="15.75" hidden="false" customHeight="true" outlineLevel="0" collapsed="false">
      <c r="A384" s="37" t="s">
        <v>479</v>
      </c>
      <c r="B384" s="37" t="s">
        <v>57</v>
      </c>
      <c r="C384" s="92" t="n">
        <v>45005</v>
      </c>
      <c r="D384" s="37" t="s">
        <v>105</v>
      </c>
      <c r="E384" s="37" t="s">
        <v>370</v>
      </c>
      <c r="F384" s="37" t="s">
        <v>516</v>
      </c>
      <c r="G384" s="5" t="s">
        <v>61</v>
      </c>
      <c r="H384" s="39" t="n">
        <v>350000000</v>
      </c>
      <c r="I384" s="37" t="s">
        <v>303</v>
      </c>
      <c r="J384" s="7" t="str">
        <f aca="false">VLOOKUP($I384,'[1]Price List, Weapons &amp; Items'!B$1:C$1048576,2,0)</f>
        <v>Ammunition for heavy weapon</v>
      </c>
      <c r="K384" s="7" t="str">
        <f aca="false">IF(I384=".",I384,VLOOKUP($I384,'[1]Price List, Weapons &amp; Items'!B$1:D$1048576,3,0))</f>
        <v>Missile</v>
      </c>
      <c r="L384" s="8" t="n">
        <f aca="false">VLOOKUP(I384,'[1]Price List, Weapons &amp; Items'!B$1:E$1048576,4,0)</f>
        <v>0</v>
      </c>
      <c r="M384" s="9" t="s">
        <v>166</v>
      </c>
      <c r="N384" s="9" t="s">
        <v>166</v>
      </c>
      <c r="O384" s="9" t="n">
        <f aca="false">VLOOKUP($I384,'[1]Price List, Weapons &amp; Items'!B$1:G$1048576,6,0)</f>
        <v>557000</v>
      </c>
      <c r="P384" s="6" t="str">
        <f aca="false">IF(TYPE(M384)=1,IF(TYPE(O384)=1,M384*O384,"No price"),".")</f>
        <v>.</v>
      </c>
      <c r="Q384" s="6" t="str">
        <f aca="false">IF(TYPE(N384)=1,IF(TYPE(O384)=1,N384*O384,"No price"),".")</f>
        <v>.</v>
      </c>
      <c r="R384" s="6" t="str">
        <f aca="false">IF(AG384=1,IF(H384&lt;&gt;"Not given",H384,IF(TYPE(H384)=2,IF(SUMIFS(#REF!,#REF!,A384)&gt;0,SUMIFS(#REF!,#REF!,A384),"."),"Format error")),"")</f>
        <v/>
      </c>
      <c r="S384" s="6" t="str">
        <f aca="false">IF(AND(AG384=1,R384&lt;&gt;".")=TRUE(),R384/VLOOKUP(G384,'[1]Exchange Rates'!B$1:C$1048576,2,0),IF(R384=".",".",""))</f>
        <v/>
      </c>
      <c r="T384" s="6" t="str">
        <f aca="false">IF(AG384=1,IF(AI384="Value is not given at all",".",IF(AI384="Value is given by the source",S384,IF(AI384="Value is calculated with prices",(IF(SUMIFS(#REF!,#REF!,A384)&gt;0,SUMIFS(#REF!,#REF!,A384),"."))/VLOOKUP("USD",'[1]Exchange Rates'!B$1:C$1048576,2,0),"Error with coding"))),"")</f>
        <v/>
      </c>
      <c r="U384" s="43" t="s">
        <v>63</v>
      </c>
      <c r="V384" s="34" t="s">
        <v>517</v>
      </c>
      <c r="W384" s="34" t="s">
        <v>513</v>
      </c>
      <c r="X384" s="37" t="s">
        <v>62</v>
      </c>
      <c r="Y384" s="37" t="s">
        <v>62</v>
      </c>
      <c r="Z384" s="43" t="n">
        <v>0</v>
      </c>
      <c r="AA384" s="43" t="n">
        <v>1</v>
      </c>
      <c r="AB384" s="5" t="n">
        <f aca="false">IF(AND(D384="Humanitarian", AE384&lt;&gt;"."), 1, 0)</f>
        <v>0</v>
      </c>
      <c r="AC384" s="5" t="n">
        <f aca="false">IF(OR(M384="undisclosed", M384="."), 0, IF(M384=N384, 1, 0))</f>
        <v>0</v>
      </c>
      <c r="AD384" s="5" t="n">
        <v>0</v>
      </c>
      <c r="AE384" s="37" t="s">
        <v>62</v>
      </c>
      <c r="AF384" s="12" t="str">
        <f aca="false">""</f>
        <v/>
      </c>
      <c r="AG384" s="36" t="n">
        <v>0</v>
      </c>
      <c r="AH384" s="43" t="s">
        <v>66</v>
      </c>
      <c r="AI384" s="43" t="s">
        <v>67</v>
      </c>
      <c r="AJ384" s="36" t="n">
        <v>1</v>
      </c>
      <c r="AK384" s="36" t="n">
        <v>15</v>
      </c>
      <c r="AL384" s="36" t="n">
        <v>0</v>
      </c>
      <c r="AM384" s="36" t="n">
        <f aca="false">IF(OR(AN384="2022-2023",AN384=2022), 1, 0)</f>
        <v>1</v>
      </c>
      <c r="AN384" s="36" t="s">
        <v>68</v>
      </c>
      <c r="AO384" s="36" t="n">
        <f aca="false">VLOOKUP($I384,'[1]Price List, Weapons &amp; Items'!B$1:F$1048576,5,0)</f>
        <v>0</v>
      </c>
      <c r="AP384" s="36" t="n">
        <f aca="false">IF(AND(AO384=1,M384="undisclosed")=TRUE(),1,0)</f>
        <v>0</v>
      </c>
      <c r="AQ384" s="36" t="n">
        <f aca="false">IF(AND(AO384=1,N384="undisclosed")=TRUE(),1,0)</f>
        <v>0</v>
      </c>
      <c r="AR384" s="36" t="n">
        <f aca="false">IFERROR(IF(SEARCH("ammuni",I384,1)&gt;0,1,0),0)</f>
        <v>0</v>
      </c>
      <c r="AS384" s="5" t="str">
        <f aca="false">VLOOKUP($I384,'[1]Price List, Weapons &amp; Items'!B$1:L$1048576,COLUMN('[1]Price List, Weapons &amp; Items'!$J$11)-1,0)</f>
        <v>Miscellaneous</v>
      </c>
      <c r="AT384" s="5" t="str">
        <f aca="false">IF(I384=".",".",VLOOKUP($I384,'[1]Price List, Weapons &amp; Items'!B$1:J$1048576,3,0))</f>
        <v>Missile</v>
      </c>
      <c r="AU384" s="13" t="str">
        <f aca="true">IF(AG384=1,(OFFSET(I384,0,0,COUNTIF(#REF!,A384),1)),"")</f>
        <v/>
      </c>
      <c r="AV384" s="5" t="str">
        <f aca="false">VLOOKUP($I384,'[1]Price List, Weapons &amp; Items'!B$1:L$1048576,COLUMN('[1]Price List, Weapons &amp; Items'!$L$11)-1,0)</f>
        <v>no price, 0 count</v>
      </c>
      <c r="AW384" s="5" t="n">
        <f aca="false">IF(U384="Yes",1,0)</f>
        <v>1</v>
      </c>
      <c r="AX384" s="5" t="n">
        <f aca="false">IF(D384="Military",IF(OR(IFERROR(SEARCH("equipment",E384,1),0)&gt;0,IFERROR(SEARCH("weapons",E384,1),0)&gt;0),1,0),0)</f>
        <v>1</v>
      </c>
      <c r="AY384" s="5" t="str">
        <f aca="false">IFERROR(IF(VALUE(TEXT(C384,"mm"))=IF(AK384&gt;12,AK384-12,AK384),".",IF(TEXT(C384,"mm")="01",".",1)),"Value is not in date format")</f>
        <v>.</v>
      </c>
      <c r="AZ384" s="5" t="str">
        <f aca="false">IF(AND(A384=A383,C384=C383)=TRUE(),IF(F384=F383,".","1"),".")</f>
        <v>.</v>
      </c>
      <c r="BA384" s="5" t="str">
        <f aca="false">IF(AND(_xlfn.ISFORMULA(R384),_xlfn.ISFORMULA(S384),_xlfn.ISFORMULA(T384))=TRUE(),".",1)</f>
        <v>.</v>
      </c>
      <c r="BB384" s="5" t="str">
        <f aca="false">IF(T384&lt;&gt;".",IF(T384&gt;S384,1,"."),".")</f>
        <v>.</v>
      </c>
      <c r="BC384" s="5" t="n">
        <f aca="false">IFERROR(VLOOKUP(B384,'[1]Share, Heavy Weapons to Ukraine'!B$1:AA$1048576,COLUMN('[1]Share, Heavy Weapons to Ukraine'!C393)-1,0),0)</f>
        <v>1</v>
      </c>
      <c r="BD384" s="5" t="n">
        <f aca="false">VLOOKUP(Sheet1!B384,'[1]Country Summary (€)'!B$1:F$1048576,COLUMN('[1]Country Summary (€)'!C394)-1,FALSE())</f>
        <v>0</v>
      </c>
      <c r="BE384" s="5" t="str">
        <f aca="false">IF(AND(AG384=1,D384="Military",H384&lt;&gt;"Not given")=TRUE(),IF(SUMIFS(#REF!,#REF!,A384)&gt;0,ABS((SUMIFS(#REF!,#REF!,A384)/VLOOKUP("USD",'[1]Exchange Rates'!B$1:C$1048576,2,0)))/S384,"."),".")</f>
        <v>.</v>
      </c>
      <c r="BF384" s="1" t="str">
        <f aca="false">IF(AND(AG384=1,D384="Military",H384&lt;&gt;"Not given")=TRUE(),IF(SUMIFS(#REF!,#REF!,A384)&gt;0,IF((ABS((SUMIFS(#REF!,#REF!,A384)/VLOOKUP("USD",'[1]Exchange Rates'!B$1:C$1048576,2,0)))/S384)&gt;1,(SUMIFS(#REF!,#REF!,A384)-S384)/S384,(S384-SUMIFS(#REF!,#REF!,A384))/SUMIFS(#REF!,#REF!,A384)),"."),".")</f>
        <v>.</v>
      </c>
      <c r="BG384" s="37"/>
      <c r="BH384" s="37"/>
      <c r="BI384" s="37"/>
      <c r="BJ384" s="37"/>
      <c r="BK384" s="37"/>
      <c r="BL384" s="37"/>
      <c r="BM384" s="37"/>
      <c r="BN384" s="37"/>
      <c r="BO384" s="37"/>
      <c r="BP384" s="37"/>
      <c r="BQ384" s="37"/>
      <c r="BR384" s="37"/>
      <c r="BS384" s="37"/>
      <c r="BT384" s="37"/>
      <c r="BU384" s="37"/>
      <c r="BV384" s="37"/>
      <c r="BW384" s="37"/>
      <c r="BX384" s="37"/>
    </row>
    <row r="385" customFormat="false" ht="15.75" hidden="false" customHeight="true" outlineLevel="0" collapsed="false">
      <c r="A385" s="37" t="s">
        <v>479</v>
      </c>
      <c r="B385" s="37" t="s">
        <v>57</v>
      </c>
      <c r="C385" s="92" t="n">
        <v>45005</v>
      </c>
      <c r="D385" s="37" t="s">
        <v>105</v>
      </c>
      <c r="E385" s="37" t="s">
        <v>370</v>
      </c>
      <c r="F385" s="37" t="s">
        <v>516</v>
      </c>
      <c r="G385" s="5" t="s">
        <v>61</v>
      </c>
      <c r="H385" s="39" t="n">
        <v>350000000</v>
      </c>
      <c r="I385" s="37" t="s">
        <v>518</v>
      </c>
      <c r="J385" s="7" t="str">
        <f aca="false">VLOOKUP($I385,'[1]Price List, Weapons &amp; Items'!B$1:C$1048576,2,0)</f>
        <v>Light armaments &amp; infantry</v>
      </c>
      <c r="K385" s="7" t="str">
        <f aca="false">IF(I385=".",I385,VLOOKUP($I385,'[1]Price List, Weapons &amp; Items'!B$1:D$1048576,3,0))</f>
        <v>Mortar</v>
      </c>
      <c r="L385" s="8" t="n">
        <f aca="false">VLOOKUP(I385,'[1]Price List, Weapons &amp; Items'!B$1:E$1048576,4,0)</f>
        <v>0</v>
      </c>
      <c r="M385" s="9" t="n">
        <v>30</v>
      </c>
      <c r="N385" s="9" t="s">
        <v>166</v>
      </c>
      <c r="O385" s="9" t="n">
        <f aca="false">VLOOKUP($I385,'[1]Price List, Weapons &amp; Items'!B$1:G$1048576,6,0)</f>
        <v>24717</v>
      </c>
      <c r="P385" s="6" t="str">
        <f aca="false">IF(TYPE(M385)=1,IF(TYPE(O385)=1,M385*O385,"No price"),".")</f>
        <v>No price</v>
      </c>
      <c r="Q385" s="6" t="str">
        <f aca="false">IF(TYPE(N385)=1,IF(TYPE(O385)=1,N385*O385,"No price"),".")</f>
        <v>.</v>
      </c>
      <c r="R385" s="6" t="str">
        <f aca="false">IF(AG385=1,IF(H385&lt;&gt;"Not given",H385,IF(TYPE(H385)=2,IF(SUMIFS(#REF!,#REF!,A385)&gt;0,SUMIFS(#REF!,#REF!,A385),"."),"Format error")),"")</f>
        <v/>
      </c>
      <c r="S385" s="6" t="str">
        <f aca="false">IF(AND(AG385=1,R385&lt;&gt;".")=TRUE(),R385/VLOOKUP(G385,'[1]Exchange Rates'!B$1:C$1048576,2,0),IF(R385=".",".",""))</f>
        <v/>
      </c>
      <c r="T385" s="6" t="str">
        <f aca="false">IF(AG385=1,IF(AI385="Value is not given at all",".",IF(AI385="Value is given by the source",S385,IF(AI385="Value is calculated with prices",(IF(SUMIFS(#REF!,#REF!,A385)&gt;0,SUMIFS(#REF!,#REF!,A385),"."))/VLOOKUP("USD",'[1]Exchange Rates'!B$1:C$1048576,2,0),"Error with coding"))),"")</f>
        <v/>
      </c>
      <c r="U385" s="43" t="s">
        <v>63</v>
      </c>
      <c r="V385" s="34" t="s">
        <v>517</v>
      </c>
      <c r="W385" s="34" t="s">
        <v>513</v>
      </c>
      <c r="X385" s="37" t="s">
        <v>62</v>
      </c>
      <c r="Y385" s="37" t="s">
        <v>62</v>
      </c>
      <c r="Z385" s="43" t="n">
        <v>0</v>
      </c>
      <c r="AA385" s="43" t="n">
        <v>1</v>
      </c>
      <c r="AB385" s="5" t="n">
        <f aca="false">IF(AND(D385="Humanitarian", AE385&lt;&gt;"."), 1, 0)</f>
        <v>0</v>
      </c>
      <c r="AC385" s="5" t="n">
        <f aca="false">IF(OR(M385="undisclosed", M385="."), 0, IF(M385=N385, 1, 0))</f>
        <v>0</v>
      </c>
      <c r="AD385" s="5" t="n">
        <v>0</v>
      </c>
      <c r="AE385" s="37" t="s">
        <v>62</v>
      </c>
      <c r="AF385" s="12" t="str">
        <f aca="false">""</f>
        <v/>
      </c>
      <c r="AG385" s="36" t="n">
        <v>0</v>
      </c>
      <c r="AH385" s="43" t="s">
        <v>66</v>
      </c>
      <c r="AI385" s="43" t="s">
        <v>67</v>
      </c>
      <c r="AJ385" s="36" t="n">
        <v>1</v>
      </c>
      <c r="AK385" s="36" t="n">
        <v>15</v>
      </c>
      <c r="AL385" s="36" t="n">
        <v>0</v>
      </c>
      <c r="AM385" s="36" t="n">
        <f aca="false">IF(OR(AN385="2022-2023",AN385=2022), 1, 0)</f>
        <v>1</v>
      </c>
      <c r="AN385" s="36" t="s">
        <v>68</v>
      </c>
      <c r="AO385" s="36" t="n">
        <f aca="false">VLOOKUP($I385,'[1]Price List, Weapons &amp; Items'!B$1:F$1048576,5,0)</f>
        <v>0</v>
      </c>
      <c r="AP385" s="36" t="n">
        <f aca="false">IF(AND(AO385=1,M385="undisclosed")=TRUE(),1,0)</f>
        <v>0</v>
      </c>
      <c r="AQ385" s="36" t="n">
        <f aca="false">IF(AND(AO385=1,N385="undisclosed")=TRUE(),1,0)</f>
        <v>0</v>
      </c>
      <c r="AR385" s="36" t="n">
        <f aca="false">IFERROR(IF(SEARCH("ammuni",I385,1)&gt;0,1,0),0)</f>
        <v>0</v>
      </c>
      <c r="AS385" s="5" t="str">
        <f aca="false">VLOOKUP($I385,'[1]Price List, Weapons &amp; Items'!B$1:L$1048576,COLUMN('[1]Price List, Weapons &amp; Items'!$J$11)-1,0)</f>
        <v>Military media (incl. websites)</v>
      </c>
      <c r="AT385" s="5" t="str">
        <f aca="false">IF(I385=".",".",VLOOKUP($I385,'[1]Price List, Weapons &amp; Items'!B$1:J$1048576,3,0))</f>
        <v>Mortar</v>
      </c>
      <c r="AU385" s="13" t="str">
        <f aca="true">IF(AG385=1,(OFFSET(I385,0,0,COUNTIF(#REF!,A385),1)),"")</f>
        <v/>
      </c>
      <c r="AV385" s="5" t="n">
        <f aca="false">VLOOKUP($I385,'[1]Price List, Weapons &amp; Items'!B$1:L$1048576,COLUMN('[1]Price List, Weapons &amp; Items'!$L$11)-1,0)</f>
        <v>0</v>
      </c>
      <c r="AW385" s="5" t="n">
        <f aca="false">IF(U385="Yes",1,0)</f>
        <v>1</v>
      </c>
      <c r="AX385" s="5" t="n">
        <f aca="false">IF(D385="Military",IF(OR(IFERROR(SEARCH("equipment",E385,1),0)&gt;0,IFERROR(SEARCH("weapons",E385,1),0)&gt;0),1,0),0)</f>
        <v>1</v>
      </c>
      <c r="AY385" s="5" t="str">
        <f aca="false">IFERROR(IF(VALUE(TEXT(C385,"mm"))=IF(AK385&gt;12,AK385-12,AK385),".",IF(TEXT(C385,"mm")="01",".",1)),"Value is not in date format")</f>
        <v>.</v>
      </c>
      <c r="AZ385" s="5" t="str">
        <f aca="false">IF(AND(A385=A384,C385=C384)=TRUE(),IF(F385=F384,".","1"),".")</f>
        <v>.</v>
      </c>
      <c r="BA385" s="5" t="str">
        <f aca="false">IF(AND(_xlfn.ISFORMULA(R385),_xlfn.ISFORMULA(S385),_xlfn.ISFORMULA(T385))=TRUE(),".",1)</f>
        <v>.</v>
      </c>
      <c r="BB385" s="5" t="str">
        <f aca="false">IF(T385&lt;&gt;".",IF(T385&gt;S385,1,"."),".")</f>
        <v>.</v>
      </c>
      <c r="BC385" s="5" t="n">
        <f aca="false">IFERROR(VLOOKUP(B385,'[1]Share, Heavy Weapons to Ukraine'!B$1:AA$1048576,COLUMN('[1]Share, Heavy Weapons to Ukraine'!C394)-1,0),0)</f>
        <v>1</v>
      </c>
      <c r="BD385" s="5" t="n">
        <f aca="false">VLOOKUP(Sheet1!B385,'[1]Country Summary (€)'!B$1:F$1048576,COLUMN('[1]Country Summary (€)'!C395)-1,FALSE())</f>
        <v>0</v>
      </c>
      <c r="BE385" s="5" t="str">
        <f aca="false">IF(AND(AG385=1,D385="Military",H385&lt;&gt;"Not given")=TRUE(),IF(SUMIFS(#REF!,#REF!,A385)&gt;0,ABS((SUMIFS(#REF!,#REF!,A385)/VLOOKUP("USD",'[1]Exchange Rates'!B$1:C$1048576,2,0)))/S385,"."),".")</f>
        <v>.</v>
      </c>
      <c r="BF385" s="1" t="str">
        <f aca="false">IF(AND(AG385=1,D385="Military",H385&lt;&gt;"Not given")=TRUE(),IF(SUMIFS(#REF!,#REF!,A385)&gt;0,IF((ABS((SUMIFS(#REF!,#REF!,A385)/VLOOKUP("USD",'[1]Exchange Rates'!B$1:C$1048576,2,0)))/S385)&gt;1,(SUMIFS(#REF!,#REF!,A385)-S385)/S385,(S385-SUMIFS(#REF!,#REF!,A385))/SUMIFS(#REF!,#REF!,A385)),"."),".")</f>
        <v>.</v>
      </c>
      <c r="BG385" s="37"/>
      <c r="BH385" s="37"/>
      <c r="BI385" s="37"/>
      <c r="BJ385" s="37"/>
      <c r="BK385" s="37"/>
      <c r="BL385" s="37"/>
      <c r="BM385" s="37"/>
      <c r="BN385" s="37"/>
      <c r="BO385" s="37"/>
      <c r="BP385" s="37"/>
      <c r="BQ385" s="37"/>
      <c r="BR385" s="37"/>
      <c r="BS385" s="37"/>
      <c r="BT385" s="37"/>
      <c r="BU385" s="37"/>
      <c r="BV385" s="37"/>
      <c r="BW385" s="37"/>
      <c r="BX385" s="37"/>
    </row>
    <row r="386" customFormat="false" ht="15.75" hidden="false" customHeight="true" outlineLevel="0" collapsed="false">
      <c r="A386" s="37" t="s">
        <v>479</v>
      </c>
      <c r="B386" s="37" t="s">
        <v>57</v>
      </c>
      <c r="C386" s="92" t="n">
        <v>45005</v>
      </c>
      <c r="D386" s="37" t="s">
        <v>105</v>
      </c>
      <c r="E386" s="37" t="s">
        <v>370</v>
      </c>
      <c r="F386" s="37" t="s">
        <v>516</v>
      </c>
      <c r="G386" s="5" t="s">
        <v>61</v>
      </c>
      <c r="H386" s="39" t="n">
        <v>350000000</v>
      </c>
      <c r="I386" s="37" t="s">
        <v>478</v>
      </c>
      <c r="J386" s="7" t="str">
        <f aca="false">VLOOKUP($I386,'[1]Price List, Weapons &amp; Items'!B$1:C$1048576,2,0)</f>
        <v>Light armaments &amp; infantry</v>
      </c>
      <c r="K386" s="7" t="str">
        <f aca="false">IF(I386=".",I386,VLOOKUP($I386,'[1]Price List, Weapons &amp; Items'!B$1:D$1048576,3,0))</f>
        <v>Mortar</v>
      </c>
      <c r="L386" s="8" t="n">
        <f aca="false">VLOOKUP(I386,'[1]Price List, Weapons &amp; Items'!B$1:E$1048576,4,0)</f>
        <v>0</v>
      </c>
      <c r="M386" s="9" t="n">
        <v>48</v>
      </c>
      <c r="N386" s="9" t="s">
        <v>166</v>
      </c>
      <c r="O386" s="9" t="n">
        <f aca="false">VLOOKUP($I386,'[1]Price List, Weapons &amp; Items'!B$1:G$1048576,6,0)</f>
        <v>10658</v>
      </c>
      <c r="P386" s="6" t="str">
        <f aca="false">IF(TYPE(M386)=1,IF(TYPE(O386)=1,M386*O386,"No price"),".")</f>
        <v>No price</v>
      </c>
      <c r="Q386" s="6" t="str">
        <f aca="false">IF(TYPE(N386)=1,IF(TYPE(O386)=1,N386*O386,"No price"),".")</f>
        <v>.</v>
      </c>
      <c r="R386" s="6" t="str">
        <f aca="false">IF(AG386=1,IF(H386&lt;&gt;"Not given",H386,IF(TYPE(H386)=2,IF(SUMIFS(#REF!,#REF!,A386)&gt;0,SUMIFS(#REF!,#REF!,A386),"."),"Format error")),"")</f>
        <v/>
      </c>
      <c r="S386" s="6" t="str">
        <f aca="false">IF(AND(AG386=1,R386&lt;&gt;".")=TRUE(),R386/VLOOKUP(G386,'[1]Exchange Rates'!B$1:C$1048576,2,0),IF(R386=".",".",""))</f>
        <v/>
      </c>
      <c r="T386" s="6" t="str">
        <f aca="false">IF(AG386=1,IF(AI386="Value is not given at all",".",IF(AI386="Value is given by the source",S386,IF(AI386="Value is calculated with prices",(IF(SUMIFS(#REF!,#REF!,A386)&gt;0,SUMIFS(#REF!,#REF!,A386),"."))/VLOOKUP("USD",'[1]Exchange Rates'!B$1:C$1048576,2,0),"Error with coding"))),"")</f>
        <v/>
      </c>
      <c r="U386" s="43" t="s">
        <v>63</v>
      </c>
      <c r="V386" s="34" t="s">
        <v>517</v>
      </c>
      <c r="W386" s="34" t="s">
        <v>513</v>
      </c>
      <c r="X386" s="37" t="s">
        <v>62</v>
      </c>
      <c r="Y386" s="37" t="s">
        <v>62</v>
      </c>
      <c r="Z386" s="43" t="n">
        <v>0</v>
      </c>
      <c r="AA386" s="43" t="n">
        <v>1</v>
      </c>
      <c r="AB386" s="5" t="n">
        <f aca="false">IF(AND(D386="Humanitarian", AE386&lt;&gt;"."), 1, 0)</f>
        <v>0</v>
      </c>
      <c r="AC386" s="5" t="n">
        <f aca="false">IF(OR(M386="undisclosed", M386="."), 0, IF(M386=N386, 1, 0))</f>
        <v>0</v>
      </c>
      <c r="AD386" s="5" t="n">
        <v>0</v>
      </c>
      <c r="AE386" s="37" t="s">
        <v>62</v>
      </c>
      <c r="AF386" s="12" t="str">
        <f aca="false">""</f>
        <v/>
      </c>
      <c r="AG386" s="36" t="n">
        <v>0</v>
      </c>
      <c r="AH386" s="43" t="s">
        <v>66</v>
      </c>
      <c r="AI386" s="43" t="s">
        <v>67</v>
      </c>
      <c r="AJ386" s="36" t="n">
        <v>1</v>
      </c>
      <c r="AK386" s="36" t="n">
        <v>15</v>
      </c>
      <c r="AL386" s="36" t="n">
        <v>0</v>
      </c>
      <c r="AM386" s="36" t="n">
        <f aca="false">IF(OR(AN386="2022-2023",AN386=2022), 1, 0)</f>
        <v>1</v>
      </c>
      <c r="AN386" s="36" t="s">
        <v>68</v>
      </c>
      <c r="AO386" s="36" t="n">
        <f aca="false">VLOOKUP($I386,'[1]Price List, Weapons &amp; Items'!B$1:F$1048576,5,0)</f>
        <v>0</v>
      </c>
      <c r="AP386" s="36" t="n">
        <f aca="false">IF(AND(AO386=1,M386="undisclosed")=TRUE(),1,0)</f>
        <v>0</v>
      </c>
      <c r="AQ386" s="36" t="n">
        <f aca="false">IF(AND(AO386=1,N386="undisclosed")=TRUE(),1,0)</f>
        <v>0</v>
      </c>
      <c r="AR386" s="36" t="n">
        <f aca="false">IFERROR(IF(SEARCH("ammuni",I386,1)&gt;0,1,0),0)</f>
        <v>0</v>
      </c>
      <c r="AS386" s="5" t="str">
        <f aca="false">VLOOKUP($I386,'[1]Price List, Weapons &amp; Items'!B$1:L$1048576,COLUMN('[1]Price List, Weapons &amp; Items'!$J$11)-1,0)</f>
        <v>Military media (incl. websites)</v>
      </c>
      <c r="AT386" s="5" t="str">
        <f aca="false">IF(I386=".",".",VLOOKUP($I386,'[1]Price List, Weapons &amp; Items'!B$1:J$1048576,3,0))</f>
        <v>Mortar</v>
      </c>
      <c r="AU386" s="13" t="str">
        <f aca="true">IF(AG386=1,(OFFSET(I386,0,0,COUNTIF(#REF!,A386),1)),"")</f>
        <v/>
      </c>
      <c r="AV386" s="5" t="n">
        <f aca="false">VLOOKUP($I386,'[1]Price List, Weapons &amp; Items'!B$1:L$1048576,COLUMN('[1]Price List, Weapons &amp; Items'!$L$11)-1,0)</f>
        <v>0</v>
      </c>
      <c r="AW386" s="5" t="n">
        <f aca="false">IF(U386="Yes",1,0)</f>
        <v>1</v>
      </c>
      <c r="AX386" s="5" t="n">
        <f aca="false">IF(D386="Military",IF(OR(IFERROR(SEARCH("equipment",E386,1),0)&gt;0,IFERROR(SEARCH("weapons",E386,1),0)&gt;0),1,0),0)</f>
        <v>1</v>
      </c>
      <c r="AY386" s="5" t="str">
        <f aca="false">IFERROR(IF(VALUE(TEXT(C386,"mm"))=IF(AK386&gt;12,AK386-12,AK386),".",IF(TEXT(C386,"mm")="01",".",1)),"Value is not in date format")</f>
        <v>.</v>
      </c>
      <c r="AZ386" s="5" t="str">
        <f aca="false">IF(AND(A386=A385,C386=C385)=TRUE(),IF(F386=F385,".","1"),".")</f>
        <v>.</v>
      </c>
      <c r="BA386" s="5" t="str">
        <f aca="false">IF(AND(_xlfn.ISFORMULA(R386),_xlfn.ISFORMULA(S386),_xlfn.ISFORMULA(T386))=TRUE(),".",1)</f>
        <v>.</v>
      </c>
      <c r="BB386" s="5" t="str">
        <f aca="false">IF(T386&lt;&gt;".",IF(T386&gt;S386,1,"."),".")</f>
        <v>.</v>
      </c>
      <c r="BC386" s="5" t="n">
        <f aca="false">IFERROR(VLOOKUP(B386,'[1]Share, Heavy Weapons to Ukraine'!B$1:AA$1048576,COLUMN('[1]Share, Heavy Weapons to Ukraine'!C395)-1,0),0)</f>
        <v>1</v>
      </c>
      <c r="BD386" s="5" t="n">
        <f aca="false">VLOOKUP(Sheet1!B386,'[1]Country Summary (€)'!B$1:F$1048576,COLUMN('[1]Country Summary (€)'!C396)-1,FALSE())</f>
        <v>0</v>
      </c>
      <c r="BE386" s="5" t="str">
        <f aca="false">IF(AND(AG386=1,D386="Military",H386&lt;&gt;"Not given")=TRUE(),IF(SUMIFS(#REF!,#REF!,A386)&gt;0,ABS((SUMIFS(#REF!,#REF!,A386)/VLOOKUP("USD",'[1]Exchange Rates'!B$1:C$1048576,2,0)))/S386,"."),".")</f>
        <v>.</v>
      </c>
      <c r="BF386" s="1" t="str">
        <f aca="false">IF(AND(AG386=1,D386="Military",H386&lt;&gt;"Not given")=TRUE(),IF(SUMIFS(#REF!,#REF!,A386)&gt;0,IF((ABS((SUMIFS(#REF!,#REF!,A386)/VLOOKUP("USD",'[1]Exchange Rates'!B$1:C$1048576,2,0)))/S386)&gt;1,(SUMIFS(#REF!,#REF!,A386)-S386)/S386,(S386-SUMIFS(#REF!,#REF!,A386))/SUMIFS(#REF!,#REF!,A386)),"."),".")</f>
        <v>.</v>
      </c>
      <c r="BG386" s="37"/>
      <c r="BH386" s="37"/>
      <c r="BI386" s="37"/>
      <c r="BJ386" s="37"/>
      <c r="BK386" s="37"/>
      <c r="BL386" s="37"/>
      <c r="BM386" s="37"/>
      <c r="BN386" s="37"/>
      <c r="BO386" s="37"/>
      <c r="BP386" s="37"/>
      <c r="BQ386" s="37"/>
      <c r="BR386" s="37"/>
      <c r="BS386" s="37"/>
      <c r="BT386" s="37"/>
      <c r="BU386" s="37"/>
      <c r="BV386" s="37"/>
      <c r="BW386" s="37"/>
      <c r="BX386" s="37"/>
    </row>
    <row r="387" customFormat="false" ht="15.75" hidden="false" customHeight="true" outlineLevel="0" collapsed="false">
      <c r="A387" s="37" t="s">
        <v>479</v>
      </c>
      <c r="B387" s="37" t="s">
        <v>57</v>
      </c>
      <c r="C387" s="92" t="n">
        <v>45005</v>
      </c>
      <c r="D387" s="37" t="s">
        <v>105</v>
      </c>
      <c r="E387" s="37" t="s">
        <v>370</v>
      </c>
      <c r="F387" s="37" t="s">
        <v>516</v>
      </c>
      <c r="G387" s="5" t="s">
        <v>61</v>
      </c>
      <c r="H387" s="39" t="n">
        <v>350000000</v>
      </c>
      <c r="I387" s="37" t="s">
        <v>121</v>
      </c>
      <c r="J387" s="7" t="str">
        <f aca="false">VLOOKUP($I387,'[1]Price List, Weapons &amp; Items'!B$1:C$1048576,2,0)</f>
        <v>Portable defence system</v>
      </c>
      <c r="K387" s="7" t="str">
        <f aca="false">IF(I387=".",I387,VLOOKUP($I387,'[1]Price List, Weapons &amp; Items'!B$1:D$1048576,3,0))</f>
        <v>MANPADS</v>
      </c>
      <c r="L387" s="8" t="n">
        <f aca="false">VLOOKUP(I387,'[1]Price List, Weapons &amp; Items'!B$1:E$1048576,4,0)</f>
        <v>0</v>
      </c>
      <c r="M387" s="9" t="s">
        <v>166</v>
      </c>
      <c r="N387" s="9" t="s">
        <v>166</v>
      </c>
      <c r="O387" s="9" t="n">
        <f aca="false">VLOOKUP($I387,'[1]Price List, Weapons &amp; Items'!B$1:G$1048576,6,0)</f>
        <v>1480.64</v>
      </c>
      <c r="P387" s="6" t="str">
        <f aca="false">IF(TYPE(M387)=1,IF(TYPE(O387)=1,M387*O387,"No price"),".")</f>
        <v>.</v>
      </c>
      <c r="Q387" s="6" t="str">
        <f aca="false">IF(TYPE(N387)=1,IF(TYPE(O387)=1,N387*O387,"No price"),".")</f>
        <v>.</v>
      </c>
      <c r="R387" s="6" t="str">
        <f aca="false">IF(AG387=1,IF(H387&lt;&gt;"Not given",H387,IF(TYPE(H387)=2,IF(SUMIFS(#REF!,#REF!,A387)&gt;0,SUMIFS(#REF!,#REF!,A387),"."),"Format error")),"")</f>
        <v/>
      </c>
      <c r="S387" s="6" t="str">
        <f aca="false">IF(AND(AG387=1,R387&lt;&gt;".")=TRUE(),R387/VLOOKUP(G387,'[1]Exchange Rates'!B$1:C$1048576,2,0),IF(R387=".",".",""))</f>
        <v/>
      </c>
      <c r="T387" s="6" t="str">
        <f aca="false">IF(AG387=1,IF(AI387="Value is not given at all",".",IF(AI387="Value is given by the source",S387,IF(AI387="Value is calculated with prices",(IF(SUMIFS(#REF!,#REF!,A387)&gt;0,SUMIFS(#REF!,#REF!,A387),"."))/VLOOKUP("USD",'[1]Exchange Rates'!B$1:C$1048576,2,0),"Error with coding"))),"")</f>
        <v/>
      </c>
      <c r="U387" s="43" t="s">
        <v>63</v>
      </c>
      <c r="V387" s="34" t="s">
        <v>517</v>
      </c>
      <c r="W387" s="34" t="s">
        <v>513</v>
      </c>
      <c r="X387" s="37" t="s">
        <v>62</v>
      </c>
      <c r="Y387" s="37" t="s">
        <v>62</v>
      </c>
      <c r="Z387" s="43" t="n">
        <v>0</v>
      </c>
      <c r="AA387" s="43" t="n">
        <v>1</v>
      </c>
      <c r="AB387" s="5" t="n">
        <f aca="false">IF(AND(D387="Humanitarian", AE387&lt;&gt;"."), 1, 0)</f>
        <v>0</v>
      </c>
      <c r="AC387" s="5" t="n">
        <f aca="false">IF(OR(M387="undisclosed", M387="."), 0, IF(M387=N387, 1, 0))</f>
        <v>0</v>
      </c>
      <c r="AD387" s="5" t="n">
        <v>0</v>
      </c>
      <c r="AE387" s="37" t="s">
        <v>62</v>
      </c>
      <c r="AF387" s="12" t="str">
        <f aca="false">""</f>
        <v/>
      </c>
      <c r="AG387" s="36" t="n">
        <v>0</v>
      </c>
      <c r="AH387" s="43" t="s">
        <v>66</v>
      </c>
      <c r="AI387" s="43" t="s">
        <v>67</v>
      </c>
      <c r="AJ387" s="36" t="n">
        <v>1</v>
      </c>
      <c r="AK387" s="36" t="n">
        <v>15</v>
      </c>
      <c r="AL387" s="36" t="n">
        <v>0</v>
      </c>
      <c r="AM387" s="36" t="n">
        <f aca="false">IF(OR(AN387="2022-2023",AN387=2022), 1, 0)</f>
        <v>1</v>
      </c>
      <c r="AN387" s="36" t="s">
        <v>68</v>
      </c>
      <c r="AO387" s="36" t="n">
        <f aca="false">VLOOKUP($I387,'[1]Price List, Weapons &amp; Items'!B$1:F$1048576,5,0)</f>
        <v>0</v>
      </c>
      <c r="AP387" s="36" t="n">
        <f aca="false">IF(AND(AO387=1,M387="undisclosed")=TRUE(),1,0)</f>
        <v>0</v>
      </c>
      <c r="AQ387" s="36" t="n">
        <f aca="false">IF(AND(AO387=1,N387="undisclosed")=TRUE(),1,0)</f>
        <v>0</v>
      </c>
      <c r="AR387" s="36" t="n">
        <f aca="false">IFERROR(IF(SEARCH("ammuni",I387,1)&gt;0,1,0),0)</f>
        <v>0</v>
      </c>
      <c r="AS387" s="5" t="str">
        <f aca="false">VLOOKUP($I387,'[1]Price List, Weapons &amp; Items'!B$1:L$1048576,COLUMN('[1]Price List, Weapons &amp; Items'!$J$11)-1,0)</f>
        <v>Military media (incl. websites)</v>
      </c>
      <c r="AT387" s="5" t="str">
        <f aca="false">IF(I387=".",".",VLOOKUP($I387,'[1]Price List, Weapons &amp; Items'!B$1:J$1048576,3,0))</f>
        <v>MANPADS</v>
      </c>
      <c r="AU387" s="13" t="str">
        <f aca="true">IF(AG387=1,(OFFSET(I387,0,0,COUNTIF(#REF!,A387),1)),"")</f>
        <v/>
      </c>
      <c r="AV387" s="5" t="n">
        <f aca="false">VLOOKUP($I387,'[1]Price List, Weapons &amp; Items'!B$1:L$1048576,COLUMN('[1]Price List, Weapons &amp; Items'!$L$11)-1,0)</f>
        <v>0</v>
      </c>
      <c r="AW387" s="5" t="n">
        <f aca="false">IF(U387="Yes",1,0)</f>
        <v>1</v>
      </c>
      <c r="AX387" s="5" t="n">
        <f aca="false">IF(D387="Military",IF(OR(IFERROR(SEARCH("equipment",E387,1),0)&gt;0,IFERROR(SEARCH("weapons",E387,1),0)&gt;0),1,0),0)</f>
        <v>1</v>
      </c>
      <c r="AY387" s="5" t="str">
        <f aca="false">IFERROR(IF(VALUE(TEXT(C387,"mm"))=IF(AK387&gt;12,AK387-12,AK387),".",IF(TEXT(C387,"mm")="01",".",1)),"Value is not in date format")</f>
        <v>.</v>
      </c>
      <c r="AZ387" s="5" t="str">
        <f aca="false">IF(AND(A387=A386,C387=C386)=TRUE(),IF(F387=F386,".","1"),".")</f>
        <v>.</v>
      </c>
      <c r="BA387" s="5" t="str">
        <f aca="false">IF(AND(_xlfn.ISFORMULA(R387),_xlfn.ISFORMULA(S387),_xlfn.ISFORMULA(T387))=TRUE(),".",1)</f>
        <v>.</v>
      </c>
      <c r="BB387" s="5" t="str">
        <f aca="false">IF(T387&lt;&gt;".",IF(T387&gt;S387,1,"."),".")</f>
        <v>.</v>
      </c>
      <c r="BC387" s="5" t="n">
        <f aca="false">IFERROR(VLOOKUP(B387,'[1]Share, Heavy Weapons to Ukraine'!B$1:AA$1048576,COLUMN('[1]Share, Heavy Weapons to Ukraine'!C396)-1,0),0)</f>
        <v>1</v>
      </c>
      <c r="BD387" s="5" t="n">
        <f aca="false">VLOOKUP(Sheet1!B387,'[1]Country Summary (€)'!B$1:F$1048576,COLUMN('[1]Country Summary (€)'!C397)-1,FALSE())</f>
        <v>0</v>
      </c>
      <c r="BE387" s="5" t="str">
        <f aca="false">IF(AND(AG387=1,D387="Military",H387&lt;&gt;"Not given")=TRUE(),IF(SUMIFS(#REF!,#REF!,A387)&gt;0,ABS((SUMIFS(#REF!,#REF!,A387)/VLOOKUP("USD",'[1]Exchange Rates'!B$1:C$1048576,2,0)))/S387,"."),".")</f>
        <v>.</v>
      </c>
      <c r="BF387" s="1" t="str">
        <f aca="false">IF(AND(AG387=1,D387="Military",H387&lt;&gt;"Not given")=TRUE(),IF(SUMIFS(#REF!,#REF!,A387)&gt;0,IF((ABS((SUMIFS(#REF!,#REF!,A387)/VLOOKUP("USD",'[1]Exchange Rates'!B$1:C$1048576,2,0)))/S387)&gt;1,(SUMIFS(#REF!,#REF!,A387)-S387)/S387,(S387-SUMIFS(#REF!,#REF!,A387))/SUMIFS(#REF!,#REF!,A387)),"."),".")</f>
        <v>.</v>
      </c>
      <c r="BG387" s="37"/>
      <c r="BH387" s="37"/>
      <c r="BI387" s="37"/>
      <c r="BJ387" s="37"/>
      <c r="BK387" s="37"/>
      <c r="BL387" s="37"/>
      <c r="BM387" s="37"/>
      <c r="BN387" s="37"/>
      <c r="BO387" s="37"/>
      <c r="BP387" s="37"/>
      <c r="BQ387" s="37"/>
      <c r="BR387" s="37"/>
      <c r="BS387" s="37"/>
      <c r="BT387" s="37"/>
      <c r="BU387" s="37"/>
      <c r="BV387" s="37"/>
      <c r="BW387" s="37"/>
      <c r="BX387" s="37"/>
    </row>
    <row r="388" customFormat="false" ht="15.75" hidden="false" customHeight="true" outlineLevel="0" collapsed="false">
      <c r="A388" s="37" t="s">
        <v>479</v>
      </c>
      <c r="B388" s="37" t="s">
        <v>57</v>
      </c>
      <c r="C388" s="92" t="n">
        <v>45005</v>
      </c>
      <c r="D388" s="37" t="s">
        <v>105</v>
      </c>
      <c r="E388" s="37" t="s">
        <v>370</v>
      </c>
      <c r="F388" s="37" t="s">
        <v>516</v>
      </c>
      <c r="G388" s="5" t="s">
        <v>61</v>
      </c>
      <c r="H388" s="39" t="n">
        <v>350000000</v>
      </c>
      <c r="I388" s="37" t="s">
        <v>340</v>
      </c>
      <c r="J388" s="7" t="str">
        <f aca="false">VLOOKUP($I388,'[1]Price List, Weapons &amp; Items'!B$1:C$1048576,2,0)</f>
        <v>Light armaments &amp; infantry</v>
      </c>
      <c r="K388" s="7" t="str">
        <f aca="false">IF(I388=".",I388,VLOOKUP($I388,'[1]Price List, Weapons &amp; Items'!B$1:D$1048576,3,0))</f>
        <v>Light Anti-armor Weapon (LAW)</v>
      </c>
      <c r="L388" s="8" t="n">
        <f aca="false">VLOOKUP(I388,'[1]Price List, Weapons &amp; Items'!B$1:E$1048576,4,0)</f>
        <v>0</v>
      </c>
      <c r="M388" s="9" t="s">
        <v>166</v>
      </c>
      <c r="N388" s="9" t="s">
        <v>166</v>
      </c>
      <c r="O388" s="9" t="n">
        <f aca="false">VLOOKUP($I388,'[1]Price List, Weapons &amp; Items'!B$1:G$1048576,6,0)</f>
        <v>2099</v>
      </c>
      <c r="P388" s="6" t="str">
        <f aca="false">IF(TYPE(M388)=1,IF(TYPE(O388)=1,M388*O388,"No price"),".")</f>
        <v>.</v>
      </c>
      <c r="Q388" s="6" t="str">
        <f aca="false">IF(TYPE(N388)=1,IF(TYPE(O388)=1,N388*O388,"No price"),".")</f>
        <v>.</v>
      </c>
      <c r="R388" s="6" t="str">
        <f aca="false">IF(AG388=1,IF(H388&lt;&gt;"Not given",H388,IF(TYPE(H388)=2,IF(SUMIFS(#REF!,#REF!,A388)&gt;0,SUMIFS(#REF!,#REF!,A388),"."),"Format error")),"")</f>
        <v/>
      </c>
      <c r="S388" s="6" t="str">
        <f aca="false">IF(AND(AG388=1,R388&lt;&gt;".")=TRUE(),R388/VLOOKUP(G388,'[1]Exchange Rates'!B$1:C$1048576,2,0),IF(R388=".",".",""))</f>
        <v/>
      </c>
      <c r="T388" s="6" t="str">
        <f aca="false">IF(AG388=1,IF(AI388="Value is not given at all",".",IF(AI388="Value is given by the source",S388,IF(AI388="Value is calculated with prices",(IF(SUMIFS(#REF!,#REF!,A388)&gt;0,SUMIFS(#REF!,#REF!,A388),"."))/VLOOKUP("USD",'[1]Exchange Rates'!B$1:C$1048576,2,0),"Error with coding"))),"")</f>
        <v/>
      </c>
      <c r="U388" s="43" t="s">
        <v>63</v>
      </c>
      <c r="V388" s="34" t="s">
        <v>517</v>
      </c>
      <c r="W388" s="34" t="s">
        <v>513</v>
      </c>
      <c r="X388" s="37" t="s">
        <v>62</v>
      </c>
      <c r="Y388" s="37" t="s">
        <v>62</v>
      </c>
      <c r="Z388" s="43" t="n">
        <v>0</v>
      </c>
      <c r="AA388" s="43" t="n">
        <v>1</v>
      </c>
      <c r="AB388" s="5" t="n">
        <f aca="false">IF(AND(D388="Humanitarian", AE388&lt;&gt;"."), 1, 0)</f>
        <v>0</v>
      </c>
      <c r="AC388" s="5" t="n">
        <f aca="false">IF(OR(M388="undisclosed", M388="."), 0, IF(M388=N388, 1, 0))</f>
        <v>0</v>
      </c>
      <c r="AD388" s="5" t="n">
        <v>0</v>
      </c>
      <c r="AE388" s="37" t="s">
        <v>62</v>
      </c>
      <c r="AF388" s="12" t="str">
        <f aca="false">""</f>
        <v/>
      </c>
      <c r="AG388" s="36" t="n">
        <v>0</v>
      </c>
      <c r="AH388" s="43" t="s">
        <v>66</v>
      </c>
      <c r="AI388" s="43" t="s">
        <v>67</v>
      </c>
      <c r="AJ388" s="36" t="n">
        <v>1</v>
      </c>
      <c r="AK388" s="36" t="n">
        <v>15</v>
      </c>
      <c r="AL388" s="36" t="n">
        <v>0</v>
      </c>
      <c r="AM388" s="36" t="n">
        <f aca="false">IF(OR(AN388="2022-2023",AN388=2022), 1, 0)</f>
        <v>1</v>
      </c>
      <c r="AN388" s="36" t="s">
        <v>68</v>
      </c>
      <c r="AO388" s="36" t="n">
        <f aca="false">VLOOKUP($I388,'[1]Price List, Weapons &amp; Items'!B$1:F$1048576,5,0)</f>
        <v>0</v>
      </c>
      <c r="AP388" s="36" t="n">
        <f aca="false">IF(AND(AO388=1,M388="undisclosed")=TRUE(),1,0)</f>
        <v>0</v>
      </c>
      <c r="AQ388" s="36" t="n">
        <f aca="false">IF(AND(AO388=1,N388="undisclosed")=TRUE(),1,0)</f>
        <v>0</v>
      </c>
      <c r="AR388" s="36" t="n">
        <f aca="false">IFERROR(IF(SEARCH("ammuni",I388,1)&gt;0,1,0),0)</f>
        <v>0</v>
      </c>
      <c r="AS388" s="5" t="str">
        <f aca="false">VLOOKUP($I388,'[1]Price List, Weapons &amp; Items'!B$1:L$1048576,COLUMN('[1]Price List, Weapons &amp; Items'!$J$11)-1,0)</f>
        <v>Media reports (incl. social media)</v>
      </c>
      <c r="AT388" s="5" t="str">
        <f aca="false">IF(I388=".",".",VLOOKUP($I388,'[1]Price List, Weapons &amp; Items'!B$1:J$1048576,3,0))</f>
        <v>Light Anti-armor Weapon (LAW)</v>
      </c>
      <c r="AU388" s="13" t="str">
        <f aca="true">IF(AG388=1,(OFFSET(I388,0,0,COUNTIF(#REF!,A388),1)),"")</f>
        <v/>
      </c>
      <c r="AV388" s="5" t="n">
        <f aca="false">VLOOKUP($I388,'[1]Price List, Weapons &amp; Items'!B$1:L$1048576,COLUMN('[1]Price List, Weapons &amp; Items'!$L$11)-1,0)</f>
        <v>0</v>
      </c>
      <c r="AW388" s="5" t="n">
        <f aca="false">IF(U388="Yes",1,0)</f>
        <v>1</v>
      </c>
      <c r="AX388" s="5" t="n">
        <f aca="false">IF(D388="Military",IF(OR(IFERROR(SEARCH("equipment",E388,1),0)&gt;0,IFERROR(SEARCH("weapons",E388,1),0)&gt;0),1,0),0)</f>
        <v>1</v>
      </c>
      <c r="AY388" s="5" t="str">
        <f aca="false">IFERROR(IF(VALUE(TEXT(C388,"mm"))=IF(AK388&gt;12,AK388-12,AK388),".",IF(TEXT(C388,"mm")="01",".",1)),"Value is not in date format")</f>
        <v>.</v>
      </c>
      <c r="AZ388" s="5" t="str">
        <f aca="false">IF(AND(A388=A387,C388=C387)=TRUE(),IF(F388=F387,".","1"),".")</f>
        <v>.</v>
      </c>
      <c r="BA388" s="5" t="str">
        <f aca="false">IF(AND(_xlfn.ISFORMULA(R388),_xlfn.ISFORMULA(S388),_xlfn.ISFORMULA(T388))=TRUE(),".",1)</f>
        <v>.</v>
      </c>
      <c r="BB388" s="5" t="str">
        <f aca="false">IF(T388&lt;&gt;".",IF(T388&gt;S388,1,"."),".")</f>
        <v>.</v>
      </c>
      <c r="BC388" s="5" t="n">
        <f aca="false">IFERROR(VLOOKUP(B388,'[1]Share, Heavy Weapons to Ukraine'!B$1:AA$1048576,COLUMN('[1]Share, Heavy Weapons to Ukraine'!C397)-1,0),0)</f>
        <v>1</v>
      </c>
      <c r="BD388" s="5" t="n">
        <f aca="false">VLOOKUP(Sheet1!B388,'[1]Country Summary (€)'!B$1:F$1048576,COLUMN('[1]Country Summary (€)'!C398)-1,FALSE())</f>
        <v>0</v>
      </c>
      <c r="BE388" s="5" t="str">
        <f aca="false">IF(AND(AG388=1,D388="Military",H388&lt;&gt;"Not given")=TRUE(),IF(SUMIFS(#REF!,#REF!,A388)&gt;0,ABS((SUMIFS(#REF!,#REF!,A388)/VLOOKUP("USD",'[1]Exchange Rates'!B$1:C$1048576,2,0)))/S388,"."),".")</f>
        <v>.</v>
      </c>
      <c r="BF388" s="1" t="str">
        <f aca="false">IF(AND(AG388=1,D388="Military",H388&lt;&gt;"Not given")=TRUE(),IF(SUMIFS(#REF!,#REF!,A388)&gt;0,IF((ABS((SUMIFS(#REF!,#REF!,A388)/VLOOKUP("USD",'[1]Exchange Rates'!B$1:C$1048576,2,0)))/S388)&gt;1,(SUMIFS(#REF!,#REF!,A388)-S388)/S388,(S388-SUMIFS(#REF!,#REF!,A388))/SUMIFS(#REF!,#REF!,A388)),"."),".")</f>
        <v>.</v>
      </c>
      <c r="BG388" s="37"/>
      <c r="BH388" s="37"/>
      <c r="BI388" s="37"/>
      <c r="BJ388" s="37"/>
      <c r="BK388" s="37"/>
      <c r="BL388" s="37"/>
      <c r="BM388" s="37"/>
      <c r="BN388" s="37"/>
      <c r="BO388" s="37"/>
      <c r="BP388" s="37"/>
      <c r="BQ388" s="37"/>
      <c r="BR388" s="37"/>
      <c r="BS388" s="37"/>
      <c r="BT388" s="37"/>
      <c r="BU388" s="37"/>
      <c r="BV388" s="37"/>
      <c r="BW388" s="37"/>
      <c r="BX388" s="37"/>
    </row>
    <row r="389" customFormat="false" ht="15.75" hidden="false" customHeight="true" outlineLevel="0" collapsed="false">
      <c r="A389" s="37" t="s">
        <v>479</v>
      </c>
      <c r="B389" s="37" t="s">
        <v>57</v>
      </c>
      <c r="C389" s="92" t="n">
        <v>45005</v>
      </c>
      <c r="D389" s="37" t="s">
        <v>105</v>
      </c>
      <c r="E389" s="37" t="s">
        <v>370</v>
      </c>
      <c r="F389" s="37" t="s">
        <v>516</v>
      </c>
      <c r="G389" s="5" t="s">
        <v>61</v>
      </c>
      <c r="H389" s="39" t="n">
        <v>350000000</v>
      </c>
      <c r="I389" s="37" t="s">
        <v>315</v>
      </c>
      <c r="J389" s="7" t="str">
        <f aca="false">VLOOKUP($I389,'[1]Price List, Weapons &amp; Items'!B$1:C$1048576,2,0)</f>
        <v>Military equipment</v>
      </c>
      <c r="K389" s="7" t="str">
        <f aca="false">IF(I389=".",I389,VLOOKUP($I389,'[1]Price List, Weapons &amp; Items'!B$1:D$1048576,3,0))</f>
        <v>Military equipment</v>
      </c>
      <c r="L389" s="8" t="n">
        <f aca="false">VLOOKUP(I389,'[1]Price List, Weapons &amp; Items'!B$1:E$1048576,4,0)</f>
        <v>0</v>
      </c>
      <c r="M389" s="9" t="s">
        <v>166</v>
      </c>
      <c r="N389" s="9" t="s">
        <v>166</v>
      </c>
      <c r="O389" s="9" t="n">
        <f aca="false">VLOOKUP($I389,'[1]Price List, Weapons &amp; Items'!B$1:G$1048576,6,0)</f>
        <v>90</v>
      </c>
      <c r="P389" s="6" t="str">
        <f aca="false">IF(TYPE(M389)=1,IF(TYPE(O389)=1,M389*O389,"No price"),".")</f>
        <v>.</v>
      </c>
      <c r="Q389" s="6" t="str">
        <f aca="false">IF(TYPE(N389)=1,IF(TYPE(O389)=1,N389*O389,"No price"),".")</f>
        <v>.</v>
      </c>
      <c r="R389" s="6" t="str">
        <f aca="false">IF(AG389=1,IF(H389&lt;&gt;"Not given",H389,IF(TYPE(H389)=2,IF(SUMIFS(#REF!,#REF!,A389)&gt;0,SUMIFS(#REF!,#REF!,A389),"."),"Format error")),"")</f>
        <v/>
      </c>
      <c r="S389" s="6" t="str">
        <f aca="false">IF(AND(AG389=1,R389&lt;&gt;".")=TRUE(),R389/VLOOKUP(G389,'[1]Exchange Rates'!B$1:C$1048576,2,0),IF(R389=".",".",""))</f>
        <v/>
      </c>
      <c r="T389" s="6" t="str">
        <f aca="false">IF(AG389=1,IF(AI389="Value is not given at all",".",IF(AI389="Value is given by the source",S389,IF(AI389="Value is calculated with prices",(IF(SUMIFS(#REF!,#REF!,A389)&gt;0,SUMIFS(#REF!,#REF!,A389),"."))/VLOOKUP("USD",'[1]Exchange Rates'!B$1:C$1048576,2,0),"Error with coding"))),"")</f>
        <v/>
      </c>
      <c r="U389" s="43" t="s">
        <v>63</v>
      </c>
      <c r="V389" s="34" t="s">
        <v>517</v>
      </c>
      <c r="W389" s="34" t="s">
        <v>513</v>
      </c>
      <c r="X389" s="37" t="s">
        <v>62</v>
      </c>
      <c r="Y389" s="37" t="s">
        <v>62</v>
      </c>
      <c r="Z389" s="43" t="n">
        <v>0</v>
      </c>
      <c r="AA389" s="43" t="n">
        <v>1</v>
      </c>
      <c r="AB389" s="5" t="n">
        <f aca="false">IF(AND(D389="Humanitarian", AE389&lt;&gt;"."), 1, 0)</f>
        <v>0</v>
      </c>
      <c r="AC389" s="5" t="n">
        <f aca="false">IF(OR(M389="undisclosed", M389="."), 0, IF(M389=N389, 1, 0))</f>
        <v>0</v>
      </c>
      <c r="AD389" s="5" t="n">
        <v>0</v>
      </c>
      <c r="AE389" s="37" t="s">
        <v>62</v>
      </c>
      <c r="AF389" s="12" t="str">
        <f aca="false">""</f>
        <v/>
      </c>
      <c r="AG389" s="36" t="n">
        <v>0</v>
      </c>
      <c r="AH389" s="43" t="s">
        <v>66</v>
      </c>
      <c r="AI389" s="43" t="s">
        <v>67</v>
      </c>
      <c r="AJ389" s="36" t="n">
        <v>1</v>
      </c>
      <c r="AK389" s="36" t="n">
        <v>15</v>
      </c>
      <c r="AL389" s="36" t="n">
        <v>0</v>
      </c>
      <c r="AM389" s="36" t="n">
        <f aca="false">IF(OR(AN389="2022-2023",AN389=2022), 1, 0)</f>
        <v>1</v>
      </c>
      <c r="AN389" s="36" t="s">
        <v>68</v>
      </c>
      <c r="AO389" s="36" t="n">
        <f aca="false">VLOOKUP($I389,'[1]Price List, Weapons &amp; Items'!B$1:F$1048576,5,0)</f>
        <v>0</v>
      </c>
      <c r="AP389" s="36" t="n">
        <f aca="false">IF(AND(AO389=1,M389="undisclosed")=TRUE(),1,0)</f>
        <v>0</v>
      </c>
      <c r="AQ389" s="36" t="n">
        <f aca="false">IF(AND(AO389=1,N389="undisclosed")=TRUE(),1,0)</f>
        <v>0</v>
      </c>
      <c r="AR389" s="36" t="n">
        <f aca="false">IFERROR(IF(SEARCH("ammuni",I389,1)&gt;0,1,0),0)</f>
        <v>0</v>
      </c>
      <c r="AS389" s="5" t="str">
        <f aca="false">VLOOKUP($I389,'[1]Price List, Weapons &amp; Items'!B$1:L$1048576,COLUMN('[1]Price List, Weapons &amp; Items'!$J$11)-1,0)</f>
        <v>Media reports (incl. social media)</v>
      </c>
      <c r="AT389" s="5" t="str">
        <f aca="false">IF(I389=".",".",VLOOKUP($I389,'[1]Price List, Weapons &amp; Items'!B$1:J$1048576,3,0))</f>
        <v>Military equipment</v>
      </c>
      <c r="AU389" s="13" t="str">
        <f aca="true">IF(AG389=1,(OFFSET(I389,0,0,COUNTIF(#REF!,A389),1)),"")</f>
        <v/>
      </c>
      <c r="AV389" s="5" t="str">
        <f aca="false">VLOOKUP($I389,'[1]Price List, Weapons &amp; Items'!B$1:L$1048576,COLUMN('[1]Price List, Weapons &amp; Items'!$L$11)-1,0)</f>
        <v>no price, 0 count</v>
      </c>
      <c r="AW389" s="5" t="n">
        <f aca="false">IF(U389="Yes",1,0)</f>
        <v>1</v>
      </c>
      <c r="AX389" s="5" t="n">
        <f aca="false">IF(D389="Military",IF(OR(IFERROR(SEARCH("equipment",E389,1),0)&gt;0,IFERROR(SEARCH("weapons",E389,1),0)&gt;0),1,0),0)</f>
        <v>1</v>
      </c>
      <c r="AY389" s="5" t="str">
        <f aca="false">IFERROR(IF(VALUE(TEXT(C389,"mm"))=IF(AK389&gt;12,AK389-12,AK389),".",IF(TEXT(C389,"mm")="01",".",1)),"Value is not in date format")</f>
        <v>.</v>
      </c>
      <c r="AZ389" s="5" t="str">
        <f aca="false">IF(AND(A389=A388,C389=C388)=TRUE(),IF(F389=F388,".","1"),".")</f>
        <v>.</v>
      </c>
      <c r="BA389" s="5" t="str">
        <f aca="false">IF(AND(_xlfn.ISFORMULA(R389),_xlfn.ISFORMULA(S389),_xlfn.ISFORMULA(T389))=TRUE(),".",1)</f>
        <v>.</v>
      </c>
      <c r="BB389" s="5" t="str">
        <f aca="false">IF(T389&lt;&gt;".",IF(T389&gt;S389,1,"."),".")</f>
        <v>.</v>
      </c>
      <c r="BC389" s="5" t="n">
        <f aca="false">IFERROR(VLOOKUP(B389,'[1]Share, Heavy Weapons to Ukraine'!B$1:AA$1048576,COLUMN('[1]Share, Heavy Weapons to Ukraine'!C398)-1,0),0)</f>
        <v>1</v>
      </c>
      <c r="BD389" s="5" t="n">
        <f aca="false">VLOOKUP(Sheet1!B389,'[1]Country Summary (€)'!B$1:F$1048576,COLUMN('[1]Country Summary (€)'!C399)-1,FALSE())</f>
        <v>0</v>
      </c>
      <c r="BE389" s="5" t="str">
        <f aca="false">IF(AND(AG389=1,D389="Military",H389&lt;&gt;"Not given")=TRUE(),IF(SUMIFS(#REF!,#REF!,A389)&gt;0,ABS((SUMIFS(#REF!,#REF!,A389)/VLOOKUP("USD",'[1]Exchange Rates'!B$1:C$1048576,2,0)))/S389,"."),".")</f>
        <v>.</v>
      </c>
      <c r="BF389" s="1" t="str">
        <f aca="false">IF(AND(AG389=1,D389="Military",H389&lt;&gt;"Not given")=TRUE(),IF(SUMIFS(#REF!,#REF!,A389)&gt;0,IF((ABS((SUMIFS(#REF!,#REF!,A389)/VLOOKUP("USD",'[1]Exchange Rates'!B$1:C$1048576,2,0)))/S389)&gt;1,(SUMIFS(#REF!,#REF!,A389)-S389)/S389,(S389-SUMIFS(#REF!,#REF!,A389))/SUMIFS(#REF!,#REF!,A389)),"."),".")</f>
        <v>.</v>
      </c>
      <c r="BG389" s="37"/>
      <c r="BH389" s="37"/>
      <c r="BI389" s="37"/>
      <c r="BJ389" s="37"/>
      <c r="BK389" s="37"/>
      <c r="BL389" s="37"/>
      <c r="BM389" s="37"/>
      <c r="BN389" s="37"/>
      <c r="BO389" s="37"/>
      <c r="BP389" s="37"/>
      <c r="BQ389" s="37"/>
      <c r="BR389" s="37"/>
      <c r="BS389" s="37"/>
      <c r="BT389" s="37"/>
      <c r="BU389" s="37"/>
      <c r="BV389" s="37"/>
      <c r="BW389" s="37"/>
      <c r="BX389" s="37"/>
    </row>
    <row r="390" customFormat="false" ht="15.75" hidden="false" customHeight="true" outlineLevel="0" collapsed="false">
      <c r="A390" s="37" t="s">
        <v>479</v>
      </c>
      <c r="B390" s="37" t="s">
        <v>57</v>
      </c>
      <c r="C390" s="92" t="n">
        <v>45005</v>
      </c>
      <c r="D390" s="37" t="s">
        <v>105</v>
      </c>
      <c r="E390" s="37" t="s">
        <v>370</v>
      </c>
      <c r="F390" s="37" t="s">
        <v>516</v>
      </c>
      <c r="G390" s="5" t="s">
        <v>61</v>
      </c>
      <c r="H390" s="39" t="n">
        <v>350000000</v>
      </c>
      <c r="I390" s="37" t="s">
        <v>313</v>
      </c>
      <c r="J390" s="7" t="str">
        <f aca="false">VLOOKUP($I390,'[1]Price List, Weapons &amp; Items'!B$1:C$1048576,2,0)</f>
        <v>Military equipment</v>
      </c>
      <c r="K390" s="7" t="str">
        <f aca="false">IF(I390=".",I390,VLOOKUP($I390,'[1]Price List, Weapons &amp; Items'!B$1:D$1048576,3,0))</f>
        <v>Military equipment</v>
      </c>
      <c r="L390" s="8" t="n">
        <f aca="false">VLOOKUP(I390,'[1]Price List, Weapons &amp; Items'!B$1:E$1048576,4,0)</f>
        <v>0</v>
      </c>
      <c r="M390" s="9" t="s">
        <v>166</v>
      </c>
      <c r="N390" s="9" t="s">
        <v>166</v>
      </c>
      <c r="O390" s="9" t="str">
        <f aca="false">VLOOKUP($I390,'[1]Price List, Weapons &amp; Items'!B$1:G$1048576,6,0)</f>
        <v>.</v>
      </c>
      <c r="P390" s="6" t="str">
        <f aca="false">IF(TYPE(M390)=1,IF(TYPE(O390)=1,M390*O390,"No price"),".")</f>
        <v>.</v>
      </c>
      <c r="Q390" s="6" t="str">
        <f aca="false">IF(TYPE(N390)=1,IF(TYPE(O390)=1,N390*O390,"No price"),".")</f>
        <v>.</v>
      </c>
      <c r="R390" s="6" t="str">
        <f aca="false">IF(AG390=1,IF(H390&lt;&gt;"Not given",H390,IF(TYPE(H390)=2,IF(SUMIFS(#REF!,#REF!,A390)&gt;0,SUMIFS(#REF!,#REF!,A390),"."),"Format error")),"")</f>
        <v/>
      </c>
      <c r="S390" s="6" t="str">
        <f aca="false">IF(AND(AG390=1,R390&lt;&gt;".")=TRUE(),R390/VLOOKUP(G390,'[1]Exchange Rates'!B$1:C$1048576,2,0),IF(R390=".",".",""))</f>
        <v/>
      </c>
      <c r="T390" s="6" t="str">
        <f aca="false">IF(AG390=1,IF(AI390="Value is not given at all",".",IF(AI390="Value is given by the source",S390,IF(AI390="Value is calculated with prices",(IF(SUMIFS(#REF!,#REF!,A390)&gt;0,SUMIFS(#REF!,#REF!,A390),"."))/VLOOKUP("USD",'[1]Exchange Rates'!B$1:C$1048576,2,0),"Error with coding"))),"")</f>
        <v/>
      </c>
      <c r="U390" s="43" t="s">
        <v>63</v>
      </c>
      <c r="V390" s="34" t="s">
        <v>517</v>
      </c>
      <c r="W390" s="34" t="s">
        <v>513</v>
      </c>
      <c r="X390" s="37" t="s">
        <v>62</v>
      </c>
      <c r="Y390" s="37" t="s">
        <v>62</v>
      </c>
      <c r="Z390" s="43" t="n">
        <v>0</v>
      </c>
      <c r="AA390" s="43" t="n">
        <v>1</v>
      </c>
      <c r="AB390" s="5" t="n">
        <f aca="false">IF(AND(D390="Humanitarian", AE390&lt;&gt;"."), 1, 0)</f>
        <v>0</v>
      </c>
      <c r="AC390" s="5" t="n">
        <f aca="false">IF(OR(M390="undisclosed", M390="."), 0, IF(M390=N390, 1, 0))</f>
        <v>0</v>
      </c>
      <c r="AD390" s="5" t="n">
        <v>0</v>
      </c>
      <c r="AE390" s="37" t="s">
        <v>62</v>
      </c>
      <c r="AF390" s="12" t="str">
        <f aca="false">""</f>
        <v/>
      </c>
      <c r="AG390" s="36" t="n">
        <v>0</v>
      </c>
      <c r="AH390" s="43" t="s">
        <v>66</v>
      </c>
      <c r="AI390" s="43" t="s">
        <v>67</v>
      </c>
      <c r="AJ390" s="36" t="n">
        <v>1</v>
      </c>
      <c r="AK390" s="36" t="n">
        <v>15</v>
      </c>
      <c r="AL390" s="36" t="n">
        <v>0</v>
      </c>
      <c r="AM390" s="36" t="n">
        <f aca="false">IF(OR(AN390="2022-2023",AN390=2022), 1, 0)</f>
        <v>1</v>
      </c>
      <c r="AN390" s="36" t="s">
        <v>68</v>
      </c>
      <c r="AO390" s="36" t="n">
        <f aca="false">VLOOKUP($I390,'[1]Price List, Weapons &amp; Items'!B$1:F$1048576,5,0)</f>
        <v>0</v>
      </c>
      <c r="AP390" s="36" t="n">
        <f aca="false">IF(AND(AO390=1,M390="undisclosed")=TRUE(),1,0)</f>
        <v>0</v>
      </c>
      <c r="AQ390" s="36" t="n">
        <f aca="false">IF(AND(AO390=1,N390="undisclosed")=TRUE(),1,0)</f>
        <v>0</v>
      </c>
      <c r="AR390" s="36" t="n">
        <f aca="false">IFERROR(IF(SEARCH("ammuni",I390,1)&gt;0,1,0),0)</f>
        <v>0</v>
      </c>
      <c r="AS390" s="5" t="str">
        <f aca="false">VLOOKUP($I390,'[1]Price List, Weapons &amp; Items'!B$1:L$1048576,COLUMN('[1]Price List, Weapons &amp; Items'!$J$11)-1,0)</f>
        <v>.</v>
      </c>
      <c r="AT390" s="5" t="str">
        <f aca="false">IF(I390=".",".",VLOOKUP($I390,'[1]Price List, Weapons &amp; Items'!B$1:J$1048576,3,0))</f>
        <v>Military equipment</v>
      </c>
      <c r="AU390" s="13" t="str">
        <f aca="true">IF(AG390=1,(OFFSET(I390,0,0,COUNTIF(#REF!,A390),1)),"")</f>
        <v/>
      </c>
      <c r="AV390" s="5" t="str">
        <f aca="false">VLOOKUP($I390,'[1]Price List, Weapons &amp; Items'!B$1:L$1048576,COLUMN('[1]Price List, Weapons &amp; Items'!$L$11)-1,0)</f>
        <v>no price, 0 count</v>
      </c>
      <c r="AW390" s="5" t="n">
        <f aca="false">IF(U390="Yes",1,0)</f>
        <v>1</v>
      </c>
      <c r="AX390" s="5" t="n">
        <f aca="false">IF(D390="Military",IF(OR(IFERROR(SEARCH("equipment",E390,1),0)&gt;0,IFERROR(SEARCH("weapons",E390,1),0)&gt;0),1,0),0)</f>
        <v>1</v>
      </c>
      <c r="AY390" s="5" t="str">
        <f aca="false">IFERROR(IF(VALUE(TEXT(C390,"mm"))=IF(AK390&gt;12,AK390-12,AK390),".",IF(TEXT(C390,"mm")="01",".",1)),"Value is not in date format")</f>
        <v>.</v>
      </c>
      <c r="AZ390" s="5" t="str">
        <f aca="false">IF(AND(A390=A389,C390=C389)=TRUE(),IF(F390=F389,".","1"),".")</f>
        <v>.</v>
      </c>
      <c r="BA390" s="5" t="str">
        <f aca="false">IF(AND(_xlfn.ISFORMULA(R390),_xlfn.ISFORMULA(S390),_xlfn.ISFORMULA(T390))=TRUE(),".",1)</f>
        <v>.</v>
      </c>
      <c r="BB390" s="5" t="str">
        <f aca="false">IF(T390&lt;&gt;".",IF(T390&gt;S390,1,"."),".")</f>
        <v>.</v>
      </c>
      <c r="BC390" s="5" t="n">
        <f aca="false">IFERROR(VLOOKUP(B390,'[1]Share, Heavy Weapons to Ukraine'!B$1:AA$1048576,COLUMN('[1]Share, Heavy Weapons to Ukraine'!C399)-1,0),0)</f>
        <v>1</v>
      </c>
      <c r="BD390" s="5" t="n">
        <f aca="false">VLOOKUP(Sheet1!B390,'[1]Country Summary (€)'!B$1:F$1048576,COLUMN('[1]Country Summary (€)'!C400)-1,FALSE())</f>
        <v>0</v>
      </c>
      <c r="BE390" s="5" t="str">
        <f aca="false">IF(AND(AG390=1,D390="Military",H390&lt;&gt;"Not given")=TRUE(),IF(SUMIFS(#REF!,#REF!,A390)&gt;0,ABS((SUMIFS(#REF!,#REF!,A390)/VLOOKUP("USD",'[1]Exchange Rates'!B$1:C$1048576,2,0)))/S390,"."),".")</f>
        <v>.</v>
      </c>
      <c r="BF390" s="1" t="str">
        <f aca="false">IF(AND(AG390=1,D390="Military",H390&lt;&gt;"Not given")=TRUE(),IF(SUMIFS(#REF!,#REF!,A390)&gt;0,IF((ABS((SUMIFS(#REF!,#REF!,A390)/VLOOKUP("USD",'[1]Exchange Rates'!B$1:C$1048576,2,0)))/S390)&gt;1,(SUMIFS(#REF!,#REF!,A390)-S390)/S390,(S390-SUMIFS(#REF!,#REF!,A390))/SUMIFS(#REF!,#REF!,A390)),"."),".")</f>
        <v>.</v>
      </c>
      <c r="BG390" s="37"/>
      <c r="BH390" s="37"/>
      <c r="BI390" s="37"/>
      <c r="BJ390" s="37"/>
      <c r="BK390" s="37"/>
      <c r="BL390" s="37"/>
      <c r="BM390" s="37"/>
      <c r="BN390" s="37"/>
      <c r="BO390" s="37"/>
      <c r="BP390" s="37"/>
      <c r="BQ390" s="37"/>
      <c r="BR390" s="37"/>
      <c r="BS390" s="37"/>
      <c r="BT390" s="37"/>
      <c r="BU390" s="37"/>
      <c r="BV390" s="37"/>
      <c r="BW390" s="37"/>
      <c r="BX390" s="37"/>
    </row>
    <row r="391" customFormat="false" ht="15.75" hidden="false" customHeight="true" outlineLevel="0" collapsed="false">
      <c r="A391" s="37" t="s">
        <v>479</v>
      </c>
      <c r="B391" s="37" t="s">
        <v>57</v>
      </c>
      <c r="C391" s="92" t="n">
        <v>45005</v>
      </c>
      <c r="D391" s="37" t="s">
        <v>105</v>
      </c>
      <c r="E391" s="37" t="s">
        <v>370</v>
      </c>
      <c r="F391" s="37" t="s">
        <v>516</v>
      </c>
      <c r="G391" s="5" t="s">
        <v>61</v>
      </c>
      <c r="H391" s="39" t="n">
        <v>350000000</v>
      </c>
      <c r="I391" s="37" t="s">
        <v>443</v>
      </c>
      <c r="J391" s="7" t="str">
        <f aca="false">VLOOKUP($I391,'[1]Price List, Weapons &amp; Items'!B$1:C$1048576,2,0)</f>
        <v>Heavy weapon</v>
      </c>
      <c r="K391" s="7" t="str">
        <f aca="false">IF(I391=".",I391,VLOOKUP($I391,'[1]Price List, Weapons &amp; Items'!B$1:D$1048576,3,0))</f>
        <v>Patrol and coastal combatants</v>
      </c>
      <c r="L391" s="8" t="n">
        <f aca="false">VLOOKUP(I391,'[1]Price List, Weapons &amp; Items'!B$1:E$1048576,4,0)</f>
        <v>0</v>
      </c>
      <c r="M391" s="9" t="n">
        <v>4</v>
      </c>
      <c r="N391" s="9" t="s">
        <v>166</v>
      </c>
      <c r="O391" s="9" t="n">
        <f aca="false">VLOOKUP($I391,'[1]Price List, Weapons &amp; Items'!B$1:G$1048576,6,0)</f>
        <v>39916727.9</v>
      </c>
      <c r="P391" s="6" t="str">
        <f aca="false">IF(TYPE(M391)=1,IF(TYPE(O391)=1,M391*O391,"No price"),".")</f>
        <v>No price</v>
      </c>
      <c r="Q391" s="6" t="str">
        <f aca="false">IF(TYPE(N391)=1,IF(TYPE(O391)=1,N391*O391,"No price"),".")</f>
        <v>.</v>
      </c>
      <c r="R391" s="6" t="str">
        <f aca="false">IF(AG391=1,IF(H391&lt;&gt;"Not given",H391,IF(TYPE(H391)=2,IF(SUMIFS(#REF!,#REF!,A391)&gt;0,SUMIFS(#REF!,#REF!,A391),"."),"Format error")),"")</f>
        <v/>
      </c>
      <c r="S391" s="6" t="str">
        <f aca="false">IF(AND(AG391=1,R391&lt;&gt;".")=TRUE(),R391/VLOOKUP(G391,'[1]Exchange Rates'!B$1:C$1048576,2,0),IF(R391=".",".",""))</f>
        <v/>
      </c>
      <c r="T391" s="6" t="str">
        <f aca="false">IF(AG391=1,IF(AI391="Value is not given at all",".",IF(AI391="Value is given by the source",S391,IF(AI391="Value is calculated with prices",(IF(SUMIFS(#REF!,#REF!,A391)&gt;0,SUMIFS(#REF!,#REF!,A391),"."))/VLOOKUP("USD",'[1]Exchange Rates'!B$1:C$1048576,2,0),"Error with coding"))),"")</f>
        <v/>
      </c>
      <c r="U391" s="43" t="s">
        <v>63</v>
      </c>
      <c r="V391" s="34" t="s">
        <v>517</v>
      </c>
      <c r="W391" s="34" t="s">
        <v>513</v>
      </c>
      <c r="X391" s="37" t="s">
        <v>62</v>
      </c>
      <c r="Y391" s="37" t="s">
        <v>62</v>
      </c>
      <c r="Z391" s="43" t="n">
        <v>0</v>
      </c>
      <c r="AA391" s="43" t="n">
        <v>1</v>
      </c>
      <c r="AB391" s="5" t="n">
        <f aca="false">IF(AND(D391="Humanitarian", AE391&lt;&gt;"."), 1, 0)</f>
        <v>0</v>
      </c>
      <c r="AC391" s="5" t="n">
        <f aca="false">IF(OR(M391="undisclosed", M391="."), 0, IF(M391=N391, 1, 0))</f>
        <v>0</v>
      </c>
      <c r="AD391" s="5" t="n">
        <v>0</v>
      </c>
      <c r="AE391" s="37" t="s">
        <v>62</v>
      </c>
      <c r="AF391" s="12" t="str">
        <f aca="false">""</f>
        <v/>
      </c>
      <c r="AG391" s="36" t="n">
        <v>0</v>
      </c>
      <c r="AH391" s="43" t="s">
        <v>66</v>
      </c>
      <c r="AI391" s="43" t="s">
        <v>67</v>
      </c>
      <c r="AJ391" s="36" t="n">
        <v>1</v>
      </c>
      <c r="AK391" s="36" t="n">
        <v>15</v>
      </c>
      <c r="AL391" s="36" t="n">
        <v>0</v>
      </c>
      <c r="AM391" s="36" t="n">
        <f aca="false">IF(OR(AN391="2022-2023",AN391=2022), 1, 0)</f>
        <v>1</v>
      </c>
      <c r="AN391" s="36" t="s">
        <v>68</v>
      </c>
      <c r="AO391" s="36" t="n">
        <f aca="false">VLOOKUP($I391,'[1]Price List, Weapons &amp; Items'!B$1:F$1048576,5,0)</f>
        <v>0</v>
      </c>
      <c r="AP391" s="36" t="n">
        <f aca="false">IF(AND(AO391=1,M391="undisclosed")=TRUE(),1,0)</f>
        <v>0</v>
      </c>
      <c r="AQ391" s="36" t="n">
        <f aca="false">IF(AND(AO391=1,N391="undisclosed")=TRUE(),1,0)</f>
        <v>0</v>
      </c>
      <c r="AR391" s="36" t="n">
        <f aca="false">IFERROR(IF(SEARCH("ammuni",I391,1)&gt;0,1,0),0)</f>
        <v>0</v>
      </c>
      <c r="AS391" s="5" t="str">
        <f aca="false">VLOOKUP($I391,'[1]Price List, Weapons &amp; Items'!B$1:L$1048576,COLUMN('[1]Price List, Weapons &amp; Items'!$J$11)-1,0)</f>
        <v>Military media (incl. websites)</v>
      </c>
      <c r="AT391" s="5" t="str">
        <f aca="false">IF(I391=".",".",VLOOKUP($I391,'[1]Price List, Weapons &amp; Items'!B$1:J$1048576,3,0))</f>
        <v>Patrol and coastal combatants</v>
      </c>
      <c r="AU391" s="13" t="str">
        <f aca="true">IF(AG391=1,(OFFSET(I391,0,0,COUNTIF(#REF!,A391),1)),"")</f>
        <v/>
      </c>
      <c r="AV391" s="5" t="n">
        <f aca="false">VLOOKUP($I391,'[1]Price List, Weapons &amp; Items'!B$1:L$1048576,COLUMN('[1]Price List, Weapons &amp; Items'!$L$11)-1,0)</f>
        <v>0</v>
      </c>
      <c r="AW391" s="5" t="n">
        <f aca="false">IF(U391="Yes",1,0)</f>
        <v>1</v>
      </c>
      <c r="AX391" s="5" t="n">
        <f aca="false">IF(D391="Military",IF(OR(IFERROR(SEARCH("equipment",E391,1),0)&gt;0,IFERROR(SEARCH("weapons",E391,1),0)&gt;0),1,0),0)</f>
        <v>1</v>
      </c>
      <c r="AY391" s="5" t="str">
        <f aca="false">IFERROR(IF(VALUE(TEXT(C391,"mm"))=IF(AK391&gt;12,AK391-12,AK391),".",IF(TEXT(C391,"mm")="01",".",1)),"Value is not in date format")</f>
        <v>.</v>
      </c>
      <c r="AZ391" s="5" t="str">
        <f aca="false">IF(AND(A391=A390,C391=C390)=TRUE(),IF(F391=F390,".","1"),".")</f>
        <v>.</v>
      </c>
      <c r="BA391" s="5" t="str">
        <f aca="false">IF(AND(_xlfn.ISFORMULA(R391),_xlfn.ISFORMULA(S391),_xlfn.ISFORMULA(T391))=TRUE(),".",1)</f>
        <v>.</v>
      </c>
      <c r="BB391" s="5" t="str">
        <f aca="false">IF(T391&lt;&gt;".",IF(T391&gt;S391,1,"."),".")</f>
        <v>.</v>
      </c>
      <c r="BC391" s="5" t="n">
        <f aca="false">IFERROR(VLOOKUP(B391,'[1]Share, Heavy Weapons to Ukraine'!B$1:AA$1048576,COLUMN('[1]Share, Heavy Weapons to Ukraine'!C400)-1,0),0)</f>
        <v>1</v>
      </c>
      <c r="BD391" s="5" t="n">
        <f aca="false">VLOOKUP(Sheet1!B391,'[1]Country Summary (€)'!B$1:F$1048576,COLUMN('[1]Country Summary (€)'!C401)-1,FALSE())</f>
        <v>0</v>
      </c>
      <c r="BE391" s="5" t="str">
        <f aca="false">IF(AND(AG391=1,D391="Military",H391&lt;&gt;"Not given")=TRUE(),IF(SUMIFS(#REF!,#REF!,A391)&gt;0,ABS((SUMIFS(#REF!,#REF!,A391)/VLOOKUP("USD",'[1]Exchange Rates'!B$1:C$1048576,2,0)))/S391,"."),".")</f>
        <v>.</v>
      </c>
      <c r="BF391" s="1" t="str">
        <f aca="false">IF(AND(AG391=1,D391="Military",H391&lt;&gt;"Not given")=TRUE(),IF(SUMIFS(#REF!,#REF!,A391)&gt;0,IF((ABS((SUMIFS(#REF!,#REF!,A391)/VLOOKUP("USD",'[1]Exchange Rates'!B$1:C$1048576,2,0)))/S391)&gt;1,(SUMIFS(#REF!,#REF!,A391)-S391)/S391,(S391-SUMIFS(#REF!,#REF!,A391))/SUMIFS(#REF!,#REF!,A391)),"."),".")</f>
        <v>.</v>
      </c>
      <c r="BG391" s="37"/>
      <c r="BH391" s="37"/>
      <c r="BI391" s="37"/>
      <c r="BJ391" s="37"/>
      <c r="BK391" s="37"/>
      <c r="BL391" s="37"/>
      <c r="BM391" s="37"/>
      <c r="BN391" s="37"/>
      <c r="BO391" s="37"/>
      <c r="BP391" s="37"/>
      <c r="BQ391" s="37"/>
      <c r="BR391" s="37"/>
      <c r="BS391" s="37"/>
      <c r="BT391" s="37"/>
      <c r="BU391" s="37"/>
      <c r="BV391" s="37"/>
      <c r="BW391" s="37"/>
      <c r="BX391" s="37"/>
    </row>
    <row r="392" customFormat="false" ht="15.75" hidden="false" customHeight="true" outlineLevel="0" collapsed="false">
      <c r="A392" s="37" t="s">
        <v>479</v>
      </c>
      <c r="B392" s="37" t="s">
        <v>57</v>
      </c>
      <c r="C392" s="92" t="n">
        <v>45005</v>
      </c>
      <c r="D392" s="37" t="s">
        <v>105</v>
      </c>
      <c r="E392" s="37" t="s">
        <v>370</v>
      </c>
      <c r="F392" s="37" t="s">
        <v>516</v>
      </c>
      <c r="G392" s="5" t="s">
        <v>61</v>
      </c>
      <c r="H392" s="39" t="n">
        <v>350000000</v>
      </c>
      <c r="I392" s="37" t="s">
        <v>368</v>
      </c>
      <c r="J392" s="7" t="str">
        <f aca="false">VLOOKUP($I392,'[1]Price List, Weapons &amp; Items'!B$1:C$1048576,2,0)</f>
        <v>Military equipment</v>
      </c>
      <c r="K392" s="7" t="str">
        <f aca="false">IF(I392=".",I392,VLOOKUP($I392,'[1]Price List, Weapons &amp; Items'!B$1:D$1048576,3,0))</f>
        <v>spare parts</v>
      </c>
      <c r="L392" s="8" t="n">
        <f aca="false">VLOOKUP(I392,'[1]Price List, Weapons &amp; Items'!B$1:E$1048576,4,0)</f>
        <v>0</v>
      </c>
      <c r="M392" s="9" t="s">
        <v>166</v>
      </c>
      <c r="N392" s="9" t="s">
        <v>166</v>
      </c>
      <c r="O392" s="9" t="str">
        <f aca="false">VLOOKUP($I392,'[1]Price List, Weapons &amp; Items'!B$1:G$1048576,6,0)</f>
        <v>.</v>
      </c>
      <c r="P392" s="6" t="str">
        <f aca="false">IF(TYPE(M392)=1,IF(TYPE(O392)=1,M392*O392,"No price"),".")</f>
        <v>.</v>
      </c>
      <c r="Q392" s="6" t="str">
        <f aca="false">IF(TYPE(N392)=1,IF(TYPE(O392)=1,N392*O392,"No price"),".")</f>
        <v>.</v>
      </c>
      <c r="R392" s="6" t="str">
        <f aca="false">IF(AG392=1,IF(H392&lt;&gt;"Not given",H392,IF(TYPE(H392)=2,IF(SUMIFS(#REF!,#REF!,A392)&gt;0,SUMIFS(#REF!,#REF!,A392),"."),"Format error")),"")</f>
        <v/>
      </c>
      <c r="S392" s="6" t="str">
        <f aca="false">IF(AND(AG392=1,R392&lt;&gt;".")=TRUE(),R392/VLOOKUP(G392,'[1]Exchange Rates'!B$1:C$1048576,2,0),IF(R392=".",".",""))</f>
        <v/>
      </c>
      <c r="T392" s="6" t="str">
        <f aca="false">IF(AG392=1,IF(AI392="Value is not given at all",".",IF(AI392="Value is given by the source",S392,IF(AI392="Value is calculated with prices",(IF(SUMIFS(#REF!,#REF!,A392)&gt;0,SUMIFS(#REF!,#REF!,A392),"."))/VLOOKUP("USD",'[1]Exchange Rates'!B$1:C$1048576,2,0),"Error with coding"))),"")</f>
        <v/>
      </c>
      <c r="U392" s="43" t="s">
        <v>63</v>
      </c>
      <c r="V392" s="34" t="s">
        <v>517</v>
      </c>
      <c r="W392" s="34" t="s">
        <v>513</v>
      </c>
      <c r="X392" s="37" t="s">
        <v>62</v>
      </c>
      <c r="Y392" s="37" t="s">
        <v>62</v>
      </c>
      <c r="Z392" s="43" t="n">
        <v>0</v>
      </c>
      <c r="AA392" s="43" t="n">
        <v>1</v>
      </c>
      <c r="AB392" s="5" t="n">
        <f aca="false">IF(AND(D392="Humanitarian", AE392&lt;&gt;"."), 1, 0)</f>
        <v>0</v>
      </c>
      <c r="AC392" s="5" t="n">
        <f aca="false">IF(OR(M392="undisclosed", M392="."), 0, IF(M392=N392, 1, 0))</f>
        <v>0</v>
      </c>
      <c r="AD392" s="5" t="n">
        <v>0</v>
      </c>
      <c r="AE392" s="37" t="s">
        <v>62</v>
      </c>
      <c r="AF392" s="12" t="str">
        <f aca="false">""</f>
        <v/>
      </c>
      <c r="AG392" s="36" t="n">
        <v>0</v>
      </c>
      <c r="AH392" s="43" t="s">
        <v>66</v>
      </c>
      <c r="AI392" s="43" t="s">
        <v>67</v>
      </c>
      <c r="AJ392" s="36" t="n">
        <v>1</v>
      </c>
      <c r="AK392" s="36" t="n">
        <v>15</v>
      </c>
      <c r="AL392" s="36" t="n">
        <v>0</v>
      </c>
      <c r="AM392" s="36" t="n">
        <f aca="false">IF(OR(AN392="2022-2023",AN392=2022), 1, 0)</f>
        <v>1</v>
      </c>
      <c r="AN392" s="36" t="s">
        <v>68</v>
      </c>
      <c r="AO392" s="36" t="n">
        <f aca="false">VLOOKUP($I392,'[1]Price List, Weapons &amp; Items'!B$1:F$1048576,5,0)</f>
        <v>0</v>
      </c>
      <c r="AP392" s="36" t="n">
        <f aca="false">IF(AND(AO392=1,M392="undisclosed")=TRUE(),1,0)</f>
        <v>0</v>
      </c>
      <c r="AQ392" s="36" t="n">
        <f aca="false">IF(AND(AO392=1,N392="undisclosed")=TRUE(),1,0)</f>
        <v>0</v>
      </c>
      <c r="AR392" s="36" t="n">
        <f aca="false">IFERROR(IF(SEARCH("ammuni",I392,1)&gt;0,1,0),0)</f>
        <v>0</v>
      </c>
      <c r="AS392" s="5" t="str">
        <f aca="false">VLOOKUP($I392,'[1]Price List, Weapons &amp; Items'!B$1:L$1048576,COLUMN('[1]Price List, Weapons &amp; Items'!$J$11)-1,0)</f>
        <v>.</v>
      </c>
      <c r="AT392" s="5" t="str">
        <f aca="false">IF(I392=".",".",VLOOKUP($I392,'[1]Price List, Weapons &amp; Items'!B$1:J$1048576,3,0))</f>
        <v>spare parts</v>
      </c>
      <c r="AU392" s="13" t="str">
        <f aca="true">IF(AG392=1,(OFFSET(I392,0,0,COUNTIF(#REF!,A392),1)),"")</f>
        <v/>
      </c>
      <c r="AV392" s="5" t="str">
        <f aca="false">VLOOKUP($I392,'[1]Price List, Weapons &amp; Items'!B$1:L$1048576,COLUMN('[1]Price List, Weapons &amp; Items'!$L$11)-1,0)</f>
        <v>no price, 0 count</v>
      </c>
      <c r="AW392" s="5" t="n">
        <f aca="false">IF(U392="Yes",1,0)</f>
        <v>1</v>
      </c>
      <c r="AX392" s="5" t="n">
        <f aca="false">IF(D392="Military",IF(OR(IFERROR(SEARCH("equipment",E392,1),0)&gt;0,IFERROR(SEARCH("weapons",E392,1),0)&gt;0),1,0),0)</f>
        <v>1</v>
      </c>
      <c r="AY392" s="5" t="str">
        <f aca="false">IFERROR(IF(VALUE(TEXT(C392,"mm"))=IF(AK392&gt;12,AK392-12,AK392),".",IF(TEXT(C392,"mm")="01",".",1)),"Value is not in date format")</f>
        <v>.</v>
      </c>
      <c r="AZ392" s="5" t="str">
        <f aca="false">IF(AND(A392=A391,C392=C391)=TRUE(),IF(F392=F391,".","1"),".")</f>
        <v>.</v>
      </c>
      <c r="BA392" s="5" t="str">
        <f aca="false">IF(AND(_xlfn.ISFORMULA(R392),_xlfn.ISFORMULA(S392),_xlfn.ISFORMULA(T392))=TRUE(),".",1)</f>
        <v>.</v>
      </c>
      <c r="BB392" s="5" t="str">
        <f aca="false">IF(T392&lt;&gt;".",IF(T392&gt;S392,1,"."),".")</f>
        <v>.</v>
      </c>
      <c r="BC392" s="5" t="n">
        <f aca="false">IFERROR(VLOOKUP(B392,'[1]Share, Heavy Weapons to Ukraine'!B$1:AA$1048576,COLUMN('[1]Share, Heavy Weapons to Ukraine'!C401)-1,0),0)</f>
        <v>1</v>
      </c>
      <c r="BD392" s="5" t="n">
        <f aca="false">VLOOKUP(Sheet1!B392,'[1]Country Summary (€)'!B$1:F$1048576,COLUMN('[1]Country Summary (€)'!C402)-1,FALSE())</f>
        <v>0</v>
      </c>
      <c r="BE392" s="5" t="str">
        <f aca="false">IF(AND(AG392=1,D392="Military",H392&lt;&gt;"Not given")=TRUE(),IF(SUMIFS(#REF!,#REF!,A392)&gt;0,ABS((SUMIFS(#REF!,#REF!,A392)/VLOOKUP("USD",'[1]Exchange Rates'!B$1:C$1048576,2,0)))/S392,"."),".")</f>
        <v>.</v>
      </c>
      <c r="BF392" s="1" t="str">
        <f aca="false">IF(AND(AG392=1,D392="Military",H392&lt;&gt;"Not given")=TRUE(),IF(SUMIFS(#REF!,#REF!,A392)&gt;0,IF((ABS((SUMIFS(#REF!,#REF!,A392)/VLOOKUP("USD",'[1]Exchange Rates'!B$1:C$1048576,2,0)))/S392)&gt;1,(SUMIFS(#REF!,#REF!,A392)-S392)/S392,(S392-SUMIFS(#REF!,#REF!,A392))/SUMIFS(#REF!,#REF!,A392)),"."),".")</f>
        <v>.</v>
      </c>
      <c r="BG392" s="37"/>
      <c r="BH392" s="37"/>
      <c r="BI392" s="37"/>
      <c r="BJ392" s="37"/>
      <c r="BK392" s="37"/>
      <c r="BL392" s="37"/>
      <c r="BM392" s="37"/>
      <c r="BN392" s="37"/>
      <c r="BO392" s="37"/>
      <c r="BP392" s="37"/>
      <c r="BQ392" s="37"/>
      <c r="BR392" s="37"/>
      <c r="BS392" s="37"/>
      <c r="BT392" s="37"/>
      <c r="BU392" s="37"/>
      <c r="BV392" s="37"/>
      <c r="BW392" s="37"/>
      <c r="BX392" s="37"/>
    </row>
    <row r="393" customFormat="false" ht="15.75" hidden="false" customHeight="true" outlineLevel="0" collapsed="false">
      <c r="A393" s="37" t="s">
        <v>479</v>
      </c>
      <c r="B393" s="37" t="s">
        <v>57</v>
      </c>
      <c r="C393" s="92" t="n">
        <v>45005</v>
      </c>
      <c r="D393" s="37" t="s">
        <v>105</v>
      </c>
      <c r="E393" s="37" t="s">
        <v>370</v>
      </c>
      <c r="F393" s="37" t="s">
        <v>516</v>
      </c>
      <c r="G393" s="5" t="s">
        <v>61</v>
      </c>
      <c r="H393" s="39" t="n">
        <v>350000000</v>
      </c>
      <c r="I393" s="37" t="s">
        <v>187</v>
      </c>
      <c r="J393" s="7" t="str">
        <f aca="false">VLOOKUP($I393,'[1]Price List, Weapons &amp; Items'!B$1:C$1048576,2,0)</f>
        <v>Military equipment</v>
      </c>
      <c r="K393" s="7" t="str">
        <f aca="false">IF(I393=".",I393,VLOOKUP($I393,'[1]Price List, Weapons &amp; Items'!B$1:D$1048576,3,0))</f>
        <v>Military equipment</v>
      </c>
      <c r="L393" s="8" t="n">
        <f aca="false">VLOOKUP(I393,'[1]Price List, Weapons &amp; Items'!B$1:E$1048576,4,0)</f>
        <v>0</v>
      </c>
      <c r="M393" s="9" t="s">
        <v>166</v>
      </c>
      <c r="N393" s="9" t="s">
        <v>166</v>
      </c>
      <c r="O393" s="9" t="str">
        <f aca="false">VLOOKUP($I393,'[1]Price List, Weapons &amp; Items'!B$1:G$1048576,6,0)</f>
        <v>.</v>
      </c>
      <c r="P393" s="6" t="str">
        <f aca="false">IF(TYPE(M393)=1,IF(TYPE(O393)=1,M393*O393,"No price"),".")</f>
        <v>.</v>
      </c>
      <c r="Q393" s="6" t="str">
        <f aca="false">IF(TYPE(N393)=1,IF(TYPE(O393)=1,N393*O393,"No price"),".")</f>
        <v>.</v>
      </c>
      <c r="R393" s="6" t="str">
        <f aca="false">IF(AG393=1,IF(H393&lt;&gt;"Not given",H393,IF(TYPE(H393)=2,IF(SUMIFS(#REF!,#REF!,A393)&gt;0,SUMIFS(#REF!,#REF!,A393),"."),"Format error")),"")</f>
        <v/>
      </c>
      <c r="S393" s="6" t="str">
        <f aca="false">IF(AND(AG393=1,R393&lt;&gt;".")=TRUE(),R393/VLOOKUP(G393,'[1]Exchange Rates'!B$1:C$1048576,2,0),IF(R393=".",".",""))</f>
        <v/>
      </c>
      <c r="T393" s="6" t="str">
        <f aca="false">IF(AG393=1,IF(AI393="Value is not given at all",".",IF(AI393="Value is given by the source",S393,IF(AI393="Value is calculated with prices",(IF(SUMIFS(#REF!,#REF!,A393)&gt;0,SUMIFS(#REF!,#REF!,A393),"."))/VLOOKUP("USD",'[1]Exchange Rates'!B$1:C$1048576,2,0),"Error with coding"))),"")</f>
        <v/>
      </c>
      <c r="U393" s="43" t="s">
        <v>63</v>
      </c>
      <c r="V393" s="34" t="s">
        <v>517</v>
      </c>
      <c r="W393" s="34" t="s">
        <v>513</v>
      </c>
      <c r="X393" s="37" t="s">
        <v>62</v>
      </c>
      <c r="Y393" s="37" t="s">
        <v>62</v>
      </c>
      <c r="Z393" s="43" t="n">
        <v>0</v>
      </c>
      <c r="AA393" s="43" t="n">
        <v>1</v>
      </c>
      <c r="AB393" s="5" t="n">
        <f aca="false">IF(AND(D393="Humanitarian", AE393&lt;&gt;"."), 1, 0)</f>
        <v>0</v>
      </c>
      <c r="AC393" s="5" t="n">
        <f aca="false">IF(OR(M393="undisclosed", M393="."), 0, IF(M393=N393, 1, 0))</f>
        <v>0</v>
      </c>
      <c r="AD393" s="5" t="n">
        <v>0</v>
      </c>
      <c r="AE393" s="37" t="s">
        <v>62</v>
      </c>
      <c r="AF393" s="12" t="str">
        <f aca="false">""</f>
        <v/>
      </c>
      <c r="AG393" s="36" t="n">
        <v>0</v>
      </c>
      <c r="AH393" s="43" t="s">
        <v>66</v>
      </c>
      <c r="AI393" s="43" t="s">
        <v>67</v>
      </c>
      <c r="AJ393" s="36" t="n">
        <v>1</v>
      </c>
      <c r="AK393" s="36" t="n">
        <v>15</v>
      </c>
      <c r="AL393" s="36" t="n">
        <v>0</v>
      </c>
      <c r="AM393" s="36" t="n">
        <f aca="false">IF(OR(AN393="2022-2023",AN393=2022), 1, 0)</f>
        <v>1</v>
      </c>
      <c r="AN393" s="36" t="s">
        <v>68</v>
      </c>
      <c r="AO393" s="36" t="n">
        <f aca="false">VLOOKUP($I393,'[1]Price List, Weapons &amp; Items'!B$1:F$1048576,5,0)</f>
        <v>0</v>
      </c>
      <c r="AP393" s="36" t="n">
        <f aca="false">IF(AND(AO393=1,M393="undisclosed")=TRUE(),1,0)</f>
        <v>0</v>
      </c>
      <c r="AQ393" s="36" t="n">
        <f aca="false">IF(AND(AO393=1,N393="undisclosed")=TRUE(),1,0)</f>
        <v>0</v>
      </c>
      <c r="AR393" s="36" t="n">
        <f aca="false">IFERROR(IF(SEARCH("ammuni",I393,1)&gt;0,1,0),0)</f>
        <v>0</v>
      </c>
      <c r="AS393" s="5" t="str">
        <f aca="false">VLOOKUP($I393,'[1]Price List, Weapons &amp; Items'!B$1:L$1048576,COLUMN('[1]Price List, Weapons &amp; Items'!$J$11)-1,0)</f>
        <v>.</v>
      </c>
      <c r="AT393" s="5" t="str">
        <f aca="false">IF(I393=".",".",VLOOKUP($I393,'[1]Price List, Weapons &amp; Items'!B$1:J$1048576,3,0))</f>
        <v>Military equipment</v>
      </c>
      <c r="AU393" s="13" t="str">
        <f aca="true">IF(AG393=1,(OFFSET(I393,0,0,COUNTIF(#REF!,A393),1)),"")</f>
        <v/>
      </c>
      <c r="AV393" s="5" t="str">
        <f aca="false">VLOOKUP($I393,'[1]Price List, Weapons &amp; Items'!B$1:L$1048576,COLUMN('[1]Price List, Weapons &amp; Items'!$L$11)-1,0)</f>
        <v>no price, 0 count</v>
      </c>
      <c r="AW393" s="5" t="n">
        <f aca="false">IF(U393="Yes",1,0)</f>
        <v>1</v>
      </c>
      <c r="AX393" s="5" t="n">
        <f aca="false">IF(D393="Military",IF(OR(IFERROR(SEARCH("equipment",E393,1),0)&gt;0,IFERROR(SEARCH("weapons",E393,1),0)&gt;0),1,0),0)</f>
        <v>1</v>
      </c>
      <c r="AY393" s="5" t="str">
        <f aca="false">IFERROR(IF(VALUE(TEXT(C393,"mm"))=IF(AK393&gt;12,AK393-12,AK393),".",IF(TEXT(C393,"mm")="01",".",1)),"Value is not in date format")</f>
        <v>.</v>
      </c>
      <c r="AZ393" s="5" t="str">
        <f aca="false">IF(AND(A393=A392,C393=C392)=TRUE(),IF(F393=F392,".","1"),".")</f>
        <v>.</v>
      </c>
      <c r="BA393" s="5" t="str">
        <f aca="false">IF(AND(_xlfn.ISFORMULA(R393),_xlfn.ISFORMULA(S393),_xlfn.ISFORMULA(T393))=TRUE(),".",1)</f>
        <v>.</v>
      </c>
      <c r="BB393" s="5" t="str">
        <f aca="false">IF(T393&lt;&gt;".",IF(T393&gt;S393,1,"."),".")</f>
        <v>.</v>
      </c>
      <c r="BC393" s="5" t="n">
        <f aca="false">IFERROR(VLOOKUP(B393,'[1]Share, Heavy Weapons to Ukraine'!B$1:AA$1048576,COLUMN('[1]Share, Heavy Weapons to Ukraine'!C402)-1,0),0)</f>
        <v>1</v>
      </c>
      <c r="BD393" s="5" t="n">
        <f aca="false">VLOOKUP(Sheet1!B393,'[1]Country Summary (€)'!B$1:F$1048576,COLUMN('[1]Country Summary (€)'!C403)-1,FALSE())</f>
        <v>0</v>
      </c>
      <c r="BE393" s="5" t="str">
        <f aca="false">IF(AND(AG393=1,D393="Military",H393&lt;&gt;"Not given")=TRUE(),IF(SUMIFS(#REF!,#REF!,A393)&gt;0,ABS((SUMIFS(#REF!,#REF!,A393)/VLOOKUP("USD",'[1]Exchange Rates'!B$1:C$1048576,2,0)))/S393,"."),".")</f>
        <v>.</v>
      </c>
      <c r="BF393" s="1" t="str">
        <f aca="false">IF(AND(AG393=1,D393="Military",H393&lt;&gt;"Not given")=TRUE(),IF(SUMIFS(#REF!,#REF!,A393)&gt;0,IF((ABS((SUMIFS(#REF!,#REF!,A393)/VLOOKUP("USD",'[1]Exchange Rates'!B$1:C$1048576,2,0)))/S393)&gt;1,(SUMIFS(#REF!,#REF!,A393)-S393)/S393,(S393-SUMIFS(#REF!,#REF!,A393))/SUMIFS(#REF!,#REF!,A393)),"."),".")</f>
        <v>.</v>
      </c>
      <c r="BG393" s="37"/>
      <c r="BH393" s="37"/>
      <c r="BI393" s="37"/>
      <c r="BJ393" s="37"/>
      <c r="BK393" s="37"/>
      <c r="BL393" s="37"/>
      <c r="BM393" s="37"/>
      <c r="BN393" s="37"/>
      <c r="BO393" s="37"/>
      <c r="BP393" s="37"/>
      <c r="BQ393" s="37"/>
      <c r="BR393" s="37"/>
      <c r="BS393" s="37"/>
      <c r="BT393" s="37"/>
      <c r="BU393" s="37"/>
      <c r="BV393" s="37"/>
      <c r="BW393" s="37"/>
      <c r="BX393" s="37"/>
    </row>
    <row r="394" customFormat="false" ht="15.75" hidden="false" customHeight="true" outlineLevel="0" collapsed="false">
      <c r="A394" s="37" t="s">
        <v>479</v>
      </c>
      <c r="B394" s="37" t="s">
        <v>57</v>
      </c>
      <c r="C394" s="92" t="n">
        <v>45005</v>
      </c>
      <c r="D394" s="37" t="s">
        <v>105</v>
      </c>
      <c r="E394" s="37" t="s">
        <v>370</v>
      </c>
      <c r="F394" s="37" t="s">
        <v>516</v>
      </c>
      <c r="G394" s="5" t="s">
        <v>61</v>
      </c>
      <c r="H394" s="39" t="n">
        <v>350000000</v>
      </c>
      <c r="I394" s="37" t="s">
        <v>519</v>
      </c>
      <c r="J394" s="7" t="str">
        <f aca="false">VLOOKUP($I394,'[1]Price List, Weapons &amp; Items'!B$1:C$1048576,2,0)</f>
        <v>Military equipment</v>
      </c>
      <c r="K394" s="7" t="str">
        <f aca="false">IF(I394=".",I394,VLOOKUP($I394,'[1]Price List, Weapons &amp; Items'!B$1:D$1048576,3,0))</f>
        <v>Armored Utility Vehicle (AUV)</v>
      </c>
      <c r="L394" s="8" t="n">
        <f aca="false">VLOOKUP(I394,'[1]Price List, Weapons &amp; Items'!B$1:E$1048576,4,0)</f>
        <v>0</v>
      </c>
      <c r="M394" s="9" t="s">
        <v>166</v>
      </c>
      <c r="N394" s="9" t="s">
        <v>166</v>
      </c>
      <c r="O394" s="9" t="n">
        <f aca="false">VLOOKUP($I394,'[1]Price List, Weapons &amp; Items'!B$1:G$1048576,6,0)</f>
        <v>135000</v>
      </c>
      <c r="P394" s="6" t="str">
        <f aca="false">IF(TYPE(M394)=1,IF(TYPE(O394)=1,M394*O394,"No price"),".")</f>
        <v>.</v>
      </c>
      <c r="Q394" s="6" t="str">
        <f aca="false">IF(TYPE(N394)=1,IF(TYPE(O394)=1,N394*O394,"No price"),".")</f>
        <v>.</v>
      </c>
      <c r="R394" s="6" t="str">
        <f aca="false">IF(AG394=1,IF(H394&lt;&gt;"Not given",H394,IF(TYPE(H394)=2,IF(SUMIFS(#REF!,#REF!,A394)&gt;0,SUMIFS(#REF!,#REF!,A394),"."),"Format error")),"")</f>
        <v/>
      </c>
      <c r="S394" s="6" t="str">
        <f aca="false">IF(AND(AG394=1,R394&lt;&gt;".")=TRUE(),R394/VLOOKUP(G394,'[1]Exchange Rates'!B$1:C$1048576,2,0),IF(R394=".",".",""))</f>
        <v/>
      </c>
      <c r="T394" s="6" t="str">
        <f aca="false">IF(AG394=1,IF(AI394="Value is not given at all",".",IF(AI394="Value is given by the source",S394,IF(AI394="Value is calculated with prices",(IF(SUMIFS(#REF!,#REF!,A394)&gt;0,SUMIFS(#REF!,#REF!,A394),"."))/VLOOKUP("USD",'[1]Exchange Rates'!B$1:C$1048576,2,0),"Error with coding"))),"")</f>
        <v/>
      </c>
      <c r="U394" s="43" t="s">
        <v>63</v>
      </c>
      <c r="V394" s="34" t="s">
        <v>517</v>
      </c>
      <c r="W394" s="34" t="s">
        <v>513</v>
      </c>
      <c r="X394" s="37" t="s">
        <v>62</v>
      </c>
      <c r="Y394" s="37" t="s">
        <v>62</v>
      </c>
      <c r="Z394" s="43" t="n">
        <v>0</v>
      </c>
      <c r="AA394" s="43" t="n">
        <v>1</v>
      </c>
      <c r="AB394" s="5" t="n">
        <f aca="false">IF(AND(D394="Humanitarian", AE394&lt;&gt;"."), 1, 0)</f>
        <v>0</v>
      </c>
      <c r="AC394" s="5" t="n">
        <f aca="false">IF(OR(M394="undisclosed", M394="."), 0, IF(M394=N394, 1, 0))</f>
        <v>0</v>
      </c>
      <c r="AD394" s="5" t="n">
        <v>0</v>
      </c>
      <c r="AE394" s="37" t="s">
        <v>62</v>
      </c>
      <c r="AF394" s="12" t="str">
        <f aca="false">""</f>
        <v/>
      </c>
      <c r="AG394" s="36" t="n">
        <v>0</v>
      </c>
      <c r="AH394" s="43" t="s">
        <v>66</v>
      </c>
      <c r="AI394" s="43" t="s">
        <v>67</v>
      </c>
      <c r="AJ394" s="36" t="n">
        <v>1</v>
      </c>
      <c r="AK394" s="36" t="n">
        <v>15</v>
      </c>
      <c r="AL394" s="36" t="n">
        <v>0</v>
      </c>
      <c r="AM394" s="36" t="n">
        <f aca="false">IF(OR(AN394="2022-2023",AN394=2022), 1, 0)</f>
        <v>1</v>
      </c>
      <c r="AN394" s="36" t="s">
        <v>68</v>
      </c>
      <c r="AO394" s="36" t="n">
        <f aca="false">VLOOKUP($I394,'[1]Price List, Weapons &amp; Items'!B$1:F$1048576,5,0)</f>
        <v>0</v>
      </c>
      <c r="AP394" s="36" t="n">
        <f aca="false">IF(AND(AO394=1,M394="undisclosed")=TRUE(),1,0)</f>
        <v>0</v>
      </c>
      <c r="AQ394" s="36" t="n">
        <f aca="false">IF(AND(AO394=1,N394="undisclosed")=TRUE(),1,0)</f>
        <v>0</v>
      </c>
      <c r="AR394" s="36" t="n">
        <f aca="false">IFERROR(IF(SEARCH("ammuni",I394,1)&gt;0,1,0),0)</f>
        <v>0</v>
      </c>
      <c r="AS394" s="5" t="str">
        <f aca="false">VLOOKUP($I394,'[1]Price List, Weapons &amp; Items'!B$1:L$1048576,COLUMN('[1]Price List, Weapons &amp; Items'!$J$11)-1,0)</f>
        <v>Military media (incl. websites)</v>
      </c>
      <c r="AT394" s="5" t="str">
        <f aca="false">IF(I394=".",".",VLOOKUP($I394,'[1]Price List, Weapons &amp; Items'!B$1:J$1048576,3,0))</f>
        <v>Armored Utility Vehicle (AUV)</v>
      </c>
      <c r="AU394" s="13" t="str">
        <f aca="true">IF(AG394=1,(OFFSET(I394,0,0,COUNTIF(#REF!,A394),1)),"")</f>
        <v/>
      </c>
      <c r="AV394" s="5" t="n">
        <f aca="false">VLOOKUP($I394,'[1]Price List, Weapons &amp; Items'!B$1:L$1048576,COLUMN('[1]Price List, Weapons &amp; Items'!$L$11)-1,0)</f>
        <v>0</v>
      </c>
      <c r="AW394" s="5" t="n">
        <f aca="false">IF(U394="Yes",1,0)</f>
        <v>1</v>
      </c>
      <c r="AX394" s="5" t="n">
        <f aca="false">IF(D394="Military",IF(OR(IFERROR(SEARCH("equipment",E394,1),0)&gt;0,IFERROR(SEARCH("weapons",E394,1),0)&gt;0),1,0),0)</f>
        <v>1</v>
      </c>
      <c r="AY394" s="5" t="str">
        <f aca="false">IFERROR(IF(VALUE(TEXT(C394,"mm"))=IF(AK394&gt;12,AK394-12,AK394),".",IF(TEXT(C394,"mm")="01",".",1)),"Value is not in date format")</f>
        <v>.</v>
      </c>
      <c r="AZ394" s="5" t="str">
        <f aca="false">IF(AND(A394=A393,C394=C393)=TRUE(),IF(F394=F393,".","1"),".")</f>
        <v>.</v>
      </c>
      <c r="BA394" s="5" t="str">
        <f aca="false">IF(AND(_xlfn.ISFORMULA(R394),_xlfn.ISFORMULA(S394),_xlfn.ISFORMULA(T394))=TRUE(),".",1)</f>
        <v>.</v>
      </c>
      <c r="BB394" s="5" t="str">
        <f aca="false">IF(T394&lt;&gt;".",IF(T394&gt;S394,1,"."),".")</f>
        <v>.</v>
      </c>
      <c r="BC394" s="5" t="n">
        <f aca="false">IFERROR(VLOOKUP(B394,'[1]Share, Heavy Weapons to Ukraine'!B$1:AA$1048576,COLUMN('[1]Share, Heavy Weapons to Ukraine'!C403)-1,0),0)</f>
        <v>1</v>
      </c>
      <c r="BD394" s="5" t="n">
        <f aca="false">VLOOKUP(Sheet1!B394,'[1]Country Summary (€)'!B$1:F$1048576,COLUMN('[1]Country Summary (€)'!C404)-1,FALSE())</f>
        <v>0</v>
      </c>
      <c r="BE394" s="5" t="str">
        <f aca="false">IF(AND(AG394=1,D394="Military",H394&lt;&gt;"Not given")=TRUE(),IF(SUMIFS(#REF!,#REF!,A394)&gt;0,ABS((SUMIFS(#REF!,#REF!,A394)/VLOOKUP("USD",'[1]Exchange Rates'!B$1:C$1048576,2,0)))/S394,"."),".")</f>
        <v>.</v>
      </c>
      <c r="BF394" s="1" t="str">
        <f aca="false">IF(AND(AG394=1,D394="Military",H394&lt;&gt;"Not given")=TRUE(),IF(SUMIFS(#REF!,#REF!,A394)&gt;0,IF((ABS((SUMIFS(#REF!,#REF!,A394)/VLOOKUP("USD",'[1]Exchange Rates'!B$1:C$1048576,2,0)))/S394)&gt;1,(SUMIFS(#REF!,#REF!,A394)-S394)/S394,(S394-SUMIFS(#REF!,#REF!,A394))/SUMIFS(#REF!,#REF!,A394)),"."),".")</f>
        <v>.</v>
      </c>
      <c r="BG394" s="37"/>
      <c r="BH394" s="37"/>
      <c r="BI394" s="37"/>
      <c r="BJ394" s="37"/>
      <c r="BK394" s="37"/>
      <c r="BL394" s="37"/>
      <c r="BM394" s="37"/>
      <c r="BN394" s="37"/>
      <c r="BO394" s="37"/>
      <c r="BP394" s="37"/>
      <c r="BQ394" s="37"/>
      <c r="BR394" s="37"/>
      <c r="BS394" s="37"/>
      <c r="BT394" s="37"/>
      <c r="BU394" s="37"/>
      <c r="BV394" s="37"/>
      <c r="BW394" s="37"/>
      <c r="BX394" s="37"/>
    </row>
    <row r="395" customFormat="false" ht="15.75" hidden="false" customHeight="true" outlineLevel="0" collapsed="false">
      <c r="A395" s="37" t="s">
        <v>479</v>
      </c>
      <c r="B395" s="37" t="s">
        <v>57</v>
      </c>
      <c r="C395" s="92" t="n">
        <v>45020</v>
      </c>
      <c r="D395" s="37" t="s">
        <v>105</v>
      </c>
      <c r="E395" s="37" t="s">
        <v>370</v>
      </c>
      <c r="F395" s="37" t="s">
        <v>520</v>
      </c>
      <c r="G395" s="5" t="s">
        <v>61</v>
      </c>
      <c r="H395" s="39" t="n">
        <v>500000000</v>
      </c>
      <c r="I395" s="37" t="s">
        <v>476</v>
      </c>
      <c r="J395" s="7" t="str">
        <f aca="false">VLOOKUP($I395,'[1]Price List, Weapons &amp; Items'!B$1:C$1048576,2,0)</f>
        <v>Ammunition for heavy weapon</v>
      </c>
      <c r="K395" s="7" t="str">
        <f aca="false">IF(I395=".",I395,VLOOKUP($I395,'[1]Price List, Weapons &amp; Items'!B$1:D$1048576,3,0))</f>
        <v>Surface-to-air missile (SAM)</v>
      </c>
      <c r="L395" s="8" t="n">
        <f aca="false">VLOOKUP(I395,'[1]Price List, Weapons &amp; Items'!B$1:E$1048576,4,0)</f>
        <v>0</v>
      </c>
      <c r="M395" s="9" t="s">
        <v>166</v>
      </c>
      <c r="N395" s="9" t="s">
        <v>166</v>
      </c>
      <c r="O395" s="9" t="n">
        <f aca="false">VLOOKUP($I395,'[1]Price List, Weapons &amp; Items'!B$1:G$1048576,6,0)</f>
        <v>3000000</v>
      </c>
      <c r="P395" s="6" t="str">
        <f aca="false">IF(TYPE(M395)=1,IF(TYPE(O395)=1,M395*O395,"No price"),".")</f>
        <v>.</v>
      </c>
      <c r="Q395" s="6" t="str">
        <f aca="false">IF(TYPE(N395)=1,IF(TYPE(O395)=1,N395*O395,"No price"),".")</f>
        <v>.</v>
      </c>
      <c r="R395" s="6" t="str">
        <f aca="false">IF(AG395=1,IF(H395&lt;&gt;"Not given",H395,IF(TYPE(H395)=2,IF(SUMIFS(#REF!,#REF!,A395)&gt;0,SUMIFS(#REF!,#REF!,A395),"."),"Format error")),"")</f>
        <v/>
      </c>
      <c r="S395" s="6" t="str">
        <f aca="false">IF(AND(AG395=1,R395&lt;&gt;".")=TRUE(),R395/VLOOKUP(G395,'[1]Exchange Rates'!B$1:C$1048576,2,0),IF(R395=".",".",""))</f>
        <v/>
      </c>
      <c r="T395" s="6" t="str">
        <f aca="false">IF(AG395=1,IF(AI395="Value is not given at all",".",IF(AI395="Value is given by the source",S395,IF(AI395="Value is calculated with prices",(IF(SUMIFS(#REF!,#REF!,A395)&gt;0,SUMIFS(#REF!,#REF!,A395),"."))/VLOOKUP("USD",'[1]Exchange Rates'!B$1:C$1048576,2,0),"Error with coding"))),"")</f>
        <v/>
      </c>
      <c r="U395" s="43" t="s">
        <v>63</v>
      </c>
      <c r="V395" s="34" t="s">
        <v>521</v>
      </c>
      <c r="W395" s="34" t="s">
        <v>513</v>
      </c>
      <c r="X395" s="37" t="s">
        <v>62</v>
      </c>
      <c r="Y395" s="37" t="s">
        <v>62</v>
      </c>
      <c r="Z395" s="43" t="n">
        <v>0</v>
      </c>
      <c r="AA395" s="43" t="n">
        <v>1</v>
      </c>
      <c r="AB395" s="5" t="n">
        <f aca="false">IF(AND(D395="Humanitarian", AE395&lt;&gt;"."), 1, 0)</f>
        <v>0</v>
      </c>
      <c r="AC395" s="5" t="n">
        <f aca="false">IF(OR(M395="undisclosed", M395="."), 0, IF(M395=N395, 1, 0))</f>
        <v>0</v>
      </c>
      <c r="AD395" s="5" t="n">
        <v>0</v>
      </c>
      <c r="AE395" s="37" t="s">
        <v>62</v>
      </c>
      <c r="AF395" s="12" t="str">
        <f aca="false">""</f>
        <v/>
      </c>
      <c r="AG395" s="36" t="n">
        <v>0</v>
      </c>
      <c r="AH395" s="43" t="s">
        <v>66</v>
      </c>
      <c r="AI395" s="43" t="s">
        <v>67</v>
      </c>
      <c r="AJ395" s="36" t="n">
        <v>1</v>
      </c>
      <c r="AK395" s="36" t="n">
        <v>16</v>
      </c>
      <c r="AL395" s="36" t="n">
        <v>0</v>
      </c>
      <c r="AM395" s="36" t="n">
        <f aca="false">IF(OR(AN395="2022-2023",AN395=2022), 1, 0)</f>
        <v>1</v>
      </c>
      <c r="AN395" s="36" t="s">
        <v>68</v>
      </c>
      <c r="AO395" s="36" t="n">
        <f aca="false">VLOOKUP($I395,'[1]Price List, Weapons &amp; Items'!B$1:F$1048576,5,0)</f>
        <v>0</v>
      </c>
      <c r="AP395" s="36" t="n">
        <f aca="false">IF(AND(AO395=1,M395="undisclosed")=TRUE(),1,0)</f>
        <v>0</v>
      </c>
      <c r="AQ395" s="36" t="n">
        <f aca="false">IF(AND(AO395=1,N395="undisclosed")=TRUE(),1,0)</f>
        <v>0</v>
      </c>
      <c r="AR395" s="36" t="n">
        <f aca="false">IFERROR(IF(SEARCH("ammuni",I395,1)&gt;0,1,0),0)</f>
        <v>0</v>
      </c>
      <c r="AS395" s="5" t="str">
        <f aca="false">VLOOKUP($I395,'[1]Price List, Weapons &amp; Items'!B$1:L$1048576,COLUMN('[1]Price List, Weapons &amp; Items'!$J$11)-1,0)</f>
        <v>Media reports (incl. social media)</v>
      </c>
      <c r="AT395" s="5" t="str">
        <f aca="false">IF(I395=".",".",VLOOKUP($I395,'[1]Price List, Weapons &amp; Items'!B$1:J$1048576,3,0))</f>
        <v>Surface-to-air missile (SAM)</v>
      </c>
      <c r="AU395" s="13" t="str">
        <f aca="true">IF(AG395=1,(OFFSET(I395,0,0,COUNTIF(#REF!,A395),1)),"")</f>
        <v/>
      </c>
      <c r="AV395" s="5" t="str">
        <f aca="false">VLOOKUP($I395,'[1]Price List, Weapons &amp; Items'!B$1:L$1048576,COLUMN('[1]Price List, Weapons &amp; Items'!$L$11)-1,0)</f>
        <v>no price, 0 count</v>
      </c>
      <c r="AW395" s="5" t="n">
        <f aca="false">IF(U395="Yes",1,0)</f>
        <v>1</v>
      </c>
      <c r="AX395" s="5" t="n">
        <f aca="false">IF(D395="Military",IF(OR(IFERROR(SEARCH("equipment",E395,1),0)&gt;0,IFERROR(SEARCH("weapons",E395,1),0)&gt;0),1,0),0)</f>
        <v>1</v>
      </c>
      <c r="AY395" s="5" t="str">
        <f aca="false">IFERROR(IF(VALUE(TEXT(C395,"mm"))=IF(AK395&gt;12,AK395-12,AK395),".",IF(TEXT(C395,"mm")="01",".",1)),"Value is not in date format")</f>
        <v>.</v>
      </c>
      <c r="AZ395" s="5" t="str">
        <f aca="false">IF(AND(A395=A394,C395=C394)=TRUE(),IF(F395=F394,".","1"),".")</f>
        <v>.</v>
      </c>
      <c r="BA395" s="5" t="str">
        <f aca="false">IF(AND(_xlfn.ISFORMULA(R395),_xlfn.ISFORMULA(S395),_xlfn.ISFORMULA(T395))=TRUE(),".",1)</f>
        <v>.</v>
      </c>
      <c r="BB395" s="5" t="str">
        <f aca="false">IF(T395&lt;&gt;".",IF(T395&gt;S395,1,"."),".")</f>
        <v>.</v>
      </c>
      <c r="BC395" s="5" t="n">
        <f aca="false">IFERROR(VLOOKUP(B395,'[1]Share, Heavy Weapons to Ukraine'!B$1:AA$1048576,COLUMN('[1]Share, Heavy Weapons to Ukraine'!C404)-1,0),0)</f>
        <v>1</v>
      </c>
      <c r="BD395" s="5" t="n">
        <f aca="false">VLOOKUP(Sheet1!B395,'[1]Country Summary (€)'!B$1:F$1048576,COLUMN('[1]Country Summary (€)'!C405)-1,FALSE())</f>
        <v>0</v>
      </c>
      <c r="BE395" s="5" t="str">
        <f aca="false">IF(AND(AG395=1,D395="Military",H395&lt;&gt;"Not given")=TRUE(),IF(SUMIFS(#REF!,#REF!,A395)&gt;0,ABS((SUMIFS(#REF!,#REF!,A395)/VLOOKUP("USD",'[1]Exchange Rates'!B$1:C$1048576,2,0)))/S395,"."),".")</f>
        <v>.</v>
      </c>
      <c r="BF395" s="1" t="str">
        <f aca="false">IF(AND(AG395=1,D395="Military",H395&lt;&gt;"Not given")=TRUE(),IF(SUMIFS(#REF!,#REF!,A395)&gt;0,IF((ABS((SUMIFS(#REF!,#REF!,A395)/VLOOKUP("USD",'[1]Exchange Rates'!B$1:C$1048576,2,0)))/S395)&gt;1,(SUMIFS(#REF!,#REF!,A395)-S395)/S395,(S395-SUMIFS(#REF!,#REF!,A395))/SUMIFS(#REF!,#REF!,A395)),"."),".")</f>
        <v>.</v>
      </c>
      <c r="BG395" s="37"/>
      <c r="BH395" s="37"/>
      <c r="BI395" s="37"/>
      <c r="BJ395" s="37"/>
      <c r="BK395" s="37"/>
      <c r="BL395" s="37"/>
      <c r="BM395" s="37"/>
      <c r="BN395" s="37"/>
      <c r="BO395" s="37"/>
      <c r="BP395" s="37"/>
      <c r="BQ395" s="37"/>
      <c r="BR395" s="37"/>
      <c r="BS395" s="37"/>
      <c r="BT395" s="37"/>
      <c r="BU395" s="37"/>
      <c r="BV395" s="37"/>
      <c r="BW395" s="37"/>
      <c r="BX395" s="37"/>
    </row>
    <row r="396" customFormat="false" ht="15.75" hidden="false" customHeight="true" outlineLevel="0" collapsed="false">
      <c r="A396" s="37" t="s">
        <v>479</v>
      </c>
      <c r="B396" s="37" t="s">
        <v>57</v>
      </c>
      <c r="C396" s="92" t="n">
        <v>45020</v>
      </c>
      <c r="D396" s="37" t="s">
        <v>105</v>
      </c>
      <c r="E396" s="37" t="s">
        <v>370</v>
      </c>
      <c r="F396" s="37" t="s">
        <v>520</v>
      </c>
      <c r="G396" s="5" t="s">
        <v>61</v>
      </c>
      <c r="H396" s="39" t="n">
        <v>500000000</v>
      </c>
      <c r="I396" s="37" t="s">
        <v>231</v>
      </c>
      <c r="J396" s="7" t="str">
        <f aca="false">VLOOKUP($I396,'[1]Price List, Weapons &amp; Items'!B$1:C$1048576,2,0)</f>
        <v>Ammunition for heavy weapon</v>
      </c>
      <c r="K396" s="7" t="str">
        <f aca="false">IF(I396=".",I396,VLOOKUP($I396,'[1]Price List, Weapons &amp; Items'!B$1:D$1048576,3,0))</f>
        <v>227mm MLRS ammunition</v>
      </c>
      <c r="L396" s="8" t="n">
        <f aca="false">VLOOKUP(I396,'[1]Price List, Weapons &amp; Items'!B$1:E$1048576,4,0)</f>
        <v>0</v>
      </c>
      <c r="M396" s="9" t="s">
        <v>166</v>
      </c>
      <c r="N396" s="9" t="s">
        <v>166</v>
      </c>
      <c r="O396" s="9" t="n">
        <f aca="false">VLOOKUP($I396,'[1]Price List, Weapons &amp; Items'!B$1:G$1048576,6,0)</f>
        <v>150000</v>
      </c>
      <c r="P396" s="6" t="str">
        <f aca="false">IF(TYPE(M396)=1,IF(TYPE(O396)=1,M396*O396,"No price"),".")</f>
        <v>.</v>
      </c>
      <c r="Q396" s="6" t="str">
        <f aca="false">IF(TYPE(N396)=1,IF(TYPE(O396)=1,N396*O396,"No price"),".")</f>
        <v>.</v>
      </c>
      <c r="R396" s="6" t="str">
        <f aca="false">IF(AG396=1,IF(H396&lt;&gt;"Not given",H396,IF(TYPE(H396)=2,IF(SUMIFS(#REF!,#REF!,A396)&gt;0,SUMIFS(#REF!,#REF!,A396),"."),"Format error")),"")</f>
        <v/>
      </c>
      <c r="S396" s="6" t="str">
        <f aca="false">IF(AND(AG396=1,R396&lt;&gt;".")=TRUE(),R396/VLOOKUP(G396,'[1]Exchange Rates'!B$1:C$1048576,2,0),IF(R396=".",".",""))</f>
        <v/>
      </c>
      <c r="T396" s="6" t="str">
        <f aca="false">IF(AG396=1,IF(AI396="Value is not given at all",".",IF(AI396="Value is given by the source",S396,IF(AI396="Value is calculated with prices",(IF(SUMIFS(#REF!,#REF!,A396)&gt;0,SUMIFS(#REF!,#REF!,A396),"."))/VLOOKUP("USD",'[1]Exchange Rates'!B$1:C$1048576,2,0),"Error with coding"))),"")</f>
        <v/>
      </c>
      <c r="U396" s="43" t="s">
        <v>63</v>
      </c>
      <c r="V396" s="34" t="s">
        <v>521</v>
      </c>
      <c r="W396" s="34" t="s">
        <v>513</v>
      </c>
      <c r="X396" s="37" t="s">
        <v>62</v>
      </c>
      <c r="Y396" s="37" t="s">
        <v>62</v>
      </c>
      <c r="Z396" s="43" t="n">
        <v>0</v>
      </c>
      <c r="AA396" s="43" t="n">
        <v>1</v>
      </c>
      <c r="AB396" s="5" t="n">
        <f aca="false">IF(AND(D396="Humanitarian", AE396&lt;&gt;"."), 1, 0)</f>
        <v>0</v>
      </c>
      <c r="AC396" s="5" t="n">
        <f aca="false">IF(OR(M396="undisclosed", M396="."), 0, IF(M396=N396, 1, 0))</f>
        <v>0</v>
      </c>
      <c r="AD396" s="5" t="n">
        <v>0</v>
      </c>
      <c r="AE396" s="37" t="s">
        <v>62</v>
      </c>
      <c r="AF396" s="12" t="str">
        <f aca="false">""</f>
        <v/>
      </c>
      <c r="AG396" s="36" t="n">
        <v>0</v>
      </c>
      <c r="AH396" s="43" t="s">
        <v>66</v>
      </c>
      <c r="AI396" s="43" t="s">
        <v>67</v>
      </c>
      <c r="AJ396" s="36" t="n">
        <v>1</v>
      </c>
      <c r="AK396" s="36" t="n">
        <v>16</v>
      </c>
      <c r="AL396" s="36" t="n">
        <v>0</v>
      </c>
      <c r="AM396" s="36" t="n">
        <f aca="false">IF(OR(AN396="2022-2023",AN396=2022), 1, 0)</f>
        <v>1</v>
      </c>
      <c r="AN396" s="36" t="s">
        <v>68</v>
      </c>
      <c r="AO396" s="36" t="n">
        <f aca="false">VLOOKUP($I396,'[1]Price List, Weapons &amp; Items'!B$1:F$1048576,5,0)</f>
        <v>1</v>
      </c>
      <c r="AP396" s="36" t="n">
        <f aca="false">IF(AND(AO396=1,M396="undisclosed")=TRUE(),1,0)</f>
        <v>1</v>
      </c>
      <c r="AQ396" s="36" t="n">
        <f aca="false">IF(AND(AO396=1,N396="undisclosed")=TRUE(),1,0)</f>
        <v>1</v>
      </c>
      <c r="AR396" s="36" t="n">
        <f aca="false">IFERROR(IF(SEARCH("ammuni",I396,1)&gt;0,1,0),0)</f>
        <v>1</v>
      </c>
      <c r="AS396" s="5" t="str">
        <f aca="false">VLOOKUP($I396,'[1]Price List, Weapons &amp; Items'!B$1:L$1048576,COLUMN('[1]Price List, Weapons &amp; Items'!$J$11)-1,0)</f>
        <v>Media reports (incl. social media)</v>
      </c>
      <c r="AT396" s="5" t="str">
        <f aca="false">IF(I396=".",".",VLOOKUP($I396,'[1]Price List, Weapons &amp; Items'!B$1:J$1048576,3,0))</f>
        <v>227mm MLRS ammunition</v>
      </c>
      <c r="AU396" s="13" t="str">
        <f aca="true">IF(AG396=1,(OFFSET(I396,0,0,COUNTIF(#REF!,A396),1)),"")</f>
        <v/>
      </c>
      <c r="AV396" s="5" t="str">
        <f aca="false">VLOOKUP($I396,'[1]Price List, Weapons &amp; Items'!B$1:L$1048576,COLUMN('[1]Price List, Weapons &amp; Items'!$L$11)-1,0)</f>
        <v>no price, 0 count</v>
      </c>
      <c r="AW396" s="5" t="n">
        <f aca="false">IF(U396="Yes",1,0)</f>
        <v>1</v>
      </c>
      <c r="AX396" s="5" t="n">
        <f aca="false">IF(D396="Military",IF(OR(IFERROR(SEARCH("equipment",E396,1),0)&gt;0,IFERROR(SEARCH("weapons",E396,1),0)&gt;0),1,0),0)</f>
        <v>1</v>
      </c>
      <c r="AY396" s="5" t="str">
        <f aca="false">IFERROR(IF(VALUE(TEXT(C396,"mm"))=IF(AK396&gt;12,AK396-12,AK396),".",IF(TEXT(C396,"mm")="01",".",1)),"Value is not in date format")</f>
        <v>.</v>
      </c>
      <c r="AZ396" s="5" t="str">
        <f aca="false">IF(AND(A396=A395,C396=C395)=TRUE(),IF(F396=F395,".","1"),".")</f>
        <v>.</v>
      </c>
      <c r="BA396" s="5" t="str">
        <f aca="false">IF(AND(_xlfn.ISFORMULA(R396),_xlfn.ISFORMULA(S396),_xlfn.ISFORMULA(T396))=TRUE(),".",1)</f>
        <v>.</v>
      </c>
      <c r="BB396" s="5" t="str">
        <f aca="false">IF(T396&lt;&gt;".",IF(T396&gt;S396,1,"."),".")</f>
        <v>.</v>
      </c>
      <c r="BC396" s="5" t="n">
        <f aca="false">IFERROR(VLOOKUP(B396,'[1]Share, Heavy Weapons to Ukraine'!B$1:AA$1048576,COLUMN('[1]Share, Heavy Weapons to Ukraine'!C405)-1,0),0)</f>
        <v>1</v>
      </c>
      <c r="BD396" s="5" t="n">
        <f aca="false">VLOOKUP(Sheet1!B396,'[1]Country Summary (€)'!B$1:F$1048576,COLUMN('[1]Country Summary (€)'!C406)-1,FALSE())</f>
        <v>0</v>
      </c>
      <c r="BE396" s="5" t="str">
        <f aca="false">IF(AND(AG396=1,D396="Military",H396&lt;&gt;"Not given")=TRUE(),IF(SUMIFS(#REF!,#REF!,A396)&gt;0,ABS((SUMIFS(#REF!,#REF!,A396)/VLOOKUP("USD",'[1]Exchange Rates'!B$1:C$1048576,2,0)))/S396,"."),".")</f>
        <v>.</v>
      </c>
      <c r="BF396" s="1" t="str">
        <f aca="false">IF(AND(AG396=1,D396="Military",H396&lt;&gt;"Not given")=TRUE(),IF(SUMIFS(#REF!,#REF!,A396)&gt;0,IF((ABS((SUMIFS(#REF!,#REF!,A396)/VLOOKUP("USD",'[1]Exchange Rates'!B$1:C$1048576,2,0)))/S396)&gt;1,(SUMIFS(#REF!,#REF!,A396)-S396)/S396,(S396-SUMIFS(#REF!,#REF!,A396))/SUMIFS(#REF!,#REF!,A396)),"."),".")</f>
        <v>.</v>
      </c>
      <c r="BG396" s="37"/>
      <c r="BH396" s="37"/>
      <c r="BI396" s="37"/>
      <c r="BJ396" s="37"/>
      <c r="BK396" s="37"/>
      <c r="BL396" s="37"/>
      <c r="BM396" s="37"/>
      <c r="BN396" s="37"/>
      <c r="BO396" s="37"/>
      <c r="BP396" s="37"/>
      <c r="BQ396" s="37"/>
      <c r="BR396" s="37"/>
      <c r="BS396" s="37"/>
      <c r="BT396" s="37"/>
      <c r="BU396" s="37"/>
      <c r="BV396" s="37"/>
      <c r="BW396" s="37"/>
      <c r="BX396" s="37"/>
    </row>
    <row r="397" customFormat="false" ht="15.75" hidden="false" customHeight="true" outlineLevel="0" collapsed="false">
      <c r="A397" s="37" t="s">
        <v>479</v>
      </c>
      <c r="B397" s="37" t="s">
        <v>57</v>
      </c>
      <c r="C397" s="92" t="n">
        <v>45020</v>
      </c>
      <c r="D397" s="37" t="s">
        <v>105</v>
      </c>
      <c r="E397" s="37" t="s">
        <v>370</v>
      </c>
      <c r="F397" s="37" t="s">
        <v>520</v>
      </c>
      <c r="G397" s="5" t="s">
        <v>61</v>
      </c>
      <c r="H397" s="39" t="n">
        <v>500000000</v>
      </c>
      <c r="I397" s="37" t="s">
        <v>147</v>
      </c>
      <c r="J397" s="7" t="str">
        <f aca="false">VLOOKUP($I397,'[1]Price List, Weapons &amp; Items'!B$1:C$1048576,2,0)</f>
        <v>Ammunition for heavy weapon</v>
      </c>
      <c r="K397" s="7" t="str">
        <f aca="false">IF(I397=".",I397,VLOOKUP($I397,'[1]Price List, Weapons &amp; Items'!B$1:D$1048576,3,0))</f>
        <v>155mm howitzer ammunition</v>
      </c>
      <c r="L397" s="8" t="n">
        <f aca="false">VLOOKUP(I397,'[1]Price List, Weapons &amp; Items'!B$1:E$1048576,4,0)</f>
        <v>0</v>
      </c>
      <c r="M397" s="9" t="n">
        <v>100000</v>
      </c>
      <c r="N397" s="9" t="s">
        <v>166</v>
      </c>
      <c r="O397" s="9" t="n">
        <f aca="false">VLOOKUP($I397,'[1]Price List, Weapons &amp; Items'!B$1:G$1048576,6,0)</f>
        <v>3800</v>
      </c>
      <c r="P397" s="6" t="str">
        <f aca="false">IF(TYPE(M397)=1,IF(TYPE(O397)=1,M397*O397,"No price"),".")</f>
        <v>No price</v>
      </c>
      <c r="Q397" s="6" t="str">
        <f aca="false">IF(TYPE(N397)=1,IF(TYPE(O397)=1,N397*O397,"No price"),".")</f>
        <v>.</v>
      </c>
      <c r="R397" s="6" t="str">
        <f aca="false">IF(AG397=1,IF(H397&lt;&gt;"Not given",H397,IF(TYPE(H397)=2,IF(SUMIFS(#REF!,#REF!,A397)&gt;0,SUMIFS(#REF!,#REF!,A397),"."),"Format error")),"")</f>
        <v/>
      </c>
      <c r="S397" s="6" t="str">
        <f aca="false">IF(AND(AG397=1,R397&lt;&gt;".")=TRUE(),R397/VLOOKUP(G397,'[1]Exchange Rates'!B$1:C$1048576,2,0),IF(R397=".",".",""))</f>
        <v/>
      </c>
      <c r="T397" s="6" t="str">
        <f aca="false">IF(AG397=1,IF(AI397="Value is not given at all",".",IF(AI397="Value is given by the source",S397,IF(AI397="Value is calculated with prices",(IF(SUMIFS(#REF!,#REF!,A397)&gt;0,SUMIFS(#REF!,#REF!,A397),"."))/VLOOKUP("USD",'[1]Exchange Rates'!B$1:C$1048576,2,0),"Error with coding"))),"")</f>
        <v/>
      </c>
      <c r="U397" s="43" t="s">
        <v>63</v>
      </c>
      <c r="V397" s="34" t="s">
        <v>521</v>
      </c>
      <c r="W397" s="34" t="s">
        <v>513</v>
      </c>
      <c r="X397" s="37" t="s">
        <v>62</v>
      </c>
      <c r="Y397" s="37" t="s">
        <v>62</v>
      </c>
      <c r="Z397" s="43" t="n">
        <v>0</v>
      </c>
      <c r="AA397" s="43" t="n">
        <v>1</v>
      </c>
      <c r="AB397" s="5" t="n">
        <f aca="false">IF(AND(D397="Humanitarian", AE397&lt;&gt;"."), 1, 0)</f>
        <v>0</v>
      </c>
      <c r="AC397" s="5" t="n">
        <f aca="false">IF(OR(M397="undisclosed", M397="."), 0, IF(M397=N397, 1, 0))</f>
        <v>0</v>
      </c>
      <c r="AD397" s="5" t="n">
        <v>0</v>
      </c>
      <c r="AE397" s="37" t="s">
        <v>62</v>
      </c>
      <c r="AF397" s="12" t="str">
        <f aca="false">""</f>
        <v/>
      </c>
      <c r="AG397" s="36" t="n">
        <v>0</v>
      </c>
      <c r="AH397" s="43" t="s">
        <v>66</v>
      </c>
      <c r="AI397" s="43" t="s">
        <v>67</v>
      </c>
      <c r="AJ397" s="36" t="n">
        <v>1</v>
      </c>
      <c r="AK397" s="36" t="n">
        <v>16</v>
      </c>
      <c r="AL397" s="36" t="n">
        <v>0</v>
      </c>
      <c r="AM397" s="36" t="n">
        <f aca="false">IF(OR(AN397="2022-2023",AN397=2022), 1, 0)</f>
        <v>1</v>
      </c>
      <c r="AN397" s="36" t="s">
        <v>68</v>
      </c>
      <c r="AO397" s="36" t="n">
        <f aca="false">VLOOKUP($I397,'[1]Price List, Weapons &amp; Items'!B$1:F$1048576,5,0)</f>
        <v>1</v>
      </c>
      <c r="AP397" s="36" t="n">
        <f aca="false">IF(AND(AO397=1,M397="undisclosed")=TRUE(),1,0)</f>
        <v>0</v>
      </c>
      <c r="AQ397" s="36" t="n">
        <f aca="false">IF(AND(AO397=1,N397="undisclosed")=TRUE(),1,0)</f>
        <v>1</v>
      </c>
      <c r="AR397" s="36" t="n">
        <f aca="false">IFERROR(IF(SEARCH("ammuni",I397,1)&gt;0,1,0),0)</f>
        <v>0</v>
      </c>
      <c r="AS397" s="5" t="str">
        <f aca="false">VLOOKUP($I397,'[1]Price List, Weapons &amp; Items'!B$1:L$1048576,COLUMN('[1]Price List, Weapons &amp; Items'!$J$11)-1,0)</f>
        <v>Government information</v>
      </c>
      <c r="AT397" s="5" t="str">
        <f aca="false">IF(I397=".",".",VLOOKUP($I397,'[1]Price List, Weapons &amp; Items'!B$1:J$1048576,3,0))</f>
        <v>155mm howitzer ammunition</v>
      </c>
      <c r="AU397" s="13" t="str">
        <f aca="true">IF(AG397=1,(OFFSET(I397,0,0,COUNTIF(#REF!,A397),1)),"")</f>
        <v/>
      </c>
      <c r="AV397" s="5" t="n">
        <f aca="false">VLOOKUP($I397,'[1]Price List, Weapons &amp; Items'!B$1:L$1048576,COLUMN('[1]Price List, Weapons &amp; Items'!$L$11)-1,0)</f>
        <v>0</v>
      </c>
      <c r="AW397" s="5" t="n">
        <f aca="false">IF(U397="Yes",1,0)</f>
        <v>1</v>
      </c>
      <c r="AX397" s="5" t="n">
        <f aca="false">IF(D397="Military",IF(OR(IFERROR(SEARCH("equipment",E397,1),0)&gt;0,IFERROR(SEARCH("weapons",E397,1),0)&gt;0),1,0),0)</f>
        <v>1</v>
      </c>
      <c r="AY397" s="5" t="str">
        <f aca="false">IFERROR(IF(VALUE(TEXT(C397,"mm"))=IF(AK397&gt;12,AK397-12,AK397),".",IF(TEXT(C397,"mm")="01",".",1)),"Value is not in date format")</f>
        <v>.</v>
      </c>
      <c r="AZ397" s="5" t="str">
        <f aca="false">IF(AND(A397=A396,C397=C396)=TRUE(),IF(F397=F396,".","1"),".")</f>
        <v>.</v>
      </c>
      <c r="BA397" s="5" t="str">
        <f aca="false">IF(AND(_xlfn.ISFORMULA(R397),_xlfn.ISFORMULA(S397),_xlfn.ISFORMULA(T397))=TRUE(),".",1)</f>
        <v>.</v>
      </c>
      <c r="BB397" s="5" t="str">
        <f aca="false">IF(T397&lt;&gt;".",IF(T397&gt;S397,1,"."),".")</f>
        <v>.</v>
      </c>
      <c r="BC397" s="5" t="n">
        <f aca="false">IFERROR(VLOOKUP(B397,'[1]Share, Heavy Weapons to Ukraine'!B$1:AA$1048576,COLUMN('[1]Share, Heavy Weapons to Ukraine'!C406)-1,0),0)</f>
        <v>1</v>
      </c>
      <c r="BD397" s="5" t="n">
        <f aca="false">VLOOKUP(Sheet1!B397,'[1]Country Summary (€)'!B$1:F$1048576,COLUMN('[1]Country Summary (€)'!C407)-1,FALSE())</f>
        <v>0</v>
      </c>
      <c r="BE397" s="5" t="str">
        <f aca="false">IF(AND(AG397=1,D397="Military",H397&lt;&gt;"Not given")=TRUE(),IF(SUMIFS(#REF!,#REF!,A397)&gt;0,ABS((SUMIFS(#REF!,#REF!,A397)/VLOOKUP("USD",'[1]Exchange Rates'!B$1:C$1048576,2,0)))/S397,"."),".")</f>
        <v>.</v>
      </c>
      <c r="BF397" s="1" t="str">
        <f aca="false">IF(AND(AG397=1,D397="Military",H397&lt;&gt;"Not given")=TRUE(),IF(SUMIFS(#REF!,#REF!,A397)&gt;0,IF((ABS((SUMIFS(#REF!,#REF!,A397)/VLOOKUP("USD",'[1]Exchange Rates'!B$1:C$1048576,2,0)))/S397)&gt;1,(SUMIFS(#REF!,#REF!,A397)-S397)/S397,(S397-SUMIFS(#REF!,#REF!,A397))/SUMIFS(#REF!,#REF!,A397)),"."),".")</f>
        <v>.</v>
      </c>
      <c r="BG397" s="37"/>
      <c r="BH397" s="37"/>
      <c r="BI397" s="37"/>
      <c r="BJ397" s="37"/>
      <c r="BK397" s="37"/>
      <c r="BL397" s="37"/>
      <c r="BM397" s="37"/>
      <c r="BN397" s="37"/>
      <c r="BO397" s="37"/>
      <c r="BP397" s="37"/>
      <c r="BQ397" s="37"/>
      <c r="BR397" s="37"/>
      <c r="BS397" s="37"/>
      <c r="BT397" s="37"/>
      <c r="BU397" s="37"/>
      <c r="BV397" s="37"/>
      <c r="BW397" s="37"/>
      <c r="BX397" s="37"/>
    </row>
    <row r="398" customFormat="false" ht="15.75" hidden="false" customHeight="true" outlineLevel="0" collapsed="false">
      <c r="A398" s="37" t="s">
        <v>479</v>
      </c>
      <c r="B398" s="37" t="s">
        <v>57</v>
      </c>
      <c r="C398" s="92" t="n">
        <v>45020</v>
      </c>
      <c r="D398" s="37" t="s">
        <v>105</v>
      </c>
      <c r="E398" s="37" t="s">
        <v>370</v>
      </c>
      <c r="F398" s="37" t="s">
        <v>520</v>
      </c>
      <c r="G398" s="5" t="s">
        <v>61</v>
      </c>
      <c r="H398" s="39" t="n">
        <v>500000000</v>
      </c>
      <c r="I398" s="37" t="s">
        <v>239</v>
      </c>
      <c r="J398" s="7" t="str">
        <f aca="false">VLOOKUP($I398,'[1]Price List, Weapons &amp; Items'!B$1:C$1048576,2,0)</f>
        <v>Ammunition for heavy weapon</v>
      </c>
      <c r="K398" s="7" t="str">
        <f aca="false">IF(I398=".",I398,VLOOKUP($I398,'[1]Price List, Weapons &amp; Items'!B$1:D$1048576,3,0))</f>
        <v>105mm howitzer ammunition</v>
      </c>
      <c r="L398" s="8" t="n">
        <f aca="false">VLOOKUP(I398,'[1]Price List, Weapons &amp; Items'!B$1:E$1048576,4,0)</f>
        <v>0</v>
      </c>
      <c r="M398" s="9" t="n">
        <v>22000</v>
      </c>
      <c r="N398" s="9" t="s">
        <v>166</v>
      </c>
      <c r="O398" s="9" t="n">
        <f aca="false">VLOOKUP($I398,'[1]Price List, Weapons &amp; Items'!B$1:G$1048576,6,0)</f>
        <v>400</v>
      </c>
      <c r="P398" s="6" t="str">
        <f aca="false">IF(TYPE(M398)=1,IF(TYPE(O398)=1,M398*O398,"No price"),".")</f>
        <v>No price</v>
      </c>
      <c r="Q398" s="6" t="str">
        <f aca="false">IF(TYPE(N398)=1,IF(TYPE(O398)=1,N398*O398,"No price"),".")</f>
        <v>.</v>
      </c>
      <c r="R398" s="6" t="str">
        <f aca="false">IF(AG398=1,IF(H398&lt;&gt;"Not given",H398,IF(TYPE(H398)=2,IF(SUMIFS(#REF!,#REF!,A398)&gt;0,SUMIFS(#REF!,#REF!,A398),"."),"Format error")),"")</f>
        <v/>
      </c>
      <c r="S398" s="6" t="str">
        <f aca="false">IF(AND(AG398=1,R398&lt;&gt;".")=TRUE(),R398/VLOOKUP(G398,'[1]Exchange Rates'!B$1:C$1048576,2,0),IF(R398=".",".",""))</f>
        <v/>
      </c>
      <c r="T398" s="6" t="str">
        <f aca="false">IF(AG398=1,IF(AI398="Value is not given at all",".",IF(AI398="Value is given by the source",S398,IF(AI398="Value is calculated with prices",(IF(SUMIFS(#REF!,#REF!,A398)&gt;0,SUMIFS(#REF!,#REF!,A398),"."))/VLOOKUP("USD",'[1]Exchange Rates'!B$1:C$1048576,2,0),"Error with coding"))),"")</f>
        <v/>
      </c>
      <c r="U398" s="43" t="s">
        <v>63</v>
      </c>
      <c r="V398" s="34" t="s">
        <v>521</v>
      </c>
      <c r="W398" s="34" t="s">
        <v>513</v>
      </c>
      <c r="X398" s="37" t="s">
        <v>62</v>
      </c>
      <c r="Y398" s="37" t="s">
        <v>62</v>
      </c>
      <c r="Z398" s="43" t="n">
        <v>0</v>
      </c>
      <c r="AA398" s="43" t="n">
        <v>1</v>
      </c>
      <c r="AB398" s="5" t="n">
        <f aca="false">IF(AND(D398="Humanitarian", AE398&lt;&gt;"."), 1, 0)</f>
        <v>0</v>
      </c>
      <c r="AC398" s="5" t="n">
        <f aca="false">IF(OR(M398="undisclosed", M398="."), 0, IF(M398=N398, 1, 0))</f>
        <v>0</v>
      </c>
      <c r="AD398" s="5" t="n">
        <v>0</v>
      </c>
      <c r="AE398" s="37" t="s">
        <v>62</v>
      </c>
      <c r="AF398" s="12" t="str">
        <f aca="false">""</f>
        <v/>
      </c>
      <c r="AG398" s="36" t="n">
        <v>0</v>
      </c>
      <c r="AH398" s="43" t="s">
        <v>66</v>
      </c>
      <c r="AI398" s="43" t="s">
        <v>67</v>
      </c>
      <c r="AJ398" s="36" t="n">
        <v>1</v>
      </c>
      <c r="AK398" s="36" t="n">
        <v>16</v>
      </c>
      <c r="AL398" s="36" t="n">
        <v>0</v>
      </c>
      <c r="AM398" s="36" t="n">
        <f aca="false">IF(OR(AN398="2022-2023",AN398=2022), 1, 0)</f>
        <v>1</v>
      </c>
      <c r="AN398" s="36" t="s">
        <v>68</v>
      </c>
      <c r="AO398" s="36" t="n">
        <f aca="false">VLOOKUP($I398,'[1]Price List, Weapons &amp; Items'!B$1:F$1048576,5,0)</f>
        <v>0</v>
      </c>
      <c r="AP398" s="36" t="n">
        <f aca="false">IF(AND(AO398=1,M398="undisclosed")=TRUE(),1,0)</f>
        <v>0</v>
      </c>
      <c r="AQ398" s="36" t="n">
        <f aca="false">IF(AND(AO398=1,N398="undisclosed")=TRUE(),1,0)</f>
        <v>0</v>
      </c>
      <c r="AR398" s="36" t="n">
        <f aca="false">IFERROR(IF(SEARCH("ammuni",I398,1)&gt;0,1,0),0)</f>
        <v>0</v>
      </c>
      <c r="AS398" s="5" t="str">
        <f aca="false">VLOOKUP($I398,'[1]Price List, Weapons &amp; Items'!B$1:L$1048576,COLUMN('[1]Price List, Weapons &amp; Items'!$J$11)-1,0)</f>
        <v>Military media (incl. websites)</v>
      </c>
      <c r="AT398" s="5" t="str">
        <f aca="false">IF(I398=".",".",VLOOKUP($I398,'[1]Price List, Weapons &amp; Items'!B$1:J$1048576,3,0))</f>
        <v>105mm howitzer ammunition</v>
      </c>
      <c r="AU398" s="13" t="str">
        <f aca="true">IF(AG398=1,(OFFSET(I398,0,0,COUNTIF(#REF!,A398),1)),"")</f>
        <v/>
      </c>
      <c r="AV398" s="5" t="n">
        <f aca="false">VLOOKUP($I398,'[1]Price List, Weapons &amp; Items'!B$1:L$1048576,COLUMN('[1]Price List, Weapons &amp; Items'!$L$11)-1,0)</f>
        <v>0</v>
      </c>
      <c r="AW398" s="5" t="n">
        <f aca="false">IF(U398="Yes",1,0)</f>
        <v>1</v>
      </c>
      <c r="AX398" s="5" t="n">
        <f aca="false">IF(D398="Military",IF(OR(IFERROR(SEARCH("equipment",E398,1),0)&gt;0,IFERROR(SEARCH("weapons",E398,1),0)&gt;0),1,0),0)</f>
        <v>1</v>
      </c>
      <c r="AY398" s="5" t="str">
        <f aca="false">IFERROR(IF(VALUE(TEXT(C398,"mm"))=IF(AK398&gt;12,AK398-12,AK398),".",IF(TEXT(C398,"mm")="01",".",1)),"Value is not in date format")</f>
        <v>.</v>
      </c>
      <c r="AZ398" s="5" t="str">
        <f aca="false">IF(AND(A398=A397,C398=C397)=TRUE(),IF(F398=F397,".","1"),".")</f>
        <v>.</v>
      </c>
      <c r="BA398" s="5" t="str">
        <f aca="false">IF(AND(_xlfn.ISFORMULA(R398),_xlfn.ISFORMULA(S398),_xlfn.ISFORMULA(T398))=TRUE(),".",1)</f>
        <v>.</v>
      </c>
      <c r="BB398" s="5" t="str">
        <f aca="false">IF(T398&lt;&gt;".",IF(T398&gt;S398,1,"."),".")</f>
        <v>.</v>
      </c>
      <c r="BC398" s="5" t="n">
        <f aca="false">IFERROR(VLOOKUP(B398,'[1]Share, Heavy Weapons to Ukraine'!B$1:AA$1048576,COLUMN('[1]Share, Heavy Weapons to Ukraine'!C407)-1,0),0)</f>
        <v>1</v>
      </c>
      <c r="BD398" s="5" t="n">
        <f aca="false">VLOOKUP(Sheet1!B398,'[1]Country Summary (€)'!B$1:F$1048576,COLUMN('[1]Country Summary (€)'!C408)-1,FALSE())</f>
        <v>0</v>
      </c>
      <c r="BE398" s="5" t="str">
        <f aca="false">IF(AND(AG398=1,D398="Military",H398&lt;&gt;"Not given")=TRUE(),IF(SUMIFS(#REF!,#REF!,A398)&gt;0,ABS((SUMIFS(#REF!,#REF!,A398)/VLOOKUP("USD",'[1]Exchange Rates'!B$1:C$1048576,2,0)))/S398,"."),".")</f>
        <v>.</v>
      </c>
      <c r="BF398" s="1" t="str">
        <f aca="false">IF(AND(AG398=1,D398="Military",H398&lt;&gt;"Not given")=TRUE(),IF(SUMIFS(#REF!,#REF!,A398)&gt;0,IF((ABS((SUMIFS(#REF!,#REF!,A398)/VLOOKUP("USD",'[1]Exchange Rates'!B$1:C$1048576,2,0)))/S398)&gt;1,(SUMIFS(#REF!,#REF!,A398)-S398)/S398,(S398-SUMIFS(#REF!,#REF!,A398))/SUMIFS(#REF!,#REF!,A398)),"."),".")</f>
        <v>.</v>
      </c>
      <c r="BG398" s="37"/>
      <c r="BH398" s="37"/>
      <c r="BI398" s="37"/>
      <c r="BJ398" s="37"/>
      <c r="BK398" s="37"/>
      <c r="BL398" s="37"/>
      <c r="BM398" s="37"/>
      <c r="BN398" s="37"/>
      <c r="BO398" s="37"/>
      <c r="BP398" s="37"/>
      <c r="BQ398" s="37"/>
      <c r="BR398" s="37"/>
      <c r="BS398" s="37"/>
      <c r="BT398" s="37"/>
      <c r="BU398" s="37"/>
      <c r="BV398" s="37"/>
      <c r="BW398" s="37"/>
      <c r="BX398" s="37"/>
    </row>
    <row r="399" customFormat="false" ht="15.75" hidden="false" customHeight="true" outlineLevel="0" collapsed="false">
      <c r="A399" s="37" t="s">
        <v>479</v>
      </c>
      <c r="B399" s="37" t="s">
        <v>57</v>
      </c>
      <c r="C399" s="92" t="n">
        <v>45020</v>
      </c>
      <c r="D399" s="37" t="s">
        <v>105</v>
      </c>
      <c r="E399" s="37" t="s">
        <v>370</v>
      </c>
      <c r="F399" s="37" t="s">
        <v>520</v>
      </c>
      <c r="G399" s="5" t="s">
        <v>61</v>
      </c>
      <c r="H399" s="39" t="n">
        <v>500000000</v>
      </c>
      <c r="I399" s="37" t="s">
        <v>280</v>
      </c>
      <c r="J399" s="7" t="str">
        <f aca="false">VLOOKUP($I399,'[1]Price List, Weapons &amp; Items'!B$1:C$1048576,2,0)</f>
        <v>Ammunition for heavy weapon</v>
      </c>
      <c r="K399" s="7" t="str">
        <f aca="false">IF(I399=".",I399,VLOOKUP($I399,'[1]Price List, Weapons &amp; Items'!B$1:D$1048576,3,0))</f>
        <v>Mortar ammunition</v>
      </c>
      <c r="L399" s="8" t="n">
        <f aca="false">VLOOKUP(I399,'[1]Price List, Weapons &amp; Items'!B$1:E$1048576,4,0)</f>
        <v>0</v>
      </c>
      <c r="M399" s="9" t="s">
        <v>166</v>
      </c>
      <c r="N399" s="9" t="s">
        <v>166</v>
      </c>
      <c r="O399" s="9" t="n">
        <f aca="false">VLOOKUP($I399,'[1]Price List, Weapons &amp; Items'!B$1:G$1048576,6,0)</f>
        <v>109.89</v>
      </c>
      <c r="P399" s="6" t="str">
        <f aca="false">IF(TYPE(M399)=1,IF(TYPE(O399)=1,M399*O399,"No price"),".")</f>
        <v>.</v>
      </c>
      <c r="Q399" s="6" t="str">
        <f aca="false">IF(TYPE(N399)=1,IF(TYPE(O399)=1,N399*O399,"No price"),".")</f>
        <v>.</v>
      </c>
      <c r="R399" s="6" t="str">
        <f aca="false">IF(AG399=1,IF(H399&lt;&gt;"Not given",H399,IF(TYPE(H399)=2,IF(SUMIFS(#REF!,#REF!,A399)&gt;0,SUMIFS(#REF!,#REF!,A399),"."),"Format error")),"")</f>
        <v/>
      </c>
      <c r="S399" s="6" t="str">
        <f aca="false">IF(AND(AG399=1,R399&lt;&gt;".")=TRUE(),R399/VLOOKUP(G399,'[1]Exchange Rates'!B$1:C$1048576,2,0),IF(R399=".",".",""))</f>
        <v/>
      </c>
      <c r="T399" s="6" t="str">
        <f aca="false">IF(AG399=1,IF(AI399="Value is not given at all",".",IF(AI399="Value is given by the source",S399,IF(AI399="Value is calculated with prices",(IF(SUMIFS(#REF!,#REF!,A399)&gt;0,SUMIFS(#REF!,#REF!,A399),"."))/VLOOKUP("USD",'[1]Exchange Rates'!B$1:C$1048576,2,0),"Error with coding"))),"")</f>
        <v/>
      </c>
      <c r="U399" s="43" t="s">
        <v>63</v>
      </c>
      <c r="V399" s="34" t="s">
        <v>521</v>
      </c>
      <c r="W399" s="34" t="s">
        <v>513</v>
      </c>
      <c r="X399" s="37" t="s">
        <v>62</v>
      </c>
      <c r="Y399" s="37" t="s">
        <v>62</v>
      </c>
      <c r="Z399" s="43" t="n">
        <v>0</v>
      </c>
      <c r="AA399" s="43" t="n">
        <v>1</v>
      </c>
      <c r="AB399" s="5" t="n">
        <f aca="false">IF(AND(D399="Humanitarian", AE399&lt;&gt;"."), 1, 0)</f>
        <v>0</v>
      </c>
      <c r="AC399" s="5" t="n">
        <f aca="false">IF(OR(M399="undisclosed", M399="."), 0, IF(M399=N399, 1, 0))</f>
        <v>0</v>
      </c>
      <c r="AD399" s="5" t="n">
        <v>0</v>
      </c>
      <c r="AE399" s="37" t="s">
        <v>62</v>
      </c>
      <c r="AF399" s="12" t="str">
        <f aca="false">""</f>
        <v/>
      </c>
      <c r="AG399" s="36" t="n">
        <v>0</v>
      </c>
      <c r="AH399" s="43" t="s">
        <v>66</v>
      </c>
      <c r="AI399" s="43" t="s">
        <v>67</v>
      </c>
      <c r="AJ399" s="36" t="n">
        <v>1</v>
      </c>
      <c r="AK399" s="36" t="n">
        <v>16</v>
      </c>
      <c r="AL399" s="36" t="n">
        <v>0</v>
      </c>
      <c r="AM399" s="36" t="n">
        <f aca="false">IF(OR(AN399="2022-2023",AN399=2022), 1, 0)</f>
        <v>1</v>
      </c>
      <c r="AN399" s="36" t="s">
        <v>68</v>
      </c>
      <c r="AO399" s="36" t="n">
        <f aca="false">VLOOKUP($I399,'[1]Price List, Weapons &amp; Items'!B$1:F$1048576,5,0)</f>
        <v>0</v>
      </c>
      <c r="AP399" s="36" t="n">
        <f aca="false">IF(AND(AO399=1,M399="undisclosed")=TRUE(),1,0)</f>
        <v>0</v>
      </c>
      <c r="AQ399" s="36" t="n">
        <f aca="false">IF(AND(AO399=1,N399="undisclosed")=TRUE(),1,0)</f>
        <v>0</v>
      </c>
      <c r="AR399" s="36" t="n">
        <f aca="false">IFERROR(IF(SEARCH("ammuni",I399,1)&gt;0,1,0),0)</f>
        <v>0</v>
      </c>
      <c r="AS399" s="5" t="str">
        <f aca="false">VLOOKUP($I399,'[1]Price List, Weapons &amp; Items'!B$1:L$1048576,COLUMN('[1]Price List, Weapons &amp; Items'!$J$11)-1,0)</f>
        <v>Government information</v>
      </c>
      <c r="AT399" s="5" t="str">
        <f aca="false">IF(I399=".",".",VLOOKUP($I399,'[1]Price List, Weapons &amp; Items'!B$1:J$1048576,3,0))</f>
        <v>Mortar ammunition</v>
      </c>
      <c r="AU399" s="13" t="str">
        <f aca="true">IF(AG399=1,(OFFSET(I399,0,0,COUNTIF(#REF!,A399),1)),"")</f>
        <v/>
      </c>
      <c r="AV399" s="5" t="n">
        <f aca="false">VLOOKUP($I399,'[1]Price List, Weapons &amp; Items'!B$1:L$1048576,COLUMN('[1]Price List, Weapons &amp; Items'!$L$11)-1,0)</f>
        <v>0</v>
      </c>
      <c r="AW399" s="5" t="n">
        <f aca="false">IF(U399="Yes",1,0)</f>
        <v>1</v>
      </c>
      <c r="AX399" s="5" t="n">
        <f aca="false">IF(D399="Military",IF(OR(IFERROR(SEARCH("equipment",E399,1),0)&gt;0,IFERROR(SEARCH("weapons",E399,1),0)&gt;0),1,0),0)</f>
        <v>1</v>
      </c>
      <c r="AY399" s="5" t="str">
        <f aca="false">IFERROR(IF(VALUE(TEXT(C399,"mm"))=IF(AK399&gt;12,AK399-12,AK399),".",IF(TEXT(C399,"mm")="01",".",1)),"Value is not in date format")</f>
        <v>.</v>
      </c>
      <c r="AZ399" s="5" t="str">
        <f aca="false">IF(AND(A399=A398,C399=C398)=TRUE(),IF(F399=F398,".","1"),".")</f>
        <v>.</v>
      </c>
      <c r="BA399" s="5" t="str">
        <f aca="false">IF(AND(_xlfn.ISFORMULA(R399),_xlfn.ISFORMULA(S399),_xlfn.ISFORMULA(T399))=TRUE(),".",1)</f>
        <v>.</v>
      </c>
      <c r="BB399" s="5" t="str">
        <f aca="false">IF(T399&lt;&gt;".",IF(T399&gt;S399,1,"."),".")</f>
        <v>.</v>
      </c>
      <c r="BC399" s="5" t="n">
        <f aca="false">IFERROR(VLOOKUP(B399,'[1]Share, Heavy Weapons to Ukraine'!B$1:AA$1048576,COLUMN('[1]Share, Heavy Weapons to Ukraine'!C408)-1,0),0)</f>
        <v>1</v>
      </c>
      <c r="BD399" s="5" t="n">
        <f aca="false">VLOOKUP(Sheet1!B399,'[1]Country Summary (€)'!B$1:F$1048576,COLUMN('[1]Country Summary (€)'!C409)-1,FALSE())</f>
        <v>0</v>
      </c>
      <c r="BE399" s="5" t="str">
        <f aca="false">IF(AND(AG399=1,D399="Military",H399&lt;&gt;"Not given")=TRUE(),IF(SUMIFS(#REF!,#REF!,A399)&gt;0,ABS((SUMIFS(#REF!,#REF!,A399)/VLOOKUP("USD",'[1]Exchange Rates'!B$1:C$1048576,2,0)))/S399,"."),".")</f>
        <v>.</v>
      </c>
      <c r="BF399" s="1" t="str">
        <f aca="false">IF(AND(AG399=1,D399="Military",H399&lt;&gt;"Not given")=TRUE(),IF(SUMIFS(#REF!,#REF!,A399)&gt;0,IF((ABS((SUMIFS(#REF!,#REF!,A399)/VLOOKUP("USD",'[1]Exchange Rates'!B$1:C$1048576,2,0)))/S399)&gt;1,(SUMIFS(#REF!,#REF!,A399)-S399)/S399,(S399-SUMIFS(#REF!,#REF!,A399))/SUMIFS(#REF!,#REF!,A399)),"."),".")</f>
        <v>.</v>
      </c>
      <c r="BG399" s="37"/>
      <c r="BH399" s="37"/>
      <c r="BI399" s="37"/>
      <c r="BJ399" s="37"/>
      <c r="BK399" s="37"/>
      <c r="BL399" s="37"/>
      <c r="BM399" s="37"/>
      <c r="BN399" s="37"/>
      <c r="BO399" s="37"/>
      <c r="BP399" s="37"/>
      <c r="BQ399" s="37"/>
      <c r="BR399" s="37"/>
      <c r="BS399" s="37"/>
      <c r="BT399" s="37"/>
      <c r="BU399" s="37"/>
      <c r="BV399" s="37"/>
      <c r="BW399" s="37"/>
      <c r="BX399" s="37"/>
    </row>
    <row r="400" customFormat="false" ht="15.75" hidden="false" customHeight="true" outlineLevel="0" collapsed="false">
      <c r="A400" s="37" t="s">
        <v>479</v>
      </c>
      <c r="B400" s="37" t="s">
        <v>57</v>
      </c>
      <c r="C400" s="92" t="n">
        <v>45020</v>
      </c>
      <c r="D400" s="37" t="s">
        <v>105</v>
      </c>
      <c r="E400" s="37" t="s">
        <v>370</v>
      </c>
      <c r="F400" s="37" t="s">
        <v>520</v>
      </c>
      <c r="G400" s="5" t="s">
        <v>61</v>
      </c>
      <c r="H400" s="39" t="n">
        <v>500000000</v>
      </c>
      <c r="I400" s="33" t="s">
        <v>389</v>
      </c>
      <c r="J400" s="7" t="str">
        <f aca="false">VLOOKUP($I400,'[1]Price List, Weapons &amp; Items'!B$1:C$1048576,2,0)</f>
        <v>Ammunition for heavy weapon</v>
      </c>
      <c r="K400" s="7" t="str">
        <f aca="false">IF(I400=".",I400,VLOOKUP($I400,'[1]Price List, Weapons &amp; Items'!B$1:D$1048576,3,0))</f>
        <v>120mm tank ammunition</v>
      </c>
      <c r="L400" s="8" t="n">
        <f aca="false">VLOOKUP(I400,'[1]Price List, Weapons &amp; Items'!B$1:E$1048576,4,0)</f>
        <v>0</v>
      </c>
      <c r="M400" s="9" t="s">
        <v>166</v>
      </c>
      <c r="N400" s="9" t="s">
        <v>166</v>
      </c>
      <c r="O400" s="9" t="n">
        <f aca="false">VLOOKUP($I400,'[1]Price List, Weapons &amp; Items'!B$1:G$1048576,6,0)</f>
        <v>20001.25</v>
      </c>
      <c r="P400" s="6" t="str">
        <f aca="false">IF(TYPE(M400)=1,IF(TYPE(O400)=1,M400*O400,"No price"),".")</f>
        <v>.</v>
      </c>
      <c r="Q400" s="6" t="str">
        <f aca="false">IF(TYPE(N400)=1,IF(TYPE(O400)=1,N400*O400,"No price"),".")</f>
        <v>.</v>
      </c>
      <c r="R400" s="6" t="str">
        <f aca="false">IF(AG400=1,IF(H400&lt;&gt;"Not given",H400,IF(TYPE(H400)=2,IF(SUMIFS(#REF!,#REF!,A400)&gt;0,SUMIFS(#REF!,#REF!,A400),"."),"Format error")),"")</f>
        <v/>
      </c>
      <c r="S400" s="6" t="str">
        <f aca="false">IF(AND(AG400=1,R400&lt;&gt;".")=TRUE(),R400/VLOOKUP(G400,'[1]Exchange Rates'!B$1:C$1048576,2,0),IF(R400=".",".",""))</f>
        <v/>
      </c>
      <c r="T400" s="6" t="str">
        <f aca="false">IF(AG400=1,IF(AI400="Value is not given at all",".",IF(AI400="Value is given by the source",S400,IF(AI400="Value is calculated with prices",(IF(SUMIFS(#REF!,#REF!,A400)&gt;0,SUMIFS(#REF!,#REF!,A400),"."))/VLOOKUP("USD",'[1]Exchange Rates'!B$1:C$1048576,2,0),"Error with coding"))),"")</f>
        <v/>
      </c>
      <c r="U400" s="43" t="s">
        <v>63</v>
      </c>
      <c r="V400" s="34" t="s">
        <v>521</v>
      </c>
      <c r="W400" s="34" t="s">
        <v>513</v>
      </c>
      <c r="X400" s="37" t="s">
        <v>62</v>
      </c>
      <c r="Y400" s="37" t="s">
        <v>62</v>
      </c>
      <c r="Z400" s="43" t="n">
        <v>0</v>
      </c>
      <c r="AA400" s="43" t="n">
        <v>1</v>
      </c>
      <c r="AB400" s="5" t="n">
        <f aca="false">IF(AND(D400="Humanitarian", AE400&lt;&gt;"."), 1, 0)</f>
        <v>0</v>
      </c>
      <c r="AC400" s="5" t="n">
        <f aca="false">IF(OR(M400="undisclosed", M400="."), 0, IF(M400=N400, 1, 0))</f>
        <v>0</v>
      </c>
      <c r="AD400" s="5" t="n">
        <v>0</v>
      </c>
      <c r="AE400" s="37" t="s">
        <v>62</v>
      </c>
      <c r="AF400" s="12" t="str">
        <f aca="false">""</f>
        <v/>
      </c>
      <c r="AG400" s="36" t="n">
        <v>0</v>
      </c>
      <c r="AH400" s="43" t="s">
        <v>66</v>
      </c>
      <c r="AI400" s="43" t="s">
        <v>67</v>
      </c>
      <c r="AJ400" s="36" t="n">
        <v>1</v>
      </c>
      <c r="AK400" s="36" t="n">
        <v>16</v>
      </c>
      <c r="AL400" s="36" t="n">
        <v>0</v>
      </c>
      <c r="AM400" s="36" t="n">
        <f aca="false">IF(OR(AN400="2022-2023",AN400=2022), 1, 0)</f>
        <v>1</v>
      </c>
      <c r="AN400" s="36" t="s">
        <v>68</v>
      </c>
      <c r="AO400" s="36" t="n">
        <f aca="false">VLOOKUP($I400,'[1]Price List, Weapons &amp; Items'!B$1:F$1048576,5,0)</f>
        <v>0</v>
      </c>
      <c r="AP400" s="36" t="n">
        <f aca="false">IF(AND(AO400=1,M400="undisclosed")=TRUE(),1,0)</f>
        <v>0</v>
      </c>
      <c r="AQ400" s="36" t="n">
        <f aca="false">IF(AND(AO400=1,N400="undisclosed")=TRUE(),1,0)</f>
        <v>0</v>
      </c>
      <c r="AR400" s="36" t="n">
        <f aca="false">IFERROR(IF(SEARCH("ammuni",I400,1)&gt;0,1,0),0)</f>
        <v>1</v>
      </c>
      <c r="AS400" s="5" t="str">
        <f aca="false">VLOOKUP($I400,'[1]Price List, Weapons &amp; Items'!B$1:L$1048576,COLUMN('[1]Price List, Weapons &amp; Items'!$J$11)-1,0)</f>
        <v>Government information</v>
      </c>
      <c r="AT400" s="5" t="str">
        <f aca="false">IF(I400=".",".",VLOOKUP($I400,'[1]Price List, Weapons &amp; Items'!B$1:J$1048576,3,0))</f>
        <v>120mm tank ammunition</v>
      </c>
      <c r="AU400" s="13" t="str">
        <f aca="true">IF(AG400=1,(OFFSET(I400,0,0,COUNTIF(#REF!,A400),1)),"")</f>
        <v/>
      </c>
      <c r="AV400" s="5" t="n">
        <f aca="false">VLOOKUP($I400,'[1]Price List, Weapons &amp; Items'!B$1:L$1048576,COLUMN('[1]Price List, Weapons &amp; Items'!$L$11)-1,0)</f>
        <v>0</v>
      </c>
      <c r="AW400" s="5" t="n">
        <f aca="false">IF(U400="Yes",1,0)</f>
        <v>1</v>
      </c>
      <c r="AX400" s="5" t="n">
        <f aca="false">IF(D400="Military",IF(OR(IFERROR(SEARCH("equipment",E400,1),0)&gt;0,IFERROR(SEARCH("weapons",E400,1),0)&gt;0),1,0),0)</f>
        <v>1</v>
      </c>
      <c r="AY400" s="5" t="str">
        <f aca="false">IFERROR(IF(VALUE(TEXT(C400,"mm"))=IF(AK400&gt;12,AK400-12,AK400),".",IF(TEXT(C400,"mm")="01",".",1)),"Value is not in date format")</f>
        <v>.</v>
      </c>
      <c r="AZ400" s="5" t="str">
        <f aca="false">IF(AND(A400=A399,C400=C399)=TRUE(),IF(F400=F399,".","1"),".")</f>
        <v>.</v>
      </c>
      <c r="BA400" s="5" t="str">
        <f aca="false">IF(AND(_xlfn.ISFORMULA(R400),_xlfn.ISFORMULA(S400),_xlfn.ISFORMULA(T400))=TRUE(),".",1)</f>
        <v>.</v>
      </c>
      <c r="BB400" s="5" t="str">
        <f aca="false">IF(T400&lt;&gt;".",IF(T400&gt;S400,1,"."),".")</f>
        <v>.</v>
      </c>
      <c r="BC400" s="5" t="n">
        <f aca="false">IFERROR(VLOOKUP(B400,'[1]Share, Heavy Weapons to Ukraine'!B$1:AA$1048576,COLUMN('[1]Share, Heavy Weapons to Ukraine'!C409)-1,0),0)</f>
        <v>1</v>
      </c>
      <c r="BD400" s="5" t="n">
        <f aca="false">VLOOKUP(Sheet1!B400,'[1]Country Summary (€)'!B$1:F$1048576,COLUMN('[1]Country Summary (€)'!C410)-1,FALSE())</f>
        <v>0</v>
      </c>
      <c r="BE400" s="5" t="str">
        <f aca="false">IF(AND(AG400=1,D400="Military",H400&lt;&gt;"Not given")=TRUE(),IF(SUMIFS(#REF!,#REF!,A400)&gt;0,ABS((SUMIFS(#REF!,#REF!,A400)/VLOOKUP("USD",'[1]Exchange Rates'!B$1:C$1048576,2,0)))/S400,"."),".")</f>
        <v>.</v>
      </c>
      <c r="BF400" s="1" t="str">
        <f aca="false">IF(AND(AG400=1,D400="Military",H400&lt;&gt;"Not given")=TRUE(),IF(SUMIFS(#REF!,#REF!,A400)&gt;0,IF((ABS((SUMIFS(#REF!,#REF!,A400)/VLOOKUP("USD",'[1]Exchange Rates'!B$1:C$1048576,2,0)))/S400)&gt;1,(SUMIFS(#REF!,#REF!,A400)-S400)/S400,(S400-SUMIFS(#REF!,#REF!,A400))/SUMIFS(#REF!,#REF!,A400)),"."),".")</f>
        <v>.</v>
      </c>
      <c r="BG400" s="37"/>
      <c r="BH400" s="37"/>
      <c r="BI400" s="37"/>
      <c r="BJ400" s="37"/>
      <c r="BK400" s="37"/>
      <c r="BL400" s="37"/>
      <c r="BM400" s="37"/>
      <c r="BN400" s="37"/>
      <c r="BO400" s="37"/>
      <c r="BP400" s="37"/>
      <c r="BQ400" s="37"/>
      <c r="BR400" s="37"/>
      <c r="BS400" s="37"/>
      <c r="BT400" s="37"/>
      <c r="BU400" s="37"/>
      <c r="BV400" s="37"/>
      <c r="BW400" s="37"/>
      <c r="BX400" s="37"/>
    </row>
    <row r="401" customFormat="false" ht="15.75" hidden="false" customHeight="true" outlineLevel="0" collapsed="false">
      <c r="A401" s="37" t="s">
        <v>479</v>
      </c>
      <c r="B401" s="37" t="s">
        <v>57</v>
      </c>
      <c r="C401" s="92" t="n">
        <v>45020</v>
      </c>
      <c r="D401" s="37" t="s">
        <v>105</v>
      </c>
      <c r="E401" s="37" t="s">
        <v>370</v>
      </c>
      <c r="F401" s="37" t="s">
        <v>520</v>
      </c>
      <c r="G401" s="5" t="s">
        <v>61</v>
      </c>
      <c r="H401" s="39" t="n">
        <v>500000000</v>
      </c>
      <c r="I401" s="37" t="s">
        <v>522</v>
      </c>
      <c r="J401" s="7" t="str">
        <f aca="false">VLOOKUP($I401,'[1]Price List, Weapons &amp; Items'!B$1:C$1048576,2,0)</f>
        <v>Ammunition for heavy weapon</v>
      </c>
      <c r="K401" s="7" t="str">
        <f aca="false">IF(I401=".",I401,VLOOKUP($I401,'[1]Price List, Weapons &amp; Items'!B$1:D$1048576,3,0))</f>
        <v>105mm tank ammunition</v>
      </c>
      <c r="L401" s="8" t="n">
        <f aca="false">VLOOKUP(I401,'[1]Price List, Weapons &amp; Items'!B$1:E$1048576,4,0)</f>
        <v>0</v>
      </c>
      <c r="M401" s="9" t="s">
        <v>166</v>
      </c>
      <c r="N401" s="9" t="s">
        <v>166</v>
      </c>
      <c r="O401" s="9" t="n">
        <f aca="false">VLOOKUP($I401,'[1]Price List, Weapons &amp; Items'!B$1:G$1048576,6,0)</f>
        <v>2344.2</v>
      </c>
      <c r="P401" s="6" t="str">
        <f aca="false">IF(TYPE(M401)=1,IF(TYPE(O401)=1,M401*O401,"No price"),".")</f>
        <v>.</v>
      </c>
      <c r="Q401" s="6" t="str">
        <f aca="false">IF(TYPE(N401)=1,IF(TYPE(O401)=1,N401*O401,"No price"),".")</f>
        <v>.</v>
      </c>
      <c r="R401" s="6" t="str">
        <f aca="false">IF(AG401=1,IF(H401&lt;&gt;"Not given",H401,IF(TYPE(H401)=2,IF(SUMIFS(#REF!,#REF!,A401)&gt;0,SUMIFS(#REF!,#REF!,A401),"."),"Format error")),"")</f>
        <v/>
      </c>
      <c r="S401" s="6" t="str">
        <f aca="false">IF(AND(AG401=1,R401&lt;&gt;".")=TRUE(),R401/VLOOKUP(G401,'[1]Exchange Rates'!B$1:C$1048576,2,0),IF(R401=".",".",""))</f>
        <v/>
      </c>
      <c r="T401" s="6" t="str">
        <f aca="false">IF(AG401=1,IF(AI401="Value is not given at all",".",IF(AI401="Value is given by the source",S401,IF(AI401="Value is calculated with prices",(IF(SUMIFS(#REF!,#REF!,A401)&gt;0,SUMIFS(#REF!,#REF!,A401),"."))/VLOOKUP("USD",'[1]Exchange Rates'!B$1:C$1048576,2,0),"Error with coding"))),"")</f>
        <v/>
      </c>
      <c r="U401" s="43" t="s">
        <v>63</v>
      </c>
      <c r="V401" s="34" t="s">
        <v>521</v>
      </c>
      <c r="W401" s="34" t="s">
        <v>513</v>
      </c>
      <c r="X401" s="37" t="s">
        <v>62</v>
      </c>
      <c r="Y401" s="37" t="s">
        <v>62</v>
      </c>
      <c r="Z401" s="43" t="n">
        <v>0</v>
      </c>
      <c r="AA401" s="43" t="n">
        <v>1</v>
      </c>
      <c r="AB401" s="5" t="n">
        <f aca="false">IF(AND(D401="Humanitarian", AE401&lt;&gt;"."), 1, 0)</f>
        <v>0</v>
      </c>
      <c r="AC401" s="5" t="n">
        <f aca="false">IF(OR(M401="undisclosed", M401="."), 0, IF(M401=N401, 1, 0))</f>
        <v>0</v>
      </c>
      <c r="AD401" s="5" t="n">
        <v>0</v>
      </c>
      <c r="AE401" s="37" t="s">
        <v>62</v>
      </c>
      <c r="AF401" s="12" t="str">
        <f aca="false">""</f>
        <v/>
      </c>
      <c r="AG401" s="36" t="n">
        <v>0</v>
      </c>
      <c r="AH401" s="43" t="s">
        <v>66</v>
      </c>
      <c r="AI401" s="43" t="s">
        <v>67</v>
      </c>
      <c r="AJ401" s="36" t="n">
        <v>1</v>
      </c>
      <c r="AK401" s="36" t="n">
        <v>16</v>
      </c>
      <c r="AL401" s="36" t="n">
        <v>0</v>
      </c>
      <c r="AM401" s="36" t="n">
        <f aca="false">IF(OR(AN401="2022-2023",AN401=2022), 1, 0)</f>
        <v>1</v>
      </c>
      <c r="AN401" s="36" t="s">
        <v>68</v>
      </c>
      <c r="AO401" s="36" t="n">
        <f aca="false">VLOOKUP($I401,'[1]Price List, Weapons &amp; Items'!B$1:F$1048576,5,0)</f>
        <v>0</v>
      </c>
      <c r="AP401" s="36" t="n">
        <f aca="false">IF(AND(AO401=1,M401="undisclosed")=TRUE(),1,0)</f>
        <v>0</v>
      </c>
      <c r="AQ401" s="36" t="n">
        <f aca="false">IF(AND(AO401=1,N401="undisclosed")=TRUE(),1,0)</f>
        <v>0</v>
      </c>
      <c r="AR401" s="36" t="n">
        <f aca="false">IFERROR(IF(SEARCH("ammuni",I401,1)&gt;0,1,0),0)</f>
        <v>1</v>
      </c>
      <c r="AS401" s="5" t="str">
        <f aca="false">VLOOKUP($I401,'[1]Price List, Weapons &amp; Items'!B$1:L$1048576,COLUMN('[1]Price List, Weapons &amp; Items'!$J$11)-1,0)</f>
        <v>Government information</v>
      </c>
      <c r="AT401" s="5" t="str">
        <f aca="false">IF(I401=".",".",VLOOKUP($I401,'[1]Price List, Weapons &amp; Items'!B$1:J$1048576,3,0))</f>
        <v>105mm tank ammunition</v>
      </c>
      <c r="AU401" s="13" t="str">
        <f aca="true">IF(AG401=1,(OFFSET(I401,0,0,COUNTIF(#REF!,A401),1)),"")</f>
        <v/>
      </c>
      <c r="AV401" s="5" t="str">
        <f aca="false">VLOOKUP($I401,'[1]Price List, Weapons &amp; Items'!B$1:L$1048576,COLUMN('[1]Price List, Weapons &amp; Items'!$L$11)-1,0)</f>
        <v>no price, 0 count</v>
      </c>
      <c r="AW401" s="5" t="n">
        <f aca="false">IF(U401="Yes",1,0)</f>
        <v>1</v>
      </c>
      <c r="AX401" s="5" t="n">
        <f aca="false">IF(D401="Military",IF(OR(IFERROR(SEARCH("equipment",E401,1),0)&gt;0,IFERROR(SEARCH("weapons",E401,1),0)&gt;0),1,0),0)</f>
        <v>1</v>
      </c>
      <c r="AY401" s="5" t="str">
        <f aca="false">IFERROR(IF(VALUE(TEXT(C401,"mm"))=IF(AK401&gt;12,AK401-12,AK401),".",IF(TEXT(C401,"mm")="01",".",1)),"Value is not in date format")</f>
        <v>.</v>
      </c>
      <c r="AZ401" s="5" t="str">
        <f aca="false">IF(AND(A401=A400,C401=C400)=TRUE(),IF(F401=F400,".","1"),".")</f>
        <v>.</v>
      </c>
      <c r="BA401" s="5" t="str">
        <f aca="false">IF(AND(_xlfn.ISFORMULA(R401),_xlfn.ISFORMULA(S401),_xlfn.ISFORMULA(T401))=TRUE(),".",1)</f>
        <v>.</v>
      </c>
      <c r="BB401" s="5" t="str">
        <f aca="false">IF(T401&lt;&gt;".",IF(T401&gt;S401,1,"."),".")</f>
        <v>.</v>
      </c>
      <c r="BC401" s="5" t="n">
        <f aca="false">IFERROR(VLOOKUP(B401,'[1]Share, Heavy Weapons to Ukraine'!B$1:AA$1048576,COLUMN('[1]Share, Heavy Weapons to Ukraine'!C410)-1,0),0)</f>
        <v>1</v>
      </c>
      <c r="BD401" s="5" t="n">
        <f aca="false">VLOOKUP(Sheet1!B401,'[1]Country Summary (€)'!B$1:F$1048576,COLUMN('[1]Country Summary (€)'!C411)-1,FALSE())</f>
        <v>0</v>
      </c>
      <c r="BE401" s="5" t="str">
        <f aca="false">IF(AND(AG401=1,D401="Military",H401&lt;&gt;"Not given")=TRUE(),IF(SUMIFS(#REF!,#REF!,A401)&gt;0,ABS((SUMIFS(#REF!,#REF!,A401)/VLOOKUP("USD",'[1]Exchange Rates'!B$1:C$1048576,2,0)))/S401,"."),".")</f>
        <v>.</v>
      </c>
      <c r="BF401" s="1" t="str">
        <f aca="false">IF(AND(AG401=1,D401="Military",H401&lt;&gt;"Not given")=TRUE(),IF(SUMIFS(#REF!,#REF!,A401)&gt;0,IF((ABS((SUMIFS(#REF!,#REF!,A401)/VLOOKUP("USD",'[1]Exchange Rates'!B$1:C$1048576,2,0)))/S401)&gt;1,(SUMIFS(#REF!,#REF!,A401)-S401)/S401,(S401-SUMIFS(#REF!,#REF!,A401))/SUMIFS(#REF!,#REF!,A401)),"."),".")</f>
        <v>.</v>
      </c>
      <c r="BG401" s="37"/>
      <c r="BH401" s="37"/>
      <c r="BI401" s="37"/>
      <c r="BJ401" s="37"/>
      <c r="BK401" s="37"/>
      <c r="BL401" s="37"/>
      <c r="BM401" s="37"/>
      <c r="BN401" s="37"/>
      <c r="BO401" s="37"/>
      <c r="BP401" s="37"/>
      <c r="BQ401" s="37"/>
      <c r="BR401" s="37"/>
      <c r="BS401" s="37"/>
      <c r="BT401" s="37"/>
      <c r="BU401" s="37"/>
      <c r="BV401" s="37"/>
      <c r="BW401" s="37"/>
      <c r="BX401" s="37"/>
    </row>
    <row r="402" customFormat="false" ht="15.75" hidden="false" customHeight="true" outlineLevel="0" collapsed="false">
      <c r="A402" s="37" t="s">
        <v>479</v>
      </c>
      <c r="B402" s="37" t="s">
        <v>57</v>
      </c>
      <c r="C402" s="92" t="n">
        <v>45020</v>
      </c>
      <c r="D402" s="37" t="s">
        <v>105</v>
      </c>
      <c r="E402" s="37" t="s">
        <v>370</v>
      </c>
      <c r="F402" s="37" t="s">
        <v>520</v>
      </c>
      <c r="G402" s="5" t="s">
        <v>61</v>
      </c>
      <c r="H402" s="39" t="n">
        <v>500000000</v>
      </c>
      <c r="I402" s="37" t="s">
        <v>484</v>
      </c>
      <c r="J402" s="7" t="str">
        <f aca="false">VLOOKUP($I402,'[1]Price List, Weapons &amp; Items'!B$1:C$1048576,2,0)</f>
        <v>Ammunition for heavy weapon</v>
      </c>
      <c r="K402" s="7" t="str">
        <f aca="false">IF(I402=".",I402,VLOOKUP($I402,'[1]Price List, Weapons &amp; Items'!B$1:D$1048576,3,0))</f>
        <v>ammunition</v>
      </c>
      <c r="L402" s="8" t="n">
        <f aca="false">VLOOKUP(I402,'[1]Price List, Weapons &amp; Items'!B$1:E$1048576,4,0)</f>
        <v>0</v>
      </c>
      <c r="M402" s="9" t="n">
        <v>419000</v>
      </c>
      <c r="N402" s="9" t="s">
        <v>166</v>
      </c>
      <c r="O402" s="9" t="n">
        <f aca="false">VLOOKUP($I402,'[1]Price List, Weapons &amp; Items'!B$1:G$1048576,6,0)</f>
        <v>140.58</v>
      </c>
      <c r="P402" s="6" t="str">
        <f aca="false">IF(TYPE(M402)=1,IF(TYPE(O402)=1,M402*O402,"No price"),".")</f>
        <v>No price</v>
      </c>
      <c r="Q402" s="6" t="str">
        <f aca="false">IF(TYPE(N402)=1,IF(TYPE(O402)=1,N402*O402,"No price"),".")</f>
        <v>.</v>
      </c>
      <c r="R402" s="6" t="str">
        <f aca="false">IF(AG402=1,IF(H402&lt;&gt;"Not given",H402,IF(TYPE(H402)=2,IF(SUMIFS(#REF!,#REF!,A402)&gt;0,SUMIFS(#REF!,#REF!,A402),"."),"Format error")),"")</f>
        <v/>
      </c>
      <c r="S402" s="6" t="str">
        <f aca="false">IF(AND(AG402=1,R402&lt;&gt;".")=TRUE(),R402/VLOOKUP(G402,'[1]Exchange Rates'!B$1:C$1048576,2,0),IF(R402=".",".",""))</f>
        <v/>
      </c>
      <c r="T402" s="6" t="str">
        <f aca="false">IF(AG402=1,IF(AI402="Value is not given at all",".",IF(AI402="Value is given by the source",S402,IF(AI402="Value is calculated with prices",(IF(SUMIFS(#REF!,#REF!,A402)&gt;0,SUMIFS(#REF!,#REF!,A402),"."))/VLOOKUP("USD",'[1]Exchange Rates'!B$1:C$1048576,2,0),"Error with coding"))),"")</f>
        <v/>
      </c>
      <c r="U402" s="43" t="s">
        <v>63</v>
      </c>
      <c r="V402" s="34" t="s">
        <v>521</v>
      </c>
      <c r="W402" s="34" t="s">
        <v>513</v>
      </c>
      <c r="X402" s="37" t="s">
        <v>62</v>
      </c>
      <c r="Y402" s="37" t="s">
        <v>62</v>
      </c>
      <c r="Z402" s="43" t="n">
        <v>0</v>
      </c>
      <c r="AA402" s="43" t="n">
        <v>1</v>
      </c>
      <c r="AB402" s="5" t="n">
        <f aca="false">IF(AND(D402="Humanitarian", AE402&lt;&gt;"."), 1, 0)</f>
        <v>0</v>
      </c>
      <c r="AC402" s="5" t="n">
        <f aca="false">IF(OR(M402="undisclosed", M402="."), 0, IF(M402=N402, 1, 0))</f>
        <v>0</v>
      </c>
      <c r="AD402" s="5" t="n">
        <v>0</v>
      </c>
      <c r="AE402" s="37" t="s">
        <v>62</v>
      </c>
      <c r="AF402" s="12" t="str">
        <f aca="false">""</f>
        <v/>
      </c>
      <c r="AG402" s="36" t="n">
        <v>0</v>
      </c>
      <c r="AH402" s="43" t="s">
        <v>66</v>
      </c>
      <c r="AI402" s="43" t="s">
        <v>67</v>
      </c>
      <c r="AJ402" s="36" t="n">
        <v>1</v>
      </c>
      <c r="AK402" s="36" t="n">
        <v>16</v>
      </c>
      <c r="AL402" s="36" t="n">
        <v>0</v>
      </c>
      <c r="AM402" s="36" t="n">
        <f aca="false">IF(OR(AN402="2022-2023",AN402=2022), 1, 0)</f>
        <v>1</v>
      </c>
      <c r="AN402" s="36" t="s">
        <v>68</v>
      </c>
      <c r="AO402" s="36" t="n">
        <f aca="false">VLOOKUP($I402,'[1]Price List, Weapons &amp; Items'!B$1:F$1048576,5,0)</f>
        <v>0</v>
      </c>
      <c r="AP402" s="36" t="n">
        <f aca="false">IF(AND(AO402=1,M402="undisclosed")=TRUE(),1,0)</f>
        <v>0</v>
      </c>
      <c r="AQ402" s="36" t="n">
        <f aca="false">IF(AND(AO402=1,N402="undisclosed")=TRUE(),1,0)</f>
        <v>0</v>
      </c>
      <c r="AR402" s="36" t="n">
        <f aca="false">IFERROR(IF(SEARCH("ammuni",I402,1)&gt;0,1,0),0)</f>
        <v>1</v>
      </c>
      <c r="AS402" s="5" t="str">
        <f aca="false">VLOOKUP($I402,'[1]Price List, Weapons &amp; Items'!B$1:L$1048576,COLUMN('[1]Price List, Weapons &amp; Items'!$J$11)-1,0)</f>
        <v>Military media (incl. websites)</v>
      </c>
      <c r="AT402" s="5" t="str">
        <f aca="false">IF(I402=".",".",VLOOKUP($I402,'[1]Price List, Weapons &amp; Items'!B$1:J$1048576,3,0))</f>
        <v>ammunition</v>
      </c>
      <c r="AU402" s="13" t="str">
        <f aca="true">IF(AG402=1,(OFFSET(I402,0,0,COUNTIF(#REF!,A402),1)),"")</f>
        <v/>
      </c>
      <c r="AV402" s="5" t="n">
        <f aca="false">VLOOKUP($I402,'[1]Price List, Weapons &amp; Items'!B$1:L$1048576,COLUMN('[1]Price List, Weapons &amp; Items'!$L$11)-1,0)</f>
        <v>0</v>
      </c>
      <c r="AW402" s="5" t="n">
        <f aca="false">IF(U402="Yes",1,0)</f>
        <v>1</v>
      </c>
      <c r="AX402" s="5" t="n">
        <f aca="false">IF(D402="Military",IF(OR(IFERROR(SEARCH("equipment",E402,1),0)&gt;0,IFERROR(SEARCH("weapons",E402,1),0)&gt;0),1,0),0)</f>
        <v>1</v>
      </c>
      <c r="AY402" s="5" t="str">
        <f aca="false">IFERROR(IF(VALUE(TEXT(C402,"mm"))=IF(AK402&gt;12,AK402-12,AK402),".",IF(TEXT(C402,"mm")="01",".",1)),"Value is not in date format")</f>
        <v>.</v>
      </c>
      <c r="AZ402" s="5" t="str">
        <f aca="false">IF(AND(A402=A401,C402=C401)=TRUE(),IF(F402=F401,".","1"),".")</f>
        <v>.</v>
      </c>
      <c r="BA402" s="5" t="str">
        <f aca="false">IF(AND(_xlfn.ISFORMULA(R402),_xlfn.ISFORMULA(S402),_xlfn.ISFORMULA(T402))=TRUE(),".",1)</f>
        <v>.</v>
      </c>
      <c r="BB402" s="5" t="str">
        <f aca="false">IF(T402&lt;&gt;".",IF(T402&gt;S402,1,"."),".")</f>
        <v>.</v>
      </c>
      <c r="BC402" s="5" t="n">
        <f aca="false">IFERROR(VLOOKUP(B402,'[1]Share, Heavy Weapons to Ukraine'!B$1:AA$1048576,COLUMN('[1]Share, Heavy Weapons to Ukraine'!C411)-1,0),0)</f>
        <v>1</v>
      </c>
      <c r="BD402" s="5" t="n">
        <f aca="false">VLOOKUP(Sheet1!B402,'[1]Country Summary (€)'!B$1:F$1048576,COLUMN('[1]Country Summary (€)'!C412)-1,FALSE())</f>
        <v>0</v>
      </c>
      <c r="BE402" s="5" t="str">
        <f aca="false">IF(AND(AG402=1,D402="Military",H402&lt;&gt;"Not given")=TRUE(),IF(SUMIFS(#REF!,#REF!,A402)&gt;0,ABS((SUMIFS(#REF!,#REF!,A402)/VLOOKUP("USD",'[1]Exchange Rates'!B$1:C$1048576,2,0)))/S402,"."),".")</f>
        <v>.</v>
      </c>
      <c r="BF402" s="1" t="str">
        <f aca="false">IF(AND(AG402=1,D402="Military",H402&lt;&gt;"Not given")=TRUE(),IF(SUMIFS(#REF!,#REF!,A402)&gt;0,IF((ABS((SUMIFS(#REF!,#REF!,A402)/VLOOKUP("USD",'[1]Exchange Rates'!B$1:C$1048576,2,0)))/S402)&gt;1,(SUMIFS(#REF!,#REF!,A402)-S402)/S402,(S402-SUMIFS(#REF!,#REF!,A402))/SUMIFS(#REF!,#REF!,A402)),"."),".")</f>
        <v>.</v>
      </c>
      <c r="BG402" s="37"/>
      <c r="BH402" s="37"/>
      <c r="BI402" s="37"/>
      <c r="BJ402" s="37"/>
      <c r="BK402" s="37"/>
      <c r="BL402" s="37"/>
      <c r="BM402" s="37"/>
      <c r="BN402" s="37"/>
      <c r="BO402" s="37"/>
      <c r="BP402" s="37"/>
      <c r="BQ402" s="37"/>
      <c r="BR402" s="37"/>
      <c r="BS402" s="37"/>
      <c r="BT402" s="37"/>
      <c r="BU402" s="37"/>
      <c r="BV402" s="37"/>
      <c r="BW402" s="37"/>
      <c r="BX402" s="37"/>
    </row>
    <row r="403" customFormat="false" ht="15.75" hidden="false" customHeight="true" outlineLevel="0" collapsed="false">
      <c r="A403" s="37" t="s">
        <v>479</v>
      </c>
      <c r="B403" s="37" t="s">
        <v>57</v>
      </c>
      <c r="C403" s="92" t="n">
        <v>45020</v>
      </c>
      <c r="D403" s="37" t="s">
        <v>105</v>
      </c>
      <c r="E403" s="37" t="s">
        <v>370</v>
      </c>
      <c r="F403" s="37" t="s">
        <v>520</v>
      </c>
      <c r="G403" s="5" t="s">
        <v>61</v>
      </c>
      <c r="H403" s="39" t="n">
        <v>500000000</v>
      </c>
      <c r="I403" s="37" t="s">
        <v>307</v>
      </c>
      <c r="J403" s="7" t="str">
        <f aca="false">VLOOKUP($I403,'[1]Price List, Weapons &amp; Items'!B$1:C$1048576,2,0)</f>
        <v>Ammunition for heavy weapon</v>
      </c>
      <c r="K403" s="7" t="str">
        <f aca="false">IF(I403=".",I403,VLOOKUP($I403,'[1]Price List, Weapons &amp; Items'!B$1:D$1048576,3,0))</f>
        <v>missile</v>
      </c>
      <c r="L403" s="8" t="n">
        <f aca="false">VLOOKUP(I403,'[1]Price List, Weapons &amp; Items'!B$1:E$1048576,4,0)</f>
        <v>0</v>
      </c>
      <c r="M403" s="9" t="n">
        <v>510</v>
      </c>
      <c r="N403" s="9" t="s">
        <v>166</v>
      </c>
      <c r="O403" s="9" t="n">
        <f aca="false">VLOOKUP($I403,'[1]Price List, Weapons &amp; Items'!B$1:G$1048576,6,0)</f>
        <v>9000</v>
      </c>
      <c r="P403" s="6" t="str">
        <f aca="false">IF(TYPE(M403)=1,IF(TYPE(O403)=1,M403*O403,"No price"),".")</f>
        <v>No price</v>
      </c>
      <c r="Q403" s="6" t="str">
        <f aca="false">IF(TYPE(N403)=1,IF(TYPE(O403)=1,N403*O403,"No price"),".")</f>
        <v>.</v>
      </c>
      <c r="R403" s="6" t="str">
        <f aca="false">IF(AG403=1,IF(H403&lt;&gt;"Not given",H403,IF(TYPE(H403)=2,IF(SUMIFS(#REF!,#REF!,A403)&gt;0,SUMIFS(#REF!,#REF!,A403),"."),"Format error")),"")</f>
        <v/>
      </c>
      <c r="S403" s="6" t="str">
        <f aca="false">IF(AND(AG403=1,R403&lt;&gt;".")=TRUE(),R403/VLOOKUP(G403,'[1]Exchange Rates'!B$1:C$1048576,2,0),IF(R403=".",".",""))</f>
        <v/>
      </c>
      <c r="T403" s="6" t="str">
        <f aca="false">IF(AG403=1,IF(AI403="Value is not given at all",".",IF(AI403="Value is given by the source",S403,IF(AI403="Value is calculated with prices",(IF(SUMIFS(#REF!,#REF!,A403)&gt;0,SUMIFS(#REF!,#REF!,A403),"."))/VLOOKUP("USD",'[1]Exchange Rates'!B$1:C$1048576,2,0),"Error with coding"))),"")</f>
        <v/>
      </c>
      <c r="U403" s="43" t="s">
        <v>63</v>
      </c>
      <c r="V403" s="34" t="s">
        <v>521</v>
      </c>
      <c r="W403" s="34" t="s">
        <v>513</v>
      </c>
      <c r="X403" s="37" t="s">
        <v>62</v>
      </c>
      <c r="Y403" s="37" t="s">
        <v>62</v>
      </c>
      <c r="Z403" s="43" t="n">
        <v>0</v>
      </c>
      <c r="AA403" s="43" t="n">
        <v>1</v>
      </c>
      <c r="AB403" s="5" t="n">
        <f aca="false">IF(AND(D403="Humanitarian", AE403&lt;&gt;"."), 1, 0)</f>
        <v>0</v>
      </c>
      <c r="AC403" s="5" t="n">
        <f aca="false">IF(OR(M403="undisclosed", M403="."), 0, IF(M403=N403, 1, 0))</f>
        <v>0</v>
      </c>
      <c r="AD403" s="5" t="n">
        <v>0</v>
      </c>
      <c r="AE403" s="37" t="s">
        <v>62</v>
      </c>
      <c r="AF403" s="12" t="str">
        <f aca="false">""</f>
        <v/>
      </c>
      <c r="AG403" s="36" t="n">
        <v>0</v>
      </c>
      <c r="AH403" s="43" t="s">
        <v>66</v>
      </c>
      <c r="AI403" s="43" t="s">
        <v>67</v>
      </c>
      <c r="AJ403" s="36" t="n">
        <v>1</v>
      </c>
      <c r="AK403" s="36" t="n">
        <v>16</v>
      </c>
      <c r="AL403" s="36" t="n">
        <v>0</v>
      </c>
      <c r="AM403" s="36" t="n">
        <f aca="false">IF(OR(AN403="2022-2023",AN403=2022), 1, 0)</f>
        <v>1</v>
      </c>
      <c r="AN403" s="36" t="s">
        <v>68</v>
      </c>
      <c r="AO403" s="36" t="n">
        <f aca="false">VLOOKUP($I403,'[1]Price List, Weapons &amp; Items'!B$1:F$1048576,5,0)</f>
        <v>0</v>
      </c>
      <c r="AP403" s="36" t="n">
        <f aca="false">IF(AND(AO403=1,M403="undisclosed")=TRUE(),1,0)</f>
        <v>0</v>
      </c>
      <c r="AQ403" s="36" t="n">
        <f aca="false">IF(AND(AO403=1,N403="undisclosed")=TRUE(),1,0)</f>
        <v>0</v>
      </c>
      <c r="AR403" s="36" t="n">
        <f aca="false">IFERROR(IF(SEARCH("ammuni",I403,1)&gt;0,1,0),0)</f>
        <v>0</v>
      </c>
      <c r="AS403" s="5" t="str">
        <f aca="false">VLOOKUP($I403,'[1]Price List, Weapons &amp; Items'!B$1:L$1048576,COLUMN('[1]Price List, Weapons &amp; Items'!$J$11)-1,0)</f>
        <v>Media reports (incl. social media)</v>
      </c>
      <c r="AT403" s="5" t="str">
        <f aca="false">IF(I403=".",".",VLOOKUP($I403,'[1]Price List, Weapons &amp; Items'!B$1:J$1048576,3,0))</f>
        <v>missile</v>
      </c>
      <c r="AU403" s="13" t="str">
        <f aca="true">IF(AG403=1,(OFFSET(I403,0,0,COUNTIF(#REF!,A403),1)),"")</f>
        <v/>
      </c>
      <c r="AV403" s="5" t="n">
        <f aca="false">VLOOKUP($I403,'[1]Price List, Weapons &amp; Items'!B$1:L$1048576,COLUMN('[1]Price List, Weapons &amp; Items'!$L$11)-1,0)</f>
        <v>0</v>
      </c>
      <c r="AW403" s="5" t="n">
        <f aca="false">IF(U403="Yes",1,0)</f>
        <v>1</v>
      </c>
      <c r="AX403" s="5" t="n">
        <f aca="false">IF(D403="Military",IF(OR(IFERROR(SEARCH("equipment",E403,1),0)&gt;0,IFERROR(SEARCH("weapons",E403,1),0)&gt;0),1,0),0)</f>
        <v>1</v>
      </c>
      <c r="AY403" s="5" t="str">
        <f aca="false">IFERROR(IF(VALUE(TEXT(C403,"mm"))=IF(AK403&gt;12,AK403-12,AK403),".",IF(TEXT(C403,"mm")="01",".",1)),"Value is not in date format")</f>
        <v>.</v>
      </c>
      <c r="AZ403" s="5" t="str">
        <f aca="false">IF(AND(A403=A402,C403=C402)=TRUE(),IF(F403=F402,".","1"),".")</f>
        <v>.</v>
      </c>
      <c r="BA403" s="5" t="str">
        <f aca="false">IF(AND(_xlfn.ISFORMULA(R403),_xlfn.ISFORMULA(S403),_xlfn.ISFORMULA(T403))=TRUE(),".",1)</f>
        <v>.</v>
      </c>
      <c r="BB403" s="5" t="str">
        <f aca="false">IF(T403&lt;&gt;".",IF(T403&gt;S403,1,"."),".")</f>
        <v>.</v>
      </c>
      <c r="BC403" s="5" t="n">
        <f aca="false">IFERROR(VLOOKUP(B403,'[1]Share, Heavy Weapons to Ukraine'!B$1:AA$1048576,COLUMN('[1]Share, Heavy Weapons to Ukraine'!C412)-1,0),0)</f>
        <v>1</v>
      </c>
      <c r="BD403" s="5" t="n">
        <f aca="false">VLOOKUP(Sheet1!B403,'[1]Country Summary (€)'!B$1:F$1048576,COLUMN('[1]Country Summary (€)'!C413)-1,FALSE())</f>
        <v>0</v>
      </c>
      <c r="BE403" s="5" t="str">
        <f aca="false">IF(AND(AG403=1,D403="Military",H403&lt;&gt;"Not given")=TRUE(),IF(SUMIFS(#REF!,#REF!,A403)&gt;0,ABS((SUMIFS(#REF!,#REF!,A403)/VLOOKUP("USD",'[1]Exchange Rates'!B$1:C$1048576,2,0)))/S403,"."),".")</f>
        <v>.</v>
      </c>
      <c r="BF403" s="1" t="str">
        <f aca="false">IF(AND(AG403=1,D403="Military",H403&lt;&gt;"Not given")=TRUE(),IF(SUMIFS(#REF!,#REF!,A403)&gt;0,IF((ABS((SUMIFS(#REF!,#REF!,A403)/VLOOKUP("USD",'[1]Exchange Rates'!B$1:C$1048576,2,0)))/S403)&gt;1,(SUMIFS(#REF!,#REF!,A403)-S403)/S403,(S403-SUMIFS(#REF!,#REF!,A403))/SUMIFS(#REF!,#REF!,A403)),"."),".")</f>
        <v>.</v>
      </c>
      <c r="BG403" s="37"/>
      <c r="BH403" s="37"/>
      <c r="BI403" s="37"/>
      <c r="BJ403" s="37"/>
      <c r="BK403" s="37"/>
      <c r="BL403" s="37"/>
      <c r="BM403" s="37"/>
      <c r="BN403" s="37"/>
      <c r="BO403" s="37"/>
      <c r="BP403" s="37"/>
      <c r="BQ403" s="37"/>
      <c r="BR403" s="37"/>
      <c r="BS403" s="37"/>
      <c r="BT403" s="37"/>
      <c r="BU403" s="37"/>
      <c r="BV403" s="37"/>
      <c r="BW403" s="37"/>
      <c r="BX403" s="37"/>
    </row>
    <row r="404" customFormat="false" ht="15.75" hidden="false" customHeight="true" outlineLevel="0" collapsed="false">
      <c r="A404" s="37" t="s">
        <v>479</v>
      </c>
      <c r="B404" s="37" t="s">
        <v>57</v>
      </c>
      <c r="C404" s="92" t="n">
        <v>45020</v>
      </c>
      <c r="D404" s="37" t="s">
        <v>105</v>
      </c>
      <c r="E404" s="37" t="s">
        <v>370</v>
      </c>
      <c r="F404" s="37" t="s">
        <v>520</v>
      </c>
      <c r="G404" s="5" t="s">
        <v>61</v>
      </c>
      <c r="H404" s="39" t="n">
        <v>500000000</v>
      </c>
      <c r="I404" s="1" t="s">
        <v>338</v>
      </c>
      <c r="J404" s="7" t="str">
        <f aca="false">VLOOKUP($I404,'[1]Price List, Weapons &amp; Items'!B$1:C$1048576,2,0)</f>
        <v>Ammunition for heavy weapon</v>
      </c>
      <c r="K404" s="7" t="str">
        <f aca="false">IF(I404=".",I404,VLOOKUP($I404,'[1]Price List, Weapons &amp; Items'!B$1:D$1048576,3,0))</f>
        <v>155mm howitzer ammunition</v>
      </c>
      <c r="L404" s="8" t="n">
        <f aca="false">VLOOKUP(I404,'[1]Price List, Weapons &amp; Items'!B$1:E$1048576,4,0)</f>
        <v>0</v>
      </c>
      <c r="M404" s="9" t="n">
        <v>6000</v>
      </c>
      <c r="N404" s="9" t="s">
        <v>166</v>
      </c>
      <c r="O404" s="9" t="n">
        <f aca="false">VLOOKUP($I404,'[1]Price List, Weapons &amp; Items'!B$1:G$1048576,6,0)</f>
        <v>98000</v>
      </c>
      <c r="P404" s="6" t="str">
        <f aca="false">IF(TYPE(M404)=1,IF(TYPE(O404)=1,M404*O404,"No price"),".")</f>
        <v>No price</v>
      </c>
      <c r="Q404" s="6" t="str">
        <f aca="false">IF(TYPE(N404)=1,IF(TYPE(O404)=1,N404*O404,"No price"),".")</f>
        <v>.</v>
      </c>
      <c r="R404" s="6" t="str">
        <f aca="false">IF(AG404=1,IF(H404&lt;&gt;"Not given",H404,IF(TYPE(H404)=2,IF(SUMIFS(#REF!,#REF!,A404)&gt;0,SUMIFS(#REF!,#REF!,A404),"."),"Format error")),"")</f>
        <v/>
      </c>
      <c r="S404" s="6" t="str">
        <f aca="false">IF(AND(AG404=1,R404&lt;&gt;".")=TRUE(),R404/VLOOKUP(G404,'[1]Exchange Rates'!B$1:C$1048576,2,0),IF(R404=".",".",""))</f>
        <v/>
      </c>
      <c r="T404" s="6" t="str">
        <f aca="false">IF(AG404=1,IF(AI404="Value is not given at all",".",IF(AI404="Value is given by the source",S404,IF(AI404="Value is calculated with prices",(IF(SUMIFS(#REF!,#REF!,A404)&gt;0,SUMIFS(#REF!,#REF!,A404),"."))/VLOOKUP("USD",'[1]Exchange Rates'!B$1:C$1048576,2,0),"Error with coding"))),"")</f>
        <v/>
      </c>
      <c r="U404" s="43" t="s">
        <v>63</v>
      </c>
      <c r="V404" s="34" t="s">
        <v>521</v>
      </c>
      <c r="W404" s="34" t="s">
        <v>513</v>
      </c>
      <c r="X404" s="37" t="s">
        <v>62</v>
      </c>
      <c r="Y404" s="37" t="s">
        <v>62</v>
      </c>
      <c r="Z404" s="43" t="n">
        <v>0</v>
      </c>
      <c r="AA404" s="43" t="n">
        <v>1</v>
      </c>
      <c r="AB404" s="5" t="n">
        <f aca="false">IF(AND(D404="Humanitarian", AE404&lt;&gt;"."), 1, 0)</f>
        <v>0</v>
      </c>
      <c r="AC404" s="5" t="n">
        <f aca="false">IF(OR(M404="undisclosed", M404="."), 0, IF(M404=N404, 1, 0))</f>
        <v>0</v>
      </c>
      <c r="AD404" s="5" t="n">
        <v>0</v>
      </c>
      <c r="AE404" s="37" t="s">
        <v>62</v>
      </c>
      <c r="AF404" s="12" t="str">
        <f aca="false">""</f>
        <v/>
      </c>
      <c r="AG404" s="36" t="n">
        <v>0</v>
      </c>
      <c r="AH404" s="43" t="s">
        <v>66</v>
      </c>
      <c r="AI404" s="43" t="s">
        <v>67</v>
      </c>
      <c r="AJ404" s="36" t="n">
        <v>1</v>
      </c>
      <c r="AK404" s="36" t="n">
        <v>16</v>
      </c>
      <c r="AL404" s="36" t="n">
        <v>0</v>
      </c>
      <c r="AM404" s="36" t="n">
        <f aca="false">IF(OR(AN404="2022-2023",AN404=2022), 1, 0)</f>
        <v>1</v>
      </c>
      <c r="AN404" s="36" t="s">
        <v>68</v>
      </c>
      <c r="AO404" s="36" t="n">
        <f aca="false">VLOOKUP($I404,'[1]Price List, Weapons &amp; Items'!B$1:F$1048576,5,0)</f>
        <v>1</v>
      </c>
      <c r="AP404" s="36" t="n">
        <f aca="false">IF(AND(AO404=1,M404="undisclosed")=TRUE(),1,0)</f>
        <v>0</v>
      </c>
      <c r="AQ404" s="36" t="n">
        <f aca="false">IF(AND(AO404=1,N404="undisclosed")=TRUE(),1,0)</f>
        <v>1</v>
      </c>
      <c r="AR404" s="36" t="n">
        <f aca="false">IFERROR(IF(SEARCH("ammuni",I404,1)&gt;0,1,0),0)</f>
        <v>0</v>
      </c>
      <c r="AS404" s="5" t="str">
        <f aca="false">VLOOKUP($I404,'[1]Price List, Weapons &amp; Items'!B$1:L$1048576,COLUMN('[1]Price List, Weapons &amp; Items'!$J$11)-1,0)</f>
        <v>Government information</v>
      </c>
      <c r="AT404" s="5" t="str">
        <f aca="false">IF(I404=".",".",VLOOKUP($I404,'[1]Price List, Weapons &amp; Items'!B$1:J$1048576,3,0))</f>
        <v>155mm howitzer ammunition</v>
      </c>
      <c r="AU404" s="13" t="str">
        <f aca="true">IF(AG404=1,(OFFSET(I404,0,0,COUNTIF(#REF!,A404),1)),"")</f>
        <v/>
      </c>
      <c r="AV404" s="5" t="n">
        <f aca="false">VLOOKUP($I404,'[1]Price List, Weapons &amp; Items'!B$1:L$1048576,COLUMN('[1]Price List, Weapons &amp; Items'!$L$11)-1,0)</f>
        <v>0</v>
      </c>
      <c r="AW404" s="5" t="n">
        <f aca="false">IF(U404="Yes",1,0)</f>
        <v>1</v>
      </c>
      <c r="AX404" s="5" t="n">
        <f aca="false">IF(D404="Military",IF(OR(IFERROR(SEARCH("equipment",E404,1),0)&gt;0,IFERROR(SEARCH("weapons",E404,1),0)&gt;0),1,0),0)</f>
        <v>1</v>
      </c>
      <c r="AY404" s="5" t="str">
        <f aca="false">IFERROR(IF(VALUE(TEXT(C404,"mm"))=IF(AK404&gt;12,AK404-12,AK404),".",IF(TEXT(C404,"mm")="01",".",1)),"Value is not in date format")</f>
        <v>.</v>
      </c>
      <c r="AZ404" s="5" t="str">
        <f aca="false">IF(AND(A404=A403,C404=C403)=TRUE(),IF(F404=F403,".","1"),".")</f>
        <v>.</v>
      </c>
      <c r="BA404" s="5" t="str">
        <f aca="false">IF(AND(_xlfn.ISFORMULA(R404),_xlfn.ISFORMULA(S404),_xlfn.ISFORMULA(T404))=TRUE(),".",1)</f>
        <v>.</v>
      </c>
      <c r="BB404" s="5" t="str">
        <f aca="false">IF(T404&lt;&gt;".",IF(T404&gt;S404,1,"."),".")</f>
        <v>.</v>
      </c>
      <c r="BC404" s="5" t="n">
        <f aca="false">IFERROR(VLOOKUP(B404,'[1]Share, Heavy Weapons to Ukraine'!B$1:AA$1048576,COLUMN('[1]Share, Heavy Weapons to Ukraine'!C413)-1,0),0)</f>
        <v>1</v>
      </c>
      <c r="BD404" s="5" t="n">
        <f aca="false">VLOOKUP(Sheet1!B404,'[1]Country Summary (€)'!B$1:F$1048576,COLUMN('[1]Country Summary (€)'!C414)-1,FALSE())</f>
        <v>0</v>
      </c>
      <c r="BE404" s="5" t="str">
        <f aca="false">IF(AND(AG404=1,D404="Military",H404&lt;&gt;"Not given")=TRUE(),IF(SUMIFS(#REF!,#REF!,A404)&gt;0,ABS((SUMIFS(#REF!,#REF!,A404)/VLOOKUP("USD",'[1]Exchange Rates'!B$1:C$1048576,2,0)))/S404,"."),".")</f>
        <v>.</v>
      </c>
      <c r="BF404" s="1" t="str">
        <f aca="false">IF(AND(AG404=1,D404="Military",H404&lt;&gt;"Not given")=TRUE(),IF(SUMIFS(#REF!,#REF!,A404)&gt;0,IF((ABS((SUMIFS(#REF!,#REF!,A404)/VLOOKUP("USD",'[1]Exchange Rates'!B$1:C$1048576,2,0)))/S404)&gt;1,(SUMIFS(#REF!,#REF!,A404)-S404)/S404,(S404-SUMIFS(#REF!,#REF!,A404))/SUMIFS(#REF!,#REF!,A404)),"."),".")</f>
        <v>.</v>
      </c>
      <c r="BG404" s="37"/>
      <c r="BH404" s="37"/>
      <c r="BI404" s="37"/>
      <c r="BJ404" s="37"/>
      <c r="BK404" s="37"/>
      <c r="BL404" s="37"/>
      <c r="BM404" s="37"/>
      <c r="BN404" s="37"/>
      <c r="BO404" s="37"/>
      <c r="BP404" s="37"/>
      <c r="BQ404" s="37"/>
      <c r="BR404" s="37"/>
      <c r="BS404" s="37"/>
      <c r="BT404" s="37"/>
      <c r="BU404" s="37"/>
      <c r="BV404" s="37"/>
      <c r="BW404" s="37"/>
      <c r="BX404" s="37"/>
    </row>
    <row r="405" customFormat="false" ht="15.75" hidden="false" customHeight="true" outlineLevel="0" collapsed="false">
      <c r="A405" s="37" t="s">
        <v>479</v>
      </c>
      <c r="B405" s="37" t="s">
        <v>57</v>
      </c>
      <c r="C405" s="92" t="n">
        <v>45020</v>
      </c>
      <c r="D405" s="37" t="s">
        <v>105</v>
      </c>
      <c r="E405" s="37" t="s">
        <v>370</v>
      </c>
      <c r="F405" s="37" t="s">
        <v>520</v>
      </c>
      <c r="G405" s="5" t="s">
        <v>61</v>
      </c>
      <c r="H405" s="39" t="n">
        <v>500000000</v>
      </c>
      <c r="I405" s="37" t="s">
        <v>340</v>
      </c>
      <c r="J405" s="7" t="str">
        <f aca="false">VLOOKUP($I405,'[1]Price List, Weapons &amp; Items'!B$1:C$1048576,2,0)</f>
        <v>Light armaments &amp; infantry</v>
      </c>
      <c r="K405" s="7" t="str">
        <f aca="false">IF(I405=".",I405,VLOOKUP($I405,'[1]Price List, Weapons &amp; Items'!B$1:D$1048576,3,0))</f>
        <v>Light Anti-armor Weapon (LAW)</v>
      </c>
      <c r="L405" s="8" t="n">
        <f aca="false">VLOOKUP(I405,'[1]Price List, Weapons &amp; Items'!B$1:E$1048576,4,0)</f>
        <v>0</v>
      </c>
      <c r="M405" s="9" t="n">
        <v>400</v>
      </c>
      <c r="N405" s="9" t="s">
        <v>166</v>
      </c>
      <c r="O405" s="9" t="n">
        <f aca="false">VLOOKUP($I405,'[1]Price List, Weapons &amp; Items'!B$1:G$1048576,6,0)</f>
        <v>2099</v>
      </c>
      <c r="P405" s="6" t="str">
        <f aca="false">IF(TYPE(M405)=1,IF(TYPE(O405)=1,M405*O405,"No price"),".")</f>
        <v>No price</v>
      </c>
      <c r="Q405" s="6" t="str">
        <f aca="false">IF(TYPE(N405)=1,IF(TYPE(O405)=1,N405*O405,"No price"),".")</f>
        <v>.</v>
      </c>
      <c r="R405" s="6" t="str">
        <f aca="false">IF(AG405=1,IF(H405&lt;&gt;"Not given",H405,IF(TYPE(H405)=2,IF(SUMIFS(#REF!,#REF!,A405)&gt;0,SUMIFS(#REF!,#REF!,A405),"."),"Format error")),"")</f>
        <v/>
      </c>
      <c r="S405" s="6" t="str">
        <f aca="false">IF(AND(AG405=1,R405&lt;&gt;".")=TRUE(),R405/VLOOKUP(G405,'[1]Exchange Rates'!B$1:C$1048576,2,0),IF(R405=".",".",""))</f>
        <v/>
      </c>
      <c r="T405" s="6" t="str">
        <f aca="false">IF(AG405=1,IF(AI405="Value is not given at all",".",IF(AI405="Value is given by the source",S405,IF(AI405="Value is calculated with prices",(IF(SUMIFS(#REF!,#REF!,A405)&gt;0,SUMIFS(#REF!,#REF!,A405),"."))/VLOOKUP("USD",'[1]Exchange Rates'!B$1:C$1048576,2,0),"Error with coding"))),"")</f>
        <v/>
      </c>
      <c r="U405" s="43" t="s">
        <v>63</v>
      </c>
      <c r="V405" s="34" t="s">
        <v>521</v>
      </c>
      <c r="W405" s="34" t="s">
        <v>513</v>
      </c>
      <c r="X405" s="37" t="s">
        <v>62</v>
      </c>
      <c r="Y405" s="37" t="s">
        <v>62</v>
      </c>
      <c r="Z405" s="43" t="n">
        <v>0</v>
      </c>
      <c r="AA405" s="43" t="n">
        <v>1</v>
      </c>
      <c r="AB405" s="5" t="n">
        <f aca="false">IF(AND(D405="Humanitarian", AE405&lt;&gt;"."), 1, 0)</f>
        <v>0</v>
      </c>
      <c r="AC405" s="5" t="n">
        <f aca="false">IF(OR(M405="undisclosed", M405="."), 0, IF(M405=N405, 1, 0))</f>
        <v>0</v>
      </c>
      <c r="AD405" s="5" t="n">
        <v>0</v>
      </c>
      <c r="AE405" s="37" t="s">
        <v>62</v>
      </c>
      <c r="AF405" s="12" t="str">
        <f aca="false">""</f>
        <v/>
      </c>
      <c r="AG405" s="36" t="n">
        <v>0</v>
      </c>
      <c r="AH405" s="43" t="s">
        <v>66</v>
      </c>
      <c r="AI405" s="43" t="s">
        <v>67</v>
      </c>
      <c r="AJ405" s="36" t="n">
        <v>1</v>
      </c>
      <c r="AK405" s="36" t="n">
        <v>16</v>
      </c>
      <c r="AL405" s="36" t="n">
        <v>0</v>
      </c>
      <c r="AM405" s="36" t="n">
        <f aca="false">IF(OR(AN405="2022-2023",AN405=2022), 1, 0)</f>
        <v>1</v>
      </c>
      <c r="AN405" s="36" t="s">
        <v>68</v>
      </c>
      <c r="AO405" s="36" t="n">
        <f aca="false">VLOOKUP($I405,'[1]Price List, Weapons &amp; Items'!B$1:F$1048576,5,0)</f>
        <v>0</v>
      </c>
      <c r="AP405" s="36" t="n">
        <f aca="false">IF(AND(AO405=1,M405="undisclosed")=TRUE(),1,0)</f>
        <v>0</v>
      </c>
      <c r="AQ405" s="36" t="n">
        <f aca="false">IF(AND(AO405=1,N405="undisclosed")=TRUE(),1,0)</f>
        <v>0</v>
      </c>
      <c r="AR405" s="36" t="n">
        <f aca="false">IFERROR(IF(SEARCH("ammuni",I405,1)&gt;0,1,0),0)</f>
        <v>0</v>
      </c>
      <c r="AS405" s="5" t="str">
        <f aca="false">VLOOKUP($I405,'[1]Price List, Weapons &amp; Items'!B$1:L$1048576,COLUMN('[1]Price List, Weapons &amp; Items'!$J$11)-1,0)</f>
        <v>Media reports (incl. social media)</v>
      </c>
      <c r="AT405" s="5" t="str">
        <f aca="false">IF(I405=".",".",VLOOKUP($I405,'[1]Price List, Weapons &amp; Items'!B$1:J$1048576,3,0))</f>
        <v>Light Anti-armor Weapon (LAW)</v>
      </c>
      <c r="AU405" s="13" t="str">
        <f aca="true">IF(AG405=1,(OFFSET(I405,0,0,COUNTIF(#REF!,A405),1)),"")</f>
        <v/>
      </c>
      <c r="AV405" s="5" t="n">
        <f aca="false">VLOOKUP($I405,'[1]Price List, Weapons &amp; Items'!B$1:L$1048576,COLUMN('[1]Price List, Weapons &amp; Items'!$L$11)-1,0)</f>
        <v>0</v>
      </c>
      <c r="AW405" s="5" t="n">
        <f aca="false">IF(U405="Yes",1,0)</f>
        <v>1</v>
      </c>
      <c r="AX405" s="5" t="n">
        <f aca="false">IF(D405="Military",IF(OR(IFERROR(SEARCH("equipment",E405,1),0)&gt;0,IFERROR(SEARCH("weapons",E405,1),0)&gt;0),1,0),0)</f>
        <v>1</v>
      </c>
      <c r="AY405" s="5" t="str">
        <f aca="false">IFERROR(IF(VALUE(TEXT(C405,"mm"))=IF(AK405&gt;12,AK405-12,AK405),".",IF(TEXT(C405,"mm")="01",".",1)),"Value is not in date format")</f>
        <v>.</v>
      </c>
      <c r="AZ405" s="5" t="str">
        <f aca="false">IF(AND(A405=A404,C405=C404)=TRUE(),IF(F405=F404,".","1"),".")</f>
        <v>.</v>
      </c>
      <c r="BA405" s="5" t="str">
        <f aca="false">IF(AND(_xlfn.ISFORMULA(R405),_xlfn.ISFORMULA(S405),_xlfn.ISFORMULA(T405))=TRUE(),".",1)</f>
        <v>.</v>
      </c>
      <c r="BB405" s="5" t="str">
        <f aca="false">IF(T405&lt;&gt;".",IF(T405&gt;S405,1,"."),".")</f>
        <v>.</v>
      </c>
      <c r="BC405" s="5" t="n">
        <f aca="false">IFERROR(VLOOKUP(B405,'[1]Share, Heavy Weapons to Ukraine'!B$1:AA$1048576,COLUMN('[1]Share, Heavy Weapons to Ukraine'!C414)-1,0),0)</f>
        <v>1</v>
      </c>
      <c r="BD405" s="5" t="n">
        <f aca="false">VLOOKUP(Sheet1!B405,'[1]Country Summary (€)'!B$1:F$1048576,COLUMN('[1]Country Summary (€)'!C415)-1,FALSE())</f>
        <v>0</v>
      </c>
      <c r="BE405" s="5" t="str">
        <f aca="false">IF(AND(AG405=1,D405="Military",H405&lt;&gt;"Not given")=TRUE(),IF(SUMIFS(#REF!,#REF!,A405)&gt;0,ABS((SUMIFS(#REF!,#REF!,A405)/VLOOKUP("USD",'[1]Exchange Rates'!B$1:C$1048576,2,0)))/S405,"."),".")</f>
        <v>.</v>
      </c>
      <c r="BF405" s="1" t="str">
        <f aca="false">IF(AND(AG405=1,D405="Military",H405&lt;&gt;"Not given")=TRUE(),IF(SUMIFS(#REF!,#REF!,A405)&gt;0,IF((ABS((SUMIFS(#REF!,#REF!,A405)/VLOOKUP("USD",'[1]Exchange Rates'!B$1:C$1048576,2,0)))/S405)&gt;1,(SUMIFS(#REF!,#REF!,A405)-S405)/S405,(S405-SUMIFS(#REF!,#REF!,A405))/SUMIFS(#REF!,#REF!,A405)),"."),".")</f>
        <v>.</v>
      </c>
      <c r="BG405" s="37"/>
      <c r="BH405" s="37"/>
      <c r="BI405" s="37"/>
      <c r="BJ405" s="37"/>
      <c r="BK405" s="37"/>
      <c r="BL405" s="37"/>
      <c r="BM405" s="37"/>
      <c r="BN405" s="37"/>
      <c r="BO405" s="37"/>
      <c r="BP405" s="37"/>
      <c r="BQ405" s="37"/>
      <c r="BR405" s="37"/>
      <c r="BS405" s="37"/>
      <c r="BT405" s="37"/>
      <c r="BU405" s="37"/>
      <c r="BV405" s="37"/>
      <c r="BW405" s="37"/>
      <c r="BX405" s="37"/>
    </row>
    <row r="406" customFormat="false" ht="15.75" hidden="false" customHeight="true" outlineLevel="0" collapsed="false">
      <c r="A406" s="37" t="s">
        <v>479</v>
      </c>
      <c r="B406" s="37" t="s">
        <v>57</v>
      </c>
      <c r="C406" s="92" t="n">
        <v>45020</v>
      </c>
      <c r="D406" s="37" t="s">
        <v>105</v>
      </c>
      <c r="E406" s="37" t="s">
        <v>370</v>
      </c>
      <c r="F406" s="37" t="s">
        <v>520</v>
      </c>
      <c r="G406" s="5" t="s">
        <v>61</v>
      </c>
      <c r="H406" s="39" t="n">
        <v>500000000</v>
      </c>
      <c r="I406" s="37" t="s">
        <v>135</v>
      </c>
      <c r="J406" s="7" t="str">
        <f aca="false">VLOOKUP($I406,'[1]Price List, Weapons &amp; Items'!B$1:C$1048576,2,0)</f>
        <v>Ammunition for light infantry</v>
      </c>
      <c r="K406" s="7" t="str">
        <f aca="false">IF(I406=".",I406,VLOOKUP($I406,'[1]Price List, Weapons &amp; Items'!B$1:D$1048576,3,0))</f>
        <v>Small Arms and Light Weapons (SALW) ammunition</v>
      </c>
      <c r="L406" s="8" t="n">
        <f aca="false">VLOOKUP(I406,'[1]Price List, Weapons &amp; Items'!B$1:E$1048576,4,0)</f>
        <v>0</v>
      </c>
      <c r="M406" s="9" t="n">
        <v>200000</v>
      </c>
      <c r="N406" s="9" t="s">
        <v>166</v>
      </c>
      <c r="O406" s="9" t="n">
        <f aca="false">VLOOKUP($I406,'[1]Price List, Weapons &amp; Items'!B$1:G$1048576,6,0)</f>
        <v>5</v>
      </c>
      <c r="P406" s="6" t="str">
        <f aca="false">IF(TYPE(M406)=1,IF(TYPE(O406)=1,M406*O406,"No price"),".")</f>
        <v>No price</v>
      </c>
      <c r="Q406" s="6" t="str">
        <f aca="false">IF(TYPE(N406)=1,IF(TYPE(O406)=1,N406*O406,"No price"),".")</f>
        <v>.</v>
      </c>
      <c r="R406" s="6" t="str">
        <f aca="false">IF(AG406=1,IF(H406&lt;&gt;"Not given",H406,IF(TYPE(H406)=2,IF(SUMIFS(#REF!,#REF!,A406)&gt;0,SUMIFS(#REF!,#REF!,A406),"."),"Format error")),"")</f>
        <v/>
      </c>
      <c r="S406" s="6" t="str">
        <f aca="false">IF(AND(AG406=1,R406&lt;&gt;".")=TRUE(),R406/VLOOKUP(G406,'[1]Exchange Rates'!B$1:C$1048576,2,0),IF(R406=".",".",""))</f>
        <v/>
      </c>
      <c r="T406" s="6" t="str">
        <f aca="false">IF(AG406=1,IF(AI406="Value is not given at all",".",IF(AI406="Value is given by the source",S406,IF(AI406="Value is calculated with prices",(IF(SUMIFS(#REF!,#REF!,A406)&gt;0,SUMIFS(#REF!,#REF!,A406),"."))/VLOOKUP("USD",'[1]Exchange Rates'!B$1:C$1048576,2,0),"Error with coding"))),"")</f>
        <v/>
      </c>
      <c r="U406" s="43" t="s">
        <v>63</v>
      </c>
      <c r="V406" s="34" t="s">
        <v>521</v>
      </c>
      <c r="W406" s="34" t="s">
        <v>513</v>
      </c>
      <c r="X406" s="37" t="s">
        <v>62</v>
      </c>
      <c r="Y406" s="37" t="s">
        <v>62</v>
      </c>
      <c r="Z406" s="43" t="n">
        <v>0</v>
      </c>
      <c r="AA406" s="43" t="n">
        <v>1</v>
      </c>
      <c r="AB406" s="5" t="n">
        <f aca="false">IF(AND(D406="Humanitarian", AE406&lt;&gt;"."), 1, 0)</f>
        <v>0</v>
      </c>
      <c r="AC406" s="5" t="n">
        <f aca="false">IF(OR(M406="undisclosed", M406="."), 0, IF(M406=N406, 1, 0))</f>
        <v>0</v>
      </c>
      <c r="AD406" s="5" t="n">
        <v>0</v>
      </c>
      <c r="AE406" s="37" t="s">
        <v>62</v>
      </c>
      <c r="AF406" s="12" t="str">
        <f aca="false">""</f>
        <v/>
      </c>
      <c r="AG406" s="36" t="n">
        <v>0</v>
      </c>
      <c r="AH406" s="43" t="s">
        <v>66</v>
      </c>
      <c r="AI406" s="43" t="s">
        <v>67</v>
      </c>
      <c r="AJ406" s="36" t="n">
        <v>1</v>
      </c>
      <c r="AK406" s="36" t="n">
        <v>16</v>
      </c>
      <c r="AL406" s="36" t="n">
        <v>0</v>
      </c>
      <c r="AM406" s="36" t="n">
        <f aca="false">IF(OR(AN406="2022-2023",AN406=2022), 1, 0)</f>
        <v>1</v>
      </c>
      <c r="AN406" s="36" t="s">
        <v>68</v>
      </c>
      <c r="AO406" s="36" t="n">
        <f aca="false">VLOOKUP($I406,'[1]Price List, Weapons &amp; Items'!B$1:F$1048576,5,0)</f>
        <v>0</v>
      </c>
      <c r="AP406" s="36" t="n">
        <f aca="false">IF(AND(AO406=1,M406="undisclosed")=TRUE(),1,0)</f>
        <v>0</v>
      </c>
      <c r="AQ406" s="36" t="n">
        <f aca="false">IF(AND(AO406=1,N406="undisclosed")=TRUE(),1,0)</f>
        <v>0</v>
      </c>
      <c r="AR406" s="36" t="n">
        <f aca="false">IFERROR(IF(SEARCH("ammuni",I406,1)&gt;0,1,0),0)</f>
        <v>1</v>
      </c>
      <c r="AS406" s="5" t="str">
        <f aca="false">VLOOKUP($I406,'[1]Price List, Weapons &amp; Items'!B$1:L$1048576,COLUMN('[1]Price List, Weapons &amp; Items'!$J$11)-1,0)</f>
        <v>Miscellaneous</v>
      </c>
      <c r="AT406" s="5" t="str">
        <f aca="false">IF(I406=".",".",VLOOKUP($I406,'[1]Price List, Weapons &amp; Items'!B$1:J$1048576,3,0))</f>
        <v>Small Arms and Light Weapons (SALW) ammunition</v>
      </c>
      <c r="AU406" s="13" t="str">
        <f aca="true">IF(AG406=1,(OFFSET(I406,0,0,COUNTIF(#REF!,A406),1)),"")</f>
        <v/>
      </c>
      <c r="AV406" s="5" t="n">
        <f aca="false">VLOOKUP($I406,'[1]Price List, Weapons &amp; Items'!B$1:L$1048576,COLUMN('[1]Price List, Weapons &amp; Items'!$L$11)-1,0)</f>
        <v>0</v>
      </c>
      <c r="AW406" s="5" t="n">
        <f aca="false">IF(U406="Yes",1,0)</f>
        <v>1</v>
      </c>
      <c r="AX406" s="5" t="n">
        <f aca="false">IF(D406="Military",IF(OR(IFERROR(SEARCH("equipment",E406,1),0)&gt;0,IFERROR(SEARCH("weapons",E406,1),0)&gt;0),1,0),0)</f>
        <v>1</v>
      </c>
      <c r="AY406" s="5" t="str">
        <f aca="false">IFERROR(IF(VALUE(TEXT(C406,"mm"))=IF(AK406&gt;12,AK406-12,AK406),".",IF(TEXT(C406,"mm")="01",".",1)),"Value is not in date format")</f>
        <v>.</v>
      </c>
      <c r="AZ406" s="5" t="str">
        <f aca="false">IF(AND(A406=A405,C406=C405)=TRUE(),IF(F406=F405,".","1"),".")</f>
        <v>.</v>
      </c>
      <c r="BA406" s="5" t="str">
        <f aca="false">IF(AND(_xlfn.ISFORMULA(R406),_xlfn.ISFORMULA(S406),_xlfn.ISFORMULA(T406))=TRUE(),".",1)</f>
        <v>.</v>
      </c>
      <c r="BB406" s="5" t="str">
        <f aca="false">IF(T406&lt;&gt;".",IF(T406&gt;S406,1,"."),".")</f>
        <v>.</v>
      </c>
      <c r="BC406" s="5" t="n">
        <f aca="false">IFERROR(VLOOKUP(B406,'[1]Share, Heavy Weapons to Ukraine'!B$1:AA$1048576,COLUMN('[1]Share, Heavy Weapons to Ukraine'!C415)-1,0),0)</f>
        <v>1</v>
      </c>
      <c r="BD406" s="5" t="n">
        <f aca="false">VLOOKUP(Sheet1!B406,'[1]Country Summary (€)'!B$1:F$1048576,COLUMN('[1]Country Summary (€)'!C416)-1,FALSE())</f>
        <v>0</v>
      </c>
      <c r="BE406" s="5" t="str">
        <f aca="false">IF(AND(AG406=1,D406="Military",H406&lt;&gt;"Not given")=TRUE(),IF(SUMIFS(#REF!,#REF!,A406)&gt;0,ABS((SUMIFS(#REF!,#REF!,A406)/VLOOKUP("USD",'[1]Exchange Rates'!B$1:C$1048576,2,0)))/S406,"."),".")</f>
        <v>.</v>
      </c>
      <c r="BF406" s="1" t="str">
        <f aca="false">IF(AND(AG406=1,D406="Military",H406&lt;&gt;"Not given")=TRUE(),IF(SUMIFS(#REF!,#REF!,A406)&gt;0,IF((ABS((SUMIFS(#REF!,#REF!,A406)/VLOOKUP("USD",'[1]Exchange Rates'!B$1:C$1048576,2,0)))/S406)&gt;1,(SUMIFS(#REF!,#REF!,A406)-S406)/S406,(S406-SUMIFS(#REF!,#REF!,A406))/SUMIFS(#REF!,#REF!,A406)),"."),".")</f>
        <v>.</v>
      </c>
      <c r="BG406" s="37"/>
      <c r="BH406" s="37"/>
      <c r="BI406" s="37"/>
      <c r="BJ406" s="37"/>
      <c r="BK406" s="37"/>
      <c r="BL406" s="37"/>
      <c r="BM406" s="37"/>
      <c r="BN406" s="37"/>
      <c r="BO406" s="37"/>
      <c r="BP406" s="37"/>
      <c r="BQ406" s="37"/>
      <c r="BR406" s="37"/>
      <c r="BS406" s="37"/>
      <c r="BT406" s="37"/>
      <c r="BU406" s="37"/>
      <c r="BV406" s="37"/>
      <c r="BW406" s="37"/>
      <c r="BX406" s="37"/>
    </row>
    <row r="407" customFormat="false" ht="15.75" hidden="false" customHeight="true" outlineLevel="0" collapsed="false">
      <c r="A407" s="37" t="s">
        <v>479</v>
      </c>
      <c r="B407" s="37" t="s">
        <v>57</v>
      </c>
      <c r="C407" s="92" t="n">
        <v>45020</v>
      </c>
      <c r="D407" s="37" t="s">
        <v>105</v>
      </c>
      <c r="E407" s="37" t="s">
        <v>370</v>
      </c>
      <c r="F407" s="37" t="s">
        <v>520</v>
      </c>
      <c r="G407" s="5" t="s">
        <v>61</v>
      </c>
      <c r="H407" s="39" t="n">
        <v>500000000</v>
      </c>
      <c r="I407" s="37" t="s">
        <v>509</v>
      </c>
      <c r="J407" s="7" t="str">
        <f aca="false">VLOOKUP($I407,'[1]Price List, Weapons &amp; Items'!B$1:C$1048576,2,0)</f>
        <v>Heavy weapon</v>
      </c>
      <c r="K407" s="7" t="str">
        <f aca="false">IF(I407=".",I407,VLOOKUP($I407,'[1]Price List, Weapons &amp; Items'!B$1:D$1048576,3,0))</f>
        <v>Armored Recovery Vehicle (ARV)</v>
      </c>
      <c r="L407" s="8" t="n">
        <f aca="false">VLOOKUP(I407,'[1]Price List, Weapons &amp; Items'!B$1:E$1048576,4,0)</f>
        <v>0</v>
      </c>
      <c r="M407" s="9" t="n">
        <v>11</v>
      </c>
      <c r="N407" s="9" t="s">
        <v>166</v>
      </c>
      <c r="O407" s="9" t="n">
        <f aca="false">VLOOKUP($I407,'[1]Price List, Weapons &amp; Items'!B$1:G$1048576,6,0)</f>
        <v>6654468.87154607</v>
      </c>
      <c r="P407" s="6" t="str">
        <f aca="false">IF(TYPE(M407)=1,IF(TYPE(O407)=1,M407*O407,"No price"),".")</f>
        <v>No price</v>
      </c>
      <c r="Q407" s="6" t="str">
        <f aca="false">IF(TYPE(N407)=1,IF(TYPE(O407)=1,N407*O407,"No price"),".")</f>
        <v>.</v>
      </c>
      <c r="R407" s="6" t="str">
        <f aca="false">IF(AG407=1,IF(H407&lt;&gt;"Not given",H407,IF(TYPE(H407)=2,IF(SUMIFS(#REF!,#REF!,A407)&gt;0,SUMIFS(#REF!,#REF!,A407),"."),"Format error")),"")</f>
        <v/>
      </c>
      <c r="S407" s="6" t="str">
        <f aca="false">IF(AND(AG407=1,R407&lt;&gt;".")=TRUE(),R407/VLOOKUP(G407,'[1]Exchange Rates'!B$1:C$1048576,2,0),IF(R407=".",".",""))</f>
        <v/>
      </c>
      <c r="T407" s="6" t="str">
        <f aca="false">IF(AG407=1,IF(AI407="Value is not given at all",".",IF(AI407="Value is given by the source",S407,IF(AI407="Value is calculated with prices",(IF(SUMIFS(#REF!,#REF!,A407)&gt;0,SUMIFS(#REF!,#REF!,A407),"."))/VLOOKUP("USD",'[1]Exchange Rates'!B$1:C$1048576,2,0),"Error with coding"))),"")</f>
        <v/>
      </c>
      <c r="U407" s="43" t="s">
        <v>63</v>
      </c>
      <c r="V407" s="34" t="s">
        <v>521</v>
      </c>
      <c r="W407" s="34" t="s">
        <v>513</v>
      </c>
      <c r="X407" s="37" t="s">
        <v>62</v>
      </c>
      <c r="Y407" s="37" t="s">
        <v>62</v>
      </c>
      <c r="Z407" s="43" t="n">
        <v>0</v>
      </c>
      <c r="AA407" s="43" t="n">
        <v>1</v>
      </c>
      <c r="AB407" s="5" t="n">
        <f aca="false">IF(AND(D407="Humanitarian", AE407&lt;&gt;"."), 1, 0)</f>
        <v>0</v>
      </c>
      <c r="AC407" s="5" t="n">
        <f aca="false">IF(OR(M407="undisclosed", M407="."), 0, IF(M407=N407, 1, 0))</f>
        <v>0</v>
      </c>
      <c r="AD407" s="5" t="n">
        <v>0</v>
      </c>
      <c r="AE407" s="37" t="s">
        <v>62</v>
      </c>
      <c r="AF407" s="12" t="str">
        <f aca="false">""</f>
        <v/>
      </c>
      <c r="AG407" s="36" t="n">
        <v>0</v>
      </c>
      <c r="AH407" s="43" t="s">
        <v>66</v>
      </c>
      <c r="AI407" s="43" t="s">
        <v>67</v>
      </c>
      <c r="AJ407" s="36" t="n">
        <v>1</v>
      </c>
      <c r="AK407" s="36" t="n">
        <v>16</v>
      </c>
      <c r="AL407" s="36" t="n">
        <v>0</v>
      </c>
      <c r="AM407" s="36" t="n">
        <f aca="false">IF(OR(AN407="2022-2023",AN407=2022), 1, 0)</f>
        <v>1</v>
      </c>
      <c r="AN407" s="36" t="s">
        <v>68</v>
      </c>
      <c r="AO407" s="36" t="n">
        <f aca="false">VLOOKUP($I407,'[1]Price List, Weapons &amp; Items'!B$1:F$1048576,5,0)</f>
        <v>1</v>
      </c>
      <c r="AP407" s="36" t="n">
        <f aca="false">IF(AND(AO407=1,M407="undisclosed")=TRUE(),1,0)</f>
        <v>0</v>
      </c>
      <c r="AQ407" s="36" t="n">
        <f aca="false">IF(AND(AO407=1,N407="undisclosed")=TRUE(),1,0)</f>
        <v>1</v>
      </c>
      <c r="AR407" s="36" t="n">
        <f aca="false">IFERROR(IF(SEARCH("ammuni",I407,1)&gt;0,1,0),0)</f>
        <v>0</v>
      </c>
      <c r="AS407" s="5" t="str">
        <f aca="false">VLOOKUP($I407,'[1]Price List, Weapons &amp; Items'!B$1:L$1048576,COLUMN('[1]Price List, Weapons &amp; Items'!$J$11)-1,0)</f>
        <v>Contracts</v>
      </c>
      <c r="AT407" s="5" t="str">
        <f aca="false">IF(I407=".",".",VLOOKUP($I407,'[1]Price List, Weapons &amp; Items'!B$1:J$1048576,3,0))</f>
        <v>Armored Recovery Vehicle (ARV)</v>
      </c>
      <c r="AU407" s="13" t="str">
        <f aca="true">IF(AG407=1,(OFFSET(I407,0,0,COUNTIF(#REF!,A407),1)),"")</f>
        <v/>
      </c>
      <c r="AV407" s="5" t="n">
        <f aca="false">VLOOKUP($I407,'[1]Price List, Weapons &amp; Items'!B$1:L$1048576,COLUMN('[1]Price List, Weapons &amp; Items'!$L$11)-1,0)</f>
        <v>0</v>
      </c>
      <c r="AW407" s="5" t="n">
        <f aca="false">IF(U407="Yes",1,0)</f>
        <v>1</v>
      </c>
      <c r="AX407" s="5" t="n">
        <f aca="false">IF(D407="Military",IF(OR(IFERROR(SEARCH("equipment",E407,1),0)&gt;0,IFERROR(SEARCH("weapons",E407,1),0)&gt;0),1,0),0)</f>
        <v>1</v>
      </c>
      <c r="AY407" s="5" t="str">
        <f aca="false">IFERROR(IF(VALUE(TEXT(C407,"mm"))=IF(AK407&gt;12,AK407-12,AK407),".",IF(TEXT(C407,"mm")="01",".",1)),"Value is not in date format")</f>
        <v>.</v>
      </c>
      <c r="AZ407" s="5" t="str">
        <f aca="false">IF(AND(A407=A406,C407=C406)=TRUE(),IF(F407=F406,".","1"),".")</f>
        <v>.</v>
      </c>
      <c r="BA407" s="5" t="str">
        <f aca="false">IF(AND(_xlfn.ISFORMULA(R407),_xlfn.ISFORMULA(S407),_xlfn.ISFORMULA(T407))=TRUE(),".",1)</f>
        <v>.</v>
      </c>
      <c r="BB407" s="5" t="str">
        <f aca="false">IF(T407&lt;&gt;".",IF(T407&gt;S407,1,"."),".")</f>
        <v>.</v>
      </c>
      <c r="BC407" s="5" t="n">
        <f aca="false">IFERROR(VLOOKUP(B407,'[1]Share, Heavy Weapons to Ukraine'!B$1:AA$1048576,COLUMN('[1]Share, Heavy Weapons to Ukraine'!C416)-1,0),0)</f>
        <v>1</v>
      </c>
      <c r="BD407" s="5" t="n">
        <f aca="false">VLOOKUP(Sheet1!B407,'[1]Country Summary (€)'!B$1:F$1048576,COLUMN('[1]Country Summary (€)'!C417)-1,FALSE())</f>
        <v>0</v>
      </c>
      <c r="BE407" s="5" t="str">
        <f aca="false">IF(AND(AG407=1,D407="Military",H407&lt;&gt;"Not given")=TRUE(),IF(SUMIFS(#REF!,#REF!,A407)&gt;0,ABS((SUMIFS(#REF!,#REF!,A407)/VLOOKUP("USD",'[1]Exchange Rates'!B$1:C$1048576,2,0)))/S407,"."),".")</f>
        <v>.</v>
      </c>
      <c r="BF407" s="1" t="str">
        <f aca="false">IF(AND(AG407=1,D407="Military",H407&lt;&gt;"Not given")=TRUE(),IF(SUMIFS(#REF!,#REF!,A407)&gt;0,IF((ABS((SUMIFS(#REF!,#REF!,A407)/VLOOKUP("USD",'[1]Exchange Rates'!B$1:C$1048576,2,0)))/S407)&gt;1,(SUMIFS(#REF!,#REF!,A407)-S407)/S407,(S407-SUMIFS(#REF!,#REF!,A407))/SUMIFS(#REF!,#REF!,A407)),"."),".")</f>
        <v>.</v>
      </c>
      <c r="BG407" s="37"/>
      <c r="BH407" s="37"/>
      <c r="BI407" s="37"/>
      <c r="BJ407" s="37"/>
      <c r="BK407" s="37"/>
      <c r="BL407" s="37"/>
      <c r="BM407" s="37"/>
      <c r="BN407" s="37"/>
      <c r="BO407" s="37"/>
      <c r="BP407" s="37"/>
      <c r="BQ407" s="37"/>
      <c r="BR407" s="37"/>
      <c r="BS407" s="37"/>
      <c r="BT407" s="37"/>
      <c r="BU407" s="37"/>
      <c r="BV407" s="37"/>
      <c r="BW407" s="37"/>
      <c r="BX407" s="37"/>
    </row>
    <row r="408" customFormat="false" ht="15.75" hidden="false" customHeight="true" outlineLevel="0" collapsed="false">
      <c r="A408" s="37" t="s">
        <v>479</v>
      </c>
      <c r="B408" s="37" t="s">
        <v>57</v>
      </c>
      <c r="C408" s="92" t="n">
        <v>45020</v>
      </c>
      <c r="D408" s="37" t="s">
        <v>105</v>
      </c>
      <c r="E408" s="37" t="s">
        <v>370</v>
      </c>
      <c r="F408" s="37" t="s">
        <v>520</v>
      </c>
      <c r="G408" s="5" t="s">
        <v>61</v>
      </c>
      <c r="H408" s="39" t="n">
        <v>500000000</v>
      </c>
      <c r="I408" s="37" t="s">
        <v>519</v>
      </c>
      <c r="J408" s="7" t="str">
        <f aca="false">VLOOKUP($I408,'[1]Price List, Weapons &amp; Items'!B$1:C$1048576,2,0)</f>
        <v>Military equipment</v>
      </c>
      <c r="K408" s="7" t="str">
        <f aca="false">IF(I408=".",I408,VLOOKUP($I408,'[1]Price List, Weapons &amp; Items'!B$1:D$1048576,3,0))</f>
        <v>Armored Utility Vehicle (AUV)</v>
      </c>
      <c r="L408" s="8" t="n">
        <f aca="false">VLOOKUP(I408,'[1]Price List, Weapons &amp; Items'!B$1:E$1048576,4,0)</f>
        <v>0</v>
      </c>
      <c r="M408" s="9" t="n">
        <v>61</v>
      </c>
      <c r="N408" s="9" t="s">
        <v>166</v>
      </c>
      <c r="O408" s="9" t="n">
        <f aca="false">VLOOKUP($I408,'[1]Price List, Weapons &amp; Items'!B$1:G$1048576,6,0)</f>
        <v>135000</v>
      </c>
      <c r="P408" s="6" t="str">
        <f aca="false">IF(TYPE(M408)=1,IF(TYPE(O408)=1,M408*O408,"No price"),".")</f>
        <v>No price</v>
      </c>
      <c r="Q408" s="6" t="str">
        <f aca="false">IF(TYPE(N408)=1,IF(TYPE(O408)=1,N408*O408,"No price"),".")</f>
        <v>.</v>
      </c>
      <c r="R408" s="6" t="str">
        <f aca="false">IF(AG408=1,IF(H408&lt;&gt;"Not given",H408,IF(TYPE(H408)=2,IF(SUMIFS(#REF!,#REF!,A408)&gt;0,SUMIFS(#REF!,#REF!,A408),"."),"Format error")),"")</f>
        <v/>
      </c>
      <c r="S408" s="6" t="str">
        <f aca="false">IF(AND(AG408=1,R408&lt;&gt;".")=TRUE(),R408/VLOOKUP(G408,'[1]Exchange Rates'!B$1:C$1048576,2,0),IF(R408=".",".",""))</f>
        <v/>
      </c>
      <c r="T408" s="6" t="str">
        <f aca="false">IF(AG408=1,IF(AI408="Value is not given at all",".",IF(AI408="Value is given by the source",S408,IF(AI408="Value is calculated with prices",(IF(SUMIFS(#REF!,#REF!,A408)&gt;0,SUMIFS(#REF!,#REF!,A408),"."))/VLOOKUP("USD",'[1]Exchange Rates'!B$1:C$1048576,2,0),"Error with coding"))),"")</f>
        <v/>
      </c>
      <c r="U408" s="43" t="s">
        <v>63</v>
      </c>
      <c r="V408" s="34" t="s">
        <v>521</v>
      </c>
      <c r="W408" s="34" t="s">
        <v>513</v>
      </c>
      <c r="X408" s="37" t="s">
        <v>62</v>
      </c>
      <c r="Y408" s="37" t="s">
        <v>62</v>
      </c>
      <c r="Z408" s="43" t="n">
        <v>0</v>
      </c>
      <c r="AA408" s="43" t="n">
        <v>1</v>
      </c>
      <c r="AB408" s="5" t="n">
        <f aca="false">IF(AND(D408="Humanitarian", AE408&lt;&gt;"."), 1, 0)</f>
        <v>0</v>
      </c>
      <c r="AC408" s="5" t="n">
        <f aca="false">IF(OR(M408="undisclosed", M408="."), 0, IF(M408=N408, 1, 0))</f>
        <v>0</v>
      </c>
      <c r="AD408" s="5" t="n">
        <v>0</v>
      </c>
      <c r="AE408" s="37" t="s">
        <v>62</v>
      </c>
      <c r="AF408" s="12" t="str">
        <f aca="false">""</f>
        <v/>
      </c>
      <c r="AG408" s="36" t="n">
        <v>0</v>
      </c>
      <c r="AH408" s="43" t="s">
        <v>66</v>
      </c>
      <c r="AI408" s="43" t="s">
        <v>67</v>
      </c>
      <c r="AJ408" s="36" t="n">
        <v>1</v>
      </c>
      <c r="AK408" s="36" t="n">
        <v>16</v>
      </c>
      <c r="AL408" s="36" t="n">
        <v>0</v>
      </c>
      <c r="AM408" s="36" t="n">
        <f aca="false">IF(OR(AN408="2022-2023",AN408=2022), 1, 0)</f>
        <v>1</v>
      </c>
      <c r="AN408" s="36" t="s">
        <v>68</v>
      </c>
      <c r="AO408" s="36" t="n">
        <f aca="false">VLOOKUP($I408,'[1]Price List, Weapons &amp; Items'!B$1:F$1048576,5,0)</f>
        <v>0</v>
      </c>
      <c r="AP408" s="36" t="n">
        <f aca="false">IF(AND(AO408=1,M408="undisclosed")=TRUE(),1,0)</f>
        <v>0</v>
      </c>
      <c r="AQ408" s="36" t="n">
        <f aca="false">IF(AND(AO408=1,N408="undisclosed")=TRUE(),1,0)</f>
        <v>0</v>
      </c>
      <c r="AR408" s="36" t="n">
        <f aca="false">IFERROR(IF(SEARCH("ammuni",I408,1)&gt;0,1,0),0)</f>
        <v>0</v>
      </c>
      <c r="AS408" s="5" t="str">
        <f aca="false">VLOOKUP($I408,'[1]Price List, Weapons &amp; Items'!B$1:L$1048576,COLUMN('[1]Price List, Weapons &amp; Items'!$J$11)-1,0)</f>
        <v>Military media (incl. websites)</v>
      </c>
      <c r="AT408" s="5" t="str">
        <f aca="false">IF(I408=".",".",VLOOKUP($I408,'[1]Price List, Weapons &amp; Items'!B$1:J$1048576,3,0))</f>
        <v>Armored Utility Vehicle (AUV)</v>
      </c>
      <c r="AU408" s="13" t="str">
        <f aca="true">IF(AG408=1,(OFFSET(I408,0,0,COUNTIF(#REF!,A408),1)),"")</f>
        <v/>
      </c>
      <c r="AV408" s="5" t="n">
        <f aca="false">VLOOKUP($I408,'[1]Price List, Weapons &amp; Items'!B$1:L$1048576,COLUMN('[1]Price List, Weapons &amp; Items'!$L$11)-1,0)</f>
        <v>0</v>
      </c>
      <c r="AW408" s="5" t="n">
        <f aca="false">IF(U408="Yes",1,0)</f>
        <v>1</v>
      </c>
      <c r="AX408" s="5" t="n">
        <f aca="false">IF(D408="Military",IF(OR(IFERROR(SEARCH("equipment",E408,1),0)&gt;0,IFERROR(SEARCH("weapons",E408,1),0)&gt;0),1,0),0)</f>
        <v>1</v>
      </c>
      <c r="AY408" s="5" t="str">
        <f aca="false">IFERROR(IF(VALUE(TEXT(C408,"mm"))=IF(AK408&gt;12,AK408-12,AK408),".",IF(TEXT(C408,"mm")="01",".",1)),"Value is not in date format")</f>
        <v>.</v>
      </c>
      <c r="AZ408" s="5" t="str">
        <f aca="false">IF(AND(A408=A407,C408=C407)=TRUE(),IF(F408=F407,".","1"),".")</f>
        <v>.</v>
      </c>
      <c r="BA408" s="5" t="str">
        <f aca="false">IF(AND(_xlfn.ISFORMULA(R408),_xlfn.ISFORMULA(S408),_xlfn.ISFORMULA(T408))=TRUE(),".",1)</f>
        <v>.</v>
      </c>
      <c r="BB408" s="5" t="str">
        <f aca="false">IF(T408&lt;&gt;".",IF(T408&gt;S408,1,"."),".")</f>
        <v>.</v>
      </c>
      <c r="BC408" s="5" t="n">
        <f aca="false">IFERROR(VLOOKUP(B408,'[1]Share, Heavy Weapons to Ukraine'!B$1:AA$1048576,COLUMN('[1]Share, Heavy Weapons to Ukraine'!C417)-1,0),0)</f>
        <v>1</v>
      </c>
      <c r="BD408" s="5" t="n">
        <f aca="false">VLOOKUP(Sheet1!B408,'[1]Country Summary (€)'!B$1:F$1048576,COLUMN('[1]Country Summary (€)'!C418)-1,FALSE())</f>
        <v>0</v>
      </c>
      <c r="BE408" s="5" t="str">
        <f aca="false">IF(AND(AG408=1,D408="Military",H408&lt;&gt;"Not given")=TRUE(),IF(SUMIFS(#REF!,#REF!,A408)&gt;0,ABS((SUMIFS(#REF!,#REF!,A408)/VLOOKUP("USD",'[1]Exchange Rates'!B$1:C$1048576,2,0)))/S408,"."),".")</f>
        <v>.</v>
      </c>
      <c r="BF408" s="1" t="str">
        <f aca="false">IF(AND(AG408=1,D408="Military",H408&lt;&gt;"Not given")=TRUE(),IF(SUMIFS(#REF!,#REF!,A408)&gt;0,IF((ABS((SUMIFS(#REF!,#REF!,A408)/VLOOKUP("USD",'[1]Exchange Rates'!B$1:C$1048576,2,0)))/S408)&gt;1,(SUMIFS(#REF!,#REF!,A408)-S408)/S408,(S408-SUMIFS(#REF!,#REF!,A408))/SUMIFS(#REF!,#REF!,A408)),"."),".")</f>
        <v>.</v>
      </c>
      <c r="BG408" s="37"/>
      <c r="BH408" s="37"/>
      <c r="BI408" s="37"/>
      <c r="BJ408" s="37"/>
      <c r="BK408" s="37"/>
      <c r="BL408" s="37"/>
      <c r="BM408" s="37"/>
      <c r="BN408" s="37"/>
      <c r="BO408" s="37"/>
      <c r="BP408" s="37"/>
      <c r="BQ408" s="37"/>
      <c r="BR408" s="37"/>
      <c r="BS408" s="37"/>
      <c r="BT408" s="37"/>
      <c r="BU408" s="37"/>
      <c r="BV408" s="37"/>
      <c r="BW408" s="37"/>
      <c r="BX408" s="37"/>
    </row>
    <row r="409" customFormat="false" ht="15.75" hidden="false" customHeight="true" outlineLevel="0" collapsed="false">
      <c r="A409" s="37" t="s">
        <v>479</v>
      </c>
      <c r="B409" s="37" t="s">
        <v>57</v>
      </c>
      <c r="C409" s="92" t="n">
        <v>45020</v>
      </c>
      <c r="D409" s="37" t="s">
        <v>105</v>
      </c>
      <c r="E409" s="37" t="s">
        <v>370</v>
      </c>
      <c r="F409" s="37" t="s">
        <v>520</v>
      </c>
      <c r="G409" s="5" t="s">
        <v>61</v>
      </c>
      <c r="H409" s="39" t="n">
        <v>500000000</v>
      </c>
      <c r="I409" s="37" t="s">
        <v>353</v>
      </c>
      <c r="J409" s="7" t="str">
        <f aca="false">VLOOKUP($I409,'[1]Price List, Weapons &amp; Items'!B$1:C$1048576,2,0)</f>
        <v>Military equipment</v>
      </c>
      <c r="K409" s="7" t="str">
        <f aca="false">IF(I409=".",I409,VLOOKUP($I409,'[1]Price List, Weapons &amp; Items'!B$1:D$1048576,3,0))</f>
        <v>non combat military vehicle</v>
      </c>
      <c r="L409" s="8" t="n">
        <f aca="false">VLOOKUP(I409,'[1]Price List, Weapons &amp; Items'!B$1:E$1048576,4,0)</f>
        <v>0</v>
      </c>
      <c r="M409" s="9" t="n">
        <v>10</v>
      </c>
      <c r="N409" s="9" t="s">
        <v>166</v>
      </c>
      <c r="O409" s="9" t="n">
        <f aca="false">VLOOKUP($I409,'[1]Price List, Weapons &amp; Items'!B$1:G$1048576,6,0)</f>
        <v>350000</v>
      </c>
      <c r="P409" s="6" t="str">
        <f aca="false">IF(TYPE(M409)=1,IF(TYPE(O409)=1,M409*O409,"No price"),".")</f>
        <v>No price</v>
      </c>
      <c r="Q409" s="6" t="str">
        <f aca="false">IF(TYPE(N409)=1,IF(TYPE(O409)=1,N409*O409,"No price"),".")</f>
        <v>.</v>
      </c>
      <c r="R409" s="6" t="str">
        <f aca="false">IF(AG409=1,IF(H409&lt;&gt;"Not given",H409,IF(TYPE(H409)=2,IF(SUMIFS(#REF!,#REF!,A409)&gt;0,SUMIFS(#REF!,#REF!,A409),"."),"Format error")),"")</f>
        <v/>
      </c>
      <c r="S409" s="6" t="str">
        <f aca="false">IF(AND(AG409=1,R409&lt;&gt;".")=TRUE(),R409/VLOOKUP(G409,'[1]Exchange Rates'!B$1:C$1048576,2,0),IF(R409=".",".",""))</f>
        <v/>
      </c>
      <c r="T409" s="6" t="str">
        <f aca="false">IF(AG409=1,IF(AI409="Value is not given at all",".",IF(AI409="Value is given by the source",S409,IF(AI409="Value is calculated with prices",(IF(SUMIFS(#REF!,#REF!,A409)&gt;0,SUMIFS(#REF!,#REF!,A409),"."))/VLOOKUP("USD",'[1]Exchange Rates'!B$1:C$1048576,2,0),"Error with coding"))),"")</f>
        <v/>
      </c>
      <c r="U409" s="43" t="s">
        <v>63</v>
      </c>
      <c r="V409" s="34" t="s">
        <v>521</v>
      </c>
      <c r="W409" s="34" t="s">
        <v>513</v>
      </c>
      <c r="X409" s="37" t="s">
        <v>62</v>
      </c>
      <c r="Y409" s="37" t="s">
        <v>62</v>
      </c>
      <c r="Z409" s="43" t="n">
        <v>0</v>
      </c>
      <c r="AA409" s="43" t="n">
        <v>1</v>
      </c>
      <c r="AB409" s="5" t="n">
        <f aca="false">IF(AND(D409="Humanitarian", AE409&lt;&gt;"."), 1, 0)</f>
        <v>0</v>
      </c>
      <c r="AC409" s="5" t="n">
        <f aca="false">IF(OR(M409="undisclosed", M409="."), 0, IF(M409=N409, 1, 0))</f>
        <v>0</v>
      </c>
      <c r="AD409" s="5" t="n">
        <v>0</v>
      </c>
      <c r="AE409" s="37" t="s">
        <v>62</v>
      </c>
      <c r="AF409" s="12" t="str">
        <f aca="false">""</f>
        <v/>
      </c>
      <c r="AG409" s="36" t="n">
        <v>0</v>
      </c>
      <c r="AH409" s="43" t="s">
        <v>66</v>
      </c>
      <c r="AI409" s="43" t="s">
        <v>67</v>
      </c>
      <c r="AJ409" s="36" t="n">
        <v>1</v>
      </c>
      <c r="AK409" s="36" t="n">
        <v>16</v>
      </c>
      <c r="AL409" s="36" t="n">
        <v>0</v>
      </c>
      <c r="AM409" s="36" t="n">
        <f aca="false">IF(OR(AN409="2022-2023",AN409=2022), 1, 0)</f>
        <v>1</v>
      </c>
      <c r="AN409" s="36" t="s">
        <v>68</v>
      </c>
      <c r="AO409" s="36" t="n">
        <f aca="false">VLOOKUP($I409,'[1]Price List, Weapons &amp; Items'!B$1:F$1048576,5,0)</f>
        <v>0</v>
      </c>
      <c r="AP409" s="36" t="n">
        <f aca="false">IF(AND(AO409=1,M409="undisclosed")=TRUE(),1,0)</f>
        <v>0</v>
      </c>
      <c r="AQ409" s="36" t="n">
        <f aca="false">IF(AND(AO409=1,N409="undisclosed")=TRUE(),1,0)</f>
        <v>0</v>
      </c>
      <c r="AR409" s="36" t="n">
        <f aca="false">IFERROR(IF(SEARCH("ammuni",I409,1)&gt;0,1,0),0)</f>
        <v>0</v>
      </c>
      <c r="AS409" s="5" t="str">
        <f aca="false">VLOOKUP($I409,'[1]Price List, Weapons &amp; Items'!B$1:L$1048576,COLUMN('[1]Price List, Weapons &amp; Items'!$J$11)-1,0)</f>
        <v>Media reports (incl. social media)</v>
      </c>
      <c r="AT409" s="5" t="str">
        <f aca="false">IF(I409=".",".",VLOOKUP($I409,'[1]Price List, Weapons &amp; Items'!B$1:J$1048576,3,0))</f>
        <v>non combat military vehicle</v>
      </c>
      <c r="AU409" s="13" t="str">
        <f aca="true">IF(AG409=1,(OFFSET(I409,0,0,COUNTIF(#REF!,A409),1)),"")</f>
        <v/>
      </c>
      <c r="AV409" s="5" t="n">
        <f aca="false">VLOOKUP($I409,'[1]Price List, Weapons &amp; Items'!B$1:L$1048576,COLUMN('[1]Price List, Weapons &amp; Items'!$L$11)-1,0)</f>
        <v>0</v>
      </c>
      <c r="AW409" s="5" t="n">
        <f aca="false">IF(U409="Yes",1,0)</f>
        <v>1</v>
      </c>
      <c r="AX409" s="5" t="n">
        <f aca="false">IF(D409="Military",IF(OR(IFERROR(SEARCH("equipment",E409,1),0)&gt;0,IFERROR(SEARCH("weapons",E409,1),0)&gt;0),1,0),0)</f>
        <v>1</v>
      </c>
      <c r="AY409" s="5" t="str">
        <f aca="false">IFERROR(IF(VALUE(TEXT(C409,"mm"))=IF(AK409&gt;12,AK409-12,AK409),".",IF(TEXT(C409,"mm")="01",".",1)),"Value is not in date format")</f>
        <v>.</v>
      </c>
      <c r="AZ409" s="5" t="str">
        <f aca="false">IF(AND(A409=A408,C409=C408)=TRUE(),IF(F409=F408,".","1"),".")</f>
        <v>.</v>
      </c>
      <c r="BA409" s="5" t="str">
        <f aca="false">IF(AND(_xlfn.ISFORMULA(R409),_xlfn.ISFORMULA(S409),_xlfn.ISFORMULA(T409))=TRUE(),".",1)</f>
        <v>.</v>
      </c>
      <c r="BB409" s="5" t="str">
        <f aca="false">IF(T409&lt;&gt;".",IF(T409&gt;S409,1,"."),".")</f>
        <v>.</v>
      </c>
      <c r="BC409" s="5" t="n">
        <f aca="false">IFERROR(VLOOKUP(B409,'[1]Share, Heavy Weapons to Ukraine'!B$1:AA$1048576,COLUMN('[1]Share, Heavy Weapons to Ukraine'!C418)-1,0),0)</f>
        <v>1</v>
      </c>
      <c r="BD409" s="5" t="n">
        <f aca="false">VLOOKUP(Sheet1!B409,'[1]Country Summary (€)'!B$1:F$1048576,COLUMN('[1]Country Summary (€)'!C419)-1,FALSE())</f>
        <v>0</v>
      </c>
      <c r="BE409" s="5" t="str">
        <f aca="false">IF(AND(AG409=1,D409="Military",H409&lt;&gt;"Not given")=TRUE(),IF(SUMIFS(#REF!,#REF!,A409)&gt;0,ABS((SUMIFS(#REF!,#REF!,A409)/VLOOKUP("USD",'[1]Exchange Rates'!B$1:C$1048576,2,0)))/S409,"."),".")</f>
        <v>.</v>
      </c>
      <c r="BF409" s="1" t="str">
        <f aca="false">IF(AND(AG409=1,D409="Military",H409&lt;&gt;"Not given")=TRUE(),IF(SUMIFS(#REF!,#REF!,A409)&gt;0,IF((ABS((SUMIFS(#REF!,#REF!,A409)/VLOOKUP("USD",'[1]Exchange Rates'!B$1:C$1048576,2,0)))/S409)&gt;1,(SUMIFS(#REF!,#REF!,A409)-S409)/S409,(S409-SUMIFS(#REF!,#REF!,A409))/SUMIFS(#REF!,#REF!,A409)),"."),".")</f>
        <v>.</v>
      </c>
      <c r="BG409" s="37"/>
      <c r="BH409" s="37"/>
      <c r="BI409" s="37"/>
      <c r="BJ409" s="37"/>
      <c r="BK409" s="37"/>
      <c r="BL409" s="37"/>
      <c r="BM409" s="37"/>
      <c r="BN409" s="37"/>
      <c r="BO409" s="37"/>
      <c r="BP409" s="37"/>
      <c r="BQ409" s="37"/>
      <c r="BR409" s="37"/>
      <c r="BS409" s="37"/>
      <c r="BT409" s="37"/>
      <c r="BU409" s="37"/>
      <c r="BV409" s="37"/>
      <c r="BW409" s="37"/>
      <c r="BX409" s="37"/>
    </row>
    <row r="410" customFormat="false" ht="15.75" hidden="false" customHeight="true" outlineLevel="0" collapsed="false">
      <c r="A410" s="37" t="s">
        <v>479</v>
      </c>
      <c r="B410" s="37" t="s">
        <v>57</v>
      </c>
      <c r="C410" s="92" t="n">
        <v>45020</v>
      </c>
      <c r="D410" s="37" t="s">
        <v>105</v>
      </c>
      <c r="E410" s="37" t="s">
        <v>370</v>
      </c>
      <c r="F410" s="37" t="s">
        <v>520</v>
      </c>
      <c r="G410" s="5" t="s">
        <v>61</v>
      </c>
      <c r="H410" s="39" t="n">
        <v>500000000</v>
      </c>
      <c r="I410" s="37" t="s">
        <v>355</v>
      </c>
      <c r="J410" s="7" t="str">
        <f aca="false">VLOOKUP($I410,'[1]Price List, Weapons &amp; Items'!B$1:C$1048576,2,0)</f>
        <v>Military equipment</v>
      </c>
      <c r="K410" s="7" t="str">
        <f aca="false">IF(I410=".",I410,VLOOKUP($I410,'[1]Price List, Weapons &amp; Items'!B$1:D$1048576,3,0))</f>
        <v>non combat military vehicle</v>
      </c>
      <c r="L410" s="8" t="n">
        <f aca="false">VLOOKUP(I410,'[1]Price List, Weapons &amp; Items'!B$1:E$1048576,4,0)</f>
        <v>0</v>
      </c>
      <c r="M410" s="9" t="n">
        <v>10</v>
      </c>
      <c r="N410" s="9" t="s">
        <v>166</v>
      </c>
      <c r="O410" s="9" t="n">
        <f aca="false">VLOOKUP($I410,'[1]Price List, Weapons &amp; Items'!B$1:G$1048576,6,0)</f>
        <v>50000</v>
      </c>
      <c r="P410" s="6" t="str">
        <f aca="false">IF(TYPE(M410)=1,IF(TYPE(O410)=1,M410*O410,"No price"),".")</f>
        <v>No price</v>
      </c>
      <c r="Q410" s="6" t="str">
        <f aca="false">IF(TYPE(N410)=1,IF(TYPE(O410)=1,N410*O410,"No price"),".")</f>
        <v>.</v>
      </c>
      <c r="R410" s="6" t="str">
        <f aca="false">IF(AG410=1,IF(H410&lt;&gt;"Not given",H410,IF(TYPE(H410)=2,IF(SUMIFS(#REF!,#REF!,A410)&gt;0,SUMIFS(#REF!,#REF!,A410),"."),"Format error")),"")</f>
        <v/>
      </c>
      <c r="S410" s="6" t="str">
        <f aca="false">IF(AND(AG410=1,R410&lt;&gt;".")=TRUE(),R410/VLOOKUP(G410,'[1]Exchange Rates'!B$1:C$1048576,2,0),IF(R410=".",".",""))</f>
        <v/>
      </c>
      <c r="T410" s="6" t="str">
        <f aca="false">IF(AG410=1,IF(AI410="Value is not given at all",".",IF(AI410="Value is given by the source",S410,IF(AI410="Value is calculated with prices",(IF(SUMIFS(#REF!,#REF!,A410)&gt;0,SUMIFS(#REF!,#REF!,A410),"."))/VLOOKUP("USD",'[1]Exchange Rates'!B$1:C$1048576,2,0),"Error with coding"))),"")</f>
        <v/>
      </c>
      <c r="U410" s="43" t="s">
        <v>63</v>
      </c>
      <c r="V410" s="34" t="s">
        <v>521</v>
      </c>
      <c r="W410" s="34" t="s">
        <v>513</v>
      </c>
      <c r="X410" s="37" t="s">
        <v>62</v>
      </c>
      <c r="Y410" s="37" t="s">
        <v>62</v>
      </c>
      <c r="Z410" s="43" t="n">
        <v>0</v>
      </c>
      <c r="AA410" s="43" t="n">
        <v>1</v>
      </c>
      <c r="AB410" s="5" t="n">
        <f aca="false">IF(AND(D410="Humanitarian", AE410&lt;&gt;"."), 1, 0)</f>
        <v>0</v>
      </c>
      <c r="AC410" s="5" t="n">
        <f aca="false">IF(OR(M410="undisclosed", M410="."), 0, IF(M410=N410, 1, 0))</f>
        <v>0</v>
      </c>
      <c r="AD410" s="5" t="n">
        <v>0</v>
      </c>
      <c r="AE410" s="37" t="s">
        <v>62</v>
      </c>
      <c r="AF410" s="12" t="str">
        <f aca="false">""</f>
        <v/>
      </c>
      <c r="AG410" s="36" t="n">
        <v>0</v>
      </c>
      <c r="AH410" s="43" t="s">
        <v>66</v>
      </c>
      <c r="AI410" s="43" t="s">
        <v>67</v>
      </c>
      <c r="AJ410" s="36" t="n">
        <v>1</v>
      </c>
      <c r="AK410" s="36" t="n">
        <v>16</v>
      </c>
      <c r="AL410" s="36" t="n">
        <v>0</v>
      </c>
      <c r="AM410" s="36" t="n">
        <f aca="false">IF(OR(AN410="2022-2023",AN410=2022), 1, 0)</f>
        <v>1</v>
      </c>
      <c r="AN410" s="36" t="s">
        <v>68</v>
      </c>
      <c r="AO410" s="36" t="n">
        <f aca="false">VLOOKUP($I410,'[1]Price List, Weapons &amp; Items'!B$1:F$1048576,5,0)</f>
        <v>0</v>
      </c>
      <c r="AP410" s="36" t="n">
        <f aca="false">IF(AND(AO410=1,M410="undisclosed")=TRUE(),1,0)</f>
        <v>0</v>
      </c>
      <c r="AQ410" s="36" t="n">
        <f aca="false">IF(AND(AO410=1,N410="undisclosed")=TRUE(),1,0)</f>
        <v>0</v>
      </c>
      <c r="AR410" s="36" t="n">
        <f aca="false">IFERROR(IF(SEARCH("ammuni",I410,1)&gt;0,1,0),0)</f>
        <v>0</v>
      </c>
      <c r="AS410" s="5" t="str">
        <f aca="false">VLOOKUP($I410,'[1]Price List, Weapons &amp; Items'!B$1:L$1048576,COLUMN('[1]Price List, Weapons &amp; Items'!$J$11)-1,0)</f>
        <v>Miscellaneous</v>
      </c>
      <c r="AT410" s="5" t="str">
        <f aca="false">IF(I410=".",".",VLOOKUP($I410,'[1]Price List, Weapons &amp; Items'!B$1:J$1048576,3,0))</f>
        <v>non combat military vehicle</v>
      </c>
      <c r="AU410" s="13" t="str">
        <f aca="true">IF(AG410=1,(OFFSET(I410,0,0,COUNTIF(#REF!,A410),1)),"")</f>
        <v/>
      </c>
      <c r="AV410" s="5" t="n">
        <f aca="false">VLOOKUP($I410,'[1]Price List, Weapons &amp; Items'!B$1:L$1048576,COLUMN('[1]Price List, Weapons &amp; Items'!$L$11)-1,0)</f>
        <v>0</v>
      </c>
      <c r="AW410" s="5" t="n">
        <f aca="false">IF(U410="Yes",1,0)</f>
        <v>1</v>
      </c>
      <c r="AX410" s="5" t="n">
        <f aca="false">IF(D410="Military",IF(OR(IFERROR(SEARCH("equipment",E410,1),0)&gt;0,IFERROR(SEARCH("weapons",E410,1),0)&gt;0),1,0),0)</f>
        <v>1</v>
      </c>
      <c r="AY410" s="5" t="str">
        <f aca="false">IFERROR(IF(VALUE(TEXT(C410,"mm"))=IF(AK410&gt;12,AK410-12,AK410),".",IF(TEXT(C410,"mm")="01",".",1)),"Value is not in date format")</f>
        <v>.</v>
      </c>
      <c r="AZ410" s="5" t="str">
        <f aca="false">IF(AND(A410=A409,C410=C409)=TRUE(),IF(F410=F409,".","1"),".")</f>
        <v>.</v>
      </c>
      <c r="BA410" s="5" t="str">
        <f aca="false">IF(AND(_xlfn.ISFORMULA(R410),_xlfn.ISFORMULA(S410),_xlfn.ISFORMULA(T410))=TRUE(),".",1)</f>
        <v>.</v>
      </c>
      <c r="BB410" s="5" t="str">
        <f aca="false">IF(T410&lt;&gt;".",IF(T410&gt;S410,1,"."),".")</f>
        <v>.</v>
      </c>
      <c r="BC410" s="5" t="n">
        <f aca="false">IFERROR(VLOOKUP(B410,'[1]Share, Heavy Weapons to Ukraine'!B$1:AA$1048576,COLUMN('[1]Share, Heavy Weapons to Ukraine'!C419)-1,0),0)</f>
        <v>1</v>
      </c>
      <c r="BD410" s="5" t="n">
        <f aca="false">VLOOKUP(Sheet1!B410,'[1]Country Summary (€)'!B$1:F$1048576,COLUMN('[1]Country Summary (€)'!C420)-1,FALSE())</f>
        <v>0</v>
      </c>
      <c r="BE410" s="5" t="str">
        <f aca="false">IF(AND(AG410=1,D410="Military",H410&lt;&gt;"Not given")=TRUE(),IF(SUMIFS(#REF!,#REF!,A410)&gt;0,ABS((SUMIFS(#REF!,#REF!,A410)/VLOOKUP("USD",'[1]Exchange Rates'!B$1:C$1048576,2,0)))/S410,"."),".")</f>
        <v>.</v>
      </c>
      <c r="BF410" s="1" t="str">
        <f aca="false">IF(AND(AG410=1,D410="Military",H410&lt;&gt;"Not given")=TRUE(),IF(SUMIFS(#REF!,#REF!,A410)&gt;0,IF((ABS((SUMIFS(#REF!,#REF!,A410)/VLOOKUP("USD",'[1]Exchange Rates'!B$1:C$1048576,2,0)))/S410)&gt;1,(SUMIFS(#REF!,#REF!,A410)-S410)/S410,(S410-SUMIFS(#REF!,#REF!,A410))/SUMIFS(#REF!,#REF!,A410)),"."),".")</f>
        <v>.</v>
      </c>
      <c r="BG410" s="37"/>
      <c r="BH410" s="37"/>
      <c r="BI410" s="37"/>
      <c r="BJ410" s="37"/>
      <c r="BK410" s="37"/>
      <c r="BL410" s="37"/>
      <c r="BM410" s="37"/>
      <c r="BN410" s="37"/>
      <c r="BO410" s="37"/>
      <c r="BP410" s="37"/>
      <c r="BQ410" s="37"/>
      <c r="BR410" s="37"/>
      <c r="BS410" s="37"/>
      <c r="BT410" s="37"/>
      <c r="BU410" s="37"/>
      <c r="BV410" s="37"/>
      <c r="BW410" s="37"/>
      <c r="BX410" s="37"/>
    </row>
    <row r="411" customFormat="false" ht="15.75" hidden="false" customHeight="true" outlineLevel="0" collapsed="false">
      <c r="A411" s="37" t="s">
        <v>479</v>
      </c>
      <c r="B411" s="37" t="s">
        <v>57</v>
      </c>
      <c r="C411" s="92" t="n">
        <v>45035</v>
      </c>
      <c r="D411" s="37" t="s">
        <v>105</v>
      </c>
      <c r="E411" s="37" t="s">
        <v>370</v>
      </c>
      <c r="F411" s="37" t="s">
        <v>523</v>
      </c>
      <c r="G411" s="5" t="s">
        <v>61</v>
      </c>
      <c r="H411" s="39" t="n">
        <v>325000000</v>
      </c>
      <c r="I411" s="37" t="s">
        <v>494</v>
      </c>
      <c r="J411" s="7" t="str">
        <f aca="false">VLOOKUP($I411,'[1]Price List, Weapons &amp; Items'!B$1:C$1048576,2,0)</f>
        <v>Ammunition for heavy weapon</v>
      </c>
      <c r="K411" s="7" t="str">
        <f aca="false">IF(I411=".",I411,VLOOKUP($I411,'[1]Price List, Weapons &amp; Items'!B$1:D$1048576,3,0))</f>
        <v>227mm MLRS ammunition</v>
      </c>
      <c r="L411" s="8" t="n">
        <f aca="false">VLOOKUP(I411,'[1]Price List, Weapons &amp; Items'!B$1:E$1048576,4,0)</f>
        <v>0</v>
      </c>
      <c r="M411" s="9" t="s">
        <v>166</v>
      </c>
      <c r="N411" s="9" t="s">
        <v>166</v>
      </c>
      <c r="O411" s="9" t="n">
        <f aca="false">VLOOKUP($I411,'[1]Price List, Weapons &amp; Items'!B$1:G$1048576,6,0)</f>
        <v>150000</v>
      </c>
      <c r="P411" s="6" t="str">
        <f aca="false">IF(TYPE(M411)=1,IF(TYPE(O411)=1,M411*O411,"No price"),".")</f>
        <v>.</v>
      </c>
      <c r="Q411" s="6" t="str">
        <f aca="false">IF(TYPE(N411)=1,IF(TYPE(O411)=1,N411*O411,"No price"),".")</f>
        <v>.</v>
      </c>
      <c r="R411" s="6" t="str">
        <f aca="false">IF(AG411=1,IF(H411&lt;&gt;"Not given",H411,IF(TYPE(H411)=2,IF(SUMIFS(#REF!,#REF!,A411)&gt;0,SUMIFS(#REF!,#REF!,A411),"."),"Format error")),"")</f>
        <v/>
      </c>
      <c r="S411" s="6" t="str">
        <f aca="false">IF(AND(AG411=1,R411&lt;&gt;".")=TRUE(),R411/VLOOKUP(G411,'[1]Exchange Rates'!B$1:C$1048576,2,0),IF(R411=".",".",""))</f>
        <v/>
      </c>
      <c r="T411" s="6" t="str">
        <f aca="false">IF(AG411=1,IF(AI411="Value is not given at all",".",IF(AI411="Value is given by the source",S411,IF(AI411="Value is calculated with prices",(IF(SUMIFS(#REF!,#REF!,A411)&gt;0,SUMIFS(#REF!,#REF!,A411),"."))/VLOOKUP("USD",'[1]Exchange Rates'!B$1:C$1048576,2,0),"Error with coding"))),"")</f>
        <v/>
      </c>
      <c r="U411" s="43" t="s">
        <v>63</v>
      </c>
      <c r="V411" s="34" t="s">
        <v>524</v>
      </c>
      <c r="W411" s="34" t="s">
        <v>513</v>
      </c>
      <c r="X411" s="37" t="s">
        <v>62</v>
      </c>
      <c r="Y411" s="37" t="s">
        <v>62</v>
      </c>
      <c r="Z411" s="43" t="n">
        <v>0</v>
      </c>
      <c r="AA411" s="43" t="n">
        <v>1</v>
      </c>
      <c r="AB411" s="5" t="n">
        <f aca="false">IF(AND(D411="Humanitarian", AE411&lt;&gt;"."), 1, 0)</f>
        <v>0</v>
      </c>
      <c r="AC411" s="5" t="n">
        <f aca="false">IF(OR(M411="undisclosed", M411="."), 0, IF(M411=N411, 1, 0))</f>
        <v>0</v>
      </c>
      <c r="AD411" s="5" t="n">
        <v>0</v>
      </c>
      <c r="AE411" s="37" t="s">
        <v>62</v>
      </c>
      <c r="AF411" s="12" t="str">
        <f aca="false">""</f>
        <v/>
      </c>
      <c r="AG411" s="36" t="n">
        <v>0</v>
      </c>
      <c r="AH411" s="43" t="s">
        <v>66</v>
      </c>
      <c r="AI411" s="43" t="s">
        <v>67</v>
      </c>
      <c r="AJ411" s="36" t="n">
        <v>1</v>
      </c>
      <c r="AK411" s="36" t="n">
        <v>16</v>
      </c>
      <c r="AL411" s="36" t="n">
        <v>0</v>
      </c>
      <c r="AM411" s="36" t="n">
        <f aca="false">IF(OR(AN411="2022-2023",AN411=2022), 1, 0)</f>
        <v>1</v>
      </c>
      <c r="AN411" s="36" t="s">
        <v>68</v>
      </c>
      <c r="AO411" s="36" t="n">
        <f aca="false">VLOOKUP($I411,'[1]Price List, Weapons &amp; Items'!B$1:F$1048576,5,0)</f>
        <v>1</v>
      </c>
      <c r="AP411" s="36" t="n">
        <f aca="false">IF(AND(AO411=1,M411="undisclosed")=TRUE(),1,0)</f>
        <v>1</v>
      </c>
      <c r="AQ411" s="36" t="n">
        <f aca="false">IF(AND(AO411=1,N411="undisclosed")=TRUE(),1,0)</f>
        <v>1</v>
      </c>
      <c r="AR411" s="36" t="n">
        <f aca="false">IFERROR(IF(SEARCH("ammuni",I411,1)&gt;0,1,0),0)</f>
        <v>1</v>
      </c>
      <c r="AS411" s="5" t="str">
        <f aca="false">VLOOKUP($I411,'[1]Price List, Weapons &amp; Items'!B$1:L$1048576,COLUMN('[1]Price List, Weapons &amp; Items'!$J$11)-1,0)</f>
        <v>Media reports (incl. social media)</v>
      </c>
      <c r="AT411" s="5" t="str">
        <f aca="false">IF(I411=".",".",VLOOKUP($I411,'[1]Price List, Weapons &amp; Items'!B$1:J$1048576,3,0))</f>
        <v>227mm MLRS ammunition</v>
      </c>
      <c r="AU411" s="13" t="str">
        <f aca="true">IF(AG411=1,(OFFSET(I411,0,0,COUNTIF(#REF!,A411),1)),"")</f>
        <v/>
      </c>
      <c r="AV411" s="5" t="str">
        <f aca="false">VLOOKUP($I411,'[1]Price List, Weapons &amp; Items'!B$1:L$1048576,COLUMN('[1]Price List, Weapons &amp; Items'!$L$11)-1,0)</f>
        <v>no price, 0 count</v>
      </c>
      <c r="AW411" s="5" t="n">
        <f aca="false">IF(U411="Yes",1,0)</f>
        <v>1</v>
      </c>
      <c r="AX411" s="5" t="n">
        <f aca="false">IF(D411="Military",IF(OR(IFERROR(SEARCH("equipment",E411,1),0)&gt;0,IFERROR(SEARCH("weapons",E411,1),0)&gt;0),1,0),0)</f>
        <v>1</v>
      </c>
      <c r="AY411" s="5" t="str">
        <f aca="false">IFERROR(IF(VALUE(TEXT(C411,"mm"))=IF(AK411&gt;12,AK411-12,AK411),".",IF(TEXT(C411,"mm")="01",".",1)),"Value is not in date format")</f>
        <v>.</v>
      </c>
      <c r="AZ411" s="5" t="str">
        <f aca="false">IF(AND(A411=A410,C411=C410)=TRUE(),IF(F411=F410,".","1"),".")</f>
        <v>.</v>
      </c>
      <c r="BA411" s="5" t="str">
        <f aca="false">IF(AND(_xlfn.ISFORMULA(R411),_xlfn.ISFORMULA(S411),_xlfn.ISFORMULA(T411))=TRUE(),".",1)</f>
        <v>.</v>
      </c>
      <c r="BB411" s="5" t="str">
        <f aca="false">IF(T411&lt;&gt;".",IF(T411&gt;S411,1,"."),".")</f>
        <v>.</v>
      </c>
      <c r="BC411" s="5" t="n">
        <f aca="false">IFERROR(VLOOKUP(B411,'[1]Share, Heavy Weapons to Ukraine'!B$1:AA$1048576,COLUMN('[1]Share, Heavy Weapons to Ukraine'!C420)-1,0),0)</f>
        <v>1</v>
      </c>
      <c r="BD411" s="5" t="n">
        <f aca="false">VLOOKUP(Sheet1!B411,'[1]Country Summary (€)'!B$1:F$1048576,COLUMN('[1]Country Summary (€)'!C421)-1,FALSE())</f>
        <v>0</v>
      </c>
      <c r="BE411" s="5" t="str">
        <f aca="false">IF(AND(AG411=1,D411="Military",H411&lt;&gt;"Not given")=TRUE(),IF(SUMIFS(#REF!,#REF!,A411)&gt;0,ABS((SUMIFS(#REF!,#REF!,A411)/VLOOKUP("USD",'[1]Exchange Rates'!B$1:C$1048576,2,0)))/S411,"."),".")</f>
        <v>.</v>
      </c>
      <c r="BF411" s="1" t="str">
        <f aca="false">IF(AND(AG411=1,D411="Military",H411&lt;&gt;"Not given")=TRUE(),IF(SUMIFS(#REF!,#REF!,A411)&gt;0,IF((ABS((SUMIFS(#REF!,#REF!,A411)/VLOOKUP("USD",'[1]Exchange Rates'!B$1:C$1048576,2,0)))/S411)&gt;1,(SUMIFS(#REF!,#REF!,A411)-S411)/S411,(S411-SUMIFS(#REF!,#REF!,A411))/SUMIFS(#REF!,#REF!,A411)),"."),".")</f>
        <v>.</v>
      </c>
      <c r="BG411" s="37"/>
      <c r="BH411" s="37"/>
      <c r="BI411" s="37"/>
      <c r="BJ411" s="37"/>
      <c r="BK411" s="37"/>
      <c r="BL411" s="37"/>
      <c r="BM411" s="37"/>
      <c r="BN411" s="37"/>
      <c r="BO411" s="37"/>
      <c r="BP411" s="37"/>
      <c r="BQ411" s="37"/>
      <c r="BR411" s="37"/>
      <c r="BS411" s="37"/>
      <c r="BT411" s="37"/>
      <c r="BU411" s="37"/>
      <c r="BV411" s="37"/>
      <c r="BW411" s="37"/>
      <c r="BX411" s="37"/>
    </row>
    <row r="412" customFormat="false" ht="15" hidden="false" customHeight="true" outlineLevel="0" collapsed="false">
      <c r="A412" s="37" t="s">
        <v>479</v>
      </c>
      <c r="B412" s="37" t="s">
        <v>57</v>
      </c>
      <c r="C412" s="92" t="n">
        <v>45035</v>
      </c>
      <c r="D412" s="37" t="s">
        <v>105</v>
      </c>
      <c r="E412" s="37" t="s">
        <v>370</v>
      </c>
      <c r="F412" s="37" t="s">
        <v>523</v>
      </c>
      <c r="G412" s="5" t="s">
        <v>61</v>
      </c>
      <c r="H412" s="39" t="n">
        <v>325000000</v>
      </c>
      <c r="I412" s="37" t="s">
        <v>147</v>
      </c>
      <c r="J412" s="7" t="str">
        <f aca="false">VLOOKUP($I412,'[1]Price List, Weapons &amp; Items'!B$1:C$1048576,2,0)</f>
        <v>Ammunition for heavy weapon</v>
      </c>
      <c r="K412" s="7" t="str">
        <f aca="false">IF(I412=".",I412,VLOOKUP($I412,'[1]Price List, Weapons &amp; Items'!B$1:D$1048576,3,0))</f>
        <v>155mm howitzer ammunition</v>
      </c>
      <c r="L412" s="8" t="n">
        <f aca="false">VLOOKUP(I412,'[1]Price List, Weapons &amp; Items'!B$1:E$1048576,4,0)</f>
        <v>0</v>
      </c>
      <c r="M412" s="9" t="n">
        <v>100000</v>
      </c>
      <c r="N412" s="9" t="s">
        <v>166</v>
      </c>
      <c r="O412" s="9" t="n">
        <f aca="false">VLOOKUP($I412,'[1]Price List, Weapons &amp; Items'!B$1:G$1048576,6,0)</f>
        <v>3800</v>
      </c>
      <c r="P412" s="6" t="str">
        <f aca="false">IF(TYPE(M412)=1,IF(TYPE(O412)=1,M412*O412,"No price"),".")</f>
        <v>No price</v>
      </c>
      <c r="Q412" s="6" t="str">
        <f aca="false">IF(TYPE(N412)=1,IF(TYPE(O412)=1,N412*O412,"No price"),".")</f>
        <v>.</v>
      </c>
      <c r="R412" s="6" t="str">
        <f aca="false">IF(AG412=1,IF(H412&lt;&gt;"Not given",H412,IF(TYPE(H412)=2,IF(SUMIFS(#REF!,#REF!,A412)&gt;0,SUMIFS(#REF!,#REF!,A412),"."),"Format error")),"")</f>
        <v/>
      </c>
      <c r="S412" s="6" t="str">
        <f aca="false">IF(AND(AG412=1,R412&lt;&gt;".")=TRUE(),R412/VLOOKUP(G412,'[1]Exchange Rates'!B$1:C$1048576,2,0),IF(R412=".",".",""))</f>
        <v/>
      </c>
      <c r="T412" s="6" t="str">
        <f aca="false">IF(AG412=1,IF(AI412="Value is not given at all",".",IF(AI412="Value is given by the source",S412,IF(AI412="Value is calculated with prices",(IF(SUMIFS(#REF!,#REF!,A412)&gt;0,SUMIFS(#REF!,#REF!,A412),"."))/VLOOKUP("USD",'[1]Exchange Rates'!B$1:C$1048576,2,0),"Error with coding"))),"")</f>
        <v/>
      </c>
      <c r="U412" s="43" t="s">
        <v>63</v>
      </c>
      <c r="V412" s="34" t="s">
        <v>524</v>
      </c>
      <c r="W412" s="34" t="s">
        <v>513</v>
      </c>
      <c r="X412" s="37" t="s">
        <v>62</v>
      </c>
      <c r="Y412" s="37" t="s">
        <v>62</v>
      </c>
      <c r="Z412" s="43" t="n">
        <v>0</v>
      </c>
      <c r="AA412" s="43" t="n">
        <v>1</v>
      </c>
      <c r="AB412" s="5" t="n">
        <f aca="false">IF(AND(D412="Humanitarian", AE412&lt;&gt;"."), 1, 0)</f>
        <v>0</v>
      </c>
      <c r="AC412" s="5" t="n">
        <f aca="false">IF(OR(M412="undisclosed", M412="."), 0, IF(M412=N412, 1, 0))</f>
        <v>0</v>
      </c>
      <c r="AD412" s="5" t="n">
        <v>0</v>
      </c>
      <c r="AE412" s="37" t="s">
        <v>62</v>
      </c>
      <c r="AF412" s="12" t="str">
        <f aca="false">""</f>
        <v/>
      </c>
      <c r="AG412" s="36" t="n">
        <v>0</v>
      </c>
      <c r="AH412" s="43" t="s">
        <v>66</v>
      </c>
      <c r="AI412" s="43" t="s">
        <v>67</v>
      </c>
      <c r="AJ412" s="36" t="n">
        <v>1</v>
      </c>
      <c r="AK412" s="36" t="n">
        <v>16</v>
      </c>
      <c r="AL412" s="36" t="n">
        <v>0</v>
      </c>
      <c r="AM412" s="36" t="n">
        <f aca="false">IF(OR(AN412="2022-2023",AN412=2022), 1, 0)</f>
        <v>1</v>
      </c>
      <c r="AN412" s="36" t="s">
        <v>68</v>
      </c>
      <c r="AO412" s="36" t="n">
        <f aca="false">VLOOKUP($I412,'[1]Price List, Weapons &amp; Items'!B$1:F$1048576,5,0)</f>
        <v>1</v>
      </c>
      <c r="AP412" s="36" t="n">
        <f aca="false">IF(AND(AO412=1,M412="undisclosed")=TRUE(),1,0)</f>
        <v>0</v>
      </c>
      <c r="AQ412" s="36" t="n">
        <f aca="false">IF(AND(AO412=1,N412="undisclosed")=TRUE(),1,0)</f>
        <v>1</v>
      </c>
      <c r="AR412" s="36" t="n">
        <f aca="false">IFERROR(IF(SEARCH("ammuni",I412,1)&gt;0,1,0),0)</f>
        <v>0</v>
      </c>
      <c r="AS412" s="5" t="str">
        <f aca="false">VLOOKUP($I412,'[1]Price List, Weapons &amp; Items'!B$1:L$1048576,COLUMN('[1]Price List, Weapons &amp; Items'!$J$11)-1,0)</f>
        <v>Government information</v>
      </c>
      <c r="AT412" s="5" t="str">
        <f aca="false">IF(I412=".",".",VLOOKUP($I412,'[1]Price List, Weapons &amp; Items'!B$1:J$1048576,3,0))</f>
        <v>155mm howitzer ammunition</v>
      </c>
      <c r="AU412" s="13" t="str">
        <f aca="true">IF(AG412=1,(OFFSET(I412,0,0,COUNTIF(#REF!,A412),1)),"")</f>
        <v/>
      </c>
      <c r="AV412" s="5" t="n">
        <f aca="false">VLOOKUP($I412,'[1]Price List, Weapons &amp; Items'!B$1:L$1048576,COLUMN('[1]Price List, Weapons &amp; Items'!$L$11)-1,0)</f>
        <v>0</v>
      </c>
      <c r="AW412" s="5" t="n">
        <f aca="false">IF(U412="Yes",1,0)</f>
        <v>1</v>
      </c>
      <c r="AX412" s="5" t="n">
        <f aca="false">IF(D412="Military",IF(OR(IFERROR(SEARCH("equipment",E412,1),0)&gt;0,IFERROR(SEARCH("weapons",E412,1),0)&gt;0),1,0),0)</f>
        <v>1</v>
      </c>
      <c r="AY412" s="5" t="str">
        <f aca="false">IFERROR(IF(VALUE(TEXT(C412,"mm"))=IF(AK412&gt;12,AK412-12,AK412),".",IF(TEXT(C412,"mm")="01",".",1)),"Value is not in date format")</f>
        <v>.</v>
      </c>
      <c r="AZ412" s="5" t="str">
        <f aca="false">IF(AND(A412=A411,C412=C411)=TRUE(),IF(F412=F411,".","1"),".")</f>
        <v>.</v>
      </c>
      <c r="BA412" s="5" t="str">
        <f aca="false">IF(AND(_xlfn.ISFORMULA(R412),_xlfn.ISFORMULA(S412),_xlfn.ISFORMULA(T412))=TRUE(),".",1)</f>
        <v>.</v>
      </c>
      <c r="BB412" s="5" t="str">
        <f aca="false">IF(T412&lt;&gt;".",IF(T412&gt;S412,1,"."),".")</f>
        <v>.</v>
      </c>
      <c r="BC412" s="5" t="n">
        <f aca="false">IFERROR(VLOOKUP(B412,'[1]Share, Heavy Weapons to Ukraine'!B$1:AA$1048576,COLUMN('[1]Share, Heavy Weapons to Ukraine'!C421)-1,0),0)</f>
        <v>1</v>
      </c>
      <c r="BD412" s="5" t="n">
        <f aca="false">VLOOKUP(Sheet1!B412,'[1]Country Summary (€)'!B$1:F$1048576,COLUMN('[1]Country Summary (€)'!C422)-1,FALSE())</f>
        <v>0</v>
      </c>
      <c r="BE412" s="5" t="str">
        <f aca="false">IF(AND(AG412=1,D412="Military",H412&lt;&gt;"Not given")=TRUE(),IF(SUMIFS(#REF!,#REF!,A412)&gt;0,ABS((SUMIFS(#REF!,#REF!,A412)/VLOOKUP("USD",'[1]Exchange Rates'!B$1:C$1048576,2,0)))/S412,"."),".")</f>
        <v>.</v>
      </c>
      <c r="BF412" s="1" t="str">
        <f aca="false">IF(AND(AG412=1,D412="Military",H412&lt;&gt;"Not given")=TRUE(),IF(SUMIFS(#REF!,#REF!,A412)&gt;0,IF((ABS((SUMIFS(#REF!,#REF!,A412)/VLOOKUP("USD",'[1]Exchange Rates'!B$1:C$1048576,2,0)))/S412)&gt;1,(SUMIFS(#REF!,#REF!,A412)-S412)/S412,(S412-SUMIFS(#REF!,#REF!,A412))/SUMIFS(#REF!,#REF!,A412)),"."),".")</f>
        <v>.</v>
      </c>
      <c r="BG412" s="37"/>
      <c r="BH412" s="37"/>
      <c r="BI412" s="37"/>
      <c r="BJ412" s="37"/>
      <c r="BK412" s="37"/>
      <c r="BL412" s="37"/>
      <c r="BM412" s="37"/>
      <c r="BN412" s="37"/>
      <c r="BO412" s="37"/>
      <c r="BP412" s="37"/>
      <c r="BQ412" s="37"/>
      <c r="BR412" s="37"/>
      <c r="BS412" s="37"/>
      <c r="BT412" s="37"/>
      <c r="BU412" s="37"/>
      <c r="BV412" s="37"/>
      <c r="BW412" s="37"/>
      <c r="BX412" s="37"/>
    </row>
    <row r="413" customFormat="false" ht="15.75" hidden="false" customHeight="true" outlineLevel="0" collapsed="false">
      <c r="A413" s="37" t="s">
        <v>479</v>
      </c>
      <c r="B413" s="37" t="s">
        <v>57</v>
      </c>
      <c r="C413" s="92" t="n">
        <v>45035</v>
      </c>
      <c r="D413" s="37" t="s">
        <v>105</v>
      </c>
      <c r="E413" s="37" t="s">
        <v>370</v>
      </c>
      <c r="F413" s="37" t="s">
        <v>523</v>
      </c>
      <c r="G413" s="5" t="s">
        <v>61</v>
      </c>
      <c r="H413" s="39" t="n">
        <v>325000000</v>
      </c>
      <c r="I413" s="37" t="s">
        <v>239</v>
      </c>
      <c r="J413" s="7" t="str">
        <f aca="false">VLOOKUP($I413,'[1]Price List, Weapons &amp; Items'!B$1:C$1048576,2,0)</f>
        <v>Ammunition for heavy weapon</v>
      </c>
      <c r="K413" s="7" t="str">
        <f aca="false">IF(I413=".",I413,VLOOKUP($I413,'[1]Price List, Weapons &amp; Items'!B$1:D$1048576,3,0))</f>
        <v>105mm howitzer ammunition</v>
      </c>
      <c r="L413" s="8" t="n">
        <f aca="false">VLOOKUP(I413,'[1]Price List, Weapons &amp; Items'!B$1:E$1048576,4,0)</f>
        <v>0</v>
      </c>
      <c r="M413" s="9" t="n">
        <v>22000</v>
      </c>
      <c r="N413" s="9" t="s">
        <v>166</v>
      </c>
      <c r="O413" s="9" t="n">
        <f aca="false">VLOOKUP($I413,'[1]Price List, Weapons &amp; Items'!B$1:G$1048576,6,0)</f>
        <v>400</v>
      </c>
      <c r="P413" s="6" t="str">
        <f aca="false">IF(TYPE(M413)=1,IF(TYPE(O413)=1,M413*O413,"No price"),".")</f>
        <v>No price</v>
      </c>
      <c r="Q413" s="6" t="str">
        <f aca="false">IF(TYPE(N413)=1,IF(TYPE(O413)=1,N413*O413,"No price"),".")</f>
        <v>.</v>
      </c>
      <c r="R413" s="6" t="str">
        <f aca="false">IF(AG413=1,IF(H413&lt;&gt;"Not given",H413,IF(TYPE(H413)=2,IF(SUMIFS(#REF!,#REF!,A413)&gt;0,SUMIFS(#REF!,#REF!,A413),"."),"Format error")),"")</f>
        <v/>
      </c>
      <c r="S413" s="6" t="str">
        <f aca="false">IF(AND(AG413=1,R413&lt;&gt;".")=TRUE(),R413/VLOOKUP(G413,'[1]Exchange Rates'!B$1:C$1048576,2,0),IF(R413=".",".",""))</f>
        <v/>
      </c>
      <c r="T413" s="6" t="str">
        <f aca="false">IF(AG413=1,IF(AI413="Value is not given at all",".",IF(AI413="Value is given by the source",S413,IF(AI413="Value is calculated with prices",(IF(SUMIFS(#REF!,#REF!,A413)&gt;0,SUMIFS(#REF!,#REF!,A413),"."))/VLOOKUP("USD",'[1]Exchange Rates'!B$1:C$1048576,2,0),"Error with coding"))),"")</f>
        <v/>
      </c>
      <c r="U413" s="43" t="s">
        <v>63</v>
      </c>
      <c r="V413" s="34" t="s">
        <v>524</v>
      </c>
      <c r="W413" s="34" t="s">
        <v>513</v>
      </c>
      <c r="X413" s="37" t="s">
        <v>62</v>
      </c>
      <c r="Y413" s="37" t="s">
        <v>62</v>
      </c>
      <c r="Z413" s="43" t="n">
        <v>0</v>
      </c>
      <c r="AA413" s="43" t="n">
        <v>1</v>
      </c>
      <c r="AB413" s="5" t="n">
        <f aca="false">IF(AND(D413="Humanitarian", AE413&lt;&gt;"."), 1, 0)</f>
        <v>0</v>
      </c>
      <c r="AC413" s="5" t="n">
        <f aca="false">IF(OR(M413="undisclosed", M413="."), 0, IF(M413=N413, 1, 0))</f>
        <v>0</v>
      </c>
      <c r="AD413" s="5" t="n">
        <v>0</v>
      </c>
      <c r="AE413" s="37" t="s">
        <v>62</v>
      </c>
      <c r="AF413" s="12" t="str">
        <f aca="false">""</f>
        <v/>
      </c>
      <c r="AG413" s="36" t="n">
        <v>0</v>
      </c>
      <c r="AH413" s="43" t="s">
        <v>66</v>
      </c>
      <c r="AI413" s="43" t="s">
        <v>67</v>
      </c>
      <c r="AJ413" s="36" t="n">
        <v>1</v>
      </c>
      <c r="AK413" s="36" t="n">
        <v>16</v>
      </c>
      <c r="AL413" s="36" t="n">
        <v>0</v>
      </c>
      <c r="AM413" s="36" t="n">
        <f aca="false">IF(OR(AN413="2022-2023",AN413=2022), 1, 0)</f>
        <v>1</v>
      </c>
      <c r="AN413" s="36" t="s">
        <v>68</v>
      </c>
      <c r="AO413" s="36" t="n">
        <f aca="false">VLOOKUP($I413,'[1]Price List, Weapons &amp; Items'!B$1:F$1048576,5,0)</f>
        <v>0</v>
      </c>
      <c r="AP413" s="36" t="n">
        <f aca="false">IF(AND(AO413=1,M413="undisclosed")=TRUE(),1,0)</f>
        <v>0</v>
      </c>
      <c r="AQ413" s="36" t="n">
        <f aca="false">IF(AND(AO413=1,N413="undisclosed")=TRUE(),1,0)</f>
        <v>0</v>
      </c>
      <c r="AR413" s="36" t="n">
        <f aca="false">IFERROR(IF(SEARCH("ammuni",I413,1)&gt;0,1,0),0)</f>
        <v>0</v>
      </c>
      <c r="AS413" s="5" t="str">
        <f aca="false">VLOOKUP($I413,'[1]Price List, Weapons &amp; Items'!B$1:L$1048576,COLUMN('[1]Price List, Weapons &amp; Items'!$J$11)-1,0)</f>
        <v>Military media (incl. websites)</v>
      </c>
      <c r="AT413" s="5" t="str">
        <f aca="false">IF(I413=".",".",VLOOKUP($I413,'[1]Price List, Weapons &amp; Items'!B$1:J$1048576,3,0))</f>
        <v>105mm howitzer ammunition</v>
      </c>
      <c r="AU413" s="13" t="str">
        <f aca="true">IF(AG413=1,(OFFSET(I413,0,0,COUNTIF(#REF!,A413),1)),"")</f>
        <v/>
      </c>
      <c r="AV413" s="5" t="n">
        <f aca="false">VLOOKUP($I413,'[1]Price List, Weapons &amp; Items'!B$1:L$1048576,COLUMN('[1]Price List, Weapons &amp; Items'!$L$11)-1,0)</f>
        <v>0</v>
      </c>
      <c r="AW413" s="5" t="n">
        <f aca="false">IF(U413="Yes",1,0)</f>
        <v>1</v>
      </c>
      <c r="AX413" s="5" t="n">
        <f aca="false">IF(D413="Military",IF(OR(IFERROR(SEARCH("equipment",E413,1),0)&gt;0,IFERROR(SEARCH("weapons",E413,1),0)&gt;0),1,0),0)</f>
        <v>1</v>
      </c>
      <c r="AY413" s="5" t="str">
        <f aca="false">IFERROR(IF(VALUE(TEXT(C413,"mm"))=IF(AK413&gt;12,AK413-12,AK413),".",IF(TEXT(C413,"mm")="01",".",1)),"Value is not in date format")</f>
        <v>.</v>
      </c>
      <c r="AZ413" s="5" t="str">
        <f aca="false">IF(AND(A413=A412,C413=C412)=TRUE(),IF(F413=F412,".","1"),".")</f>
        <v>.</v>
      </c>
      <c r="BA413" s="5" t="str">
        <f aca="false">IF(AND(_xlfn.ISFORMULA(R413),_xlfn.ISFORMULA(S413),_xlfn.ISFORMULA(T413))=TRUE(),".",1)</f>
        <v>.</v>
      </c>
      <c r="BB413" s="5" t="str">
        <f aca="false">IF(T413&lt;&gt;".",IF(T413&gt;S413,1,"."),".")</f>
        <v>.</v>
      </c>
      <c r="BC413" s="5" t="n">
        <f aca="false">IFERROR(VLOOKUP(B413,'[1]Share, Heavy Weapons to Ukraine'!B$1:AA$1048576,COLUMN('[1]Share, Heavy Weapons to Ukraine'!C422)-1,0),0)</f>
        <v>1</v>
      </c>
      <c r="BD413" s="5" t="n">
        <f aca="false">VLOOKUP(Sheet1!B413,'[1]Country Summary (€)'!B$1:F$1048576,COLUMN('[1]Country Summary (€)'!C423)-1,FALSE())</f>
        <v>0</v>
      </c>
      <c r="BE413" s="5" t="str">
        <f aca="false">IF(AND(AG413=1,D413="Military",H413&lt;&gt;"Not given")=TRUE(),IF(SUMIFS(#REF!,#REF!,A413)&gt;0,ABS((SUMIFS(#REF!,#REF!,A413)/VLOOKUP("USD",'[1]Exchange Rates'!B$1:C$1048576,2,0)))/S413,"."),".")</f>
        <v>.</v>
      </c>
      <c r="BF413" s="1" t="str">
        <f aca="false">IF(AND(AG413=1,D413="Military",H413&lt;&gt;"Not given")=TRUE(),IF(SUMIFS(#REF!,#REF!,A413)&gt;0,IF((ABS((SUMIFS(#REF!,#REF!,A413)/VLOOKUP("USD",'[1]Exchange Rates'!B$1:C$1048576,2,0)))/S413)&gt;1,(SUMIFS(#REF!,#REF!,A413)-S413)/S413,(S413-SUMIFS(#REF!,#REF!,A413))/SUMIFS(#REF!,#REF!,A413)),"."),".")</f>
        <v>.</v>
      </c>
      <c r="BG413" s="37"/>
      <c r="BH413" s="37"/>
      <c r="BI413" s="37"/>
      <c r="BJ413" s="37"/>
      <c r="BK413" s="37"/>
      <c r="BL413" s="37"/>
      <c r="BM413" s="37"/>
      <c r="BN413" s="37"/>
      <c r="BO413" s="37"/>
      <c r="BP413" s="37"/>
      <c r="BQ413" s="37"/>
      <c r="BR413" s="37"/>
      <c r="BS413" s="37"/>
      <c r="BT413" s="37"/>
      <c r="BU413" s="37"/>
      <c r="BV413" s="37"/>
      <c r="BW413" s="37"/>
      <c r="BX413" s="37"/>
    </row>
    <row r="414" customFormat="false" ht="15" hidden="false" customHeight="true" outlineLevel="0" collapsed="false">
      <c r="A414" s="37" t="s">
        <v>479</v>
      </c>
      <c r="B414" s="37" t="s">
        <v>57</v>
      </c>
      <c r="C414" s="92" t="n">
        <v>45035</v>
      </c>
      <c r="D414" s="37" t="s">
        <v>105</v>
      </c>
      <c r="E414" s="37" t="s">
        <v>370</v>
      </c>
      <c r="F414" s="37" t="s">
        <v>523</v>
      </c>
      <c r="G414" s="5" t="s">
        <v>61</v>
      </c>
      <c r="H414" s="39" t="n">
        <v>325000000</v>
      </c>
      <c r="I414" s="37" t="s">
        <v>307</v>
      </c>
      <c r="J414" s="7" t="str">
        <f aca="false">VLOOKUP($I414,'[1]Price List, Weapons &amp; Items'!B$1:C$1048576,2,0)</f>
        <v>Ammunition for heavy weapon</v>
      </c>
      <c r="K414" s="7" t="str">
        <f aca="false">IF(I414=".",I414,VLOOKUP($I414,'[1]Price List, Weapons &amp; Items'!B$1:D$1048576,3,0))</f>
        <v>missile</v>
      </c>
      <c r="L414" s="8" t="n">
        <f aca="false">VLOOKUP(I414,'[1]Price List, Weapons &amp; Items'!B$1:E$1048576,4,0)</f>
        <v>0</v>
      </c>
      <c r="M414" s="9" t="n">
        <v>975</v>
      </c>
      <c r="N414" s="9" t="s">
        <v>166</v>
      </c>
      <c r="O414" s="9" t="n">
        <f aca="false">VLOOKUP($I414,'[1]Price List, Weapons &amp; Items'!B$1:G$1048576,6,0)</f>
        <v>9000</v>
      </c>
      <c r="P414" s="6" t="str">
        <f aca="false">IF(TYPE(M414)=1,IF(TYPE(O414)=1,M414*O414,"No price"),".")</f>
        <v>No price</v>
      </c>
      <c r="Q414" s="6" t="str">
        <f aca="false">IF(TYPE(N414)=1,IF(TYPE(O414)=1,N414*O414,"No price"),".")</f>
        <v>.</v>
      </c>
      <c r="R414" s="6" t="str">
        <f aca="false">IF(AG414=1,IF(H414&lt;&gt;"Not given",H414,IF(TYPE(H414)=2,IF(SUMIFS(#REF!,#REF!,A414)&gt;0,SUMIFS(#REF!,#REF!,A414),"."),"Format error")),"")</f>
        <v/>
      </c>
      <c r="S414" s="6" t="str">
        <f aca="false">IF(AND(AG414=1,R414&lt;&gt;".")=TRUE(),R414/VLOOKUP(G414,'[1]Exchange Rates'!B$1:C$1048576,2,0),IF(R414=".",".",""))</f>
        <v/>
      </c>
      <c r="T414" s="6" t="str">
        <f aca="false">IF(AG414=1,IF(AI414="Value is not given at all",".",IF(AI414="Value is given by the source",S414,IF(AI414="Value is calculated with prices",(IF(SUMIFS(#REF!,#REF!,A414)&gt;0,SUMIFS(#REF!,#REF!,A414),"."))/VLOOKUP("USD",'[1]Exchange Rates'!B$1:C$1048576,2,0),"Error with coding"))),"")</f>
        <v/>
      </c>
      <c r="U414" s="43" t="s">
        <v>63</v>
      </c>
      <c r="V414" s="34" t="s">
        <v>524</v>
      </c>
      <c r="W414" s="34" t="s">
        <v>513</v>
      </c>
      <c r="X414" s="37" t="s">
        <v>62</v>
      </c>
      <c r="Y414" s="37" t="s">
        <v>62</v>
      </c>
      <c r="Z414" s="43" t="n">
        <v>0</v>
      </c>
      <c r="AA414" s="43" t="n">
        <v>1</v>
      </c>
      <c r="AB414" s="5" t="n">
        <f aca="false">IF(AND(D414="Humanitarian", AE414&lt;&gt;"."), 1, 0)</f>
        <v>0</v>
      </c>
      <c r="AC414" s="5" t="n">
        <f aca="false">IF(OR(M414="undisclosed", M414="."), 0, IF(M414=N414, 1, 0))</f>
        <v>0</v>
      </c>
      <c r="AD414" s="5" t="n">
        <v>0</v>
      </c>
      <c r="AE414" s="37" t="s">
        <v>62</v>
      </c>
      <c r="AF414" s="12" t="str">
        <f aca="false">""</f>
        <v/>
      </c>
      <c r="AG414" s="36" t="n">
        <v>0</v>
      </c>
      <c r="AH414" s="43" t="s">
        <v>66</v>
      </c>
      <c r="AI414" s="43" t="s">
        <v>67</v>
      </c>
      <c r="AJ414" s="36" t="n">
        <v>1</v>
      </c>
      <c r="AK414" s="36" t="n">
        <v>16</v>
      </c>
      <c r="AL414" s="36" t="n">
        <v>0</v>
      </c>
      <c r="AM414" s="36" t="n">
        <f aca="false">IF(OR(AN414="2022-2023",AN414=2022), 1, 0)</f>
        <v>1</v>
      </c>
      <c r="AN414" s="36" t="s">
        <v>68</v>
      </c>
      <c r="AO414" s="36" t="n">
        <f aca="false">VLOOKUP($I414,'[1]Price List, Weapons &amp; Items'!B$1:F$1048576,5,0)</f>
        <v>0</v>
      </c>
      <c r="AP414" s="36" t="n">
        <f aca="false">IF(AND(AO414=1,M414="undisclosed")=TRUE(),1,0)</f>
        <v>0</v>
      </c>
      <c r="AQ414" s="36" t="n">
        <f aca="false">IF(AND(AO414=1,N414="undisclosed")=TRUE(),1,0)</f>
        <v>0</v>
      </c>
      <c r="AR414" s="36" t="n">
        <f aca="false">IFERROR(IF(SEARCH("ammuni",I414,1)&gt;0,1,0),0)</f>
        <v>0</v>
      </c>
      <c r="AS414" s="5" t="str">
        <f aca="false">VLOOKUP($I414,'[1]Price List, Weapons &amp; Items'!B$1:L$1048576,COLUMN('[1]Price List, Weapons &amp; Items'!$J$11)-1,0)</f>
        <v>Media reports (incl. social media)</v>
      </c>
      <c r="AT414" s="5" t="str">
        <f aca="false">IF(I414=".",".",VLOOKUP($I414,'[1]Price List, Weapons &amp; Items'!B$1:J$1048576,3,0))</f>
        <v>missile</v>
      </c>
      <c r="AU414" s="13" t="str">
        <f aca="true">IF(AG414=1,(OFFSET(I414,0,0,COUNTIF(#REF!,A414),1)),"")</f>
        <v/>
      </c>
      <c r="AV414" s="5" t="n">
        <f aca="false">VLOOKUP($I414,'[1]Price List, Weapons &amp; Items'!B$1:L$1048576,COLUMN('[1]Price List, Weapons &amp; Items'!$L$11)-1,0)</f>
        <v>0</v>
      </c>
      <c r="AW414" s="5" t="n">
        <f aca="false">IF(U414="Yes",1,0)</f>
        <v>1</v>
      </c>
      <c r="AX414" s="5" t="n">
        <f aca="false">IF(D414="Military",IF(OR(IFERROR(SEARCH("equipment",E414,1),0)&gt;0,IFERROR(SEARCH("weapons",E414,1),0)&gt;0),1,0),0)</f>
        <v>1</v>
      </c>
      <c r="AY414" s="5" t="str">
        <f aca="false">IFERROR(IF(VALUE(TEXT(C414,"mm"))=IF(AK414&gt;12,AK414-12,AK414),".",IF(TEXT(C414,"mm")="01",".",1)),"Value is not in date format")</f>
        <v>.</v>
      </c>
      <c r="AZ414" s="5" t="str">
        <f aca="false">IF(AND(A414=A413,C414=C413)=TRUE(),IF(F414=F413,".","1"),".")</f>
        <v>.</v>
      </c>
      <c r="BA414" s="5" t="str">
        <f aca="false">IF(AND(_xlfn.ISFORMULA(R414),_xlfn.ISFORMULA(S414),_xlfn.ISFORMULA(T414))=TRUE(),".",1)</f>
        <v>.</v>
      </c>
      <c r="BB414" s="5" t="str">
        <f aca="false">IF(T414&lt;&gt;".",IF(T414&gt;S414,1,"."),".")</f>
        <v>.</v>
      </c>
      <c r="BC414" s="5" t="n">
        <f aca="false">IFERROR(VLOOKUP(B414,'[1]Share, Heavy Weapons to Ukraine'!B$1:AA$1048576,COLUMN('[1]Share, Heavy Weapons to Ukraine'!C423)-1,0),0)</f>
        <v>1</v>
      </c>
      <c r="BD414" s="5" t="n">
        <f aca="false">VLOOKUP(Sheet1!B414,'[1]Country Summary (€)'!B$1:F$1048576,COLUMN('[1]Country Summary (€)'!C424)-1,FALSE())</f>
        <v>0</v>
      </c>
      <c r="BE414" s="5" t="str">
        <f aca="false">IF(AND(AG414=1,D414="Military",H414&lt;&gt;"Not given")=TRUE(),IF(SUMIFS(#REF!,#REF!,A414)&gt;0,ABS((SUMIFS(#REF!,#REF!,A414)/VLOOKUP("USD",'[1]Exchange Rates'!B$1:C$1048576,2,0)))/S414,"."),".")</f>
        <v>.</v>
      </c>
      <c r="BF414" s="1" t="str">
        <f aca="false">IF(AND(AG414=1,D414="Military",H414&lt;&gt;"Not given")=TRUE(),IF(SUMIFS(#REF!,#REF!,A414)&gt;0,IF((ABS((SUMIFS(#REF!,#REF!,A414)/VLOOKUP("USD",'[1]Exchange Rates'!B$1:C$1048576,2,0)))/S414)&gt;1,(SUMIFS(#REF!,#REF!,A414)-S414)/S414,(S414-SUMIFS(#REF!,#REF!,A414))/SUMIFS(#REF!,#REF!,A414)),"."),".")</f>
        <v>.</v>
      </c>
      <c r="BG414" s="37"/>
      <c r="BH414" s="37"/>
      <c r="BI414" s="37"/>
      <c r="BJ414" s="37"/>
      <c r="BK414" s="37"/>
      <c r="BL414" s="37"/>
      <c r="BM414" s="37"/>
      <c r="BN414" s="37"/>
      <c r="BO414" s="37"/>
      <c r="BP414" s="37"/>
      <c r="BQ414" s="37"/>
      <c r="BR414" s="37"/>
      <c r="BS414" s="37"/>
      <c r="BT414" s="37"/>
      <c r="BU414" s="37"/>
      <c r="BV414" s="37"/>
      <c r="BW414" s="37"/>
      <c r="BX414" s="37"/>
    </row>
    <row r="415" customFormat="false" ht="15.75" hidden="false" customHeight="true" outlineLevel="0" collapsed="false">
      <c r="A415" s="37" t="s">
        <v>479</v>
      </c>
      <c r="B415" s="37" t="s">
        <v>57</v>
      </c>
      <c r="C415" s="92" t="n">
        <v>45035</v>
      </c>
      <c r="D415" s="37" t="s">
        <v>105</v>
      </c>
      <c r="E415" s="37" t="s">
        <v>370</v>
      </c>
      <c r="F415" s="37" t="s">
        <v>523</v>
      </c>
      <c r="G415" s="5" t="s">
        <v>61</v>
      </c>
      <c r="H415" s="39" t="n">
        <v>325000000</v>
      </c>
      <c r="I415" s="37" t="s">
        <v>121</v>
      </c>
      <c r="J415" s="7" t="str">
        <f aca="false">VLOOKUP($I415,'[1]Price List, Weapons &amp; Items'!B$1:C$1048576,2,0)</f>
        <v>Portable defence system</v>
      </c>
      <c r="K415" s="7" t="str">
        <f aca="false">IF(I415=".",I415,VLOOKUP($I415,'[1]Price List, Weapons &amp; Items'!B$1:D$1048576,3,0))</f>
        <v>MANPADS</v>
      </c>
      <c r="L415" s="8" t="n">
        <f aca="false">VLOOKUP(I415,'[1]Price List, Weapons &amp; Items'!B$1:E$1048576,4,0)</f>
        <v>0</v>
      </c>
      <c r="M415" s="9" t="s">
        <v>166</v>
      </c>
      <c r="N415" s="9" t="s">
        <v>166</v>
      </c>
      <c r="O415" s="9" t="n">
        <f aca="false">VLOOKUP($I415,'[1]Price List, Weapons &amp; Items'!B$1:G$1048576,6,0)</f>
        <v>1480.64</v>
      </c>
      <c r="P415" s="6" t="str">
        <f aca="false">IF(TYPE(M415)=1,IF(TYPE(O415)=1,M415*O415,"No price"),".")</f>
        <v>.</v>
      </c>
      <c r="Q415" s="6" t="str">
        <f aca="false">IF(TYPE(N415)=1,IF(TYPE(O415)=1,N415*O415,"No price"),".")</f>
        <v>.</v>
      </c>
      <c r="R415" s="6" t="str">
        <f aca="false">IF(AG415=1,IF(H415&lt;&gt;"Not given",H415,IF(TYPE(H415)=2,IF(SUMIFS(#REF!,#REF!,A415)&gt;0,SUMIFS(#REF!,#REF!,A415),"."),"Format error")),"")</f>
        <v/>
      </c>
      <c r="S415" s="6" t="str">
        <f aca="false">IF(AND(AG415=1,R415&lt;&gt;".")=TRUE(),R415/VLOOKUP(G415,'[1]Exchange Rates'!B$1:C$1048576,2,0),IF(R415=".",".",""))</f>
        <v/>
      </c>
      <c r="T415" s="6" t="str">
        <f aca="false">IF(AG415=1,IF(AI415="Value is not given at all",".",IF(AI415="Value is given by the source",S415,IF(AI415="Value is calculated with prices",(IF(SUMIFS(#REF!,#REF!,A415)&gt;0,SUMIFS(#REF!,#REF!,A415),"."))/VLOOKUP("USD",'[1]Exchange Rates'!B$1:C$1048576,2,0),"Error with coding"))),"")</f>
        <v/>
      </c>
      <c r="U415" s="43" t="s">
        <v>63</v>
      </c>
      <c r="V415" s="34" t="s">
        <v>524</v>
      </c>
      <c r="W415" s="34" t="s">
        <v>513</v>
      </c>
      <c r="X415" s="37" t="s">
        <v>62</v>
      </c>
      <c r="Y415" s="37" t="s">
        <v>62</v>
      </c>
      <c r="Z415" s="43" t="n">
        <v>0</v>
      </c>
      <c r="AA415" s="43" t="n">
        <v>1</v>
      </c>
      <c r="AB415" s="5" t="n">
        <f aca="false">IF(AND(D415="Humanitarian", AE415&lt;&gt;"."), 1, 0)</f>
        <v>0</v>
      </c>
      <c r="AC415" s="5" t="n">
        <f aca="false">IF(OR(M415="undisclosed", M415="."), 0, IF(M415=N415, 1, 0))</f>
        <v>0</v>
      </c>
      <c r="AD415" s="5" t="n">
        <v>0</v>
      </c>
      <c r="AE415" s="37" t="s">
        <v>62</v>
      </c>
      <c r="AF415" s="12" t="str">
        <f aca="false">""</f>
        <v/>
      </c>
      <c r="AG415" s="36" t="n">
        <v>0</v>
      </c>
      <c r="AH415" s="43" t="s">
        <v>66</v>
      </c>
      <c r="AI415" s="43" t="s">
        <v>67</v>
      </c>
      <c r="AJ415" s="36" t="n">
        <v>1</v>
      </c>
      <c r="AK415" s="36" t="n">
        <v>16</v>
      </c>
      <c r="AL415" s="36" t="n">
        <v>0</v>
      </c>
      <c r="AM415" s="36" t="n">
        <f aca="false">IF(OR(AN415="2022-2023",AN415=2022), 1, 0)</f>
        <v>1</v>
      </c>
      <c r="AN415" s="36" t="s">
        <v>68</v>
      </c>
      <c r="AO415" s="36" t="n">
        <f aca="false">VLOOKUP($I415,'[1]Price List, Weapons &amp; Items'!B$1:F$1048576,5,0)</f>
        <v>0</v>
      </c>
      <c r="AP415" s="36" t="n">
        <f aca="false">IF(AND(AO415=1,M415="undisclosed")=TRUE(),1,0)</f>
        <v>0</v>
      </c>
      <c r="AQ415" s="36" t="n">
        <f aca="false">IF(AND(AO415=1,N415="undisclosed")=TRUE(),1,0)</f>
        <v>0</v>
      </c>
      <c r="AR415" s="36" t="n">
        <f aca="false">IFERROR(IF(SEARCH("ammuni",I415,1)&gt;0,1,0),0)</f>
        <v>0</v>
      </c>
      <c r="AS415" s="5" t="str">
        <f aca="false">VLOOKUP($I415,'[1]Price List, Weapons &amp; Items'!B$1:L$1048576,COLUMN('[1]Price List, Weapons &amp; Items'!$J$11)-1,0)</f>
        <v>Military media (incl. websites)</v>
      </c>
      <c r="AT415" s="5" t="str">
        <f aca="false">IF(I415=".",".",VLOOKUP($I415,'[1]Price List, Weapons &amp; Items'!B$1:J$1048576,3,0))</f>
        <v>MANPADS</v>
      </c>
      <c r="AU415" s="13" t="str">
        <f aca="true">IF(AG415=1,(OFFSET(I415,0,0,COUNTIF(#REF!,A415),1)),"")</f>
        <v/>
      </c>
      <c r="AV415" s="5" t="n">
        <f aca="false">VLOOKUP($I415,'[1]Price List, Weapons &amp; Items'!B$1:L$1048576,COLUMN('[1]Price List, Weapons &amp; Items'!$L$11)-1,0)</f>
        <v>0</v>
      </c>
      <c r="AW415" s="5" t="n">
        <f aca="false">IF(U415="Yes",1,0)</f>
        <v>1</v>
      </c>
      <c r="AX415" s="5" t="n">
        <f aca="false">IF(D415="Military",IF(OR(IFERROR(SEARCH("equipment",E415,1),0)&gt;0,IFERROR(SEARCH("weapons",E415,1),0)&gt;0),1,0),0)</f>
        <v>1</v>
      </c>
      <c r="AY415" s="5" t="str">
        <f aca="false">IFERROR(IF(VALUE(TEXT(C415,"mm"))=IF(AK415&gt;12,AK415-12,AK415),".",IF(TEXT(C415,"mm")="01",".",1)),"Value is not in date format")</f>
        <v>.</v>
      </c>
      <c r="AZ415" s="5" t="str">
        <f aca="false">IF(AND(A415=A414,C415=C414)=TRUE(),IF(F415=F414,".","1"),".")</f>
        <v>.</v>
      </c>
      <c r="BA415" s="5" t="str">
        <f aca="false">IF(AND(_xlfn.ISFORMULA(R415),_xlfn.ISFORMULA(S415),_xlfn.ISFORMULA(T415))=TRUE(),".",1)</f>
        <v>.</v>
      </c>
      <c r="BB415" s="5" t="str">
        <f aca="false">IF(T415&lt;&gt;".",IF(T415&gt;S415,1,"."),".")</f>
        <v>.</v>
      </c>
      <c r="BC415" s="5" t="n">
        <f aca="false">IFERROR(VLOOKUP(B415,'[1]Share, Heavy Weapons to Ukraine'!B$1:AA$1048576,COLUMN('[1]Share, Heavy Weapons to Ukraine'!C424)-1,0),0)</f>
        <v>1</v>
      </c>
      <c r="BD415" s="5" t="n">
        <f aca="false">VLOOKUP(Sheet1!B415,'[1]Country Summary (€)'!B$1:F$1048576,COLUMN('[1]Country Summary (€)'!C425)-1,FALSE())</f>
        <v>0</v>
      </c>
      <c r="BE415" s="5" t="str">
        <f aca="false">IF(AND(AG415=1,D415="Military",H415&lt;&gt;"Not given")=TRUE(),IF(SUMIFS(#REF!,#REF!,A415)&gt;0,ABS((SUMIFS(#REF!,#REF!,A415)/VLOOKUP("USD",'[1]Exchange Rates'!B$1:C$1048576,2,0)))/S415,"."),".")</f>
        <v>.</v>
      </c>
      <c r="BF415" s="1" t="str">
        <f aca="false">IF(AND(AG415=1,D415="Military",H415&lt;&gt;"Not given")=TRUE(),IF(SUMIFS(#REF!,#REF!,A415)&gt;0,IF((ABS((SUMIFS(#REF!,#REF!,A415)/VLOOKUP("USD",'[1]Exchange Rates'!B$1:C$1048576,2,0)))/S415)&gt;1,(SUMIFS(#REF!,#REF!,A415)-S415)/S415,(S415-SUMIFS(#REF!,#REF!,A415))/SUMIFS(#REF!,#REF!,A415)),"."),".")</f>
        <v>.</v>
      </c>
      <c r="BG415" s="37"/>
      <c r="BH415" s="37"/>
      <c r="BI415" s="37"/>
      <c r="BJ415" s="37"/>
      <c r="BK415" s="37"/>
      <c r="BL415" s="37"/>
      <c r="BM415" s="37"/>
      <c r="BN415" s="37"/>
      <c r="BO415" s="37"/>
      <c r="BP415" s="37"/>
      <c r="BQ415" s="37"/>
      <c r="BR415" s="37"/>
      <c r="BS415" s="37"/>
      <c r="BT415" s="37"/>
      <c r="BU415" s="37"/>
      <c r="BV415" s="37"/>
      <c r="BW415" s="37"/>
      <c r="BX415" s="37"/>
    </row>
    <row r="416" customFormat="false" ht="15" hidden="false" customHeight="true" outlineLevel="0" collapsed="false">
      <c r="A416" s="37" t="s">
        <v>479</v>
      </c>
      <c r="B416" s="37" t="s">
        <v>57</v>
      </c>
      <c r="C416" s="92" t="n">
        <v>45035</v>
      </c>
      <c r="D416" s="37" t="s">
        <v>105</v>
      </c>
      <c r="E416" s="37" t="s">
        <v>370</v>
      </c>
      <c r="F416" s="37" t="s">
        <v>523</v>
      </c>
      <c r="G416" s="5" t="s">
        <v>61</v>
      </c>
      <c r="H416" s="39" t="n">
        <v>325000000</v>
      </c>
      <c r="I416" s="37" t="s">
        <v>525</v>
      </c>
      <c r="J416" s="7" t="str">
        <f aca="false">VLOOKUP($I416,'[1]Price List, Weapons &amp; Items'!B$1:C$1048576,2,0)</f>
        <v>Military equipment</v>
      </c>
      <c r="K416" s="7" t="str">
        <f aca="false">IF(I416=".",I416,VLOOKUP($I416,'[1]Price List, Weapons &amp; Items'!B$1:D$1048576,3,0))</f>
        <v>Mine</v>
      </c>
      <c r="L416" s="8" t="n">
        <f aca="false">VLOOKUP(I416,'[1]Price List, Weapons &amp; Items'!B$1:E$1048576,4,0)</f>
        <v>0</v>
      </c>
      <c r="M416" s="9" t="s">
        <v>166</v>
      </c>
      <c r="N416" s="9" t="s">
        <v>166</v>
      </c>
      <c r="O416" s="9" t="n">
        <f aca="false">VLOOKUP($I416,'[1]Price List, Weapons &amp; Items'!B$1:G$1048576,6,0)</f>
        <v>1300</v>
      </c>
      <c r="P416" s="6" t="str">
        <f aca="false">IF(TYPE(M416)=1,IF(TYPE(O416)=1,M416*O416,"No price"),".")</f>
        <v>.</v>
      </c>
      <c r="Q416" s="6" t="str">
        <f aca="false">IF(TYPE(N416)=1,IF(TYPE(O416)=1,N416*O416,"No price"),".")</f>
        <v>.</v>
      </c>
      <c r="R416" s="6" t="str">
        <f aca="false">IF(AG416=1,IF(H416&lt;&gt;"Not given",H416,IF(TYPE(H416)=2,IF(SUMIFS(#REF!,#REF!,A416)&gt;0,SUMIFS(#REF!,#REF!,A416),"."),"Format error")),"")</f>
        <v/>
      </c>
      <c r="S416" s="6" t="str">
        <f aca="false">IF(AND(AG416=1,R416&lt;&gt;".")=TRUE(),R416/VLOOKUP(G416,'[1]Exchange Rates'!B$1:C$1048576,2,0),IF(R416=".",".",""))</f>
        <v/>
      </c>
      <c r="T416" s="6" t="str">
        <f aca="false">IF(AG416=1,IF(AI416="Value is not given at all",".",IF(AI416="Value is given by the source",S416,IF(AI416="Value is calculated with prices",(IF(SUMIFS(#REF!,#REF!,A416)&gt;0,SUMIFS(#REF!,#REF!,A416),"."))/VLOOKUP("USD",'[1]Exchange Rates'!B$1:C$1048576,2,0),"Error with coding"))),"")</f>
        <v/>
      </c>
      <c r="U416" s="43" t="s">
        <v>63</v>
      </c>
      <c r="V416" s="34" t="s">
        <v>524</v>
      </c>
      <c r="W416" s="34" t="s">
        <v>513</v>
      </c>
      <c r="X416" s="37" t="s">
        <v>62</v>
      </c>
      <c r="Y416" s="37" t="s">
        <v>62</v>
      </c>
      <c r="Z416" s="43" t="n">
        <v>0</v>
      </c>
      <c r="AA416" s="43" t="n">
        <v>1</v>
      </c>
      <c r="AB416" s="5" t="n">
        <f aca="false">IF(AND(D416="Humanitarian", AE416&lt;&gt;"."), 1, 0)</f>
        <v>0</v>
      </c>
      <c r="AC416" s="5" t="n">
        <f aca="false">IF(OR(M416="undisclosed", M416="."), 0, IF(M416=N416, 1, 0))</f>
        <v>0</v>
      </c>
      <c r="AD416" s="5" t="n">
        <v>0</v>
      </c>
      <c r="AE416" s="37" t="s">
        <v>62</v>
      </c>
      <c r="AF416" s="12" t="str">
        <f aca="false">""</f>
        <v/>
      </c>
      <c r="AG416" s="36" t="n">
        <v>0</v>
      </c>
      <c r="AH416" s="43" t="s">
        <v>66</v>
      </c>
      <c r="AI416" s="43" t="s">
        <v>67</v>
      </c>
      <c r="AJ416" s="36" t="n">
        <v>1</v>
      </c>
      <c r="AK416" s="36" t="n">
        <v>16</v>
      </c>
      <c r="AL416" s="36" t="n">
        <v>0</v>
      </c>
      <c r="AM416" s="36" t="n">
        <f aca="false">IF(OR(AN416="2022-2023",AN416=2022), 1, 0)</f>
        <v>1</v>
      </c>
      <c r="AN416" s="36" t="s">
        <v>68</v>
      </c>
      <c r="AO416" s="36" t="n">
        <f aca="false">VLOOKUP($I416,'[1]Price List, Weapons &amp; Items'!B$1:F$1048576,5,0)</f>
        <v>0</v>
      </c>
      <c r="AP416" s="36" t="n">
        <f aca="false">IF(AND(AO416=1,M416="undisclosed")=TRUE(),1,0)</f>
        <v>0</v>
      </c>
      <c r="AQ416" s="36" t="n">
        <f aca="false">IF(AND(AO416=1,N416="undisclosed")=TRUE(),1,0)</f>
        <v>0</v>
      </c>
      <c r="AR416" s="36" t="n">
        <f aca="false">IFERROR(IF(SEARCH("ammuni",I416,1)&gt;0,1,0),0)</f>
        <v>0</v>
      </c>
      <c r="AS416" s="5" t="str">
        <f aca="false">VLOOKUP($I416,'[1]Price List, Weapons &amp; Items'!B$1:L$1048576,COLUMN('[1]Price List, Weapons &amp; Items'!$J$11)-1,0)</f>
        <v>Source mentions price between 1200 and 1400 USD per piece, we average at 1300.</v>
      </c>
      <c r="AT416" s="5" t="str">
        <f aca="false">IF(I416=".",".",VLOOKUP($I416,'[1]Price List, Weapons &amp; Items'!B$1:J$1048576,3,0))</f>
        <v>Mine</v>
      </c>
      <c r="AU416" s="13" t="str">
        <f aca="true">IF(AG416=1,(OFFSET(I416,0,0,COUNTIF(#REF!,A416),1)),"")</f>
        <v/>
      </c>
      <c r="AV416" s="5" t="n">
        <f aca="false">VLOOKUP($I416,'[1]Price List, Weapons &amp; Items'!B$1:L$1048576,COLUMN('[1]Price List, Weapons &amp; Items'!$L$11)-1,0)</f>
        <v>0</v>
      </c>
      <c r="AW416" s="5" t="n">
        <f aca="false">IF(U416="Yes",1,0)</f>
        <v>1</v>
      </c>
      <c r="AX416" s="5" t="n">
        <f aca="false">IF(D416="Military",IF(OR(IFERROR(SEARCH("equipment",E416,1),0)&gt;0,IFERROR(SEARCH("weapons",E416,1),0)&gt;0),1,0),0)</f>
        <v>1</v>
      </c>
      <c r="AY416" s="5" t="str">
        <f aca="false">IFERROR(IF(VALUE(TEXT(C416,"mm"))=IF(AK416&gt;12,AK416-12,AK416),".",IF(TEXT(C416,"mm")="01",".",1)),"Value is not in date format")</f>
        <v>.</v>
      </c>
      <c r="AZ416" s="5" t="str">
        <f aca="false">IF(AND(A416=A415,C416=C415)=TRUE(),IF(F416=F415,".","1"),".")</f>
        <v>.</v>
      </c>
      <c r="BA416" s="5" t="str">
        <f aca="false">IF(AND(_xlfn.ISFORMULA(R416),_xlfn.ISFORMULA(S416),_xlfn.ISFORMULA(T416))=TRUE(),".",1)</f>
        <v>.</v>
      </c>
      <c r="BB416" s="5" t="str">
        <f aca="false">IF(T416&lt;&gt;".",IF(T416&gt;S416,1,"."),".")</f>
        <v>.</v>
      </c>
      <c r="BC416" s="5" t="n">
        <f aca="false">IFERROR(VLOOKUP(B416,'[1]Share, Heavy Weapons to Ukraine'!B$1:AA$1048576,COLUMN('[1]Share, Heavy Weapons to Ukraine'!C425)-1,0),0)</f>
        <v>1</v>
      </c>
      <c r="BD416" s="5" t="n">
        <f aca="false">VLOOKUP(Sheet1!B416,'[1]Country Summary (€)'!B$1:F$1048576,COLUMN('[1]Country Summary (€)'!C426)-1,FALSE())</f>
        <v>0</v>
      </c>
      <c r="BE416" s="5" t="str">
        <f aca="false">IF(AND(AG416=1,D416="Military",H416&lt;&gt;"Not given")=TRUE(),IF(SUMIFS(#REF!,#REF!,A416)&gt;0,ABS((SUMIFS(#REF!,#REF!,A416)/VLOOKUP("USD",'[1]Exchange Rates'!B$1:C$1048576,2,0)))/S416,"."),".")</f>
        <v>.</v>
      </c>
      <c r="BF416" s="1" t="str">
        <f aca="false">IF(AND(AG416=1,D416="Military",H416&lt;&gt;"Not given")=TRUE(),IF(SUMIFS(#REF!,#REF!,A416)&gt;0,IF((ABS((SUMIFS(#REF!,#REF!,A416)/VLOOKUP("USD",'[1]Exchange Rates'!B$1:C$1048576,2,0)))/S416)&gt;1,(SUMIFS(#REF!,#REF!,A416)-S416)/S416,(S416-SUMIFS(#REF!,#REF!,A416))/SUMIFS(#REF!,#REF!,A416)),"."),".")</f>
        <v>.</v>
      </c>
      <c r="BG416" s="37"/>
      <c r="BH416" s="37"/>
      <c r="BI416" s="37"/>
      <c r="BJ416" s="37"/>
      <c r="BK416" s="37"/>
      <c r="BL416" s="37"/>
      <c r="BM416" s="37"/>
      <c r="BN416" s="37"/>
      <c r="BO416" s="37"/>
      <c r="BP416" s="37"/>
      <c r="BQ416" s="37"/>
      <c r="BR416" s="37"/>
      <c r="BS416" s="37"/>
      <c r="BT416" s="37"/>
      <c r="BU416" s="37"/>
      <c r="BV416" s="37"/>
      <c r="BW416" s="37"/>
      <c r="BX416" s="37"/>
    </row>
    <row r="417" customFormat="false" ht="15.75" hidden="false" customHeight="true" outlineLevel="0" collapsed="false">
      <c r="A417" s="37" t="s">
        <v>479</v>
      </c>
      <c r="B417" s="37" t="s">
        <v>57</v>
      </c>
      <c r="C417" s="92" t="n">
        <v>45035</v>
      </c>
      <c r="D417" s="37" t="s">
        <v>105</v>
      </c>
      <c r="E417" s="37" t="s">
        <v>370</v>
      </c>
      <c r="F417" s="37" t="s">
        <v>523</v>
      </c>
      <c r="G417" s="5" t="s">
        <v>61</v>
      </c>
      <c r="H417" s="39" t="n">
        <v>325000000</v>
      </c>
      <c r="I417" s="37" t="s">
        <v>315</v>
      </c>
      <c r="J417" s="7" t="str">
        <f aca="false">VLOOKUP($I417,'[1]Price List, Weapons &amp; Items'!B$1:C$1048576,2,0)</f>
        <v>Military equipment</v>
      </c>
      <c r="K417" s="7" t="str">
        <f aca="false">IF(I417=".",I417,VLOOKUP($I417,'[1]Price List, Weapons &amp; Items'!B$1:D$1048576,3,0))</f>
        <v>Military equipment</v>
      </c>
      <c r="L417" s="8" t="n">
        <f aca="false">VLOOKUP(I417,'[1]Price List, Weapons &amp; Items'!B$1:E$1048576,4,0)</f>
        <v>0</v>
      </c>
      <c r="M417" s="9" t="s">
        <v>166</v>
      </c>
      <c r="N417" s="9" t="s">
        <v>166</v>
      </c>
      <c r="O417" s="9" t="n">
        <f aca="false">VLOOKUP($I417,'[1]Price List, Weapons &amp; Items'!B$1:G$1048576,6,0)</f>
        <v>90</v>
      </c>
      <c r="P417" s="6" t="str">
        <f aca="false">IF(TYPE(M417)=1,IF(TYPE(O417)=1,M417*O417,"No price"),".")</f>
        <v>.</v>
      </c>
      <c r="Q417" s="6" t="str">
        <f aca="false">IF(TYPE(N417)=1,IF(TYPE(O417)=1,N417*O417,"No price"),".")</f>
        <v>.</v>
      </c>
      <c r="R417" s="6" t="str">
        <f aca="false">IF(AG417=1,IF(H417&lt;&gt;"Not given",H417,IF(TYPE(H417)=2,IF(SUMIFS(#REF!,#REF!,A417)&gt;0,SUMIFS(#REF!,#REF!,A417),"."),"Format error")),"")</f>
        <v/>
      </c>
      <c r="S417" s="6" t="str">
        <f aca="false">IF(AND(AG417=1,R417&lt;&gt;".")=TRUE(),R417/VLOOKUP(G417,'[1]Exchange Rates'!B$1:C$1048576,2,0),IF(R417=".",".",""))</f>
        <v/>
      </c>
      <c r="T417" s="6" t="str">
        <f aca="false">IF(AG417=1,IF(AI417="Value is not given at all",".",IF(AI417="Value is given by the source",S417,IF(AI417="Value is calculated with prices",(IF(SUMIFS(#REF!,#REF!,A417)&gt;0,SUMIFS(#REF!,#REF!,A417),"."))/VLOOKUP("USD",'[1]Exchange Rates'!B$1:C$1048576,2,0),"Error with coding"))),"")</f>
        <v/>
      </c>
      <c r="U417" s="43" t="s">
        <v>63</v>
      </c>
      <c r="V417" s="34" t="s">
        <v>524</v>
      </c>
      <c r="W417" s="34" t="s">
        <v>513</v>
      </c>
      <c r="X417" s="37" t="s">
        <v>62</v>
      </c>
      <c r="Y417" s="37" t="s">
        <v>62</v>
      </c>
      <c r="Z417" s="43" t="n">
        <v>0</v>
      </c>
      <c r="AA417" s="43" t="n">
        <v>1</v>
      </c>
      <c r="AB417" s="5" t="n">
        <f aca="false">IF(AND(D417="Humanitarian", AE417&lt;&gt;"."), 1, 0)</f>
        <v>0</v>
      </c>
      <c r="AC417" s="5" t="n">
        <f aca="false">IF(OR(M417="undisclosed", M417="."), 0, IF(M417=N417, 1, 0))</f>
        <v>0</v>
      </c>
      <c r="AD417" s="5" t="n">
        <v>0</v>
      </c>
      <c r="AE417" s="37" t="s">
        <v>62</v>
      </c>
      <c r="AF417" s="12" t="str">
        <f aca="false">""</f>
        <v/>
      </c>
      <c r="AG417" s="36" t="n">
        <v>0</v>
      </c>
      <c r="AH417" s="43" t="s">
        <v>66</v>
      </c>
      <c r="AI417" s="43" t="s">
        <v>67</v>
      </c>
      <c r="AJ417" s="36" t="n">
        <v>1</v>
      </c>
      <c r="AK417" s="36" t="n">
        <v>16</v>
      </c>
      <c r="AL417" s="36" t="n">
        <v>0</v>
      </c>
      <c r="AM417" s="36" t="n">
        <f aca="false">IF(OR(AN417="2022-2023",AN417=2022), 1, 0)</f>
        <v>1</v>
      </c>
      <c r="AN417" s="36" t="s">
        <v>68</v>
      </c>
      <c r="AO417" s="36" t="n">
        <f aca="false">VLOOKUP($I417,'[1]Price List, Weapons &amp; Items'!B$1:F$1048576,5,0)</f>
        <v>0</v>
      </c>
      <c r="AP417" s="36" t="n">
        <f aca="false">IF(AND(AO417=1,M417="undisclosed")=TRUE(),1,0)</f>
        <v>0</v>
      </c>
      <c r="AQ417" s="36" t="n">
        <f aca="false">IF(AND(AO417=1,N417="undisclosed")=TRUE(),1,0)</f>
        <v>0</v>
      </c>
      <c r="AR417" s="36" t="n">
        <f aca="false">IFERROR(IF(SEARCH("ammuni",I417,1)&gt;0,1,0),0)</f>
        <v>0</v>
      </c>
      <c r="AS417" s="5" t="str">
        <f aca="false">VLOOKUP($I417,'[1]Price List, Weapons &amp; Items'!B$1:L$1048576,COLUMN('[1]Price List, Weapons &amp; Items'!$J$11)-1,0)</f>
        <v>Media reports (incl. social media)</v>
      </c>
      <c r="AT417" s="5" t="str">
        <f aca="false">IF(I417=".",".",VLOOKUP($I417,'[1]Price List, Weapons &amp; Items'!B$1:J$1048576,3,0))</f>
        <v>Military equipment</v>
      </c>
      <c r="AU417" s="13" t="str">
        <f aca="true">IF(AG417=1,(OFFSET(I417,0,0,COUNTIF(#REF!,A417),1)),"")</f>
        <v/>
      </c>
      <c r="AV417" s="5" t="str">
        <f aca="false">VLOOKUP($I417,'[1]Price List, Weapons &amp; Items'!B$1:L$1048576,COLUMN('[1]Price List, Weapons &amp; Items'!$L$11)-1,0)</f>
        <v>no price, 0 count</v>
      </c>
      <c r="AW417" s="5" t="n">
        <f aca="false">IF(U417="Yes",1,0)</f>
        <v>1</v>
      </c>
      <c r="AX417" s="5" t="n">
        <f aca="false">IF(D417="Military",IF(OR(IFERROR(SEARCH("equipment",E417,1),0)&gt;0,IFERROR(SEARCH("weapons",E417,1),0)&gt;0),1,0),0)</f>
        <v>1</v>
      </c>
      <c r="AY417" s="5" t="str">
        <f aca="false">IFERROR(IF(VALUE(TEXT(C417,"mm"))=IF(AK417&gt;12,AK417-12,AK417),".",IF(TEXT(C417,"mm")="01",".",1)),"Value is not in date format")</f>
        <v>.</v>
      </c>
      <c r="AZ417" s="5" t="str">
        <f aca="false">IF(AND(A417=A416,C417=C416)=TRUE(),IF(F417=F416,".","1"),".")</f>
        <v>.</v>
      </c>
      <c r="BA417" s="5" t="str">
        <f aca="false">IF(AND(_xlfn.ISFORMULA(R417),_xlfn.ISFORMULA(S417),_xlfn.ISFORMULA(T417))=TRUE(),".",1)</f>
        <v>.</v>
      </c>
      <c r="BB417" s="5" t="str">
        <f aca="false">IF(T417&lt;&gt;".",IF(T417&gt;S417,1,"."),".")</f>
        <v>.</v>
      </c>
      <c r="BC417" s="5" t="n">
        <f aca="false">IFERROR(VLOOKUP(B417,'[1]Share, Heavy Weapons to Ukraine'!B$1:AA$1048576,COLUMN('[1]Share, Heavy Weapons to Ukraine'!C426)-1,0),0)</f>
        <v>1</v>
      </c>
      <c r="BD417" s="5" t="n">
        <f aca="false">VLOOKUP(Sheet1!B417,'[1]Country Summary (€)'!B$1:F$1048576,COLUMN('[1]Country Summary (€)'!C427)-1,FALSE())</f>
        <v>0</v>
      </c>
      <c r="BE417" s="5" t="str">
        <f aca="false">IF(AND(AG417=1,D417="Military",H417&lt;&gt;"Not given")=TRUE(),IF(SUMIFS(#REF!,#REF!,A417)&gt;0,ABS((SUMIFS(#REF!,#REF!,A417)/VLOOKUP("USD",'[1]Exchange Rates'!B$1:C$1048576,2,0)))/S417,"."),".")</f>
        <v>.</v>
      </c>
      <c r="BF417" s="1" t="str">
        <f aca="false">IF(AND(AG417=1,D417="Military",H417&lt;&gt;"Not given")=TRUE(),IF(SUMIFS(#REF!,#REF!,A417)&gt;0,IF((ABS((SUMIFS(#REF!,#REF!,A417)/VLOOKUP("USD",'[1]Exchange Rates'!B$1:C$1048576,2,0)))/S417)&gt;1,(SUMIFS(#REF!,#REF!,A417)-S417)/S417,(S417-SUMIFS(#REF!,#REF!,A417))/SUMIFS(#REF!,#REF!,A417)),"."),".")</f>
        <v>.</v>
      </c>
      <c r="BG417" s="37"/>
      <c r="BH417" s="37"/>
      <c r="BI417" s="37"/>
      <c r="BJ417" s="37"/>
      <c r="BK417" s="37"/>
      <c r="BL417" s="37"/>
      <c r="BM417" s="37"/>
      <c r="BN417" s="37"/>
      <c r="BO417" s="37"/>
      <c r="BP417" s="37"/>
      <c r="BQ417" s="37"/>
      <c r="BR417" s="37"/>
      <c r="BS417" s="37"/>
      <c r="BT417" s="37"/>
      <c r="BU417" s="37"/>
      <c r="BV417" s="37"/>
      <c r="BW417" s="37"/>
      <c r="BX417" s="37"/>
    </row>
    <row r="418" customFormat="false" ht="15" hidden="false" customHeight="true" outlineLevel="0" collapsed="false">
      <c r="A418" s="37" t="s">
        <v>479</v>
      </c>
      <c r="B418" s="37" t="s">
        <v>57</v>
      </c>
      <c r="C418" s="92" t="n">
        <v>45035</v>
      </c>
      <c r="D418" s="37" t="s">
        <v>105</v>
      </c>
      <c r="E418" s="37" t="s">
        <v>370</v>
      </c>
      <c r="F418" s="37" t="s">
        <v>523</v>
      </c>
      <c r="G418" s="5" t="s">
        <v>61</v>
      </c>
      <c r="H418" s="39" t="n">
        <v>325000000</v>
      </c>
      <c r="I418" s="37" t="s">
        <v>135</v>
      </c>
      <c r="J418" s="7" t="str">
        <f aca="false">VLOOKUP($I418,'[1]Price List, Weapons &amp; Items'!B$1:C$1048576,2,0)</f>
        <v>Ammunition for light infantry</v>
      </c>
      <c r="K418" s="7" t="str">
        <f aca="false">IF(I418=".",I418,VLOOKUP($I418,'[1]Price List, Weapons &amp; Items'!B$1:D$1048576,3,0))</f>
        <v>Small Arms and Light Weapons (SALW) ammunition</v>
      </c>
      <c r="L418" s="8" t="n">
        <f aca="false">VLOOKUP(I418,'[1]Price List, Weapons &amp; Items'!B$1:E$1048576,4,0)</f>
        <v>0</v>
      </c>
      <c r="M418" s="9" t="n">
        <v>9000000</v>
      </c>
      <c r="N418" s="9" t="s">
        <v>166</v>
      </c>
      <c r="O418" s="9" t="n">
        <f aca="false">VLOOKUP($I418,'[1]Price List, Weapons &amp; Items'!B$1:G$1048576,6,0)</f>
        <v>5</v>
      </c>
      <c r="P418" s="6" t="str">
        <f aca="false">IF(TYPE(M418)=1,IF(TYPE(O418)=1,M418*O418,"No price"),".")</f>
        <v>No price</v>
      </c>
      <c r="Q418" s="6" t="str">
        <f aca="false">IF(TYPE(N418)=1,IF(TYPE(O418)=1,N418*O418,"No price"),".")</f>
        <v>.</v>
      </c>
      <c r="R418" s="6" t="str">
        <f aca="false">IF(AG418=1,IF(H418&lt;&gt;"Not given",H418,IF(TYPE(H418)=2,IF(SUMIFS(#REF!,#REF!,A418)&gt;0,SUMIFS(#REF!,#REF!,A418),"."),"Format error")),"")</f>
        <v/>
      </c>
      <c r="S418" s="6" t="str">
        <f aca="false">IF(AND(AG418=1,R418&lt;&gt;".")=TRUE(),R418/VLOOKUP(G418,'[1]Exchange Rates'!B$1:C$1048576,2,0),IF(R418=".",".",""))</f>
        <v/>
      </c>
      <c r="T418" s="6" t="str">
        <f aca="false">IF(AG418=1,IF(AI418="Value is not given at all",".",IF(AI418="Value is given by the source",S418,IF(AI418="Value is calculated with prices",(IF(SUMIFS(#REF!,#REF!,A418)&gt;0,SUMIFS(#REF!,#REF!,A418),"."))/VLOOKUP("USD",'[1]Exchange Rates'!B$1:C$1048576,2,0),"Error with coding"))),"")</f>
        <v/>
      </c>
      <c r="U418" s="43" t="s">
        <v>63</v>
      </c>
      <c r="V418" s="34" t="s">
        <v>524</v>
      </c>
      <c r="W418" s="34" t="s">
        <v>513</v>
      </c>
      <c r="X418" s="37" t="s">
        <v>62</v>
      </c>
      <c r="Y418" s="37" t="s">
        <v>62</v>
      </c>
      <c r="Z418" s="43" t="n">
        <v>0</v>
      </c>
      <c r="AA418" s="43" t="n">
        <v>1</v>
      </c>
      <c r="AB418" s="5" t="n">
        <f aca="false">IF(AND(D418="Humanitarian", AE418&lt;&gt;"."), 1, 0)</f>
        <v>0</v>
      </c>
      <c r="AC418" s="5" t="n">
        <f aca="false">IF(OR(M418="undisclosed", M418="."), 0, IF(M418=N418, 1, 0))</f>
        <v>0</v>
      </c>
      <c r="AD418" s="5" t="n">
        <v>0</v>
      </c>
      <c r="AE418" s="37" t="s">
        <v>62</v>
      </c>
      <c r="AF418" s="12" t="str">
        <f aca="false">""</f>
        <v/>
      </c>
      <c r="AG418" s="36" t="n">
        <v>0</v>
      </c>
      <c r="AH418" s="43" t="s">
        <v>66</v>
      </c>
      <c r="AI418" s="43" t="s">
        <v>67</v>
      </c>
      <c r="AJ418" s="36" t="n">
        <v>1</v>
      </c>
      <c r="AK418" s="36" t="n">
        <v>16</v>
      </c>
      <c r="AL418" s="36" t="n">
        <v>0</v>
      </c>
      <c r="AM418" s="36" t="n">
        <f aca="false">IF(OR(AN418="2022-2023",AN418=2022), 1, 0)</f>
        <v>1</v>
      </c>
      <c r="AN418" s="36" t="s">
        <v>68</v>
      </c>
      <c r="AO418" s="36" t="n">
        <f aca="false">VLOOKUP($I418,'[1]Price List, Weapons &amp; Items'!B$1:F$1048576,5,0)</f>
        <v>0</v>
      </c>
      <c r="AP418" s="36" t="n">
        <f aca="false">IF(AND(AO418=1,M418="undisclosed")=TRUE(),1,0)</f>
        <v>0</v>
      </c>
      <c r="AQ418" s="36" t="n">
        <f aca="false">IF(AND(AO418=1,N418="undisclosed")=TRUE(),1,0)</f>
        <v>0</v>
      </c>
      <c r="AR418" s="36" t="n">
        <f aca="false">IFERROR(IF(SEARCH("ammuni",I418,1)&gt;0,1,0),0)</f>
        <v>1</v>
      </c>
      <c r="AS418" s="5" t="str">
        <f aca="false">VLOOKUP($I418,'[1]Price List, Weapons &amp; Items'!B$1:L$1048576,COLUMN('[1]Price List, Weapons &amp; Items'!$J$11)-1,0)</f>
        <v>Miscellaneous</v>
      </c>
      <c r="AT418" s="5" t="str">
        <f aca="false">IF(I418=".",".",VLOOKUP($I418,'[1]Price List, Weapons &amp; Items'!B$1:J$1048576,3,0))</f>
        <v>Small Arms and Light Weapons (SALW) ammunition</v>
      </c>
      <c r="AU418" s="13" t="str">
        <f aca="true">IF(AG418=1,(OFFSET(I418,0,0,COUNTIF(#REF!,A418),1)),"")</f>
        <v/>
      </c>
      <c r="AV418" s="5" t="n">
        <f aca="false">VLOOKUP($I418,'[1]Price List, Weapons &amp; Items'!B$1:L$1048576,COLUMN('[1]Price List, Weapons &amp; Items'!$L$11)-1,0)</f>
        <v>0</v>
      </c>
      <c r="AW418" s="5" t="n">
        <f aca="false">IF(U418="Yes",1,0)</f>
        <v>1</v>
      </c>
      <c r="AX418" s="5" t="n">
        <f aca="false">IF(D418="Military",IF(OR(IFERROR(SEARCH("equipment",E418,1),0)&gt;0,IFERROR(SEARCH("weapons",E418,1),0)&gt;0),1,0),0)</f>
        <v>1</v>
      </c>
      <c r="AY418" s="5" t="str">
        <f aca="false">IFERROR(IF(VALUE(TEXT(C418,"mm"))=IF(AK418&gt;12,AK418-12,AK418),".",IF(TEXT(C418,"mm")="01",".",1)),"Value is not in date format")</f>
        <v>.</v>
      </c>
      <c r="AZ418" s="5" t="str">
        <f aca="false">IF(AND(A418=A417,C418=C417)=TRUE(),IF(F418=F417,".","1"),".")</f>
        <v>.</v>
      </c>
      <c r="BA418" s="5" t="str">
        <f aca="false">IF(AND(_xlfn.ISFORMULA(R418),_xlfn.ISFORMULA(S418),_xlfn.ISFORMULA(T418))=TRUE(),".",1)</f>
        <v>.</v>
      </c>
      <c r="BB418" s="5" t="str">
        <f aca="false">IF(T418&lt;&gt;".",IF(T418&gt;S418,1,"."),".")</f>
        <v>.</v>
      </c>
      <c r="BC418" s="5" t="n">
        <f aca="false">IFERROR(VLOOKUP(B418,'[1]Share, Heavy Weapons to Ukraine'!B$1:AA$1048576,COLUMN('[1]Share, Heavy Weapons to Ukraine'!C427)-1,0),0)</f>
        <v>1</v>
      </c>
      <c r="BD418" s="5" t="n">
        <f aca="false">VLOOKUP(Sheet1!B418,'[1]Country Summary (€)'!B$1:F$1048576,COLUMN('[1]Country Summary (€)'!C428)-1,FALSE())</f>
        <v>0</v>
      </c>
      <c r="BE418" s="5" t="str">
        <f aca="false">IF(AND(AG418=1,D418="Military",H418&lt;&gt;"Not given")=TRUE(),IF(SUMIFS(#REF!,#REF!,A418)&gt;0,ABS((SUMIFS(#REF!,#REF!,A418)/VLOOKUP("USD",'[1]Exchange Rates'!B$1:C$1048576,2,0)))/S418,"."),".")</f>
        <v>.</v>
      </c>
      <c r="BF418" s="1" t="str">
        <f aca="false">IF(AND(AG418=1,D418="Military",H418&lt;&gt;"Not given")=TRUE(),IF(SUMIFS(#REF!,#REF!,A418)&gt;0,IF((ABS((SUMIFS(#REF!,#REF!,A418)/VLOOKUP("USD",'[1]Exchange Rates'!B$1:C$1048576,2,0)))/S418)&gt;1,(SUMIFS(#REF!,#REF!,A418)-S418)/S418,(S418-SUMIFS(#REF!,#REF!,A418))/SUMIFS(#REF!,#REF!,A418)),"."),".")</f>
        <v>.</v>
      </c>
      <c r="BG418" s="37"/>
      <c r="BH418" s="37"/>
      <c r="BI418" s="37"/>
      <c r="BJ418" s="37"/>
      <c r="BK418" s="37"/>
      <c r="BL418" s="37"/>
      <c r="BM418" s="37"/>
      <c r="BN418" s="37"/>
      <c r="BO418" s="37"/>
      <c r="BP418" s="37"/>
      <c r="BQ418" s="37"/>
      <c r="BR418" s="37"/>
      <c r="BS418" s="37"/>
      <c r="BT418" s="37"/>
      <c r="BU418" s="37"/>
      <c r="BV418" s="37"/>
      <c r="BW418" s="37"/>
      <c r="BX418" s="37"/>
    </row>
    <row r="419" customFormat="false" ht="15.75" hidden="false" customHeight="true" outlineLevel="0" collapsed="false">
      <c r="A419" s="37" t="s">
        <v>479</v>
      </c>
      <c r="B419" s="37" t="s">
        <v>57</v>
      </c>
      <c r="C419" s="92" t="n">
        <v>45035</v>
      </c>
      <c r="D419" s="37" t="s">
        <v>105</v>
      </c>
      <c r="E419" s="37" t="s">
        <v>370</v>
      </c>
      <c r="F419" s="37" t="s">
        <v>523</v>
      </c>
      <c r="G419" s="5" t="s">
        <v>61</v>
      </c>
      <c r="H419" s="39" t="n">
        <v>325000000</v>
      </c>
      <c r="I419" s="37" t="s">
        <v>222</v>
      </c>
      <c r="J419" s="7" t="str">
        <f aca="false">VLOOKUP($I419,'[1]Price List, Weapons &amp; Items'!B$1:C$1048576,2,0)</f>
        <v>Military equipment</v>
      </c>
      <c r="K419" s="7" t="str">
        <f aca="false">IF(I419=".",I419,VLOOKUP($I419,'[1]Price List, Weapons &amp; Items'!B$1:D$1048576,3,0))</f>
        <v>Military equipment</v>
      </c>
      <c r="L419" s="8" t="n">
        <f aca="false">VLOOKUP(I419,'[1]Price List, Weapons &amp; Items'!B$1:E$1048576,4,0)</f>
        <v>0</v>
      </c>
      <c r="M419" s="9" t="n">
        <v>4</v>
      </c>
      <c r="N419" s="9" t="s">
        <v>166</v>
      </c>
      <c r="O419" s="9" t="n">
        <f aca="false">VLOOKUP($I419,'[1]Price List, Weapons &amp; Items'!B$1:G$1048576,6,0)</f>
        <v>350000</v>
      </c>
      <c r="P419" s="6" t="str">
        <f aca="false">IF(TYPE(M419)=1,IF(TYPE(O419)=1,M419*O419,"No price"),".")</f>
        <v>No price</v>
      </c>
      <c r="Q419" s="6" t="str">
        <f aca="false">IF(TYPE(N419)=1,IF(TYPE(O419)=1,N419*O419,"No price"),".")</f>
        <v>.</v>
      </c>
      <c r="R419" s="6" t="str">
        <f aca="false">IF(AG419=1,IF(H419&lt;&gt;"Not given",H419,IF(TYPE(H419)=2,IF(SUMIFS(#REF!,#REF!,A419)&gt;0,SUMIFS(#REF!,#REF!,A419),"."),"Format error")),"")</f>
        <v/>
      </c>
      <c r="S419" s="6" t="str">
        <f aca="false">IF(AND(AG419=1,R419&lt;&gt;".")=TRUE(),R419/VLOOKUP(G419,'[1]Exchange Rates'!B$1:C$1048576,2,0),IF(R419=".",".",""))</f>
        <v/>
      </c>
      <c r="T419" s="6" t="str">
        <f aca="false">IF(AG419=1,IF(AI419="Value is not given at all",".",IF(AI419="Value is given by the source",S419,IF(AI419="Value is calculated with prices",(IF(SUMIFS(#REF!,#REF!,A419)&gt;0,SUMIFS(#REF!,#REF!,A419),"."))/VLOOKUP("USD",'[1]Exchange Rates'!B$1:C$1048576,2,0),"Error with coding"))),"")</f>
        <v/>
      </c>
      <c r="U419" s="43" t="s">
        <v>63</v>
      </c>
      <c r="V419" s="34" t="s">
        <v>524</v>
      </c>
      <c r="W419" s="34" t="s">
        <v>513</v>
      </c>
      <c r="X419" s="37" t="s">
        <v>62</v>
      </c>
      <c r="Y419" s="37" t="s">
        <v>62</v>
      </c>
      <c r="Z419" s="43" t="n">
        <v>0</v>
      </c>
      <c r="AA419" s="43" t="n">
        <v>1</v>
      </c>
      <c r="AB419" s="5" t="n">
        <f aca="false">IF(AND(D419="Humanitarian", AE419&lt;&gt;"."), 1, 0)</f>
        <v>0</v>
      </c>
      <c r="AC419" s="5" t="n">
        <f aca="false">IF(OR(M419="undisclosed", M419="."), 0, IF(M419=N419, 1, 0))</f>
        <v>0</v>
      </c>
      <c r="AD419" s="5" t="n">
        <v>0</v>
      </c>
      <c r="AE419" s="37" t="s">
        <v>62</v>
      </c>
      <c r="AF419" s="12" t="str">
        <f aca="false">""</f>
        <v/>
      </c>
      <c r="AG419" s="36" t="n">
        <v>0</v>
      </c>
      <c r="AH419" s="43" t="s">
        <v>66</v>
      </c>
      <c r="AI419" s="43" t="s">
        <v>67</v>
      </c>
      <c r="AJ419" s="36" t="n">
        <v>1</v>
      </c>
      <c r="AK419" s="36" t="n">
        <v>16</v>
      </c>
      <c r="AL419" s="36" t="n">
        <v>0</v>
      </c>
      <c r="AM419" s="36" t="n">
        <f aca="false">IF(OR(AN419="2022-2023",AN419=2022), 1, 0)</f>
        <v>1</v>
      </c>
      <c r="AN419" s="36" t="s">
        <v>68</v>
      </c>
      <c r="AO419" s="36" t="n">
        <f aca="false">VLOOKUP($I419,'[1]Price List, Weapons &amp; Items'!B$1:F$1048576,5,0)</f>
        <v>0</v>
      </c>
      <c r="AP419" s="36" t="n">
        <f aca="false">IF(AND(AO419=1,M419="undisclosed")=TRUE(),1,0)</f>
        <v>0</v>
      </c>
      <c r="AQ419" s="36" t="n">
        <f aca="false">IF(AND(AO419=1,N419="undisclosed")=TRUE(),1,0)</f>
        <v>0</v>
      </c>
      <c r="AR419" s="36" t="n">
        <f aca="false">IFERROR(IF(SEARCH("ammuni",I419,1)&gt;0,1,0),0)</f>
        <v>0</v>
      </c>
      <c r="AS419" s="5" t="str">
        <f aca="false">VLOOKUP($I419,'[1]Price List, Weapons &amp; Items'!B$1:L$1048576,COLUMN('[1]Price List, Weapons &amp; Items'!$J$11)-1,0)</f>
        <v>Media reports (incl. social media)</v>
      </c>
      <c r="AT419" s="5" t="str">
        <f aca="false">IF(I419=".",".",VLOOKUP($I419,'[1]Price List, Weapons &amp; Items'!B$1:J$1048576,3,0))</f>
        <v>Military equipment</v>
      </c>
      <c r="AU419" s="13" t="str">
        <f aca="true">IF(AG419=1,(OFFSET(I419,0,0,COUNTIF(#REF!,A419),1)),"")</f>
        <v/>
      </c>
      <c r="AV419" s="5" t="n">
        <f aca="false">VLOOKUP($I419,'[1]Price List, Weapons &amp; Items'!B$1:L$1048576,COLUMN('[1]Price List, Weapons &amp; Items'!$L$11)-1,0)</f>
        <v>0</v>
      </c>
      <c r="AW419" s="5" t="n">
        <f aca="false">IF(U419="Yes",1,0)</f>
        <v>1</v>
      </c>
      <c r="AX419" s="5" t="n">
        <f aca="false">IF(D419="Military",IF(OR(IFERROR(SEARCH("equipment",E419,1),0)&gt;0,IFERROR(SEARCH("weapons",E419,1),0)&gt;0),1,0),0)</f>
        <v>1</v>
      </c>
      <c r="AY419" s="5" t="str">
        <f aca="false">IFERROR(IF(VALUE(TEXT(C419,"mm"))=IF(AK419&gt;12,AK419-12,AK419),".",IF(TEXT(C419,"mm")="01",".",1)),"Value is not in date format")</f>
        <v>.</v>
      </c>
      <c r="AZ419" s="5" t="str">
        <f aca="false">IF(AND(A419=A418,C419=C418)=TRUE(),IF(F419=F418,".","1"),".")</f>
        <v>.</v>
      </c>
      <c r="BA419" s="5" t="str">
        <f aca="false">IF(AND(_xlfn.ISFORMULA(R419),_xlfn.ISFORMULA(S419),_xlfn.ISFORMULA(T419))=TRUE(),".",1)</f>
        <v>.</v>
      </c>
      <c r="BB419" s="5" t="str">
        <f aca="false">IF(T419&lt;&gt;".",IF(T419&gt;S419,1,"."),".")</f>
        <v>.</v>
      </c>
      <c r="BC419" s="5" t="n">
        <f aca="false">IFERROR(VLOOKUP(B419,'[1]Share, Heavy Weapons to Ukraine'!B$1:AA$1048576,COLUMN('[1]Share, Heavy Weapons to Ukraine'!C428)-1,0),0)</f>
        <v>1</v>
      </c>
      <c r="BD419" s="5" t="n">
        <f aca="false">VLOOKUP(Sheet1!B419,'[1]Country Summary (€)'!B$1:F$1048576,COLUMN('[1]Country Summary (€)'!C429)-1,FALSE())</f>
        <v>0</v>
      </c>
      <c r="BE419" s="5" t="str">
        <f aca="false">IF(AND(AG419=1,D419="Military",H419&lt;&gt;"Not given")=TRUE(),IF(SUMIFS(#REF!,#REF!,A419)&gt;0,ABS((SUMIFS(#REF!,#REF!,A419)/VLOOKUP("USD",'[1]Exchange Rates'!B$1:C$1048576,2,0)))/S419,"."),".")</f>
        <v>.</v>
      </c>
      <c r="BF419" s="1" t="str">
        <f aca="false">IF(AND(AG419=1,D419="Military",H419&lt;&gt;"Not given")=TRUE(),IF(SUMIFS(#REF!,#REF!,A419)&gt;0,IF((ABS((SUMIFS(#REF!,#REF!,A419)/VLOOKUP("USD",'[1]Exchange Rates'!B$1:C$1048576,2,0)))/S419)&gt;1,(SUMIFS(#REF!,#REF!,A419)-S419)/S419,(S419-SUMIFS(#REF!,#REF!,A419))/SUMIFS(#REF!,#REF!,A419)),"."),".")</f>
        <v>.</v>
      </c>
      <c r="BG419" s="37"/>
      <c r="BH419" s="37"/>
      <c r="BI419" s="37"/>
      <c r="BJ419" s="37"/>
      <c r="BK419" s="37"/>
      <c r="BL419" s="37"/>
      <c r="BM419" s="37"/>
      <c r="BN419" s="37"/>
      <c r="BO419" s="37"/>
      <c r="BP419" s="37"/>
      <c r="BQ419" s="37"/>
      <c r="BR419" s="37"/>
      <c r="BS419" s="37"/>
      <c r="BT419" s="37"/>
      <c r="BU419" s="37"/>
      <c r="BV419" s="37"/>
      <c r="BW419" s="37"/>
      <c r="BX419" s="37"/>
    </row>
    <row r="420" customFormat="false" ht="15.75" hidden="false" customHeight="true" outlineLevel="0" collapsed="false">
      <c r="A420" s="37" t="s">
        <v>479</v>
      </c>
      <c r="B420" s="37" t="s">
        <v>57</v>
      </c>
      <c r="C420" s="92" t="n">
        <v>45035</v>
      </c>
      <c r="D420" s="37" t="s">
        <v>105</v>
      </c>
      <c r="E420" s="37" t="s">
        <v>370</v>
      </c>
      <c r="F420" s="37" t="s">
        <v>523</v>
      </c>
      <c r="G420" s="5" t="s">
        <v>61</v>
      </c>
      <c r="H420" s="39" t="n">
        <v>325000000</v>
      </c>
      <c r="I420" s="37" t="s">
        <v>452</v>
      </c>
      <c r="J420" s="7" t="str">
        <f aca="false">VLOOKUP($I420,'[1]Price List, Weapons &amp; Items'!B$1:C$1048576,2,0)</f>
        <v>Ammunition for heavy weapon</v>
      </c>
      <c r="K420" s="7" t="str">
        <f aca="false">IF(I420=".",I420,VLOOKUP($I420,'[1]Price List, Weapons &amp; Items'!B$1:D$1048576,3,0))</f>
        <v>artillery round</v>
      </c>
      <c r="L420" s="8" t="n">
        <f aca="false">VLOOKUP(I420,'[1]Price List, Weapons &amp; Items'!B$1:E$1048576,4,0)</f>
        <v>0</v>
      </c>
      <c r="M420" s="9" t="n">
        <v>1000</v>
      </c>
      <c r="N420" s="9" t="s">
        <v>166</v>
      </c>
      <c r="O420" s="9" t="n">
        <f aca="false">VLOOKUP($I420,'[1]Price List, Weapons &amp; Items'!B$1:G$1048576,6,0)</f>
        <v>112800</v>
      </c>
      <c r="P420" s="6" t="str">
        <f aca="false">IF(TYPE(M420)=1,IF(TYPE(O420)=1,M420*O420,"No price"),".")</f>
        <v>No price</v>
      </c>
      <c r="Q420" s="6" t="str">
        <f aca="false">IF(TYPE(N420)=1,IF(TYPE(O420)=1,N420*O420,"No price"),".")</f>
        <v>.</v>
      </c>
      <c r="R420" s="6" t="str">
        <f aca="false">IF(AG420=1,IF(H420&lt;&gt;"Not given",H420,IF(TYPE(H420)=2,IF(SUMIFS(#REF!,#REF!,A420)&gt;0,SUMIFS(#REF!,#REF!,A420),"."),"Format error")),"")</f>
        <v/>
      </c>
      <c r="S420" s="6" t="str">
        <f aca="false">IF(AND(AG420=1,R420&lt;&gt;".")=TRUE(),R420/VLOOKUP(G420,'[1]Exchange Rates'!B$1:C$1048576,2,0),IF(R420=".",".",""))</f>
        <v/>
      </c>
      <c r="T420" s="6" t="str">
        <f aca="false">IF(AG420=1,IF(AI420="Value is not given at all",".",IF(AI420="Value is given by the source",S420,IF(AI420="Value is calculated with prices",(IF(SUMIFS(#REF!,#REF!,A420)&gt;0,SUMIFS(#REF!,#REF!,A420),"."))/VLOOKUP("USD",'[1]Exchange Rates'!B$1:C$1048576,2,0),"Error with coding"))),"")</f>
        <v/>
      </c>
      <c r="U420" s="43" t="s">
        <v>63</v>
      </c>
      <c r="V420" s="34" t="s">
        <v>524</v>
      </c>
      <c r="W420" s="34" t="s">
        <v>513</v>
      </c>
      <c r="X420" s="37" t="s">
        <v>62</v>
      </c>
      <c r="Y420" s="37" t="s">
        <v>62</v>
      </c>
      <c r="Z420" s="43" t="n">
        <v>0</v>
      </c>
      <c r="AA420" s="43" t="n">
        <v>1</v>
      </c>
      <c r="AB420" s="5" t="n">
        <f aca="false">IF(AND(D420="Humanitarian", AE420&lt;&gt;"."), 1, 0)</f>
        <v>0</v>
      </c>
      <c r="AC420" s="5" t="n">
        <f aca="false">IF(OR(M420="undisclosed", M420="."), 0, IF(M420=N420, 1, 0))</f>
        <v>0</v>
      </c>
      <c r="AD420" s="5" t="n">
        <v>0</v>
      </c>
      <c r="AE420" s="37" t="s">
        <v>62</v>
      </c>
      <c r="AF420" s="12" t="str">
        <f aca="false">""</f>
        <v/>
      </c>
      <c r="AG420" s="36" t="n">
        <v>0</v>
      </c>
      <c r="AH420" s="43" t="s">
        <v>66</v>
      </c>
      <c r="AI420" s="43" t="s">
        <v>67</v>
      </c>
      <c r="AJ420" s="36" t="n">
        <v>1</v>
      </c>
      <c r="AK420" s="36" t="n">
        <v>16</v>
      </c>
      <c r="AL420" s="36" t="n">
        <v>0</v>
      </c>
      <c r="AM420" s="36" t="n">
        <f aca="false">IF(OR(AN420="2022-2023",AN420=2022), 1, 0)</f>
        <v>1</v>
      </c>
      <c r="AN420" s="36" t="s">
        <v>68</v>
      </c>
      <c r="AO420" s="36" t="n">
        <f aca="false">VLOOKUP($I420,'[1]Price List, Weapons &amp; Items'!B$1:F$1048576,5,0)</f>
        <v>0</v>
      </c>
      <c r="AP420" s="36" t="n">
        <f aca="false">IF(AND(AO420=1,M420="undisclosed")=TRUE(),1,0)</f>
        <v>0</v>
      </c>
      <c r="AQ420" s="36" t="n">
        <f aca="false">IF(AND(AO420=1,N420="undisclosed")=TRUE(),1,0)</f>
        <v>0</v>
      </c>
      <c r="AR420" s="36" t="n">
        <f aca="false">IFERROR(IF(SEARCH("ammuni",I420,1)&gt;0,1,0),0)</f>
        <v>0</v>
      </c>
      <c r="AS420" s="5" t="str">
        <f aca="false">VLOOKUP($I420,'[1]Price List, Weapons &amp; Items'!B$1:L$1048576,COLUMN('[1]Price List, Weapons &amp; Items'!$J$11)-1,0)</f>
        <v>Miscellaneous</v>
      </c>
      <c r="AT420" s="5" t="str">
        <f aca="false">IF(I420=".",".",VLOOKUP($I420,'[1]Price List, Weapons &amp; Items'!B$1:J$1048576,3,0))</f>
        <v>artillery round</v>
      </c>
      <c r="AU420" s="13" t="str">
        <f aca="true">IF(AG420=1,(OFFSET(I420,0,0,COUNTIF(#REF!,A420),1)),"")</f>
        <v/>
      </c>
      <c r="AV420" s="5" t="n">
        <f aca="false">VLOOKUP($I420,'[1]Price List, Weapons &amp; Items'!B$1:L$1048576,COLUMN('[1]Price List, Weapons &amp; Items'!$L$11)-1,0)</f>
        <v>0</v>
      </c>
      <c r="AW420" s="5" t="n">
        <f aca="false">IF(U420="Yes",1,0)</f>
        <v>1</v>
      </c>
      <c r="AX420" s="5" t="n">
        <f aca="false">IF(D420="Military",IF(OR(IFERROR(SEARCH("equipment",E420,1),0)&gt;0,IFERROR(SEARCH("weapons",E420,1),0)&gt;0),1,0),0)</f>
        <v>1</v>
      </c>
      <c r="AY420" s="5" t="str">
        <f aca="false">IFERROR(IF(VALUE(TEXT(C420,"mm"))=IF(AK420&gt;12,AK420-12,AK420),".",IF(TEXT(C420,"mm")="01",".",1)),"Value is not in date format")</f>
        <v>.</v>
      </c>
      <c r="AZ420" s="5" t="str">
        <f aca="false">IF(AND(A420=A419,C420=C419)=TRUE(),IF(F420=F419,".","1"),".")</f>
        <v>.</v>
      </c>
      <c r="BA420" s="5" t="str">
        <f aca="false">IF(AND(_xlfn.ISFORMULA(R420),_xlfn.ISFORMULA(S420),_xlfn.ISFORMULA(T420))=TRUE(),".",1)</f>
        <v>.</v>
      </c>
      <c r="BB420" s="5" t="str">
        <f aca="false">IF(T420&lt;&gt;".",IF(T420&gt;S420,1,"."),".")</f>
        <v>.</v>
      </c>
      <c r="BC420" s="5" t="n">
        <f aca="false">IFERROR(VLOOKUP(B420,'[1]Share, Heavy Weapons to Ukraine'!B$1:AA$1048576,COLUMN('[1]Share, Heavy Weapons to Ukraine'!C429)-1,0),0)</f>
        <v>1</v>
      </c>
      <c r="BD420" s="5" t="n">
        <f aca="false">VLOOKUP(Sheet1!B420,'[1]Country Summary (€)'!B$1:F$1048576,COLUMN('[1]Country Summary (€)'!C430)-1,FALSE())</f>
        <v>0</v>
      </c>
      <c r="BE420" s="5" t="str">
        <f aca="false">IF(AND(AG420=1,D420="Military",H420&lt;&gt;"Not given")=TRUE(),IF(SUMIFS(#REF!,#REF!,A420)&gt;0,ABS((SUMIFS(#REF!,#REF!,A420)/VLOOKUP("USD",'[1]Exchange Rates'!B$1:C$1048576,2,0)))/S420,"."),".")</f>
        <v>.</v>
      </c>
      <c r="BF420" s="1" t="str">
        <f aca="false">IF(AND(AG420=1,D420="Military",H420&lt;&gt;"Not given")=TRUE(),IF(SUMIFS(#REF!,#REF!,A420)&gt;0,IF((ABS((SUMIFS(#REF!,#REF!,A420)/VLOOKUP("USD",'[1]Exchange Rates'!B$1:C$1048576,2,0)))/S420)&gt;1,(SUMIFS(#REF!,#REF!,A420)-S420)/S420,(S420-SUMIFS(#REF!,#REF!,A420))/SUMIFS(#REF!,#REF!,A420)),"."),".")</f>
        <v>.</v>
      </c>
      <c r="BG420" s="37"/>
      <c r="BH420" s="37"/>
      <c r="BI420" s="37"/>
      <c r="BJ420" s="37"/>
      <c r="BK420" s="37"/>
      <c r="BL420" s="37"/>
      <c r="BM420" s="37"/>
      <c r="BN420" s="37"/>
      <c r="BO420" s="37"/>
      <c r="BP420" s="37"/>
      <c r="BQ420" s="37"/>
      <c r="BR420" s="37"/>
      <c r="BS420" s="37"/>
      <c r="BT420" s="37"/>
      <c r="BU420" s="37"/>
      <c r="BV420" s="37"/>
      <c r="BW420" s="37"/>
      <c r="BX420" s="37"/>
    </row>
    <row r="421" customFormat="false" ht="15.75" hidden="false" customHeight="true" outlineLevel="0" collapsed="false">
      <c r="A421" s="37" t="s">
        <v>479</v>
      </c>
      <c r="B421" s="37" t="s">
        <v>57</v>
      </c>
      <c r="C421" s="92" t="n">
        <v>45049</v>
      </c>
      <c r="D421" s="37" t="s">
        <v>105</v>
      </c>
      <c r="E421" s="37" t="s">
        <v>370</v>
      </c>
      <c r="F421" s="37" t="s">
        <v>526</v>
      </c>
      <c r="G421" s="5" t="s">
        <v>61</v>
      </c>
      <c r="H421" s="39" t="n">
        <v>300000000</v>
      </c>
      <c r="I421" s="37" t="s">
        <v>231</v>
      </c>
      <c r="J421" s="7" t="str">
        <f aca="false">VLOOKUP($I421,'[1]Price List, Weapons &amp; Items'!B$1:C$1048576,2,0)</f>
        <v>Ammunition for heavy weapon</v>
      </c>
      <c r="K421" s="7" t="str">
        <f aca="false">IF(I421=".",I421,VLOOKUP($I421,'[1]Price List, Weapons &amp; Items'!B$1:D$1048576,3,0))</f>
        <v>227mm MLRS ammunition</v>
      </c>
      <c r="L421" s="8" t="n">
        <f aca="false">VLOOKUP(I421,'[1]Price List, Weapons &amp; Items'!B$1:E$1048576,4,0)</f>
        <v>0</v>
      </c>
      <c r="M421" s="9" t="s">
        <v>166</v>
      </c>
      <c r="N421" s="9" t="s">
        <v>166</v>
      </c>
      <c r="O421" s="9" t="n">
        <f aca="false">VLOOKUP($I421,'[1]Price List, Weapons &amp; Items'!B$1:G$1048576,6,0)</f>
        <v>150000</v>
      </c>
      <c r="P421" s="6" t="str">
        <f aca="false">IF(TYPE(M421)=1,IF(TYPE(O421)=1,M421*O421,"No price"),".")</f>
        <v>.</v>
      </c>
      <c r="Q421" s="6" t="str">
        <f aca="false">IF(TYPE(N421)=1,IF(TYPE(O421)=1,N421*O421,"No price"),".")</f>
        <v>.</v>
      </c>
      <c r="R421" s="6" t="str">
        <f aca="false">IF(AG421=1,IF(H421&lt;&gt;"Not given",H421,IF(TYPE(H421)=2,IF(SUMIFS(#REF!,#REF!,A421)&gt;0,SUMIFS(#REF!,#REF!,A421),"."),"Format error")),"")</f>
        <v/>
      </c>
      <c r="S421" s="6" t="str">
        <f aca="false">IF(AND(AG421=1,R421&lt;&gt;".")=TRUE(),R421/VLOOKUP(G421,'[1]Exchange Rates'!B$1:C$1048576,2,0),IF(R421=".",".",""))</f>
        <v/>
      </c>
      <c r="T421" s="6" t="str">
        <f aca="false">IF(AG421=1,IF(AI421="Value is not given at all",".",IF(AI421="Value is given by the source",S421,IF(AI421="Value is calculated with prices",(IF(SUMIFS(#REF!,#REF!,A421)&gt;0,SUMIFS(#REF!,#REF!,A421),"."))/VLOOKUP("USD",'[1]Exchange Rates'!B$1:C$1048576,2,0),"Error with coding"))),"")</f>
        <v/>
      </c>
      <c r="U421" s="43" t="s">
        <v>63</v>
      </c>
      <c r="V421" s="34" t="s">
        <v>527</v>
      </c>
      <c r="W421" s="34" t="s">
        <v>513</v>
      </c>
      <c r="X421" s="37" t="s">
        <v>62</v>
      </c>
      <c r="Y421" s="37" t="s">
        <v>62</v>
      </c>
      <c r="Z421" s="43" t="n">
        <v>0</v>
      </c>
      <c r="AA421" s="43" t="n">
        <v>1</v>
      </c>
      <c r="AB421" s="5" t="n">
        <f aca="false">IF(AND(D421="Humanitarian", AE421&lt;&gt;"."), 1, 0)</f>
        <v>0</v>
      </c>
      <c r="AC421" s="5" t="n">
        <f aca="false">IF(OR(M421="undisclosed", M421="."), 0, IF(M421=N421, 1, 0))</f>
        <v>0</v>
      </c>
      <c r="AD421" s="5" t="n">
        <v>0</v>
      </c>
      <c r="AE421" s="37" t="s">
        <v>62</v>
      </c>
      <c r="AF421" s="12" t="str">
        <f aca="false">""</f>
        <v/>
      </c>
      <c r="AG421" s="36" t="n">
        <v>0</v>
      </c>
      <c r="AH421" s="43" t="s">
        <v>66</v>
      </c>
      <c r="AI421" s="43" t="s">
        <v>67</v>
      </c>
      <c r="AJ421" s="36" t="n">
        <v>1</v>
      </c>
      <c r="AK421" s="36" t="n">
        <v>17</v>
      </c>
      <c r="AL421" s="36" t="n">
        <v>0</v>
      </c>
      <c r="AM421" s="36" t="n">
        <f aca="false">IF(OR(AN421="2022-2023",AN421=2022), 1, 0)</f>
        <v>1</v>
      </c>
      <c r="AN421" s="36" t="s">
        <v>68</v>
      </c>
      <c r="AO421" s="36" t="n">
        <f aca="false">VLOOKUP($I421,'[1]Price List, Weapons &amp; Items'!B$1:F$1048576,5,0)</f>
        <v>1</v>
      </c>
      <c r="AP421" s="36" t="n">
        <f aca="false">IF(AND(AO421=1,M421="undisclosed")=TRUE(),1,0)</f>
        <v>1</v>
      </c>
      <c r="AQ421" s="36" t="n">
        <f aca="false">IF(AND(AO421=1,N421="undisclosed")=TRUE(),1,0)</f>
        <v>1</v>
      </c>
      <c r="AR421" s="36" t="n">
        <f aca="false">IFERROR(IF(SEARCH("ammuni",I421,1)&gt;0,1,0),0)</f>
        <v>1</v>
      </c>
      <c r="AS421" s="5" t="str">
        <f aca="false">VLOOKUP($I421,'[1]Price List, Weapons &amp; Items'!B$1:L$1048576,COLUMN('[1]Price List, Weapons &amp; Items'!$J$11)-1,0)</f>
        <v>Media reports (incl. social media)</v>
      </c>
      <c r="AT421" s="5" t="str">
        <f aca="false">IF(I421=".",".",VLOOKUP($I421,'[1]Price List, Weapons &amp; Items'!B$1:J$1048576,3,0))</f>
        <v>227mm MLRS ammunition</v>
      </c>
      <c r="AU421" s="13" t="str">
        <f aca="true">IF(AG421=1,(OFFSET(I421,0,0,COUNTIF(#REF!,A421),1)),"")</f>
        <v/>
      </c>
      <c r="AV421" s="5" t="str">
        <f aca="false">VLOOKUP($I421,'[1]Price List, Weapons &amp; Items'!B$1:L$1048576,COLUMN('[1]Price List, Weapons &amp; Items'!$L$11)-1,0)</f>
        <v>no price, 0 count</v>
      </c>
      <c r="AW421" s="5" t="n">
        <f aca="false">IF(U421="Yes",1,0)</f>
        <v>1</v>
      </c>
      <c r="AX421" s="5" t="n">
        <f aca="false">IF(D421="Military",IF(OR(IFERROR(SEARCH("equipment",E421,1),0)&gt;0,IFERROR(SEARCH("weapons",E421,1),0)&gt;0),1,0),0)</f>
        <v>1</v>
      </c>
      <c r="AY421" s="5" t="str">
        <f aca="false">IFERROR(IF(VALUE(TEXT(C421,"mm"))=IF(AK421&gt;12,AK421-12,AK421),".",IF(TEXT(C421,"mm")="01",".",1)),"Value is not in date format")</f>
        <v>.</v>
      </c>
      <c r="AZ421" s="5" t="str">
        <f aca="false">IF(AND(A421=A420,C421=C420)=TRUE(),IF(F421=F420,".","1"),".")</f>
        <v>.</v>
      </c>
      <c r="BA421" s="5" t="str">
        <f aca="false">IF(AND(_xlfn.ISFORMULA(R421),_xlfn.ISFORMULA(S421),_xlfn.ISFORMULA(T421))=TRUE(),".",1)</f>
        <v>.</v>
      </c>
      <c r="BB421" s="5" t="str">
        <f aca="false">IF(T421&lt;&gt;".",IF(T421&gt;S421,1,"."),".")</f>
        <v>.</v>
      </c>
      <c r="BC421" s="5" t="n">
        <f aca="false">IFERROR(VLOOKUP(B421,'[1]Share, Heavy Weapons to Ukraine'!B$1:AA$1048576,COLUMN('[1]Share, Heavy Weapons to Ukraine'!C430)-1,0),0)</f>
        <v>1</v>
      </c>
      <c r="BD421" s="5" t="n">
        <f aca="false">VLOOKUP(Sheet1!B421,'[1]Country Summary (€)'!B$1:F$1048576,COLUMN('[1]Country Summary (€)'!C431)-1,FALSE())</f>
        <v>0</v>
      </c>
      <c r="BE421" s="5" t="str">
        <f aca="false">IF(AND(AG421=1,D421="Military",H421&lt;&gt;"Not given")=TRUE(),IF(SUMIFS(#REF!,#REF!,A421)&gt;0,ABS((SUMIFS(#REF!,#REF!,A421)/VLOOKUP("USD",'[1]Exchange Rates'!B$1:C$1048576,2,0)))/S421,"."),".")</f>
        <v>.</v>
      </c>
      <c r="BF421" s="1" t="str">
        <f aca="false">IF(AND(AG421=1,D421="Military",H421&lt;&gt;"Not given")=TRUE(),IF(SUMIFS(#REF!,#REF!,A421)&gt;0,IF((ABS((SUMIFS(#REF!,#REF!,A421)/VLOOKUP("USD",'[1]Exchange Rates'!B$1:C$1048576,2,0)))/S421)&gt;1,(SUMIFS(#REF!,#REF!,A421)-S421)/S421,(S421-SUMIFS(#REF!,#REF!,A421))/SUMIFS(#REF!,#REF!,A421)),"."),".")</f>
        <v>.</v>
      </c>
      <c r="BG421" s="37"/>
      <c r="BH421" s="37"/>
      <c r="BI421" s="37"/>
      <c r="BJ421" s="37"/>
      <c r="BK421" s="37"/>
      <c r="BL421" s="37"/>
      <c r="BM421" s="37"/>
      <c r="BN421" s="37"/>
      <c r="BO421" s="37"/>
      <c r="BP421" s="37"/>
      <c r="BQ421" s="37"/>
      <c r="BR421" s="37"/>
      <c r="BS421" s="37"/>
      <c r="BT421" s="37"/>
      <c r="BU421" s="37"/>
      <c r="BV421" s="37"/>
      <c r="BW421" s="37"/>
      <c r="BX421" s="37"/>
    </row>
    <row r="422" customFormat="false" ht="15.75" hidden="false" customHeight="true" outlineLevel="0" collapsed="false">
      <c r="A422" s="37" t="s">
        <v>479</v>
      </c>
      <c r="B422" s="37" t="s">
        <v>57</v>
      </c>
      <c r="C422" s="92" t="n">
        <v>45049</v>
      </c>
      <c r="D422" s="37" t="s">
        <v>105</v>
      </c>
      <c r="E422" s="37" t="s">
        <v>370</v>
      </c>
      <c r="F422" s="37" t="s">
        <v>526</v>
      </c>
      <c r="G422" s="5" t="s">
        <v>61</v>
      </c>
      <c r="H422" s="39" t="n">
        <v>300000000</v>
      </c>
      <c r="I422" s="37" t="s">
        <v>448</v>
      </c>
      <c r="J422" s="7" t="str">
        <f aca="false">VLOOKUP($I422,'[1]Price List, Weapons &amp; Items'!B$1:C$1048576,2,0)</f>
        <v>Heavy weapon</v>
      </c>
      <c r="K422" s="7" t="str">
        <f aca="false">IF(I422=".",I422,VLOOKUP($I422,'[1]Price List, Weapons &amp; Items'!B$1:D$1048576,3,0))</f>
        <v>155mm howitzer</v>
      </c>
      <c r="L422" s="8" t="n">
        <f aca="false">VLOOKUP(I422,'[1]Price List, Weapons &amp; Items'!B$1:E$1048576,4,0)</f>
        <v>0</v>
      </c>
      <c r="M422" s="9" t="n">
        <v>38</v>
      </c>
      <c r="N422" s="9" t="n">
        <v>38</v>
      </c>
      <c r="O422" s="9" t="n">
        <f aca="false">VLOOKUP($I422,'[1]Price List, Weapons &amp; Items'!B$1:G$1048576,6,0)</f>
        <v>5170000</v>
      </c>
      <c r="P422" s="6" t="str">
        <f aca="false">IF(TYPE(M422)=1,IF(TYPE(O422)=1,M422*O422,"No price"),".")</f>
        <v>No price</v>
      </c>
      <c r="Q422" s="6" t="str">
        <f aca="false">IF(TYPE(N422)=1,IF(TYPE(O422)=1,N422*O422,"No price"),".")</f>
        <v>No price</v>
      </c>
      <c r="R422" s="6" t="str">
        <f aca="false">IF(AG422=1,IF(H422&lt;&gt;"Not given",H422,IF(TYPE(H422)=2,IF(SUMIFS(#REF!,#REF!,A422)&gt;0,SUMIFS(#REF!,#REF!,A422),"."),"Format error")),"")</f>
        <v/>
      </c>
      <c r="S422" s="6" t="str">
        <f aca="false">IF(AND(AG422=1,R422&lt;&gt;".")=TRUE(),R422/VLOOKUP(G422,'[1]Exchange Rates'!B$1:C$1048576,2,0),IF(R422=".",".",""))</f>
        <v/>
      </c>
      <c r="T422" s="6" t="str">
        <f aca="false">IF(AG422=1,IF(AI422="Value is not given at all",".",IF(AI422="Value is given by the source",S422,IF(AI422="Value is calculated with prices",(IF(SUMIFS(#REF!,#REF!,A422)&gt;0,SUMIFS(#REF!,#REF!,A422),"."))/VLOOKUP("USD",'[1]Exchange Rates'!B$1:C$1048576,2,0),"Error with coding"))),"")</f>
        <v/>
      </c>
      <c r="U422" s="43" t="s">
        <v>63</v>
      </c>
      <c r="V422" s="34" t="s">
        <v>527</v>
      </c>
      <c r="W422" s="34" t="s">
        <v>513</v>
      </c>
      <c r="X422" s="37" t="s">
        <v>62</v>
      </c>
      <c r="Y422" s="37" t="s">
        <v>62</v>
      </c>
      <c r="Z422" s="43" t="n">
        <v>0</v>
      </c>
      <c r="AA422" s="43" t="n">
        <v>1</v>
      </c>
      <c r="AB422" s="5" t="n">
        <f aca="false">IF(AND(D422="Humanitarian", AE422&lt;&gt;"."), 1, 0)</f>
        <v>0</v>
      </c>
      <c r="AC422" s="5" t="n">
        <f aca="false">IF(OR(M422="undisclosed", M422="."), 0, IF(M422=N422, 1, 0))</f>
        <v>1</v>
      </c>
      <c r="AD422" s="5" t="n">
        <v>0</v>
      </c>
      <c r="AE422" s="37" t="s">
        <v>62</v>
      </c>
      <c r="AF422" s="12" t="str">
        <f aca="false">""</f>
        <v/>
      </c>
      <c r="AG422" s="36" t="n">
        <v>0</v>
      </c>
      <c r="AH422" s="43" t="s">
        <v>66</v>
      </c>
      <c r="AI422" s="43" t="s">
        <v>67</v>
      </c>
      <c r="AJ422" s="36" t="n">
        <v>1</v>
      </c>
      <c r="AK422" s="36" t="n">
        <v>17</v>
      </c>
      <c r="AL422" s="36" t="n">
        <v>0</v>
      </c>
      <c r="AM422" s="36" t="n">
        <f aca="false">IF(OR(AN422="2022-2023",AN422=2022), 1, 0)</f>
        <v>1</v>
      </c>
      <c r="AN422" s="36" t="s">
        <v>68</v>
      </c>
      <c r="AO422" s="36" t="n">
        <f aca="false">VLOOKUP($I422,'[1]Price List, Weapons &amp; Items'!B$1:F$1048576,5,0)</f>
        <v>1</v>
      </c>
      <c r="AP422" s="36" t="n">
        <f aca="false">IF(AND(AO422=1,M422="undisclosed")=TRUE(),1,0)</f>
        <v>0</v>
      </c>
      <c r="AQ422" s="36" t="n">
        <f aca="false">IF(AND(AO422=1,N422="undisclosed")=TRUE(),1,0)</f>
        <v>0</v>
      </c>
      <c r="AR422" s="36" t="n">
        <f aca="false">IFERROR(IF(SEARCH("ammuni",I422,1)&gt;0,1,0),0)</f>
        <v>0</v>
      </c>
      <c r="AS422" s="5" t="str">
        <f aca="false">VLOOKUP($I422,'[1]Price List, Weapons &amp; Items'!B$1:L$1048576,COLUMN('[1]Price List, Weapons &amp; Items'!$J$11)-1,0)</f>
        <v>Military media (incl. websites)</v>
      </c>
      <c r="AT422" s="5" t="str">
        <f aca="false">IF(I422=".",".",VLOOKUP($I422,'[1]Price List, Weapons &amp; Items'!B$1:J$1048576,3,0))</f>
        <v>155mm howitzer</v>
      </c>
      <c r="AU422" s="13" t="str">
        <f aca="true">IF(AG422=1,(OFFSET(I422,0,0,COUNTIF(#REF!,A422),1)),"")</f>
        <v/>
      </c>
      <c r="AV422" s="5" t="n">
        <f aca="false">VLOOKUP($I422,'[1]Price List, Weapons &amp; Items'!B$1:L$1048576,COLUMN('[1]Price List, Weapons &amp; Items'!$L$11)-1,0)</f>
        <v>0</v>
      </c>
      <c r="AW422" s="5" t="n">
        <f aca="false">IF(U422="Yes",1,0)</f>
        <v>1</v>
      </c>
      <c r="AX422" s="5" t="n">
        <f aca="false">IF(D422="Military",IF(OR(IFERROR(SEARCH("equipment",E422,1),0)&gt;0,IFERROR(SEARCH("weapons",E422,1),0)&gt;0),1,0),0)</f>
        <v>1</v>
      </c>
      <c r="AY422" s="5" t="str">
        <f aca="false">IFERROR(IF(VALUE(TEXT(C422,"mm"))=IF(AK422&gt;12,AK422-12,AK422),".",IF(TEXT(C422,"mm")="01",".",1)),"Value is not in date format")</f>
        <v>.</v>
      </c>
      <c r="AZ422" s="5" t="str">
        <f aca="false">IF(AND(A422=A421,C422=C421)=TRUE(),IF(F422=F421,".","1"),".")</f>
        <v>.</v>
      </c>
      <c r="BA422" s="5" t="str">
        <f aca="false">IF(AND(_xlfn.ISFORMULA(R422),_xlfn.ISFORMULA(S422),_xlfn.ISFORMULA(T422))=TRUE(),".",1)</f>
        <v>.</v>
      </c>
      <c r="BB422" s="5" t="str">
        <f aca="false">IF(T422&lt;&gt;".",IF(T422&gt;S422,1,"."),".")</f>
        <v>.</v>
      </c>
      <c r="BC422" s="5" t="n">
        <f aca="false">IFERROR(VLOOKUP(B422,'[1]Share, Heavy Weapons to Ukraine'!B$1:AA$1048576,COLUMN('[1]Share, Heavy Weapons to Ukraine'!C431)-1,0),0)</f>
        <v>1</v>
      </c>
      <c r="BD422" s="5" t="n">
        <f aca="false">VLOOKUP(Sheet1!B422,'[1]Country Summary (€)'!B$1:F$1048576,COLUMN('[1]Country Summary (€)'!C432)-1,FALSE())</f>
        <v>0</v>
      </c>
      <c r="BE422" s="5" t="str">
        <f aca="false">IF(AND(AG422=1,D422="Military",H422&lt;&gt;"Not given")=TRUE(),IF(SUMIFS(#REF!,#REF!,A422)&gt;0,ABS((SUMIFS(#REF!,#REF!,A422)/VLOOKUP("USD",'[1]Exchange Rates'!B$1:C$1048576,2,0)))/S422,"."),".")</f>
        <v>.</v>
      </c>
      <c r="BF422" s="1" t="str">
        <f aca="false">IF(AND(AG422=1,D422="Military",H422&lt;&gt;"Not given")=TRUE(),IF(SUMIFS(#REF!,#REF!,A422)&gt;0,IF((ABS((SUMIFS(#REF!,#REF!,A422)/VLOOKUP("USD",'[1]Exchange Rates'!B$1:C$1048576,2,0)))/S422)&gt;1,(SUMIFS(#REF!,#REF!,A422)-S422)/S422,(S422-SUMIFS(#REF!,#REF!,A422))/SUMIFS(#REF!,#REF!,A422)),"."),".")</f>
        <v>.</v>
      </c>
      <c r="BG422" s="37"/>
      <c r="BH422" s="37"/>
      <c r="BI422" s="37"/>
      <c r="BJ422" s="37"/>
      <c r="BK422" s="37"/>
      <c r="BL422" s="37"/>
      <c r="BM422" s="37"/>
      <c r="BN422" s="37"/>
      <c r="BO422" s="37"/>
      <c r="BP422" s="37"/>
      <c r="BQ422" s="37"/>
      <c r="BR422" s="37"/>
      <c r="BS422" s="37"/>
      <c r="BT422" s="37"/>
      <c r="BU422" s="37"/>
      <c r="BV422" s="37"/>
      <c r="BW422" s="37"/>
      <c r="BX422" s="37"/>
    </row>
    <row r="423" customFormat="false" ht="15.75" hidden="false" customHeight="true" outlineLevel="0" collapsed="false">
      <c r="A423" s="37" t="s">
        <v>479</v>
      </c>
      <c r="B423" s="37" t="s">
        <v>57</v>
      </c>
      <c r="C423" s="92" t="n">
        <v>45049</v>
      </c>
      <c r="D423" s="37" t="s">
        <v>105</v>
      </c>
      <c r="E423" s="37" t="s">
        <v>370</v>
      </c>
      <c r="F423" s="37" t="s">
        <v>526</v>
      </c>
      <c r="G423" s="5" t="s">
        <v>61</v>
      </c>
      <c r="H423" s="39" t="n">
        <v>300000000</v>
      </c>
      <c r="I423" s="37" t="s">
        <v>147</v>
      </c>
      <c r="J423" s="7" t="str">
        <f aca="false">VLOOKUP($I423,'[1]Price List, Weapons &amp; Items'!B$1:C$1048576,2,0)</f>
        <v>Ammunition for heavy weapon</v>
      </c>
      <c r="K423" s="7" t="str">
        <f aca="false">IF(I423=".",I423,VLOOKUP($I423,'[1]Price List, Weapons &amp; Items'!B$1:D$1048576,3,0))</f>
        <v>155mm howitzer ammunition</v>
      </c>
      <c r="L423" s="8" t="n">
        <f aca="false">VLOOKUP(I423,'[1]Price List, Weapons &amp; Items'!B$1:E$1048576,4,0)</f>
        <v>0</v>
      </c>
      <c r="M423" s="9" t="n">
        <v>100000</v>
      </c>
      <c r="N423" s="9" t="s">
        <v>166</v>
      </c>
      <c r="O423" s="9" t="n">
        <f aca="false">VLOOKUP($I423,'[1]Price List, Weapons &amp; Items'!B$1:G$1048576,6,0)</f>
        <v>3800</v>
      </c>
      <c r="P423" s="6" t="str">
        <f aca="false">IF(TYPE(M423)=1,IF(TYPE(O423)=1,M423*O423,"No price"),".")</f>
        <v>No price</v>
      </c>
      <c r="Q423" s="6" t="str">
        <f aca="false">IF(TYPE(N423)=1,IF(TYPE(O423)=1,N423*O423,"No price"),".")</f>
        <v>.</v>
      </c>
      <c r="R423" s="6" t="str">
        <f aca="false">IF(AG423=1,IF(H423&lt;&gt;"Not given",H423,IF(TYPE(H423)=2,IF(SUMIFS(#REF!,#REF!,A423)&gt;0,SUMIFS(#REF!,#REF!,A423),"."),"Format error")),"")</f>
        <v/>
      </c>
      <c r="S423" s="6" t="str">
        <f aca="false">IF(AND(AG423=1,R423&lt;&gt;".")=TRUE(),R423/VLOOKUP(G423,'[1]Exchange Rates'!B$1:C$1048576,2,0),IF(R423=".",".",""))</f>
        <v/>
      </c>
      <c r="T423" s="6" t="str">
        <f aca="false">IF(AG423=1,IF(AI423="Value is not given at all",".",IF(AI423="Value is given by the source",S423,IF(AI423="Value is calculated with prices",(IF(SUMIFS(#REF!,#REF!,A423)&gt;0,SUMIFS(#REF!,#REF!,A423),"."))/VLOOKUP("USD",'[1]Exchange Rates'!B$1:C$1048576,2,0),"Error with coding"))),"")</f>
        <v/>
      </c>
      <c r="U423" s="43" t="s">
        <v>63</v>
      </c>
      <c r="V423" s="34" t="s">
        <v>527</v>
      </c>
      <c r="W423" s="34" t="s">
        <v>513</v>
      </c>
      <c r="X423" s="37" t="s">
        <v>62</v>
      </c>
      <c r="Y423" s="37" t="s">
        <v>62</v>
      </c>
      <c r="Z423" s="43" t="n">
        <v>0</v>
      </c>
      <c r="AA423" s="43" t="n">
        <v>1</v>
      </c>
      <c r="AB423" s="5" t="n">
        <f aca="false">IF(AND(D423="Humanitarian", AE423&lt;&gt;"."), 1, 0)</f>
        <v>0</v>
      </c>
      <c r="AC423" s="5" t="n">
        <f aca="false">IF(OR(M423="undisclosed", M423="."), 0, IF(M423=N423, 1, 0))</f>
        <v>0</v>
      </c>
      <c r="AD423" s="5" t="n">
        <v>0</v>
      </c>
      <c r="AE423" s="37" t="s">
        <v>62</v>
      </c>
      <c r="AF423" s="12" t="str">
        <f aca="false">""</f>
        <v/>
      </c>
      <c r="AG423" s="36" t="n">
        <v>0</v>
      </c>
      <c r="AH423" s="43" t="s">
        <v>66</v>
      </c>
      <c r="AI423" s="43" t="s">
        <v>67</v>
      </c>
      <c r="AJ423" s="36" t="n">
        <v>1</v>
      </c>
      <c r="AK423" s="36" t="n">
        <v>17</v>
      </c>
      <c r="AL423" s="36" t="n">
        <v>0</v>
      </c>
      <c r="AM423" s="36" t="n">
        <f aca="false">IF(OR(AN423="2022-2023",AN423=2022), 1, 0)</f>
        <v>1</v>
      </c>
      <c r="AN423" s="36" t="s">
        <v>68</v>
      </c>
      <c r="AO423" s="36" t="n">
        <f aca="false">VLOOKUP($I423,'[1]Price List, Weapons &amp; Items'!B$1:F$1048576,5,0)</f>
        <v>1</v>
      </c>
      <c r="AP423" s="36" t="n">
        <f aca="false">IF(AND(AO423=1,M423="undisclosed")=TRUE(),1,0)</f>
        <v>0</v>
      </c>
      <c r="AQ423" s="36" t="n">
        <f aca="false">IF(AND(AO423=1,N423="undisclosed")=TRUE(),1,0)</f>
        <v>1</v>
      </c>
      <c r="AR423" s="36" t="n">
        <f aca="false">IFERROR(IF(SEARCH("ammuni",I423,1)&gt;0,1,0),0)</f>
        <v>0</v>
      </c>
      <c r="AS423" s="5" t="str">
        <f aca="false">VLOOKUP($I423,'[1]Price List, Weapons &amp; Items'!B$1:L$1048576,COLUMN('[1]Price List, Weapons &amp; Items'!$J$11)-1,0)</f>
        <v>Government information</v>
      </c>
      <c r="AT423" s="5" t="str">
        <f aca="false">IF(I423=".",".",VLOOKUP($I423,'[1]Price List, Weapons &amp; Items'!B$1:J$1048576,3,0))</f>
        <v>155mm howitzer ammunition</v>
      </c>
      <c r="AU423" s="13" t="str">
        <f aca="true">IF(AG423=1,(OFFSET(I423,0,0,COUNTIF(#REF!,A423),1)),"")</f>
        <v/>
      </c>
      <c r="AV423" s="5" t="n">
        <f aca="false">VLOOKUP($I423,'[1]Price List, Weapons &amp; Items'!B$1:L$1048576,COLUMN('[1]Price List, Weapons &amp; Items'!$L$11)-1,0)</f>
        <v>0</v>
      </c>
      <c r="AW423" s="5" t="n">
        <f aca="false">IF(U423="Yes",1,0)</f>
        <v>1</v>
      </c>
      <c r="AX423" s="5" t="n">
        <f aca="false">IF(D423="Military",IF(OR(IFERROR(SEARCH("equipment",E423,1),0)&gt;0,IFERROR(SEARCH("weapons",E423,1),0)&gt;0),1,0),0)</f>
        <v>1</v>
      </c>
      <c r="AY423" s="5" t="str">
        <f aca="false">IFERROR(IF(VALUE(TEXT(C423,"mm"))=IF(AK423&gt;12,AK423-12,AK423),".",IF(TEXT(C423,"mm")="01",".",1)),"Value is not in date format")</f>
        <v>.</v>
      </c>
      <c r="AZ423" s="5" t="str">
        <f aca="false">IF(AND(A423=A422,C423=C422)=TRUE(),IF(F423=F422,".","1"),".")</f>
        <v>.</v>
      </c>
      <c r="BA423" s="5" t="str">
        <f aca="false">IF(AND(_xlfn.ISFORMULA(R423),_xlfn.ISFORMULA(S423),_xlfn.ISFORMULA(T423))=TRUE(),".",1)</f>
        <v>.</v>
      </c>
      <c r="BB423" s="5" t="str">
        <f aca="false">IF(T423&lt;&gt;".",IF(T423&gt;S423,1,"."),".")</f>
        <v>.</v>
      </c>
      <c r="BC423" s="5" t="n">
        <f aca="false">IFERROR(VLOOKUP(B423,'[1]Share, Heavy Weapons to Ukraine'!B$1:AA$1048576,COLUMN('[1]Share, Heavy Weapons to Ukraine'!C432)-1,0),0)</f>
        <v>1</v>
      </c>
      <c r="BD423" s="5" t="n">
        <f aca="false">VLOOKUP(Sheet1!B423,'[1]Country Summary (€)'!B$1:F$1048576,COLUMN('[1]Country Summary (€)'!C433)-1,FALSE())</f>
        <v>0</v>
      </c>
      <c r="BE423" s="5" t="str">
        <f aca="false">IF(AND(AG423=1,D423="Military",H423&lt;&gt;"Not given")=TRUE(),IF(SUMIFS(#REF!,#REF!,A423)&gt;0,ABS((SUMIFS(#REF!,#REF!,A423)/VLOOKUP("USD",'[1]Exchange Rates'!B$1:C$1048576,2,0)))/S423,"."),".")</f>
        <v>.</v>
      </c>
      <c r="BF423" s="1" t="str">
        <f aca="false">IF(AND(AG423=1,D423="Military",H423&lt;&gt;"Not given")=TRUE(),IF(SUMIFS(#REF!,#REF!,A423)&gt;0,IF((ABS((SUMIFS(#REF!,#REF!,A423)/VLOOKUP("USD",'[1]Exchange Rates'!B$1:C$1048576,2,0)))/S423)&gt;1,(SUMIFS(#REF!,#REF!,A423)-S423)/S423,(S423-SUMIFS(#REF!,#REF!,A423))/SUMIFS(#REF!,#REF!,A423)),"."),".")</f>
        <v>.</v>
      </c>
      <c r="BG423" s="37"/>
      <c r="BH423" s="37"/>
      <c r="BI423" s="37"/>
      <c r="BJ423" s="37"/>
      <c r="BK423" s="37"/>
      <c r="BL423" s="37"/>
      <c r="BM423" s="37"/>
      <c r="BN423" s="37"/>
      <c r="BO423" s="37"/>
      <c r="BP423" s="37"/>
      <c r="BQ423" s="37"/>
      <c r="BR423" s="37"/>
      <c r="BS423" s="37"/>
      <c r="BT423" s="37"/>
      <c r="BU423" s="37"/>
      <c r="BV423" s="37"/>
      <c r="BW423" s="37"/>
      <c r="BX423" s="37"/>
    </row>
    <row r="424" customFormat="false" ht="15.75" hidden="false" customHeight="true" outlineLevel="0" collapsed="false">
      <c r="A424" s="37" t="s">
        <v>479</v>
      </c>
      <c r="B424" s="37" t="s">
        <v>57</v>
      </c>
      <c r="C424" s="92" t="n">
        <v>45049</v>
      </c>
      <c r="D424" s="37" t="s">
        <v>105</v>
      </c>
      <c r="E424" s="37" t="s">
        <v>370</v>
      </c>
      <c r="F424" s="37" t="s">
        <v>526</v>
      </c>
      <c r="G424" s="5" t="s">
        <v>61</v>
      </c>
      <c r="H424" s="39" t="n">
        <v>300000000</v>
      </c>
      <c r="I424" s="37" t="s">
        <v>280</v>
      </c>
      <c r="J424" s="7" t="str">
        <f aca="false">VLOOKUP($I424,'[1]Price List, Weapons &amp; Items'!B$1:C$1048576,2,0)</f>
        <v>Ammunition for heavy weapon</v>
      </c>
      <c r="K424" s="7" t="str">
        <f aca="false">IF(I424=".",I424,VLOOKUP($I424,'[1]Price List, Weapons &amp; Items'!B$1:D$1048576,3,0))</f>
        <v>Mortar ammunition</v>
      </c>
      <c r="L424" s="8" t="n">
        <f aca="false">VLOOKUP(I424,'[1]Price List, Weapons &amp; Items'!B$1:E$1048576,4,0)</f>
        <v>0</v>
      </c>
      <c r="M424" s="9" t="s">
        <v>166</v>
      </c>
      <c r="N424" s="9" t="s">
        <v>166</v>
      </c>
      <c r="O424" s="9" t="n">
        <f aca="false">VLOOKUP($I424,'[1]Price List, Weapons &amp; Items'!B$1:G$1048576,6,0)</f>
        <v>109.89</v>
      </c>
      <c r="P424" s="6" t="str">
        <f aca="false">IF(TYPE(M424)=1,IF(TYPE(O424)=1,M424*O424,"No price"),".")</f>
        <v>.</v>
      </c>
      <c r="Q424" s="6" t="str">
        <f aca="false">IF(TYPE(N424)=1,IF(TYPE(O424)=1,N424*O424,"No price"),".")</f>
        <v>.</v>
      </c>
      <c r="R424" s="6" t="str">
        <f aca="false">IF(AG424=1,IF(H424&lt;&gt;"Not given",H424,IF(TYPE(H424)=2,IF(SUMIFS(#REF!,#REF!,A424)&gt;0,SUMIFS(#REF!,#REF!,A424),"."),"Format error")),"")</f>
        <v/>
      </c>
      <c r="S424" s="6" t="str">
        <f aca="false">IF(AND(AG424=1,R424&lt;&gt;".")=TRUE(),R424/VLOOKUP(G424,'[1]Exchange Rates'!B$1:C$1048576,2,0),IF(R424=".",".",""))</f>
        <v/>
      </c>
      <c r="T424" s="6" t="str">
        <f aca="false">IF(AG424=1,IF(AI424="Value is not given at all",".",IF(AI424="Value is given by the source",S424,IF(AI424="Value is calculated with prices",(IF(SUMIFS(#REF!,#REF!,A424)&gt;0,SUMIFS(#REF!,#REF!,A424),"."))/VLOOKUP("USD",'[1]Exchange Rates'!B$1:C$1048576,2,0),"Error with coding"))),"")</f>
        <v/>
      </c>
      <c r="U424" s="43" t="s">
        <v>63</v>
      </c>
      <c r="V424" s="34" t="s">
        <v>527</v>
      </c>
      <c r="W424" s="34" t="s">
        <v>513</v>
      </c>
      <c r="X424" s="37" t="s">
        <v>62</v>
      </c>
      <c r="Y424" s="37" t="s">
        <v>62</v>
      </c>
      <c r="Z424" s="43" t="n">
        <v>0</v>
      </c>
      <c r="AA424" s="43" t="n">
        <v>1</v>
      </c>
      <c r="AB424" s="5" t="n">
        <f aca="false">IF(AND(D424="Humanitarian", AE424&lt;&gt;"."), 1, 0)</f>
        <v>0</v>
      </c>
      <c r="AC424" s="5" t="n">
        <f aca="false">IF(OR(M424="undisclosed", M424="."), 0, IF(M424=N424, 1, 0))</f>
        <v>0</v>
      </c>
      <c r="AD424" s="5" t="n">
        <v>0</v>
      </c>
      <c r="AE424" s="37" t="s">
        <v>62</v>
      </c>
      <c r="AF424" s="12" t="str">
        <f aca="false">""</f>
        <v/>
      </c>
      <c r="AG424" s="36" t="n">
        <v>0</v>
      </c>
      <c r="AH424" s="43" t="s">
        <v>66</v>
      </c>
      <c r="AI424" s="43" t="s">
        <v>67</v>
      </c>
      <c r="AJ424" s="36" t="n">
        <v>1</v>
      </c>
      <c r="AK424" s="36" t="n">
        <v>17</v>
      </c>
      <c r="AL424" s="36" t="n">
        <v>0</v>
      </c>
      <c r="AM424" s="36" t="n">
        <f aca="false">IF(OR(AN424="2022-2023",AN424=2022), 1, 0)</f>
        <v>1</v>
      </c>
      <c r="AN424" s="36" t="s">
        <v>68</v>
      </c>
      <c r="AO424" s="36" t="n">
        <f aca="false">VLOOKUP($I424,'[1]Price List, Weapons &amp; Items'!B$1:F$1048576,5,0)</f>
        <v>0</v>
      </c>
      <c r="AP424" s="36" t="n">
        <f aca="false">IF(AND(AO424=1,M424="undisclosed")=TRUE(),1,0)</f>
        <v>0</v>
      </c>
      <c r="AQ424" s="36" t="n">
        <f aca="false">IF(AND(AO424=1,N424="undisclosed")=TRUE(),1,0)</f>
        <v>0</v>
      </c>
      <c r="AR424" s="36" t="n">
        <f aca="false">IFERROR(IF(SEARCH("ammuni",I424,1)&gt;0,1,0),0)</f>
        <v>0</v>
      </c>
      <c r="AS424" s="5" t="str">
        <f aca="false">VLOOKUP($I424,'[1]Price List, Weapons &amp; Items'!B$1:L$1048576,COLUMN('[1]Price List, Weapons &amp; Items'!$J$11)-1,0)</f>
        <v>Government information</v>
      </c>
      <c r="AT424" s="5" t="str">
        <f aca="false">IF(I424=".",".",VLOOKUP($I424,'[1]Price List, Weapons &amp; Items'!B$1:J$1048576,3,0))</f>
        <v>Mortar ammunition</v>
      </c>
      <c r="AU424" s="13" t="str">
        <f aca="true">IF(AG424=1,(OFFSET(I424,0,0,COUNTIF(#REF!,A424),1)),"")</f>
        <v/>
      </c>
      <c r="AV424" s="5" t="n">
        <f aca="false">VLOOKUP($I424,'[1]Price List, Weapons &amp; Items'!B$1:L$1048576,COLUMN('[1]Price List, Weapons &amp; Items'!$L$11)-1,0)</f>
        <v>0</v>
      </c>
      <c r="AW424" s="5" t="n">
        <f aca="false">IF(U424="Yes",1,0)</f>
        <v>1</v>
      </c>
      <c r="AX424" s="5" t="n">
        <f aca="false">IF(D424="Military",IF(OR(IFERROR(SEARCH("equipment",E424,1),0)&gt;0,IFERROR(SEARCH("weapons",E424,1),0)&gt;0),1,0),0)</f>
        <v>1</v>
      </c>
      <c r="AY424" s="5" t="str">
        <f aca="false">IFERROR(IF(VALUE(TEXT(C424,"mm"))=IF(AK424&gt;12,AK424-12,AK424),".",IF(TEXT(C424,"mm")="01",".",1)),"Value is not in date format")</f>
        <v>.</v>
      </c>
      <c r="AZ424" s="5" t="str">
        <f aca="false">IF(AND(A424=A423,C424=C423)=TRUE(),IF(F424=F423,".","1"),".")</f>
        <v>.</v>
      </c>
      <c r="BA424" s="5" t="str">
        <f aca="false">IF(AND(_xlfn.ISFORMULA(R424),_xlfn.ISFORMULA(S424),_xlfn.ISFORMULA(T424))=TRUE(),".",1)</f>
        <v>.</v>
      </c>
      <c r="BB424" s="5" t="str">
        <f aca="false">IF(T424&lt;&gt;".",IF(T424&gt;S424,1,"."),".")</f>
        <v>.</v>
      </c>
      <c r="BC424" s="5" t="n">
        <f aca="false">IFERROR(VLOOKUP(B424,'[1]Share, Heavy Weapons to Ukraine'!B$1:AA$1048576,COLUMN('[1]Share, Heavy Weapons to Ukraine'!C433)-1,0),0)</f>
        <v>1</v>
      </c>
      <c r="BD424" s="5" t="n">
        <f aca="false">VLOOKUP(Sheet1!B424,'[1]Country Summary (€)'!B$1:F$1048576,COLUMN('[1]Country Summary (€)'!C434)-1,FALSE())</f>
        <v>0</v>
      </c>
      <c r="BE424" s="5" t="str">
        <f aca="false">IF(AND(AG424=1,D424="Military",H424&lt;&gt;"Not given")=TRUE(),IF(SUMIFS(#REF!,#REF!,A424)&gt;0,ABS((SUMIFS(#REF!,#REF!,A424)/VLOOKUP("USD",'[1]Exchange Rates'!B$1:C$1048576,2,0)))/S424,"."),".")</f>
        <v>.</v>
      </c>
      <c r="BF424" s="1" t="str">
        <f aca="false">IF(AND(AG424=1,D424="Military",H424&lt;&gt;"Not given")=TRUE(),IF(SUMIFS(#REF!,#REF!,A424)&gt;0,IF((ABS((SUMIFS(#REF!,#REF!,A424)/VLOOKUP("USD",'[1]Exchange Rates'!B$1:C$1048576,2,0)))/S424)&gt;1,(SUMIFS(#REF!,#REF!,A424)-S424)/S424,(S424-SUMIFS(#REF!,#REF!,A424))/SUMIFS(#REF!,#REF!,A424)),"."),".")</f>
        <v>.</v>
      </c>
      <c r="BG424" s="37"/>
      <c r="BH424" s="37"/>
      <c r="BI424" s="37"/>
      <c r="BJ424" s="37"/>
      <c r="BK424" s="37"/>
      <c r="BL424" s="37"/>
      <c r="BM424" s="37"/>
      <c r="BN424" s="37"/>
      <c r="BO424" s="37"/>
      <c r="BP424" s="37"/>
      <c r="BQ424" s="37"/>
      <c r="BR424" s="37"/>
      <c r="BS424" s="37"/>
      <c r="BT424" s="37"/>
      <c r="BU424" s="37"/>
      <c r="BV424" s="37"/>
      <c r="BW424" s="37"/>
      <c r="BX424" s="37"/>
    </row>
    <row r="425" customFormat="false" ht="15.75" hidden="false" customHeight="true" outlineLevel="0" collapsed="false">
      <c r="A425" s="37" t="s">
        <v>479</v>
      </c>
      <c r="B425" s="37" t="s">
        <v>57</v>
      </c>
      <c r="C425" s="92" t="n">
        <v>45049</v>
      </c>
      <c r="D425" s="37" t="s">
        <v>105</v>
      </c>
      <c r="E425" s="37" t="s">
        <v>370</v>
      </c>
      <c r="F425" s="37" t="s">
        <v>526</v>
      </c>
      <c r="G425" s="5" t="s">
        <v>61</v>
      </c>
      <c r="H425" s="39" t="n">
        <v>300000000</v>
      </c>
      <c r="I425" s="37" t="s">
        <v>387</v>
      </c>
      <c r="J425" s="7" t="str">
        <f aca="false">VLOOKUP($I425,'[1]Price List, Weapons &amp; Items'!B$1:C$1048576,2,0)</f>
        <v>Ammunition for light infantry</v>
      </c>
      <c r="K425" s="7" t="str">
        <f aca="false">IF(I425=".",I425,VLOOKUP($I425,'[1]Price List, Weapons &amp; Items'!B$1:D$1048576,3,0))</f>
        <v>Mortar ammunition</v>
      </c>
      <c r="L425" s="8" t="n">
        <f aca="false">VLOOKUP(I425,'[1]Price List, Weapons &amp; Items'!B$1:E$1048576,4,0)</f>
        <v>0</v>
      </c>
      <c r="M425" s="9" t="s">
        <v>166</v>
      </c>
      <c r="N425" s="9" t="s">
        <v>166</v>
      </c>
      <c r="O425" s="9" t="str">
        <f aca="false">VLOOKUP($I425,'[1]Price List, Weapons &amp; Items'!B$1:G$1048576,6,0)</f>
        <v>.</v>
      </c>
      <c r="P425" s="6" t="str">
        <f aca="false">IF(TYPE(M425)=1,IF(TYPE(O425)=1,M425*O425,"No price"),".")</f>
        <v>.</v>
      </c>
      <c r="Q425" s="6" t="str">
        <f aca="false">IF(TYPE(N425)=1,IF(TYPE(O425)=1,N425*O425,"No price"),".")</f>
        <v>.</v>
      </c>
      <c r="R425" s="6" t="str">
        <f aca="false">IF(AG425=1,IF(H425&lt;&gt;"Not given",H425,IF(TYPE(H425)=2,IF(SUMIFS(#REF!,#REF!,A425)&gt;0,SUMIFS(#REF!,#REF!,A425),"."),"Format error")),"")</f>
        <v/>
      </c>
      <c r="S425" s="6" t="str">
        <f aca="false">IF(AND(AG425=1,R425&lt;&gt;".")=TRUE(),R425/VLOOKUP(G425,'[1]Exchange Rates'!B$1:C$1048576,2,0),IF(R425=".",".",""))</f>
        <v/>
      </c>
      <c r="T425" s="6" t="str">
        <f aca="false">IF(AG425=1,IF(AI425="Value is not given at all",".",IF(AI425="Value is given by the source",S425,IF(AI425="Value is calculated with prices",(IF(SUMIFS(#REF!,#REF!,A425)&gt;0,SUMIFS(#REF!,#REF!,A425),"."))/VLOOKUP("USD",'[1]Exchange Rates'!B$1:C$1048576,2,0),"Error with coding"))),"")</f>
        <v/>
      </c>
      <c r="U425" s="43" t="s">
        <v>63</v>
      </c>
      <c r="V425" s="34" t="s">
        <v>527</v>
      </c>
      <c r="W425" s="34" t="s">
        <v>513</v>
      </c>
      <c r="X425" s="37" t="s">
        <v>62</v>
      </c>
      <c r="Y425" s="37" t="s">
        <v>62</v>
      </c>
      <c r="Z425" s="43" t="n">
        <v>0</v>
      </c>
      <c r="AA425" s="43" t="n">
        <v>1</v>
      </c>
      <c r="AB425" s="5" t="n">
        <f aca="false">IF(AND(D425="Humanitarian", AE425&lt;&gt;"."), 1, 0)</f>
        <v>0</v>
      </c>
      <c r="AC425" s="5" t="n">
        <f aca="false">IF(OR(M425="undisclosed", M425="."), 0, IF(M425=N425, 1, 0))</f>
        <v>0</v>
      </c>
      <c r="AD425" s="5" t="n">
        <v>0</v>
      </c>
      <c r="AE425" s="37" t="s">
        <v>62</v>
      </c>
      <c r="AF425" s="12" t="str">
        <f aca="false">""</f>
        <v/>
      </c>
      <c r="AG425" s="36" t="n">
        <v>0</v>
      </c>
      <c r="AH425" s="43" t="s">
        <v>66</v>
      </c>
      <c r="AI425" s="43" t="s">
        <v>67</v>
      </c>
      <c r="AJ425" s="36" t="n">
        <v>1</v>
      </c>
      <c r="AK425" s="36" t="n">
        <v>17</v>
      </c>
      <c r="AL425" s="36" t="n">
        <v>0</v>
      </c>
      <c r="AM425" s="36" t="n">
        <f aca="false">IF(OR(AN425="2022-2023",AN425=2022), 1, 0)</f>
        <v>1</v>
      </c>
      <c r="AN425" s="36" t="s">
        <v>68</v>
      </c>
      <c r="AO425" s="36" t="n">
        <f aca="false">VLOOKUP($I425,'[1]Price List, Weapons &amp; Items'!B$1:F$1048576,5,0)</f>
        <v>0</v>
      </c>
      <c r="AP425" s="36" t="n">
        <f aca="false">IF(AND(AO425=1,M425="undisclosed")=TRUE(),1,0)</f>
        <v>0</v>
      </c>
      <c r="AQ425" s="36" t="n">
        <f aca="false">IF(AND(AO425=1,N425="undisclosed")=TRUE(),1,0)</f>
        <v>0</v>
      </c>
      <c r="AR425" s="36" t="n">
        <f aca="false">IFERROR(IF(SEARCH("ammuni",I425,1)&gt;0,1,0),0)</f>
        <v>0</v>
      </c>
      <c r="AS425" s="5" t="str">
        <f aca="false">VLOOKUP($I425,'[1]Price List, Weapons &amp; Items'!B$1:L$1048576,COLUMN('[1]Price List, Weapons &amp; Items'!$J$11)-1,0)</f>
        <v>.</v>
      </c>
      <c r="AT425" s="5" t="str">
        <f aca="false">IF(I425=".",".",VLOOKUP($I425,'[1]Price List, Weapons &amp; Items'!B$1:J$1048576,3,0))</f>
        <v>Mortar ammunition</v>
      </c>
      <c r="AU425" s="13" t="str">
        <f aca="true">IF(AG425=1,(OFFSET(I425,0,0,COUNTIF(#REF!,A425),1)),"")</f>
        <v/>
      </c>
      <c r="AV425" s="5" t="str">
        <f aca="false">VLOOKUP($I425,'[1]Price List, Weapons &amp; Items'!B$1:L$1048576,COLUMN('[1]Price List, Weapons &amp; Items'!$L$11)-1,0)</f>
        <v>no price, 0 count</v>
      </c>
      <c r="AW425" s="5" t="n">
        <f aca="false">IF(U425="Yes",1,0)</f>
        <v>1</v>
      </c>
      <c r="AX425" s="5" t="n">
        <f aca="false">IF(D425="Military",IF(OR(IFERROR(SEARCH("equipment",E425,1),0)&gt;0,IFERROR(SEARCH("weapons",E425,1),0)&gt;0),1,0),0)</f>
        <v>1</v>
      </c>
      <c r="AY425" s="5" t="str">
        <f aca="false">IFERROR(IF(VALUE(TEXT(C425,"mm"))=IF(AK425&gt;12,AK425-12,AK425),".",IF(TEXT(C425,"mm")="01",".",1)),"Value is not in date format")</f>
        <v>.</v>
      </c>
      <c r="AZ425" s="5" t="str">
        <f aca="false">IF(AND(A425=A424,C425=C424)=TRUE(),IF(F425=F424,".","1"),".")</f>
        <v>.</v>
      </c>
      <c r="BA425" s="5" t="str">
        <f aca="false">IF(AND(_xlfn.ISFORMULA(R425),_xlfn.ISFORMULA(S425),_xlfn.ISFORMULA(T425))=TRUE(),".",1)</f>
        <v>.</v>
      </c>
      <c r="BB425" s="5" t="str">
        <f aca="false">IF(T425&lt;&gt;".",IF(T425&gt;S425,1,"."),".")</f>
        <v>.</v>
      </c>
      <c r="BC425" s="5" t="n">
        <f aca="false">IFERROR(VLOOKUP(B425,'[1]Share, Heavy Weapons to Ukraine'!B$1:AA$1048576,COLUMN('[1]Share, Heavy Weapons to Ukraine'!C434)-1,0),0)</f>
        <v>1</v>
      </c>
      <c r="BD425" s="5" t="n">
        <f aca="false">VLOOKUP(Sheet1!B425,'[1]Country Summary (€)'!B$1:F$1048576,COLUMN('[1]Country Summary (€)'!C435)-1,FALSE())</f>
        <v>0</v>
      </c>
      <c r="BE425" s="5" t="str">
        <f aca="false">IF(AND(AG425=1,D425="Military",H425&lt;&gt;"Not given")=TRUE(),IF(SUMIFS(#REF!,#REF!,A425)&gt;0,ABS((SUMIFS(#REF!,#REF!,A425)/VLOOKUP("USD",'[1]Exchange Rates'!B$1:C$1048576,2,0)))/S425,"."),".")</f>
        <v>.</v>
      </c>
      <c r="BF425" s="1" t="str">
        <f aca="false">IF(AND(AG425=1,D425="Military",H425&lt;&gt;"Not given")=TRUE(),IF(SUMIFS(#REF!,#REF!,A425)&gt;0,IF((ABS((SUMIFS(#REF!,#REF!,A425)/VLOOKUP("USD",'[1]Exchange Rates'!B$1:C$1048576,2,0)))/S425)&gt;1,(SUMIFS(#REF!,#REF!,A425)-S425)/S425,(S425-SUMIFS(#REF!,#REF!,A425))/SUMIFS(#REF!,#REF!,A425)),"."),".")</f>
        <v>.</v>
      </c>
      <c r="BG425" s="37"/>
      <c r="BH425" s="37"/>
      <c r="BI425" s="37"/>
      <c r="BJ425" s="37"/>
      <c r="BK425" s="37"/>
      <c r="BL425" s="37"/>
      <c r="BM425" s="37"/>
      <c r="BN425" s="37"/>
      <c r="BO425" s="37"/>
      <c r="BP425" s="37"/>
      <c r="BQ425" s="37"/>
      <c r="BR425" s="37"/>
      <c r="BS425" s="37"/>
      <c r="BT425" s="37"/>
      <c r="BU425" s="37"/>
      <c r="BV425" s="37"/>
      <c r="BW425" s="37"/>
      <c r="BX425" s="37"/>
    </row>
    <row r="426" customFormat="false" ht="15.75" hidden="false" customHeight="true" outlineLevel="0" collapsed="false">
      <c r="A426" s="37" t="s">
        <v>479</v>
      </c>
      <c r="B426" s="37" t="s">
        <v>57</v>
      </c>
      <c r="C426" s="92" t="n">
        <v>45049</v>
      </c>
      <c r="D426" s="37" t="s">
        <v>105</v>
      </c>
      <c r="E426" s="37" t="s">
        <v>370</v>
      </c>
      <c r="F426" s="37" t="s">
        <v>526</v>
      </c>
      <c r="G426" s="5" t="s">
        <v>61</v>
      </c>
      <c r="H426" s="39" t="n">
        <v>300000000</v>
      </c>
      <c r="I426" s="37" t="s">
        <v>528</v>
      </c>
      <c r="J426" s="7" t="str">
        <f aca="false">VLOOKUP($I426,'[1]Price List, Weapons &amp; Items'!B$1:C$1048576,2,0)</f>
        <v>Ammunition for light infantry</v>
      </c>
      <c r="K426" s="7" t="str">
        <f aca="false">IF(I426=".",I426,VLOOKUP($I426,'[1]Price List, Weapons &amp; Items'!B$1:D$1048576,3,0))</f>
        <v>Mortar ammunition</v>
      </c>
      <c r="L426" s="8" t="n">
        <f aca="false">VLOOKUP(I426,'[1]Price List, Weapons &amp; Items'!B$1:E$1048576,4,0)</f>
        <v>0</v>
      </c>
      <c r="M426" s="9" t="s">
        <v>166</v>
      </c>
      <c r="N426" s="9" t="s">
        <v>166</v>
      </c>
      <c r="O426" s="9" t="n">
        <f aca="false">VLOOKUP($I426,'[1]Price List, Weapons &amp; Items'!B$1:G$1048576,6,0)</f>
        <v>329</v>
      </c>
      <c r="P426" s="6" t="str">
        <f aca="false">IF(TYPE(M426)=1,IF(TYPE(O426)=1,M426*O426,"No price"),".")</f>
        <v>.</v>
      </c>
      <c r="Q426" s="6" t="str">
        <f aca="false">IF(TYPE(N426)=1,IF(TYPE(O426)=1,N426*O426,"No price"),".")</f>
        <v>.</v>
      </c>
      <c r="R426" s="6" t="str">
        <f aca="false">IF(AG426=1,IF(H426&lt;&gt;"Not given",H426,IF(TYPE(H426)=2,IF(SUMIFS(#REF!,#REF!,A426)&gt;0,SUMIFS(#REF!,#REF!,A426),"."),"Format error")),"")</f>
        <v/>
      </c>
      <c r="S426" s="6" t="str">
        <f aca="false">IF(AND(AG426=1,R426&lt;&gt;".")=TRUE(),R426/VLOOKUP(G426,'[1]Exchange Rates'!B$1:C$1048576,2,0),IF(R426=".",".",""))</f>
        <v/>
      </c>
      <c r="T426" s="6" t="str">
        <f aca="false">IF(AG426=1,IF(AI426="Value is not given at all",".",IF(AI426="Value is given by the source",S426,IF(AI426="Value is calculated with prices",(IF(SUMIFS(#REF!,#REF!,A426)&gt;0,SUMIFS(#REF!,#REF!,A426),"."))/VLOOKUP("USD",'[1]Exchange Rates'!B$1:C$1048576,2,0),"Error with coding"))),"")</f>
        <v/>
      </c>
      <c r="U426" s="43" t="s">
        <v>63</v>
      </c>
      <c r="V426" s="34" t="s">
        <v>527</v>
      </c>
      <c r="W426" s="34" t="s">
        <v>513</v>
      </c>
      <c r="X426" s="37" t="s">
        <v>62</v>
      </c>
      <c r="Y426" s="37" t="s">
        <v>62</v>
      </c>
      <c r="Z426" s="43" t="n">
        <v>0</v>
      </c>
      <c r="AA426" s="43" t="n">
        <v>1</v>
      </c>
      <c r="AB426" s="5" t="n">
        <f aca="false">IF(AND(D426="Humanitarian", AE426&lt;&gt;"."), 1, 0)</f>
        <v>0</v>
      </c>
      <c r="AC426" s="5" t="n">
        <f aca="false">IF(OR(M426="undisclosed", M426="."), 0, IF(M426=N426, 1, 0))</f>
        <v>0</v>
      </c>
      <c r="AD426" s="5" t="n">
        <v>0</v>
      </c>
      <c r="AE426" s="37" t="s">
        <v>62</v>
      </c>
      <c r="AF426" s="12" t="str">
        <f aca="false">""</f>
        <v/>
      </c>
      <c r="AG426" s="36" t="n">
        <v>0</v>
      </c>
      <c r="AH426" s="43" t="s">
        <v>66</v>
      </c>
      <c r="AI426" s="43" t="s">
        <v>67</v>
      </c>
      <c r="AJ426" s="36" t="n">
        <v>1</v>
      </c>
      <c r="AK426" s="36" t="n">
        <v>17</v>
      </c>
      <c r="AL426" s="36" t="n">
        <v>0</v>
      </c>
      <c r="AM426" s="36" t="n">
        <f aca="false">IF(OR(AN426="2022-2023",AN426=2022), 1, 0)</f>
        <v>1</v>
      </c>
      <c r="AN426" s="36" t="s">
        <v>68</v>
      </c>
      <c r="AO426" s="36" t="n">
        <f aca="false">VLOOKUP($I426,'[1]Price List, Weapons &amp; Items'!B$1:F$1048576,5,0)</f>
        <v>0</v>
      </c>
      <c r="AP426" s="36" t="n">
        <f aca="false">IF(AND(AO426=1,M426="undisclosed")=TRUE(),1,0)</f>
        <v>0</v>
      </c>
      <c r="AQ426" s="36" t="n">
        <f aca="false">IF(AND(AO426=1,N426="undisclosed")=TRUE(),1,0)</f>
        <v>0</v>
      </c>
      <c r="AR426" s="36" t="n">
        <f aca="false">IFERROR(IF(SEARCH("ammuni",I426,1)&gt;0,1,0),0)</f>
        <v>0</v>
      </c>
      <c r="AS426" s="5" t="str">
        <f aca="false">VLOOKUP($I426,'[1]Price List, Weapons &amp; Items'!B$1:L$1048576,COLUMN('[1]Price List, Weapons &amp; Items'!$J$11)-1,0)</f>
        <v>Military media (incl. websites)</v>
      </c>
      <c r="AT426" s="5" t="str">
        <f aca="false">IF(I426=".",".",VLOOKUP($I426,'[1]Price List, Weapons &amp; Items'!B$1:J$1048576,3,0))</f>
        <v>Mortar ammunition</v>
      </c>
      <c r="AU426" s="13" t="str">
        <f aca="true">IF(AG426=1,(OFFSET(I426,0,0,COUNTIF(#REF!,A426),1)),"")</f>
        <v/>
      </c>
      <c r="AV426" s="5" t="str">
        <f aca="false">VLOOKUP($I426,'[1]Price List, Weapons &amp; Items'!B$1:L$1048576,COLUMN('[1]Price List, Weapons &amp; Items'!$L$11)-1,0)</f>
        <v>no price, 0 count</v>
      </c>
      <c r="AW426" s="5" t="n">
        <f aca="false">IF(U426="Yes",1,0)</f>
        <v>1</v>
      </c>
      <c r="AX426" s="5" t="n">
        <f aca="false">IF(D426="Military",IF(OR(IFERROR(SEARCH("equipment",E426,1),0)&gt;0,IFERROR(SEARCH("weapons",E426,1),0)&gt;0),1,0),0)</f>
        <v>1</v>
      </c>
      <c r="AY426" s="5" t="str">
        <f aca="false">IFERROR(IF(VALUE(TEXT(C426,"mm"))=IF(AK426&gt;12,AK426-12,AK426),".",IF(TEXT(C426,"mm")="01",".",1)),"Value is not in date format")</f>
        <v>.</v>
      </c>
      <c r="AZ426" s="5" t="str">
        <f aca="false">IF(AND(A426=A425,C426=C425)=TRUE(),IF(F426=F425,".","1"),".")</f>
        <v>.</v>
      </c>
      <c r="BA426" s="5" t="str">
        <f aca="false">IF(AND(_xlfn.ISFORMULA(R426),_xlfn.ISFORMULA(S426),_xlfn.ISFORMULA(T426))=TRUE(),".",1)</f>
        <v>.</v>
      </c>
      <c r="BB426" s="5" t="str">
        <f aca="false">IF(T426&lt;&gt;".",IF(T426&gt;S426,1,"."),".")</f>
        <v>.</v>
      </c>
      <c r="BC426" s="5" t="n">
        <f aca="false">IFERROR(VLOOKUP(B426,'[1]Share, Heavy Weapons to Ukraine'!B$1:AA$1048576,COLUMN('[1]Share, Heavy Weapons to Ukraine'!C435)-1,0),0)</f>
        <v>1</v>
      </c>
      <c r="BD426" s="5" t="n">
        <f aca="false">VLOOKUP(Sheet1!B426,'[1]Country Summary (€)'!B$1:F$1048576,COLUMN('[1]Country Summary (€)'!C436)-1,FALSE())</f>
        <v>0</v>
      </c>
      <c r="BE426" s="5" t="str">
        <f aca="false">IF(AND(AG426=1,D426="Military",H426&lt;&gt;"Not given")=TRUE(),IF(SUMIFS(#REF!,#REF!,A426)&gt;0,ABS((SUMIFS(#REF!,#REF!,A426)/VLOOKUP("USD",'[1]Exchange Rates'!B$1:C$1048576,2,0)))/S426,"."),".")</f>
        <v>.</v>
      </c>
      <c r="BF426" s="1" t="str">
        <f aca="false">IF(AND(AG426=1,D426="Military",H426&lt;&gt;"Not given")=TRUE(),IF(SUMIFS(#REF!,#REF!,A426)&gt;0,IF((ABS((SUMIFS(#REF!,#REF!,A426)/VLOOKUP("USD",'[1]Exchange Rates'!B$1:C$1048576,2,0)))/S426)&gt;1,(SUMIFS(#REF!,#REF!,A426)-S426)/S426,(S426-SUMIFS(#REF!,#REF!,A426))/SUMIFS(#REF!,#REF!,A426)),"."),".")</f>
        <v>.</v>
      </c>
      <c r="BG426" s="37"/>
      <c r="BH426" s="37"/>
      <c r="BI426" s="37"/>
      <c r="BJ426" s="37"/>
      <c r="BK426" s="37"/>
      <c r="BL426" s="37"/>
      <c r="BM426" s="37"/>
      <c r="BN426" s="37"/>
      <c r="BO426" s="37"/>
      <c r="BP426" s="37"/>
      <c r="BQ426" s="37"/>
      <c r="BR426" s="37"/>
      <c r="BS426" s="37"/>
      <c r="BT426" s="37"/>
      <c r="BU426" s="37"/>
      <c r="BV426" s="37"/>
      <c r="BW426" s="37"/>
      <c r="BX426" s="37"/>
    </row>
    <row r="427" customFormat="false" ht="15.75" hidden="false" customHeight="true" outlineLevel="0" collapsed="false">
      <c r="A427" s="37" t="s">
        <v>479</v>
      </c>
      <c r="B427" s="37" t="s">
        <v>57</v>
      </c>
      <c r="C427" s="92" t="n">
        <v>45049</v>
      </c>
      <c r="D427" s="37" t="s">
        <v>105</v>
      </c>
      <c r="E427" s="37" t="s">
        <v>370</v>
      </c>
      <c r="F427" s="37" t="s">
        <v>526</v>
      </c>
      <c r="G427" s="5" t="s">
        <v>61</v>
      </c>
      <c r="H427" s="39" t="n">
        <v>300000000</v>
      </c>
      <c r="I427" s="37" t="s">
        <v>307</v>
      </c>
      <c r="J427" s="7" t="str">
        <f aca="false">VLOOKUP($I427,'[1]Price List, Weapons &amp; Items'!B$1:C$1048576,2,0)</f>
        <v>Ammunition for heavy weapon</v>
      </c>
      <c r="K427" s="7" t="str">
        <f aca="false">IF(I427=".",I427,VLOOKUP($I427,'[1]Price List, Weapons &amp; Items'!B$1:D$1048576,3,0))</f>
        <v>missile</v>
      </c>
      <c r="L427" s="8" t="n">
        <f aca="false">VLOOKUP(I427,'[1]Price List, Weapons &amp; Items'!B$1:E$1048576,4,0)</f>
        <v>0</v>
      </c>
      <c r="M427" s="9" t="n">
        <v>975</v>
      </c>
      <c r="N427" s="9" t="s">
        <v>166</v>
      </c>
      <c r="O427" s="9" t="n">
        <f aca="false">VLOOKUP($I427,'[1]Price List, Weapons &amp; Items'!B$1:G$1048576,6,0)</f>
        <v>9000</v>
      </c>
      <c r="P427" s="6" t="str">
        <f aca="false">IF(TYPE(M427)=1,IF(TYPE(O427)=1,M427*O427,"No price"),".")</f>
        <v>No price</v>
      </c>
      <c r="Q427" s="6" t="str">
        <f aca="false">IF(TYPE(N427)=1,IF(TYPE(O427)=1,N427*O427,"No price"),".")</f>
        <v>.</v>
      </c>
      <c r="R427" s="6" t="str">
        <f aca="false">IF(AG427=1,IF(H427&lt;&gt;"Not given",H427,IF(TYPE(H427)=2,IF(SUMIFS(#REF!,#REF!,A427)&gt;0,SUMIFS(#REF!,#REF!,A427),"."),"Format error")),"")</f>
        <v/>
      </c>
      <c r="S427" s="6" t="str">
        <f aca="false">IF(AND(AG427=1,R427&lt;&gt;".")=TRUE(),R427/VLOOKUP(G427,'[1]Exchange Rates'!B$1:C$1048576,2,0),IF(R427=".",".",""))</f>
        <v/>
      </c>
      <c r="T427" s="6" t="str">
        <f aca="false">IF(AG427=1,IF(AI427="Value is not given at all",".",IF(AI427="Value is given by the source",S427,IF(AI427="Value is calculated with prices",(IF(SUMIFS(#REF!,#REF!,A427)&gt;0,SUMIFS(#REF!,#REF!,A427),"."))/VLOOKUP("USD",'[1]Exchange Rates'!B$1:C$1048576,2,0),"Error with coding"))),"")</f>
        <v/>
      </c>
      <c r="U427" s="43" t="s">
        <v>63</v>
      </c>
      <c r="V427" s="34" t="s">
        <v>527</v>
      </c>
      <c r="W427" s="34" t="s">
        <v>513</v>
      </c>
      <c r="X427" s="37" t="s">
        <v>62</v>
      </c>
      <c r="Y427" s="37" t="s">
        <v>62</v>
      </c>
      <c r="Z427" s="43" t="n">
        <v>0</v>
      </c>
      <c r="AA427" s="43" t="n">
        <v>1</v>
      </c>
      <c r="AB427" s="5" t="n">
        <f aca="false">IF(AND(D427="Humanitarian", AE427&lt;&gt;"."), 1, 0)</f>
        <v>0</v>
      </c>
      <c r="AC427" s="5" t="n">
        <f aca="false">IF(OR(M427="undisclosed", M427="."), 0, IF(M427=N427, 1, 0))</f>
        <v>0</v>
      </c>
      <c r="AD427" s="5" t="n">
        <v>0</v>
      </c>
      <c r="AE427" s="37" t="s">
        <v>62</v>
      </c>
      <c r="AF427" s="12" t="str">
        <f aca="false">""</f>
        <v/>
      </c>
      <c r="AG427" s="36" t="n">
        <v>0</v>
      </c>
      <c r="AH427" s="43" t="s">
        <v>66</v>
      </c>
      <c r="AI427" s="43" t="s">
        <v>67</v>
      </c>
      <c r="AJ427" s="36" t="n">
        <v>1</v>
      </c>
      <c r="AK427" s="36" t="n">
        <v>17</v>
      </c>
      <c r="AL427" s="36" t="n">
        <v>0</v>
      </c>
      <c r="AM427" s="36" t="n">
        <f aca="false">IF(OR(AN427="2022-2023",AN427=2022), 1, 0)</f>
        <v>1</v>
      </c>
      <c r="AN427" s="36" t="s">
        <v>68</v>
      </c>
      <c r="AO427" s="36" t="n">
        <f aca="false">VLOOKUP($I427,'[1]Price List, Weapons &amp; Items'!B$1:F$1048576,5,0)</f>
        <v>0</v>
      </c>
      <c r="AP427" s="36" t="n">
        <f aca="false">IF(AND(AO427=1,M427="undisclosed")=TRUE(),1,0)</f>
        <v>0</v>
      </c>
      <c r="AQ427" s="36" t="n">
        <f aca="false">IF(AND(AO427=1,N427="undisclosed")=TRUE(),1,0)</f>
        <v>0</v>
      </c>
      <c r="AR427" s="36" t="n">
        <f aca="false">IFERROR(IF(SEARCH("ammuni",I427,1)&gt;0,1,0),0)</f>
        <v>0</v>
      </c>
      <c r="AS427" s="5" t="str">
        <f aca="false">VLOOKUP($I427,'[1]Price List, Weapons &amp; Items'!B$1:L$1048576,COLUMN('[1]Price List, Weapons &amp; Items'!$J$11)-1,0)</f>
        <v>Media reports (incl. social media)</v>
      </c>
      <c r="AT427" s="5" t="str">
        <f aca="false">IF(I427=".",".",VLOOKUP($I427,'[1]Price List, Weapons &amp; Items'!B$1:J$1048576,3,0))</f>
        <v>missile</v>
      </c>
      <c r="AU427" s="13" t="str">
        <f aca="true">IF(AG427=1,(OFFSET(I427,0,0,COUNTIF(#REF!,A427),1)),"")</f>
        <v/>
      </c>
      <c r="AV427" s="5" t="n">
        <f aca="false">VLOOKUP($I427,'[1]Price List, Weapons &amp; Items'!B$1:L$1048576,COLUMN('[1]Price List, Weapons &amp; Items'!$L$11)-1,0)</f>
        <v>0</v>
      </c>
      <c r="AW427" s="5" t="n">
        <f aca="false">IF(U427="Yes",1,0)</f>
        <v>1</v>
      </c>
      <c r="AX427" s="5" t="n">
        <f aca="false">IF(D427="Military",IF(OR(IFERROR(SEARCH("equipment",E427,1),0)&gt;0,IFERROR(SEARCH("weapons",E427,1),0)&gt;0),1,0),0)</f>
        <v>1</v>
      </c>
      <c r="AY427" s="5" t="str">
        <f aca="false">IFERROR(IF(VALUE(TEXT(C427,"mm"))=IF(AK427&gt;12,AK427-12,AK427),".",IF(TEXT(C427,"mm")="01",".",1)),"Value is not in date format")</f>
        <v>.</v>
      </c>
      <c r="AZ427" s="5" t="str">
        <f aca="false">IF(AND(A427=A426,C427=C426)=TRUE(),IF(F427=F426,".","1"),".")</f>
        <v>.</v>
      </c>
      <c r="BA427" s="5" t="str">
        <f aca="false">IF(AND(_xlfn.ISFORMULA(R427),_xlfn.ISFORMULA(S427),_xlfn.ISFORMULA(T427))=TRUE(),".",1)</f>
        <v>.</v>
      </c>
      <c r="BB427" s="5" t="str">
        <f aca="false">IF(T427&lt;&gt;".",IF(T427&gt;S427,1,"."),".")</f>
        <v>.</v>
      </c>
      <c r="BC427" s="5" t="n">
        <f aca="false">IFERROR(VLOOKUP(B427,'[1]Share, Heavy Weapons to Ukraine'!B$1:AA$1048576,COLUMN('[1]Share, Heavy Weapons to Ukraine'!C436)-1,0),0)</f>
        <v>1</v>
      </c>
      <c r="BD427" s="5" t="n">
        <f aca="false">VLOOKUP(Sheet1!B427,'[1]Country Summary (€)'!B$1:F$1048576,COLUMN('[1]Country Summary (€)'!C437)-1,FALSE())</f>
        <v>0</v>
      </c>
      <c r="BE427" s="5" t="str">
        <f aca="false">IF(AND(AG427=1,D427="Military",H427&lt;&gt;"Not given")=TRUE(),IF(SUMIFS(#REF!,#REF!,A427)&gt;0,ABS((SUMIFS(#REF!,#REF!,A427)/VLOOKUP("USD",'[1]Exchange Rates'!B$1:C$1048576,2,0)))/S427,"."),".")</f>
        <v>.</v>
      </c>
      <c r="BF427" s="1" t="str">
        <f aca="false">IF(AND(AG427=1,D427="Military",H427&lt;&gt;"Not given")=TRUE(),IF(SUMIFS(#REF!,#REF!,A427)&gt;0,IF((ABS((SUMIFS(#REF!,#REF!,A427)/VLOOKUP("USD",'[1]Exchange Rates'!B$1:C$1048576,2,0)))/S427)&gt;1,(SUMIFS(#REF!,#REF!,A427)-S427)/S427,(S427-SUMIFS(#REF!,#REF!,A427))/SUMIFS(#REF!,#REF!,A427)),"."),".")</f>
        <v>.</v>
      </c>
      <c r="BG427" s="37"/>
      <c r="BH427" s="37"/>
      <c r="BI427" s="37"/>
      <c r="BJ427" s="37"/>
      <c r="BK427" s="37"/>
      <c r="BL427" s="37"/>
      <c r="BM427" s="37"/>
      <c r="BN427" s="37"/>
      <c r="BO427" s="37"/>
      <c r="BP427" s="37"/>
      <c r="BQ427" s="37"/>
      <c r="BR427" s="37"/>
      <c r="BS427" s="37"/>
      <c r="BT427" s="37"/>
      <c r="BU427" s="37"/>
      <c r="BV427" s="37"/>
      <c r="BW427" s="37"/>
      <c r="BX427" s="37"/>
    </row>
    <row r="428" customFormat="false" ht="15.75" hidden="false" customHeight="true" outlineLevel="0" collapsed="false">
      <c r="A428" s="37" t="s">
        <v>479</v>
      </c>
      <c r="B428" s="37" t="s">
        <v>57</v>
      </c>
      <c r="C428" s="92" t="n">
        <v>45049</v>
      </c>
      <c r="D428" s="37" t="s">
        <v>105</v>
      </c>
      <c r="E428" s="37" t="s">
        <v>370</v>
      </c>
      <c r="F428" s="37" t="s">
        <v>526</v>
      </c>
      <c r="G428" s="5" t="s">
        <v>61</v>
      </c>
      <c r="H428" s="39" t="n">
        <v>300000000</v>
      </c>
      <c r="I428" s="37" t="s">
        <v>121</v>
      </c>
      <c r="J428" s="7" t="str">
        <f aca="false">VLOOKUP($I428,'[1]Price List, Weapons &amp; Items'!B$1:C$1048576,2,0)</f>
        <v>Portable defence system</v>
      </c>
      <c r="K428" s="7" t="str">
        <f aca="false">IF(I428=".",I428,VLOOKUP($I428,'[1]Price List, Weapons &amp; Items'!B$1:D$1048576,3,0))</f>
        <v>MANPADS</v>
      </c>
      <c r="L428" s="8" t="n">
        <f aca="false">VLOOKUP(I428,'[1]Price List, Weapons &amp; Items'!B$1:E$1048576,4,0)</f>
        <v>0</v>
      </c>
      <c r="M428" s="9" t="s">
        <v>166</v>
      </c>
      <c r="N428" s="9" t="s">
        <v>166</v>
      </c>
      <c r="O428" s="9" t="n">
        <f aca="false">VLOOKUP($I428,'[1]Price List, Weapons &amp; Items'!B$1:G$1048576,6,0)</f>
        <v>1480.64</v>
      </c>
      <c r="P428" s="6" t="str">
        <f aca="false">IF(TYPE(M428)=1,IF(TYPE(O428)=1,M428*O428,"No price"),".")</f>
        <v>.</v>
      </c>
      <c r="Q428" s="6" t="str">
        <f aca="false">IF(TYPE(N428)=1,IF(TYPE(O428)=1,N428*O428,"No price"),".")</f>
        <v>.</v>
      </c>
      <c r="R428" s="6" t="str">
        <f aca="false">IF(AG428=1,IF(H428&lt;&gt;"Not given",H428,IF(TYPE(H428)=2,IF(SUMIFS(#REF!,#REF!,A428)&gt;0,SUMIFS(#REF!,#REF!,A428),"."),"Format error")),"")</f>
        <v/>
      </c>
      <c r="S428" s="6" t="str">
        <f aca="false">IF(AND(AG428=1,R428&lt;&gt;".")=TRUE(),R428/VLOOKUP(G428,'[1]Exchange Rates'!B$1:C$1048576,2,0),IF(R428=".",".",""))</f>
        <v/>
      </c>
      <c r="T428" s="6" t="str">
        <f aca="false">IF(AG428=1,IF(AI428="Value is not given at all",".",IF(AI428="Value is given by the source",S428,IF(AI428="Value is calculated with prices",(IF(SUMIFS(#REF!,#REF!,A428)&gt;0,SUMIFS(#REF!,#REF!,A428),"."))/VLOOKUP("USD",'[1]Exchange Rates'!B$1:C$1048576,2,0),"Error with coding"))),"")</f>
        <v/>
      </c>
      <c r="U428" s="43" t="s">
        <v>63</v>
      </c>
      <c r="V428" s="34" t="s">
        <v>527</v>
      </c>
      <c r="W428" s="34" t="s">
        <v>513</v>
      </c>
      <c r="X428" s="37" t="s">
        <v>62</v>
      </c>
      <c r="Y428" s="37" t="s">
        <v>62</v>
      </c>
      <c r="Z428" s="43" t="n">
        <v>0</v>
      </c>
      <c r="AA428" s="43" t="n">
        <v>1</v>
      </c>
      <c r="AB428" s="5" t="n">
        <f aca="false">IF(AND(D428="Humanitarian", AE428&lt;&gt;"."), 1, 0)</f>
        <v>0</v>
      </c>
      <c r="AC428" s="5" t="n">
        <f aca="false">IF(OR(M428="undisclosed", M428="."), 0, IF(M428=N428, 1, 0))</f>
        <v>0</v>
      </c>
      <c r="AD428" s="5" t="n">
        <v>0</v>
      </c>
      <c r="AE428" s="37" t="s">
        <v>62</v>
      </c>
      <c r="AF428" s="12" t="str">
        <f aca="false">""</f>
        <v/>
      </c>
      <c r="AG428" s="36" t="n">
        <v>0</v>
      </c>
      <c r="AH428" s="43" t="s">
        <v>66</v>
      </c>
      <c r="AI428" s="43" t="s">
        <v>67</v>
      </c>
      <c r="AJ428" s="36" t="n">
        <v>1</v>
      </c>
      <c r="AK428" s="36" t="n">
        <v>17</v>
      </c>
      <c r="AL428" s="36" t="n">
        <v>0</v>
      </c>
      <c r="AM428" s="36" t="n">
        <f aca="false">IF(OR(AN428="2022-2023",AN428=2022), 1, 0)</f>
        <v>1</v>
      </c>
      <c r="AN428" s="36" t="s">
        <v>68</v>
      </c>
      <c r="AO428" s="36" t="n">
        <f aca="false">VLOOKUP($I428,'[1]Price List, Weapons &amp; Items'!B$1:F$1048576,5,0)</f>
        <v>0</v>
      </c>
      <c r="AP428" s="36" t="n">
        <f aca="false">IF(AND(AO428=1,M428="undisclosed")=TRUE(),1,0)</f>
        <v>0</v>
      </c>
      <c r="AQ428" s="36" t="n">
        <f aca="false">IF(AND(AO428=1,N428="undisclosed")=TRUE(),1,0)</f>
        <v>0</v>
      </c>
      <c r="AR428" s="36" t="n">
        <f aca="false">IFERROR(IF(SEARCH("ammuni",I428,1)&gt;0,1,0),0)</f>
        <v>0</v>
      </c>
      <c r="AS428" s="5" t="str">
        <f aca="false">VLOOKUP($I428,'[1]Price List, Weapons &amp; Items'!B$1:L$1048576,COLUMN('[1]Price List, Weapons &amp; Items'!$J$11)-1,0)</f>
        <v>Military media (incl. websites)</v>
      </c>
      <c r="AT428" s="5" t="str">
        <f aca="false">IF(I428=".",".",VLOOKUP($I428,'[1]Price List, Weapons &amp; Items'!B$1:J$1048576,3,0))</f>
        <v>MANPADS</v>
      </c>
      <c r="AU428" s="13" t="str">
        <f aca="true">IF(AG428=1,(OFFSET(I428,0,0,COUNTIF(#REF!,A428),1)),"")</f>
        <v/>
      </c>
      <c r="AV428" s="5" t="n">
        <f aca="false">VLOOKUP($I428,'[1]Price List, Weapons &amp; Items'!B$1:L$1048576,COLUMN('[1]Price List, Weapons &amp; Items'!$L$11)-1,0)</f>
        <v>0</v>
      </c>
      <c r="AW428" s="5" t="n">
        <f aca="false">IF(U428="Yes",1,0)</f>
        <v>1</v>
      </c>
      <c r="AX428" s="5" t="n">
        <f aca="false">IF(D428="Military",IF(OR(IFERROR(SEARCH("equipment",E428,1),0)&gt;0,IFERROR(SEARCH("weapons",E428,1),0)&gt;0),1,0),0)</f>
        <v>1</v>
      </c>
      <c r="AY428" s="5" t="str">
        <f aca="false">IFERROR(IF(VALUE(TEXT(C428,"mm"))=IF(AK428&gt;12,AK428-12,AK428),".",IF(TEXT(C428,"mm")="01",".",1)),"Value is not in date format")</f>
        <v>.</v>
      </c>
      <c r="AZ428" s="5" t="str">
        <f aca="false">IF(AND(A428=A427,C428=C427)=TRUE(),IF(F428=F427,".","1"),".")</f>
        <v>.</v>
      </c>
      <c r="BA428" s="5" t="str">
        <f aca="false">IF(AND(_xlfn.ISFORMULA(R428),_xlfn.ISFORMULA(S428),_xlfn.ISFORMULA(T428))=TRUE(),".",1)</f>
        <v>.</v>
      </c>
      <c r="BB428" s="5" t="str">
        <f aca="false">IF(T428&lt;&gt;".",IF(T428&gt;S428,1,"."),".")</f>
        <v>.</v>
      </c>
      <c r="BC428" s="5" t="n">
        <f aca="false">IFERROR(VLOOKUP(B428,'[1]Share, Heavy Weapons to Ukraine'!B$1:AA$1048576,COLUMN('[1]Share, Heavy Weapons to Ukraine'!C437)-1,0),0)</f>
        <v>1</v>
      </c>
      <c r="BD428" s="5" t="n">
        <f aca="false">VLOOKUP(Sheet1!B428,'[1]Country Summary (€)'!B$1:F$1048576,COLUMN('[1]Country Summary (€)'!C438)-1,FALSE())</f>
        <v>0</v>
      </c>
      <c r="BE428" s="5" t="str">
        <f aca="false">IF(AND(AG428=1,D428="Military",H428&lt;&gt;"Not given")=TRUE(),IF(SUMIFS(#REF!,#REF!,A428)&gt;0,ABS((SUMIFS(#REF!,#REF!,A428)/VLOOKUP("USD",'[1]Exchange Rates'!B$1:C$1048576,2,0)))/S428,"."),".")</f>
        <v>.</v>
      </c>
      <c r="BF428" s="1" t="str">
        <f aca="false">IF(AND(AG428=1,D428="Military",H428&lt;&gt;"Not given")=TRUE(),IF(SUMIFS(#REF!,#REF!,A428)&gt;0,IF((ABS((SUMIFS(#REF!,#REF!,A428)/VLOOKUP("USD",'[1]Exchange Rates'!B$1:C$1048576,2,0)))/S428)&gt;1,(SUMIFS(#REF!,#REF!,A428)-S428)/S428,(S428-SUMIFS(#REF!,#REF!,A428))/SUMIFS(#REF!,#REF!,A428)),"."),".")</f>
        <v>.</v>
      </c>
      <c r="BG428" s="37"/>
      <c r="BH428" s="37"/>
      <c r="BI428" s="37"/>
      <c r="BJ428" s="37"/>
      <c r="BK428" s="37"/>
      <c r="BL428" s="37"/>
      <c r="BM428" s="37"/>
      <c r="BN428" s="37"/>
      <c r="BO428" s="37"/>
      <c r="BP428" s="37"/>
      <c r="BQ428" s="37"/>
      <c r="BR428" s="37"/>
      <c r="BS428" s="37"/>
      <c r="BT428" s="37"/>
      <c r="BU428" s="37"/>
      <c r="BV428" s="37"/>
      <c r="BW428" s="37"/>
      <c r="BX428" s="37"/>
    </row>
    <row r="429" customFormat="false" ht="15.75" hidden="false" customHeight="true" outlineLevel="0" collapsed="false">
      <c r="A429" s="37" t="s">
        <v>479</v>
      </c>
      <c r="B429" s="37" t="s">
        <v>57</v>
      </c>
      <c r="C429" s="92" t="n">
        <v>45049</v>
      </c>
      <c r="D429" s="37" t="s">
        <v>105</v>
      </c>
      <c r="E429" s="37" t="s">
        <v>370</v>
      </c>
      <c r="F429" s="37" t="s">
        <v>526</v>
      </c>
      <c r="G429" s="5" t="s">
        <v>61</v>
      </c>
      <c r="H429" s="39" t="n">
        <v>300000000</v>
      </c>
      <c r="I429" s="37" t="s">
        <v>529</v>
      </c>
      <c r="J429" s="7" t="str">
        <f aca="false">VLOOKUP($I429,'[1]Price List, Weapons &amp; Items'!B$1:C$1048576,2,0)</f>
        <v>Light armaments &amp; infantry</v>
      </c>
      <c r="K429" s="7" t="str">
        <f aca="false">IF(I429=".",I429,VLOOKUP($I429,'[1]Price List, Weapons &amp; Items'!B$1:D$1048576,3,0))</f>
        <v>Recoilless rifle (RR/RCL)</v>
      </c>
      <c r="L429" s="8" t="n">
        <f aca="false">VLOOKUP(I429,'[1]Price List, Weapons &amp; Items'!B$1:E$1048576,4,0)</f>
        <v>0</v>
      </c>
      <c r="M429" s="9" t="s">
        <v>166</v>
      </c>
      <c r="N429" s="9" t="s">
        <v>166</v>
      </c>
      <c r="O429" s="9" t="n">
        <f aca="false">VLOOKUP($I429,'[1]Price List, Weapons &amp; Items'!B$1:G$1048576,6,0)</f>
        <v>38334.5318271827</v>
      </c>
      <c r="P429" s="6" t="str">
        <f aca="false">IF(TYPE(M429)=1,IF(TYPE(O429)=1,M429*O429,"No price"),".")</f>
        <v>.</v>
      </c>
      <c r="Q429" s="6" t="str">
        <f aca="false">IF(TYPE(N429)=1,IF(TYPE(O429)=1,N429*O429,"No price"),".")</f>
        <v>.</v>
      </c>
      <c r="R429" s="6" t="str">
        <f aca="false">IF(AG429=1,IF(H429&lt;&gt;"Not given",H429,IF(TYPE(H429)=2,IF(SUMIFS(#REF!,#REF!,A429)&gt;0,SUMIFS(#REF!,#REF!,A429),"."),"Format error")),"")</f>
        <v/>
      </c>
      <c r="S429" s="6" t="str">
        <f aca="false">IF(AND(AG429=1,R429&lt;&gt;".")=TRUE(),R429/VLOOKUP(G429,'[1]Exchange Rates'!B$1:C$1048576,2,0),IF(R429=".",".",""))</f>
        <v/>
      </c>
      <c r="T429" s="6" t="str">
        <f aca="false">IF(AG429=1,IF(AI429="Value is not given at all",".",IF(AI429="Value is given by the source",S429,IF(AI429="Value is calculated with prices",(IF(SUMIFS(#REF!,#REF!,A429)&gt;0,SUMIFS(#REF!,#REF!,A429),"."))/VLOOKUP("USD",'[1]Exchange Rates'!B$1:C$1048576,2,0),"Error with coding"))),"")</f>
        <v/>
      </c>
      <c r="U429" s="43" t="s">
        <v>63</v>
      </c>
      <c r="V429" s="34" t="s">
        <v>527</v>
      </c>
      <c r="W429" s="34" t="s">
        <v>513</v>
      </c>
      <c r="X429" s="37" t="s">
        <v>62</v>
      </c>
      <c r="Y429" s="37" t="s">
        <v>62</v>
      </c>
      <c r="Z429" s="43" t="n">
        <v>0</v>
      </c>
      <c r="AA429" s="43" t="n">
        <v>1</v>
      </c>
      <c r="AB429" s="5" t="n">
        <f aca="false">IF(AND(D429="Humanitarian", AE429&lt;&gt;"."), 1, 0)</f>
        <v>0</v>
      </c>
      <c r="AC429" s="5" t="n">
        <f aca="false">IF(OR(M429="undisclosed", M429="."), 0, IF(M429=N429, 1, 0))</f>
        <v>0</v>
      </c>
      <c r="AD429" s="5" t="n">
        <v>0</v>
      </c>
      <c r="AE429" s="37" t="s">
        <v>62</v>
      </c>
      <c r="AF429" s="12" t="str">
        <f aca="false">""</f>
        <v/>
      </c>
      <c r="AG429" s="36" t="n">
        <v>0</v>
      </c>
      <c r="AH429" s="43" t="s">
        <v>66</v>
      </c>
      <c r="AI429" s="43" t="s">
        <v>67</v>
      </c>
      <c r="AJ429" s="36" t="n">
        <v>1</v>
      </c>
      <c r="AK429" s="36" t="n">
        <v>17</v>
      </c>
      <c r="AL429" s="36" t="n">
        <v>0</v>
      </c>
      <c r="AM429" s="36" t="n">
        <f aca="false">IF(OR(AN429="2022-2023",AN429=2022), 1, 0)</f>
        <v>1</v>
      </c>
      <c r="AN429" s="36" t="s">
        <v>68</v>
      </c>
      <c r="AO429" s="36" t="n">
        <f aca="false">VLOOKUP($I429,'[1]Price List, Weapons &amp; Items'!B$1:F$1048576,5,0)</f>
        <v>0</v>
      </c>
      <c r="AP429" s="36" t="n">
        <f aca="false">IF(AND(AO429=1,M429="undisclosed")=TRUE(),1,0)</f>
        <v>0</v>
      </c>
      <c r="AQ429" s="36" t="n">
        <f aca="false">IF(AND(AO429=1,N429="undisclosed")=TRUE(),1,0)</f>
        <v>0</v>
      </c>
      <c r="AR429" s="36" t="n">
        <f aca="false">IFERROR(IF(SEARCH("ammuni",I429,1)&gt;0,1,0),0)</f>
        <v>0</v>
      </c>
      <c r="AS429" s="5" t="str">
        <f aca="false">VLOOKUP($I429,'[1]Price List, Weapons &amp; Items'!B$1:L$1048576,COLUMN('[1]Price List, Weapons &amp; Items'!$J$11)-1,0)</f>
        <v>Military media (incl. websites)</v>
      </c>
      <c r="AT429" s="5" t="str">
        <f aca="false">IF(I429=".",".",VLOOKUP($I429,'[1]Price List, Weapons &amp; Items'!B$1:J$1048576,3,0))</f>
        <v>Recoilless rifle (RR/RCL)</v>
      </c>
      <c r="AU429" s="13" t="str">
        <f aca="true">IF(AG429=1,(OFFSET(I429,0,0,COUNTIF(#REF!,A429),1)),"")</f>
        <v/>
      </c>
      <c r="AV429" s="5" t="n">
        <f aca="false">VLOOKUP($I429,'[1]Price List, Weapons &amp; Items'!B$1:L$1048576,COLUMN('[1]Price List, Weapons &amp; Items'!$L$11)-1,0)</f>
        <v>0</v>
      </c>
      <c r="AW429" s="5" t="n">
        <f aca="false">IF(U429="Yes",1,0)</f>
        <v>1</v>
      </c>
      <c r="AX429" s="5" t="n">
        <f aca="false">IF(D429="Military",IF(OR(IFERROR(SEARCH("equipment",E429,1),0)&gt;0,IFERROR(SEARCH("weapons",E429,1),0)&gt;0),1,0),0)</f>
        <v>1</v>
      </c>
      <c r="AY429" s="5" t="str">
        <f aca="false">IFERROR(IF(VALUE(TEXT(C429,"mm"))=IF(AK429&gt;12,AK429-12,AK429),".",IF(TEXT(C429,"mm")="01",".",1)),"Value is not in date format")</f>
        <v>.</v>
      </c>
      <c r="AZ429" s="5" t="str">
        <f aca="false">IF(AND(A429=A428,C429=C428)=TRUE(),IF(F429=F428,".","1"),".")</f>
        <v>.</v>
      </c>
      <c r="BA429" s="5" t="str">
        <f aca="false">IF(AND(_xlfn.ISFORMULA(R429),_xlfn.ISFORMULA(S429),_xlfn.ISFORMULA(T429))=TRUE(),".",1)</f>
        <v>.</v>
      </c>
      <c r="BB429" s="5" t="str">
        <f aca="false">IF(T429&lt;&gt;".",IF(T429&gt;S429,1,"."),".")</f>
        <v>.</v>
      </c>
      <c r="BC429" s="5" t="n">
        <f aca="false">IFERROR(VLOOKUP(B429,'[1]Share, Heavy Weapons to Ukraine'!B$1:AA$1048576,COLUMN('[1]Share, Heavy Weapons to Ukraine'!C438)-1,0),0)</f>
        <v>1</v>
      </c>
      <c r="BD429" s="5" t="n">
        <f aca="false">VLOOKUP(Sheet1!B429,'[1]Country Summary (€)'!B$1:F$1048576,COLUMN('[1]Country Summary (€)'!C439)-1,FALSE())</f>
        <v>0</v>
      </c>
      <c r="BE429" s="5" t="str">
        <f aca="false">IF(AND(AG429=1,D429="Military",H429&lt;&gt;"Not given")=TRUE(),IF(SUMIFS(#REF!,#REF!,A429)&gt;0,ABS((SUMIFS(#REF!,#REF!,A429)/VLOOKUP("USD",'[1]Exchange Rates'!B$1:C$1048576,2,0)))/S429,"."),".")</f>
        <v>.</v>
      </c>
      <c r="BF429" s="1" t="str">
        <f aca="false">IF(AND(AG429=1,D429="Military",H429&lt;&gt;"Not given")=TRUE(),IF(SUMIFS(#REF!,#REF!,A429)&gt;0,IF((ABS((SUMIFS(#REF!,#REF!,A429)/VLOOKUP("USD",'[1]Exchange Rates'!B$1:C$1048576,2,0)))/S429)&gt;1,(SUMIFS(#REF!,#REF!,A429)-S429)/S429,(S429-SUMIFS(#REF!,#REF!,A429))/SUMIFS(#REF!,#REF!,A429)),"."),".")</f>
        <v>.</v>
      </c>
      <c r="BG429" s="37"/>
      <c r="BH429" s="37"/>
      <c r="BI429" s="37"/>
      <c r="BJ429" s="37"/>
      <c r="BK429" s="37"/>
      <c r="BL429" s="37"/>
      <c r="BM429" s="37"/>
      <c r="BN429" s="37"/>
      <c r="BO429" s="37"/>
      <c r="BP429" s="37"/>
      <c r="BQ429" s="37"/>
      <c r="BR429" s="37"/>
      <c r="BS429" s="37"/>
      <c r="BT429" s="37"/>
      <c r="BU429" s="37"/>
      <c r="BV429" s="37"/>
      <c r="BW429" s="37"/>
      <c r="BX429" s="37"/>
    </row>
    <row r="430" customFormat="false" ht="15.75" hidden="false" customHeight="true" outlineLevel="0" collapsed="false">
      <c r="A430" s="37" t="s">
        <v>479</v>
      </c>
      <c r="B430" s="37" t="s">
        <v>57</v>
      </c>
      <c r="C430" s="92" t="n">
        <v>45049</v>
      </c>
      <c r="D430" s="37" t="s">
        <v>105</v>
      </c>
      <c r="E430" s="37" t="s">
        <v>370</v>
      </c>
      <c r="F430" s="37" t="s">
        <v>526</v>
      </c>
      <c r="G430" s="5" t="s">
        <v>61</v>
      </c>
      <c r="H430" s="39" t="n">
        <v>300000000</v>
      </c>
      <c r="I430" s="37" t="s">
        <v>530</v>
      </c>
      <c r="J430" s="7" t="str">
        <f aca="false">VLOOKUP($I430,'[1]Price List, Weapons &amp; Items'!B$1:C$1048576,2,0)</f>
        <v>Ammunition for heavy weapon</v>
      </c>
      <c r="K430" s="7" t="str">
        <f aca="false">IF(I430=".",I430,VLOOKUP($I430,'[1]Price List, Weapons &amp; Items'!B$1:D$1048576,3,0))</f>
        <v>Aircraft missile ammunition</v>
      </c>
      <c r="L430" s="8" t="n">
        <f aca="false">VLOOKUP(I430,'[1]Price List, Weapons &amp; Items'!B$1:E$1048576,4,0)</f>
        <v>0</v>
      </c>
      <c r="M430" s="9" t="n">
        <v>7000</v>
      </c>
      <c r="N430" s="9" t="s">
        <v>166</v>
      </c>
      <c r="O430" s="9" t="n">
        <f aca="false">VLOOKUP($I430,'[1]Price List, Weapons &amp; Items'!B$1:G$1048576,6,0)</f>
        <v>1000</v>
      </c>
      <c r="P430" s="6" t="str">
        <f aca="false">IF(TYPE(M430)=1,IF(TYPE(O430)=1,M430*O430,"No price"),".")</f>
        <v>No price</v>
      </c>
      <c r="Q430" s="6" t="str">
        <f aca="false">IF(TYPE(N430)=1,IF(TYPE(O430)=1,N430*O430,"No price"),".")</f>
        <v>.</v>
      </c>
      <c r="R430" s="6" t="str">
        <f aca="false">IF(AG430=1,IF(H430&lt;&gt;"Not given",H430,IF(TYPE(H430)=2,IF(SUMIFS(#REF!,#REF!,A430)&gt;0,SUMIFS(#REF!,#REF!,A430),"."),"Format error")),"")</f>
        <v/>
      </c>
      <c r="S430" s="6" t="str">
        <f aca="false">IF(AND(AG430=1,R430&lt;&gt;".")=TRUE(),R430/VLOOKUP(G430,'[1]Exchange Rates'!B$1:C$1048576,2,0),IF(R430=".",".",""))</f>
        <v/>
      </c>
      <c r="T430" s="6" t="str">
        <f aca="false">IF(AG430=1,IF(AI430="Value is not given at all",".",IF(AI430="Value is given by the source",S430,IF(AI430="Value is calculated with prices",(IF(SUMIFS(#REF!,#REF!,A430)&gt;0,SUMIFS(#REF!,#REF!,A430),"."))/VLOOKUP("USD",'[1]Exchange Rates'!B$1:C$1048576,2,0),"Error with coding"))),"")</f>
        <v/>
      </c>
      <c r="U430" s="43" t="s">
        <v>63</v>
      </c>
      <c r="V430" s="34" t="s">
        <v>527</v>
      </c>
      <c r="W430" s="34" t="s">
        <v>513</v>
      </c>
      <c r="X430" s="37" t="s">
        <v>62</v>
      </c>
      <c r="Y430" s="37" t="s">
        <v>62</v>
      </c>
      <c r="Z430" s="43" t="n">
        <v>0</v>
      </c>
      <c r="AA430" s="43" t="n">
        <v>1</v>
      </c>
      <c r="AB430" s="5" t="n">
        <f aca="false">IF(AND(D430="Humanitarian", AE430&lt;&gt;"."), 1, 0)</f>
        <v>0</v>
      </c>
      <c r="AC430" s="5" t="n">
        <f aca="false">IF(OR(M430="undisclosed", M430="."), 0, IF(M430=N430, 1, 0))</f>
        <v>0</v>
      </c>
      <c r="AD430" s="5" t="n">
        <v>0</v>
      </c>
      <c r="AE430" s="37" t="s">
        <v>62</v>
      </c>
      <c r="AF430" s="12" t="str">
        <f aca="false">""</f>
        <v/>
      </c>
      <c r="AG430" s="36" t="n">
        <v>0</v>
      </c>
      <c r="AH430" s="43" t="s">
        <v>66</v>
      </c>
      <c r="AI430" s="43" t="s">
        <v>67</v>
      </c>
      <c r="AJ430" s="36" t="n">
        <v>1</v>
      </c>
      <c r="AK430" s="36" t="n">
        <v>17</v>
      </c>
      <c r="AL430" s="36" t="n">
        <v>0</v>
      </c>
      <c r="AM430" s="36" t="n">
        <f aca="false">IF(OR(AN430="2022-2023",AN430=2022), 1, 0)</f>
        <v>1</v>
      </c>
      <c r="AN430" s="36" t="s">
        <v>68</v>
      </c>
      <c r="AO430" s="36" t="n">
        <f aca="false">VLOOKUP($I430,'[1]Price List, Weapons &amp; Items'!B$1:F$1048576,5,0)</f>
        <v>0</v>
      </c>
      <c r="AP430" s="36" t="n">
        <f aca="false">IF(AND(AO430=1,M430="undisclosed")=TRUE(),1,0)</f>
        <v>0</v>
      </c>
      <c r="AQ430" s="36" t="n">
        <f aca="false">IF(AND(AO430=1,N430="undisclosed")=TRUE(),1,0)</f>
        <v>0</v>
      </c>
      <c r="AR430" s="36" t="n">
        <f aca="false">IFERROR(IF(SEARCH("ammuni",I430,1)&gt;0,1,0),0)</f>
        <v>0</v>
      </c>
      <c r="AS430" s="5" t="str">
        <f aca="false">VLOOKUP($I430,'[1]Price List, Weapons &amp; Items'!B$1:L$1048576,COLUMN('[1]Price List, Weapons &amp; Items'!$J$11)-1,0)</f>
        <v>Government information</v>
      </c>
      <c r="AT430" s="5" t="str">
        <f aca="false">IF(I430=".",".",VLOOKUP($I430,'[1]Price List, Weapons &amp; Items'!B$1:J$1048576,3,0))</f>
        <v>Aircraft missile ammunition</v>
      </c>
      <c r="AU430" s="13" t="str">
        <f aca="true">IF(AG430=1,(OFFSET(I430,0,0,COUNTIF(#REF!,A430),1)),"")</f>
        <v/>
      </c>
      <c r="AV430" s="5" t="n">
        <f aca="false">VLOOKUP($I430,'[1]Price List, Weapons &amp; Items'!B$1:L$1048576,COLUMN('[1]Price List, Weapons &amp; Items'!$L$11)-1,0)</f>
        <v>0</v>
      </c>
      <c r="AW430" s="5" t="n">
        <f aca="false">IF(U430="Yes",1,0)</f>
        <v>1</v>
      </c>
      <c r="AX430" s="5" t="n">
        <f aca="false">IF(D430="Military",IF(OR(IFERROR(SEARCH("equipment",E430,1),0)&gt;0,IFERROR(SEARCH("weapons",E430,1),0)&gt;0),1,0),0)</f>
        <v>1</v>
      </c>
      <c r="AY430" s="5" t="str">
        <f aca="false">IFERROR(IF(VALUE(TEXT(C430,"mm"))=IF(AK430&gt;12,AK430-12,AK430),".",IF(TEXT(C430,"mm")="01",".",1)),"Value is not in date format")</f>
        <v>.</v>
      </c>
      <c r="AZ430" s="5" t="str">
        <f aca="false">IF(AND(A430=A429,C430=C429)=TRUE(),IF(F430=F429,".","1"),".")</f>
        <v>.</v>
      </c>
      <c r="BA430" s="5" t="str">
        <f aca="false">IF(AND(_xlfn.ISFORMULA(R430),_xlfn.ISFORMULA(S430),_xlfn.ISFORMULA(T430))=TRUE(),".",1)</f>
        <v>.</v>
      </c>
      <c r="BB430" s="5" t="str">
        <f aca="false">IF(T430&lt;&gt;".",IF(T430&gt;S430,1,"."),".")</f>
        <v>.</v>
      </c>
      <c r="BC430" s="5" t="n">
        <f aca="false">IFERROR(VLOOKUP(B430,'[1]Share, Heavy Weapons to Ukraine'!B$1:AA$1048576,COLUMN('[1]Share, Heavy Weapons to Ukraine'!C439)-1,0),0)</f>
        <v>1</v>
      </c>
      <c r="BD430" s="5" t="n">
        <f aca="false">VLOOKUP(Sheet1!B430,'[1]Country Summary (€)'!B$1:F$1048576,COLUMN('[1]Country Summary (€)'!C440)-1,FALSE())</f>
        <v>0</v>
      </c>
      <c r="BE430" s="5" t="str">
        <f aca="false">IF(AND(AG430=1,D430="Military",H430&lt;&gt;"Not given")=TRUE(),IF(SUMIFS(#REF!,#REF!,A430)&gt;0,ABS((SUMIFS(#REF!,#REF!,A430)/VLOOKUP("USD",'[1]Exchange Rates'!B$1:C$1048576,2,0)))/S430,"."),".")</f>
        <v>.</v>
      </c>
      <c r="BF430" s="1" t="str">
        <f aca="false">IF(AND(AG430=1,D430="Military",H430&lt;&gt;"Not given")=TRUE(),IF(SUMIFS(#REF!,#REF!,A430)&gt;0,IF((ABS((SUMIFS(#REF!,#REF!,A430)/VLOOKUP("USD",'[1]Exchange Rates'!B$1:C$1048576,2,0)))/S430)&gt;1,(SUMIFS(#REF!,#REF!,A430)-S430)/S430,(S430-SUMIFS(#REF!,#REF!,A430))/SUMIFS(#REF!,#REF!,A430)),"."),".")</f>
        <v>.</v>
      </c>
      <c r="BG430" s="37"/>
      <c r="BH430" s="37"/>
      <c r="BI430" s="37"/>
      <c r="BJ430" s="37"/>
      <c r="BK430" s="37"/>
      <c r="BL430" s="37"/>
      <c r="BM430" s="37"/>
      <c r="BN430" s="37"/>
      <c r="BO430" s="37"/>
      <c r="BP430" s="37"/>
      <c r="BQ430" s="37"/>
      <c r="BR430" s="37"/>
      <c r="BS430" s="37"/>
      <c r="BT430" s="37"/>
      <c r="BU430" s="37"/>
      <c r="BV430" s="37"/>
      <c r="BW430" s="37"/>
      <c r="BX430" s="37"/>
    </row>
    <row r="431" customFormat="false" ht="15.75" hidden="false" customHeight="true" outlineLevel="0" collapsed="false">
      <c r="A431" s="37" t="s">
        <v>479</v>
      </c>
      <c r="B431" s="37" t="s">
        <v>57</v>
      </c>
      <c r="C431" s="92" t="n">
        <v>45049</v>
      </c>
      <c r="D431" s="37" t="s">
        <v>105</v>
      </c>
      <c r="E431" s="37" t="s">
        <v>370</v>
      </c>
      <c r="F431" s="37" t="s">
        <v>526</v>
      </c>
      <c r="G431" s="5" t="s">
        <v>61</v>
      </c>
      <c r="H431" s="39" t="n">
        <v>300000000</v>
      </c>
      <c r="I431" s="37" t="s">
        <v>362</v>
      </c>
      <c r="J431" s="7" t="str">
        <f aca="false">VLOOKUP($I431,'[1]Price List, Weapons &amp; Items'!B$1:C$1048576,2,0)</f>
        <v>Ammunition for light infantry</v>
      </c>
      <c r="K431" s="7" t="str">
        <f aca="false">IF(I431=".",I431,VLOOKUP($I431,'[1]Price List, Weapons &amp; Items'!B$1:D$1048576,3,0))</f>
        <v>Small Arms and Light Weapons (SALW) ammunition</v>
      </c>
      <c r="L431" s="8" t="n">
        <f aca="false">VLOOKUP(I431,'[1]Price List, Weapons &amp; Items'!B$1:E$1048576,4,0)</f>
        <v>0</v>
      </c>
      <c r="M431" s="9" t="s">
        <v>166</v>
      </c>
      <c r="N431" s="9" t="s">
        <v>166</v>
      </c>
      <c r="O431" s="9" t="n">
        <f aca="false">VLOOKUP($I431,'[1]Price List, Weapons &amp; Items'!B$1:G$1048576,6,0)</f>
        <v>0.47</v>
      </c>
      <c r="P431" s="6" t="str">
        <f aca="false">IF(TYPE(M431)=1,IF(TYPE(O431)=1,M431*O431,"No price"),".")</f>
        <v>.</v>
      </c>
      <c r="Q431" s="6" t="str">
        <f aca="false">IF(TYPE(N431)=1,IF(TYPE(O431)=1,N431*O431,"No price"),".")</f>
        <v>.</v>
      </c>
      <c r="R431" s="6" t="str">
        <f aca="false">IF(AG431=1,IF(H431&lt;&gt;"Not given",H431,IF(TYPE(H431)=2,IF(SUMIFS(#REF!,#REF!,A431)&gt;0,SUMIFS(#REF!,#REF!,A431),"."),"Format error")),"")</f>
        <v/>
      </c>
      <c r="S431" s="6" t="str">
        <f aca="false">IF(AND(AG431=1,R431&lt;&gt;".")=TRUE(),R431/VLOOKUP(G431,'[1]Exchange Rates'!B$1:C$1048576,2,0),IF(R431=".",".",""))</f>
        <v/>
      </c>
      <c r="T431" s="6" t="str">
        <f aca="false">IF(AG431=1,IF(AI431="Value is not given at all",".",IF(AI431="Value is given by the source",S431,IF(AI431="Value is calculated with prices",(IF(SUMIFS(#REF!,#REF!,A431)&gt;0,SUMIFS(#REF!,#REF!,A431),"."))/VLOOKUP("USD",'[1]Exchange Rates'!B$1:C$1048576,2,0),"Error with coding"))),"")</f>
        <v/>
      </c>
      <c r="U431" s="43" t="s">
        <v>63</v>
      </c>
      <c r="V431" s="34" t="s">
        <v>527</v>
      </c>
      <c r="W431" s="34" t="s">
        <v>513</v>
      </c>
      <c r="X431" s="37" t="s">
        <v>62</v>
      </c>
      <c r="Y431" s="37" t="s">
        <v>62</v>
      </c>
      <c r="Z431" s="43" t="n">
        <v>0</v>
      </c>
      <c r="AA431" s="43" t="n">
        <v>1</v>
      </c>
      <c r="AB431" s="5" t="n">
        <f aca="false">IF(AND(D431="Humanitarian", AE431&lt;&gt;"."), 1, 0)</f>
        <v>0</v>
      </c>
      <c r="AC431" s="5" t="n">
        <f aca="false">IF(OR(M431="undisclosed", M431="."), 0, IF(M431=N431, 1, 0))</f>
        <v>0</v>
      </c>
      <c r="AD431" s="5" t="n">
        <v>0</v>
      </c>
      <c r="AE431" s="37" t="s">
        <v>62</v>
      </c>
      <c r="AF431" s="12" t="str">
        <f aca="false">""</f>
        <v/>
      </c>
      <c r="AG431" s="36" t="n">
        <v>0</v>
      </c>
      <c r="AH431" s="43" t="s">
        <v>66</v>
      </c>
      <c r="AI431" s="43" t="s">
        <v>67</v>
      </c>
      <c r="AJ431" s="36" t="n">
        <v>1</v>
      </c>
      <c r="AK431" s="36" t="n">
        <v>17</v>
      </c>
      <c r="AL431" s="36" t="n">
        <v>0</v>
      </c>
      <c r="AM431" s="36" t="n">
        <f aca="false">IF(OR(AN431="2022-2023",AN431=2022), 1, 0)</f>
        <v>1</v>
      </c>
      <c r="AN431" s="36" t="s">
        <v>68</v>
      </c>
      <c r="AO431" s="36" t="n">
        <f aca="false">VLOOKUP($I431,'[1]Price List, Weapons &amp; Items'!B$1:F$1048576,5,0)</f>
        <v>0</v>
      </c>
      <c r="AP431" s="36" t="n">
        <f aca="false">IF(AND(AO431=1,M431="undisclosed")=TRUE(),1,0)</f>
        <v>0</v>
      </c>
      <c r="AQ431" s="36" t="n">
        <f aca="false">IF(AND(AO431=1,N431="undisclosed")=TRUE(),1,0)</f>
        <v>0</v>
      </c>
      <c r="AR431" s="36" t="n">
        <f aca="false">IFERROR(IF(SEARCH("ammuni",I431,1)&gt;0,1,0),0)</f>
        <v>1</v>
      </c>
      <c r="AS431" s="5" t="str">
        <f aca="false">VLOOKUP($I431,'[1]Price List, Weapons &amp; Items'!B$1:L$1048576,COLUMN('[1]Price List, Weapons &amp; Items'!$J$11)-1,0)</f>
        <v>Miscellaneous</v>
      </c>
      <c r="AT431" s="5" t="str">
        <f aca="false">IF(I431=".",".",VLOOKUP($I431,'[1]Price List, Weapons &amp; Items'!B$1:J$1048576,3,0))</f>
        <v>Small Arms and Light Weapons (SALW) ammunition</v>
      </c>
      <c r="AU431" s="13" t="str">
        <f aca="true">IF(AG431=1,(OFFSET(I431,0,0,COUNTIF(#REF!,A431),1)),"")</f>
        <v/>
      </c>
      <c r="AV431" s="5" t="n">
        <f aca="false">VLOOKUP($I431,'[1]Price List, Weapons &amp; Items'!B$1:L$1048576,COLUMN('[1]Price List, Weapons &amp; Items'!$L$11)-1,0)</f>
        <v>0</v>
      </c>
      <c r="AW431" s="5" t="n">
        <f aca="false">IF(U431="Yes",1,0)</f>
        <v>1</v>
      </c>
      <c r="AX431" s="5" t="n">
        <f aca="false">IF(D431="Military",IF(OR(IFERROR(SEARCH("equipment",E431,1),0)&gt;0,IFERROR(SEARCH("weapons",E431,1),0)&gt;0),1,0),0)</f>
        <v>1</v>
      </c>
      <c r="AY431" s="5" t="str">
        <f aca="false">IFERROR(IF(VALUE(TEXT(C431,"mm"))=IF(AK431&gt;12,AK431-12,AK431),".",IF(TEXT(C431,"mm")="01",".",1)),"Value is not in date format")</f>
        <v>.</v>
      </c>
      <c r="AZ431" s="5" t="str">
        <f aca="false">IF(AND(A431=A430,C431=C430)=TRUE(),IF(F431=F430,".","1"),".")</f>
        <v>.</v>
      </c>
      <c r="BA431" s="5" t="str">
        <f aca="false">IF(AND(_xlfn.ISFORMULA(R431),_xlfn.ISFORMULA(S431),_xlfn.ISFORMULA(T431))=TRUE(),".",1)</f>
        <v>.</v>
      </c>
      <c r="BB431" s="5" t="str">
        <f aca="false">IF(T431&lt;&gt;".",IF(T431&gt;S431,1,"."),".")</f>
        <v>.</v>
      </c>
      <c r="BC431" s="5" t="n">
        <f aca="false">IFERROR(VLOOKUP(B431,'[1]Share, Heavy Weapons to Ukraine'!B$1:AA$1048576,COLUMN('[1]Share, Heavy Weapons to Ukraine'!C440)-1,0),0)</f>
        <v>1</v>
      </c>
      <c r="BD431" s="5" t="n">
        <f aca="false">VLOOKUP(Sheet1!B431,'[1]Country Summary (€)'!B$1:F$1048576,COLUMN('[1]Country Summary (€)'!C441)-1,FALSE())</f>
        <v>0</v>
      </c>
      <c r="BE431" s="5" t="str">
        <f aca="false">IF(AND(AG431=1,D431="Military",H431&lt;&gt;"Not given")=TRUE(),IF(SUMIFS(#REF!,#REF!,A431)&gt;0,ABS((SUMIFS(#REF!,#REF!,A431)/VLOOKUP("USD",'[1]Exchange Rates'!B$1:C$1048576,2,0)))/S431,"."),".")</f>
        <v>.</v>
      </c>
      <c r="BF431" s="1" t="str">
        <f aca="false">IF(AND(AG431=1,D431="Military",H431&lt;&gt;"Not given")=TRUE(),IF(SUMIFS(#REF!,#REF!,A431)&gt;0,IF((ABS((SUMIFS(#REF!,#REF!,A431)/VLOOKUP("USD",'[1]Exchange Rates'!B$1:C$1048576,2,0)))/S431)&gt;1,(SUMIFS(#REF!,#REF!,A431)-S431)/S431,(S431-SUMIFS(#REF!,#REF!,A431))/SUMIFS(#REF!,#REF!,A431)),"."),".")</f>
        <v>.</v>
      </c>
      <c r="BG431" s="37"/>
      <c r="BH431" s="37"/>
      <c r="BI431" s="37"/>
      <c r="BJ431" s="37"/>
      <c r="BK431" s="37"/>
      <c r="BL431" s="37"/>
      <c r="BM431" s="37"/>
      <c r="BN431" s="37"/>
      <c r="BO431" s="37"/>
      <c r="BP431" s="37"/>
      <c r="BQ431" s="37"/>
      <c r="BR431" s="37"/>
      <c r="BS431" s="37"/>
      <c r="BT431" s="37"/>
      <c r="BU431" s="37"/>
      <c r="BV431" s="37"/>
      <c r="BW431" s="37"/>
      <c r="BX431" s="37"/>
    </row>
    <row r="432" customFormat="false" ht="15.75" hidden="false" customHeight="true" outlineLevel="0" collapsed="false">
      <c r="A432" s="37" t="s">
        <v>479</v>
      </c>
      <c r="B432" s="37" t="s">
        <v>57</v>
      </c>
      <c r="C432" s="92" t="n">
        <v>45049</v>
      </c>
      <c r="D432" s="37" t="s">
        <v>105</v>
      </c>
      <c r="E432" s="37" t="s">
        <v>370</v>
      </c>
      <c r="F432" s="37" t="s">
        <v>526</v>
      </c>
      <c r="G432" s="5" t="s">
        <v>61</v>
      </c>
      <c r="H432" s="39" t="n">
        <v>300000000</v>
      </c>
      <c r="I432" s="37" t="s">
        <v>315</v>
      </c>
      <c r="J432" s="7" t="str">
        <f aca="false">VLOOKUP($I432,'[1]Price List, Weapons &amp; Items'!B$1:C$1048576,2,0)</f>
        <v>Military equipment</v>
      </c>
      <c r="K432" s="7" t="str">
        <f aca="false">IF(I432=".",I432,VLOOKUP($I432,'[1]Price List, Weapons &amp; Items'!B$1:D$1048576,3,0))</f>
        <v>Military equipment</v>
      </c>
      <c r="L432" s="8" t="n">
        <f aca="false">VLOOKUP(I432,'[1]Price List, Weapons &amp; Items'!B$1:E$1048576,4,0)</f>
        <v>0</v>
      </c>
      <c r="M432" s="9" t="s">
        <v>166</v>
      </c>
      <c r="N432" s="9" t="s">
        <v>166</v>
      </c>
      <c r="O432" s="9" t="n">
        <f aca="false">VLOOKUP($I432,'[1]Price List, Weapons &amp; Items'!B$1:G$1048576,6,0)</f>
        <v>90</v>
      </c>
      <c r="P432" s="6" t="str">
        <f aca="false">IF(TYPE(M432)=1,IF(TYPE(O432)=1,M432*O432,"No price"),".")</f>
        <v>.</v>
      </c>
      <c r="Q432" s="6" t="str">
        <f aca="false">IF(TYPE(N432)=1,IF(TYPE(O432)=1,N432*O432,"No price"),".")</f>
        <v>.</v>
      </c>
      <c r="R432" s="6" t="str">
        <f aca="false">IF(AG432=1,IF(H432&lt;&gt;"Not given",H432,IF(TYPE(H432)=2,IF(SUMIFS(#REF!,#REF!,A432)&gt;0,SUMIFS(#REF!,#REF!,A432),"."),"Format error")),"")</f>
        <v/>
      </c>
      <c r="S432" s="6" t="str">
        <f aca="false">IF(AND(AG432=1,R432&lt;&gt;".")=TRUE(),R432/VLOOKUP(G432,'[1]Exchange Rates'!B$1:C$1048576,2,0),IF(R432=".",".",""))</f>
        <v/>
      </c>
      <c r="T432" s="6" t="str">
        <f aca="false">IF(AG432=1,IF(AI432="Value is not given at all",".",IF(AI432="Value is given by the source",S432,IF(AI432="Value is calculated with prices",(IF(SUMIFS(#REF!,#REF!,A432)&gt;0,SUMIFS(#REF!,#REF!,A432),"."))/VLOOKUP("USD",'[1]Exchange Rates'!B$1:C$1048576,2,0),"Error with coding"))),"")</f>
        <v/>
      </c>
      <c r="U432" s="43" t="s">
        <v>63</v>
      </c>
      <c r="V432" s="34" t="s">
        <v>527</v>
      </c>
      <c r="W432" s="34" t="s">
        <v>513</v>
      </c>
      <c r="X432" s="37" t="s">
        <v>62</v>
      </c>
      <c r="Y432" s="37" t="s">
        <v>62</v>
      </c>
      <c r="Z432" s="43" t="n">
        <v>0</v>
      </c>
      <c r="AA432" s="43" t="n">
        <v>1</v>
      </c>
      <c r="AB432" s="5" t="n">
        <f aca="false">IF(AND(D432="Humanitarian", AE432&lt;&gt;"."), 1, 0)</f>
        <v>0</v>
      </c>
      <c r="AC432" s="5" t="n">
        <f aca="false">IF(OR(M432="undisclosed", M432="."), 0, IF(M432=N432, 1, 0))</f>
        <v>0</v>
      </c>
      <c r="AD432" s="5" t="n">
        <v>0</v>
      </c>
      <c r="AE432" s="37" t="s">
        <v>62</v>
      </c>
      <c r="AF432" s="12" t="str">
        <f aca="false">""</f>
        <v/>
      </c>
      <c r="AG432" s="36" t="n">
        <v>0</v>
      </c>
      <c r="AH432" s="43" t="s">
        <v>66</v>
      </c>
      <c r="AI432" s="43" t="s">
        <v>67</v>
      </c>
      <c r="AJ432" s="36" t="n">
        <v>1</v>
      </c>
      <c r="AK432" s="36" t="n">
        <v>17</v>
      </c>
      <c r="AL432" s="36" t="n">
        <v>0</v>
      </c>
      <c r="AM432" s="36" t="n">
        <f aca="false">IF(OR(AN432="2022-2023",AN432=2022), 1, 0)</f>
        <v>1</v>
      </c>
      <c r="AN432" s="36" t="s">
        <v>68</v>
      </c>
      <c r="AO432" s="36" t="n">
        <f aca="false">VLOOKUP($I432,'[1]Price List, Weapons &amp; Items'!B$1:F$1048576,5,0)</f>
        <v>0</v>
      </c>
      <c r="AP432" s="36" t="n">
        <f aca="false">IF(AND(AO432=1,M432="undisclosed")=TRUE(),1,0)</f>
        <v>0</v>
      </c>
      <c r="AQ432" s="36" t="n">
        <f aca="false">IF(AND(AO432=1,N432="undisclosed")=TRUE(),1,0)</f>
        <v>0</v>
      </c>
      <c r="AR432" s="36" t="n">
        <f aca="false">IFERROR(IF(SEARCH("ammuni",I432,1)&gt;0,1,0),0)</f>
        <v>0</v>
      </c>
      <c r="AS432" s="5" t="str">
        <f aca="false">VLOOKUP($I432,'[1]Price List, Weapons &amp; Items'!B$1:L$1048576,COLUMN('[1]Price List, Weapons &amp; Items'!$J$11)-1,0)</f>
        <v>Media reports (incl. social media)</v>
      </c>
      <c r="AT432" s="5" t="str">
        <f aca="false">IF(I432=".",".",VLOOKUP($I432,'[1]Price List, Weapons &amp; Items'!B$1:J$1048576,3,0))</f>
        <v>Military equipment</v>
      </c>
      <c r="AU432" s="13" t="str">
        <f aca="true">IF(AG432=1,(OFFSET(I432,0,0,COUNTIF(#REF!,A432),1)),"")</f>
        <v/>
      </c>
      <c r="AV432" s="5" t="str">
        <f aca="false">VLOOKUP($I432,'[1]Price List, Weapons &amp; Items'!B$1:L$1048576,COLUMN('[1]Price List, Weapons &amp; Items'!$L$11)-1,0)</f>
        <v>no price, 0 count</v>
      </c>
      <c r="AW432" s="5" t="n">
        <f aca="false">IF(U432="Yes",1,0)</f>
        <v>1</v>
      </c>
      <c r="AX432" s="5" t="n">
        <f aca="false">IF(D432="Military",IF(OR(IFERROR(SEARCH("equipment",E432,1),0)&gt;0,IFERROR(SEARCH("weapons",E432,1),0)&gt;0),1,0),0)</f>
        <v>1</v>
      </c>
      <c r="AY432" s="5" t="str">
        <f aca="false">IFERROR(IF(VALUE(TEXT(C432,"mm"))=IF(AK432&gt;12,AK432-12,AK432),".",IF(TEXT(C432,"mm")="01",".",1)),"Value is not in date format")</f>
        <v>.</v>
      </c>
      <c r="AZ432" s="5" t="str">
        <f aca="false">IF(AND(A432=A431,C432=C431)=TRUE(),IF(F432=F431,".","1"),".")</f>
        <v>.</v>
      </c>
      <c r="BA432" s="5" t="str">
        <f aca="false">IF(AND(_xlfn.ISFORMULA(R432),_xlfn.ISFORMULA(S432),_xlfn.ISFORMULA(T432))=TRUE(),".",1)</f>
        <v>.</v>
      </c>
      <c r="BB432" s="5" t="str">
        <f aca="false">IF(T432&lt;&gt;".",IF(T432&gt;S432,1,"."),".")</f>
        <v>.</v>
      </c>
      <c r="BC432" s="5" t="n">
        <f aca="false">IFERROR(VLOOKUP(B432,'[1]Share, Heavy Weapons to Ukraine'!B$1:AA$1048576,COLUMN('[1]Share, Heavy Weapons to Ukraine'!C441)-1,0),0)</f>
        <v>1</v>
      </c>
      <c r="BD432" s="5" t="n">
        <f aca="false">VLOOKUP(Sheet1!B432,'[1]Country Summary (€)'!B$1:F$1048576,COLUMN('[1]Country Summary (€)'!C442)-1,FALSE())</f>
        <v>0</v>
      </c>
      <c r="BE432" s="5" t="str">
        <f aca="false">IF(AND(AG432=1,D432="Military",H432&lt;&gt;"Not given")=TRUE(),IF(SUMIFS(#REF!,#REF!,A432)&gt;0,ABS((SUMIFS(#REF!,#REF!,A432)/VLOOKUP("USD",'[1]Exchange Rates'!B$1:C$1048576,2,0)))/S432,"."),".")</f>
        <v>.</v>
      </c>
      <c r="BF432" s="1" t="str">
        <f aca="false">IF(AND(AG432=1,D432="Military",H432&lt;&gt;"Not given")=TRUE(),IF(SUMIFS(#REF!,#REF!,A432)&gt;0,IF((ABS((SUMIFS(#REF!,#REF!,A432)/VLOOKUP("USD",'[1]Exchange Rates'!B$1:C$1048576,2,0)))/S432)&gt;1,(SUMIFS(#REF!,#REF!,A432)-S432)/S432,(S432-SUMIFS(#REF!,#REF!,A432))/SUMIFS(#REF!,#REF!,A432)),"."),".")</f>
        <v>.</v>
      </c>
      <c r="BG432" s="37"/>
      <c r="BH432" s="37"/>
      <c r="BI432" s="37"/>
      <c r="BJ432" s="37"/>
      <c r="BK432" s="37"/>
      <c r="BL432" s="37"/>
      <c r="BM432" s="37"/>
      <c r="BN432" s="37"/>
      <c r="BO432" s="37"/>
      <c r="BP432" s="37"/>
      <c r="BQ432" s="37"/>
      <c r="BR432" s="37"/>
      <c r="BS432" s="37"/>
      <c r="BT432" s="37"/>
      <c r="BU432" s="37"/>
      <c r="BV432" s="37"/>
      <c r="BW432" s="37"/>
      <c r="BX432" s="37"/>
    </row>
    <row r="433" customFormat="false" ht="15.75" hidden="false" customHeight="true" outlineLevel="0" collapsed="false">
      <c r="A433" s="37" t="s">
        <v>479</v>
      </c>
      <c r="B433" s="37" t="s">
        <v>57</v>
      </c>
      <c r="C433" s="92" t="n">
        <v>45049</v>
      </c>
      <c r="D433" s="37" t="s">
        <v>105</v>
      </c>
      <c r="E433" s="37" t="s">
        <v>370</v>
      </c>
      <c r="F433" s="37" t="s">
        <v>526</v>
      </c>
      <c r="G433" s="5" t="s">
        <v>61</v>
      </c>
      <c r="H433" s="39" t="n">
        <v>300000000</v>
      </c>
      <c r="I433" s="37" t="s">
        <v>353</v>
      </c>
      <c r="J433" s="7" t="str">
        <f aca="false">VLOOKUP($I433,'[1]Price List, Weapons &amp; Items'!B$1:C$1048576,2,0)</f>
        <v>Military equipment</v>
      </c>
      <c r="K433" s="7" t="str">
        <f aca="false">IF(I433=".",I433,VLOOKUP($I433,'[1]Price List, Weapons &amp; Items'!B$1:D$1048576,3,0))</f>
        <v>non combat military vehicle</v>
      </c>
      <c r="L433" s="8" t="n">
        <f aca="false">VLOOKUP(I433,'[1]Price List, Weapons &amp; Items'!B$1:E$1048576,4,0)</f>
        <v>0</v>
      </c>
      <c r="M433" s="9" t="s">
        <v>166</v>
      </c>
      <c r="N433" s="9" t="s">
        <v>166</v>
      </c>
      <c r="O433" s="9" t="n">
        <f aca="false">VLOOKUP($I433,'[1]Price List, Weapons &amp; Items'!B$1:G$1048576,6,0)</f>
        <v>350000</v>
      </c>
      <c r="P433" s="6" t="str">
        <f aca="false">IF(TYPE(M433)=1,IF(TYPE(O433)=1,M433*O433,"No price"),".")</f>
        <v>.</v>
      </c>
      <c r="Q433" s="6" t="str">
        <f aca="false">IF(TYPE(N433)=1,IF(TYPE(O433)=1,N433*O433,"No price"),".")</f>
        <v>.</v>
      </c>
      <c r="R433" s="6" t="str">
        <f aca="false">IF(AG433=1,IF(H433&lt;&gt;"Not given",H433,IF(TYPE(H433)=2,IF(SUMIFS(#REF!,#REF!,A433)&gt;0,SUMIFS(#REF!,#REF!,A433),"."),"Format error")),"")</f>
        <v/>
      </c>
      <c r="S433" s="6" t="str">
        <f aca="false">IF(AND(AG433=1,R433&lt;&gt;".")=TRUE(),R433/VLOOKUP(G433,'[1]Exchange Rates'!B$1:C$1048576,2,0),IF(R433=".",".",""))</f>
        <v/>
      </c>
      <c r="T433" s="6" t="str">
        <f aca="false">IF(AG433=1,IF(AI433="Value is not given at all",".",IF(AI433="Value is given by the source",S433,IF(AI433="Value is calculated with prices",(IF(SUMIFS(#REF!,#REF!,A433)&gt;0,SUMIFS(#REF!,#REF!,A433),"."))/VLOOKUP("USD",'[1]Exchange Rates'!B$1:C$1048576,2,0),"Error with coding"))),"")</f>
        <v/>
      </c>
      <c r="U433" s="43" t="s">
        <v>63</v>
      </c>
      <c r="V433" s="34" t="s">
        <v>527</v>
      </c>
      <c r="W433" s="34" t="s">
        <v>513</v>
      </c>
      <c r="X433" s="37" t="s">
        <v>62</v>
      </c>
      <c r="Y433" s="37" t="s">
        <v>62</v>
      </c>
      <c r="Z433" s="43" t="n">
        <v>0</v>
      </c>
      <c r="AA433" s="43" t="n">
        <v>1</v>
      </c>
      <c r="AB433" s="5" t="n">
        <f aca="false">IF(AND(D433="Humanitarian", AE433&lt;&gt;"."), 1, 0)</f>
        <v>0</v>
      </c>
      <c r="AC433" s="5" t="n">
        <f aca="false">IF(OR(M433="undisclosed", M433="."), 0, IF(M433=N433, 1, 0))</f>
        <v>0</v>
      </c>
      <c r="AD433" s="5" t="n">
        <v>0</v>
      </c>
      <c r="AE433" s="37" t="s">
        <v>62</v>
      </c>
      <c r="AF433" s="12" t="str">
        <f aca="false">""</f>
        <v/>
      </c>
      <c r="AG433" s="36" t="n">
        <v>0</v>
      </c>
      <c r="AH433" s="43" t="s">
        <v>66</v>
      </c>
      <c r="AI433" s="43" t="s">
        <v>67</v>
      </c>
      <c r="AJ433" s="36" t="n">
        <v>1</v>
      </c>
      <c r="AK433" s="36" t="n">
        <v>17</v>
      </c>
      <c r="AL433" s="36" t="n">
        <v>0</v>
      </c>
      <c r="AM433" s="36" t="n">
        <f aca="false">IF(OR(AN433="2022-2023",AN433=2022), 1, 0)</f>
        <v>1</v>
      </c>
      <c r="AN433" s="36" t="s">
        <v>68</v>
      </c>
      <c r="AO433" s="36" t="n">
        <f aca="false">VLOOKUP($I433,'[1]Price List, Weapons &amp; Items'!B$1:F$1048576,5,0)</f>
        <v>0</v>
      </c>
      <c r="AP433" s="36" t="n">
        <f aca="false">IF(AND(AO433=1,M433="undisclosed")=TRUE(),1,0)</f>
        <v>0</v>
      </c>
      <c r="AQ433" s="36" t="n">
        <f aca="false">IF(AND(AO433=1,N433="undisclosed")=TRUE(),1,0)</f>
        <v>0</v>
      </c>
      <c r="AR433" s="36" t="n">
        <f aca="false">IFERROR(IF(SEARCH("ammuni",I433,1)&gt;0,1,0),0)</f>
        <v>0</v>
      </c>
      <c r="AS433" s="5" t="str">
        <f aca="false">VLOOKUP($I433,'[1]Price List, Weapons &amp; Items'!B$1:L$1048576,COLUMN('[1]Price List, Weapons &amp; Items'!$J$11)-1,0)</f>
        <v>Media reports (incl. social media)</v>
      </c>
      <c r="AT433" s="5" t="str">
        <f aca="false">IF(I433=".",".",VLOOKUP($I433,'[1]Price List, Weapons &amp; Items'!B$1:J$1048576,3,0))</f>
        <v>non combat military vehicle</v>
      </c>
      <c r="AU433" s="13" t="str">
        <f aca="true">IF(AG433=1,(OFFSET(I433,0,0,COUNTIF(#REF!,A433),1)),"")</f>
        <v/>
      </c>
      <c r="AV433" s="5" t="n">
        <f aca="false">VLOOKUP($I433,'[1]Price List, Weapons &amp; Items'!B$1:L$1048576,COLUMN('[1]Price List, Weapons &amp; Items'!$L$11)-1,0)</f>
        <v>0</v>
      </c>
      <c r="AW433" s="5" t="n">
        <f aca="false">IF(U433="Yes",1,0)</f>
        <v>1</v>
      </c>
      <c r="AX433" s="5" t="n">
        <f aca="false">IF(D433="Military",IF(OR(IFERROR(SEARCH("equipment",E433,1),0)&gt;0,IFERROR(SEARCH("weapons",E433,1),0)&gt;0),1,0),0)</f>
        <v>1</v>
      </c>
      <c r="AY433" s="5" t="str">
        <f aca="false">IFERROR(IF(VALUE(TEXT(C433,"mm"))=IF(AK433&gt;12,AK433-12,AK433),".",IF(TEXT(C433,"mm")="01",".",1)),"Value is not in date format")</f>
        <v>.</v>
      </c>
      <c r="AZ433" s="5" t="str">
        <f aca="false">IF(AND(A433=A432,C433=C432)=TRUE(),IF(F433=F432,".","1"),".")</f>
        <v>.</v>
      </c>
      <c r="BA433" s="5" t="str">
        <f aca="false">IF(AND(_xlfn.ISFORMULA(R433),_xlfn.ISFORMULA(S433),_xlfn.ISFORMULA(T433))=TRUE(),".",1)</f>
        <v>.</v>
      </c>
      <c r="BB433" s="5" t="str">
        <f aca="false">IF(T433&lt;&gt;".",IF(T433&gt;S433,1,"."),".")</f>
        <v>.</v>
      </c>
      <c r="BC433" s="5" t="n">
        <f aca="false">IFERROR(VLOOKUP(B433,'[1]Share, Heavy Weapons to Ukraine'!B$1:AA$1048576,COLUMN('[1]Share, Heavy Weapons to Ukraine'!C442)-1,0),0)</f>
        <v>1</v>
      </c>
      <c r="BD433" s="5" t="n">
        <f aca="false">VLOOKUP(Sheet1!B433,'[1]Country Summary (€)'!B$1:F$1048576,COLUMN('[1]Country Summary (€)'!C443)-1,FALSE())</f>
        <v>0</v>
      </c>
      <c r="BE433" s="5" t="str">
        <f aca="false">IF(AND(AG433=1,D433="Military",H433&lt;&gt;"Not given")=TRUE(),IF(SUMIFS(#REF!,#REF!,A433)&gt;0,ABS((SUMIFS(#REF!,#REF!,A433)/VLOOKUP("USD",'[1]Exchange Rates'!B$1:C$1048576,2,0)))/S433,"."),".")</f>
        <v>.</v>
      </c>
      <c r="BF433" s="1" t="str">
        <f aca="false">IF(AND(AG433=1,D433="Military",H433&lt;&gt;"Not given")=TRUE(),IF(SUMIFS(#REF!,#REF!,A433)&gt;0,IF((ABS((SUMIFS(#REF!,#REF!,A433)/VLOOKUP("USD",'[1]Exchange Rates'!B$1:C$1048576,2,0)))/S433)&gt;1,(SUMIFS(#REF!,#REF!,A433)-S433)/S433,(S433-SUMIFS(#REF!,#REF!,A433))/SUMIFS(#REF!,#REF!,A433)),"."),".")</f>
        <v>.</v>
      </c>
      <c r="BG433" s="37"/>
      <c r="BH433" s="37"/>
      <c r="BI433" s="37"/>
      <c r="BJ433" s="37"/>
      <c r="BK433" s="37"/>
      <c r="BL433" s="37"/>
      <c r="BM433" s="37"/>
      <c r="BN433" s="37"/>
      <c r="BO433" s="37"/>
      <c r="BP433" s="37"/>
      <c r="BQ433" s="37"/>
      <c r="BR433" s="37"/>
      <c r="BS433" s="37"/>
      <c r="BT433" s="37"/>
      <c r="BU433" s="37"/>
      <c r="BV433" s="37"/>
      <c r="BW433" s="37"/>
      <c r="BX433" s="37"/>
    </row>
    <row r="434" customFormat="false" ht="15.75" hidden="false" customHeight="true" outlineLevel="0" collapsed="false">
      <c r="A434" s="37" t="s">
        <v>479</v>
      </c>
      <c r="B434" s="37" t="s">
        <v>57</v>
      </c>
      <c r="C434" s="92" t="n">
        <v>45049</v>
      </c>
      <c r="D434" s="37" t="s">
        <v>105</v>
      </c>
      <c r="E434" s="37" t="s">
        <v>370</v>
      </c>
      <c r="F434" s="37" t="s">
        <v>526</v>
      </c>
      <c r="G434" s="5" t="s">
        <v>61</v>
      </c>
      <c r="H434" s="39" t="n">
        <v>300000000</v>
      </c>
      <c r="I434" s="37" t="s">
        <v>355</v>
      </c>
      <c r="J434" s="7" t="str">
        <f aca="false">VLOOKUP($I434,'[1]Price List, Weapons &amp; Items'!B$1:C$1048576,2,0)</f>
        <v>Military equipment</v>
      </c>
      <c r="K434" s="7" t="str">
        <f aca="false">IF(I434=".",I434,VLOOKUP($I434,'[1]Price List, Weapons &amp; Items'!B$1:D$1048576,3,0))</f>
        <v>non combat military vehicle</v>
      </c>
      <c r="L434" s="8" t="n">
        <f aca="false">VLOOKUP(I434,'[1]Price List, Weapons &amp; Items'!B$1:E$1048576,4,0)</f>
        <v>0</v>
      </c>
      <c r="M434" s="9" t="s">
        <v>166</v>
      </c>
      <c r="N434" s="9" t="s">
        <v>166</v>
      </c>
      <c r="O434" s="9" t="n">
        <f aca="false">VLOOKUP($I434,'[1]Price List, Weapons &amp; Items'!B$1:G$1048576,6,0)</f>
        <v>50000</v>
      </c>
      <c r="P434" s="6" t="str">
        <f aca="false">IF(TYPE(M434)=1,IF(TYPE(O434)=1,M434*O434,"No price"),".")</f>
        <v>.</v>
      </c>
      <c r="Q434" s="6" t="str">
        <f aca="false">IF(TYPE(N434)=1,IF(TYPE(O434)=1,N434*O434,"No price"),".")</f>
        <v>.</v>
      </c>
      <c r="R434" s="6" t="str">
        <f aca="false">IF(AG434=1,IF(H434&lt;&gt;"Not given",H434,IF(TYPE(H434)=2,IF(SUMIFS(#REF!,#REF!,A434)&gt;0,SUMIFS(#REF!,#REF!,A434),"."),"Format error")),"")</f>
        <v/>
      </c>
      <c r="S434" s="6" t="str">
        <f aca="false">IF(AND(AG434=1,R434&lt;&gt;".")=TRUE(),R434/VLOOKUP(G434,'[1]Exchange Rates'!B$1:C$1048576,2,0),IF(R434=".",".",""))</f>
        <v/>
      </c>
      <c r="T434" s="6" t="str">
        <f aca="false">IF(AG434=1,IF(AI434="Value is not given at all",".",IF(AI434="Value is given by the source",S434,IF(AI434="Value is calculated with prices",(IF(SUMIFS(#REF!,#REF!,A434)&gt;0,SUMIFS(#REF!,#REF!,A434),"."))/VLOOKUP("USD",'[1]Exchange Rates'!B$1:C$1048576,2,0),"Error with coding"))),"")</f>
        <v/>
      </c>
      <c r="U434" s="43" t="s">
        <v>63</v>
      </c>
      <c r="V434" s="34" t="s">
        <v>527</v>
      </c>
      <c r="W434" s="34" t="s">
        <v>513</v>
      </c>
      <c r="X434" s="37" t="s">
        <v>62</v>
      </c>
      <c r="Y434" s="37" t="s">
        <v>62</v>
      </c>
      <c r="Z434" s="43" t="n">
        <v>0</v>
      </c>
      <c r="AA434" s="43" t="n">
        <v>1</v>
      </c>
      <c r="AB434" s="5" t="n">
        <f aca="false">IF(AND(D434="Humanitarian", AE434&lt;&gt;"."), 1, 0)</f>
        <v>0</v>
      </c>
      <c r="AC434" s="5" t="n">
        <f aca="false">IF(OR(M434="undisclosed", M434="."), 0, IF(M434=N434, 1, 0))</f>
        <v>0</v>
      </c>
      <c r="AD434" s="5" t="n">
        <v>0</v>
      </c>
      <c r="AE434" s="37" t="s">
        <v>62</v>
      </c>
      <c r="AF434" s="12" t="str">
        <f aca="false">""</f>
        <v/>
      </c>
      <c r="AG434" s="36" t="n">
        <v>0</v>
      </c>
      <c r="AH434" s="43" t="s">
        <v>66</v>
      </c>
      <c r="AI434" s="43" t="s">
        <v>67</v>
      </c>
      <c r="AJ434" s="36" t="n">
        <v>1</v>
      </c>
      <c r="AK434" s="36" t="n">
        <v>17</v>
      </c>
      <c r="AL434" s="36" t="n">
        <v>0</v>
      </c>
      <c r="AM434" s="36" t="n">
        <f aca="false">IF(OR(AN434="2022-2023",AN434=2022), 1, 0)</f>
        <v>1</v>
      </c>
      <c r="AN434" s="36" t="s">
        <v>68</v>
      </c>
      <c r="AO434" s="36" t="n">
        <f aca="false">VLOOKUP($I434,'[1]Price List, Weapons &amp; Items'!B$1:F$1048576,5,0)</f>
        <v>0</v>
      </c>
      <c r="AP434" s="36" t="n">
        <f aca="false">IF(AND(AO434=1,M434="undisclosed")=TRUE(),1,0)</f>
        <v>0</v>
      </c>
      <c r="AQ434" s="36" t="n">
        <f aca="false">IF(AND(AO434=1,N434="undisclosed")=TRUE(),1,0)</f>
        <v>0</v>
      </c>
      <c r="AR434" s="36" t="n">
        <f aca="false">IFERROR(IF(SEARCH("ammuni",I434,1)&gt;0,1,0),0)</f>
        <v>0</v>
      </c>
      <c r="AS434" s="5" t="str">
        <f aca="false">VLOOKUP($I434,'[1]Price List, Weapons &amp; Items'!B$1:L$1048576,COLUMN('[1]Price List, Weapons &amp; Items'!$J$11)-1,0)</f>
        <v>Miscellaneous</v>
      </c>
      <c r="AT434" s="5" t="str">
        <f aca="false">IF(I434=".",".",VLOOKUP($I434,'[1]Price List, Weapons &amp; Items'!B$1:J$1048576,3,0))</f>
        <v>non combat military vehicle</v>
      </c>
      <c r="AU434" s="13" t="str">
        <f aca="true">IF(AG434=1,(OFFSET(I434,0,0,COUNTIF(#REF!,A434),1)),"")</f>
        <v/>
      </c>
      <c r="AV434" s="5" t="n">
        <f aca="false">VLOOKUP($I434,'[1]Price List, Weapons &amp; Items'!B$1:L$1048576,COLUMN('[1]Price List, Weapons &amp; Items'!$L$11)-1,0)</f>
        <v>0</v>
      </c>
      <c r="AW434" s="5" t="n">
        <f aca="false">IF(U434="Yes",1,0)</f>
        <v>1</v>
      </c>
      <c r="AX434" s="5" t="n">
        <f aca="false">IF(D434="Military",IF(OR(IFERROR(SEARCH("equipment",E434,1),0)&gt;0,IFERROR(SEARCH("weapons",E434,1),0)&gt;0),1,0),0)</f>
        <v>1</v>
      </c>
      <c r="AY434" s="5" t="str">
        <f aca="false">IFERROR(IF(VALUE(TEXT(C434,"mm"))=IF(AK434&gt;12,AK434-12,AK434),".",IF(TEXT(C434,"mm")="01",".",1)),"Value is not in date format")</f>
        <v>.</v>
      </c>
      <c r="AZ434" s="5" t="str">
        <f aca="false">IF(AND(A434=A433,C434=C433)=TRUE(),IF(F434=F433,".","1"),".")</f>
        <v>.</v>
      </c>
      <c r="BA434" s="5" t="str">
        <f aca="false">IF(AND(_xlfn.ISFORMULA(R434),_xlfn.ISFORMULA(S434),_xlfn.ISFORMULA(T434))=TRUE(),".",1)</f>
        <v>.</v>
      </c>
      <c r="BB434" s="5" t="str">
        <f aca="false">IF(T434&lt;&gt;".",IF(T434&gt;S434,1,"."),".")</f>
        <v>.</v>
      </c>
      <c r="BC434" s="5" t="n">
        <f aca="false">IFERROR(VLOOKUP(B434,'[1]Share, Heavy Weapons to Ukraine'!B$1:AA$1048576,COLUMN('[1]Share, Heavy Weapons to Ukraine'!C443)-1,0),0)</f>
        <v>1</v>
      </c>
      <c r="BD434" s="5" t="n">
        <f aca="false">VLOOKUP(Sheet1!B434,'[1]Country Summary (€)'!B$1:F$1048576,COLUMN('[1]Country Summary (€)'!C444)-1,FALSE())</f>
        <v>0</v>
      </c>
      <c r="BE434" s="5" t="str">
        <f aca="false">IF(AND(AG434=1,D434="Military",H434&lt;&gt;"Not given")=TRUE(),IF(SUMIFS(#REF!,#REF!,A434)&gt;0,ABS((SUMIFS(#REF!,#REF!,A434)/VLOOKUP("USD",'[1]Exchange Rates'!B$1:C$1048576,2,0)))/S434,"."),".")</f>
        <v>.</v>
      </c>
      <c r="BF434" s="1" t="str">
        <f aca="false">IF(AND(AG434=1,D434="Military",H434&lt;&gt;"Not given")=TRUE(),IF(SUMIFS(#REF!,#REF!,A434)&gt;0,IF((ABS((SUMIFS(#REF!,#REF!,A434)/VLOOKUP("USD",'[1]Exchange Rates'!B$1:C$1048576,2,0)))/S434)&gt;1,(SUMIFS(#REF!,#REF!,A434)-S434)/S434,(S434-SUMIFS(#REF!,#REF!,A434))/SUMIFS(#REF!,#REF!,A434)),"."),".")</f>
        <v>.</v>
      </c>
      <c r="BG434" s="37"/>
      <c r="BH434" s="37"/>
      <c r="BI434" s="37"/>
      <c r="BJ434" s="37"/>
      <c r="BK434" s="37"/>
      <c r="BL434" s="37"/>
      <c r="BM434" s="37"/>
      <c r="BN434" s="37"/>
      <c r="BO434" s="37"/>
      <c r="BP434" s="37"/>
      <c r="BQ434" s="37"/>
      <c r="BR434" s="37"/>
      <c r="BS434" s="37"/>
      <c r="BT434" s="37"/>
      <c r="BU434" s="37"/>
      <c r="BV434" s="37"/>
      <c r="BW434" s="37"/>
      <c r="BX434" s="37"/>
    </row>
    <row r="435" customFormat="false" ht="15.75" hidden="false" customHeight="true" outlineLevel="0" collapsed="false">
      <c r="A435" s="37" t="s">
        <v>479</v>
      </c>
      <c r="B435" s="37" t="s">
        <v>57</v>
      </c>
      <c r="C435" s="92" t="n">
        <v>45049</v>
      </c>
      <c r="D435" s="37" t="s">
        <v>105</v>
      </c>
      <c r="E435" s="37" t="s">
        <v>370</v>
      </c>
      <c r="F435" s="37" t="s">
        <v>526</v>
      </c>
      <c r="G435" s="5" t="s">
        <v>61</v>
      </c>
      <c r="H435" s="39" t="n">
        <v>300000000</v>
      </c>
      <c r="I435" s="37" t="s">
        <v>196</v>
      </c>
      <c r="J435" s="7" t="str">
        <f aca="false">VLOOKUP($I435,'[1]Price List, Weapons &amp; Items'!B$1:C$1048576,2,0)</f>
        <v>Military equipment</v>
      </c>
      <c r="K435" s="7" t="str">
        <f aca="false">IF(I435=".",I435,VLOOKUP($I435,'[1]Price List, Weapons &amp; Items'!B$1:D$1048576,3,0))</f>
        <v>spare parts</v>
      </c>
      <c r="L435" s="8" t="n">
        <f aca="false">VLOOKUP(I435,'[1]Price List, Weapons &amp; Items'!B$1:E$1048576,4,0)</f>
        <v>0</v>
      </c>
      <c r="M435" s="9" t="s">
        <v>166</v>
      </c>
      <c r="N435" s="9" t="s">
        <v>166</v>
      </c>
      <c r="O435" s="9" t="str">
        <f aca="false">VLOOKUP($I435,'[1]Price List, Weapons &amp; Items'!B$1:G$1048576,6,0)</f>
        <v>.</v>
      </c>
      <c r="P435" s="6" t="str">
        <f aca="false">IF(TYPE(M435)=1,IF(TYPE(O435)=1,M435*O435,"No price"),".")</f>
        <v>.</v>
      </c>
      <c r="Q435" s="6" t="str">
        <f aca="false">IF(TYPE(N435)=1,IF(TYPE(O435)=1,N435*O435,"No price"),".")</f>
        <v>.</v>
      </c>
      <c r="R435" s="6" t="str">
        <f aca="false">IF(AG435=1,IF(H435&lt;&gt;"Not given",H435,IF(TYPE(H435)=2,IF(SUMIFS(#REF!,#REF!,A435)&gt;0,SUMIFS(#REF!,#REF!,A435),"."),"Format error")),"")</f>
        <v/>
      </c>
      <c r="S435" s="6" t="str">
        <f aca="false">IF(AND(AG435=1,R435&lt;&gt;".")=TRUE(),R435/VLOOKUP(G435,'[1]Exchange Rates'!B$1:C$1048576,2,0),IF(R435=".",".",""))</f>
        <v/>
      </c>
      <c r="T435" s="6" t="str">
        <f aca="false">IF(AG435=1,IF(AI435="Value is not given at all",".",IF(AI435="Value is given by the source",S435,IF(AI435="Value is calculated with prices",(IF(SUMIFS(#REF!,#REF!,A435)&gt;0,SUMIFS(#REF!,#REF!,A435),"."))/VLOOKUP("USD",'[1]Exchange Rates'!B$1:C$1048576,2,0),"Error with coding"))),"")</f>
        <v/>
      </c>
      <c r="U435" s="43" t="s">
        <v>63</v>
      </c>
      <c r="V435" s="34" t="s">
        <v>527</v>
      </c>
      <c r="W435" s="34" t="s">
        <v>513</v>
      </c>
      <c r="X435" s="37" t="s">
        <v>62</v>
      </c>
      <c r="Y435" s="37" t="s">
        <v>62</v>
      </c>
      <c r="Z435" s="43" t="n">
        <v>0</v>
      </c>
      <c r="AA435" s="43" t="n">
        <v>1</v>
      </c>
      <c r="AB435" s="5" t="n">
        <f aca="false">IF(AND(D435="Humanitarian", AE435&lt;&gt;"."), 1, 0)</f>
        <v>0</v>
      </c>
      <c r="AC435" s="5" t="n">
        <f aca="false">IF(OR(M435="undisclosed", M435="."), 0, IF(M435=N435, 1, 0))</f>
        <v>0</v>
      </c>
      <c r="AD435" s="5" t="n">
        <v>0</v>
      </c>
      <c r="AE435" s="37" t="s">
        <v>62</v>
      </c>
      <c r="AF435" s="12" t="str">
        <f aca="false">""</f>
        <v/>
      </c>
      <c r="AG435" s="36" t="n">
        <v>0</v>
      </c>
      <c r="AH435" s="43" t="s">
        <v>66</v>
      </c>
      <c r="AI435" s="43" t="s">
        <v>67</v>
      </c>
      <c r="AJ435" s="36" t="n">
        <v>1</v>
      </c>
      <c r="AK435" s="36" t="n">
        <v>17</v>
      </c>
      <c r="AL435" s="36" t="n">
        <v>0</v>
      </c>
      <c r="AM435" s="36" t="n">
        <f aca="false">IF(OR(AN435="2022-2023",AN435=2022), 1, 0)</f>
        <v>1</v>
      </c>
      <c r="AN435" s="36" t="s">
        <v>68</v>
      </c>
      <c r="AO435" s="36" t="n">
        <f aca="false">VLOOKUP($I435,'[1]Price List, Weapons &amp; Items'!B$1:F$1048576,5,0)</f>
        <v>0</v>
      </c>
      <c r="AP435" s="36" t="n">
        <f aca="false">IF(AND(AO435=1,M435="undisclosed")=TRUE(),1,0)</f>
        <v>0</v>
      </c>
      <c r="AQ435" s="36" t="n">
        <f aca="false">IF(AND(AO435=1,N435="undisclosed")=TRUE(),1,0)</f>
        <v>0</v>
      </c>
      <c r="AR435" s="36" t="n">
        <f aca="false">IFERROR(IF(SEARCH("ammuni",I435,1)&gt;0,1,0),0)</f>
        <v>0</v>
      </c>
      <c r="AS435" s="5" t="str">
        <f aca="false">VLOOKUP($I435,'[1]Price List, Weapons &amp; Items'!B$1:L$1048576,COLUMN('[1]Price List, Weapons &amp; Items'!$J$11)-1,0)</f>
        <v>.</v>
      </c>
      <c r="AT435" s="5" t="str">
        <f aca="false">IF(I435=".",".",VLOOKUP($I435,'[1]Price List, Weapons &amp; Items'!B$1:J$1048576,3,0))</f>
        <v>spare parts</v>
      </c>
      <c r="AU435" s="13" t="str">
        <f aca="true">IF(AG435=1,(OFFSET(I435,0,0,COUNTIF(#REF!,A435),1)),"")</f>
        <v/>
      </c>
      <c r="AV435" s="5" t="str">
        <f aca="false">VLOOKUP($I435,'[1]Price List, Weapons &amp; Items'!B$1:L$1048576,COLUMN('[1]Price List, Weapons &amp; Items'!$L$11)-1,0)</f>
        <v>no price, 0 count</v>
      </c>
      <c r="AW435" s="5" t="n">
        <f aca="false">IF(U435="Yes",1,0)</f>
        <v>1</v>
      </c>
      <c r="AX435" s="5" t="n">
        <f aca="false">IF(D435="Military",IF(OR(IFERROR(SEARCH("equipment",E435,1),0)&gt;0,IFERROR(SEARCH("weapons",E435,1),0)&gt;0),1,0),0)</f>
        <v>1</v>
      </c>
      <c r="AY435" s="5" t="str">
        <f aca="false">IFERROR(IF(VALUE(TEXT(C435,"mm"))=IF(AK435&gt;12,AK435-12,AK435),".",IF(TEXT(C435,"mm")="01",".",1)),"Value is not in date format")</f>
        <v>.</v>
      </c>
      <c r="AZ435" s="5" t="str">
        <f aca="false">IF(AND(A435=A434,C435=C434)=TRUE(),IF(F435=F434,".","1"),".")</f>
        <v>.</v>
      </c>
      <c r="BA435" s="5" t="str">
        <f aca="false">IF(AND(_xlfn.ISFORMULA(R435),_xlfn.ISFORMULA(S435),_xlfn.ISFORMULA(T435))=TRUE(),".",1)</f>
        <v>.</v>
      </c>
      <c r="BB435" s="5" t="str">
        <f aca="false">IF(T435&lt;&gt;".",IF(T435&gt;S435,1,"."),".")</f>
        <v>.</v>
      </c>
      <c r="BC435" s="5" t="n">
        <f aca="false">IFERROR(VLOOKUP(B435,'[1]Share, Heavy Weapons to Ukraine'!B$1:AA$1048576,COLUMN('[1]Share, Heavy Weapons to Ukraine'!C444)-1,0),0)</f>
        <v>1</v>
      </c>
      <c r="BD435" s="5" t="n">
        <f aca="false">VLOOKUP(Sheet1!B435,'[1]Country Summary (€)'!B$1:F$1048576,COLUMN('[1]Country Summary (€)'!C445)-1,FALSE())</f>
        <v>0</v>
      </c>
      <c r="BE435" s="5" t="str">
        <f aca="false">IF(AND(AG435=1,D435="Military",H435&lt;&gt;"Not given")=TRUE(),IF(SUMIFS(#REF!,#REF!,A435)&gt;0,ABS((SUMIFS(#REF!,#REF!,A435)/VLOOKUP("USD",'[1]Exchange Rates'!B$1:C$1048576,2,0)))/S435,"."),".")</f>
        <v>.</v>
      </c>
      <c r="BF435" s="1" t="str">
        <f aca="false">IF(AND(AG435=1,D435="Military",H435&lt;&gt;"Not given")=TRUE(),IF(SUMIFS(#REF!,#REF!,A435)&gt;0,IF((ABS((SUMIFS(#REF!,#REF!,A435)/VLOOKUP("USD",'[1]Exchange Rates'!B$1:C$1048576,2,0)))/S435)&gt;1,(SUMIFS(#REF!,#REF!,A435)-S435)/S435,(S435-SUMIFS(#REF!,#REF!,A435))/SUMIFS(#REF!,#REF!,A435)),"."),".")</f>
        <v>.</v>
      </c>
      <c r="BG435" s="37"/>
      <c r="BH435" s="37"/>
      <c r="BI435" s="37"/>
      <c r="BJ435" s="37"/>
      <c r="BK435" s="37"/>
      <c r="BL435" s="37"/>
      <c r="BM435" s="37"/>
      <c r="BN435" s="37"/>
      <c r="BO435" s="37"/>
      <c r="BP435" s="37"/>
      <c r="BQ435" s="37"/>
      <c r="BR435" s="37"/>
      <c r="BS435" s="37"/>
      <c r="BT435" s="37"/>
      <c r="BU435" s="37"/>
      <c r="BV435" s="37"/>
      <c r="BW435" s="37"/>
      <c r="BX435" s="37"/>
    </row>
    <row r="436" customFormat="false" ht="15.75" hidden="false" customHeight="true" outlineLevel="0" collapsed="false">
      <c r="A436" s="37" t="s">
        <v>479</v>
      </c>
      <c r="B436" s="37" t="s">
        <v>57</v>
      </c>
      <c r="C436" s="92" t="n">
        <v>45067</v>
      </c>
      <c r="D436" s="37" t="s">
        <v>105</v>
      </c>
      <c r="E436" s="37" t="s">
        <v>370</v>
      </c>
      <c r="F436" s="37" t="s">
        <v>531</v>
      </c>
      <c r="G436" s="5" t="s">
        <v>61</v>
      </c>
      <c r="H436" s="39" t="n">
        <v>375000000</v>
      </c>
      <c r="I436" s="37" t="s">
        <v>231</v>
      </c>
      <c r="J436" s="7" t="str">
        <f aca="false">VLOOKUP($I436,'[1]Price List, Weapons &amp; Items'!B$1:C$1048576,2,0)</f>
        <v>Ammunition for heavy weapon</v>
      </c>
      <c r="K436" s="7" t="str">
        <f aca="false">IF(I436=".",I436,VLOOKUP($I436,'[1]Price List, Weapons &amp; Items'!B$1:D$1048576,3,0))</f>
        <v>227mm MLRS ammunition</v>
      </c>
      <c r="L436" s="8" t="n">
        <f aca="false">VLOOKUP(I436,'[1]Price List, Weapons &amp; Items'!B$1:E$1048576,4,0)</f>
        <v>0</v>
      </c>
      <c r="M436" s="9" t="s">
        <v>166</v>
      </c>
      <c r="N436" s="9" t="s">
        <v>166</v>
      </c>
      <c r="O436" s="9" t="n">
        <f aca="false">VLOOKUP($I436,'[1]Price List, Weapons &amp; Items'!B$1:G$1048576,6,0)</f>
        <v>150000</v>
      </c>
      <c r="P436" s="6" t="str">
        <f aca="false">IF(TYPE(M436)=1,IF(TYPE(O436)=1,M436*O436,"No price"),".")</f>
        <v>.</v>
      </c>
      <c r="Q436" s="6" t="str">
        <f aca="false">IF(TYPE(N436)=1,IF(TYPE(O436)=1,N436*O436,"No price"),".")</f>
        <v>.</v>
      </c>
      <c r="R436" s="6" t="str">
        <f aca="false">IF(AG436=1,IF(H436&lt;&gt;"Not given",H436,IF(TYPE(H436)=2,IF(SUMIFS(#REF!,#REF!,A436)&gt;0,SUMIFS(#REF!,#REF!,A436),"."),"Format error")),"")</f>
        <v/>
      </c>
      <c r="S436" s="6" t="str">
        <f aca="false">IF(AND(AG436=1,R436&lt;&gt;".")=TRUE(),R436/VLOOKUP(G436,'[1]Exchange Rates'!B$1:C$1048576,2,0),IF(R436=".",".",""))</f>
        <v/>
      </c>
      <c r="T436" s="6" t="str">
        <f aca="false">IF(AG436=1,IF(AI436="Value is not given at all",".",IF(AI436="Value is given by the source",S436,IF(AI436="Value is calculated with prices",(IF(SUMIFS(#REF!,#REF!,A436)&gt;0,SUMIFS(#REF!,#REF!,A436),"."))/VLOOKUP("USD",'[1]Exchange Rates'!B$1:C$1048576,2,0),"Error with coding"))),"")</f>
        <v/>
      </c>
      <c r="U436" s="43" t="s">
        <v>63</v>
      </c>
      <c r="V436" s="34" t="s">
        <v>532</v>
      </c>
      <c r="W436" s="34" t="s">
        <v>513</v>
      </c>
      <c r="X436" s="37" t="s">
        <v>62</v>
      </c>
      <c r="Y436" s="37" t="s">
        <v>62</v>
      </c>
      <c r="Z436" s="43" t="n">
        <v>0</v>
      </c>
      <c r="AA436" s="43" t="n">
        <v>1</v>
      </c>
      <c r="AB436" s="5" t="n">
        <f aca="false">IF(AND(D436="Humanitarian", AE436&lt;&gt;"."), 1, 0)</f>
        <v>0</v>
      </c>
      <c r="AC436" s="5" t="n">
        <f aca="false">IF(OR(M436="undisclosed", M436="."), 0, IF(M436=N436, 1, 0))</f>
        <v>0</v>
      </c>
      <c r="AD436" s="5" t="n">
        <v>0</v>
      </c>
      <c r="AE436" s="37" t="s">
        <v>62</v>
      </c>
      <c r="AF436" s="12" t="str">
        <f aca="false">""</f>
        <v/>
      </c>
      <c r="AG436" s="36" t="n">
        <v>0</v>
      </c>
      <c r="AH436" s="43" t="s">
        <v>66</v>
      </c>
      <c r="AI436" s="43" t="s">
        <v>67</v>
      </c>
      <c r="AJ436" s="36" t="n">
        <v>1</v>
      </c>
      <c r="AK436" s="36" t="n">
        <v>17</v>
      </c>
      <c r="AL436" s="36" t="n">
        <v>0</v>
      </c>
      <c r="AM436" s="36" t="n">
        <f aca="false">IF(OR(AN436="2022-2023",AN436=2022), 1, 0)</f>
        <v>1</v>
      </c>
      <c r="AN436" s="36" t="s">
        <v>68</v>
      </c>
      <c r="AO436" s="36" t="n">
        <f aca="false">VLOOKUP($I436,'[1]Price List, Weapons &amp; Items'!B$1:F$1048576,5,0)</f>
        <v>1</v>
      </c>
      <c r="AP436" s="36" t="n">
        <f aca="false">IF(AND(AO436=1,M436="undisclosed")=TRUE(),1,0)</f>
        <v>1</v>
      </c>
      <c r="AQ436" s="36" t="n">
        <f aca="false">IF(AND(AO436=1,N436="undisclosed")=TRUE(),1,0)</f>
        <v>1</v>
      </c>
      <c r="AR436" s="36" t="n">
        <f aca="false">IFERROR(IF(SEARCH("ammuni",I436,1)&gt;0,1,0),0)</f>
        <v>1</v>
      </c>
      <c r="AS436" s="5" t="str">
        <f aca="false">VLOOKUP($I436,'[1]Price List, Weapons &amp; Items'!B$1:L$1048576,COLUMN('[1]Price List, Weapons &amp; Items'!$J$11)-1,0)</f>
        <v>Media reports (incl. social media)</v>
      </c>
      <c r="AT436" s="5" t="str">
        <f aca="false">IF(I436=".",".",VLOOKUP($I436,'[1]Price List, Weapons &amp; Items'!B$1:J$1048576,3,0))</f>
        <v>227mm MLRS ammunition</v>
      </c>
      <c r="AU436" s="13" t="str">
        <f aca="true">IF(AG436=1,(OFFSET(I436,0,0,COUNTIF(#REF!,A436),1)),"")</f>
        <v/>
      </c>
      <c r="AV436" s="5" t="str">
        <f aca="false">VLOOKUP($I436,'[1]Price List, Weapons &amp; Items'!B$1:L$1048576,COLUMN('[1]Price List, Weapons &amp; Items'!$L$11)-1,0)</f>
        <v>no price, 0 count</v>
      </c>
      <c r="AW436" s="5" t="n">
        <f aca="false">IF(U436="Yes",1,0)</f>
        <v>1</v>
      </c>
      <c r="AX436" s="5" t="n">
        <f aca="false">IF(D436="Military",IF(OR(IFERROR(SEARCH("equipment",E436,1),0)&gt;0,IFERROR(SEARCH("weapons",E436,1),0)&gt;0),1,0),0)</f>
        <v>1</v>
      </c>
      <c r="AY436" s="5" t="str">
        <f aca="false">IFERROR(IF(VALUE(TEXT(C436,"mm"))=IF(AK436&gt;12,AK436-12,AK436),".",IF(TEXT(C436,"mm")="01",".",1)),"Value is not in date format")</f>
        <v>.</v>
      </c>
      <c r="AZ436" s="5" t="str">
        <f aca="false">IF(AND(A436=A435,C436=C435)=TRUE(),IF(F436=F435,".","1"),".")</f>
        <v>.</v>
      </c>
      <c r="BA436" s="5" t="str">
        <f aca="false">IF(AND(_xlfn.ISFORMULA(R436),_xlfn.ISFORMULA(S436),_xlfn.ISFORMULA(T436))=TRUE(),".",1)</f>
        <v>.</v>
      </c>
      <c r="BB436" s="5" t="str">
        <f aca="false">IF(T436&lt;&gt;".",IF(T436&gt;S436,1,"."),".")</f>
        <v>.</v>
      </c>
      <c r="BC436" s="5" t="n">
        <f aca="false">IFERROR(VLOOKUP(B436,'[1]Share, Heavy Weapons to Ukraine'!B$1:AA$1048576,COLUMN('[1]Share, Heavy Weapons to Ukraine'!C445)-1,0),0)</f>
        <v>1</v>
      </c>
      <c r="BD436" s="5" t="n">
        <f aca="false">VLOOKUP(Sheet1!B436,'[1]Country Summary (€)'!B$1:F$1048576,COLUMN('[1]Country Summary (€)'!C446)-1,FALSE())</f>
        <v>0</v>
      </c>
      <c r="BE436" s="5" t="str">
        <f aca="false">IF(AND(AG436=1,D436="Military",H436&lt;&gt;"Not given")=TRUE(),IF(SUMIFS(#REF!,#REF!,A436)&gt;0,ABS((SUMIFS(#REF!,#REF!,A436)/VLOOKUP("USD",'[1]Exchange Rates'!B$1:C$1048576,2,0)))/S436,"."),".")</f>
        <v>.</v>
      </c>
      <c r="BF436" s="1" t="str">
        <f aca="false">IF(AND(AG436=1,D436="Military",H436&lt;&gt;"Not given")=TRUE(),IF(SUMIFS(#REF!,#REF!,A436)&gt;0,IF((ABS((SUMIFS(#REF!,#REF!,A436)/VLOOKUP("USD",'[1]Exchange Rates'!B$1:C$1048576,2,0)))/S436)&gt;1,(SUMIFS(#REF!,#REF!,A436)-S436)/S436,(S436-SUMIFS(#REF!,#REF!,A436))/SUMIFS(#REF!,#REF!,A436)),"."),".")</f>
        <v>.</v>
      </c>
      <c r="BG436" s="37"/>
      <c r="BH436" s="37"/>
      <c r="BI436" s="37"/>
      <c r="BJ436" s="37"/>
      <c r="BK436" s="37"/>
      <c r="BL436" s="37"/>
      <c r="BM436" s="37"/>
      <c r="BN436" s="37"/>
      <c r="BO436" s="37"/>
      <c r="BP436" s="37"/>
      <c r="BQ436" s="37"/>
      <c r="BR436" s="37"/>
      <c r="BS436" s="37"/>
      <c r="BT436" s="37"/>
      <c r="BU436" s="37"/>
      <c r="BV436" s="37"/>
      <c r="BW436" s="37"/>
      <c r="BX436" s="37"/>
    </row>
    <row r="437" customFormat="false" ht="15.75" hidden="false" customHeight="true" outlineLevel="0" collapsed="false">
      <c r="A437" s="37" t="s">
        <v>479</v>
      </c>
      <c r="B437" s="37" t="s">
        <v>57</v>
      </c>
      <c r="C437" s="92" t="n">
        <v>45067</v>
      </c>
      <c r="D437" s="37" t="s">
        <v>105</v>
      </c>
      <c r="E437" s="37" t="s">
        <v>370</v>
      </c>
      <c r="F437" s="37" t="s">
        <v>531</v>
      </c>
      <c r="G437" s="5" t="s">
        <v>61</v>
      </c>
      <c r="H437" s="39" t="n">
        <v>375000000</v>
      </c>
      <c r="I437" s="37" t="s">
        <v>147</v>
      </c>
      <c r="J437" s="7" t="str">
        <f aca="false">VLOOKUP($I437,'[1]Price List, Weapons &amp; Items'!B$1:C$1048576,2,0)</f>
        <v>Ammunition for heavy weapon</v>
      </c>
      <c r="K437" s="7" t="str">
        <f aca="false">IF(I437=".",I437,VLOOKUP($I437,'[1]Price List, Weapons &amp; Items'!B$1:D$1048576,3,0))</f>
        <v>155mm howitzer ammunition</v>
      </c>
      <c r="L437" s="8" t="n">
        <f aca="false">VLOOKUP(I437,'[1]Price List, Weapons &amp; Items'!B$1:E$1048576,4,0)</f>
        <v>0</v>
      </c>
      <c r="M437" s="9" t="n">
        <v>100000</v>
      </c>
      <c r="N437" s="9" t="s">
        <v>166</v>
      </c>
      <c r="O437" s="9" t="n">
        <f aca="false">VLOOKUP($I437,'[1]Price List, Weapons &amp; Items'!B$1:G$1048576,6,0)</f>
        <v>3800</v>
      </c>
      <c r="P437" s="6" t="str">
        <f aca="false">IF(TYPE(M437)=1,IF(TYPE(O437)=1,M437*O437,"No price"),".")</f>
        <v>No price</v>
      </c>
      <c r="Q437" s="6" t="str">
        <f aca="false">IF(TYPE(N437)=1,IF(TYPE(O437)=1,N437*O437,"No price"),".")</f>
        <v>.</v>
      </c>
      <c r="R437" s="6" t="str">
        <f aca="false">IF(AG437=1,IF(H437&lt;&gt;"Not given",H437,IF(TYPE(H437)=2,IF(SUMIFS(#REF!,#REF!,A437)&gt;0,SUMIFS(#REF!,#REF!,A437),"."),"Format error")),"")</f>
        <v/>
      </c>
      <c r="S437" s="6" t="str">
        <f aca="false">IF(AND(AG437=1,R437&lt;&gt;".")=TRUE(),R437/VLOOKUP(G437,'[1]Exchange Rates'!B$1:C$1048576,2,0),IF(R437=".",".",""))</f>
        <v/>
      </c>
      <c r="T437" s="6" t="str">
        <f aca="false">IF(AG437=1,IF(AI437="Value is not given at all",".",IF(AI437="Value is given by the source",S437,IF(AI437="Value is calculated with prices",(IF(SUMIFS(#REF!,#REF!,A437)&gt;0,SUMIFS(#REF!,#REF!,A437),"."))/VLOOKUP("USD",'[1]Exchange Rates'!B$1:C$1048576,2,0),"Error with coding"))),"")</f>
        <v/>
      </c>
      <c r="U437" s="43" t="s">
        <v>63</v>
      </c>
      <c r="V437" s="34" t="s">
        <v>532</v>
      </c>
      <c r="W437" s="34" t="s">
        <v>513</v>
      </c>
      <c r="X437" s="37" t="s">
        <v>62</v>
      </c>
      <c r="Y437" s="37" t="s">
        <v>62</v>
      </c>
      <c r="Z437" s="43" t="n">
        <v>0</v>
      </c>
      <c r="AA437" s="43" t="n">
        <v>1</v>
      </c>
      <c r="AB437" s="5" t="n">
        <f aca="false">IF(AND(D437="Humanitarian", AE437&lt;&gt;"."), 1, 0)</f>
        <v>0</v>
      </c>
      <c r="AC437" s="5" t="n">
        <f aca="false">IF(OR(M437="undisclosed", M437="."), 0, IF(M437=N437, 1, 0))</f>
        <v>0</v>
      </c>
      <c r="AD437" s="5" t="n">
        <v>0</v>
      </c>
      <c r="AE437" s="37" t="s">
        <v>62</v>
      </c>
      <c r="AF437" s="12" t="str">
        <f aca="false">""</f>
        <v/>
      </c>
      <c r="AG437" s="36" t="n">
        <v>0</v>
      </c>
      <c r="AH437" s="43" t="s">
        <v>66</v>
      </c>
      <c r="AI437" s="43" t="s">
        <v>67</v>
      </c>
      <c r="AJ437" s="36" t="n">
        <v>1</v>
      </c>
      <c r="AK437" s="36" t="n">
        <v>17</v>
      </c>
      <c r="AL437" s="36" t="n">
        <v>0</v>
      </c>
      <c r="AM437" s="36" t="n">
        <f aca="false">IF(OR(AN437="2022-2023",AN437=2022), 1, 0)</f>
        <v>1</v>
      </c>
      <c r="AN437" s="36" t="s">
        <v>68</v>
      </c>
      <c r="AO437" s="36" t="n">
        <f aca="false">VLOOKUP($I437,'[1]Price List, Weapons &amp; Items'!B$1:F$1048576,5,0)</f>
        <v>1</v>
      </c>
      <c r="AP437" s="36" t="n">
        <f aca="false">IF(AND(AO437=1,M437="undisclosed")=TRUE(),1,0)</f>
        <v>0</v>
      </c>
      <c r="AQ437" s="36" t="n">
        <f aca="false">IF(AND(AO437=1,N437="undisclosed")=TRUE(),1,0)</f>
        <v>1</v>
      </c>
      <c r="AR437" s="36" t="n">
        <f aca="false">IFERROR(IF(SEARCH("ammuni",I437,1)&gt;0,1,0),0)</f>
        <v>0</v>
      </c>
      <c r="AS437" s="5" t="str">
        <f aca="false">VLOOKUP($I437,'[1]Price List, Weapons &amp; Items'!B$1:L$1048576,COLUMN('[1]Price List, Weapons &amp; Items'!$J$11)-1,0)</f>
        <v>Government information</v>
      </c>
      <c r="AT437" s="5" t="str">
        <f aca="false">IF(I437=".",".",VLOOKUP($I437,'[1]Price List, Weapons &amp; Items'!B$1:J$1048576,3,0))</f>
        <v>155mm howitzer ammunition</v>
      </c>
      <c r="AU437" s="13" t="str">
        <f aca="true">IF(AG437=1,(OFFSET(I437,0,0,COUNTIF(#REF!,A437),1)),"")</f>
        <v/>
      </c>
      <c r="AV437" s="5" t="n">
        <f aca="false">VLOOKUP($I437,'[1]Price List, Weapons &amp; Items'!B$1:L$1048576,COLUMN('[1]Price List, Weapons &amp; Items'!$L$11)-1,0)</f>
        <v>0</v>
      </c>
      <c r="AW437" s="5" t="n">
        <f aca="false">IF(U437="Yes",1,0)</f>
        <v>1</v>
      </c>
      <c r="AX437" s="5" t="n">
        <f aca="false">IF(D437="Military",IF(OR(IFERROR(SEARCH("equipment",E437,1),0)&gt;0,IFERROR(SEARCH("weapons",E437,1),0)&gt;0),1,0),0)</f>
        <v>1</v>
      </c>
      <c r="AY437" s="5" t="str">
        <f aca="false">IFERROR(IF(VALUE(TEXT(C437,"mm"))=IF(AK437&gt;12,AK437-12,AK437),".",IF(TEXT(C437,"mm")="01",".",1)),"Value is not in date format")</f>
        <v>.</v>
      </c>
      <c r="AZ437" s="5" t="str">
        <f aca="false">IF(AND(A437=A436,C437=C436)=TRUE(),IF(F437=F436,".","1"),".")</f>
        <v>.</v>
      </c>
      <c r="BA437" s="5" t="str">
        <f aca="false">IF(AND(_xlfn.ISFORMULA(R437),_xlfn.ISFORMULA(S437),_xlfn.ISFORMULA(T437))=TRUE(),".",1)</f>
        <v>.</v>
      </c>
      <c r="BB437" s="5" t="str">
        <f aca="false">IF(T437&lt;&gt;".",IF(T437&gt;S437,1,"."),".")</f>
        <v>.</v>
      </c>
      <c r="BC437" s="5" t="n">
        <f aca="false">IFERROR(VLOOKUP(B437,'[1]Share, Heavy Weapons to Ukraine'!B$1:AA$1048576,COLUMN('[1]Share, Heavy Weapons to Ukraine'!C446)-1,0),0)</f>
        <v>1</v>
      </c>
      <c r="BD437" s="5" t="n">
        <f aca="false">VLOOKUP(Sheet1!B437,'[1]Country Summary (€)'!B$1:F$1048576,COLUMN('[1]Country Summary (€)'!C447)-1,FALSE())</f>
        <v>0</v>
      </c>
      <c r="BE437" s="5" t="str">
        <f aca="false">IF(AND(AG437=1,D437="Military",H437&lt;&gt;"Not given")=TRUE(),IF(SUMIFS(#REF!,#REF!,A437)&gt;0,ABS((SUMIFS(#REF!,#REF!,A437)/VLOOKUP("USD",'[1]Exchange Rates'!B$1:C$1048576,2,0)))/S437,"."),".")</f>
        <v>.</v>
      </c>
      <c r="BF437" s="1" t="str">
        <f aca="false">IF(AND(AG437=1,D437="Military",H437&lt;&gt;"Not given")=TRUE(),IF(SUMIFS(#REF!,#REF!,A437)&gt;0,IF((ABS((SUMIFS(#REF!,#REF!,A437)/VLOOKUP("USD",'[1]Exchange Rates'!B$1:C$1048576,2,0)))/S437)&gt;1,(SUMIFS(#REF!,#REF!,A437)-S437)/S437,(S437-SUMIFS(#REF!,#REF!,A437))/SUMIFS(#REF!,#REF!,A437)),"."),".")</f>
        <v>.</v>
      </c>
      <c r="BG437" s="37"/>
      <c r="BH437" s="37"/>
      <c r="BI437" s="37"/>
      <c r="BJ437" s="37"/>
      <c r="BK437" s="37"/>
      <c r="BL437" s="37"/>
      <c r="BM437" s="37"/>
      <c r="BN437" s="37"/>
      <c r="BO437" s="37"/>
      <c r="BP437" s="37"/>
      <c r="BQ437" s="37"/>
      <c r="BR437" s="37"/>
      <c r="BS437" s="37"/>
      <c r="BT437" s="37"/>
      <c r="BU437" s="37"/>
      <c r="BV437" s="37"/>
      <c r="BW437" s="37"/>
      <c r="BX437" s="37"/>
    </row>
    <row r="438" customFormat="false" ht="15.75" hidden="false" customHeight="true" outlineLevel="0" collapsed="false">
      <c r="A438" s="37" t="s">
        <v>479</v>
      </c>
      <c r="B438" s="37" t="s">
        <v>57</v>
      </c>
      <c r="C438" s="92" t="n">
        <v>45067</v>
      </c>
      <c r="D438" s="37" t="s">
        <v>105</v>
      </c>
      <c r="E438" s="37" t="s">
        <v>370</v>
      </c>
      <c r="F438" s="37" t="s">
        <v>531</v>
      </c>
      <c r="G438" s="5" t="s">
        <v>61</v>
      </c>
      <c r="H438" s="39" t="n">
        <v>375000000</v>
      </c>
      <c r="I438" s="37" t="s">
        <v>239</v>
      </c>
      <c r="J438" s="7" t="str">
        <f aca="false">VLOOKUP($I438,'[1]Price List, Weapons &amp; Items'!B$1:C$1048576,2,0)</f>
        <v>Ammunition for heavy weapon</v>
      </c>
      <c r="K438" s="7" t="str">
        <f aca="false">IF(I438=".",I438,VLOOKUP($I438,'[1]Price List, Weapons &amp; Items'!B$1:D$1048576,3,0))</f>
        <v>105mm howitzer ammunition</v>
      </c>
      <c r="L438" s="8" t="n">
        <f aca="false">VLOOKUP(I438,'[1]Price List, Weapons &amp; Items'!B$1:E$1048576,4,0)</f>
        <v>0</v>
      </c>
      <c r="M438" s="9" t="n">
        <v>22000</v>
      </c>
      <c r="N438" s="9" t="s">
        <v>166</v>
      </c>
      <c r="O438" s="9" t="n">
        <f aca="false">VLOOKUP($I438,'[1]Price List, Weapons &amp; Items'!B$1:G$1048576,6,0)</f>
        <v>400</v>
      </c>
      <c r="P438" s="6" t="str">
        <f aca="false">IF(TYPE(M438)=1,IF(TYPE(O438)=1,M438*O438,"No price"),".")</f>
        <v>No price</v>
      </c>
      <c r="Q438" s="6" t="str">
        <f aca="false">IF(TYPE(N438)=1,IF(TYPE(O438)=1,N438*O438,"No price"),".")</f>
        <v>.</v>
      </c>
      <c r="R438" s="6" t="str">
        <f aca="false">IF(AG438=1,IF(H438&lt;&gt;"Not given",H438,IF(TYPE(H438)=2,IF(SUMIFS(#REF!,#REF!,A438)&gt;0,SUMIFS(#REF!,#REF!,A438),"."),"Format error")),"")</f>
        <v/>
      </c>
      <c r="S438" s="6" t="str">
        <f aca="false">IF(AND(AG438=1,R438&lt;&gt;".")=TRUE(),R438/VLOOKUP(G438,'[1]Exchange Rates'!B$1:C$1048576,2,0),IF(R438=".",".",""))</f>
        <v/>
      </c>
      <c r="T438" s="6" t="str">
        <f aca="false">IF(AG438=1,IF(AI438="Value is not given at all",".",IF(AI438="Value is given by the source",S438,IF(AI438="Value is calculated with prices",(IF(SUMIFS(#REF!,#REF!,A438)&gt;0,SUMIFS(#REF!,#REF!,A438),"."))/VLOOKUP("USD",'[1]Exchange Rates'!B$1:C$1048576,2,0),"Error with coding"))),"")</f>
        <v/>
      </c>
      <c r="U438" s="43" t="s">
        <v>63</v>
      </c>
      <c r="V438" s="34" t="s">
        <v>532</v>
      </c>
      <c r="W438" s="34" t="s">
        <v>513</v>
      </c>
      <c r="X438" s="37" t="s">
        <v>62</v>
      </c>
      <c r="Y438" s="37" t="s">
        <v>62</v>
      </c>
      <c r="Z438" s="43" t="n">
        <v>0</v>
      </c>
      <c r="AA438" s="43" t="n">
        <v>1</v>
      </c>
      <c r="AB438" s="5" t="n">
        <f aca="false">IF(AND(D438="Humanitarian", AE438&lt;&gt;"."), 1, 0)</f>
        <v>0</v>
      </c>
      <c r="AC438" s="5" t="n">
        <f aca="false">IF(OR(M438="undisclosed", M438="."), 0, IF(M438=N438, 1, 0))</f>
        <v>0</v>
      </c>
      <c r="AD438" s="5" t="n">
        <v>0</v>
      </c>
      <c r="AE438" s="37" t="s">
        <v>62</v>
      </c>
      <c r="AF438" s="12" t="str">
        <f aca="false">""</f>
        <v/>
      </c>
      <c r="AG438" s="36" t="n">
        <v>0</v>
      </c>
      <c r="AH438" s="43" t="s">
        <v>66</v>
      </c>
      <c r="AI438" s="43" t="s">
        <v>67</v>
      </c>
      <c r="AJ438" s="36" t="n">
        <v>1</v>
      </c>
      <c r="AK438" s="36" t="n">
        <v>17</v>
      </c>
      <c r="AL438" s="36" t="n">
        <v>0</v>
      </c>
      <c r="AM438" s="36" t="n">
        <f aca="false">IF(OR(AN438="2022-2023",AN438=2022), 1, 0)</f>
        <v>1</v>
      </c>
      <c r="AN438" s="36" t="s">
        <v>68</v>
      </c>
      <c r="AO438" s="36" t="n">
        <f aca="false">VLOOKUP($I438,'[1]Price List, Weapons &amp; Items'!B$1:F$1048576,5,0)</f>
        <v>0</v>
      </c>
      <c r="AP438" s="36" t="n">
        <f aca="false">IF(AND(AO438=1,M438="undisclosed")=TRUE(),1,0)</f>
        <v>0</v>
      </c>
      <c r="AQ438" s="36" t="n">
        <f aca="false">IF(AND(AO438=1,N438="undisclosed")=TRUE(),1,0)</f>
        <v>0</v>
      </c>
      <c r="AR438" s="36" t="n">
        <f aca="false">IFERROR(IF(SEARCH("ammuni",I438,1)&gt;0,1,0),0)</f>
        <v>0</v>
      </c>
      <c r="AS438" s="5" t="str">
        <f aca="false">VLOOKUP($I438,'[1]Price List, Weapons &amp; Items'!B$1:L$1048576,COLUMN('[1]Price List, Weapons &amp; Items'!$J$11)-1,0)</f>
        <v>Military media (incl. websites)</v>
      </c>
      <c r="AT438" s="5" t="str">
        <f aca="false">IF(I438=".",".",VLOOKUP($I438,'[1]Price List, Weapons &amp; Items'!B$1:J$1048576,3,0))</f>
        <v>105mm howitzer ammunition</v>
      </c>
      <c r="AU438" s="13" t="str">
        <f aca="true">IF(AG438=1,(OFFSET(I438,0,0,COUNTIF(#REF!,A438),1)),"")</f>
        <v/>
      </c>
      <c r="AV438" s="5" t="n">
        <f aca="false">VLOOKUP($I438,'[1]Price List, Weapons &amp; Items'!B$1:L$1048576,COLUMN('[1]Price List, Weapons &amp; Items'!$L$11)-1,0)</f>
        <v>0</v>
      </c>
      <c r="AW438" s="5" t="n">
        <f aca="false">IF(U438="Yes",1,0)</f>
        <v>1</v>
      </c>
      <c r="AX438" s="5" t="n">
        <f aca="false">IF(D438="Military",IF(OR(IFERROR(SEARCH("equipment",E438,1),0)&gt;0,IFERROR(SEARCH("weapons",E438,1),0)&gt;0),1,0),0)</f>
        <v>1</v>
      </c>
      <c r="AY438" s="5" t="str">
        <f aca="false">IFERROR(IF(VALUE(TEXT(C438,"mm"))=IF(AK438&gt;12,AK438-12,AK438),".",IF(TEXT(C438,"mm")="01",".",1)),"Value is not in date format")</f>
        <v>.</v>
      </c>
      <c r="AZ438" s="5" t="str">
        <f aca="false">IF(AND(A438=A437,C438=C437)=TRUE(),IF(F438=F437,".","1"),".")</f>
        <v>.</v>
      </c>
      <c r="BA438" s="5" t="str">
        <f aca="false">IF(AND(_xlfn.ISFORMULA(R438),_xlfn.ISFORMULA(S438),_xlfn.ISFORMULA(T438))=TRUE(),".",1)</f>
        <v>.</v>
      </c>
      <c r="BB438" s="5" t="str">
        <f aca="false">IF(T438&lt;&gt;".",IF(T438&gt;S438,1,"."),".")</f>
        <v>.</v>
      </c>
      <c r="BC438" s="5" t="n">
        <f aca="false">IFERROR(VLOOKUP(B438,'[1]Share, Heavy Weapons to Ukraine'!B$1:AA$1048576,COLUMN('[1]Share, Heavy Weapons to Ukraine'!C447)-1,0),0)</f>
        <v>1</v>
      </c>
      <c r="BD438" s="5" t="n">
        <f aca="false">VLOOKUP(Sheet1!B438,'[1]Country Summary (€)'!B$1:F$1048576,COLUMN('[1]Country Summary (€)'!C448)-1,FALSE())</f>
        <v>0</v>
      </c>
      <c r="BE438" s="5" t="str">
        <f aca="false">IF(AND(AG438=1,D438="Military",H438&lt;&gt;"Not given")=TRUE(),IF(SUMIFS(#REF!,#REF!,A438)&gt;0,ABS((SUMIFS(#REF!,#REF!,A438)/VLOOKUP("USD",'[1]Exchange Rates'!B$1:C$1048576,2,0)))/S438,"."),".")</f>
        <v>.</v>
      </c>
      <c r="BF438" s="1" t="str">
        <f aca="false">IF(AND(AG438=1,D438="Military",H438&lt;&gt;"Not given")=TRUE(),IF(SUMIFS(#REF!,#REF!,A438)&gt;0,IF((ABS((SUMIFS(#REF!,#REF!,A438)/VLOOKUP("USD",'[1]Exchange Rates'!B$1:C$1048576,2,0)))/S438)&gt;1,(SUMIFS(#REF!,#REF!,A438)-S438)/S438,(S438-SUMIFS(#REF!,#REF!,A438))/SUMIFS(#REF!,#REF!,A438)),"."),".")</f>
        <v>.</v>
      </c>
      <c r="BG438" s="37"/>
      <c r="BH438" s="37"/>
      <c r="BI438" s="37"/>
      <c r="BJ438" s="37"/>
      <c r="BK438" s="37"/>
      <c r="BL438" s="37"/>
      <c r="BM438" s="37"/>
      <c r="BN438" s="37"/>
      <c r="BO438" s="37"/>
      <c r="BP438" s="37"/>
      <c r="BQ438" s="37"/>
      <c r="BR438" s="37"/>
      <c r="BS438" s="37"/>
      <c r="BT438" s="37"/>
      <c r="BU438" s="37"/>
      <c r="BV438" s="37"/>
      <c r="BW438" s="37"/>
      <c r="BX438" s="37"/>
    </row>
    <row r="439" customFormat="false" ht="15.75" hidden="false" customHeight="true" outlineLevel="0" collapsed="false">
      <c r="A439" s="37" t="s">
        <v>479</v>
      </c>
      <c r="B439" s="37" t="s">
        <v>57</v>
      </c>
      <c r="C439" s="92" t="n">
        <v>45067</v>
      </c>
      <c r="D439" s="37" t="s">
        <v>105</v>
      </c>
      <c r="E439" s="37" t="s">
        <v>370</v>
      </c>
      <c r="F439" s="37" t="s">
        <v>531</v>
      </c>
      <c r="G439" s="5" t="s">
        <v>61</v>
      </c>
      <c r="H439" s="39" t="n">
        <v>375000000</v>
      </c>
      <c r="I439" s="37" t="s">
        <v>307</v>
      </c>
      <c r="J439" s="7" t="str">
        <f aca="false">VLOOKUP($I439,'[1]Price List, Weapons &amp; Items'!B$1:C$1048576,2,0)</f>
        <v>Ammunition for heavy weapon</v>
      </c>
      <c r="K439" s="7" t="str">
        <f aca="false">IF(I439=".",I439,VLOOKUP($I439,'[1]Price List, Weapons &amp; Items'!B$1:D$1048576,3,0))</f>
        <v>missile</v>
      </c>
      <c r="L439" s="8" t="n">
        <f aca="false">VLOOKUP(I439,'[1]Price List, Weapons &amp; Items'!B$1:E$1048576,4,0)</f>
        <v>0</v>
      </c>
      <c r="M439" s="9" t="n">
        <v>975</v>
      </c>
      <c r="N439" s="9" t="s">
        <v>166</v>
      </c>
      <c r="O439" s="9" t="n">
        <f aca="false">VLOOKUP($I439,'[1]Price List, Weapons &amp; Items'!B$1:G$1048576,6,0)</f>
        <v>9000</v>
      </c>
      <c r="P439" s="6" t="str">
        <f aca="false">IF(TYPE(M439)=1,IF(TYPE(O439)=1,M439*O439,"No price"),".")</f>
        <v>No price</v>
      </c>
      <c r="Q439" s="6" t="str">
        <f aca="false">IF(TYPE(N439)=1,IF(TYPE(O439)=1,N439*O439,"No price"),".")</f>
        <v>.</v>
      </c>
      <c r="R439" s="6" t="str">
        <f aca="false">IF(AG439=1,IF(H439&lt;&gt;"Not given",H439,IF(TYPE(H439)=2,IF(SUMIFS(#REF!,#REF!,A439)&gt;0,SUMIFS(#REF!,#REF!,A439),"."),"Format error")),"")</f>
        <v/>
      </c>
      <c r="S439" s="6" t="str">
        <f aca="false">IF(AND(AG439=1,R439&lt;&gt;".")=TRUE(),R439/VLOOKUP(G439,'[1]Exchange Rates'!B$1:C$1048576,2,0),IF(R439=".",".",""))</f>
        <v/>
      </c>
      <c r="T439" s="6" t="str">
        <f aca="false">IF(AG439=1,IF(AI439="Value is not given at all",".",IF(AI439="Value is given by the source",S439,IF(AI439="Value is calculated with prices",(IF(SUMIFS(#REF!,#REF!,A439)&gt;0,SUMIFS(#REF!,#REF!,A439),"."))/VLOOKUP("USD",'[1]Exchange Rates'!B$1:C$1048576,2,0),"Error with coding"))),"")</f>
        <v/>
      </c>
      <c r="U439" s="43" t="s">
        <v>63</v>
      </c>
      <c r="V439" s="34" t="s">
        <v>532</v>
      </c>
      <c r="W439" s="34" t="s">
        <v>513</v>
      </c>
      <c r="X439" s="37" t="s">
        <v>62</v>
      </c>
      <c r="Y439" s="37" t="s">
        <v>62</v>
      </c>
      <c r="Z439" s="43" t="n">
        <v>0</v>
      </c>
      <c r="AA439" s="43" t="n">
        <v>1</v>
      </c>
      <c r="AB439" s="5" t="n">
        <f aca="false">IF(AND(D439="Humanitarian", AE439&lt;&gt;"."), 1, 0)</f>
        <v>0</v>
      </c>
      <c r="AC439" s="5" t="n">
        <f aca="false">IF(OR(M439="undisclosed", M439="."), 0, IF(M439=N439, 1, 0))</f>
        <v>0</v>
      </c>
      <c r="AD439" s="5" t="n">
        <v>0</v>
      </c>
      <c r="AE439" s="37" t="s">
        <v>62</v>
      </c>
      <c r="AF439" s="12" t="str">
        <f aca="false">""</f>
        <v/>
      </c>
      <c r="AG439" s="36" t="n">
        <v>0</v>
      </c>
      <c r="AH439" s="43" t="s">
        <v>66</v>
      </c>
      <c r="AI439" s="43" t="s">
        <v>67</v>
      </c>
      <c r="AJ439" s="36" t="n">
        <v>1</v>
      </c>
      <c r="AK439" s="36" t="n">
        <v>17</v>
      </c>
      <c r="AL439" s="36" t="n">
        <v>0</v>
      </c>
      <c r="AM439" s="36" t="n">
        <f aca="false">IF(OR(AN439="2022-2023",AN439=2022), 1, 0)</f>
        <v>1</v>
      </c>
      <c r="AN439" s="36" t="s">
        <v>68</v>
      </c>
      <c r="AO439" s="36" t="n">
        <f aca="false">VLOOKUP($I439,'[1]Price List, Weapons &amp; Items'!B$1:F$1048576,5,0)</f>
        <v>0</v>
      </c>
      <c r="AP439" s="36" t="n">
        <f aca="false">IF(AND(AO439=1,M439="undisclosed")=TRUE(),1,0)</f>
        <v>0</v>
      </c>
      <c r="AQ439" s="36" t="n">
        <f aca="false">IF(AND(AO439=1,N439="undisclosed")=TRUE(),1,0)</f>
        <v>0</v>
      </c>
      <c r="AR439" s="36" t="n">
        <f aca="false">IFERROR(IF(SEARCH("ammuni",I439,1)&gt;0,1,0),0)</f>
        <v>0</v>
      </c>
      <c r="AS439" s="5" t="str">
        <f aca="false">VLOOKUP($I439,'[1]Price List, Weapons &amp; Items'!B$1:L$1048576,COLUMN('[1]Price List, Weapons &amp; Items'!$J$11)-1,0)</f>
        <v>Media reports (incl. social media)</v>
      </c>
      <c r="AT439" s="5" t="str">
        <f aca="false">IF(I439=".",".",VLOOKUP($I439,'[1]Price List, Weapons &amp; Items'!B$1:J$1048576,3,0))</f>
        <v>missile</v>
      </c>
      <c r="AU439" s="13" t="str">
        <f aca="true">IF(AG439=1,(OFFSET(I439,0,0,COUNTIF(#REF!,A439),1)),"")</f>
        <v/>
      </c>
      <c r="AV439" s="5" t="n">
        <f aca="false">VLOOKUP($I439,'[1]Price List, Weapons &amp; Items'!B$1:L$1048576,COLUMN('[1]Price List, Weapons &amp; Items'!$L$11)-1,0)</f>
        <v>0</v>
      </c>
      <c r="AW439" s="5" t="n">
        <f aca="false">IF(U439="Yes",1,0)</f>
        <v>1</v>
      </c>
      <c r="AX439" s="5" t="n">
        <f aca="false">IF(D439="Military",IF(OR(IFERROR(SEARCH("equipment",E439,1),0)&gt;0,IFERROR(SEARCH("weapons",E439,1),0)&gt;0),1,0),0)</f>
        <v>1</v>
      </c>
      <c r="AY439" s="5" t="str">
        <f aca="false">IFERROR(IF(VALUE(TEXT(C439,"mm"))=IF(AK439&gt;12,AK439-12,AK439),".",IF(TEXT(C439,"mm")="01",".",1)),"Value is not in date format")</f>
        <v>.</v>
      </c>
      <c r="AZ439" s="5" t="str">
        <f aca="false">IF(AND(A439=A438,C439=C438)=TRUE(),IF(F439=F438,".","1"),".")</f>
        <v>.</v>
      </c>
      <c r="BA439" s="5" t="str">
        <f aca="false">IF(AND(_xlfn.ISFORMULA(R439),_xlfn.ISFORMULA(S439),_xlfn.ISFORMULA(T439))=TRUE(),".",1)</f>
        <v>.</v>
      </c>
      <c r="BB439" s="5" t="str">
        <f aca="false">IF(T439&lt;&gt;".",IF(T439&gt;S439,1,"."),".")</f>
        <v>.</v>
      </c>
      <c r="BC439" s="5" t="n">
        <f aca="false">IFERROR(VLOOKUP(B439,'[1]Share, Heavy Weapons to Ukraine'!B$1:AA$1048576,COLUMN('[1]Share, Heavy Weapons to Ukraine'!C448)-1,0),0)</f>
        <v>1</v>
      </c>
      <c r="BD439" s="5" t="n">
        <f aca="false">VLOOKUP(Sheet1!B439,'[1]Country Summary (€)'!B$1:F$1048576,COLUMN('[1]Country Summary (€)'!C449)-1,FALSE())</f>
        <v>0</v>
      </c>
      <c r="BE439" s="5" t="str">
        <f aca="false">IF(AND(AG439=1,D439="Military",H439&lt;&gt;"Not given")=TRUE(),IF(SUMIFS(#REF!,#REF!,A439)&gt;0,ABS((SUMIFS(#REF!,#REF!,A439)/VLOOKUP("USD",'[1]Exchange Rates'!B$1:C$1048576,2,0)))/S439,"."),".")</f>
        <v>.</v>
      </c>
      <c r="BF439" s="1" t="str">
        <f aca="false">IF(AND(AG439=1,D439="Military",H439&lt;&gt;"Not given")=TRUE(),IF(SUMIFS(#REF!,#REF!,A439)&gt;0,IF((ABS((SUMIFS(#REF!,#REF!,A439)/VLOOKUP("USD",'[1]Exchange Rates'!B$1:C$1048576,2,0)))/S439)&gt;1,(SUMIFS(#REF!,#REF!,A439)-S439)/S439,(S439-SUMIFS(#REF!,#REF!,A439))/SUMIFS(#REF!,#REF!,A439)),"."),".")</f>
        <v>.</v>
      </c>
      <c r="BG439" s="37"/>
      <c r="BH439" s="37"/>
      <c r="BI439" s="37"/>
      <c r="BJ439" s="37"/>
      <c r="BK439" s="37"/>
      <c r="BL439" s="37"/>
      <c r="BM439" s="37"/>
      <c r="BN439" s="37"/>
      <c r="BO439" s="37"/>
      <c r="BP439" s="37"/>
      <c r="BQ439" s="37"/>
      <c r="BR439" s="37"/>
      <c r="BS439" s="37"/>
      <c r="BT439" s="37"/>
      <c r="BU439" s="37"/>
      <c r="BV439" s="37"/>
      <c r="BW439" s="37"/>
      <c r="BX439" s="37"/>
    </row>
    <row r="440" customFormat="false" ht="15.75" hidden="false" customHeight="true" outlineLevel="0" collapsed="false">
      <c r="A440" s="37" t="s">
        <v>479</v>
      </c>
      <c r="B440" s="37" t="s">
        <v>57</v>
      </c>
      <c r="C440" s="92" t="n">
        <v>45067</v>
      </c>
      <c r="D440" s="37" t="s">
        <v>105</v>
      </c>
      <c r="E440" s="37" t="s">
        <v>370</v>
      </c>
      <c r="F440" s="37" t="s">
        <v>531</v>
      </c>
      <c r="G440" s="5" t="s">
        <v>61</v>
      </c>
      <c r="H440" s="39" t="n">
        <v>375000000</v>
      </c>
      <c r="I440" s="37" t="s">
        <v>309</v>
      </c>
      <c r="J440" s="7" t="str">
        <f aca="false">VLOOKUP($I440,'[1]Price List, Weapons &amp; Items'!B$1:C$1048576,2,0)</f>
        <v>Portable defence system</v>
      </c>
      <c r="K440" s="7" t="str">
        <f aca="false">IF(I440=".",I440,VLOOKUP($I440,'[1]Price List, Weapons &amp; Items'!B$1:D$1048576,3,0))</f>
        <v>Light Anti-armor Weapon (LAW)</v>
      </c>
      <c r="L440" s="8" t="n">
        <f aca="false">VLOOKUP(I440,'[1]Price List, Weapons &amp; Items'!B$1:E$1048576,4,0)</f>
        <v>0</v>
      </c>
      <c r="M440" s="9" t="n">
        <v>1000</v>
      </c>
      <c r="N440" s="9" t="s">
        <v>166</v>
      </c>
      <c r="O440" s="9" t="n">
        <f aca="false">VLOOKUP($I440,'[1]Price List, Weapons &amp; Items'!B$1:G$1048576,6,0)</f>
        <v>246216</v>
      </c>
      <c r="P440" s="6" t="str">
        <f aca="false">IF(TYPE(M440)=1,IF(TYPE(O440)=1,M440*O440,"No price"),".")</f>
        <v>No price</v>
      </c>
      <c r="Q440" s="6" t="str">
        <f aca="false">IF(TYPE(N440)=1,IF(TYPE(O440)=1,N440*O440,"No price"),".")</f>
        <v>.</v>
      </c>
      <c r="R440" s="6" t="str">
        <f aca="false">IF(AG440=1,IF(H440&lt;&gt;"Not given",H440,IF(TYPE(H440)=2,IF(SUMIFS(#REF!,#REF!,A440)&gt;0,SUMIFS(#REF!,#REF!,A440),"."),"Format error")),"")</f>
        <v/>
      </c>
      <c r="S440" s="6" t="str">
        <f aca="false">IF(AND(AG440=1,R440&lt;&gt;".")=TRUE(),R440/VLOOKUP(G440,'[1]Exchange Rates'!B$1:C$1048576,2,0),IF(R440=".",".",""))</f>
        <v/>
      </c>
      <c r="T440" s="6" t="str">
        <f aca="false">IF(AG440=1,IF(AI440="Value is not given at all",".",IF(AI440="Value is given by the source",S440,IF(AI440="Value is calculated with prices",(IF(SUMIFS(#REF!,#REF!,A440)&gt;0,SUMIFS(#REF!,#REF!,A440),"."))/VLOOKUP("USD",'[1]Exchange Rates'!B$1:C$1048576,2,0),"Error with coding"))),"")</f>
        <v/>
      </c>
      <c r="U440" s="43" t="s">
        <v>63</v>
      </c>
      <c r="V440" s="34" t="s">
        <v>532</v>
      </c>
      <c r="W440" s="34" t="s">
        <v>513</v>
      </c>
      <c r="X440" s="37" t="s">
        <v>62</v>
      </c>
      <c r="Y440" s="37" t="s">
        <v>62</v>
      </c>
      <c r="Z440" s="43" t="n">
        <v>0</v>
      </c>
      <c r="AA440" s="43" t="n">
        <v>1</v>
      </c>
      <c r="AB440" s="5" t="n">
        <f aca="false">IF(AND(D440="Humanitarian", AE440&lt;&gt;"."), 1, 0)</f>
        <v>0</v>
      </c>
      <c r="AC440" s="5" t="n">
        <f aca="false">IF(OR(M440="undisclosed", M440="."), 0, IF(M440=N440, 1, 0))</f>
        <v>0</v>
      </c>
      <c r="AD440" s="5" t="n">
        <v>0</v>
      </c>
      <c r="AE440" s="37" t="s">
        <v>62</v>
      </c>
      <c r="AF440" s="12" t="str">
        <f aca="false">""</f>
        <v/>
      </c>
      <c r="AG440" s="36" t="n">
        <v>0</v>
      </c>
      <c r="AH440" s="43" t="s">
        <v>66</v>
      </c>
      <c r="AI440" s="43" t="s">
        <v>67</v>
      </c>
      <c r="AJ440" s="36" t="n">
        <v>1</v>
      </c>
      <c r="AK440" s="36" t="n">
        <v>17</v>
      </c>
      <c r="AL440" s="36" t="n">
        <v>0</v>
      </c>
      <c r="AM440" s="36" t="n">
        <f aca="false">IF(OR(AN440="2022-2023",AN440=2022), 1, 0)</f>
        <v>1</v>
      </c>
      <c r="AN440" s="36" t="s">
        <v>68</v>
      </c>
      <c r="AO440" s="36" t="n">
        <f aca="false">VLOOKUP($I440,'[1]Price List, Weapons &amp; Items'!B$1:F$1048576,5,0)</f>
        <v>0</v>
      </c>
      <c r="AP440" s="36" t="n">
        <f aca="false">IF(AND(AO440=1,M440="undisclosed")=TRUE(),1,0)</f>
        <v>0</v>
      </c>
      <c r="AQ440" s="36" t="n">
        <f aca="false">IF(AND(AO440=1,N440="undisclosed")=TRUE(),1,0)</f>
        <v>0</v>
      </c>
      <c r="AR440" s="36" t="n">
        <f aca="false">IFERROR(IF(SEARCH("ammuni",I440,1)&gt;0,1,0),0)</f>
        <v>0</v>
      </c>
      <c r="AS440" s="5" t="str">
        <f aca="false">VLOOKUP($I440,'[1]Price List, Weapons &amp; Items'!B$1:L$1048576,COLUMN('[1]Price List, Weapons &amp; Items'!$J$11)-1,0)</f>
        <v>Government information</v>
      </c>
      <c r="AT440" s="5" t="str">
        <f aca="false">IF(I440=".",".",VLOOKUP($I440,'[1]Price List, Weapons &amp; Items'!B$1:J$1048576,3,0))</f>
        <v>Light Anti-armor Weapon (LAW)</v>
      </c>
      <c r="AU440" s="13" t="str">
        <f aca="true">IF(AG440=1,(OFFSET(I440,0,0,COUNTIF(#REF!,A440),1)),"")</f>
        <v/>
      </c>
      <c r="AV440" s="5" t="n">
        <f aca="false">VLOOKUP($I440,'[1]Price List, Weapons &amp; Items'!B$1:L$1048576,COLUMN('[1]Price List, Weapons &amp; Items'!$L$11)-1,0)</f>
        <v>0</v>
      </c>
      <c r="AW440" s="5" t="n">
        <f aca="false">IF(U440="Yes",1,0)</f>
        <v>1</v>
      </c>
      <c r="AX440" s="5" t="n">
        <f aca="false">IF(D440="Military",IF(OR(IFERROR(SEARCH("equipment",E440,1),0)&gt;0,IFERROR(SEARCH("weapons",E440,1),0)&gt;0),1,0),0)</f>
        <v>1</v>
      </c>
      <c r="AY440" s="5" t="str">
        <f aca="false">IFERROR(IF(VALUE(TEXT(C440,"mm"))=IF(AK440&gt;12,AK440-12,AK440),".",IF(TEXT(C440,"mm")="01",".",1)),"Value is not in date format")</f>
        <v>.</v>
      </c>
      <c r="AZ440" s="5" t="str">
        <f aca="false">IF(AND(A440=A439,C440=C439)=TRUE(),IF(F440=F439,".","1"),".")</f>
        <v>.</v>
      </c>
      <c r="BA440" s="5" t="str">
        <f aca="false">IF(AND(_xlfn.ISFORMULA(R440),_xlfn.ISFORMULA(S440),_xlfn.ISFORMULA(T440))=TRUE(),".",1)</f>
        <v>.</v>
      </c>
      <c r="BB440" s="5" t="str">
        <f aca="false">IF(T440&lt;&gt;".",IF(T440&gt;S440,1,"."),".")</f>
        <v>.</v>
      </c>
      <c r="BC440" s="5" t="n">
        <f aca="false">IFERROR(VLOOKUP(B440,'[1]Share, Heavy Weapons to Ukraine'!B$1:AA$1048576,COLUMN('[1]Share, Heavy Weapons to Ukraine'!C449)-1,0),0)</f>
        <v>1</v>
      </c>
      <c r="BD440" s="5" t="n">
        <f aca="false">VLOOKUP(Sheet1!B440,'[1]Country Summary (€)'!B$1:F$1048576,COLUMN('[1]Country Summary (€)'!C450)-1,FALSE())</f>
        <v>0</v>
      </c>
      <c r="BE440" s="5" t="str">
        <f aca="false">IF(AND(AG440=1,D440="Military",H440&lt;&gt;"Not given")=TRUE(),IF(SUMIFS(#REF!,#REF!,A440)&gt;0,ABS((SUMIFS(#REF!,#REF!,A440)/VLOOKUP("USD",'[1]Exchange Rates'!B$1:C$1048576,2,0)))/S440,"."),".")</f>
        <v>.</v>
      </c>
      <c r="BF440" s="1" t="str">
        <f aca="false">IF(AND(AG440=1,D440="Military",H440&lt;&gt;"Not given")=TRUE(),IF(SUMIFS(#REF!,#REF!,A440)&gt;0,IF((ABS((SUMIFS(#REF!,#REF!,A440)/VLOOKUP("USD",'[1]Exchange Rates'!B$1:C$1048576,2,0)))/S440)&gt;1,(SUMIFS(#REF!,#REF!,A440)-S440)/S440,(S440-SUMIFS(#REF!,#REF!,A440))/SUMIFS(#REF!,#REF!,A440)),"."),".")</f>
        <v>.</v>
      </c>
      <c r="BG440" s="37"/>
      <c r="BH440" s="37"/>
      <c r="BI440" s="37"/>
      <c r="BJ440" s="37"/>
      <c r="BK440" s="37"/>
      <c r="BL440" s="37"/>
      <c r="BM440" s="37"/>
      <c r="BN440" s="37"/>
      <c r="BO440" s="37"/>
      <c r="BP440" s="37"/>
      <c r="BQ440" s="37"/>
      <c r="BR440" s="37"/>
      <c r="BS440" s="37"/>
      <c r="BT440" s="37"/>
      <c r="BU440" s="37"/>
      <c r="BV440" s="37"/>
      <c r="BW440" s="37"/>
      <c r="BX440" s="37"/>
    </row>
    <row r="441" customFormat="false" ht="15.75" hidden="false" customHeight="true" outlineLevel="0" collapsed="false">
      <c r="A441" s="37" t="s">
        <v>479</v>
      </c>
      <c r="B441" s="37" t="s">
        <v>57</v>
      </c>
      <c r="C441" s="92" t="n">
        <v>45067</v>
      </c>
      <c r="D441" s="37" t="s">
        <v>105</v>
      </c>
      <c r="E441" s="37" t="s">
        <v>370</v>
      </c>
      <c r="F441" s="37" t="s">
        <v>531</v>
      </c>
      <c r="G441" s="5" t="s">
        <v>61</v>
      </c>
      <c r="H441" s="39" t="n">
        <v>375000000</v>
      </c>
      <c r="I441" s="37" t="s">
        <v>121</v>
      </c>
      <c r="J441" s="7" t="str">
        <f aca="false">VLOOKUP($I441,'[1]Price List, Weapons &amp; Items'!B$1:C$1048576,2,0)</f>
        <v>Portable defence system</v>
      </c>
      <c r="K441" s="7" t="str">
        <f aca="false">IF(I441=".",I441,VLOOKUP($I441,'[1]Price List, Weapons &amp; Items'!B$1:D$1048576,3,0))</f>
        <v>MANPADS</v>
      </c>
      <c r="L441" s="8" t="n">
        <f aca="false">VLOOKUP(I441,'[1]Price List, Weapons &amp; Items'!B$1:E$1048576,4,0)</f>
        <v>0</v>
      </c>
      <c r="M441" s="9" t="s">
        <v>166</v>
      </c>
      <c r="N441" s="9" t="s">
        <v>166</v>
      </c>
      <c r="O441" s="9" t="n">
        <f aca="false">VLOOKUP($I441,'[1]Price List, Weapons &amp; Items'!B$1:G$1048576,6,0)</f>
        <v>1480.64</v>
      </c>
      <c r="P441" s="6" t="str">
        <f aca="false">IF(TYPE(M441)=1,IF(TYPE(O441)=1,M441*O441,"No price"),".")</f>
        <v>.</v>
      </c>
      <c r="Q441" s="6" t="str">
        <f aca="false">IF(TYPE(N441)=1,IF(TYPE(O441)=1,N441*O441,"No price"),".")</f>
        <v>.</v>
      </c>
      <c r="R441" s="6" t="str">
        <f aca="false">IF(AG441=1,IF(H441&lt;&gt;"Not given",H441,IF(TYPE(H441)=2,IF(SUMIFS(#REF!,#REF!,A441)&gt;0,SUMIFS(#REF!,#REF!,A441),"."),"Format error")),"")</f>
        <v/>
      </c>
      <c r="S441" s="6" t="str">
        <f aca="false">IF(AND(AG441=1,R441&lt;&gt;".")=TRUE(),R441/VLOOKUP(G441,'[1]Exchange Rates'!B$1:C$1048576,2,0),IF(R441=".",".",""))</f>
        <v/>
      </c>
      <c r="T441" s="6" t="str">
        <f aca="false">IF(AG441=1,IF(AI441="Value is not given at all",".",IF(AI441="Value is given by the source",S441,IF(AI441="Value is calculated with prices",(IF(SUMIFS(#REF!,#REF!,A441)&gt;0,SUMIFS(#REF!,#REF!,A441),"."))/VLOOKUP("USD",'[1]Exchange Rates'!B$1:C$1048576,2,0),"Error with coding"))),"")</f>
        <v/>
      </c>
      <c r="U441" s="43" t="s">
        <v>63</v>
      </c>
      <c r="V441" s="34" t="s">
        <v>532</v>
      </c>
      <c r="W441" s="34" t="s">
        <v>513</v>
      </c>
      <c r="X441" s="37" t="s">
        <v>62</v>
      </c>
      <c r="Y441" s="37" t="s">
        <v>62</v>
      </c>
      <c r="Z441" s="43" t="n">
        <v>0</v>
      </c>
      <c r="AA441" s="43" t="n">
        <v>1</v>
      </c>
      <c r="AB441" s="5" t="n">
        <f aca="false">IF(AND(D441="Humanitarian", AE441&lt;&gt;"."), 1, 0)</f>
        <v>0</v>
      </c>
      <c r="AC441" s="5" t="n">
        <f aca="false">IF(OR(M441="undisclosed", M441="."), 0, IF(M441=N441, 1, 0))</f>
        <v>0</v>
      </c>
      <c r="AD441" s="5" t="n">
        <v>0</v>
      </c>
      <c r="AE441" s="37" t="s">
        <v>62</v>
      </c>
      <c r="AF441" s="12" t="str">
        <f aca="false">""</f>
        <v/>
      </c>
      <c r="AG441" s="36" t="n">
        <v>0</v>
      </c>
      <c r="AH441" s="43" t="s">
        <v>66</v>
      </c>
      <c r="AI441" s="43" t="s">
        <v>67</v>
      </c>
      <c r="AJ441" s="36" t="n">
        <v>1</v>
      </c>
      <c r="AK441" s="36" t="n">
        <v>17</v>
      </c>
      <c r="AL441" s="36" t="n">
        <v>0</v>
      </c>
      <c r="AM441" s="36" t="n">
        <f aca="false">IF(OR(AN441="2022-2023",AN441=2022), 1, 0)</f>
        <v>1</v>
      </c>
      <c r="AN441" s="36" t="s">
        <v>68</v>
      </c>
      <c r="AO441" s="36" t="n">
        <f aca="false">VLOOKUP($I441,'[1]Price List, Weapons &amp; Items'!B$1:F$1048576,5,0)</f>
        <v>0</v>
      </c>
      <c r="AP441" s="36" t="n">
        <f aca="false">IF(AND(AO441=1,M441="undisclosed")=TRUE(),1,0)</f>
        <v>0</v>
      </c>
      <c r="AQ441" s="36" t="n">
        <f aca="false">IF(AND(AO441=1,N441="undisclosed")=TRUE(),1,0)</f>
        <v>0</v>
      </c>
      <c r="AR441" s="36" t="n">
        <f aca="false">IFERROR(IF(SEARCH("ammuni",I441,1)&gt;0,1,0),0)</f>
        <v>0</v>
      </c>
      <c r="AS441" s="5" t="str">
        <f aca="false">VLOOKUP($I441,'[1]Price List, Weapons &amp; Items'!B$1:L$1048576,COLUMN('[1]Price List, Weapons &amp; Items'!$J$11)-1,0)</f>
        <v>Military media (incl. websites)</v>
      </c>
      <c r="AT441" s="5" t="str">
        <f aca="false">IF(I441=".",".",VLOOKUP($I441,'[1]Price List, Weapons &amp; Items'!B$1:J$1048576,3,0))</f>
        <v>MANPADS</v>
      </c>
      <c r="AU441" s="13" t="str">
        <f aca="true">IF(AG441=1,(OFFSET(I441,0,0,COUNTIF(#REF!,A441),1)),"")</f>
        <v/>
      </c>
      <c r="AV441" s="5" t="n">
        <f aca="false">VLOOKUP($I441,'[1]Price List, Weapons &amp; Items'!B$1:L$1048576,COLUMN('[1]Price List, Weapons &amp; Items'!$L$11)-1,0)</f>
        <v>0</v>
      </c>
      <c r="AW441" s="5" t="n">
        <f aca="false">IF(U441="Yes",1,0)</f>
        <v>1</v>
      </c>
      <c r="AX441" s="5" t="n">
        <f aca="false">IF(D441="Military",IF(OR(IFERROR(SEARCH("equipment",E441,1),0)&gt;0,IFERROR(SEARCH("weapons",E441,1),0)&gt;0),1,0),0)</f>
        <v>1</v>
      </c>
      <c r="AY441" s="5" t="str">
        <f aca="false">IFERROR(IF(VALUE(TEXT(C441,"mm"))=IF(AK441&gt;12,AK441-12,AK441),".",IF(TEXT(C441,"mm")="01",".",1)),"Value is not in date format")</f>
        <v>.</v>
      </c>
      <c r="AZ441" s="5" t="str">
        <f aca="false">IF(AND(A441=A440,C441=C440)=TRUE(),IF(F441=F440,".","1"),".")</f>
        <v>.</v>
      </c>
      <c r="BA441" s="5" t="str">
        <f aca="false">IF(AND(_xlfn.ISFORMULA(R441),_xlfn.ISFORMULA(S441),_xlfn.ISFORMULA(T441))=TRUE(),".",1)</f>
        <v>.</v>
      </c>
      <c r="BB441" s="5" t="str">
        <f aca="false">IF(T441&lt;&gt;".",IF(T441&gt;S441,1,"."),".")</f>
        <v>.</v>
      </c>
      <c r="BC441" s="5" t="n">
        <f aca="false">IFERROR(VLOOKUP(B441,'[1]Share, Heavy Weapons to Ukraine'!B$1:AA$1048576,COLUMN('[1]Share, Heavy Weapons to Ukraine'!C450)-1,0),0)</f>
        <v>1</v>
      </c>
      <c r="BD441" s="5" t="n">
        <f aca="false">VLOOKUP(Sheet1!B441,'[1]Country Summary (€)'!B$1:F$1048576,COLUMN('[1]Country Summary (€)'!C451)-1,FALSE())</f>
        <v>0</v>
      </c>
      <c r="BE441" s="5" t="str">
        <f aca="false">IF(AND(AG441=1,D441="Military",H441&lt;&gt;"Not given")=TRUE(),IF(SUMIFS(#REF!,#REF!,A441)&gt;0,ABS((SUMIFS(#REF!,#REF!,A441)/VLOOKUP("USD",'[1]Exchange Rates'!B$1:C$1048576,2,0)))/S441,"."),".")</f>
        <v>.</v>
      </c>
      <c r="BF441" s="1" t="str">
        <f aca="false">IF(AND(AG441=1,D441="Military",H441&lt;&gt;"Not given")=TRUE(),IF(SUMIFS(#REF!,#REF!,A441)&gt;0,IF((ABS((SUMIFS(#REF!,#REF!,A441)/VLOOKUP("USD",'[1]Exchange Rates'!B$1:C$1048576,2,0)))/S441)&gt;1,(SUMIFS(#REF!,#REF!,A441)-S441)/S441,(S441-SUMIFS(#REF!,#REF!,A441))/SUMIFS(#REF!,#REF!,A441)),"."),".")</f>
        <v>.</v>
      </c>
      <c r="BG441" s="37"/>
      <c r="BH441" s="37"/>
      <c r="BI441" s="37"/>
      <c r="BJ441" s="37"/>
      <c r="BK441" s="37"/>
      <c r="BL441" s="37"/>
      <c r="BM441" s="37"/>
      <c r="BN441" s="37"/>
      <c r="BO441" s="37"/>
      <c r="BP441" s="37"/>
      <c r="BQ441" s="37"/>
      <c r="BR441" s="37"/>
      <c r="BS441" s="37"/>
      <c r="BT441" s="37"/>
      <c r="BU441" s="37"/>
      <c r="BV441" s="37"/>
      <c r="BW441" s="37"/>
      <c r="BX441" s="37"/>
    </row>
    <row r="442" customFormat="false" ht="15.75" hidden="false" customHeight="true" outlineLevel="0" collapsed="false">
      <c r="A442" s="37" t="s">
        <v>479</v>
      </c>
      <c r="B442" s="37" t="s">
        <v>57</v>
      </c>
      <c r="C442" s="92" t="n">
        <v>45067</v>
      </c>
      <c r="D442" s="37" t="s">
        <v>105</v>
      </c>
      <c r="E442" s="37" t="s">
        <v>370</v>
      </c>
      <c r="F442" s="37" t="s">
        <v>531</v>
      </c>
      <c r="G442" s="5" t="s">
        <v>61</v>
      </c>
      <c r="H442" s="39" t="n">
        <v>375000000</v>
      </c>
      <c r="I442" s="37" t="s">
        <v>533</v>
      </c>
      <c r="J442" s="7" t="str">
        <f aca="false">VLOOKUP($I442,'[1]Price List, Weapons &amp; Items'!B$1:C$1048576,2,0)</f>
        <v>Ammunition for heavy weapon</v>
      </c>
      <c r="K442" s="7" t="str">
        <f aca="false">IF(I442=".",I442,VLOOKUP($I442,'[1]Price List, Weapons &amp; Items'!B$1:D$1048576,3,0))</f>
        <v>missile</v>
      </c>
      <c r="L442" s="8" t="n">
        <f aca="false">VLOOKUP(I442,'[1]Price List, Weapons &amp; Items'!B$1:E$1048576,4,0)</f>
        <v>0</v>
      </c>
      <c r="M442" s="9" t="s">
        <v>166</v>
      </c>
      <c r="N442" s="9" t="s">
        <v>166</v>
      </c>
      <c r="O442" s="9" t="n">
        <f aca="false">VLOOKUP($I442,'[1]Price List, Weapons &amp; Items'!B$1:G$1048576,6,0)</f>
        <v>1664700</v>
      </c>
      <c r="P442" s="6" t="str">
        <f aca="false">IF(TYPE(M442)=1,IF(TYPE(O442)=1,M442*O442,"No price"),".")</f>
        <v>.</v>
      </c>
      <c r="Q442" s="6" t="str">
        <f aca="false">IF(TYPE(N442)=1,IF(TYPE(O442)=1,N442*O442,"No price"),".")</f>
        <v>.</v>
      </c>
      <c r="R442" s="6" t="str">
        <f aca="false">IF(AG442=1,IF(H442&lt;&gt;"Not given",H442,IF(TYPE(H442)=2,IF(SUMIFS(#REF!,#REF!,A442)&gt;0,SUMIFS(#REF!,#REF!,A442),"."),"Format error")),"")</f>
        <v/>
      </c>
      <c r="S442" s="6" t="str">
        <f aca="false">IF(AND(AG442=1,R442&lt;&gt;".")=TRUE(),R442/VLOOKUP(G442,'[1]Exchange Rates'!B$1:C$1048576,2,0),IF(R442=".",".",""))</f>
        <v/>
      </c>
      <c r="T442" s="6" t="str">
        <f aca="false">IF(AG442=1,IF(AI442="Value is not given at all",".",IF(AI442="Value is given by the source",S442,IF(AI442="Value is calculated with prices",(IF(SUMIFS(#REF!,#REF!,A442)&gt;0,SUMIFS(#REF!,#REF!,A442),"."))/VLOOKUP("USD",'[1]Exchange Rates'!B$1:C$1048576,2,0),"Error with coding"))),"")</f>
        <v/>
      </c>
      <c r="U442" s="43" t="s">
        <v>63</v>
      </c>
      <c r="V442" s="34" t="s">
        <v>532</v>
      </c>
      <c r="W442" s="34" t="s">
        <v>513</v>
      </c>
      <c r="X442" s="37" t="s">
        <v>62</v>
      </c>
      <c r="Y442" s="37" t="s">
        <v>62</v>
      </c>
      <c r="Z442" s="43" t="n">
        <v>0</v>
      </c>
      <c r="AA442" s="43" t="n">
        <v>1</v>
      </c>
      <c r="AB442" s="5" t="n">
        <f aca="false">IF(AND(D442="Humanitarian", AE442&lt;&gt;"."), 1, 0)</f>
        <v>0</v>
      </c>
      <c r="AC442" s="5" t="n">
        <f aca="false">IF(OR(M442="undisclosed", M442="."), 0, IF(M442=N442, 1, 0))</f>
        <v>0</v>
      </c>
      <c r="AD442" s="5" t="n">
        <v>0</v>
      </c>
      <c r="AE442" s="37" t="s">
        <v>62</v>
      </c>
      <c r="AF442" s="12" t="str">
        <f aca="false">""</f>
        <v/>
      </c>
      <c r="AG442" s="36" t="n">
        <v>0</v>
      </c>
      <c r="AH442" s="43" t="s">
        <v>66</v>
      </c>
      <c r="AI442" s="43" t="s">
        <v>67</v>
      </c>
      <c r="AJ442" s="36" t="n">
        <v>1</v>
      </c>
      <c r="AK442" s="36" t="n">
        <v>17</v>
      </c>
      <c r="AL442" s="36" t="n">
        <v>0</v>
      </c>
      <c r="AM442" s="36" t="n">
        <f aca="false">IF(OR(AN442="2022-2023",AN442=2022), 1, 0)</f>
        <v>1</v>
      </c>
      <c r="AN442" s="36" t="s">
        <v>68</v>
      </c>
      <c r="AO442" s="36" t="n">
        <f aca="false">VLOOKUP($I442,'[1]Price List, Weapons &amp; Items'!B$1:F$1048576,5,0)</f>
        <v>0</v>
      </c>
      <c r="AP442" s="36" t="n">
        <f aca="false">IF(AND(AO442=1,M442="undisclosed")=TRUE(),1,0)</f>
        <v>0</v>
      </c>
      <c r="AQ442" s="36" t="n">
        <f aca="false">IF(AND(AO442=1,N442="undisclosed")=TRUE(),1,0)</f>
        <v>0</v>
      </c>
      <c r="AR442" s="36" t="n">
        <f aca="false">IFERROR(IF(SEARCH("ammuni",I442,1)&gt;0,1,0),0)</f>
        <v>0</v>
      </c>
      <c r="AS442" s="5" t="str">
        <f aca="false">VLOOKUP($I442,'[1]Price List, Weapons &amp; Items'!B$1:L$1048576,COLUMN('[1]Price List, Weapons &amp; Items'!$J$11)-1,0)</f>
        <v>Government information</v>
      </c>
      <c r="AT442" s="5" t="str">
        <f aca="false">IF(I442=".",".",VLOOKUP($I442,'[1]Price List, Weapons &amp; Items'!B$1:J$1048576,3,0))</f>
        <v>missile</v>
      </c>
      <c r="AU442" s="13" t="str">
        <f aca="true">IF(AG442=1,(OFFSET(I442,0,0,COUNTIF(#REF!,A442),1)),"")</f>
        <v/>
      </c>
      <c r="AV442" s="5" t="str">
        <f aca="false">VLOOKUP($I442,'[1]Price List, Weapons &amp; Items'!B$1:L$1048576,COLUMN('[1]Price List, Weapons &amp; Items'!$L$11)-1,0)</f>
        <v>no price, 0 count</v>
      </c>
      <c r="AW442" s="5" t="n">
        <f aca="false">IF(U442="Yes",1,0)</f>
        <v>1</v>
      </c>
      <c r="AX442" s="5" t="n">
        <f aca="false">IF(D442="Military",IF(OR(IFERROR(SEARCH("equipment",E442,1),0)&gt;0,IFERROR(SEARCH("weapons",E442,1),0)&gt;0),1,0),0)</f>
        <v>1</v>
      </c>
      <c r="AY442" s="5" t="str">
        <f aca="false">IFERROR(IF(VALUE(TEXT(C442,"mm"))=IF(AK442&gt;12,AK442-12,AK442),".",IF(TEXT(C442,"mm")="01",".",1)),"Value is not in date format")</f>
        <v>.</v>
      </c>
      <c r="AZ442" s="5" t="str">
        <f aca="false">IF(AND(A442=A441,C442=C441)=TRUE(),IF(F442=F441,".","1"),".")</f>
        <v>.</v>
      </c>
      <c r="BA442" s="5" t="str">
        <f aca="false">IF(AND(_xlfn.ISFORMULA(R442),_xlfn.ISFORMULA(S442),_xlfn.ISFORMULA(T442))=TRUE(),".",1)</f>
        <v>.</v>
      </c>
      <c r="BB442" s="5" t="str">
        <f aca="false">IF(T442&lt;&gt;".",IF(T442&gt;S442,1,"."),".")</f>
        <v>.</v>
      </c>
      <c r="BC442" s="5" t="n">
        <f aca="false">IFERROR(VLOOKUP(B442,'[1]Share, Heavy Weapons to Ukraine'!B$1:AA$1048576,COLUMN('[1]Share, Heavy Weapons to Ukraine'!C451)-1,0),0)</f>
        <v>1</v>
      </c>
      <c r="BD442" s="5" t="n">
        <f aca="false">VLOOKUP(Sheet1!B442,'[1]Country Summary (€)'!B$1:F$1048576,COLUMN('[1]Country Summary (€)'!C452)-1,FALSE())</f>
        <v>0</v>
      </c>
      <c r="BE442" s="5" t="str">
        <f aca="false">IF(AND(AG442=1,D442="Military",H442&lt;&gt;"Not given")=TRUE(),IF(SUMIFS(#REF!,#REF!,A442)&gt;0,ABS((SUMIFS(#REF!,#REF!,A442)/VLOOKUP("USD",'[1]Exchange Rates'!B$1:C$1048576,2,0)))/S442,"."),".")</f>
        <v>.</v>
      </c>
      <c r="BF442" s="1" t="str">
        <f aca="false">IF(AND(AG442=1,D442="Military",H442&lt;&gt;"Not given")=TRUE(),IF(SUMIFS(#REF!,#REF!,A442)&gt;0,IF((ABS((SUMIFS(#REF!,#REF!,A442)/VLOOKUP("USD",'[1]Exchange Rates'!B$1:C$1048576,2,0)))/S442)&gt;1,(SUMIFS(#REF!,#REF!,A442)-S442)/S442,(S442-SUMIFS(#REF!,#REF!,A442))/SUMIFS(#REF!,#REF!,A442)),"."),".")</f>
        <v>.</v>
      </c>
      <c r="BG442" s="37"/>
      <c r="BH442" s="37"/>
      <c r="BI442" s="37"/>
      <c r="BJ442" s="37"/>
      <c r="BK442" s="37"/>
      <c r="BL442" s="37"/>
      <c r="BM442" s="37"/>
      <c r="BN442" s="37"/>
      <c r="BO442" s="37"/>
      <c r="BP442" s="37"/>
      <c r="BQ442" s="37"/>
      <c r="BR442" s="37"/>
      <c r="BS442" s="37"/>
      <c r="BT442" s="37"/>
      <c r="BU442" s="37"/>
      <c r="BV442" s="37"/>
      <c r="BW442" s="37"/>
      <c r="BX442" s="37"/>
    </row>
    <row r="443" customFormat="false" ht="15.75" hidden="false" customHeight="true" outlineLevel="0" collapsed="false">
      <c r="A443" s="37" t="s">
        <v>479</v>
      </c>
      <c r="B443" s="37" t="s">
        <v>57</v>
      </c>
      <c r="C443" s="92" t="n">
        <v>45067</v>
      </c>
      <c r="D443" s="37" t="s">
        <v>105</v>
      </c>
      <c r="E443" s="37" t="s">
        <v>370</v>
      </c>
      <c r="F443" s="37" t="s">
        <v>531</v>
      </c>
      <c r="G443" s="5" t="s">
        <v>61</v>
      </c>
      <c r="H443" s="39" t="n">
        <v>375000000</v>
      </c>
      <c r="I443" s="37" t="s">
        <v>315</v>
      </c>
      <c r="J443" s="7" t="str">
        <f aca="false">VLOOKUP($I443,'[1]Price List, Weapons &amp; Items'!B$1:C$1048576,2,0)</f>
        <v>Military equipment</v>
      </c>
      <c r="K443" s="7" t="str">
        <f aca="false">IF(I443=".",I443,VLOOKUP($I443,'[1]Price List, Weapons &amp; Items'!B$1:D$1048576,3,0))</f>
        <v>Military equipment</v>
      </c>
      <c r="L443" s="8" t="n">
        <f aca="false">VLOOKUP(I443,'[1]Price List, Weapons &amp; Items'!B$1:E$1048576,4,0)</f>
        <v>0</v>
      </c>
      <c r="M443" s="9" t="s">
        <v>166</v>
      </c>
      <c r="N443" s="9" t="s">
        <v>166</v>
      </c>
      <c r="O443" s="9" t="n">
        <f aca="false">VLOOKUP($I443,'[1]Price List, Weapons &amp; Items'!B$1:G$1048576,6,0)</f>
        <v>90</v>
      </c>
      <c r="P443" s="6" t="str">
        <f aca="false">IF(TYPE(M443)=1,IF(TYPE(O443)=1,M443*O443,"No price"),".")</f>
        <v>.</v>
      </c>
      <c r="Q443" s="6" t="str">
        <f aca="false">IF(TYPE(N443)=1,IF(TYPE(O443)=1,N443*O443,"No price"),".")</f>
        <v>.</v>
      </c>
      <c r="R443" s="6" t="str">
        <f aca="false">IF(AG443=1,IF(H443&lt;&gt;"Not given",H443,IF(TYPE(H443)=2,IF(SUMIFS(#REF!,#REF!,A443)&gt;0,SUMIFS(#REF!,#REF!,A443),"."),"Format error")),"")</f>
        <v/>
      </c>
      <c r="S443" s="6" t="str">
        <f aca="false">IF(AND(AG443=1,R443&lt;&gt;".")=TRUE(),R443/VLOOKUP(G443,'[1]Exchange Rates'!B$1:C$1048576,2,0),IF(R443=".",".",""))</f>
        <v/>
      </c>
      <c r="T443" s="6" t="str">
        <f aca="false">IF(AG443=1,IF(AI443="Value is not given at all",".",IF(AI443="Value is given by the source",S443,IF(AI443="Value is calculated with prices",(IF(SUMIFS(#REF!,#REF!,A443)&gt;0,SUMIFS(#REF!,#REF!,A443),"."))/VLOOKUP("USD",'[1]Exchange Rates'!B$1:C$1048576,2,0),"Error with coding"))),"")</f>
        <v/>
      </c>
      <c r="U443" s="43" t="s">
        <v>63</v>
      </c>
      <c r="V443" s="34" t="s">
        <v>532</v>
      </c>
      <c r="W443" s="34" t="s">
        <v>513</v>
      </c>
      <c r="X443" s="37" t="s">
        <v>62</v>
      </c>
      <c r="Y443" s="37" t="s">
        <v>62</v>
      </c>
      <c r="Z443" s="43" t="n">
        <v>0</v>
      </c>
      <c r="AA443" s="43" t="n">
        <v>1</v>
      </c>
      <c r="AB443" s="5" t="n">
        <f aca="false">IF(AND(D443="Humanitarian", AE443&lt;&gt;"."), 1, 0)</f>
        <v>0</v>
      </c>
      <c r="AC443" s="5" t="n">
        <f aca="false">IF(OR(M443="undisclosed", M443="."), 0, IF(M443=N443, 1, 0))</f>
        <v>0</v>
      </c>
      <c r="AD443" s="5" t="n">
        <v>0</v>
      </c>
      <c r="AE443" s="37" t="s">
        <v>62</v>
      </c>
      <c r="AF443" s="12" t="str">
        <f aca="false">""</f>
        <v/>
      </c>
      <c r="AG443" s="36" t="n">
        <v>0</v>
      </c>
      <c r="AH443" s="43" t="s">
        <v>66</v>
      </c>
      <c r="AI443" s="43" t="s">
        <v>67</v>
      </c>
      <c r="AJ443" s="36" t="n">
        <v>1</v>
      </c>
      <c r="AK443" s="36" t="n">
        <v>17</v>
      </c>
      <c r="AL443" s="36" t="n">
        <v>0</v>
      </c>
      <c r="AM443" s="36" t="n">
        <f aca="false">IF(OR(AN443="2022-2023",AN443=2022), 1, 0)</f>
        <v>1</v>
      </c>
      <c r="AN443" s="36" t="s">
        <v>68</v>
      </c>
      <c r="AO443" s="36" t="n">
        <f aca="false">VLOOKUP($I443,'[1]Price List, Weapons &amp; Items'!B$1:F$1048576,5,0)</f>
        <v>0</v>
      </c>
      <c r="AP443" s="36" t="n">
        <f aca="false">IF(AND(AO443=1,M443="undisclosed")=TRUE(),1,0)</f>
        <v>0</v>
      </c>
      <c r="AQ443" s="36" t="n">
        <f aca="false">IF(AND(AO443=1,N443="undisclosed")=TRUE(),1,0)</f>
        <v>0</v>
      </c>
      <c r="AR443" s="36" t="n">
        <f aca="false">IFERROR(IF(SEARCH("ammuni",I443,1)&gt;0,1,0),0)</f>
        <v>0</v>
      </c>
      <c r="AS443" s="5" t="str">
        <f aca="false">VLOOKUP($I443,'[1]Price List, Weapons &amp; Items'!B$1:L$1048576,COLUMN('[1]Price List, Weapons &amp; Items'!$J$11)-1,0)</f>
        <v>Media reports (incl. social media)</v>
      </c>
      <c r="AT443" s="5" t="str">
        <f aca="false">IF(I443=".",".",VLOOKUP($I443,'[1]Price List, Weapons &amp; Items'!B$1:J$1048576,3,0))</f>
        <v>Military equipment</v>
      </c>
      <c r="AU443" s="13" t="str">
        <f aca="true">IF(AG443=1,(OFFSET(I443,0,0,COUNTIF(#REF!,A443),1)),"")</f>
        <v/>
      </c>
      <c r="AV443" s="5" t="str">
        <f aca="false">VLOOKUP($I443,'[1]Price List, Weapons &amp; Items'!B$1:L$1048576,COLUMN('[1]Price List, Weapons &amp; Items'!$L$11)-1,0)</f>
        <v>no price, 0 count</v>
      </c>
      <c r="AW443" s="5" t="n">
        <f aca="false">IF(U443="Yes",1,0)</f>
        <v>1</v>
      </c>
      <c r="AX443" s="5" t="n">
        <f aca="false">IF(D443="Military",IF(OR(IFERROR(SEARCH("equipment",E443,1),0)&gt;0,IFERROR(SEARCH("weapons",E443,1),0)&gt;0),1,0),0)</f>
        <v>1</v>
      </c>
      <c r="AY443" s="5" t="str">
        <f aca="false">IFERROR(IF(VALUE(TEXT(C443,"mm"))=IF(AK443&gt;12,AK443-12,AK443),".",IF(TEXT(C443,"mm")="01",".",1)),"Value is not in date format")</f>
        <v>.</v>
      </c>
      <c r="AZ443" s="5" t="str">
        <f aca="false">IF(AND(A443=A442,C443=C442)=TRUE(),IF(F443=F442,".","1"),".")</f>
        <v>.</v>
      </c>
      <c r="BA443" s="5" t="str">
        <f aca="false">IF(AND(_xlfn.ISFORMULA(R443),_xlfn.ISFORMULA(S443),_xlfn.ISFORMULA(T443))=TRUE(),".",1)</f>
        <v>.</v>
      </c>
      <c r="BB443" s="5" t="str">
        <f aca="false">IF(T443&lt;&gt;".",IF(T443&gt;S443,1,"."),".")</f>
        <v>.</v>
      </c>
      <c r="BC443" s="5" t="n">
        <f aca="false">IFERROR(VLOOKUP(B443,'[1]Share, Heavy Weapons to Ukraine'!B$1:AA$1048576,COLUMN('[1]Share, Heavy Weapons to Ukraine'!C452)-1,0),0)</f>
        <v>1</v>
      </c>
      <c r="BD443" s="5" t="n">
        <f aca="false">VLOOKUP(Sheet1!B443,'[1]Country Summary (€)'!B$1:F$1048576,COLUMN('[1]Country Summary (€)'!C453)-1,FALSE())</f>
        <v>0</v>
      </c>
      <c r="BE443" s="5" t="str">
        <f aca="false">IF(AND(AG443=1,D443="Military",H443&lt;&gt;"Not given")=TRUE(),IF(SUMIFS(#REF!,#REF!,A443)&gt;0,ABS((SUMIFS(#REF!,#REF!,A443)/VLOOKUP("USD",'[1]Exchange Rates'!B$1:C$1048576,2,0)))/S443,"."),".")</f>
        <v>.</v>
      </c>
      <c r="BF443" s="1" t="str">
        <f aca="false">IF(AND(AG443=1,D443="Military",H443&lt;&gt;"Not given")=TRUE(),IF(SUMIFS(#REF!,#REF!,A443)&gt;0,IF((ABS((SUMIFS(#REF!,#REF!,A443)/VLOOKUP("USD",'[1]Exchange Rates'!B$1:C$1048576,2,0)))/S443)&gt;1,(SUMIFS(#REF!,#REF!,A443)-S443)/S443,(S443-SUMIFS(#REF!,#REF!,A443))/SUMIFS(#REF!,#REF!,A443)),"."),".")</f>
        <v>.</v>
      </c>
      <c r="BG443" s="37"/>
      <c r="BH443" s="37"/>
      <c r="BI443" s="37"/>
      <c r="BJ443" s="37"/>
      <c r="BK443" s="37"/>
      <c r="BL443" s="37"/>
      <c r="BM443" s="37"/>
      <c r="BN443" s="37"/>
      <c r="BO443" s="37"/>
      <c r="BP443" s="37"/>
      <c r="BQ443" s="37"/>
      <c r="BR443" s="37"/>
      <c r="BS443" s="37"/>
      <c r="BT443" s="37"/>
      <c r="BU443" s="37"/>
      <c r="BV443" s="37"/>
      <c r="BW443" s="37"/>
      <c r="BX443" s="37"/>
    </row>
    <row r="444" customFormat="false" ht="15.75" hidden="false" customHeight="true" outlineLevel="0" collapsed="false">
      <c r="A444" s="37" t="s">
        <v>479</v>
      </c>
      <c r="B444" s="37" t="s">
        <v>57</v>
      </c>
      <c r="C444" s="92" t="n">
        <v>45067</v>
      </c>
      <c r="D444" s="37" t="s">
        <v>105</v>
      </c>
      <c r="E444" s="37" t="s">
        <v>370</v>
      </c>
      <c r="F444" s="37" t="s">
        <v>531</v>
      </c>
      <c r="G444" s="5" t="s">
        <v>61</v>
      </c>
      <c r="H444" s="39" t="n">
        <v>375000000</v>
      </c>
      <c r="I444" s="37" t="s">
        <v>514</v>
      </c>
      <c r="J444" s="7" t="str">
        <f aca="false">VLOOKUP($I444,'[1]Price List, Weapons &amp; Items'!B$1:C$1048576,2,0)</f>
        <v>Military equipment</v>
      </c>
      <c r="K444" s="7" t="str">
        <f aca="false">IF(I444=".",I444,VLOOKUP($I444,'[1]Price List, Weapons &amp; Items'!B$1:D$1048576,3,0))</f>
        <v>Military equipment</v>
      </c>
      <c r="L444" s="8" t="n">
        <f aca="false">VLOOKUP(I444,'[1]Price List, Weapons &amp; Items'!B$1:E$1048576,4,0)</f>
        <v>0</v>
      </c>
      <c r="M444" s="9" t="n">
        <v>6</v>
      </c>
      <c r="N444" s="9" t="s">
        <v>166</v>
      </c>
      <c r="O444" s="9" t="n">
        <f aca="false">VLOOKUP($I444,'[1]Price List, Weapons &amp; Items'!B$1:G$1048576,6,0)</f>
        <v>2268127</v>
      </c>
      <c r="P444" s="6" t="str">
        <f aca="false">IF(TYPE(M444)=1,IF(TYPE(O444)=1,M444*O444,"No price"),".")</f>
        <v>No price</v>
      </c>
      <c r="Q444" s="6" t="str">
        <f aca="false">IF(TYPE(N444)=1,IF(TYPE(O444)=1,N444*O444,"No price"),".")</f>
        <v>.</v>
      </c>
      <c r="R444" s="6" t="str">
        <f aca="false">IF(AG444=1,IF(H444&lt;&gt;"Not given",H444,IF(TYPE(H444)=2,IF(SUMIFS(#REF!,#REF!,A444)&gt;0,SUMIFS(#REF!,#REF!,A444),"."),"Format error")),"")</f>
        <v/>
      </c>
      <c r="S444" s="6" t="str">
        <f aca="false">IF(AND(AG444=1,R444&lt;&gt;".")=TRUE(),R444/VLOOKUP(G444,'[1]Exchange Rates'!B$1:C$1048576,2,0),IF(R444=".",".",""))</f>
        <v/>
      </c>
      <c r="T444" s="6" t="str">
        <f aca="false">IF(AG444=1,IF(AI444="Value is not given at all",".",IF(AI444="Value is given by the source",S444,IF(AI444="Value is calculated with prices",(IF(SUMIFS(#REF!,#REF!,A444)&gt;0,SUMIFS(#REF!,#REF!,A444),"."))/VLOOKUP("USD",'[1]Exchange Rates'!B$1:C$1048576,2,0),"Error with coding"))),"")</f>
        <v/>
      </c>
      <c r="U444" s="43" t="s">
        <v>63</v>
      </c>
      <c r="V444" s="34" t="s">
        <v>532</v>
      </c>
      <c r="W444" s="34" t="s">
        <v>513</v>
      </c>
      <c r="X444" s="37" t="s">
        <v>62</v>
      </c>
      <c r="Y444" s="37" t="s">
        <v>62</v>
      </c>
      <c r="Z444" s="43" t="n">
        <v>0</v>
      </c>
      <c r="AA444" s="43" t="n">
        <v>1</v>
      </c>
      <c r="AB444" s="5" t="n">
        <f aca="false">IF(AND(D444="Humanitarian", AE444&lt;&gt;"."), 1, 0)</f>
        <v>0</v>
      </c>
      <c r="AC444" s="5" t="n">
        <f aca="false">IF(OR(M444="undisclosed", M444="."), 0, IF(M444=N444, 1, 0))</f>
        <v>0</v>
      </c>
      <c r="AD444" s="5" t="n">
        <v>0</v>
      </c>
      <c r="AE444" s="37" t="s">
        <v>62</v>
      </c>
      <c r="AF444" s="12" t="str">
        <f aca="false">""</f>
        <v/>
      </c>
      <c r="AG444" s="36" t="n">
        <v>0</v>
      </c>
      <c r="AH444" s="43" t="s">
        <v>66</v>
      </c>
      <c r="AI444" s="43" t="s">
        <v>67</v>
      </c>
      <c r="AJ444" s="36" t="n">
        <v>1</v>
      </c>
      <c r="AK444" s="36" t="n">
        <v>17</v>
      </c>
      <c r="AL444" s="36" t="n">
        <v>0</v>
      </c>
      <c r="AM444" s="36" t="n">
        <f aca="false">IF(OR(AN444="2022-2023",AN444=2022), 1, 0)</f>
        <v>1</v>
      </c>
      <c r="AN444" s="36" t="s">
        <v>68</v>
      </c>
      <c r="AO444" s="36" t="n">
        <f aca="false">VLOOKUP($I444,'[1]Price List, Weapons &amp; Items'!B$1:F$1048576,5,0)</f>
        <v>0</v>
      </c>
      <c r="AP444" s="36" t="n">
        <f aca="false">IF(AND(AO444=1,M444="undisclosed")=TRUE(),1,0)</f>
        <v>0</v>
      </c>
      <c r="AQ444" s="36" t="n">
        <f aca="false">IF(AND(AO444=1,N444="undisclosed")=TRUE(),1,0)</f>
        <v>0</v>
      </c>
      <c r="AR444" s="36" t="n">
        <f aca="false">IFERROR(IF(SEARCH("ammuni",I444,1)&gt;0,1,0),0)</f>
        <v>0</v>
      </c>
      <c r="AS444" s="5" t="str">
        <f aca="false">VLOOKUP($I444,'[1]Price List, Weapons &amp; Items'!B$1:L$1048576,COLUMN('[1]Price List, Weapons &amp; Items'!$J$11)-1,0)</f>
        <v>Media reports (incl. social media)</v>
      </c>
      <c r="AT444" s="5" t="str">
        <f aca="false">IF(I444=".",".",VLOOKUP($I444,'[1]Price List, Weapons &amp; Items'!B$1:J$1048576,3,0))</f>
        <v>Military equipment</v>
      </c>
      <c r="AU444" s="13" t="str">
        <f aca="true">IF(AG444=1,(OFFSET(I444,0,0,COUNTIF(#REF!,A444),1)),"")</f>
        <v/>
      </c>
      <c r="AV444" s="5" t="n">
        <f aca="false">VLOOKUP($I444,'[1]Price List, Weapons &amp; Items'!B$1:L$1048576,COLUMN('[1]Price List, Weapons &amp; Items'!$L$11)-1,0)</f>
        <v>0</v>
      </c>
      <c r="AW444" s="5" t="n">
        <f aca="false">IF(U444="Yes",1,0)</f>
        <v>1</v>
      </c>
      <c r="AX444" s="5" t="n">
        <f aca="false">IF(D444="Military",IF(OR(IFERROR(SEARCH("equipment",E444,1),0)&gt;0,IFERROR(SEARCH("weapons",E444,1),0)&gt;0),1,0),0)</f>
        <v>1</v>
      </c>
      <c r="AY444" s="5" t="str">
        <f aca="false">IFERROR(IF(VALUE(TEXT(C444,"mm"))=IF(AK444&gt;12,AK444-12,AK444),".",IF(TEXT(C444,"mm")="01",".",1)),"Value is not in date format")</f>
        <v>.</v>
      </c>
      <c r="AZ444" s="5" t="str">
        <f aca="false">IF(AND(A444=A443,C444=C443)=TRUE(),IF(F444=F443,".","1"),".")</f>
        <v>.</v>
      </c>
      <c r="BA444" s="5" t="str">
        <f aca="false">IF(AND(_xlfn.ISFORMULA(R444),_xlfn.ISFORMULA(S444),_xlfn.ISFORMULA(T444))=TRUE(),".",1)</f>
        <v>.</v>
      </c>
      <c r="BB444" s="5" t="str">
        <f aca="false">IF(T444&lt;&gt;".",IF(T444&gt;S444,1,"."),".")</f>
        <v>.</v>
      </c>
      <c r="BC444" s="5" t="n">
        <f aca="false">IFERROR(VLOOKUP(B444,'[1]Share, Heavy Weapons to Ukraine'!B$1:AA$1048576,COLUMN('[1]Share, Heavy Weapons to Ukraine'!C453)-1,0),0)</f>
        <v>1</v>
      </c>
      <c r="BD444" s="5" t="n">
        <f aca="false">VLOOKUP(Sheet1!B444,'[1]Country Summary (€)'!B$1:F$1048576,COLUMN('[1]Country Summary (€)'!C454)-1,FALSE())</f>
        <v>0</v>
      </c>
      <c r="BE444" s="5" t="str">
        <f aca="false">IF(AND(AG444=1,D444="Military",H444&lt;&gt;"Not given")=TRUE(),IF(SUMIFS(#REF!,#REF!,A444)&gt;0,ABS((SUMIFS(#REF!,#REF!,A444)/VLOOKUP("USD",'[1]Exchange Rates'!B$1:C$1048576,2,0)))/S444,"."),".")</f>
        <v>.</v>
      </c>
      <c r="BF444" s="1" t="str">
        <f aca="false">IF(AND(AG444=1,D444="Military",H444&lt;&gt;"Not given")=TRUE(),IF(SUMIFS(#REF!,#REF!,A444)&gt;0,IF((ABS((SUMIFS(#REF!,#REF!,A444)/VLOOKUP("USD",'[1]Exchange Rates'!B$1:C$1048576,2,0)))/S444)&gt;1,(SUMIFS(#REF!,#REF!,A444)-S444)/S444,(S444-SUMIFS(#REF!,#REF!,A444))/SUMIFS(#REF!,#REF!,A444)),"."),".")</f>
        <v>.</v>
      </c>
      <c r="BG444" s="37"/>
      <c r="BH444" s="37"/>
      <c r="BI444" s="37"/>
      <c r="BJ444" s="37"/>
      <c r="BK444" s="37"/>
      <c r="BL444" s="37"/>
      <c r="BM444" s="37"/>
      <c r="BN444" s="37"/>
      <c r="BO444" s="37"/>
      <c r="BP444" s="37"/>
      <c r="BQ444" s="37"/>
      <c r="BR444" s="37"/>
      <c r="BS444" s="37"/>
      <c r="BT444" s="37"/>
      <c r="BU444" s="37"/>
      <c r="BV444" s="37"/>
      <c r="BW444" s="37"/>
      <c r="BX444" s="37"/>
    </row>
    <row r="445" customFormat="false" ht="15.75" hidden="false" customHeight="true" outlineLevel="0" collapsed="false">
      <c r="A445" s="37" t="s">
        <v>479</v>
      </c>
      <c r="B445" s="37" t="s">
        <v>57</v>
      </c>
      <c r="C445" s="92" t="n">
        <v>45067</v>
      </c>
      <c r="D445" s="37" t="s">
        <v>105</v>
      </c>
      <c r="E445" s="37" t="s">
        <v>370</v>
      </c>
      <c r="F445" s="37" t="s">
        <v>531</v>
      </c>
      <c r="G445" s="5" t="s">
        <v>61</v>
      </c>
      <c r="H445" s="39" t="n">
        <v>375000000</v>
      </c>
      <c r="I445" s="37" t="s">
        <v>286</v>
      </c>
      <c r="J445" s="7" t="str">
        <f aca="false">VLOOKUP($I445,'[1]Price List, Weapons &amp; Items'!B$1:C$1048576,2,0)</f>
        <v>Heavy weapon</v>
      </c>
      <c r="K445" s="7" t="str">
        <f aca="false">IF(I445=".",I445,VLOOKUP($I445,'[1]Price List, Weapons &amp; Items'!B$1:D$1048576,3,0))</f>
        <v>Armored Utility Vehicle (AUV)</v>
      </c>
      <c r="L445" s="8" t="n">
        <f aca="false">VLOOKUP(I445,'[1]Price List, Weapons &amp; Items'!B$1:E$1048576,4,0)</f>
        <v>0</v>
      </c>
      <c r="M445" s="9" t="n">
        <v>100</v>
      </c>
      <c r="N445" s="9" t="s">
        <v>166</v>
      </c>
      <c r="O445" s="9" t="n">
        <f aca="false">VLOOKUP($I445,'[1]Price List, Weapons &amp; Items'!B$1:G$1048576,6,0)</f>
        <v>274051.66</v>
      </c>
      <c r="P445" s="6" t="str">
        <f aca="false">IF(TYPE(M445)=1,IF(TYPE(O445)=1,M445*O445,"No price"),".")</f>
        <v>No price</v>
      </c>
      <c r="Q445" s="6" t="str">
        <f aca="false">IF(TYPE(N445)=1,IF(TYPE(O445)=1,N445*O445,"No price"),".")</f>
        <v>.</v>
      </c>
      <c r="R445" s="6" t="str">
        <f aca="false">IF(AG445=1,IF(H445&lt;&gt;"Not given",H445,IF(TYPE(H445)=2,IF(SUMIFS(#REF!,#REF!,A445)&gt;0,SUMIFS(#REF!,#REF!,A445),"."),"Format error")),"")</f>
        <v/>
      </c>
      <c r="S445" s="6" t="str">
        <f aca="false">IF(AND(AG445=1,R445&lt;&gt;".")=TRUE(),R445/VLOOKUP(G445,'[1]Exchange Rates'!B$1:C$1048576,2,0),IF(R445=".",".",""))</f>
        <v/>
      </c>
      <c r="T445" s="6" t="str">
        <f aca="false">IF(AG445=1,IF(AI445="Value is not given at all",".",IF(AI445="Value is given by the source",S445,IF(AI445="Value is calculated with prices",(IF(SUMIFS(#REF!,#REF!,A445)&gt;0,SUMIFS(#REF!,#REF!,A445),"."))/VLOOKUP("USD",'[1]Exchange Rates'!B$1:C$1048576,2,0),"Error with coding"))),"")</f>
        <v/>
      </c>
      <c r="U445" s="43" t="s">
        <v>63</v>
      </c>
      <c r="V445" s="34" t="s">
        <v>532</v>
      </c>
      <c r="W445" s="34" t="s">
        <v>513</v>
      </c>
      <c r="X445" s="37" t="s">
        <v>62</v>
      </c>
      <c r="Y445" s="37" t="s">
        <v>62</v>
      </c>
      <c r="Z445" s="43" t="n">
        <v>0</v>
      </c>
      <c r="AA445" s="43" t="n">
        <v>1</v>
      </c>
      <c r="AB445" s="5" t="n">
        <f aca="false">IF(AND(D445="Humanitarian", AE445&lt;&gt;"."), 1, 0)</f>
        <v>0</v>
      </c>
      <c r="AC445" s="5" t="n">
        <f aca="false">IF(OR(M445="undisclosed", M445="."), 0, IF(M445=N445, 1, 0))</f>
        <v>0</v>
      </c>
      <c r="AD445" s="5" t="n">
        <v>0</v>
      </c>
      <c r="AE445" s="37" t="s">
        <v>62</v>
      </c>
      <c r="AF445" s="12" t="str">
        <f aca="false">""</f>
        <v/>
      </c>
      <c r="AG445" s="36" t="n">
        <v>0</v>
      </c>
      <c r="AH445" s="43" t="s">
        <v>66</v>
      </c>
      <c r="AI445" s="43" t="s">
        <v>67</v>
      </c>
      <c r="AJ445" s="36" t="n">
        <v>1</v>
      </c>
      <c r="AK445" s="36" t="n">
        <v>17</v>
      </c>
      <c r="AL445" s="36" t="n">
        <v>0</v>
      </c>
      <c r="AM445" s="36" t="n">
        <f aca="false">IF(OR(AN445="2022-2023",AN445=2022), 1, 0)</f>
        <v>1</v>
      </c>
      <c r="AN445" s="36" t="s">
        <v>68</v>
      </c>
      <c r="AO445" s="36" t="n">
        <f aca="false">VLOOKUP($I445,'[1]Price List, Weapons &amp; Items'!B$1:F$1048576,5,0)</f>
        <v>1</v>
      </c>
      <c r="AP445" s="36" t="n">
        <f aca="false">IF(AND(AO445=1,M445="undisclosed")=TRUE(),1,0)</f>
        <v>0</v>
      </c>
      <c r="AQ445" s="36" t="n">
        <f aca="false">IF(AND(AO445=1,N445="undisclosed")=TRUE(),1,0)</f>
        <v>1</v>
      </c>
      <c r="AR445" s="36" t="n">
        <f aca="false">IFERROR(IF(SEARCH("ammuni",I445,1)&gt;0,1,0),0)</f>
        <v>0</v>
      </c>
      <c r="AS445" s="5" t="str">
        <f aca="false">VLOOKUP($I445,'[1]Price List, Weapons &amp; Items'!B$1:L$1048576,COLUMN('[1]Price List, Weapons &amp; Items'!$J$11)-1,0)</f>
        <v>Military media (incl. websites)</v>
      </c>
      <c r="AT445" s="5" t="str">
        <f aca="false">IF(I445=".",".",VLOOKUP($I445,'[1]Price List, Weapons &amp; Items'!B$1:J$1048576,3,0))</f>
        <v>Armored Utility Vehicle (AUV)</v>
      </c>
      <c r="AU445" s="13" t="str">
        <f aca="true">IF(AG445=1,(OFFSET(I445,0,0,COUNTIF(#REF!,A445),1)),"")</f>
        <v/>
      </c>
      <c r="AV445" s="5" t="n">
        <f aca="false">VLOOKUP($I445,'[1]Price List, Weapons &amp; Items'!B$1:L$1048576,COLUMN('[1]Price List, Weapons &amp; Items'!$L$11)-1,0)</f>
        <v>0</v>
      </c>
      <c r="AW445" s="5" t="n">
        <f aca="false">IF(U445="Yes",1,0)</f>
        <v>1</v>
      </c>
      <c r="AX445" s="5" t="n">
        <f aca="false">IF(D445="Military",IF(OR(IFERROR(SEARCH("equipment",E445,1),0)&gt;0,IFERROR(SEARCH("weapons",E445,1),0)&gt;0),1,0),0)</f>
        <v>1</v>
      </c>
      <c r="AY445" s="5" t="str">
        <f aca="false">IFERROR(IF(VALUE(TEXT(C445,"mm"))=IF(AK445&gt;12,AK445-12,AK445),".",IF(TEXT(C445,"mm")="01",".",1)),"Value is not in date format")</f>
        <v>.</v>
      </c>
      <c r="AZ445" s="5" t="str">
        <f aca="false">IF(AND(A445=A444,C445=C444)=TRUE(),IF(F445=F444,".","1"),".")</f>
        <v>.</v>
      </c>
      <c r="BA445" s="5" t="str">
        <f aca="false">IF(AND(_xlfn.ISFORMULA(R445),_xlfn.ISFORMULA(S445),_xlfn.ISFORMULA(T445))=TRUE(),".",1)</f>
        <v>.</v>
      </c>
      <c r="BB445" s="5" t="str">
        <f aca="false">IF(T445&lt;&gt;".",IF(T445&gt;S445,1,"."),".")</f>
        <v>.</v>
      </c>
      <c r="BC445" s="5" t="n">
        <f aca="false">IFERROR(VLOOKUP(B445,'[1]Share, Heavy Weapons to Ukraine'!B$1:AA$1048576,COLUMN('[1]Share, Heavy Weapons to Ukraine'!C454)-1,0),0)</f>
        <v>1</v>
      </c>
      <c r="BD445" s="5" t="n">
        <f aca="false">VLOOKUP(Sheet1!B445,'[1]Country Summary (€)'!B$1:F$1048576,COLUMN('[1]Country Summary (€)'!C455)-1,FALSE())</f>
        <v>0</v>
      </c>
      <c r="BE445" s="5" t="str">
        <f aca="false">IF(AND(AG445=1,D445="Military",H445&lt;&gt;"Not given")=TRUE(),IF(SUMIFS(#REF!,#REF!,A445)&gt;0,ABS((SUMIFS(#REF!,#REF!,A445)/VLOOKUP("USD",'[1]Exchange Rates'!B$1:C$1048576,2,0)))/S445,"."),".")</f>
        <v>.</v>
      </c>
      <c r="BF445" s="1" t="str">
        <f aca="false">IF(AND(AG445=1,D445="Military",H445&lt;&gt;"Not given")=TRUE(),IF(SUMIFS(#REF!,#REF!,A445)&gt;0,IF((ABS((SUMIFS(#REF!,#REF!,A445)/VLOOKUP("USD",'[1]Exchange Rates'!B$1:C$1048576,2,0)))/S445)&gt;1,(SUMIFS(#REF!,#REF!,A445)-S445)/S445,(S445-SUMIFS(#REF!,#REF!,A445))/SUMIFS(#REF!,#REF!,A445)),"."),".")</f>
        <v>.</v>
      </c>
      <c r="BG445" s="37"/>
      <c r="BH445" s="37"/>
      <c r="BI445" s="37"/>
      <c r="BJ445" s="37"/>
      <c r="BK445" s="37"/>
      <c r="BL445" s="37"/>
      <c r="BM445" s="37"/>
      <c r="BN445" s="37"/>
      <c r="BO445" s="37"/>
      <c r="BP445" s="37"/>
      <c r="BQ445" s="37"/>
      <c r="BR445" s="37"/>
      <c r="BS445" s="37"/>
      <c r="BT445" s="37"/>
      <c r="BU445" s="37"/>
      <c r="BV445" s="37"/>
      <c r="BW445" s="37"/>
      <c r="BX445" s="37"/>
    </row>
    <row r="446" customFormat="false" ht="15.75" hidden="false" customHeight="true" outlineLevel="0" collapsed="false">
      <c r="A446" s="37" t="s">
        <v>479</v>
      </c>
      <c r="B446" s="37" t="s">
        <v>57</v>
      </c>
      <c r="C446" s="92" t="n">
        <v>45067</v>
      </c>
      <c r="D446" s="37" t="s">
        <v>105</v>
      </c>
      <c r="E446" s="37" t="s">
        <v>370</v>
      </c>
      <c r="F446" s="37" t="s">
        <v>531</v>
      </c>
      <c r="G446" s="5" t="s">
        <v>61</v>
      </c>
      <c r="H446" s="39" t="n">
        <v>375000000</v>
      </c>
      <c r="I446" s="37" t="s">
        <v>353</v>
      </c>
      <c r="J446" s="7" t="str">
        <f aca="false">VLOOKUP($I446,'[1]Price List, Weapons &amp; Items'!B$1:C$1048576,2,0)</f>
        <v>Military equipment</v>
      </c>
      <c r="K446" s="7" t="str">
        <f aca="false">IF(I446=".",I446,VLOOKUP($I446,'[1]Price List, Weapons &amp; Items'!B$1:D$1048576,3,0))</f>
        <v>non combat military vehicle</v>
      </c>
      <c r="L446" s="8" t="n">
        <f aca="false">VLOOKUP(I446,'[1]Price List, Weapons &amp; Items'!B$1:E$1048576,4,0)</f>
        <v>0</v>
      </c>
      <c r="M446" s="9" t="s">
        <v>166</v>
      </c>
      <c r="N446" s="9" t="s">
        <v>166</v>
      </c>
      <c r="O446" s="9" t="n">
        <f aca="false">VLOOKUP($I446,'[1]Price List, Weapons &amp; Items'!B$1:G$1048576,6,0)</f>
        <v>350000</v>
      </c>
      <c r="P446" s="6" t="str">
        <f aca="false">IF(TYPE(M446)=1,IF(TYPE(O446)=1,M446*O446,"No price"),".")</f>
        <v>.</v>
      </c>
      <c r="Q446" s="6" t="str">
        <f aca="false">IF(TYPE(N446)=1,IF(TYPE(O446)=1,N446*O446,"No price"),".")</f>
        <v>.</v>
      </c>
      <c r="R446" s="6" t="str">
        <f aca="false">IF(AG446=1,IF(H446&lt;&gt;"Not given",H446,IF(TYPE(H446)=2,IF(SUMIFS(#REF!,#REF!,A446)&gt;0,SUMIFS(#REF!,#REF!,A446),"."),"Format error")),"")</f>
        <v/>
      </c>
      <c r="S446" s="6" t="str">
        <f aca="false">IF(AND(AG446=1,R446&lt;&gt;".")=TRUE(),R446/VLOOKUP(G446,'[1]Exchange Rates'!B$1:C$1048576,2,0),IF(R446=".",".",""))</f>
        <v/>
      </c>
      <c r="T446" s="6" t="str">
        <f aca="false">IF(AG446=1,IF(AI446="Value is not given at all",".",IF(AI446="Value is given by the source",S446,IF(AI446="Value is calculated with prices",(IF(SUMIFS(#REF!,#REF!,A446)&gt;0,SUMIFS(#REF!,#REF!,A446),"."))/VLOOKUP("USD",'[1]Exchange Rates'!B$1:C$1048576,2,0),"Error with coding"))),"")</f>
        <v/>
      </c>
      <c r="U446" s="43" t="s">
        <v>63</v>
      </c>
      <c r="V446" s="34" t="s">
        <v>532</v>
      </c>
      <c r="W446" s="34" t="s">
        <v>513</v>
      </c>
      <c r="X446" s="37" t="s">
        <v>62</v>
      </c>
      <c r="Y446" s="37" t="s">
        <v>62</v>
      </c>
      <c r="Z446" s="43" t="n">
        <v>0</v>
      </c>
      <c r="AA446" s="43" t="n">
        <v>1</v>
      </c>
      <c r="AB446" s="5" t="n">
        <f aca="false">IF(AND(D446="Humanitarian", AE446&lt;&gt;"."), 1, 0)</f>
        <v>0</v>
      </c>
      <c r="AC446" s="5" t="n">
        <f aca="false">IF(OR(M446="undisclosed", M446="."), 0, IF(M446=N446, 1, 0))</f>
        <v>0</v>
      </c>
      <c r="AD446" s="5" t="n">
        <v>0</v>
      </c>
      <c r="AE446" s="37" t="s">
        <v>62</v>
      </c>
      <c r="AF446" s="12" t="str">
        <f aca="false">""</f>
        <v/>
      </c>
      <c r="AG446" s="36" t="n">
        <v>0</v>
      </c>
      <c r="AH446" s="43" t="s">
        <v>66</v>
      </c>
      <c r="AI446" s="43" t="s">
        <v>67</v>
      </c>
      <c r="AJ446" s="36" t="n">
        <v>1</v>
      </c>
      <c r="AK446" s="36" t="n">
        <v>17</v>
      </c>
      <c r="AL446" s="36" t="n">
        <v>0</v>
      </c>
      <c r="AM446" s="36" t="n">
        <f aca="false">IF(OR(AN446="2022-2023",AN446=2022), 1, 0)</f>
        <v>1</v>
      </c>
      <c r="AN446" s="36" t="s">
        <v>68</v>
      </c>
      <c r="AO446" s="36" t="n">
        <f aca="false">VLOOKUP($I446,'[1]Price List, Weapons &amp; Items'!B$1:F$1048576,5,0)</f>
        <v>0</v>
      </c>
      <c r="AP446" s="36" t="n">
        <f aca="false">IF(AND(AO446=1,M446="undisclosed")=TRUE(),1,0)</f>
        <v>0</v>
      </c>
      <c r="AQ446" s="36" t="n">
        <f aca="false">IF(AND(AO446=1,N446="undisclosed")=TRUE(),1,0)</f>
        <v>0</v>
      </c>
      <c r="AR446" s="36" t="n">
        <f aca="false">IFERROR(IF(SEARCH("ammuni",I446,1)&gt;0,1,0),0)</f>
        <v>0</v>
      </c>
      <c r="AS446" s="5" t="str">
        <f aca="false">VLOOKUP($I446,'[1]Price List, Weapons &amp; Items'!B$1:L$1048576,COLUMN('[1]Price List, Weapons &amp; Items'!$J$11)-1,0)</f>
        <v>Media reports (incl. social media)</v>
      </c>
      <c r="AT446" s="5" t="str">
        <f aca="false">IF(I446=".",".",VLOOKUP($I446,'[1]Price List, Weapons &amp; Items'!B$1:J$1048576,3,0))</f>
        <v>non combat military vehicle</v>
      </c>
      <c r="AU446" s="13" t="str">
        <f aca="true">IF(AG446=1,(OFFSET(I446,0,0,COUNTIF(#REF!,A446),1)),"")</f>
        <v/>
      </c>
      <c r="AV446" s="5" t="n">
        <f aca="false">VLOOKUP($I446,'[1]Price List, Weapons &amp; Items'!B$1:L$1048576,COLUMN('[1]Price List, Weapons &amp; Items'!$L$11)-1,0)</f>
        <v>0</v>
      </c>
      <c r="AW446" s="5" t="n">
        <f aca="false">IF(U446="Yes",1,0)</f>
        <v>1</v>
      </c>
      <c r="AX446" s="5" t="n">
        <f aca="false">IF(D446="Military",IF(OR(IFERROR(SEARCH("equipment",E446,1),0)&gt;0,IFERROR(SEARCH("weapons",E446,1),0)&gt;0),1,0),0)</f>
        <v>1</v>
      </c>
      <c r="AY446" s="5" t="str">
        <f aca="false">IFERROR(IF(VALUE(TEXT(C446,"mm"))=IF(AK446&gt;12,AK446-12,AK446),".",IF(TEXT(C446,"mm")="01",".",1)),"Value is not in date format")</f>
        <v>.</v>
      </c>
      <c r="AZ446" s="5" t="str">
        <f aca="false">IF(AND(A446=A445,C446=C445)=TRUE(),IF(F446=F445,".","1"),".")</f>
        <v>.</v>
      </c>
      <c r="BA446" s="5" t="str">
        <f aca="false">IF(AND(_xlfn.ISFORMULA(R446),_xlfn.ISFORMULA(S446),_xlfn.ISFORMULA(T446))=TRUE(),".",1)</f>
        <v>.</v>
      </c>
      <c r="BB446" s="5" t="str">
        <f aca="false">IF(T446&lt;&gt;".",IF(T446&gt;S446,1,"."),".")</f>
        <v>.</v>
      </c>
      <c r="BC446" s="5" t="n">
        <f aca="false">IFERROR(VLOOKUP(B446,'[1]Share, Heavy Weapons to Ukraine'!B$1:AA$1048576,COLUMN('[1]Share, Heavy Weapons to Ukraine'!C455)-1,0),0)</f>
        <v>1</v>
      </c>
      <c r="BD446" s="5" t="n">
        <f aca="false">VLOOKUP(Sheet1!B446,'[1]Country Summary (€)'!B$1:F$1048576,COLUMN('[1]Country Summary (€)'!C456)-1,FALSE())</f>
        <v>0</v>
      </c>
      <c r="BE446" s="5" t="str">
        <f aca="false">IF(AND(AG446=1,D446="Military",H446&lt;&gt;"Not given")=TRUE(),IF(SUMIFS(#REF!,#REF!,A446)&gt;0,ABS((SUMIFS(#REF!,#REF!,A446)/VLOOKUP("USD",'[1]Exchange Rates'!B$1:C$1048576,2,0)))/S446,"."),".")</f>
        <v>.</v>
      </c>
      <c r="BF446" s="1" t="str">
        <f aca="false">IF(AND(AG446=1,D446="Military",H446&lt;&gt;"Not given")=TRUE(),IF(SUMIFS(#REF!,#REF!,A446)&gt;0,IF((ABS((SUMIFS(#REF!,#REF!,A446)/VLOOKUP("USD",'[1]Exchange Rates'!B$1:C$1048576,2,0)))/S446)&gt;1,(SUMIFS(#REF!,#REF!,A446)-S446)/S446,(S446-SUMIFS(#REF!,#REF!,A446))/SUMIFS(#REF!,#REF!,A446)),"."),".")</f>
        <v>.</v>
      </c>
      <c r="BG446" s="37"/>
      <c r="BH446" s="37"/>
      <c r="BI446" s="37"/>
      <c r="BJ446" s="37"/>
      <c r="BK446" s="37"/>
      <c r="BL446" s="37"/>
      <c r="BM446" s="37"/>
      <c r="BN446" s="37"/>
      <c r="BO446" s="37"/>
      <c r="BP446" s="37"/>
      <c r="BQ446" s="37"/>
      <c r="BR446" s="37"/>
      <c r="BS446" s="37"/>
      <c r="BT446" s="37"/>
      <c r="BU446" s="37"/>
      <c r="BV446" s="37"/>
      <c r="BW446" s="37"/>
      <c r="BX446" s="37"/>
    </row>
    <row r="447" customFormat="false" ht="15.75" hidden="false" customHeight="true" outlineLevel="0" collapsed="false">
      <c r="A447" s="37" t="s">
        <v>479</v>
      </c>
      <c r="B447" s="37" t="s">
        <v>57</v>
      </c>
      <c r="C447" s="92" t="n">
        <v>45067</v>
      </c>
      <c r="D447" s="37" t="s">
        <v>105</v>
      </c>
      <c r="E447" s="37" t="s">
        <v>370</v>
      </c>
      <c r="F447" s="37" t="s">
        <v>531</v>
      </c>
      <c r="G447" s="5" t="s">
        <v>61</v>
      </c>
      <c r="H447" s="39" t="n">
        <v>375000000</v>
      </c>
      <c r="I447" s="37" t="s">
        <v>355</v>
      </c>
      <c r="J447" s="7" t="str">
        <f aca="false">VLOOKUP($I447,'[1]Price List, Weapons &amp; Items'!B$1:C$1048576,2,0)</f>
        <v>Military equipment</v>
      </c>
      <c r="K447" s="7" t="str">
        <f aca="false">IF(I447=".",I447,VLOOKUP($I447,'[1]Price List, Weapons &amp; Items'!B$1:D$1048576,3,0))</f>
        <v>non combat military vehicle</v>
      </c>
      <c r="L447" s="8" t="n">
        <f aca="false">VLOOKUP(I447,'[1]Price List, Weapons &amp; Items'!B$1:E$1048576,4,0)</f>
        <v>0</v>
      </c>
      <c r="M447" s="9" t="s">
        <v>166</v>
      </c>
      <c r="N447" s="9" t="s">
        <v>166</v>
      </c>
      <c r="O447" s="9" t="n">
        <f aca="false">VLOOKUP($I447,'[1]Price List, Weapons &amp; Items'!B$1:G$1048576,6,0)</f>
        <v>50000</v>
      </c>
      <c r="P447" s="6" t="str">
        <f aca="false">IF(TYPE(M447)=1,IF(TYPE(O447)=1,M447*O447,"No price"),".")</f>
        <v>.</v>
      </c>
      <c r="Q447" s="6" t="str">
        <f aca="false">IF(TYPE(N447)=1,IF(TYPE(O447)=1,N447*O447,"No price"),".")</f>
        <v>.</v>
      </c>
      <c r="R447" s="6" t="str">
        <f aca="false">IF(AG447=1,IF(H447&lt;&gt;"Not given",H447,IF(TYPE(H447)=2,IF(SUMIFS(#REF!,#REF!,A447)&gt;0,SUMIFS(#REF!,#REF!,A447),"."),"Format error")),"")</f>
        <v/>
      </c>
      <c r="S447" s="6" t="str">
        <f aca="false">IF(AND(AG447=1,R447&lt;&gt;".")=TRUE(),R447/VLOOKUP(G447,'[1]Exchange Rates'!B$1:C$1048576,2,0),IF(R447=".",".",""))</f>
        <v/>
      </c>
      <c r="T447" s="6" t="str">
        <f aca="false">IF(AG447=1,IF(AI447="Value is not given at all",".",IF(AI447="Value is given by the source",S447,IF(AI447="Value is calculated with prices",(IF(SUMIFS(#REF!,#REF!,A447)&gt;0,SUMIFS(#REF!,#REF!,A447),"."))/VLOOKUP("USD",'[1]Exchange Rates'!B$1:C$1048576,2,0),"Error with coding"))),"")</f>
        <v/>
      </c>
      <c r="U447" s="43" t="s">
        <v>63</v>
      </c>
      <c r="V447" s="34" t="s">
        <v>532</v>
      </c>
      <c r="W447" s="34" t="s">
        <v>513</v>
      </c>
      <c r="X447" s="37" t="s">
        <v>62</v>
      </c>
      <c r="Y447" s="37" t="s">
        <v>62</v>
      </c>
      <c r="Z447" s="43" t="n">
        <v>0</v>
      </c>
      <c r="AA447" s="43" t="n">
        <v>1</v>
      </c>
      <c r="AB447" s="5" t="n">
        <f aca="false">IF(AND(D447="Humanitarian", AE447&lt;&gt;"."), 1, 0)</f>
        <v>0</v>
      </c>
      <c r="AC447" s="5" t="n">
        <f aca="false">IF(OR(M447="undisclosed", M447="."), 0, IF(M447=N447, 1, 0))</f>
        <v>0</v>
      </c>
      <c r="AD447" s="5" t="n">
        <v>0</v>
      </c>
      <c r="AE447" s="37" t="s">
        <v>62</v>
      </c>
      <c r="AF447" s="12" t="str">
        <f aca="false">""</f>
        <v/>
      </c>
      <c r="AG447" s="36" t="n">
        <v>0</v>
      </c>
      <c r="AH447" s="43" t="s">
        <v>66</v>
      </c>
      <c r="AI447" s="43" t="s">
        <v>67</v>
      </c>
      <c r="AJ447" s="36" t="n">
        <v>1</v>
      </c>
      <c r="AK447" s="36" t="n">
        <v>17</v>
      </c>
      <c r="AL447" s="36" t="n">
        <v>0</v>
      </c>
      <c r="AM447" s="36" t="n">
        <f aca="false">IF(OR(AN447="2022-2023",AN447=2022), 1, 0)</f>
        <v>1</v>
      </c>
      <c r="AN447" s="36" t="s">
        <v>68</v>
      </c>
      <c r="AO447" s="36" t="n">
        <f aca="false">VLOOKUP($I447,'[1]Price List, Weapons &amp; Items'!B$1:F$1048576,5,0)</f>
        <v>0</v>
      </c>
      <c r="AP447" s="36" t="n">
        <f aca="false">IF(AND(AO447=1,M447="undisclosed")=TRUE(),1,0)</f>
        <v>0</v>
      </c>
      <c r="AQ447" s="36" t="n">
        <f aca="false">IF(AND(AO447=1,N447="undisclosed")=TRUE(),1,0)</f>
        <v>0</v>
      </c>
      <c r="AR447" s="36" t="n">
        <f aca="false">IFERROR(IF(SEARCH("ammuni",I447,1)&gt;0,1,0),0)</f>
        <v>0</v>
      </c>
      <c r="AS447" s="5" t="str">
        <f aca="false">VLOOKUP($I447,'[1]Price List, Weapons &amp; Items'!B$1:L$1048576,COLUMN('[1]Price List, Weapons &amp; Items'!$J$11)-1,0)</f>
        <v>Miscellaneous</v>
      </c>
      <c r="AT447" s="5" t="str">
        <f aca="false">IF(I447=".",".",VLOOKUP($I447,'[1]Price List, Weapons &amp; Items'!B$1:J$1048576,3,0))</f>
        <v>non combat military vehicle</v>
      </c>
      <c r="AU447" s="13" t="str">
        <f aca="true">IF(AG447=1,(OFFSET(I447,0,0,COUNTIF(#REF!,A447),1)),"")</f>
        <v/>
      </c>
      <c r="AV447" s="5" t="n">
        <f aca="false">VLOOKUP($I447,'[1]Price List, Weapons &amp; Items'!B$1:L$1048576,COLUMN('[1]Price List, Weapons &amp; Items'!$L$11)-1,0)</f>
        <v>0</v>
      </c>
      <c r="AW447" s="5" t="n">
        <f aca="false">IF(U447="Yes",1,0)</f>
        <v>1</v>
      </c>
      <c r="AX447" s="5" t="n">
        <f aca="false">IF(D447="Military",IF(OR(IFERROR(SEARCH("equipment",E447,1),0)&gt;0,IFERROR(SEARCH("weapons",E447,1),0)&gt;0),1,0),0)</f>
        <v>1</v>
      </c>
      <c r="AY447" s="5" t="str">
        <f aca="false">IFERROR(IF(VALUE(TEXT(C447,"mm"))=IF(AK447&gt;12,AK447-12,AK447),".",IF(TEXT(C447,"mm")="01",".",1)),"Value is not in date format")</f>
        <v>.</v>
      </c>
      <c r="AZ447" s="5" t="str">
        <f aca="false">IF(AND(A447=A446,C447=C446)=TRUE(),IF(F447=F446,".","1"),".")</f>
        <v>.</v>
      </c>
      <c r="BA447" s="5" t="str">
        <f aca="false">IF(AND(_xlfn.ISFORMULA(R447),_xlfn.ISFORMULA(S447),_xlfn.ISFORMULA(T447))=TRUE(),".",1)</f>
        <v>.</v>
      </c>
      <c r="BB447" s="5" t="str">
        <f aca="false">IF(T447&lt;&gt;".",IF(T447&gt;S447,1,"."),".")</f>
        <v>.</v>
      </c>
      <c r="BC447" s="5" t="n">
        <f aca="false">IFERROR(VLOOKUP(B447,'[1]Share, Heavy Weapons to Ukraine'!B$1:AA$1048576,COLUMN('[1]Share, Heavy Weapons to Ukraine'!C456)-1,0),0)</f>
        <v>1</v>
      </c>
      <c r="BD447" s="5" t="n">
        <f aca="false">VLOOKUP(Sheet1!B447,'[1]Country Summary (€)'!B$1:F$1048576,COLUMN('[1]Country Summary (€)'!C457)-1,FALSE())</f>
        <v>0</v>
      </c>
      <c r="BE447" s="5" t="str">
        <f aca="false">IF(AND(AG447=1,D447="Military",H447&lt;&gt;"Not given")=TRUE(),IF(SUMIFS(#REF!,#REF!,A447)&gt;0,ABS((SUMIFS(#REF!,#REF!,A447)/VLOOKUP("USD",'[1]Exchange Rates'!B$1:C$1048576,2,0)))/S447,"."),".")</f>
        <v>.</v>
      </c>
      <c r="BF447" s="1" t="str">
        <f aca="false">IF(AND(AG447=1,D447="Military",H447&lt;&gt;"Not given")=TRUE(),IF(SUMIFS(#REF!,#REF!,A447)&gt;0,IF((ABS((SUMIFS(#REF!,#REF!,A447)/VLOOKUP("USD",'[1]Exchange Rates'!B$1:C$1048576,2,0)))/S447)&gt;1,(SUMIFS(#REF!,#REF!,A447)-S447)/S447,(S447-SUMIFS(#REF!,#REF!,A447))/SUMIFS(#REF!,#REF!,A447)),"."),".")</f>
        <v>.</v>
      </c>
      <c r="BG447" s="37"/>
      <c r="BH447" s="37"/>
      <c r="BI447" s="37"/>
      <c r="BJ447" s="37"/>
      <c r="BK447" s="37"/>
      <c r="BL447" s="37"/>
      <c r="BM447" s="37"/>
      <c r="BN447" s="37"/>
      <c r="BO447" s="37"/>
      <c r="BP447" s="37"/>
      <c r="BQ447" s="37"/>
      <c r="BR447" s="37"/>
      <c r="BS447" s="37"/>
      <c r="BT447" s="37"/>
      <c r="BU447" s="37"/>
      <c r="BV447" s="37"/>
      <c r="BW447" s="37"/>
      <c r="BX447" s="37"/>
    </row>
    <row r="448" customFormat="false" ht="15.75" hidden="false" customHeight="true" outlineLevel="0" collapsed="false">
      <c r="A448" s="37" t="s">
        <v>479</v>
      </c>
      <c r="B448" s="37" t="s">
        <v>57</v>
      </c>
      <c r="C448" s="92" t="n">
        <v>45067</v>
      </c>
      <c r="D448" s="37" t="s">
        <v>105</v>
      </c>
      <c r="E448" s="37" t="s">
        <v>370</v>
      </c>
      <c r="F448" s="37" t="s">
        <v>531</v>
      </c>
      <c r="G448" s="5" t="s">
        <v>61</v>
      </c>
      <c r="H448" s="39" t="n">
        <v>375000000</v>
      </c>
      <c r="I448" s="37" t="s">
        <v>196</v>
      </c>
      <c r="J448" s="7" t="str">
        <f aca="false">VLOOKUP($I448,'[1]Price List, Weapons &amp; Items'!B$1:C$1048576,2,0)</f>
        <v>Military equipment</v>
      </c>
      <c r="K448" s="7" t="str">
        <f aca="false">IF(I448=".",I448,VLOOKUP($I448,'[1]Price List, Weapons &amp; Items'!B$1:D$1048576,3,0))</f>
        <v>spare parts</v>
      </c>
      <c r="L448" s="8" t="n">
        <f aca="false">VLOOKUP(I448,'[1]Price List, Weapons &amp; Items'!B$1:E$1048576,4,0)</f>
        <v>0</v>
      </c>
      <c r="M448" s="9" t="s">
        <v>166</v>
      </c>
      <c r="N448" s="9" t="s">
        <v>166</v>
      </c>
      <c r="O448" s="9" t="str">
        <f aca="false">VLOOKUP($I448,'[1]Price List, Weapons &amp; Items'!B$1:G$1048576,6,0)</f>
        <v>.</v>
      </c>
      <c r="P448" s="6" t="str">
        <f aca="false">IF(TYPE(M448)=1,IF(TYPE(O448)=1,M448*O448,"No price"),".")</f>
        <v>.</v>
      </c>
      <c r="Q448" s="6" t="str">
        <f aca="false">IF(TYPE(N448)=1,IF(TYPE(O448)=1,N448*O448,"No price"),".")</f>
        <v>.</v>
      </c>
      <c r="R448" s="6" t="str">
        <f aca="false">IF(AG448=1,IF(H448&lt;&gt;"Not given",H448,IF(TYPE(H448)=2,IF(SUMIFS(#REF!,#REF!,A448)&gt;0,SUMIFS(#REF!,#REF!,A448),"."),"Format error")),"")</f>
        <v/>
      </c>
      <c r="S448" s="6" t="str">
        <f aca="false">IF(AND(AG448=1,R448&lt;&gt;".")=TRUE(),R448/VLOOKUP(G448,'[1]Exchange Rates'!B$1:C$1048576,2,0),IF(R448=".",".",""))</f>
        <v/>
      </c>
      <c r="T448" s="6" t="str">
        <f aca="false">IF(AG448=1,IF(AI448="Value is not given at all",".",IF(AI448="Value is given by the source",S448,IF(AI448="Value is calculated with prices",(IF(SUMIFS(#REF!,#REF!,A448)&gt;0,SUMIFS(#REF!,#REF!,A448),"."))/VLOOKUP("USD",'[1]Exchange Rates'!B$1:C$1048576,2,0),"Error with coding"))),"")</f>
        <v/>
      </c>
      <c r="U448" s="43" t="s">
        <v>63</v>
      </c>
      <c r="V448" s="34" t="s">
        <v>532</v>
      </c>
      <c r="W448" s="34" t="s">
        <v>513</v>
      </c>
      <c r="X448" s="37" t="s">
        <v>62</v>
      </c>
      <c r="Y448" s="37" t="s">
        <v>62</v>
      </c>
      <c r="Z448" s="43" t="n">
        <v>0</v>
      </c>
      <c r="AA448" s="43" t="n">
        <v>1</v>
      </c>
      <c r="AB448" s="5" t="n">
        <f aca="false">IF(AND(D448="Humanitarian", AE448&lt;&gt;"."), 1, 0)</f>
        <v>0</v>
      </c>
      <c r="AC448" s="5" t="n">
        <f aca="false">IF(OR(M448="undisclosed", M448="."), 0, IF(M448=N448, 1, 0))</f>
        <v>0</v>
      </c>
      <c r="AD448" s="5" t="n">
        <v>0</v>
      </c>
      <c r="AE448" s="37" t="s">
        <v>62</v>
      </c>
      <c r="AF448" s="12" t="str">
        <f aca="false">""</f>
        <v/>
      </c>
      <c r="AG448" s="36" t="n">
        <v>0</v>
      </c>
      <c r="AH448" s="43" t="s">
        <v>66</v>
      </c>
      <c r="AI448" s="43" t="s">
        <v>67</v>
      </c>
      <c r="AJ448" s="36" t="n">
        <v>1</v>
      </c>
      <c r="AK448" s="36" t="n">
        <v>17</v>
      </c>
      <c r="AL448" s="36" t="n">
        <v>0</v>
      </c>
      <c r="AM448" s="36" t="n">
        <f aca="false">IF(OR(AN448="2022-2023",AN448=2022), 1, 0)</f>
        <v>1</v>
      </c>
      <c r="AN448" s="36" t="s">
        <v>68</v>
      </c>
      <c r="AO448" s="36" t="n">
        <f aca="false">VLOOKUP($I448,'[1]Price List, Weapons &amp; Items'!B$1:F$1048576,5,0)</f>
        <v>0</v>
      </c>
      <c r="AP448" s="36" t="n">
        <f aca="false">IF(AND(AO448=1,M448="undisclosed")=TRUE(),1,0)</f>
        <v>0</v>
      </c>
      <c r="AQ448" s="36" t="n">
        <f aca="false">IF(AND(AO448=1,N448="undisclosed")=TRUE(),1,0)</f>
        <v>0</v>
      </c>
      <c r="AR448" s="36" t="n">
        <f aca="false">IFERROR(IF(SEARCH("ammuni",I448,1)&gt;0,1,0),0)</f>
        <v>0</v>
      </c>
      <c r="AS448" s="5" t="str">
        <f aca="false">VLOOKUP($I448,'[1]Price List, Weapons &amp; Items'!B$1:L$1048576,COLUMN('[1]Price List, Weapons &amp; Items'!$J$11)-1,0)</f>
        <v>.</v>
      </c>
      <c r="AT448" s="5" t="str">
        <f aca="false">IF(I448=".",".",VLOOKUP($I448,'[1]Price List, Weapons &amp; Items'!B$1:J$1048576,3,0))</f>
        <v>spare parts</v>
      </c>
      <c r="AU448" s="13" t="str">
        <f aca="true">IF(AG448=1,(OFFSET(I448,0,0,COUNTIF(#REF!,A448),1)),"")</f>
        <v/>
      </c>
      <c r="AV448" s="5" t="str">
        <f aca="false">VLOOKUP($I448,'[1]Price List, Weapons &amp; Items'!B$1:L$1048576,COLUMN('[1]Price List, Weapons &amp; Items'!$L$11)-1,0)</f>
        <v>no price, 0 count</v>
      </c>
      <c r="AW448" s="5" t="n">
        <f aca="false">IF(U448="Yes",1,0)</f>
        <v>1</v>
      </c>
      <c r="AX448" s="5" t="n">
        <f aca="false">IF(D448="Military",IF(OR(IFERROR(SEARCH("equipment",E448,1),0)&gt;0,IFERROR(SEARCH("weapons",E448,1),0)&gt;0),1,0),0)</f>
        <v>1</v>
      </c>
      <c r="AY448" s="5" t="str">
        <f aca="false">IFERROR(IF(VALUE(TEXT(C448,"mm"))=IF(AK448&gt;12,AK448-12,AK448),".",IF(TEXT(C448,"mm")="01",".",1)),"Value is not in date format")</f>
        <v>.</v>
      </c>
      <c r="AZ448" s="5" t="str">
        <f aca="false">IF(AND(A448=A447,C448=C447)=TRUE(),IF(F448=F447,".","1"),".")</f>
        <v>.</v>
      </c>
      <c r="BA448" s="5" t="str">
        <f aca="false">IF(AND(_xlfn.ISFORMULA(R448),_xlfn.ISFORMULA(S448),_xlfn.ISFORMULA(T448))=TRUE(),".",1)</f>
        <v>.</v>
      </c>
      <c r="BB448" s="5" t="str">
        <f aca="false">IF(T448&lt;&gt;".",IF(T448&gt;S448,1,"."),".")</f>
        <v>.</v>
      </c>
      <c r="BC448" s="5" t="n">
        <f aca="false">IFERROR(VLOOKUP(B448,'[1]Share, Heavy Weapons to Ukraine'!B$1:AA$1048576,COLUMN('[1]Share, Heavy Weapons to Ukraine'!C457)-1,0),0)</f>
        <v>1</v>
      </c>
      <c r="BD448" s="5" t="n">
        <f aca="false">VLOOKUP(Sheet1!B448,'[1]Country Summary (€)'!B$1:F$1048576,COLUMN('[1]Country Summary (€)'!C458)-1,FALSE())</f>
        <v>0</v>
      </c>
      <c r="BE448" s="5" t="str">
        <f aca="false">IF(AND(AG448=1,D448="Military",H448&lt;&gt;"Not given")=TRUE(),IF(SUMIFS(#REF!,#REF!,A448)&gt;0,ABS((SUMIFS(#REF!,#REF!,A448)/VLOOKUP("USD",'[1]Exchange Rates'!B$1:C$1048576,2,0)))/S448,"."),".")</f>
        <v>.</v>
      </c>
      <c r="BF448" s="1" t="str">
        <f aca="false">IF(AND(AG448=1,D448="Military",H448&lt;&gt;"Not given")=TRUE(),IF(SUMIFS(#REF!,#REF!,A448)&gt;0,IF((ABS((SUMIFS(#REF!,#REF!,A448)/VLOOKUP("USD",'[1]Exchange Rates'!B$1:C$1048576,2,0)))/S448)&gt;1,(SUMIFS(#REF!,#REF!,A448)-S448)/S448,(S448-SUMIFS(#REF!,#REF!,A448))/SUMIFS(#REF!,#REF!,A448)),"."),".")</f>
        <v>.</v>
      </c>
      <c r="BG448" s="37"/>
      <c r="BH448" s="37"/>
      <c r="BI448" s="37"/>
      <c r="BJ448" s="37"/>
      <c r="BK448" s="37"/>
      <c r="BL448" s="37"/>
      <c r="BM448" s="37"/>
      <c r="BN448" s="37"/>
      <c r="BO448" s="37"/>
      <c r="BP448" s="37"/>
      <c r="BQ448" s="37"/>
      <c r="BR448" s="37"/>
      <c r="BS448" s="37"/>
      <c r="BT448" s="37"/>
      <c r="BU448" s="37"/>
      <c r="BV448" s="37"/>
      <c r="BW448" s="37"/>
      <c r="BX448" s="37"/>
    </row>
    <row r="449" customFormat="false" ht="15.75" hidden="false" customHeight="true" outlineLevel="0" collapsed="false">
      <c r="A449" s="37" t="s">
        <v>479</v>
      </c>
      <c r="B449" s="37" t="s">
        <v>57</v>
      </c>
      <c r="C449" s="92" t="n">
        <v>45077</v>
      </c>
      <c r="D449" s="37" t="s">
        <v>105</v>
      </c>
      <c r="E449" s="37" t="s">
        <v>370</v>
      </c>
      <c r="F449" s="37" t="s">
        <v>534</v>
      </c>
      <c r="G449" s="5" t="s">
        <v>61</v>
      </c>
      <c r="H449" s="39" t="n">
        <v>300000000</v>
      </c>
      <c r="I449" s="37" t="s">
        <v>476</v>
      </c>
      <c r="J449" s="7" t="str">
        <f aca="false">VLOOKUP($I449,'[1]Price List, Weapons &amp; Items'!B$1:C$1048576,2,0)</f>
        <v>Ammunition for heavy weapon</v>
      </c>
      <c r="K449" s="7" t="str">
        <f aca="false">IF(I449=".",I449,VLOOKUP($I449,'[1]Price List, Weapons &amp; Items'!B$1:D$1048576,3,0))</f>
        <v>Surface-to-air missile (SAM)</v>
      </c>
      <c r="L449" s="8" t="n">
        <f aca="false">VLOOKUP(I449,'[1]Price List, Weapons &amp; Items'!B$1:E$1048576,4,0)</f>
        <v>0</v>
      </c>
      <c r="M449" s="9" t="s">
        <v>166</v>
      </c>
      <c r="N449" s="9" t="s">
        <v>166</v>
      </c>
      <c r="O449" s="9" t="n">
        <f aca="false">VLOOKUP($I449,'[1]Price List, Weapons &amp; Items'!B$1:G$1048576,6,0)</f>
        <v>3000000</v>
      </c>
      <c r="P449" s="6" t="str">
        <f aca="false">IF(TYPE(M449)=1,IF(TYPE(O449)=1,M449*O449,"No price"),".")</f>
        <v>.</v>
      </c>
      <c r="Q449" s="6" t="str">
        <f aca="false">IF(TYPE(N449)=1,IF(TYPE(O449)=1,N449*O449,"No price"),".")</f>
        <v>.</v>
      </c>
      <c r="R449" s="6" t="str">
        <f aca="false">IF(AG449=1,IF(H449&lt;&gt;"Not given",H449,IF(TYPE(H449)=2,IF(SUMIFS(#REF!,#REF!,A449)&gt;0,SUMIFS(#REF!,#REF!,A449),"."),"Format error")),"")</f>
        <v/>
      </c>
      <c r="S449" s="6" t="str">
        <f aca="false">IF(AND(AG449=1,R449&lt;&gt;".")=TRUE(),R449/VLOOKUP(G449,'[1]Exchange Rates'!B$1:C$1048576,2,0),IF(R449=".",".",""))</f>
        <v/>
      </c>
      <c r="T449" s="6" t="str">
        <f aca="false">IF(AG449=1,IF(AI449="Value is not given at all",".",IF(AI449="Value is given by the source",S449,IF(AI449="Value is calculated with prices",(IF(SUMIFS(#REF!,#REF!,A449)&gt;0,SUMIFS(#REF!,#REF!,A449),"."))/VLOOKUP("USD",'[1]Exchange Rates'!B$1:C$1048576,2,0),"Error with coding"))),"")</f>
        <v/>
      </c>
      <c r="U449" s="43" t="s">
        <v>63</v>
      </c>
      <c r="V449" s="34" t="s">
        <v>535</v>
      </c>
      <c r="W449" s="34" t="s">
        <v>513</v>
      </c>
      <c r="X449" s="37" t="s">
        <v>62</v>
      </c>
      <c r="Y449" s="37" t="s">
        <v>62</v>
      </c>
      <c r="Z449" s="43" t="n">
        <v>0</v>
      </c>
      <c r="AA449" s="43" t="n">
        <v>1</v>
      </c>
      <c r="AB449" s="5" t="n">
        <f aca="false">IF(AND(D449="Humanitarian", AE449&lt;&gt;"."), 1, 0)</f>
        <v>0</v>
      </c>
      <c r="AC449" s="5" t="n">
        <f aca="false">IF(OR(M449="undisclosed", M449="."), 0, IF(M449=N449, 1, 0))</f>
        <v>0</v>
      </c>
      <c r="AD449" s="5" t="n">
        <v>0</v>
      </c>
      <c r="AE449" s="37" t="s">
        <v>62</v>
      </c>
      <c r="AF449" s="12" t="str">
        <f aca="false">""</f>
        <v/>
      </c>
      <c r="AG449" s="36" t="n">
        <v>0</v>
      </c>
      <c r="AH449" s="43" t="s">
        <v>66</v>
      </c>
      <c r="AI449" s="43" t="s">
        <v>67</v>
      </c>
      <c r="AJ449" s="36" t="n">
        <v>1</v>
      </c>
      <c r="AK449" s="36" t="n">
        <v>17</v>
      </c>
      <c r="AL449" s="36" t="n">
        <v>0</v>
      </c>
      <c r="AM449" s="36" t="n">
        <f aca="false">IF(OR(AN449="2022-2023",AN449=2022), 1, 0)</f>
        <v>1</v>
      </c>
      <c r="AN449" s="36" t="s">
        <v>68</v>
      </c>
      <c r="AO449" s="36" t="n">
        <f aca="false">VLOOKUP($I449,'[1]Price List, Weapons &amp; Items'!B$1:F$1048576,5,0)</f>
        <v>0</v>
      </c>
      <c r="AP449" s="36" t="n">
        <f aca="false">IF(AND(AO449=1,M449="undisclosed")=TRUE(),1,0)</f>
        <v>0</v>
      </c>
      <c r="AQ449" s="36" t="n">
        <f aca="false">IF(AND(AO449=1,N449="undisclosed")=TRUE(),1,0)</f>
        <v>0</v>
      </c>
      <c r="AR449" s="36" t="n">
        <f aca="false">IFERROR(IF(SEARCH("ammuni",I449,1)&gt;0,1,0),0)</f>
        <v>0</v>
      </c>
      <c r="AS449" s="5" t="str">
        <f aca="false">VLOOKUP($I449,'[1]Price List, Weapons &amp; Items'!B$1:L$1048576,COLUMN('[1]Price List, Weapons &amp; Items'!$J$11)-1,0)</f>
        <v>Media reports (incl. social media)</v>
      </c>
      <c r="AT449" s="5" t="str">
        <f aca="false">IF(I449=".",".",VLOOKUP($I449,'[1]Price List, Weapons &amp; Items'!B$1:J$1048576,3,0))</f>
        <v>Surface-to-air missile (SAM)</v>
      </c>
      <c r="AU449" s="13" t="str">
        <f aca="true">IF(AG449=1,(OFFSET(I449,0,0,COUNTIF(#REF!,A449),1)),"")</f>
        <v/>
      </c>
      <c r="AV449" s="5" t="str">
        <f aca="false">VLOOKUP($I449,'[1]Price List, Weapons &amp; Items'!B$1:L$1048576,COLUMN('[1]Price List, Weapons &amp; Items'!$L$11)-1,0)</f>
        <v>no price, 0 count</v>
      </c>
      <c r="AW449" s="5" t="n">
        <f aca="false">IF(U449="Yes",1,0)</f>
        <v>1</v>
      </c>
      <c r="AX449" s="5" t="n">
        <f aca="false">IF(D449="Military",IF(OR(IFERROR(SEARCH("equipment",E449,1),0)&gt;0,IFERROR(SEARCH("weapons",E449,1),0)&gt;0),1,0),0)</f>
        <v>1</v>
      </c>
      <c r="AY449" s="5" t="str">
        <f aca="false">IFERROR(IF(VALUE(TEXT(C449,"mm"))=IF(AK449&gt;12,AK449-12,AK449),".",IF(TEXT(C449,"mm")="01",".",1)),"Value is not in date format")</f>
        <v>.</v>
      </c>
      <c r="AZ449" s="5" t="str">
        <f aca="false">IF(AND(A449=A448,C449=C448)=TRUE(),IF(F449=F448,".","1"),".")</f>
        <v>.</v>
      </c>
      <c r="BA449" s="5" t="str">
        <f aca="false">IF(AND(_xlfn.ISFORMULA(R449),_xlfn.ISFORMULA(S449),_xlfn.ISFORMULA(T449))=TRUE(),".",1)</f>
        <v>.</v>
      </c>
      <c r="BB449" s="5" t="str">
        <f aca="false">IF(T449&lt;&gt;".",IF(T449&gt;S449,1,"."),".")</f>
        <v>.</v>
      </c>
      <c r="BC449" s="5" t="n">
        <f aca="false">IFERROR(VLOOKUP(B449,'[1]Share, Heavy Weapons to Ukraine'!B$1:AA$1048576,COLUMN('[1]Share, Heavy Weapons to Ukraine'!C458)-1,0),0)</f>
        <v>1</v>
      </c>
      <c r="BD449" s="5" t="n">
        <f aca="false">VLOOKUP(Sheet1!B449,'[1]Country Summary (€)'!B$1:F$1048576,COLUMN('[1]Country Summary (€)'!C459)-1,FALSE())</f>
        <v>0</v>
      </c>
      <c r="BE449" s="5" t="str">
        <f aca="false">IF(AND(AG449=1,D449="Military",H449&lt;&gt;"Not given")=TRUE(),IF(SUMIFS(#REF!,#REF!,A449)&gt;0,ABS((SUMIFS(#REF!,#REF!,A449)/VLOOKUP("USD",'[1]Exchange Rates'!B$1:C$1048576,2,0)))/S449,"."),".")</f>
        <v>.</v>
      </c>
      <c r="BF449" s="1" t="str">
        <f aca="false">IF(AND(AG449=1,D449="Military",H449&lt;&gt;"Not given")=TRUE(),IF(SUMIFS(#REF!,#REF!,A449)&gt;0,IF((ABS((SUMIFS(#REF!,#REF!,A449)/VLOOKUP("USD",'[1]Exchange Rates'!B$1:C$1048576,2,0)))/S449)&gt;1,(SUMIFS(#REF!,#REF!,A449)-S449)/S449,(S449-SUMIFS(#REF!,#REF!,A449))/SUMIFS(#REF!,#REF!,A449)),"."),".")</f>
        <v>.</v>
      </c>
      <c r="BG449" s="37"/>
      <c r="BH449" s="37"/>
      <c r="BI449" s="37"/>
      <c r="BJ449" s="37"/>
      <c r="BK449" s="37"/>
      <c r="BL449" s="37"/>
      <c r="BM449" s="37"/>
      <c r="BN449" s="37"/>
      <c r="BO449" s="37"/>
      <c r="BP449" s="37"/>
      <c r="BQ449" s="37"/>
      <c r="BR449" s="37"/>
      <c r="BS449" s="37"/>
      <c r="BT449" s="37"/>
      <c r="BU449" s="37"/>
      <c r="BV449" s="37"/>
      <c r="BW449" s="37"/>
      <c r="BX449" s="37"/>
    </row>
    <row r="450" customFormat="false" ht="15.75" hidden="false" customHeight="true" outlineLevel="0" collapsed="false">
      <c r="A450" s="37" t="s">
        <v>479</v>
      </c>
      <c r="B450" s="37" t="s">
        <v>57</v>
      </c>
      <c r="C450" s="92" t="n">
        <v>45077</v>
      </c>
      <c r="D450" s="37" t="s">
        <v>105</v>
      </c>
      <c r="E450" s="37" t="s">
        <v>370</v>
      </c>
      <c r="F450" s="37" t="s">
        <v>534</v>
      </c>
      <c r="G450" s="5" t="s">
        <v>61</v>
      </c>
      <c r="H450" s="39" t="n">
        <v>300000000</v>
      </c>
      <c r="I450" s="37" t="s">
        <v>536</v>
      </c>
      <c r="J450" s="7" t="str">
        <f aca="false">VLOOKUP($I450,'[1]Price List, Weapons &amp; Items'!B$1:C$1048576,2,0)</f>
        <v>Ammunition for heavy weapon</v>
      </c>
      <c r="K450" s="7" t="str">
        <f aca="false">IF(I450=".",I450,VLOOKUP($I450,'[1]Price List, Weapons &amp; Items'!B$1:D$1048576,3,0))</f>
        <v>Aircraft missile ammunition</v>
      </c>
      <c r="L450" s="8" t="n">
        <f aca="false">VLOOKUP(I450,'[1]Price List, Weapons &amp; Items'!B$1:E$1048576,4,0)</f>
        <v>0</v>
      </c>
      <c r="M450" s="9" t="s">
        <v>166</v>
      </c>
      <c r="N450" s="9" t="s">
        <v>166</v>
      </c>
      <c r="O450" s="9" t="n">
        <f aca="false">VLOOKUP($I450,'[1]Price List, Weapons &amp; Items'!B$1:G$1048576,6,0)</f>
        <v>125000</v>
      </c>
      <c r="P450" s="6" t="str">
        <f aca="false">IF(TYPE(M450)=1,IF(TYPE(O450)=1,M450*O450,"No price"),".")</f>
        <v>.</v>
      </c>
      <c r="Q450" s="6" t="str">
        <f aca="false">IF(TYPE(N450)=1,IF(TYPE(O450)=1,N450*O450,"No price"),".")</f>
        <v>.</v>
      </c>
      <c r="R450" s="6" t="str">
        <f aca="false">IF(AG450=1,IF(H450&lt;&gt;"Not given",H450,IF(TYPE(H450)=2,IF(SUMIFS(#REF!,#REF!,A450)&gt;0,SUMIFS(#REF!,#REF!,A450),"."),"Format error")),"")</f>
        <v/>
      </c>
      <c r="S450" s="6" t="str">
        <f aca="false">IF(AND(AG450=1,R450&lt;&gt;".")=TRUE(),R450/VLOOKUP(G450,'[1]Exchange Rates'!B$1:C$1048576,2,0),IF(R450=".",".",""))</f>
        <v/>
      </c>
      <c r="T450" s="6" t="str">
        <f aca="false">IF(AG450=1,IF(AI450="Value is not given at all",".",IF(AI450="Value is given by the source",S450,IF(AI450="Value is calculated with prices",(IF(SUMIFS(#REF!,#REF!,A450)&gt;0,SUMIFS(#REF!,#REF!,A450),"."))/VLOOKUP("USD",'[1]Exchange Rates'!B$1:C$1048576,2,0),"Error with coding"))),"")</f>
        <v/>
      </c>
      <c r="U450" s="43" t="s">
        <v>63</v>
      </c>
      <c r="V450" s="34" t="s">
        <v>535</v>
      </c>
      <c r="W450" s="34" t="s">
        <v>513</v>
      </c>
      <c r="X450" s="37" t="s">
        <v>62</v>
      </c>
      <c r="Y450" s="37" t="s">
        <v>62</v>
      </c>
      <c r="Z450" s="43" t="n">
        <v>0</v>
      </c>
      <c r="AA450" s="43" t="n">
        <v>1</v>
      </c>
      <c r="AB450" s="5" t="n">
        <f aca="false">IF(AND(D450="Humanitarian", AE450&lt;&gt;"."), 1, 0)</f>
        <v>0</v>
      </c>
      <c r="AC450" s="5" t="n">
        <f aca="false">IF(OR(M450="undisclosed", M450="."), 0, IF(M450=N450, 1, 0))</f>
        <v>0</v>
      </c>
      <c r="AD450" s="5" t="n">
        <v>0</v>
      </c>
      <c r="AE450" s="37" t="s">
        <v>62</v>
      </c>
      <c r="AF450" s="12" t="str">
        <f aca="false">""</f>
        <v/>
      </c>
      <c r="AG450" s="36" t="n">
        <v>0</v>
      </c>
      <c r="AH450" s="43" t="s">
        <v>66</v>
      </c>
      <c r="AI450" s="43" t="s">
        <v>67</v>
      </c>
      <c r="AJ450" s="36" t="n">
        <v>1</v>
      </c>
      <c r="AK450" s="36" t="n">
        <v>17</v>
      </c>
      <c r="AL450" s="36" t="n">
        <v>0</v>
      </c>
      <c r="AM450" s="36" t="n">
        <f aca="false">IF(OR(AN450="2022-2023",AN450=2022), 1, 0)</f>
        <v>1</v>
      </c>
      <c r="AN450" s="36" t="s">
        <v>68</v>
      </c>
      <c r="AO450" s="36" t="n">
        <f aca="false">VLOOKUP($I450,'[1]Price List, Weapons &amp; Items'!B$1:F$1048576,5,0)</f>
        <v>0</v>
      </c>
      <c r="AP450" s="36" t="n">
        <f aca="false">IF(AND(AO450=1,M450="undisclosed")=TRUE(),1,0)</f>
        <v>0</v>
      </c>
      <c r="AQ450" s="36" t="n">
        <f aca="false">IF(AND(AO450=1,N450="undisclosed")=TRUE(),1,0)</f>
        <v>0</v>
      </c>
      <c r="AR450" s="36" t="n">
        <f aca="false">IFERROR(IF(SEARCH("ammuni",I450,1)&gt;0,1,0),0)</f>
        <v>0</v>
      </c>
      <c r="AS450" s="5" t="str">
        <f aca="false">VLOOKUP($I450,'[1]Price List, Weapons &amp; Items'!B$1:L$1048576,COLUMN('[1]Price List, Weapons &amp; Items'!$J$11)-1,0)</f>
        <v>Military media (incl. websites)</v>
      </c>
      <c r="AT450" s="5" t="str">
        <f aca="false">IF(I450=".",".",VLOOKUP($I450,'[1]Price List, Weapons &amp; Items'!B$1:J$1048576,3,0))</f>
        <v>Aircraft missile ammunition</v>
      </c>
      <c r="AU450" s="13" t="str">
        <f aca="true">IF(AG450=1,(OFFSET(I450,0,0,COUNTIF(#REF!,A450),1)),"")</f>
        <v/>
      </c>
      <c r="AV450" s="5" t="str">
        <f aca="false">VLOOKUP($I450,'[1]Price List, Weapons &amp; Items'!B$1:L$1048576,COLUMN('[1]Price List, Weapons &amp; Items'!$L$11)-1,0)</f>
        <v>no price, 0 count</v>
      </c>
      <c r="AW450" s="5" t="n">
        <f aca="false">IF(U450="Yes",1,0)</f>
        <v>1</v>
      </c>
      <c r="AX450" s="5" t="n">
        <f aca="false">IF(D450="Military",IF(OR(IFERROR(SEARCH("equipment",E450,1),0)&gt;0,IFERROR(SEARCH("weapons",E450,1),0)&gt;0),1,0),0)</f>
        <v>1</v>
      </c>
      <c r="AY450" s="5" t="str">
        <f aca="false">IFERROR(IF(VALUE(TEXT(C450,"mm"))=IF(AK450&gt;12,AK450-12,AK450),".",IF(TEXT(C450,"mm")="01",".",1)),"Value is not in date format")</f>
        <v>.</v>
      </c>
      <c r="AZ450" s="5" t="str">
        <f aca="false">IF(AND(A450=A449,C450=C449)=TRUE(),IF(F450=F449,".","1"),".")</f>
        <v>.</v>
      </c>
      <c r="BA450" s="5" t="str">
        <f aca="false">IF(AND(_xlfn.ISFORMULA(R450),_xlfn.ISFORMULA(S450),_xlfn.ISFORMULA(T450))=TRUE(),".",1)</f>
        <v>.</v>
      </c>
      <c r="BB450" s="5" t="str">
        <f aca="false">IF(T450&lt;&gt;".",IF(T450&gt;S450,1,"."),".")</f>
        <v>.</v>
      </c>
      <c r="BC450" s="5" t="n">
        <f aca="false">IFERROR(VLOOKUP(B450,'[1]Share, Heavy Weapons to Ukraine'!B$1:AA$1048576,COLUMN('[1]Share, Heavy Weapons to Ukraine'!C459)-1,0),0)</f>
        <v>1</v>
      </c>
      <c r="BD450" s="5" t="n">
        <f aca="false">VLOOKUP(Sheet1!B450,'[1]Country Summary (€)'!B$1:F$1048576,COLUMN('[1]Country Summary (€)'!C460)-1,FALSE())</f>
        <v>0</v>
      </c>
      <c r="BE450" s="5" t="str">
        <f aca="false">IF(AND(AG450=1,D450="Military",H450&lt;&gt;"Not given")=TRUE(),IF(SUMIFS(#REF!,#REF!,A450)&gt;0,ABS((SUMIFS(#REF!,#REF!,A450)/VLOOKUP("USD",'[1]Exchange Rates'!B$1:C$1048576,2,0)))/S450,"."),".")</f>
        <v>.</v>
      </c>
      <c r="BF450" s="1" t="str">
        <f aca="false">IF(AND(AG450=1,D450="Military",H450&lt;&gt;"Not given")=TRUE(),IF(SUMIFS(#REF!,#REF!,A450)&gt;0,IF((ABS((SUMIFS(#REF!,#REF!,A450)/VLOOKUP("USD",'[1]Exchange Rates'!B$1:C$1048576,2,0)))/S450)&gt;1,(SUMIFS(#REF!,#REF!,A450)-S450)/S450,(S450-SUMIFS(#REF!,#REF!,A450))/SUMIFS(#REF!,#REF!,A450)),"."),".")</f>
        <v>.</v>
      </c>
      <c r="BG450" s="37"/>
      <c r="BH450" s="37"/>
      <c r="BI450" s="37"/>
      <c r="BJ450" s="37"/>
      <c r="BK450" s="37"/>
      <c r="BL450" s="37"/>
      <c r="BM450" s="37"/>
      <c r="BN450" s="37"/>
      <c r="BO450" s="37"/>
      <c r="BP450" s="37"/>
      <c r="BQ450" s="37"/>
      <c r="BR450" s="37"/>
      <c r="BS450" s="37"/>
      <c r="BT450" s="37"/>
      <c r="BU450" s="37"/>
      <c r="BV450" s="37"/>
      <c r="BW450" s="37"/>
      <c r="BX450" s="37"/>
    </row>
    <row r="451" customFormat="false" ht="15.75" hidden="false" customHeight="true" outlineLevel="0" collapsed="false">
      <c r="A451" s="37" t="s">
        <v>479</v>
      </c>
      <c r="B451" s="37" t="s">
        <v>57</v>
      </c>
      <c r="C451" s="92" t="n">
        <v>45077</v>
      </c>
      <c r="D451" s="37" t="s">
        <v>105</v>
      </c>
      <c r="E451" s="37" t="s">
        <v>370</v>
      </c>
      <c r="F451" s="37" t="s">
        <v>534</v>
      </c>
      <c r="G451" s="5" t="s">
        <v>61</v>
      </c>
      <c r="H451" s="39" t="n">
        <v>300000000</v>
      </c>
      <c r="I451" s="37" t="s">
        <v>460</v>
      </c>
      <c r="J451" s="7" t="str">
        <f aca="false">VLOOKUP($I451,'[1]Price List, Weapons &amp; Items'!B$1:C$1048576,2,0)</f>
        <v>Heavy weapon</v>
      </c>
      <c r="K451" s="7" t="str">
        <f aca="false">IF(I451=".",I451,VLOOKUP($I451,'[1]Price List, Weapons &amp; Items'!B$1:D$1048576,3,0))</f>
        <v>Anti-aircraft surface-to-air missile (SAM) system (point-defense)</v>
      </c>
      <c r="L451" s="8" t="n">
        <f aca="false">VLOOKUP(I451,'[1]Price List, Weapons &amp; Items'!B$1:E$1048576,4,0)</f>
        <v>0</v>
      </c>
      <c r="M451" s="9" t="n">
        <v>8</v>
      </c>
      <c r="N451" s="9" t="s">
        <v>166</v>
      </c>
      <c r="O451" s="9" t="n">
        <f aca="false">VLOOKUP($I451,'[1]Price List, Weapons &amp; Items'!B$1:G$1048576,6,0)</f>
        <v>1866185.2217929</v>
      </c>
      <c r="P451" s="6" t="str">
        <f aca="false">IF(TYPE(M451)=1,IF(TYPE(O451)=1,M451*O451,"No price"),".")</f>
        <v>No price</v>
      </c>
      <c r="Q451" s="6" t="str">
        <f aca="false">IF(TYPE(N451)=1,IF(TYPE(O451)=1,N451*O451,"No price"),".")</f>
        <v>.</v>
      </c>
      <c r="R451" s="6" t="str">
        <f aca="false">IF(AG451=1,IF(H451&lt;&gt;"Not given",H451,IF(TYPE(H451)=2,IF(SUMIFS(#REF!,#REF!,A451)&gt;0,SUMIFS(#REF!,#REF!,A451),"."),"Format error")),"")</f>
        <v/>
      </c>
      <c r="S451" s="6" t="str">
        <f aca="false">IF(AND(AG451=1,R451&lt;&gt;".")=TRUE(),R451/VLOOKUP(G451,'[1]Exchange Rates'!B$1:C$1048576,2,0),IF(R451=".",".",""))</f>
        <v/>
      </c>
      <c r="T451" s="6" t="str">
        <f aca="false">IF(AG451=1,IF(AI451="Value is not given at all",".",IF(AI451="Value is given by the source",S451,IF(AI451="Value is calculated with prices",(IF(SUMIFS(#REF!,#REF!,A451)&gt;0,SUMIFS(#REF!,#REF!,A451),"."))/VLOOKUP("USD",'[1]Exchange Rates'!B$1:C$1048576,2,0),"Error with coding"))),"")</f>
        <v/>
      </c>
      <c r="U451" s="43" t="s">
        <v>63</v>
      </c>
      <c r="V451" s="34" t="s">
        <v>535</v>
      </c>
      <c r="W451" s="34" t="s">
        <v>513</v>
      </c>
      <c r="X451" s="37" t="s">
        <v>62</v>
      </c>
      <c r="Y451" s="37" t="s">
        <v>62</v>
      </c>
      <c r="Z451" s="43" t="n">
        <v>0</v>
      </c>
      <c r="AA451" s="43" t="n">
        <v>1</v>
      </c>
      <c r="AB451" s="5" t="n">
        <f aca="false">IF(AND(D451="Humanitarian", AE451&lt;&gt;"."), 1, 0)</f>
        <v>0</v>
      </c>
      <c r="AC451" s="5" t="n">
        <f aca="false">IF(OR(M451="undisclosed", M451="."), 0, IF(M451=N451, 1, 0))</f>
        <v>0</v>
      </c>
      <c r="AD451" s="5" t="n">
        <v>0</v>
      </c>
      <c r="AE451" s="37" t="s">
        <v>62</v>
      </c>
      <c r="AF451" s="12" t="str">
        <f aca="false">""</f>
        <v/>
      </c>
      <c r="AG451" s="36" t="n">
        <v>0</v>
      </c>
      <c r="AH451" s="43" t="s">
        <v>66</v>
      </c>
      <c r="AI451" s="43" t="s">
        <v>67</v>
      </c>
      <c r="AJ451" s="36" t="n">
        <v>1</v>
      </c>
      <c r="AK451" s="36" t="n">
        <v>17</v>
      </c>
      <c r="AL451" s="36" t="n">
        <v>0</v>
      </c>
      <c r="AM451" s="36" t="n">
        <f aca="false">IF(OR(AN451="2022-2023",AN451=2022), 1, 0)</f>
        <v>1</v>
      </c>
      <c r="AN451" s="36" t="s">
        <v>68</v>
      </c>
      <c r="AO451" s="36" t="n">
        <f aca="false">VLOOKUP($I451,'[1]Price List, Weapons &amp; Items'!B$1:F$1048576,5,0)</f>
        <v>0</v>
      </c>
      <c r="AP451" s="36" t="n">
        <f aca="false">IF(AND(AO451=1,M451="undisclosed")=TRUE(),1,0)</f>
        <v>0</v>
      </c>
      <c r="AQ451" s="36" t="n">
        <f aca="false">IF(AND(AO451=1,N451="undisclosed")=TRUE(),1,0)</f>
        <v>0</v>
      </c>
      <c r="AR451" s="36" t="n">
        <f aca="false">IFERROR(IF(SEARCH("ammuni",I451,1)&gt;0,1,0),0)</f>
        <v>0</v>
      </c>
      <c r="AS451" s="5" t="str">
        <f aca="false">VLOOKUP($I451,'[1]Price List, Weapons &amp; Items'!B$1:L$1048576,COLUMN('[1]Price List, Weapons &amp; Items'!$J$11)-1,0)</f>
        <v>Contracts</v>
      </c>
      <c r="AT451" s="5" t="str">
        <f aca="false">IF(I451=".",".",VLOOKUP($I451,'[1]Price List, Weapons &amp; Items'!B$1:J$1048576,3,0))</f>
        <v>Anti-aircraft surface-to-air missile (SAM) system (point-defense)</v>
      </c>
      <c r="AU451" s="13" t="str">
        <f aca="true">IF(AG451=1,(OFFSET(I451,0,0,COUNTIF(#REF!,A451),1)),"")</f>
        <v/>
      </c>
      <c r="AV451" s="5" t="n">
        <f aca="false">VLOOKUP($I451,'[1]Price List, Weapons &amp; Items'!B$1:L$1048576,COLUMN('[1]Price List, Weapons &amp; Items'!$L$11)-1,0)</f>
        <v>0</v>
      </c>
      <c r="AW451" s="5" t="n">
        <f aca="false">IF(U451="Yes",1,0)</f>
        <v>1</v>
      </c>
      <c r="AX451" s="5" t="n">
        <f aca="false">IF(D451="Military",IF(OR(IFERROR(SEARCH("equipment",E451,1),0)&gt;0,IFERROR(SEARCH("weapons",E451,1),0)&gt;0),1,0),0)</f>
        <v>1</v>
      </c>
      <c r="AY451" s="5" t="str">
        <f aca="false">IFERROR(IF(VALUE(TEXT(C451,"mm"))=IF(AK451&gt;12,AK451-12,AK451),".",IF(TEXT(C451,"mm")="01",".",1)),"Value is not in date format")</f>
        <v>.</v>
      </c>
      <c r="AZ451" s="5" t="str">
        <f aca="false">IF(AND(A451=A450,C451=C450)=TRUE(),IF(F451=F450,".","1"),".")</f>
        <v>.</v>
      </c>
      <c r="BA451" s="5" t="str">
        <f aca="false">IF(AND(_xlfn.ISFORMULA(R451),_xlfn.ISFORMULA(S451),_xlfn.ISFORMULA(T451))=TRUE(),".",1)</f>
        <v>.</v>
      </c>
      <c r="BB451" s="5" t="str">
        <f aca="false">IF(T451&lt;&gt;".",IF(T451&gt;S451,1,"."),".")</f>
        <v>.</v>
      </c>
      <c r="BC451" s="5" t="n">
        <f aca="false">IFERROR(VLOOKUP(B451,'[1]Share, Heavy Weapons to Ukraine'!B$1:AA$1048576,COLUMN('[1]Share, Heavy Weapons to Ukraine'!C460)-1,0),0)</f>
        <v>1</v>
      </c>
      <c r="BD451" s="5" t="n">
        <f aca="false">VLOOKUP(Sheet1!B451,'[1]Country Summary (€)'!B$1:F$1048576,COLUMN('[1]Country Summary (€)'!C461)-1,FALSE())</f>
        <v>0</v>
      </c>
      <c r="BE451" s="5" t="str">
        <f aca="false">IF(AND(AG451=1,D451="Military",H451&lt;&gt;"Not given")=TRUE(),IF(SUMIFS(#REF!,#REF!,A451)&gt;0,ABS((SUMIFS(#REF!,#REF!,A451)/VLOOKUP("USD",'[1]Exchange Rates'!B$1:C$1048576,2,0)))/S451,"."),".")</f>
        <v>.</v>
      </c>
      <c r="BF451" s="1" t="str">
        <f aca="false">IF(AND(AG451=1,D451="Military",H451&lt;&gt;"Not given")=TRUE(),IF(SUMIFS(#REF!,#REF!,A451)&gt;0,IF((ABS((SUMIFS(#REF!,#REF!,A451)/VLOOKUP("USD",'[1]Exchange Rates'!B$1:C$1048576,2,0)))/S451)&gt;1,(SUMIFS(#REF!,#REF!,A451)-S451)/S451,(S451-SUMIFS(#REF!,#REF!,A451))/SUMIFS(#REF!,#REF!,A451)),"."),".")</f>
        <v>.</v>
      </c>
      <c r="BG451" s="37"/>
      <c r="BH451" s="37"/>
      <c r="BI451" s="37"/>
      <c r="BJ451" s="37"/>
      <c r="BK451" s="37"/>
      <c r="BL451" s="37"/>
      <c r="BM451" s="37"/>
      <c r="BN451" s="37"/>
      <c r="BO451" s="37"/>
      <c r="BP451" s="37"/>
      <c r="BQ451" s="37"/>
      <c r="BR451" s="37"/>
      <c r="BS451" s="37"/>
      <c r="BT451" s="37"/>
      <c r="BU451" s="37"/>
      <c r="BV451" s="37"/>
      <c r="BW451" s="37"/>
      <c r="BX451" s="37"/>
    </row>
    <row r="452" customFormat="false" ht="15.75" hidden="false" customHeight="true" outlineLevel="0" collapsed="false">
      <c r="A452" s="37" t="s">
        <v>479</v>
      </c>
      <c r="B452" s="37" t="s">
        <v>57</v>
      </c>
      <c r="C452" s="92" t="n">
        <v>45077</v>
      </c>
      <c r="D452" s="37" t="s">
        <v>105</v>
      </c>
      <c r="E452" s="37" t="s">
        <v>370</v>
      </c>
      <c r="F452" s="37" t="s">
        <v>534</v>
      </c>
      <c r="G452" s="5" t="s">
        <v>61</v>
      </c>
      <c r="H452" s="39" t="n">
        <v>300000000</v>
      </c>
      <c r="I452" s="37" t="s">
        <v>114</v>
      </c>
      <c r="J452" s="7" t="str">
        <f aca="false">VLOOKUP($I452,'[1]Price List, Weapons &amp; Items'!B$1:C$1048576,2,0)</f>
        <v>Portable defence system</v>
      </c>
      <c r="K452" s="7" t="str">
        <f aca="false">IF(I452=".",I452,VLOOKUP($I452,'[1]Price List, Weapons &amp; Items'!B$1:D$1048576,3,0))</f>
        <v>MANPADS</v>
      </c>
      <c r="L452" s="8" t="n">
        <f aca="false">VLOOKUP(I452,'[1]Price List, Weapons &amp; Items'!B$1:E$1048576,4,0)</f>
        <v>0</v>
      </c>
      <c r="M452" s="9" t="n">
        <v>1200</v>
      </c>
      <c r="N452" s="9" t="s">
        <v>166</v>
      </c>
      <c r="O452" s="9" t="n">
        <f aca="false">VLOOKUP($I452,'[1]Price List, Weapons &amp; Items'!B$1:G$1048576,6,0)</f>
        <v>119000</v>
      </c>
      <c r="P452" s="6" t="str">
        <f aca="false">IF(TYPE(M452)=1,IF(TYPE(O452)=1,M452*O452,"No price"),".")</f>
        <v>No price</v>
      </c>
      <c r="Q452" s="6" t="str">
        <f aca="false">IF(TYPE(N452)=1,IF(TYPE(O452)=1,N452*O452,"No price"),".")</f>
        <v>.</v>
      </c>
      <c r="R452" s="6" t="str">
        <f aca="false">IF(AG452=1,IF(H452&lt;&gt;"Not given",H452,IF(TYPE(H452)=2,IF(SUMIFS(#REF!,#REF!,A452)&gt;0,SUMIFS(#REF!,#REF!,A452),"."),"Format error")),"")</f>
        <v/>
      </c>
      <c r="S452" s="6" t="str">
        <f aca="false">IF(AND(AG452=1,R452&lt;&gt;".")=TRUE(),R452/VLOOKUP(G452,'[1]Exchange Rates'!B$1:C$1048576,2,0),IF(R452=".",".",""))</f>
        <v/>
      </c>
      <c r="T452" s="6" t="str">
        <f aca="false">IF(AG452=1,IF(AI452="Value is not given at all",".",IF(AI452="Value is given by the source",S452,IF(AI452="Value is calculated with prices",(IF(SUMIFS(#REF!,#REF!,A452)&gt;0,SUMIFS(#REF!,#REF!,A452),"."))/VLOOKUP("USD",'[1]Exchange Rates'!B$1:C$1048576,2,0),"Error with coding"))),"")</f>
        <v/>
      </c>
      <c r="U452" s="43" t="s">
        <v>63</v>
      </c>
      <c r="V452" s="34" t="s">
        <v>535</v>
      </c>
      <c r="W452" s="34" t="s">
        <v>513</v>
      </c>
      <c r="X452" s="37" t="s">
        <v>62</v>
      </c>
      <c r="Y452" s="37" t="s">
        <v>62</v>
      </c>
      <c r="Z452" s="43" t="n">
        <v>0</v>
      </c>
      <c r="AA452" s="43" t="n">
        <v>1</v>
      </c>
      <c r="AB452" s="5" t="n">
        <f aca="false">IF(AND(D452="Humanitarian", AE452&lt;&gt;"."), 1, 0)</f>
        <v>0</v>
      </c>
      <c r="AC452" s="5" t="n">
        <f aca="false">IF(OR(M452="undisclosed", M452="."), 0, IF(M452=N452, 1, 0))</f>
        <v>0</v>
      </c>
      <c r="AD452" s="5" t="n">
        <v>0</v>
      </c>
      <c r="AE452" s="37" t="s">
        <v>62</v>
      </c>
      <c r="AF452" s="12" t="str">
        <f aca="false">""</f>
        <v/>
      </c>
      <c r="AG452" s="36" t="n">
        <v>0</v>
      </c>
      <c r="AH452" s="43" t="s">
        <v>66</v>
      </c>
      <c r="AI452" s="43" t="s">
        <v>67</v>
      </c>
      <c r="AJ452" s="36" t="n">
        <v>1</v>
      </c>
      <c r="AK452" s="36" t="n">
        <v>17</v>
      </c>
      <c r="AL452" s="36" t="n">
        <v>0</v>
      </c>
      <c r="AM452" s="36" t="n">
        <f aca="false">IF(OR(AN452="2022-2023",AN452=2022), 1, 0)</f>
        <v>1</v>
      </c>
      <c r="AN452" s="36" t="s">
        <v>68</v>
      </c>
      <c r="AO452" s="36" t="n">
        <f aca="false">VLOOKUP($I452,'[1]Price List, Weapons &amp; Items'!B$1:F$1048576,5,0)</f>
        <v>0</v>
      </c>
      <c r="AP452" s="36" t="n">
        <f aca="false">IF(AND(AO452=1,M452="undisclosed")=TRUE(),1,0)</f>
        <v>0</v>
      </c>
      <c r="AQ452" s="36" t="n">
        <f aca="false">IF(AND(AO452=1,N452="undisclosed")=TRUE(),1,0)</f>
        <v>0</v>
      </c>
      <c r="AR452" s="36" t="n">
        <f aca="false">IFERROR(IF(SEARCH("ammuni",I452,1)&gt;0,1,0),0)</f>
        <v>0</v>
      </c>
      <c r="AS452" s="5" t="str">
        <f aca="false">VLOOKUP($I452,'[1]Price List, Weapons &amp; Items'!B$1:L$1048576,COLUMN('[1]Price List, Weapons &amp; Items'!$J$11)-1,0)</f>
        <v>Miscellaneous</v>
      </c>
      <c r="AT452" s="5" t="str">
        <f aca="false">IF(I452=".",".",VLOOKUP($I452,'[1]Price List, Weapons &amp; Items'!B$1:J$1048576,3,0))</f>
        <v>MANPADS</v>
      </c>
      <c r="AU452" s="13" t="str">
        <f aca="true">IF(AG452=1,(OFFSET(I452,0,0,COUNTIF(#REF!,A452),1)),"")</f>
        <v/>
      </c>
      <c r="AV452" s="5" t="n">
        <f aca="false">VLOOKUP($I452,'[1]Price List, Weapons &amp; Items'!B$1:L$1048576,COLUMN('[1]Price List, Weapons &amp; Items'!$L$11)-1,0)</f>
        <v>0</v>
      </c>
      <c r="AW452" s="5" t="n">
        <f aca="false">IF(U452="Yes",1,0)</f>
        <v>1</v>
      </c>
      <c r="AX452" s="5" t="n">
        <f aca="false">IF(D452="Military",IF(OR(IFERROR(SEARCH("equipment",E452,1),0)&gt;0,IFERROR(SEARCH("weapons",E452,1),0)&gt;0),1,0),0)</f>
        <v>1</v>
      </c>
      <c r="AY452" s="5" t="str">
        <f aca="false">IFERROR(IF(VALUE(TEXT(C452,"mm"))=IF(AK452&gt;12,AK452-12,AK452),".",IF(TEXT(C452,"mm")="01",".",1)),"Value is not in date format")</f>
        <v>.</v>
      </c>
      <c r="AZ452" s="5" t="str">
        <f aca="false">IF(AND(A452=A451,C452=C451)=TRUE(),IF(F452=F451,".","1"),".")</f>
        <v>.</v>
      </c>
      <c r="BA452" s="5" t="str">
        <f aca="false">IF(AND(_xlfn.ISFORMULA(R452),_xlfn.ISFORMULA(S452),_xlfn.ISFORMULA(T452))=TRUE(),".",1)</f>
        <v>.</v>
      </c>
      <c r="BB452" s="5" t="str">
        <f aca="false">IF(T452&lt;&gt;".",IF(T452&gt;S452,1,"."),".")</f>
        <v>.</v>
      </c>
      <c r="BC452" s="5" t="n">
        <f aca="false">IFERROR(VLOOKUP(B452,'[1]Share, Heavy Weapons to Ukraine'!B$1:AA$1048576,COLUMN('[1]Share, Heavy Weapons to Ukraine'!C461)-1,0),0)</f>
        <v>1</v>
      </c>
      <c r="BD452" s="5" t="n">
        <f aca="false">VLOOKUP(Sheet1!B452,'[1]Country Summary (€)'!B$1:F$1048576,COLUMN('[1]Country Summary (€)'!C462)-1,FALSE())</f>
        <v>0</v>
      </c>
      <c r="BE452" s="5" t="str">
        <f aca="false">IF(AND(AG452=1,D452="Military",H452&lt;&gt;"Not given")=TRUE(),IF(SUMIFS(#REF!,#REF!,A452)&gt;0,ABS((SUMIFS(#REF!,#REF!,A452)/VLOOKUP("USD",'[1]Exchange Rates'!B$1:C$1048576,2,0)))/S452,"."),".")</f>
        <v>.</v>
      </c>
      <c r="BF452" s="1" t="str">
        <f aca="false">IF(AND(AG452=1,D452="Military",H452&lt;&gt;"Not given")=TRUE(),IF(SUMIFS(#REF!,#REF!,A452)&gt;0,IF((ABS((SUMIFS(#REF!,#REF!,A452)/VLOOKUP("USD",'[1]Exchange Rates'!B$1:C$1048576,2,0)))/S452)&gt;1,(SUMIFS(#REF!,#REF!,A452)-S452)/S452,(S452-SUMIFS(#REF!,#REF!,A452))/SUMIFS(#REF!,#REF!,A452)),"."),".")</f>
        <v>.</v>
      </c>
      <c r="BG452" s="37"/>
      <c r="BH452" s="37"/>
      <c r="BI452" s="37"/>
      <c r="BJ452" s="37"/>
      <c r="BK452" s="37"/>
      <c r="BL452" s="37"/>
      <c r="BM452" s="37"/>
      <c r="BN452" s="37"/>
      <c r="BO452" s="37"/>
      <c r="BP452" s="37"/>
      <c r="BQ452" s="37"/>
      <c r="BR452" s="37"/>
      <c r="BS452" s="37"/>
      <c r="BT452" s="37"/>
      <c r="BU452" s="37"/>
      <c r="BV452" s="37"/>
      <c r="BW452" s="37"/>
      <c r="BX452" s="37"/>
    </row>
    <row r="453" customFormat="false" ht="15.75" hidden="false" customHeight="true" outlineLevel="0" collapsed="false">
      <c r="A453" s="37" t="s">
        <v>479</v>
      </c>
      <c r="B453" s="37" t="s">
        <v>57</v>
      </c>
      <c r="C453" s="92" t="n">
        <v>45077</v>
      </c>
      <c r="D453" s="37" t="s">
        <v>105</v>
      </c>
      <c r="E453" s="37" t="s">
        <v>370</v>
      </c>
      <c r="F453" s="37" t="s">
        <v>534</v>
      </c>
      <c r="G453" s="5" t="s">
        <v>61</v>
      </c>
      <c r="H453" s="39" t="n">
        <v>300000000</v>
      </c>
      <c r="I453" s="37" t="s">
        <v>494</v>
      </c>
      <c r="J453" s="7" t="str">
        <f aca="false">VLOOKUP($I453,'[1]Price List, Weapons &amp; Items'!B$1:C$1048576,2,0)</f>
        <v>Ammunition for heavy weapon</v>
      </c>
      <c r="K453" s="7" t="str">
        <f aca="false">IF(I453=".",I453,VLOOKUP($I453,'[1]Price List, Weapons &amp; Items'!B$1:D$1048576,3,0))</f>
        <v>227mm MLRS ammunition</v>
      </c>
      <c r="L453" s="8" t="n">
        <f aca="false">VLOOKUP(I453,'[1]Price List, Weapons &amp; Items'!B$1:E$1048576,4,0)</f>
        <v>0</v>
      </c>
      <c r="M453" s="9" t="s">
        <v>166</v>
      </c>
      <c r="N453" s="9" t="s">
        <v>166</v>
      </c>
      <c r="O453" s="9" t="n">
        <f aca="false">VLOOKUP($I453,'[1]Price List, Weapons &amp; Items'!B$1:G$1048576,6,0)</f>
        <v>150000</v>
      </c>
      <c r="P453" s="6" t="str">
        <f aca="false">IF(TYPE(M453)=1,IF(TYPE(O453)=1,M453*O453,"No price"),".")</f>
        <v>.</v>
      </c>
      <c r="Q453" s="6" t="str">
        <f aca="false">IF(TYPE(N453)=1,IF(TYPE(O453)=1,N453*O453,"No price"),".")</f>
        <v>.</v>
      </c>
      <c r="R453" s="6" t="str">
        <f aca="false">IF(AG453=1,IF(H453&lt;&gt;"Not given",H453,IF(TYPE(H453)=2,IF(SUMIFS(#REF!,#REF!,A453)&gt;0,SUMIFS(#REF!,#REF!,A453),"."),"Format error")),"")</f>
        <v/>
      </c>
      <c r="S453" s="6" t="str">
        <f aca="false">IF(AND(AG453=1,R453&lt;&gt;".")=TRUE(),R453/VLOOKUP(G453,'[1]Exchange Rates'!B$1:C$1048576,2,0),IF(R453=".",".",""))</f>
        <v/>
      </c>
      <c r="T453" s="6" t="str">
        <f aca="false">IF(AG453=1,IF(AI453="Value is not given at all",".",IF(AI453="Value is given by the source",S453,IF(AI453="Value is calculated with prices",(IF(SUMIFS(#REF!,#REF!,A453)&gt;0,SUMIFS(#REF!,#REF!,A453),"."))/VLOOKUP("USD",'[1]Exchange Rates'!B$1:C$1048576,2,0),"Error with coding"))),"")</f>
        <v/>
      </c>
      <c r="U453" s="43" t="s">
        <v>63</v>
      </c>
      <c r="V453" s="34" t="s">
        <v>535</v>
      </c>
      <c r="W453" s="34" t="s">
        <v>513</v>
      </c>
      <c r="X453" s="37" t="s">
        <v>62</v>
      </c>
      <c r="Y453" s="37" t="s">
        <v>62</v>
      </c>
      <c r="Z453" s="43" t="n">
        <v>0</v>
      </c>
      <c r="AA453" s="43" t="n">
        <v>1</v>
      </c>
      <c r="AB453" s="5" t="n">
        <f aca="false">IF(AND(D453="Humanitarian", AE453&lt;&gt;"."), 1, 0)</f>
        <v>0</v>
      </c>
      <c r="AC453" s="5" t="n">
        <f aca="false">IF(OR(M453="undisclosed", M453="."), 0, IF(M453=N453, 1, 0))</f>
        <v>0</v>
      </c>
      <c r="AD453" s="5" t="n">
        <v>0</v>
      </c>
      <c r="AE453" s="37" t="s">
        <v>62</v>
      </c>
      <c r="AF453" s="12" t="str">
        <f aca="false">""</f>
        <v/>
      </c>
      <c r="AG453" s="36" t="n">
        <v>0</v>
      </c>
      <c r="AH453" s="43" t="s">
        <v>66</v>
      </c>
      <c r="AI453" s="43" t="s">
        <v>67</v>
      </c>
      <c r="AJ453" s="36" t="n">
        <v>1</v>
      </c>
      <c r="AK453" s="36" t="n">
        <v>17</v>
      </c>
      <c r="AL453" s="36" t="n">
        <v>0</v>
      </c>
      <c r="AM453" s="36" t="n">
        <f aca="false">IF(OR(AN453="2022-2023",AN453=2022), 1, 0)</f>
        <v>1</v>
      </c>
      <c r="AN453" s="36" t="s">
        <v>68</v>
      </c>
      <c r="AO453" s="36" t="n">
        <f aca="false">VLOOKUP($I453,'[1]Price List, Weapons &amp; Items'!B$1:F$1048576,5,0)</f>
        <v>1</v>
      </c>
      <c r="AP453" s="36" t="n">
        <f aca="false">IF(AND(AO453=1,M453="undisclosed")=TRUE(),1,0)</f>
        <v>1</v>
      </c>
      <c r="AQ453" s="36" t="n">
        <f aca="false">IF(AND(AO453=1,N453="undisclosed")=TRUE(),1,0)</f>
        <v>1</v>
      </c>
      <c r="AR453" s="36" t="n">
        <f aca="false">IFERROR(IF(SEARCH("ammuni",I453,1)&gt;0,1,0),0)</f>
        <v>1</v>
      </c>
      <c r="AS453" s="5" t="str">
        <f aca="false">VLOOKUP($I453,'[1]Price List, Weapons &amp; Items'!B$1:L$1048576,COLUMN('[1]Price List, Weapons &amp; Items'!$J$11)-1,0)</f>
        <v>Media reports (incl. social media)</v>
      </c>
      <c r="AT453" s="5" t="str">
        <f aca="false">IF(I453=".",".",VLOOKUP($I453,'[1]Price List, Weapons &amp; Items'!B$1:J$1048576,3,0))</f>
        <v>227mm MLRS ammunition</v>
      </c>
      <c r="AU453" s="13" t="str">
        <f aca="true">IF(AG453=1,(OFFSET(I453,0,0,COUNTIF(#REF!,A453),1)),"")</f>
        <v/>
      </c>
      <c r="AV453" s="5" t="str">
        <f aca="false">VLOOKUP($I453,'[1]Price List, Weapons &amp; Items'!B$1:L$1048576,COLUMN('[1]Price List, Weapons &amp; Items'!$L$11)-1,0)</f>
        <v>no price, 0 count</v>
      </c>
      <c r="AW453" s="5" t="n">
        <f aca="false">IF(U453="Yes",1,0)</f>
        <v>1</v>
      </c>
      <c r="AX453" s="5" t="n">
        <f aca="false">IF(D453="Military",IF(OR(IFERROR(SEARCH("equipment",E453,1),0)&gt;0,IFERROR(SEARCH("weapons",E453,1),0)&gt;0),1,0),0)</f>
        <v>1</v>
      </c>
      <c r="AY453" s="5" t="str">
        <f aca="false">IFERROR(IF(VALUE(TEXT(C453,"mm"))=IF(AK453&gt;12,AK453-12,AK453),".",IF(TEXT(C453,"mm")="01",".",1)),"Value is not in date format")</f>
        <v>.</v>
      </c>
      <c r="AZ453" s="5" t="str">
        <f aca="false">IF(AND(A453=A452,C453=C452)=TRUE(),IF(F453=F452,".","1"),".")</f>
        <v>.</v>
      </c>
      <c r="BA453" s="5" t="str">
        <f aca="false">IF(AND(_xlfn.ISFORMULA(R453),_xlfn.ISFORMULA(S453),_xlfn.ISFORMULA(T453))=TRUE(),".",1)</f>
        <v>.</v>
      </c>
      <c r="BB453" s="5" t="str">
        <f aca="false">IF(T453&lt;&gt;".",IF(T453&gt;S453,1,"."),".")</f>
        <v>.</v>
      </c>
      <c r="BC453" s="5" t="n">
        <f aca="false">IFERROR(VLOOKUP(B453,'[1]Share, Heavy Weapons to Ukraine'!B$1:AA$1048576,COLUMN('[1]Share, Heavy Weapons to Ukraine'!C462)-1,0),0)</f>
        <v>1</v>
      </c>
      <c r="BD453" s="5" t="n">
        <f aca="false">VLOOKUP(Sheet1!B453,'[1]Country Summary (€)'!B$1:F$1048576,COLUMN('[1]Country Summary (€)'!C463)-1,FALSE())</f>
        <v>0</v>
      </c>
      <c r="BE453" s="5" t="str">
        <f aca="false">IF(AND(AG453=1,D453="Military",H453&lt;&gt;"Not given")=TRUE(),IF(SUMIFS(#REF!,#REF!,A453)&gt;0,ABS((SUMIFS(#REF!,#REF!,A453)/VLOOKUP("USD",'[1]Exchange Rates'!B$1:C$1048576,2,0)))/S453,"."),".")</f>
        <v>.</v>
      </c>
      <c r="BF453" s="1" t="str">
        <f aca="false">IF(AND(AG453=1,D453="Military",H453&lt;&gt;"Not given")=TRUE(),IF(SUMIFS(#REF!,#REF!,A453)&gt;0,IF((ABS((SUMIFS(#REF!,#REF!,A453)/VLOOKUP("USD",'[1]Exchange Rates'!B$1:C$1048576,2,0)))/S453)&gt;1,(SUMIFS(#REF!,#REF!,A453)-S453)/S453,(S453-SUMIFS(#REF!,#REF!,A453))/SUMIFS(#REF!,#REF!,A453)),"."),".")</f>
        <v>.</v>
      </c>
      <c r="BG453" s="37"/>
      <c r="BH453" s="37"/>
      <c r="BI453" s="37"/>
      <c r="BJ453" s="37"/>
      <c r="BK453" s="37"/>
      <c r="BL453" s="37"/>
      <c r="BM453" s="37"/>
      <c r="BN453" s="37"/>
      <c r="BO453" s="37"/>
      <c r="BP453" s="37"/>
      <c r="BQ453" s="37"/>
      <c r="BR453" s="37"/>
      <c r="BS453" s="37"/>
      <c r="BT453" s="37"/>
      <c r="BU453" s="37"/>
      <c r="BV453" s="37"/>
      <c r="BW453" s="37"/>
      <c r="BX453" s="37"/>
    </row>
    <row r="454" customFormat="false" ht="15.75" hidden="false" customHeight="true" outlineLevel="0" collapsed="false">
      <c r="A454" s="37" t="s">
        <v>479</v>
      </c>
      <c r="B454" s="37" t="s">
        <v>57</v>
      </c>
      <c r="C454" s="92" t="n">
        <v>45077</v>
      </c>
      <c r="D454" s="37" t="s">
        <v>105</v>
      </c>
      <c r="E454" s="37" t="s">
        <v>370</v>
      </c>
      <c r="F454" s="37" t="s">
        <v>534</v>
      </c>
      <c r="G454" s="5" t="s">
        <v>61</v>
      </c>
      <c r="H454" s="39" t="n">
        <v>300000000</v>
      </c>
      <c r="I454" s="37" t="s">
        <v>147</v>
      </c>
      <c r="J454" s="7" t="str">
        <f aca="false">VLOOKUP($I454,'[1]Price List, Weapons &amp; Items'!B$1:C$1048576,2,0)</f>
        <v>Ammunition for heavy weapon</v>
      </c>
      <c r="K454" s="7" t="str">
        <f aca="false">IF(I454=".",I454,VLOOKUP($I454,'[1]Price List, Weapons &amp; Items'!B$1:D$1048576,3,0))</f>
        <v>155mm howitzer ammunition</v>
      </c>
      <c r="L454" s="8" t="n">
        <f aca="false">VLOOKUP(I454,'[1]Price List, Weapons &amp; Items'!B$1:E$1048576,4,0)</f>
        <v>0</v>
      </c>
      <c r="M454" s="9" t="n">
        <v>100000</v>
      </c>
      <c r="N454" s="9" t="s">
        <v>166</v>
      </c>
      <c r="O454" s="9" t="n">
        <f aca="false">VLOOKUP($I454,'[1]Price List, Weapons &amp; Items'!B$1:G$1048576,6,0)</f>
        <v>3800</v>
      </c>
      <c r="P454" s="6" t="str">
        <f aca="false">IF(TYPE(M454)=1,IF(TYPE(O454)=1,M454*O454,"No price"),".")</f>
        <v>No price</v>
      </c>
      <c r="Q454" s="6" t="str">
        <f aca="false">IF(TYPE(N454)=1,IF(TYPE(O454)=1,N454*O454,"No price"),".")</f>
        <v>.</v>
      </c>
      <c r="R454" s="6" t="str">
        <f aca="false">IF(AG454=1,IF(H454&lt;&gt;"Not given",H454,IF(TYPE(H454)=2,IF(SUMIFS(#REF!,#REF!,A454)&gt;0,SUMIFS(#REF!,#REF!,A454),"."),"Format error")),"")</f>
        <v/>
      </c>
      <c r="S454" s="6" t="str">
        <f aca="false">IF(AND(AG454=1,R454&lt;&gt;".")=TRUE(),R454/VLOOKUP(G454,'[1]Exchange Rates'!B$1:C$1048576,2,0),IF(R454=".",".",""))</f>
        <v/>
      </c>
      <c r="T454" s="6" t="str">
        <f aca="false">IF(AG454=1,IF(AI454="Value is not given at all",".",IF(AI454="Value is given by the source",S454,IF(AI454="Value is calculated with prices",(IF(SUMIFS(#REF!,#REF!,A454)&gt;0,SUMIFS(#REF!,#REF!,A454),"."))/VLOOKUP("USD",'[1]Exchange Rates'!B$1:C$1048576,2,0),"Error with coding"))),"")</f>
        <v/>
      </c>
      <c r="U454" s="43" t="s">
        <v>63</v>
      </c>
      <c r="V454" s="34" t="s">
        <v>535</v>
      </c>
      <c r="W454" s="34" t="s">
        <v>513</v>
      </c>
      <c r="X454" s="37" t="s">
        <v>62</v>
      </c>
      <c r="Y454" s="37" t="s">
        <v>62</v>
      </c>
      <c r="Z454" s="43" t="n">
        <v>0</v>
      </c>
      <c r="AA454" s="43" t="n">
        <v>1</v>
      </c>
      <c r="AB454" s="5" t="n">
        <f aca="false">IF(AND(D454="Humanitarian", AE454&lt;&gt;"."), 1, 0)</f>
        <v>0</v>
      </c>
      <c r="AC454" s="5" t="n">
        <f aca="false">IF(OR(M454="undisclosed", M454="."), 0, IF(M454=N454, 1, 0))</f>
        <v>0</v>
      </c>
      <c r="AD454" s="5" t="n">
        <v>0</v>
      </c>
      <c r="AE454" s="37" t="s">
        <v>62</v>
      </c>
      <c r="AF454" s="12" t="str">
        <f aca="false">""</f>
        <v/>
      </c>
      <c r="AG454" s="36" t="n">
        <v>0</v>
      </c>
      <c r="AH454" s="43" t="s">
        <v>66</v>
      </c>
      <c r="AI454" s="43" t="s">
        <v>67</v>
      </c>
      <c r="AJ454" s="36" t="n">
        <v>1</v>
      </c>
      <c r="AK454" s="36" t="n">
        <v>17</v>
      </c>
      <c r="AL454" s="36" t="n">
        <v>0</v>
      </c>
      <c r="AM454" s="36" t="n">
        <f aca="false">IF(OR(AN454="2022-2023",AN454=2022), 1, 0)</f>
        <v>1</v>
      </c>
      <c r="AN454" s="36" t="s">
        <v>68</v>
      </c>
      <c r="AO454" s="36" t="n">
        <f aca="false">VLOOKUP($I454,'[1]Price List, Weapons &amp; Items'!B$1:F$1048576,5,0)</f>
        <v>1</v>
      </c>
      <c r="AP454" s="36" t="n">
        <f aca="false">IF(AND(AO454=1,M454="undisclosed")=TRUE(),1,0)</f>
        <v>0</v>
      </c>
      <c r="AQ454" s="36" t="n">
        <f aca="false">IF(AND(AO454=1,N454="undisclosed")=TRUE(),1,0)</f>
        <v>1</v>
      </c>
      <c r="AR454" s="36" t="n">
        <f aca="false">IFERROR(IF(SEARCH("ammuni",I454,1)&gt;0,1,0),0)</f>
        <v>0</v>
      </c>
      <c r="AS454" s="5" t="str">
        <f aca="false">VLOOKUP($I454,'[1]Price List, Weapons &amp; Items'!B$1:L$1048576,COLUMN('[1]Price List, Weapons &amp; Items'!$J$11)-1,0)</f>
        <v>Government information</v>
      </c>
      <c r="AT454" s="5" t="str">
        <f aca="false">IF(I454=".",".",VLOOKUP($I454,'[1]Price List, Weapons &amp; Items'!B$1:J$1048576,3,0))</f>
        <v>155mm howitzer ammunition</v>
      </c>
      <c r="AU454" s="13" t="str">
        <f aca="true">IF(AG454=1,(OFFSET(I454,0,0,COUNTIF(#REF!,A454),1)),"")</f>
        <v/>
      </c>
      <c r="AV454" s="5" t="n">
        <f aca="false">VLOOKUP($I454,'[1]Price List, Weapons &amp; Items'!B$1:L$1048576,COLUMN('[1]Price List, Weapons &amp; Items'!$L$11)-1,0)</f>
        <v>0</v>
      </c>
      <c r="AW454" s="5" t="n">
        <f aca="false">IF(U454="Yes",1,0)</f>
        <v>1</v>
      </c>
      <c r="AX454" s="5" t="n">
        <f aca="false">IF(D454="Military",IF(OR(IFERROR(SEARCH("equipment",E454,1),0)&gt;0,IFERROR(SEARCH("weapons",E454,1),0)&gt;0),1,0),0)</f>
        <v>1</v>
      </c>
      <c r="AY454" s="5" t="str">
        <f aca="false">IFERROR(IF(VALUE(TEXT(C454,"mm"))=IF(AK454&gt;12,AK454-12,AK454),".",IF(TEXT(C454,"mm")="01",".",1)),"Value is not in date format")</f>
        <v>.</v>
      </c>
      <c r="AZ454" s="5" t="str">
        <f aca="false">IF(AND(A454=A453,C454=C453)=TRUE(),IF(F454=F453,".","1"),".")</f>
        <v>.</v>
      </c>
      <c r="BA454" s="5" t="str">
        <f aca="false">IF(AND(_xlfn.ISFORMULA(R454),_xlfn.ISFORMULA(S454),_xlfn.ISFORMULA(T454))=TRUE(),".",1)</f>
        <v>.</v>
      </c>
      <c r="BB454" s="5" t="str">
        <f aca="false">IF(T454&lt;&gt;".",IF(T454&gt;S454,1,"."),".")</f>
        <v>.</v>
      </c>
      <c r="BC454" s="5" t="n">
        <f aca="false">IFERROR(VLOOKUP(B454,'[1]Share, Heavy Weapons to Ukraine'!B$1:AA$1048576,COLUMN('[1]Share, Heavy Weapons to Ukraine'!C463)-1,0),0)</f>
        <v>1</v>
      </c>
      <c r="BD454" s="5" t="n">
        <f aca="false">VLOOKUP(Sheet1!B454,'[1]Country Summary (€)'!B$1:F$1048576,COLUMN('[1]Country Summary (€)'!C464)-1,FALSE())</f>
        <v>0</v>
      </c>
      <c r="BE454" s="5" t="str">
        <f aca="false">IF(AND(AG454=1,D454="Military",H454&lt;&gt;"Not given")=TRUE(),IF(SUMIFS(#REF!,#REF!,A454)&gt;0,ABS((SUMIFS(#REF!,#REF!,A454)/VLOOKUP("USD",'[1]Exchange Rates'!B$1:C$1048576,2,0)))/S454,"."),".")</f>
        <v>.</v>
      </c>
      <c r="BF454" s="1" t="str">
        <f aca="false">IF(AND(AG454=1,D454="Military",H454&lt;&gt;"Not given")=TRUE(),IF(SUMIFS(#REF!,#REF!,A454)&gt;0,IF((ABS((SUMIFS(#REF!,#REF!,A454)/VLOOKUP("USD",'[1]Exchange Rates'!B$1:C$1048576,2,0)))/S454)&gt;1,(SUMIFS(#REF!,#REF!,A454)-S454)/S454,(S454-SUMIFS(#REF!,#REF!,A454))/SUMIFS(#REF!,#REF!,A454)),"."),".")</f>
        <v>.</v>
      </c>
      <c r="BG454" s="37"/>
      <c r="BH454" s="37"/>
      <c r="BI454" s="37"/>
      <c r="BJ454" s="37"/>
      <c r="BK454" s="37"/>
      <c r="BL454" s="37"/>
      <c r="BM454" s="37"/>
      <c r="BN454" s="37"/>
      <c r="BO454" s="37"/>
      <c r="BP454" s="37"/>
      <c r="BQ454" s="37"/>
      <c r="BR454" s="37"/>
      <c r="BS454" s="37"/>
      <c r="BT454" s="37"/>
      <c r="BU454" s="37"/>
      <c r="BV454" s="37"/>
      <c r="BW454" s="37"/>
      <c r="BX454" s="37"/>
    </row>
    <row r="455" customFormat="false" ht="15.75" hidden="false" customHeight="true" outlineLevel="0" collapsed="false">
      <c r="A455" s="37" t="s">
        <v>479</v>
      </c>
      <c r="B455" s="37" t="s">
        <v>57</v>
      </c>
      <c r="C455" s="92" t="n">
        <v>45077</v>
      </c>
      <c r="D455" s="37" t="s">
        <v>105</v>
      </c>
      <c r="E455" s="37" t="s">
        <v>370</v>
      </c>
      <c r="F455" s="37" t="s">
        <v>534</v>
      </c>
      <c r="G455" s="5" t="s">
        <v>61</v>
      </c>
      <c r="H455" s="39" t="n">
        <v>300000000</v>
      </c>
      <c r="I455" s="37" t="s">
        <v>239</v>
      </c>
      <c r="J455" s="7" t="str">
        <f aca="false">VLOOKUP($I455,'[1]Price List, Weapons &amp; Items'!B$1:C$1048576,2,0)</f>
        <v>Ammunition for heavy weapon</v>
      </c>
      <c r="K455" s="7" t="str">
        <f aca="false">IF(I455=".",I455,VLOOKUP($I455,'[1]Price List, Weapons &amp; Items'!B$1:D$1048576,3,0))</f>
        <v>105mm howitzer ammunition</v>
      </c>
      <c r="L455" s="8" t="n">
        <f aca="false">VLOOKUP(I455,'[1]Price List, Weapons &amp; Items'!B$1:E$1048576,4,0)</f>
        <v>0</v>
      </c>
      <c r="M455" s="9" t="n">
        <v>22000</v>
      </c>
      <c r="N455" s="9" t="s">
        <v>166</v>
      </c>
      <c r="O455" s="9" t="n">
        <f aca="false">VLOOKUP($I455,'[1]Price List, Weapons &amp; Items'!B$1:G$1048576,6,0)</f>
        <v>400</v>
      </c>
      <c r="P455" s="6" t="str">
        <f aca="false">IF(TYPE(M455)=1,IF(TYPE(O455)=1,M455*O455,"No price"),".")</f>
        <v>No price</v>
      </c>
      <c r="Q455" s="6" t="str">
        <f aca="false">IF(TYPE(N455)=1,IF(TYPE(O455)=1,N455*O455,"No price"),".")</f>
        <v>.</v>
      </c>
      <c r="R455" s="6" t="str">
        <f aca="false">IF(AG455=1,IF(H455&lt;&gt;"Not given",H455,IF(TYPE(H455)=2,IF(SUMIFS(#REF!,#REF!,A455)&gt;0,SUMIFS(#REF!,#REF!,A455),"."),"Format error")),"")</f>
        <v/>
      </c>
      <c r="S455" s="6" t="str">
        <f aca="false">IF(AND(AG455=1,R455&lt;&gt;".")=TRUE(),R455/VLOOKUP(G455,'[1]Exchange Rates'!B$1:C$1048576,2,0),IF(R455=".",".",""))</f>
        <v/>
      </c>
      <c r="T455" s="6" t="str">
        <f aca="false">IF(AG455=1,IF(AI455="Value is not given at all",".",IF(AI455="Value is given by the source",S455,IF(AI455="Value is calculated with prices",(IF(SUMIFS(#REF!,#REF!,A455)&gt;0,SUMIFS(#REF!,#REF!,A455),"."))/VLOOKUP("USD",'[1]Exchange Rates'!B$1:C$1048576,2,0),"Error with coding"))),"")</f>
        <v/>
      </c>
      <c r="U455" s="43" t="s">
        <v>63</v>
      </c>
      <c r="V455" s="34" t="s">
        <v>535</v>
      </c>
      <c r="W455" s="34" t="s">
        <v>513</v>
      </c>
      <c r="X455" s="37" t="s">
        <v>62</v>
      </c>
      <c r="Y455" s="37" t="s">
        <v>62</v>
      </c>
      <c r="Z455" s="43" t="n">
        <v>0</v>
      </c>
      <c r="AA455" s="43" t="n">
        <v>1</v>
      </c>
      <c r="AB455" s="5" t="n">
        <f aca="false">IF(AND(D455="Humanitarian", AE455&lt;&gt;"."), 1, 0)</f>
        <v>0</v>
      </c>
      <c r="AC455" s="5" t="n">
        <f aca="false">IF(OR(M455="undisclosed", M455="."), 0, IF(M455=N455, 1, 0))</f>
        <v>0</v>
      </c>
      <c r="AD455" s="5" t="n">
        <v>0</v>
      </c>
      <c r="AE455" s="37" t="s">
        <v>62</v>
      </c>
      <c r="AF455" s="12" t="str">
        <f aca="false">""</f>
        <v/>
      </c>
      <c r="AG455" s="36" t="n">
        <v>0</v>
      </c>
      <c r="AH455" s="43" t="s">
        <v>66</v>
      </c>
      <c r="AI455" s="43" t="s">
        <v>67</v>
      </c>
      <c r="AJ455" s="36" t="n">
        <v>1</v>
      </c>
      <c r="AK455" s="36" t="n">
        <v>17</v>
      </c>
      <c r="AL455" s="36" t="n">
        <v>0</v>
      </c>
      <c r="AM455" s="36" t="n">
        <f aca="false">IF(OR(AN455="2022-2023",AN455=2022), 1, 0)</f>
        <v>1</v>
      </c>
      <c r="AN455" s="36" t="s">
        <v>68</v>
      </c>
      <c r="AO455" s="36" t="n">
        <f aca="false">VLOOKUP($I455,'[1]Price List, Weapons &amp; Items'!B$1:F$1048576,5,0)</f>
        <v>0</v>
      </c>
      <c r="AP455" s="36" t="n">
        <f aca="false">IF(AND(AO455=1,M455="undisclosed")=TRUE(),1,0)</f>
        <v>0</v>
      </c>
      <c r="AQ455" s="36" t="n">
        <f aca="false">IF(AND(AO455=1,N455="undisclosed")=TRUE(),1,0)</f>
        <v>0</v>
      </c>
      <c r="AR455" s="36" t="n">
        <f aca="false">IFERROR(IF(SEARCH("ammuni",I455,1)&gt;0,1,0),0)</f>
        <v>0</v>
      </c>
      <c r="AS455" s="5" t="str">
        <f aca="false">VLOOKUP($I455,'[1]Price List, Weapons &amp; Items'!B$1:L$1048576,COLUMN('[1]Price List, Weapons &amp; Items'!$J$11)-1,0)</f>
        <v>Military media (incl. websites)</v>
      </c>
      <c r="AT455" s="5" t="str">
        <f aca="false">IF(I455=".",".",VLOOKUP($I455,'[1]Price List, Weapons &amp; Items'!B$1:J$1048576,3,0))</f>
        <v>105mm howitzer ammunition</v>
      </c>
      <c r="AU455" s="13" t="str">
        <f aca="true">IF(AG455=1,(OFFSET(I455,0,0,COUNTIF(#REF!,A455),1)),"")</f>
        <v/>
      </c>
      <c r="AV455" s="5" t="n">
        <f aca="false">VLOOKUP($I455,'[1]Price List, Weapons &amp; Items'!B$1:L$1048576,COLUMN('[1]Price List, Weapons &amp; Items'!$L$11)-1,0)</f>
        <v>0</v>
      </c>
      <c r="AW455" s="5" t="n">
        <f aca="false">IF(U455="Yes",1,0)</f>
        <v>1</v>
      </c>
      <c r="AX455" s="5" t="n">
        <f aca="false">IF(D455="Military",IF(OR(IFERROR(SEARCH("equipment",E455,1),0)&gt;0,IFERROR(SEARCH("weapons",E455,1),0)&gt;0),1,0),0)</f>
        <v>1</v>
      </c>
      <c r="AY455" s="5" t="str">
        <f aca="false">IFERROR(IF(VALUE(TEXT(C455,"mm"))=IF(AK455&gt;12,AK455-12,AK455),".",IF(TEXT(C455,"mm")="01",".",1)),"Value is not in date format")</f>
        <v>.</v>
      </c>
      <c r="AZ455" s="5" t="str">
        <f aca="false">IF(AND(A455=A454,C455=C454)=TRUE(),IF(F455=F454,".","1"),".")</f>
        <v>.</v>
      </c>
      <c r="BA455" s="5" t="str">
        <f aca="false">IF(AND(_xlfn.ISFORMULA(R455),_xlfn.ISFORMULA(S455),_xlfn.ISFORMULA(T455))=TRUE(),".",1)</f>
        <v>.</v>
      </c>
      <c r="BB455" s="5" t="str">
        <f aca="false">IF(T455&lt;&gt;".",IF(T455&gt;S455,1,"."),".")</f>
        <v>.</v>
      </c>
      <c r="BC455" s="5" t="n">
        <f aca="false">IFERROR(VLOOKUP(B455,'[1]Share, Heavy Weapons to Ukraine'!B$1:AA$1048576,COLUMN('[1]Share, Heavy Weapons to Ukraine'!C464)-1,0),0)</f>
        <v>1</v>
      </c>
      <c r="BD455" s="5" t="n">
        <f aca="false">VLOOKUP(Sheet1!B455,'[1]Country Summary (€)'!B$1:F$1048576,COLUMN('[1]Country Summary (€)'!C465)-1,FALSE())</f>
        <v>0</v>
      </c>
      <c r="BE455" s="5" t="str">
        <f aca="false">IF(AND(AG455=1,D455="Military",H455&lt;&gt;"Not given")=TRUE(),IF(SUMIFS(#REF!,#REF!,A455)&gt;0,ABS((SUMIFS(#REF!,#REF!,A455)/VLOOKUP("USD",'[1]Exchange Rates'!B$1:C$1048576,2,0)))/S455,"."),".")</f>
        <v>.</v>
      </c>
      <c r="BF455" s="1" t="str">
        <f aca="false">IF(AND(AG455=1,D455="Military",H455&lt;&gt;"Not given")=TRUE(),IF(SUMIFS(#REF!,#REF!,A455)&gt;0,IF((ABS((SUMIFS(#REF!,#REF!,A455)/VLOOKUP("USD",'[1]Exchange Rates'!B$1:C$1048576,2,0)))/S455)&gt;1,(SUMIFS(#REF!,#REF!,A455)-S455)/S455,(S455-SUMIFS(#REF!,#REF!,A455))/SUMIFS(#REF!,#REF!,A455)),"."),".")</f>
        <v>.</v>
      </c>
      <c r="BG455" s="37"/>
      <c r="BH455" s="37"/>
      <c r="BI455" s="37"/>
      <c r="BJ455" s="37"/>
      <c r="BK455" s="37"/>
      <c r="BL455" s="37"/>
      <c r="BM455" s="37"/>
      <c r="BN455" s="37"/>
      <c r="BO455" s="37"/>
      <c r="BP455" s="37"/>
      <c r="BQ455" s="37"/>
      <c r="BR455" s="37"/>
      <c r="BS455" s="37"/>
      <c r="BT455" s="37"/>
      <c r="BU455" s="37"/>
      <c r="BV455" s="37"/>
      <c r="BW455" s="37"/>
      <c r="BX455" s="37"/>
    </row>
    <row r="456" customFormat="false" ht="15.75" hidden="false" customHeight="true" outlineLevel="0" collapsed="false">
      <c r="A456" s="37" t="s">
        <v>479</v>
      </c>
      <c r="B456" s="37" t="s">
        <v>57</v>
      </c>
      <c r="C456" s="92" t="n">
        <v>45077</v>
      </c>
      <c r="D456" s="37" t="s">
        <v>105</v>
      </c>
      <c r="E456" s="37" t="s">
        <v>370</v>
      </c>
      <c r="F456" s="37" t="s">
        <v>534</v>
      </c>
      <c r="G456" s="5" t="s">
        <v>61</v>
      </c>
      <c r="H456" s="39" t="n">
        <v>300000000</v>
      </c>
      <c r="I456" s="37" t="s">
        <v>522</v>
      </c>
      <c r="J456" s="7" t="str">
        <f aca="false">VLOOKUP($I456,'[1]Price List, Weapons &amp; Items'!B$1:C$1048576,2,0)</f>
        <v>Ammunition for heavy weapon</v>
      </c>
      <c r="K456" s="7" t="str">
        <f aca="false">IF(I456=".",I456,VLOOKUP($I456,'[1]Price List, Weapons &amp; Items'!B$1:D$1048576,3,0))</f>
        <v>105mm tank ammunition</v>
      </c>
      <c r="L456" s="8" t="n">
        <f aca="false">VLOOKUP(I456,'[1]Price List, Weapons &amp; Items'!B$1:E$1048576,4,0)</f>
        <v>0</v>
      </c>
      <c r="M456" s="9" t="s">
        <v>166</v>
      </c>
      <c r="N456" s="9" t="s">
        <v>166</v>
      </c>
      <c r="O456" s="9" t="n">
        <f aca="false">VLOOKUP($I456,'[1]Price List, Weapons &amp; Items'!B$1:G$1048576,6,0)</f>
        <v>2344.2</v>
      </c>
      <c r="P456" s="6" t="str">
        <f aca="false">IF(TYPE(M456)=1,IF(TYPE(O456)=1,M456*O456,"No price"),".")</f>
        <v>.</v>
      </c>
      <c r="Q456" s="6" t="str">
        <f aca="false">IF(TYPE(N456)=1,IF(TYPE(O456)=1,N456*O456,"No price"),".")</f>
        <v>.</v>
      </c>
      <c r="R456" s="6" t="str">
        <f aca="false">IF(AG456=1,IF(H456&lt;&gt;"Not given",H456,IF(TYPE(H456)=2,IF(SUMIFS(#REF!,#REF!,A456)&gt;0,SUMIFS(#REF!,#REF!,A456),"."),"Format error")),"")</f>
        <v/>
      </c>
      <c r="S456" s="6" t="str">
        <f aca="false">IF(AND(AG456=1,R456&lt;&gt;".")=TRUE(),R456/VLOOKUP(G456,'[1]Exchange Rates'!B$1:C$1048576,2,0),IF(R456=".",".",""))</f>
        <v/>
      </c>
      <c r="T456" s="6" t="str">
        <f aca="false">IF(AG456=1,IF(AI456="Value is not given at all",".",IF(AI456="Value is given by the source",S456,IF(AI456="Value is calculated with prices",(IF(SUMIFS(#REF!,#REF!,A456)&gt;0,SUMIFS(#REF!,#REF!,A456),"."))/VLOOKUP("USD",'[1]Exchange Rates'!B$1:C$1048576,2,0),"Error with coding"))),"")</f>
        <v/>
      </c>
      <c r="U456" s="43" t="s">
        <v>63</v>
      </c>
      <c r="V456" s="34" t="s">
        <v>535</v>
      </c>
      <c r="W456" s="34" t="s">
        <v>513</v>
      </c>
      <c r="X456" s="37" t="s">
        <v>62</v>
      </c>
      <c r="Y456" s="37" t="s">
        <v>62</v>
      </c>
      <c r="Z456" s="43" t="n">
        <v>0</v>
      </c>
      <c r="AA456" s="43" t="n">
        <v>1</v>
      </c>
      <c r="AB456" s="5" t="n">
        <f aca="false">IF(AND(D456="Humanitarian", AE456&lt;&gt;"."), 1, 0)</f>
        <v>0</v>
      </c>
      <c r="AC456" s="5" t="n">
        <f aca="false">IF(OR(M456="undisclosed", M456="."), 0, IF(M456=N456, 1, 0))</f>
        <v>0</v>
      </c>
      <c r="AD456" s="5" t="n">
        <v>0</v>
      </c>
      <c r="AE456" s="37" t="s">
        <v>62</v>
      </c>
      <c r="AF456" s="12" t="str">
        <f aca="false">""</f>
        <v/>
      </c>
      <c r="AG456" s="36" t="n">
        <v>0</v>
      </c>
      <c r="AH456" s="43" t="s">
        <v>66</v>
      </c>
      <c r="AI456" s="43" t="s">
        <v>67</v>
      </c>
      <c r="AJ456" s="36" t="n">
        <v>1</v>
      </c>
      <c r="AK456" s="36" t="n">
        <v>17</v>
      </c>
      <c r="AL456" s="36" t="n">
        <v>0</v>
      </c>
      <c r="AM456" s="36" t="n">
        <f aca="false">IF(OR(AN456="2022-2023",AN456=2022), 1, 0)</f>
        <v>1</v>
      </c>
      <c r="AN456" s="36" t="s">
        <v>68</v>
      </c>
      <c r="AO456" s="36" t="n">
        <f aca="false">VLOOKUP($I456,'[1]Price List, Weapons &amp; Items'!B$1:F$1048576,5,0)</f>
        <v>0</v>
      </c>
      <c r="AP456" s="36" t="n">
        <f aca="false">IF(AND(AO456=1,M456="undisclosed")=TRUE(),1,0)</f>
        <v>0</v>
      </c>
      <c r="AQ456" s="36" t="n">
        <f aca="false">IF(AND(AO456=1,N456="undisclosed")=TRUE(),1,0)</f>
        <v>0</v>
      </c>
      <c r="AR456" s="36" t="n">
        <f aca="false">IFERROR(IF(SEARCH("ammuni",I456,1)&gt;0,1,0),0)</f>
        <v>1</v>
      </c>
      <c r="AS456" s="5" t="str">
        <f aca="false">VLOOKUP($I456,'[1]Price List, Weapons &amp; Items'!B$1:L$1048576,COLUMN('[1]Price List, Weapons &amp; Items'!$J$11)-1,0)</f>
        <v>Government information</v>
      </c>
      <c r="AT456" s="5" t="str">
        <f aca="false">IF(I456=".",".",VLOOKUP($I456,'[1]Price List, Weapons &amp; Items'!B$1:J$1048576,3,0))</f>
        <v>105mm tank ammunition</v>
      </c>
      <c r="AU456" s="13" t="str">
        <f aca="true">IF(AG456=1,(OFFSET(I456,0,0,COUNTIF(#REF!,A456),1)),"")</f>
        <v/>
      </c>
      <c r="AV456" s="5" t="str">
        <f aca="false">VLOOKUP($I456,'[1]Price List, Weapons &amp; Items'!B$1:L$1048576,COLUMN('[1]Price List, Weapons &amp; Items'!$L$11)-1,0)</f>
        <v>no price, 0 count</v>
      </c>
      <c r="AW456" s="5" t="n">
        <f aca="false">IF(U456="Yes",1,0)</f>
        <v>1</v>
      </c>
      <c r="AX456" s="5" t="n">
        <f aca="false">IF(D456="Military",IF(OR(IFERROR(SEARCH("equipment",E456,1),0)&gt;0,IFERROR(SEARCH("weapons",E456,1),0)&gt;0),1,0),0)</f>
        <v>1</v>
      </c>
      <c r="AY456" s="5" t="str">
        <f aca="false">IFERROR(IF(VALUE(TEXT(C456,"mm"))=IF(AK456&gt;12,AK456-12,AK456),".",IF(TEXT(C456,"mm")="01",".",1)),"Value is not in date format")</f>
        <v>.</v>
      </c>
      <c r="AZ456" s="5" t="str">
        <f aca="false">IF(AND(A456=A455,C456=C455)=TRUE(),IF(F456=F455,".","1"),".")</f>
        <v>.</v>
      </c>
      <c r="BA456" s="5" t="str">
        <f aca="false">IF(AND(_xlfn.ISFORMULA(R456),_xlfn.ISFORMULA(S456),_xlfn.ISFORMULA(T456))=TRUE(),".",1)</f>
        <v>.</v>
      </c>
      <c r="BB456" s="5" t="str">
        <f aca="false">IF(T456&lt;&gt;".",IF(T456&gt;S456,1,"."),".")</f>
        <v>.</v>
      </c>
      <c r="BC456" s="5" t="n">
        <f aca="false">IFERROR(VLOOKUP(B456,'[1]Share, Heavy Weapons to Ukraine'!B$1:AA$1048576,COLUMN('[1]Share, Heavy Weapons to Ukraine'!C465)-1,0),0)</f>
        <v>1</v>
      </c>
      <c r="BD456" s="5" t="n">
        <f aca="false">VLOOKUP(Sheet1!B456,'[1]Country Summary (€)'!B$1:F$1048576,COLUMN('[1]Country Summary (€)'!C466)-1,FALSE())</f>
        <v>0</v>
      </c>
      <c r="BE456" s="5" t="str">
        <f aca="false">IF(AND(AG456=1,D456="Military",H456&lt;&gt;"Not given")=TRUE(),IF(SUMIFS(#REF!,#REF!,A456)&gt;0,ABS((SUMIFS(#REF!,#REF!,A456)/VLOOKUP("USD",'[1]Exchange Rates'!B$1:C$1048576,2,0)))/S456,"."),".")</f>
        <v>.</v>
      </c>
      <c r="BF456" s="1" t="str">
        <f aca="false">IF(AND(AG456=1,D456="Military",H456&lt;&gt;"Not given")=TRUE(),IF(SUMIFS(#REF!,#REF!,A456)&gt;0,IF((ABS((SUMIFS(#REF!,#REF!,A456)/VLOOKUP("USD",'[1]Exchange Rates'!B$1:C$1048576,2,0)))/S456)&gt;1,(SUMIFS(#REF!,#REF!,A456)-S456)/S456,(S456-SUMIFS(#REF!,#REF!,A456))/SUMIFS(#REF!,#REF!,A456)),"."),".")</f>
        <v>.</v>
      </c>
      <c r="BG456" s="37"/>
      <c r="BH456" s="37"/>
      <c r="BI456" s="37"/>
      <c r="BJ456" s="37"/>
      <c r="BK456" s="37"/>
      <c r="BL456" s="37"/>
      <c r="BM456" s="37"/>
      <c r="BN456" s="37"/>
      <c r="BO456" s="37"/>
      <c r="BP456" s="37"/>
      <c r="BQ456" s="37"/>
      <c r="BR456" s="37"/>
      <c r="BS456" s="37"/>
      <c r="BT456" s="37"/>
      <c r="BU456" s="37"/>
      <c r="BV456" s="37"/>
      <c r="BW456" s="37"/>
      <c r="BX456" s="37"/>
    </row>
    <row r="457" customFormat="false" ht="15.75" hidden="false" customHeight="true" outlineLevel="0" collapsed="false">
      <c r="A457" s="37" t="s">
        <v>479</v>
      </c>
      <c r="B457" s="37" t="s">
        <v>57</v>
      </c>
      <c r="C457" s="92" t="n">
        <v>45077</v>
      </c>
      <c r="D457" s="37" t="s">
        <v>105</v>
      </c>
      <c r="E457" s="37" t="s">
        <v>370</v>
      </c>
      <c r="F457" s="37" t="s">
        <v>534</v>
      </c>
      <c r="G457" s="5" t="s">
        <v>61</v>
      </c>
      <c r="H457" s="39" t="n">
        <v>300000000</v>
      </c>
      <c r="I457" s="37" t="s">
        <v>533</v>
      </c>
      <c r="J457" s="7" t="str">
        <f aca="false">VLOOKUP($I457,'[1]Price List, Weapons &amp; Items'!B$1:C$1048576,2,0)</f>
        <v>Ammunition for heavy weapon</v>
      </c>
      <c r="K457" s="7" t="str">
        <f aca="false">IF(I457=".",I457,VLOOKUP($I457,'[1]Price List, Weapons &amp; Items'!B$1:D$1048576,3,0))</f>
        <v>missile</v>
      </c>
      <c r="L457" s="8" t="n">
        <f aca="false">VLOOKUP(I457,'[1]Price List, Weapons &amp; Items'!B$1:E$1048576,4,0)</f>
        <v>0</v>
      </c>
      <c r="M457" s="9" t="s">
        <v>166</v>
      </c>
      <c r="N457" s="9" t="s">
        <v>166</v>
      </c>
      <c r="O457" s="9" t="n">
        <f aca="false">VLOOKUP($I457,'[1]Price List, Weapons &amp; Items'!B$1:G$1048576,6,0)</f>
        <v>1664700</v>
      </c>
      <c r="P457" s="6" t="str">
        <f aca="false">IF(TYPE(M457)=1,IF(TYPE(O457)=1,M457*O457,"No price"),".")</f>
        <v>.</v>
      </c>
      <c r="Q457" s="6" t="str">
        <f aca="false">IF(TYPE(N457)=1,IF(TYPE(O457)=1,N457*O457,"No price"),".")</f>
        <v>.</v>
      </c>
      <c r="R457" s="6" t="str">
        <f aca="false">IF(AG457=1,IF(H457&lt;&gt;"Not given",H457,IF(TYPE(H457)=2,IF(SUMIFS(#REF!,#REF!,A457)&gt;0,SUMIFS(#REF!,#REF!,A457),"."),"Format error")),"")</f>
        <v/>
      </c>
      <c r="S457" s="6" t="str">
        <f aca="false">IF(AND(AG457=1,R457&lt;&gt;".")=TRUE(),R457/VLOOKUP(G457,'[1]Exchange Rates'!B$1:C$1048576,2,0),IF(R457=".",".",""))</f>
        <v/>
      </c>
      <c r="T457" s="6" t="str">
        <f aca="false">IF(AG457=1,IF(AI457="Value is not given at all",".",IF(AI457="Value is given by the source",S457,IF(AI457="Value is calculated with prices",(IF(SUMIFS(#REF!,#REF!,A457)&gt;0,SUMIFS(#REF!,#REF!,A457),"."))/VLOOKUP("USD",'[1]Exchange Rates'!B$1:C$1048576,2,0),"Error with coding"))),"")</f>
        <v/>
      </c>
      <c r="U457" s="43" t="s">
        <v>63</v>
      </c>
      <c r="V457" s="34" t="s">
        <v>535</v>
      </c>
      <c r="W457" s="34" t="s">
        <v>513</v>
      </c>
      <c r="X457" s="37" t="s">
        <v>62</v>
      </c>
      <c r="Y457" s="37" t="s">
        <v>62</v>
      </c>
      <c r="Z457" s="43" t="n">
        <v>0</v>
      </c>
      <c r="AA457" s="43" t="n">
        <v>1</v>
      </c>
      <c r="AB457" s="5" t="n">
        <f aca="false">IF(AND(D457="Humanitarian", AE457&lt;&gt;"."), 1, 0)</f>
        <v>0</v>
      </c>
      <c r="AC457" s="5" t="n">
        <f aca="false">IF(OR(M457="undisclosed", M457="."), 0, IF(M457=N457, 1, 0))</f>
        <v>0</v>
      </c>
      <c r="AD457" s="5" t="n">
        <v>0</v>
      </c>
      <c r="AE457" s="37" t="s">
        <v>62</v>
      </c>
      <c r="AF457" s="12" t="str">
        <f aca="false">""</f>
        <v/>
      </c>
      <c r="AG457" s="36" t="n">
        <v>0</v>
      </c>
      <c r="AH457" s="43" t="s">
        <v>66</v>
      </c>
      <c r="AI457" s="43" t="s">
        <v>67</v>
      </c>
      <c r="AJ457" s="36" t="n">
        <v>1</v>
      </c>
      <c r="AK457" s="36" t="n">
        <v>17</v>
      </c>
      <c r="AL457" s="36" t="n">
        <v>0</v>
      </c>
      <c r="AM457" s="36" t="n">
        <f aca="false">IF(OR(AN457="2022-2023",AN457=2022), 1, 0)</f>
        <v>1</v>
      </c>
      <c r="AN457" s="36" t="s">
        <v>68</v>
      </c>
      <c r="AO457" s="36" t="n">
        <f aca="false">VLOOKUP($I457,'[1]Price List, Weapons &amp; Items'!B$1:F$1048576,5,0)</f>
        <v>0</v>
      </c>
      <c r="AP457" s="36" t="n">
        <f aca="false">IF(AND(AO457=1,M457="undisclosed")=TRUE(),1,0)</f>
        <v>0</v>
      </c>
      <c r="AQ457" s="36" t="n">
        <f aca="false">IF(AND(AO457=1,N457="undisclosed")=TRUE(),1,0)</f>
        <v>0</v>
      </c>
      <c r="AR457" s="36" t="n">
        <f aca="false">IFERROR(IF(SEARCH("ammuni",I457,1)&gt;0,1,0),0)</f>
        <v>0</v>
      </c>
      <c r="AS457" s="5" t="str">
        <f aca="false">VLOOKUP($I457,'[1]Price List, Weapons &amp; Items'!B$1:L$1048576,COLUMN('[1]Price List, Weapons &amp; Items'!$J$11)-1,0)</f>
        <v>Government information</v>
      </c>
      <c r="AT457" s="5" t="str">
        <f aca="false">IF(I457=".",".",VLOOKUP($I457,'[1]Price List, Weapons &amp; Items'!B$1:J$1048576,3,0))</f>
        <v>missile</v>
      </c>
      <c r="AU457" s="13" t="str">
        <f aca="true">IF(AG457=1,(OFFSET(I457,0,0,COUNTIF(#REF!,A457),1)),"")</f>
        <v/>
      </c>
      <c r="AV457" s="5" t="str">
        <f aca="false">VLOOKUP($I457,'[1]Price List, Weapons &amp; Items'!B$1:L$1048576,COLUMN('[1]Price List, Weapons &amp; Items'!$L$11)-1,0)</f>
        <v>no price, 0 count</v>
      </c>
      <c r="AW457" s="5" t="n">
        <f aca="false">IF(U457="Yes",1,0)</f>
        <v>1</v>
      </c>
      <c r="AX457" s="5" t="n">
        <f aca="false">IF(D457="Military",IF(OR(IFERROR(SEARCH("equipment",E457,1),0)&gt;0,IFERROR(SEARCH("weapons",E457,1),0)&gt;0),1,0),0)</f>
        <v>1</v>
      </c>
      <c r="AY457" s="5" t="str">
        <f aca="false">IFERROR(IF(VALUE(TEXT(C457,"mm"))=IF(AK457&gt;12,AK457-12,AK457),".",IF(TEXT(C457,"mm")="01",".",1)),"Value is not in date format")</f>
        <v>.</v>
      </c>
      <c r="AZ457" s="5" t="str">
        <f aca="false">IF(AND(A457=A456,C457=C456)=TRUE(),IF(F457=F456,".","1"),".")</f>
        <v>.</v>
      </c>
      <c r="BA457" s="5" t="str">
        <f aca="false">IF(AND(_xlfn.ISFORMULA(R457),_xlfn.ISFORMULA(S457),_xlfn.ISFORMULA(T457))=TRUE(),".",1)</f>
        <v>.</v>
      </c>
      <c r="BB457" s="5" t="str">
        <f aca="false">IF(T457&lt;&gt;".",IF(T457&gt;S457,1,"."),".")</f>
        <v>.</v>
      </c>
      <c r="BC457" s="5" t="n">
        <f aca="false">IFERROR(VLOOKUP(B457,'[1]Share, Heavy Weapons to Ukraine'!B$1:AA$1048576,COLUMN('[1]Share, Heavy Weapons to Ukraine'!C466)-1,0),0)</f>
        <v>1</v>
      </c>
      <c r="BD457" s="5" t="n">
        <f aca="false">VLOOKUP(Sheet1!B457,'[1]Country Summary (€)'!B$1:F$1048576,COLUMN('[1]Country Summary (€)'!C467)-1,FALSE())</f>
        <v>0</v>
      </c>
      <c r="BE457" s="5" t="str">
        <f aca="false">IF(AND(AG457=1,D457="Military",H457&lt;&gt;"Not given")=TRUE(),IF(SUMIFS(#REF!,#REF!,A457)&gt;0,ABS((SUMIFS(#REF!,#REF!,A457)/VLOOKUP("USD",'[1]Exchange Rates'!B$1:C$1048576,2,0)))/S457,"."),".")</f>
        <v>.</v>
      </c>
      <c r="BF457" s="1" t="str">
        <f aca="false">IF(AND(AG457=1,D457="Military",H457&lt;&gt;"Not given")=TRUE(),IF(SUMIFS(#REF!,#REF!,A457)&gt;0,IF((ABS((SUMIFS(#REF!,#REF!,A457)/VLOOKUP("USD",'[1]Exchange Rates'!B$1:C$1048576,2,0)))/S457)&gt;1,(SUMIFS(#REF!,#REF!,A457)-S457)/S457,(S457-SUMIFS(#REF!,#REF!,A457))/SUMIFS(#REF!,#REF!,A457)),"."),".")</f>
        <v>.</v>
      </c>
      <c r="BG457" s="37"/>
      <c r="BH457" s="37"/>
      <c r="BI457" s="37"/>
      <c r="BJ457" s="37"/>
      <c r="BK457" s="37"/>
      <c r="BL457" s="37"/>
      <c r="BM457" s="37"/>
      <c r="BN457" s="37"/>
      <c r="BO457" s="37"/>
      <c r="BP457" s="37"/>
      <c r="BQ457" s="37"/>
      <c r="BR457" s="37"/>
      <c r="BS457" s="37"/>
      <c r="BT457" s="37"/>
      <c r="BU457" s="37"/>
      <c r="BV457" s="37"/>
      <c r="BW457" s="37"/>
      <c r="BX457" s="37"/>
    </row>
    <row r="458" customFormat="false" ht="15.75" hidden="false" customHeight="true" outlineLevel="0" collapsed="false">
      <c r="A458" s="37" t="s">
        <v>479</v>
      </c>
      <c r="B458" s="37" t="s">
        <v>57</v>
      </c>
      <c r="C458" s="92" t="n">
        <v>45077</v>
      </c>
      <c r="D458" s="37" t="s">
        <v>105</v>
      </c>
      <c r="E458" s="37" t="s">
        <v>370</v>
      </c>
      <c r="F458" s="37" t="s">
        <v>534</v>
      </c>
      <c r="G458" s="5" t="s">
        <v>61</v>
      </c>
      <c r="H458" s="39" t="n">
        <v>300000000</v>
      </c>
      <c r="I458" s="37" t="s">
        <v>488</v>
      </c>
      <c r="J458" s="7" t="str">
        <f aca="false">VLOOKUP($I458,'[1]Price List, Weapons &amp; Items'!B$1:C$1048576,2,0)</f>
        <v>Ammunition for heavy weapon</v>
      </c>
      <c r="K458" s="7" t="str">
        <f aca="false">IF(I458=".",I458,VLOOKUP($I458,'[1]Price List, Weapons &amp; Items'!B$1:D$1048576,3,0))</f>
        <v>missile</v>
      </c>
      <c r="L458" s="8" t="n">
        <f aca="false">VLOOKUP(I458,'[1]Price List, Weapons &amp; Items'!B$1:E$1048576,4,0)</f>
        <v>0</v>
      </c>
      <c r="M458" s="9" t="n">
        <v>2000</v>
      </c>
      <c r="N458" s="9" t="s">
        <v>166</v>
      </c>
      <c r="O458" s="9" t="n">
        <f aca="false">VLOOKUP($I458,'[1]Price List, Weapons &amp; Items'!B$1:G$1048576,6,0)</f>
        <v>400</v>
      </c>
      <c r="P458" s="6" t="str">
        <f aca="false">IF(TYPE(M458)=1,IF(TYPE(O458)=1,M458*O458,"No price"),".")</f>
        <v>No price</v>
      </c>
      <c r="Q458" s="6" t="str">
        <f aca="false">IF(TYPE(N458)=1,IF(TYPE(O458)=1,N458*O458,"No price"),".")</f>
        <v>.</v>
      </c>
      <c r="R458" s="6" t="str">
        <f aca="false">IF(AG458=1,IF(H458&lt;&gt;"Not given",H458,IF(TYPE(H458)=2,IF(SUMIFS(#REF!,#REF!,A458)&gt;0,SUMIFS(#REF!,#REF!,A458),"."),"Format error")),"")</f>
        <v/>
      </c>
      <c r="S458" s="6" t="str">
        <f aca="false">IF(AND(AG458=1,R458&lt;&gt;".")=TRUE(),R458/VLOOKUP(G458,'[1]Exchange Rates'!B$1:C$1048576,2,0),IF(R458=".",".",""))</f>
        <v/>
      </c>
      <c r="T458" s="6" t="str">
        <f aca="false">IF(AG458=1,IF(AI458="Value is not given at all",".",IF(AI458="Value is given by the source",S458,IF(AI458="Value is calculated with prices",(IF(SUMIFS(#REF!,#REF!,A458)&gt;0,SUMIFS(#REF!,#REF!,A458),"."))/VLOOKUP("USD",'[1]Exchange Rates'!B$1:C$1048576,2,0),"Error with coding"))),"")</f>
        <v/>
      </c>
      <c r="U458" s="43" t="s">
        <v>63</v>
      </c>
      <c r="V458" s="34" t="s">
        <v>535</v>
      </c>
      <c r="W458" s="34" t="s">
        <v>513</v>
      </c>
      <c r="X458" s="37" t="s">
        <v>62</v>
      </c>
      <c r="Y458" s="37" t="s">
        <v>62</v>
      </c>
      <c r="Z458" s="43" t="n">
        <v>0</v>
      </c>
      <c r="AA458" s="43" t="n">
        <v>1</v>
      </c>
      <c r="AB458" s="5" t="n">
        <f aca="false">IF(AND(D458="Humanitarian", AE458&lt;&gt;"."), 1, 0)</f>
        <v>0</v>
      </c>
      <c r="AC458" s="5" t="n">
        <f aca="false">IF(OR(M458="undisclosed", M458="."), 0, IF(M458=N458, 1, 0))</f>
        <v>0</v>
      </c>
      <c r="AD458" s="5" t="n">
        <v>0</v>
      </c>
      <c r="AE458" s="37" t="s">
        <v>62</v>
      </c>
      <c r="AF458" s="12" t="str">
        <f aca="false">""</f>
        <v/>
      </c>
      <c r="AG458" s="36" t="n">
        <v>0</v>
      </c>
      <c r="AH458" s="43" t="s">
        <v>66</v>
      </c>
      <c r="AI458" s="43" t="s">
        <v>67</v>
      </c>
      <c r="AJ458" s="36" t="n">
        <v>1</v>
      </c>
      <c r="AK458" s="36" t="n">
        <v>17</v>
      </c>
      <c r="AL458" s="36" t="n">
        <v>0</v>
      </c>
      <c r="AM458" s="36" t="n">
        <f aca="false">IF(OR(AN458="2022-2023",AN458=2022), 1, 0)</f>
        <v>1</v>
      </c>
      <c r="AN458" s="36" t="s">
        <v>68</v>
      </c>
      <c r="AO458" s="36" t="n">
        <f aca="false">VLOOKUP($I458,'[1]Price List, Weapons &amp; Items'!B$1:F$1048576,5,0)</f>
        <v>0</v>
      </c>
      <c r="AP458" s="36" t="n">
        <f aca="false">IF(AND(AO458=1,M458="undisclosed")=TRUE(),1,0)</f>
        <v>0</v>
      </c>
      <c r="AQ458" s="36" t="n">
        <f aca="false">IF(AND(AO458=1,N458="undisclosed")=TRUE(),1,0)</f>
        <v>0</v>
      </c>
      <c r="AR458" s="36" t="n">
        <f aca="false">IFERROR(IF(SEARCH("ammuni",I458,1)&gt;0,1,0),0)</f>
        <v>0</v>
      </c>
      <c r="AS458" s="5" t="str">
        <f aca="false">VLOOKUP($I458,'[1]Price List, Weapons &amp; Items'!B$1:L$1048576,COLUMN('[1]Price List, Weapons &amp; Items'!$J$11)-1,0)</f>
        <v>Media reports (incl. social media)</v>
      </c>
      <c r="AT458" s="5" t="str">
        <f aca="false">IF(I458=".",".",VLOOKUP($I458,'[1]Price List, Weapons &amp; Items'!B$1:J$1048576,3,0))</f>
        <v>missile</v>
      </c>
      <c r="AU458" s="13" t="str">
        <f aca="true">IF(AG458=1,(OFFSET(I458,0,0,COUNTIF(#REF!,A458),1)),"")</f>
        <v/>
      </c>
      <c r="AV458" s="5" t="n">
        <f aca="false">VLOOKUP($I458,'[1]Price List, Weapons &amp; Items'!B$1:L$1048576,COLUMN('[1]Price List, Weapons &amp; Items'!$L$11)-1,0)</f>
        <v>0</v>
      </c>
      <c r="AW458" s="5" t="n">
        <f aca="false">IF(U458="Yes",1,0)</f>
        <v>1</v>
      </c>
      <c r="AX458" s="5" t="n">
        <f aca="false">IF(D458="Military",IF(OR(IFERROR(SEARCH("equipment",E458,1),0)&gt;0,IFERROR(SEARCH("weapons",E458,1),0)&gt;0),1,0),0)</f>
        <v>1</v>
      </c>
      <c r="AY458" s="5" t="str">
        <f aca="false">IFERROR(IF(VALUE(TEXT(C458,"mm"))=IF(AK458&gt;12,AK458-12,AK458),".",IF(TEXT(C458,"mm")="01",".",1)),"Value is not in date format")</f>
        <v>.</v>
      </c>
      <c r="AZ458" s="5" t="str">
        <f aca="false">IF(AND(A458=A457,C458=C457)=TRUE(),IF(F458=F457,".","1"),".")</f>
        <v>.</v>
      </c>
      <c r="BA458" s="5" t="str">
        <f aca="false">IF(AND(_xlfn.ISFORMULA(R458),_xlfn.ISFORMULA(S458),_xlfn.ISFORMULA(T458))=TRUE(),".",1)</f>
        <v>.</v>
      </c>
      <c r="BB458" s="5" t="str">
        <f aca="false">IF(T458&lt;&gt;".",IF(T458&gt;S458,1,"."),".")</f>
        <v>.</v>
      </c>
      <c r="BC458" s="5" t="n">
        <f aca="false">IFERROR(VLOOKUP(B458,'[1]Share, Heavy Weapons to Ukraine'!B$1:AA$1048576,COLUMN('[1]Share, Heavy Weapons to Ukraine'!C467)-1,0),0)</f>
        <v>1</v>
      </c>
      <c r="BD458" s="5" t="n">
        <f aca="false">VLOOKUP(Sheet1!B458,'[1]Country Summary (€)'!B$1:F$1048576,COLUMN('[1]Country Summary (€)'!C468)-1,FALSE())</f>
        <v>0</v>
      </c>
      <c r="BE458" s="5" t="str">
        <f aca="false">IF(AND(AG458=1,D458="Military",H458&lt;&gt;"Not given")=TRUE(),IF(SUMIFS(#REF!,#REF!,A458)&gt;0,ABS((SUMIFS(#REF!,#REF!,A458)/VLOOKUP("USD",'[1]Exchange Rates'!B$1:C$1048576,2,0)))/S458,"."),".")</f>
        <v>.</v>
      </c>
      <c r="BF458" s="1" t="str">
        <f aca="false">IF(AND(AG458=1,D458="Military",H458&lt;&gt;"Not given")=TRUE(),IF(SUMIFS(#REF!,#REF!,A458)&gt;0,IF((ABS((SUMIFS(#REF!,#REF!,A458)/VLOOKUP("USD",'[1]Exchange Rates'!B$1:C$1048576,2,0)))/S458)&gt;1,(SUMIFS(#REF!,#REF!,A458)-S458)/S458,(S458-SUMIFS(#REF!,#REF!,A458))/SUMIFS(#REF!,#REF!,A458)),"."),".")</f>
        <v>.</v>
      </c>
      <c r="BG458" s="37"/>
      <c r="BH458" s="37"/>
      <c r="BI458" s="37"/>
      <c r="BJ458" s="37"/>
      <c r="BK458" s="37"/>
      <c r="BL458" s="37"/>
      <c r="BM458" s="37"/>
      <c r="BN458" s="37"/>
      <c r="BO458" s="37"/>
      <c r="BP458" s="37"/>
      <c r="BQ458" s="37"/>
      <c r="BR458" s="37"/>
      <c r="BS458" s="37"/>
      <c r="BT458" s="37"/>
      <c r="BU458" s="37"/>
      <c r="BV458" s="37"/>
      <c r="BW458" s="37"/>
      <c r="BX458" s="37"/>
    </row>
    <row r="459" customFormat="false" ht="15.75" hidden="false" customHeight="true" outlineLevel="0" collapsed="false">
      <c r="A459" s="37" t="s">
        <v>479</v>
      </c>
      <c r="B459" s="37" t="s">
        <v>57</v>
      </c>
      <c r="C459" s="92" t="n">
        <v>45077</v>
      </c>
      <c r="D459" s="37" t="s">
        <v>105</v>
      </c>
      <c r="E459" s="37" t="s">
        <v>370</v>
      </c>
      <c r="F459" s="37" t="s">
        <v>534</v>
      </c>
      <c r="G459" s="5" t="s">
        <v>61</v>
      </c>
      <c r="H459" s="39" t="n">
        <v>300000000</v>
      </c>
      <c r="I459" s="37" t="s">
        <v>537</v>
      </c>
      <c r="J459" s="7" t="str">
        <f aca="false">VLOOKUP($I459,'[1]Price List, Weapons &amp; Items'!B$1:C$1048576,2,0)</f>
        <v>Aviation and drones</v>
      </c>
      <c r="K459" s="7" t="str">
        <f aca="false">IF(I459=".",I459,VLOOKUP($I459,'[1]Price List, Weapons &amp; Items'!B$1:D$1048576,3,0))</f>
        <v>Drone Ammunition</v>
      </c>
      <c r="L459" s="8" t="n">
        <f aca="false">VLOOKUP(I459,'[1]Price List, Weapons &amp; Items'!B$1:E$1048576,4,0)</f>
        <v>0</v>
      </c>
      <c r="M459" s="9" t="s">
        <v>166</v>
      </c>
      <c r="N459" s="9" t="s">
        <v>166</v>
      </c>
      <c r="O459" s="9" t="str">
        <f aca="false">VLOOKUP($I459,'[1]Price List, Weapons &amp; Items'!B$1:G$1048576,6,0)</f>
        <v>.</v>
      </c>
      <c r="P459" s="6" t="str">
        <f aca="false">IF(TYPE(M459)=1,IF(TYPE(O459)=1,M459*O459,"No price"),".")</f>
        <v>.</v>
      </c>
      <c r="Q459" s="6" t="str">
        <f aca="false">IF(TYPE(N459)=1,IF(TYPE(O459)=1,N459*O459,"No price"),".")</f>
        <v>.</v>
      </c>
      <c r="R459" s="6" t="str">
        <f aca="false">IF(AG459=1,IF(H459&lt;&gt;"Not given",H459,IF(TYPE(H459)=2,IF(SUMIFS(#REF!,#REF!,A459)&gt;0,SUMIFS(#REF!,#REF!,A459),"."),"Format error")),"")</f>
        <v/>
      </c>
      <c r="S459" s="6" t="str">
        <f aca="false">IF(AND(AG459=1,R459&lt;&gt;".")=TRUE(),R459/VLOOKUP(G459,'[1]Exchange Rates'!B$1:C$1048576,2,0),IF(R459=".",".",""))</f>
        <v/>
      </c>
      <c r="T459" s="6" t="str">
        <f aca="false">IF(AG459=1,IF(AI459="Value is not given at all",".",IF(AI459="Value is given by the source",S459,IF(AI459="Value is calculated with prices",(IF(SUMIFS(#REF!,#REF!,A459)&gt;0,SUMIFS(#REF!,#REF!,A459),"."))/VLOOKUP("USD",'[1]Exchange Rates'!B$1:C$1048576,2,0),"Error with coding"))),"")</f>
        <v/>
      </c>
      <c r="U459" s="43" t="s">
        <v>63</v>
      </c>
      <c r="V459" s="34" t="s">
        <v>535</v>
      </c>
      <c r="W459" s="34" t="s">
        <v>513</v>
      </c>
      <c r="X459" s="37" t="s">
        <v>62</v>
      </c>
      <c r="Y459" s="37" t="s">
        <v>62</v>
      </c>
      <c r="Z459" s="43" t="n">
        <v>0</v>
      </c>
      <c r="AA459" s="43" t="n">
        <v>1</v>
      </c>
      <c r="AB459" s="5" t="n">
        <f aca="false">IF(AND(D459="Humanitarian", AE459&lt;&gt;"."), 1, 0)</f>
        <v>0</v>
      </c>
      <c r="AC459" s="5" t="n">
        <f aca="false">IF(OR(M459="undisclosed", M459="."), 0, IF(M459=N459, 1, 0))</f>
        <v>0</v>
      </c>
      <c r="AD459" s="5" t="n">
        <v>0</v>
      </c>
      <c r="AE459" s="37" t="s">
        <v>62</v>
      </c>
      <c r="AF459" s="12" t="str">
        <f aca="false">""</f>
        <v/>
      </c>
      <c r="AG459" s="36" t="n">
        <v>0</v>
      </c>
      <c r="AH459" s="43" t="s">
        <v>66</v>
      </c>
      <c r="AI459" s="43" t="s">
        <v>67</v>
      </c>
      <c r="AJ459" s="36" t="n">
        <v>1</v>
      </c>
      <c r="AK459" s="36" t="n">
        <v>17</v>
      </c>
      <c r="AL459" s="36" t="n">
        <v>0</v>
      </c>
      <c r="AM459" s="36" t="n">
        <f aca="false">IF(OR(AN459="2022-2023",AN459=2022), 1, 0)</f>
        <v>1</v>
      </c>
      <c r="AN459" s="36" t="s">
        <v>68</v>
      </c>
      <c r="AO459" s="36" t="n">
        <f aca="false">VLOOKUP($I459,'[1]Price List, Weapons &amp; Items'!B$1:F$1048576,5,0)</f>
        <v>0</v>
      </c>
      <c r="AP459" s="36" t="n">
        <f aca="false">IF(AND(AO459=1,M459="undisclosed")=TRUE(),1,0)</f>
        <v>0</v>
      </c>
      <c r="AQ459" s="36" t="n">
        <f aca="false">IF(AND(AO459=1,N459="undisclosed")=TRUE(),1,0)</f>
        <v>0</v>
      </c>
      <c r="AR459" s="36" t="n">
        <f aca="false">IFERROR(IF(SEARCH("ammuni",I459,1)&gt;0,1,0),0)</f>
        <v>0</v>
      </c>
      <c r="AS459" s="5" t="str">
        <f aca="false">VLOOKUP($I459,'[1]Price List, Weapons &amp; Items'!B$1:L$1048576,COLUMN('[1]Price List, Weapons &amp; Items'!$J$11)-1,0)</f>
        <v>.</v>
      </c>
      <c r="AT459" s="5" t="str">
        <f aca="false">IF(I459=".",".",VLOOKUP($I459,'[1]Price List, Weapons &amp; Items'!B$1:J$1048576,3,0))</f>
        <v>Drone Ammunition</v>
      </c>
      <c r="AU459" s="13" t="str">
        <f aca="true">IF(AG459=1,(OFFSET(I459,0,0,COUNTIF(#REF!,A459),1)),"")</f>
        <v/>
      </c>
      <c r="AV459" s="5" t="str">
        <f aca="false">VLOOKUP($I459,'[1]Price List, Weapons &amp; Items'!B$1:L$1048576,COLUMN('[1]Price List, Weapons &amp; Items'!$L$11)-1,0)</f>
        <v>no price, 0 count</v>
      </c>
      <c r="AW459" s="5" t="n">
        <f aca="false">IF(U459="Yes",1,0)</f>
        <v>1</v>
      </c>
      <c r="AX459" s="5" t="n">
        <f aca="false">IF(D459="Military",IF(OR(IFERROR(SEARCH("equipment",E459,1),0)&gt;0,IFERROR(SEARCH("weapons",E459,1),0)&gt;0),1,0),0)</f>
        <v>1</v>
      </c>
      <c r="AY459" s="5" t="str">
        <f aca="false">IFERROR(IF(VALUE(TEXT(C459,"mm"))=IF(AK459&gt;12,AK459-12,AK459),".",IF(TEXT(C459,"mm")="01",".",1)),"Value is not in date format")</f>
        <v>.</v>
      </c>
      <c r="AZ459" s="5" t="str">
        <f aca="false">IF(AND(A459=A458,C459=C458)=TRUE(),IF(F459=F458,".","1"),".")</f>
        <v>.</v>
      </c>
      <c r="BA459" s="5" t="str">
        <f aca="false">IF(AND(_xlfn.ISFORMULA(R459),_xlfn.ISFORMULA(S459),_xlfn.ISFORMULA(T459))=TRUE(),".",1)</f>
        <v>.</v>
      </c>
      <c r="BB459" s="5" t="str">
        <f aca="false">IF(T459&lt;&gt;".",IF(T459&gt;S459,1,"."),".")</f>
        <v>.</v>
      </c>
      <c r="BC459" s="5" t="n">
        <f aca="false">IFERROR(VLOOKUP(B459,'[1]Share, Heavy Weapons to Ukraine'!B$1:AA$1048576,COLUMN('[1]Share, Heavy Weapons to Ukraine'!C468)-1,0),0)</f>
        <v>1</v>
      </c>
      <c r="BD459" s="5" t="n">
        <f aca="false">VLOOKUP(Sheet1!B459,'[1]Country Summary (€)'!B$1:F$1048576,COLUMN('[1]Country Summary (€)'!C469)-1,FALSE())</f>
        <v>0</v>
      </c>
      <c r="BE459" s="5" t="str">
        <f aca="false">IF(AND(AG459=1,D459="Military",H459&lt;&gt;"Not given")=TRUE(),IF(SUMIFS(#REF!,#REF!,A459)&gt;0,ABS((SUMIFS(#REF!,#REF!,A459)/VLOOKUP("USD",'[1]Exchange Rates'!B$1:C$1048576,2,0)))/S459,"."),".")</f>
        <v>.</v>
      </c>
      <c r="BF459" s="1" t="str">
        <f aca="false">IF(AND(AG459=1,D459="Military",H459&lt;&gt;"Not given")=TRUE(),IF(SUMIFS(#REF!,#REF!,A459)&gt;0,IF((ABS((SUMIFS(#REF!,#REF!,A459)/VLOOKUP("USD",'[1]Exchange Rates'!B$1:C$1048576,2,0)))/S459)&gt;1,(SUMIFS(#REF!,#REF!,A459)-S459)/S459,(S459-SUMIFS(#REF!,#REF!,A459))/SUMIFS(#REF!,#REF!,A459)),"."),".")</f>
        <v>.</v>
      </c>
      <c r="BG459" s="37"/>
      <c r="BH459" s="37"/>
      <c r="BI459" s="37"/>
      <c r="BJ459" s="37"/>
      <c r="BK459" s="37"/>
      <c r="BL459" s="37"/>
      <c r="BM459" s="37"/>
      <c r="BN459" s="37"/>
      <c r="BO459" s="37"/>
      <c r="BP459" s="37"/>
      <c r="BQ459" s="37"/>
      <c r="BR459" s="37"/>
      <c r="BS459" s="37"/>
      <c r="BT459" s="37"/>
      <c r="BU459" s="37"/>
      <c r="BV459" s="37"/>
      <c r="BW459" s="37"/>
      <c r="BX459" s="37"/>
    </row>
    <row r="460" customFormat="false" ht="15.75" hidden="false" customHeight="true" outlineLevel="0" collapsed="false">
      <c r="A460" s="37" t="s">
        <v>479</v>
      </c>
      <c r="B460" s="37" t="s">
        <v>57</v>
      </c>
      <c r="C460" s="92" t="n">
        <v>45077</v>
      </c>
      <c r="D460" s="37" t="s">
        <v>105</v>
      </c>
      <c r="E460" s="37" t="s">
        <v>370</v>
      </c>
      <c r="F460" s="37" t="s">
        <v>534</v>
      </c>
      <c r="G460" s="5" t="s">
        <v>61</v>
      </c>
      <c r="H460" s="39" t="n">
        <v>300000000</v>
      </c>
      <c r="I460" s="37" t="s">
        <v>121</v>
      </c>
      <c r="J460" s="7" t="str">
        <f aca="false">VLOOKUP($I460,'[1]Price List, Weapons &amp; Items'!B$1:C$1048576,2,0)</f>
        <v>Portable defence system</v>
      </c>
      <c r="K460" s="7" t="str">
        <f aca="false">IF(I460=".",I460,VLOOKUP($I460,'[1]Price List, Weapons &amp; Items'!B$1:D$1048576,3,0))</f>
        <v>MANPADS</v>
      </c>
      <c r="L460" s="8" t="n">
        <f aca="false">VLOOKUP(I460,'[1]Price List, Weapons &amp; Items'!B$1:E$1048576,4,0)</f>
        <v>0</v>
      </c>
      <c r="M460" s="9" t="s">
        <v>166</v>
      </c>
      <c r="N460" s="9" t="s">
        <v>166</v>
      </c>
      <c r="O460" s="9" t="n">
        <f aca="false">VLOOKUP($I460,'[1]Price List, Weapons &amp; Items'!B$1:G$1048576,6,0)</f>
        <v>1480.64</v>
      </c>
      <c r="P460" s="6" t="str">
        <f aca="false">IF(TYPE(M460)=1,IF(TYPE(O460)=1,M460*O460,"No price"),".")</f>
        <v>.</v>
      </c>
      <c r="Q460" s="6" t="str">
        <f aca="false">IF(TYPE(N460)=1,IF(TYPE(O460)=1,N460*O460,"No price"),".")</f>
        <v>.</v>
      </c>
      <c r="R460" s="6" t="str">
        <f aca="false">IF(AG460=1,IF(H460&lt;&gt;"Not given",H460,IF(TYPE(H460)=2,IF(SUMIFS(#REF!,#REF!,A460)&gt;0,SUMIFS(#REF!,#REF!,A460),"."),"Format error")),"")</f>
        <v/>
      </c>
      <c r="S460" s="6" t="str">
        <f aca="false">IF(AND(AG460=1,R460&lt;&gt;".")=TRUE(),R460/VLOOKUP(G460,'[1]Exchange Rates'!B$1:C$1048576,2,0),IF(R460=".",".",""))</f>
        <v/>
      </c>
      <c r="T460" s="6" t="str">
        <f aca="false">IF(AG460=1,IF(AI460="Value is not given at all",".",IF(AI460="Value is given by the source",S460,IF(AI460="Value is calculated with prices",(IF(SUMIFS(#REF!,#REF!,A460)&gt;0,SUMIFS(#REF!,#REF!,A460),"."))/VLOOKUP("USD",'[1]Exchange Rates'!B$1:C$1048576,2,0),"Error with coding"))),"")</f>
        <v/>
      </c>
      <c r="U460" s="43" t="s">
        <v>63</v>
      </c>
      <c r="V460" s="34" t="s">
        <v>535</v>
      </c>
      <c r="W460" s="34" t="s">
        <v>513</v>
      </c>
      <c r="X460" s="37" t="s">
        <v>62</v>
      </c>
      <c r="Y460" s="37" t="s">
        <v>62</v>
      </c>
      <c r="Z460" s="43" t="n">
        <v>0</v>
      </c>
      <c r="AA460" s="43" t="n">
        <v>1</v>
      </c>
      <c r="AB460" s="5" t="n">
        <f aca="false">IF(AND(D460="Humanitarian", AE460&lt;&gt;"."), 1, 0)</f>
        <v>0</v>
      </c>
      <c r="AC460" s="5" t="n">
        <f aca="false">IF(OR(M460="undisclosed", M460="."), 0, IF(M460=N460, 1, 0))</f>
        <v>0</v>
      </c>
      <c r="AD460" s="5" t="n">
        <v>0</v>
      </c>
      <c r="AE460" s="37" t="s">
        <v>62</v>
      </c>
      <c r="AF460" s="12" t="str">
        <f aca="false">""</f>
        <v/>
      </c>
      <c r="AG460" s="36" t="n">
        <v>0</v>
      </c>
      <c r="AH460" s="43" t="s">
        <v>66</v>
      </c>
      <c r="AI460" s="43" t="s">
        <v>67</v>
      </c>
      <c r="AJ460" s="36" t="n">
        <v>1</v>
      </c>
      <c r="AK460" s="36" t="n">
        <v>17</v>
      </c>
      <c r="AL460" s="36" t="n">
        <v>0</v>
      </c>
      <c r="AM460" s="36" t="n">
        <f aca="false">IF(OR(AN460="2022-2023",AN460=2022), 1, 0)</f>
        <v>1</v>
      </c>
      <c r="AN460" s="36" t="s">
        <v>68</v>
      </c>
      <c r="AO460" s="36" t="n">
        <f aca="false">VLOOKUP($I460,'[1]Price List, Weapons &amp; Items'!B$1:F$1048576,5,0)</f>
        <v>0</v>
      </c>
      <c r="AP460" s="36" t="n">
        <f aca="false">IF(AND(AO460=1,M460="undisclosed")=TRUE(),1,0)</f>
        <v>0</v>
      </c>
      <c r="AQ460" s="36" t="n">
        <f aca="false">IF(AND(AO460=1,N460="undisclosed")=TRUE(),1,0)</f>
        <v>0</v>
      </c>
      <c r="AR460" s="36" t="n">
        <f aca="false">IFERROR(IF(SEARCH("ammuni",I460,1)&gt;0,1,0),0)</f>
        <v>0</v>
      </c>
      <c r="AS460" s="5" t="str">
        <f aca="false">VLOOKUP($I460,'[1]Price List, Weapons &amp; Items'!B$1:L$1048576,COLUMN('[1]Price List, Weapons &amp; Items'!$J$11)-1,0)</f>
        <v>Military media (incl. websites)</v>
      </c>
      <c r="AT460" s="5" t="str">
        <f aca="false">IF(I460=".",".",VLOOKUP($I460,'[1]Price List, Weapons &amp; Items'!B$1:J$1048576,3,0))</f>
        <v>MANPADS</v>
      </c>
      <c r="AU460" s="13" t="str">
        <f aca="true">IF(AG460=1,(OFFSET(I460,0,0,COUNTIF(#REF!,A460),1)),"")</f>
        <v/>
      </c>
      <c r="AV460" s="5" t="n">
        <f aca="false">VLOOKUP($I460,'[1]Price List, Weapons &amp; Items'!B$1:L$1048576,COLUMN('[1]Price List, Weapons &amp; Items'!$L$11)-1,0)</f>
        <v>0</v>
      </c>
      <c r="AW460" s="5" t="n">
        <f aca="false">IF(U460="Yes",1,0)</f>
        <v>1</v>
      </c>
      <c r="AX460" s="5" t="n">
        <f aca="false">IF(D460="Military",IF(OR(IFERROR(SEARCH("equipment",E460,1),0)&gt;0,IFERROR(SEARCH("weapons",E460,1),0)&gt;0),1,0),0)</f>
        <v>1</v>
      </c>
      <c r="AY460" s="5" t="str">
        <f aca="false">IFERROR(IF(VALUE(TEXT(C460,"mm"))=IF(AK460&gt;12,AK460-12,AK460),".",IF(TEXT(C460,"mm")="01",".",1)),"Value is not in date format")</f>
        <v>.</v>
      </c>
      <c r="AZ460" s="5" t="str">
        <f aca="false">IF(AND(A460=A459,C460=C459)=TRUE(),IF(F460=F459,".","1"),".")</f>
        <v>.</v>
      </c>
      <c r="BA460" s="5" t="str">
        <f aca="false">IF(AND(_xlfn.ISFORMULA(R460),_xlfn.ISFORMULA(S460),_xlfn.ISFORMULA(T460))=TRUE(),".",1)</f>
        <v>.</v>
      </c>
      <c r="BB460" s="5" t="str">
        <f aca="false">IF(T460&lt;&gt;".",IF(T460&gt;S460,1,"."),".")</f>
        <v>.</v>
      </c>
      <c r="BC460" s="5" t="n">
        <f aca="false">IFERROR(VLOOKUP(B460,'[1]Share, Heavy Weapons to Ukraine'!B$1:AA$1048576,COLUMN('[1]Share, Heavy Weapons to Ukraine'!C469)-1,0),0)</f>
        <v>1</v>
      </c>
      <c r="BD460" s="5" t="n">
        <f aca="false">VLOOKUP(Sheet1!B460,'[1]Country Summary (€)'!B$1:F$1048576,COLUMN('[1]Country Summary (€)'!C470)-1,FALSE())</f>
        <v>0</v>
      </c>
      <c r="BE460" s="5" t="str">
        <f aca="false">IF(AND(AG460=1,D460="Military",H460&lt;&gt;"Not given")=TRUE(),IF(SUMIFS(#REF!,#REF!,A460)&gt;0,ABS((SUMIFS(#REF!,#REF!,A460)/VLOOKUP("USD",'[1]Exchange Rates'!B$1:C$1048576,2,0)))/S460,"."),".")</f>
        <v>.</v>
      </c>
      <c r="BF460" s="1" t="str">
        <f aca="false">IF(AND(AG460=1,D460="Military",H460&lt;&gt;"Not given")=TRUE(),IF(SUMIFS(#REF!,#REF!,A460)&gt;0,IF((ABS((SUMIFS(#REF!,#REF!,A460)/VLOOKUP("USD",'[1]Exchange Rates'!B$1:C$1048576,2,0)))/S460)&gt;1,(SUMIFS(#REF!,#REF!,A460)-S460)/S460,(S460-SUMIFS(#REF!,#REF!,A460))/SUMIFS(#REF!,#REF!,A460)),"."),".")</f>
        <v>.</v>
      </c>
      <c r="BG460" s="37"/>
      <c r="BH460" s="37"/>
      <c r="BI460" s="37"/>
      <c r="BJ460" s="37"/>
      <c r="BK460" s="37"/>
      <c r="BL460" s="37"/>
      <c r="BM460" s="37"/>
      <c r="BN460" s="37"/>
      <c r="BO460" s="37"/>
      <c r="BP460" s="37"/>
      <c r="BQ460" s="37"/>
      <c r="BR460" s="37"/>
      <c r="BS460" s="37"/>
      <c r="BT460" s="37"/>
      <c r="BU460" s="37"/>
      <c r="BV460" s="37"/>
      <c r="BW460" s="37"/>
      <c r="BX460" s="37"/>
    </row>
    <row r="461" customFormat="false" ht="15.75" hidden="false" customHeight="true" outlineLevel="0" collapsed="false">
      <c r="A461" s="37" t="s">
        <v>479</v>
      </c>
      <c r="B461" s="37" t="s">
        <v>57</v>
      </c>
      <c r="C461" s="92" t="n">
        <v>45077</v>
      </c>
      <c r="D461" s="37" t="s">
        <v>105</v>
      </c>
      <c r="E461" s="37" t="s">
        <v>370</v>
      </c>
      <c r="F461" s="37" t="s">
        <v>534</v>
      </c>
      <c r="G461" s="5" t="s">
        <v>61</v>
      </c>
      <c r="H461" s="39" t="n">
        <v>300000000</v>
      </c>
      <c r="I461" s="37" t="s">
        <v>335</v>
      </c>
      <c r="J461" s="7" t="str">
        <f aca="false">VLOOKUP($I461,'[1]Price List, Weapons &amp; Items'!B$1:C$1048576,2,0)</f>
        <v>Ammunition for light infantry</v>
      </c>
      <c r="K461" s="7" t="str">
        <f aca="false">IF(I461=".",I461,VLOOKUP($I461,'[1]Price List, Weapons &amp; Items'!B$1:D$1048576,3,0))</f>
        <v>Small Arms and Light Weapons (SALW) ammunition</v>
      </c>
      <c r="L461" s="8" t="n">
        <f aca="false">VLOOKUP(I461,'[1]Price List, Weapons &amp; Items'!B$1:E$1048576,4,0)</f>
        <v>0</v>
      </c>
      <c r="M461" s="9" t="n">
        <v>30000000</v>
      </c>
      <c r="N461" s="9" t="s">
        <v>166</v>
      </c>
      <c r="O461" s="9" t="n">
        <f aca="false">VLOOKUP($I461,'[1]Price List, Weapons &amp; Items'!B$1:G$1048576,6,0)</f>
        <v>0.47</v>
      </c>
      <c r="P461" s="6" t="str">
        <f aca="false">IF(TYPE(M461)=1,IF(TYPE(O461)=1,M461*O461,"No price"),".")</f>
        <v>No price</v>
      </c>
      <c r="Q461" s="6" t="str">
        <f aca="false">IF(TYPE(N461)=1,IF(TYPE(O461)=1,N461*O461,"No price"),".")</f>
        <v>.</v>
      </c>
      <c r="R461" s="6" t="str">
        <f aca="false">IF(AG461=1,IF(H461&lt;&gt;"Not given",H461,IF(TYPE(H461)=2,IF(SUMIFS(#REF!,#REF!,A461)&gt;0,SUMIFS(#REF!,#REF!,A461),"."),"Format error")),"")</f>
        <v/>
      </c>
      <c r="S461" s="6" t="str">
        <f aca="false">IF(AND(AG461=1,R461&lt;&gt;".")=TRUE(),R461/VLOOKUP(G461,'[1]Exchange Rates'!B$1:C$1048576,2,0),IF(R461=".",".",""))</f>
        <v/>
      </c>
      <c r="T461" s="6" t="str">
        <f aca="false">IF(AG461=1,IF(AI461="Value is not given at all",".",IF(AI461="Value is given by the source",S461,IF(AI461="Value is calculated with prices",(IF(SUMIFS(#REF!,#REF!,A461)&gt;0,SUMIFS(#REF!,#REF!,A461),"."))/VLOOKUP("USD",'[1]Exchange Rates'!B$1:C$1048576,2,0),"Error with coding"))),"")</f>
        <v/>
      </c>
      <c r="U461" s="43" t="s">
        <v>63</v>
      </c>
      <c r="V461" s="34" t="s">
        <v>535</v>
      </c>
      <c r="W461" s="34" t="s">
        <v>513</v>
      </c>
      <c r="X461" s="37" t="s">
        <v>62</v>
      </c>
      <c r="Y461" s="37" t="s">
        <v>62</v>
      </c>
      <c r="Z461" s="43" t="n">
        <v>0</v>
      </c>
      <c r="AA461" s="43" t="n">
        <v>1</v>
      </c>
      <c r="AB461" s="5" t="n">
        <f aca="false">IF(AND(D461="Humanitarian", AE461&lt;&gt;"."), 1, 0)</f>
        <v>0</v>
      </c>
      <c r="AC461" s="5" t="n">
        <f aca="false">IF(OR(M461="undisclosed", M461="."), 0, IF(M461=N461, 1, 0))</f>
        <v>0</v>
      </c>
      <c r="AD461" s="5" t="n">
        <v>0</v>
      </c>
      <c r="AE461" s="37" t="s">
        <v>62</v>
      </c>
      <c r="AF461" s="12" t="str">
        <f aca="false">""</f>
        <v/>
      </c>
      <c r="AG461" s="36" t="n">
        <v>0</v>
      </c>
      <c r="AH461" s="43" t="s">
        <v>66</v>
      </c>
      <c r="AI461" s="43" t="s">
        <v>67</v>
      </c>
      <c r="AJ461" s="36" t="n">
        <v>1</v>
      </c>
      <c r="AK461" s="36" t="n">
        <v>17</v>
      </c>
      <c r="AL461" s="36" t="n">
        <v>0</v>
      </c>
      <c r="AM461" s="36" t="n">
        <f aca="false">IF(OR(AN461="2022-2023",AN461=2022), 1, 0)</f>
        <v>1</v>
      </c>
      <c r="AN461" s="36" t="s">
        <v>68</v>
      </c>
      <c r="AO461" s="36" t="n">
        <f aca="false">VLOOKUP($I461,'[1]Price List, Weapons &amp; Items'!B$1:F$1048576,5,0)</f>
        <v>0</v>
      </c>
      <c r="AP461" s="36" t="n">
        <f aca="false">IF(AND(AO461=1,M461="undisclosed")=TRUE(),1,0)</f>
        <v>0</v>
      </c>
      <c r="AQ461" s="36" t="n">
        <f aca="false">IF(AND(AO461=1,N461="undisclosed")=TRUE(),1,0)</f>
        <v>0</v>
      </c>
      <c r="AR461" s="36" t="n">
        <f aca="false">IFERROR(IF(SEARCH("ammuni",I461,1)&gt;0,1,0),0)</f>
        <v>1</v>
      </c>
      <c r="AS461" s="5" t="str">
        <f aca="false">VLOOKUP($I461,'[1]Price List, Weapons &amp; Items'!B$1:L$1048576,COLUMN('[1]Price List, Weapons &amp; Items'!$J$11)-1,0)</f>
        <v>Miscellaneous</v>
      </c>
      <c r="AT461" s="5" t="str">
        <f aca="false">IF(I461=".",".",VLOOKUP($I461,'[1]Price List, Weapons &amp; Items'!B$1:J$1048576,3,0))</f>
        <v>Small Arms and Light Weapons (SALW) ammunition</v>
      </c>
      <c r="AU461" s="13" t="str">
        <f aca="true">IF(AG461=1,(OFFSET(I461,0,0,COUNTIF(#REF!,A461),1)),"")</f>
        <v/>
      </c>
      <c r="AV461" s="5" t="n">
        <f aca="false">VLOOKUP($I461,'[1]Price List, Weapons &amp; Items'!B$1:L$1048576,COLUMN('[1]Price List, Weapons &amp; Items'!$L$11)-1,0)</f>
        <v>0</v>
      </c>
      <c r="AW461" s="5" t="n">
        <f aca="false">IF(U461="Yes",1,0)</f>
        <v>1</v>
      </c>
      <c r="AX461" s="5" t="n">
        <f aca="false">IF(D461="Military",IF(OR(IFERROR(SEARCH("equipment",E461,1),0)&gt;0,IFERROR(SEARCH("weapons",E461,1),0)&gt;0),1,0),0)</f>
        <v>1</v>
      </c>
      <c r="AY461" s="5" t="str">
        <f aca="false">IFERROR(IF(VALUE(TEXT(C461,"mm"))=IF(AK461&gt;12,AK461-12,AK461),".",IF(TEXT(C461,"mm")="01",".",1)),"Value is not in date format")</f>
        <v>.</v>
      </c>
      <c r="AZ461" s="5" t="str">
        <f aca="false">IF(AND(A461=A460,C461=C460)=TRUE(),IF(F461=F460,".","1"),".")</f>
        <v>.</v>
      </c>
      <c r="BA461" s="5" t="str">
        <f aca="false">IF(AND(_xlfn.ISFORMULA(R461),_xlfn.ISFORMULA(S461),_xlfn.ISFORMULA(T461))=TRUE(),".",1)</f>
        <v>.</v>
      </c>
      <c r="BB461" s="5" t="str">
        <f aca="false">IF(T461&lt;&gt;".",IF(T461&gt;S461,1,"."),".")</f>
        <v>.</v>
      </c>
      <c r="BC461" s="5" t="n">
        <f aca="false">IFERROR(VLOOKUP(B461,'[1]Share, Heavy Weapons to Ukraine'!B$1:AA$1048576,COLUMN('[1]Share, Heavy Weapons to Ukraine'!C470)-1,0),0)</f>
        <v>1</v>
      </c>
      <c r="BD461" s="5" t="n">
        <f aca="false">VLOOKUP(Sheet1!B461,'[1]Country Summary (€)'!B$1:F$1048576,COLUMN('[1]Country Summary (€)'!C471)-1,FALSE())</f>
        <v>0</v>
      </c>
      <c r="BE461" s="5" t="str">
        <f aca="false">IF(AND(AG461=1,D461="Military",H461&lt;&gt;"Not given")=TRUE(),IF(SUMIFS(#REF!,#REF!,A461)&gt;0,ABS((SUMIFS(#REF!,#REF!,A461)/VLOOKUP("USD",'[1]Exchange Rates'!B$1:C$1048576,2,0)))/S461,"."),".")</f>
        <v>.</v>
      </c>
      <c r="BF461" s="1" t="str">
        <f aca="false">IF(AND(AG461=1,D461="Military",H461&lt;&gt;"Not given")=TRUE(),IF(SUMIFS(#REF!,#REF!,A461)&gt;0,IF((ABS((SUMIFS(#REF!,#REF!,A461)/VLOOKUP("USD",'[1]Exchange Rates'!B$1:C$1048576,2,0)))/S461)&gt;1,(SUMIFS(#REF!,#REF!,A461)-S461)/S461,(S461-SUMIFS(#REF!,#REF!,A461))/SUMIFS(#REF!,#REF!,A461)),"."),".")</f>
        <v>.</v>
      </c>
      <c r="BG461" s="37"/>
      <c r="BH461" s="37"/>
      <c r="BI461" s="37"/>
      <c r="BJ461" s="37"/>
      <c r="BK461" s="37"/>
      <c r="BL461" s="37"/>
      <c r="BM461" s="37"/>
      <c r="BN461" s="37"/>
      <c r="BO461" s="37"/>
      <c r="BP461" s="37"/>
      <c r="BQ461" s="37"/>
      <c r="BR461" s="37"/>
      <c r="BS461" s="37"/>
      <c r="BT461" s="37"/>
      <c r="BU461" s="37"/>
      <c r="BV461" s="37"/>
      <c r="BW461" s="37"/>
      <c r="BX461" s="37"/>
    </row>
    <row r="462" customFormat="false" ht="15.75" hidden="false" customHeight="true" outlineLevel="0" collapsed="false">
      <c r="A462" s="37" t="s">
        <v>479</v>
      </c>
      <c r="B462" s="37" t="s">
        <v>57</v>
      </c>
      <c r="C462" s="92" t="n">
        <v>45077</v>
      </c>
      <c r="D462" s="37" t="s">
        <v>105</v>
      </c>
      <c r="E462" s="37" t="s">
        <v>370</v>
      </c>
      <c r="F462" s="37" t="s">
        <v>534</v>
      </c>
      <c r="G462" s="5" t="s">
        <v>61</v>
      </c>
      <c r="H462" s="39" t="n">
        <v>300000000</v>
      </c>
      <c r="I462" s="37" t="s">
        <v>368</v>
      </c>
      <c r="J462" s="7" t="str">
        <f aca="false">VLOOKUP($I462,'[1]Price List, Weapons &amp; Items'!B$1:C$1048576,2,0)</f>
        <v>Military equipment</v>
      </c>
      <c r="K462" s="7" t="str">
        <f aca="false">IF(I462=".",I462,VLOOKUP($I462,'[1]Price List, Weapons &amp; Items'!B$1:D$1048576,3,0))</f>
        <v>spare parts</v>
      </c>
      <c r="L462" s="8" t="n">
        <f aca="false">VLOOKUP(I462,'[1]Price List, Weapons &amp; Items'!B$1:E$1048576,4,0)</f>
        <v>0</v>
      </c>
      <c r="M462" s="9" t="s">
        <v>166</v>
      </c>
      <c r="N462" s="9" t="s">
        <v>166</v>
      </c>
      <c r="O462" s="9" t="str">
        <f aca="false">VLOOKUP($I462,'[1]Price List, Weapons &amp; Items'!B$1:G$1048576,6,0)</f>
        <v>.</v>
      </c>
      <c r="P462" s="6" t="str">
        <f aca="false">IF(TYPE(M462)=1,IF(TYPE(O462)=1,M462*O462,"No price"),".")</f>
        <v>.</v>
      </c>
      <c r="Q462" s="6" t="str">
        <f aca="false">IF(TYPE(N462)=1,IF(TYPE(O462)=1,N462*O462,"No price"),".")</f>
        <v>.</v>
      </c>
      <c r="R462" s="6" t="str">
        <f aca="false">IF(AG462=1,IF(H462&lt;&gt;"Not given",H462,IF(TYPE(H462)=2,IF(SUMIFS(#REF!,#REF!,A462)&gt;0,SUMIFS(#REF!,#REF!,A462),"."),"Format error")),"")</f>
        <v/>
      </c>
      <c r="S462" s="6" t="str">
        <f aca="false">IF(AND(AG462=1,R462&lt;&gt;".")=TRUE(),R462/VLOOKUP(G462,'[1]Exchange Rates'!B$1:C$1048576,2,0),IF(R462=".",".",""))</f>
        <v/>
      </c>
      <c r="T462" s="6" t="str">
        <f aca="false">IF(AG462=1,IF(AI462="Value is not given at all",".",IF(AI462="Value is given by the source",S462,IF(AI462="Value is calculated with prices",(IF(SUMIFS(#REF!,#REF!,A462)&gt;0,SUMIFS(#REF!,#REF!,A462),"."))/VLOOKUP("USD",'[1]Exchange Rates'!B$1:C$1048576,2,0),"Error with coding"))),"")</f>
        <v/>
      </c>
      <c r="U462" s="43" t="s">
        <v>63</v>
      </c>
      <c r="V462" s="34" t="s">
        <v>535</v>
      </c>
      <c r="W462" s="34" t="s">
        <v>513</v>
      </c>
      <c r="X462" s="37" t="s">
        <v>62</v>
      </c>
      <c r="Y462" s="37" t="s">
        <v>62</v>
      </c>
      <c r="Z462" s="43" t="n">
        <v>0</v>
      </c>
      <c r="AA462" s="43" t="n">
        <v>1</v>
      </c>
      <c r="AB462" s="5" t="n">
        <f aca="false">IF(AND(D462="Humanitarian", AE462&lt;&gt;"."), 1, 0)</f>
        <v>0</v>
      </c>
      <c r="AC462" s="5" t="n">
        <f aca="false">IF(OR(M462="undisclosed", M462="."), 0, IF(M462=N462, 1, 0))</f>
        <v>0</v>
      </c>
      <c r="AD462" s="5" t="n">
        <v>0</v>
      </c>
      <c r="AE462" s="37" t="s">
        <v>62</v>
      </c>
      <c r="AF462" s="12" t="str">
        <f aca="false">""</f>
        <v/>
      </c>
      <c r="AG462" s="36" t="n">
        <v>0</v>
      </c>
      <c r="AH462" s="43" t="s">
        <v>66</v>
      </c>
      <c r="AI462" s="43" t="s">
        <v>67</v>
      </c>
      <c r="AJ462" s="36" t="n">
        <v>1</v>
      </c>
      <c r="AK462" s="36" t="n">
        <v>17</v>
      </c>
      <c r="AL462" s="36" t="n">
        <v>0</v>
      </c>
      <c r="AM462" s="36" t="n">
        <f aca="false">IF(OR(AN462="2022-2023",AN462=2022), 1, 0)</f>
        <v>1</v>
      </c>
      <c r="AN462" s="36" t="s">
        <v>68</v>
      </c>
      <c r="AO462" s="36" t="n">
        <f aca="false">VLOOKUP($I462,'[1]Price List, Weapons &amp; Items'!B$1:F$1048576,5,0)</f>
        <v>0</v>
      </c>
      <c r="AP462" s="36" t="n">
        <f aca="false">IF(AND(AO462=1,M462="undisclosed")=TRUE(),1,0)</f>
        <v>0</v>
      </c>
      <c r="AQ462" s="36" t="n">
        <f aca="false">IF(AND(AO462=1,N462="undisclosed")=TRUE(),1,0)</f>
        <v>0</v>
      </c>
      <c r="AR462" s="36" t="n">
        <f aca="false">IFERROR(IF(SEARCH("ammuni",I462,1)&gt;0,1,0),0)</f>
        <v>0</v>
      </c>
      <c r="AS462" s="5" t="str">
        <f aca="false">VLOOKUP($I462,'[1]Price List, Weapons &amp; Items'!B$1:L$1048576,COLUMN('[1]Price List, Weapons &amp; Items'!$J$11)-1,0)</f>
        <v>.</v>
      </c>
      <c r="AT462" s="5" t="str">
        <f aca="false">IF(I462=".",".",VLOOKUP($I462,'[1]Price List, Weapons &amp; Items'!B$1:J$1048576,3,0))</f>
        <v>spare parts</v>
      </c>
      <c r="AU462" s="13" t="str">
        <f aca="true">IF(AG462=1,(OFFSET(I462,0,0,COUNTIF(#REF!,A462),1)),"")</f>
        <v/>
      </c>
      <c r="AV462" s="5" t="str">
        <f aca="false">VLOOKUP($I462,'[1]Price List, Weapons &amp; Items'!B$1:L$1048576,COLUMN('[1]Price List, Weapons &amp; Items'!$L$11)-1,0)</f>
        <v>no price, 0 count</v>
      </c>
      <c r="AW462" s="5" t="n">
        <f aca="false">IF(U462="Yes",1,0)</f>
        <v>1</v>
      </c>
      <c r="AX462" s="5" t="n">
        <f aca="false">IF(D462="Military",IF(OR(IFERROR(SEARCH("equipment",E462,1),0)&gt;0,IFERROR(SEARCH("weapons",E462,1),0)&gt;0),1,0),0)</f>
        <v>1</v>
      </c>
      <c r="AY462" s="5" t="str">
        <f aca="false">IFERROR(IF(VALUE(TEXT(C462,"mm"))=IF(AK462&gt;12,AK462-12,AK462),".",IF(TEXT(C462,"mm")="01",".",1)),"Value is not in date format")</f>
        <v>.</v>
      </c>
      <c r="AZ462" s="5" t="str">
        <f aca="false">IF(AND(A462=A461,C462=C461)=TRUE(),IF(F462=F461,".","1"),".")</f>
        <v>.</v>
      </c>
      <c r="BA462" s="5" t="str">
        <f aca="false">IF(AND(_xlfn.ISFORMULA(R462),_xlfn.ISFORMULA(S462),_xlfn.ISFORMULA(T462))=TRUE(),".",1)</f>
        <v>.</v>
      </c>
      <c r="BB462" s="5" t="str">
        <f aca="false">IF(T462&lt;&gt;".",IF(T462&gt;S462,1,"."),".")</f>
        <v>.</v>
      </c>
      <c r="BC462" s="5" t="n">
        <f aca="false">IFERROR(VLOOKUP(B462,'[1]Share, Heavy Weapons to Ukraine'!B$1:AA$1048576,COLUMN('[1]Share, Heavy Weapons to Ukraine'!C471)-1,0),0)</f>
        <v>1</v>
      </c>
      <c r="BD462" s="5" t="n">
        <f aca="false">VLOOKUP(Sheet1!B462,'[1]Country Summary (€)'!B$1:F$1048576,COLUMN('[1]Country Summary (€)'!C472)-1,FALSE())</f>
        <v>0</v>
      </c>
      <c r="BE462" s="5" t="str">
        <f aca="false">IF(AND(AG462=1,D462="Military",H462&lt;&gt;"Not given")=TRUE(),IF(SUMIFS(#REF!,#REF!,A462)&gt;0,ABS((SUMIFS(#REF!,#REF!,A462)/VLOOKUP("USD",'[1]Exchange Rates'!B$1:C$1048576,2,0)))/S462,"."),".")</f>
        <v>.</v>
      </c>
      <c r="BF462" s="1" t="str">
        <f aca="false">IF(AND(AG462=1,D462="Military",H462&lt;&gt;"Not given")=TRUE(),IF(SUMIFS(#REF!,#REF!,A462)&gt;0,IF((ABS((SUMIFS(#REF!,#REF!,A462)/VLOOKUP("USD",'[1]Exchange Rates'!B$1:C$1048576,2,0)))/S462)&gt;1,(SUMIFS(#REF!,#REF!,A462)-S462)/S462,(S462-SUMIFS(#REF!,#REF!,A462))/SUMIFS(#REF!,#REF!,A462)),"."),".")</f>
        <v>.</v>
      </c>
      <c r="BG462" s="37"/>
      <c r="BH462" s="37"/>
      <c r="BI462" s="37"/>
      <c r="BJ462" s="37"/>
      <c r="BK462" s="37"/>
      <c r="BL462" s="37"/>
      <c r="BM462" s="37"/>
      <c r="BN462" s="37"/>
      <c r="BO462" s="37"/>
      <c r="BP462" s="37"/>
      <c r="BQ462" s="37"/>
      <c r="BR462" s="37"/>
      <c r="BS462" s="37"/>
      <c r="BT462" s="37"/>
      <c r="BU462" s="37"/>
      <c r="BV462" s="37"/>
      <c r="BW462" s="37"/>
      <c r="BX462" s="37"/>
    </row>
    <row r="463" customFormat="false" ht="15.75" hidden="false" customHeight="true" outlineLevel="0" collapsed="false">
      <c r="A463" s="37" t="s">
        <v>479</v>
      </c>
      <c r="B463" s="37" t="s">
        <v>57</v>
      </c>
      <c r="C463" s="38" t="n">
        <v>45090</v>
      </c>
      <c r="D463" s="37" t="s">
        <v>105</v>
      </c>
      <c r="E463" s="37" t="s">
        <v>370</v>
      </c>
      <c r="F463" s="37" t="s">
        <v>538</v>
      </c>
      <c r="G463" s="5" t="s">
        <v>61</v>
      </c>
      <c r="H463" s="53" t="n">
        <v>325000000</v>
      </c>
      <c r="I463" s="1" t="s">
        <v>539</v>
      </c>
      <c r="J463" s="7" t="str">
        <f aca="false">VLOOKUP($I463,'[1]Price List, Weapons &amp; Items'!B$1:C$1048576,2,0)</f>
        <v>Ammunition for Heavy Weapon</v>
      </c>
      <c r="K463" s="7" t="str">
        <f aca="false">IF(I463=".",I463,VLOOKUP($I463,'[1]Price List, Weapons &amp; Items'!B$1:D$1048576,3,0))</f>
        <v>Missile</v>
      </c>
      <c r="M463" s="9" t="s">
        <v>166</v>
      </c>
      <c r="N463" s="9" t="s">
        <v>166</v>
      </c>
      <c r="O463" s="9" t="n">
        <f aca="false">VLOOKUP($I463,'[1]Price List, Weapons &amp; Items'!B$1:G$1048576,6,0)</f>
        <v>1090000</v>
      </c>
      <c r="P463" s="6" t="str">
        <f aca="false">IF(TYPE(M463)=1,IF(TYPE(O463)=1,M463*O463,"No price"),".")</f>
        <v>.</v>
      </c>
      <c r="Q463" s="6" t="str">
        <f aca="false">IF(TYPE(N463)=1,IF(TYPE(O463)=1,N463*O463,"No price"),".")</f>
        <v>.</v>
      </c>
      <c r="R463" s="6" t="str">
        <f aca="false">IF(AG463=1,IF(H463&lt;&gt;"Not given",H463,IF(TYPE(H463)=2,IF(SUMIFS(#REF!,#REF!,A463)&gt;0,SUMIFS(#REF!,#REF!,A463),"."),"Format error")),"")</f>
        <v/>
      </c>
      <c r="S463" s="6" t="str">
        <f aca="false">IF(AND(AG463=1,R463&lt;&gt;".")=TRUE(),R463/VLOOKUP(G463,'[1]Exchange Rates'!B$1:C$1048576,2,0),IF(R463=".",".",""))</f>
        <v/>
      </c>
      <c r="T463" s="6" t="str">
        <f aca="false">IF(AG463=1,IF(AI463="Value is not given at all",".",IF(AI463="Value is given by the source",S463,IF(AI463="Value is calculated with prices",(IF(SUMIFS(#REF!,#REF!,A463)&gt;0,SUMIFS(#REF!,#REF!,A463),"."))/VLOOKUP("USD",'[1]Exchange Rates'!B$1:C$1048576,2,0),"Error with coding"))),"")</f>
        <v/>
      </c>
      <c r="U463" s="5" t="s">
        <v>63</v>
      </c>
      <c r="V463" s="87" t="s">
        <v>540</v>
      </c>
      <c r="W463" s="48" t="s">
        <v>541</v>
      </c>
      <c r="X463" s="44" t="s">
        <v>542</v>
      </c>
      <c r="Y463" s="33" t="s">
        <v>62</v>
      </c>
      <c r="Z463" s="5" t="n">
        <v>0</v>
      </c>
      <c r="AA463" s="5" t="n">
        <v>1</v>
      </c>
      <c r="AB463" s="5" t="n">
        <f aca="false">IF(AND(D463="Humanitarian", AE463&lt;&gt;"."), 1, 0)</f>
        <v>0</v>
      </c>
      <c r="AC463" s="5" t="n">
        <f aca="false">IF(OR(M463="undisclosed", M463="."), 0, IF(M463=N463, 1, 0))</f>
        <v>0</v>
      </c>
      <c r="AD463" s="5" t="n">
        <v>0</v>
      </c>
      <c r="AE463" s="1" t="s">
        <v>62</v>
      </c>
      <c r="AG463" s="36" t="n">
        <v>0</v>
      </c>
      <c r="AH463" s="36" t="s">
        <v>66</v>
      </c>
      <c r="AI463" s="36" t="s">
        <v>67</v>
      </c>
      <c r="AJ463" s="36" t="n">
        <v>1</v>
      </c>
      <c r="AK463" s="36" t="n">
        <v>18</v>
      </c>
      <c r="AL463" s="36" t="n">
        <v>0</v>
      </c>
      <c r="AM463" s="36" t="n">
        <f aca="false">IF(OR(AN463="2022-2023",AN463=2022), 1, 0)</f>
        <v>1</v>
      </c>
      <c r="AN463" s="36" t="s">
        <v>68</v>
      </c>
      <c r="AO463" s="36" t="n">
        <f aca="false">VLOOKUP($I463,'[1]Price List, Weapons &amp; Items'!B$1:F$1048576,5,0)</f>
        <v>0</v>
      </c>
      <c r="AP463" s="36" t="n">
        <f aca="false">IF(AND(AO463=1,M463="undisclosed")=TRUE(),1,0)</f>
        <v>0</v>
      </c>
      <c r="AQ463" s="36" t="n">
        <f aca="false">IF(AND(AO463=1,N463="undisclosed")=TRUE(),1,0)</f>
        <v>0</v>
      </c>
      <c r="AR463" s="36" t="n">
        <f aca="false">IFERROR(IF(SEARCH("ammuni",I463,1)&gt;0,1,0),0)</f>
        <v>0</v>
      </c>
      <c r="AS463" s="5" t="str">
        <f aca="false">VLOOKUP($I463,'[1]Price List, Weapons &amp; Items'!B$1:L$1048576,COLUMN('[1]Price List, Weapons &amp; Items'!$J$11)-1,0)</f>
        <v>Miscellaneous</v>
      </c>
      <c r="AT463" s="5" t="str">
        <f aca="false">IF(I463=".",".",VLOOKUP($I463,'[1]Price List, Weapons &amp; Items'!B$1:J$1048576,3,0))</f>
        <v>Missile</v>
      </c>
      <c r="AU463" s="13" t="str">
        <f aca="true">IF(AG463=1,(OFFSET(I463,0,0,COUNTIF(#REF!,A463),1)),"")</f>
        <v/>
      </c>
      <c r="AV463" s="5" t="str">
        <f aca="false">VLOOKUP($I463,'[1]Price List, Weapons &amp; Items'!B$1:L$1048576,COLUMN('[1]Price List, Weapons &amp; Items'!$L$11)-1,0)</f>
        <v>no price, 0 count</v>
      </c>
      <c r="AW463" s="5" t="n">
        <f aca="false">IF(U463="Yes",1,0)</f>
        <v>1</v>
      </c>
      <c r="AX463" s="5" t="n">
        <f aca="false">IF(D463="Military",IF(OR(IFERROR(SEARCH("equipment",E463,1),0)&gt;0,IFERROR(SEARCH("weapons",E463,1),0)&gt;0),1,0),0)</f>
        <v>1</v>
      </c>
      <c r="AY463" s="5" t="str">
        <f aca="false">IFERROR(IF(VALUE(TEXT(C463,"mm"))=IF(AK463&gt;12,AK463-12,AK463),".",IF(TEXT(C463,"mm")="01",".",1)),"Value is not in date format")</f>
        <v>.</v>
      </c>
      <c r="AZ463" s="5" t="str">
        <f aca="false">IF(AND(A463=A462,C463=C462)=TRUE(),IF(F463=F462,".","1"),".")</f>
        <v>.</v>
      </c>
      <c r="BA463" s="5" t="str">
        <f aca="false">IF(AND(_xlfn.ISFORMULA(R463),_xlfn.ISFORMULA(S463),_xlfn.ISFORMULA(T463))=TRUE(),".",1)</f>
        <v>.</v>
      </c>
      <c r="BB463" s="5" t="str">
        <f aca="false">IF(T463&lt;&gt;".",IF(T463&gt;S463,1,"."),".")</f>
        <v>.</v>
      </c>
      <c r="BC463" s="5" t="n">
        <f aca="false">IFERROR(VLOOKUP(B463,'[1]Share, Heavy Weapons to Ukraine'!B$1:AA$1048576,COLUMN('[1]Share, Heavy Weapons to Ukraine'!C472)-1,0),0)</f>
        <v>1</v>
      </c>
      <c r="BD463" s="5" t="n">
        <f aca="false">VLOOKUP(Sheet1!B463,'[1]Country Summary (€)'!B$1:F$1048576,COLUMN('[1]Country Summary (€)'!C473)-1,FALSE())</f>
        <v>0</v>
      </c>
      <c r="BE463" s="5" t="str">
        <f aca="false">IF(AND(AG463=1,D463="Military",H463&lt;&gt;"Not given")=TRUE(),IF(SUMIFS(#REF!,#REF!,A463)&gt;0,ABS((SUMIFS(#REF!,#REF!,A463)/VLOOKUP("USD",'[1]Exchange Rates'!B$1:C$1048576,2,0)))/S463,"."),".")</f>
        <v>.</v>
      </c>
      <c r="BF463" s="1" t="str">
        <f aca="false">IF(AND(AG463=1,D463="Military",H463&lt;&gt;"Not given")=TRUE(),IF(SUMIFS(#REF!,#REF!,A463)&gt;0,IF((ABS((SUMIFS(#REF!,#REF!,A463)/VLOOKUP("USD",'[1]Exchange Rates'!B$1:C$1048576,2,0)))/S463)&gt;1,(SUMIFS(#REF!,#REF!,A463)-S463)/S463,(S463-SUMIFS(#REF!,#REF!,A463))/SUMIFS(#REF!,#REF!,A463)),"."),".")</f>
        <v>.</v>
      </c>
    </row>
    <row r="464" customFormat="false" ht="15.75" hidden="false" customHeight="true" outlineLevel="0" collapsed="false">
      <c r="A464" s="37" t="s">
        <v>479</v>
      </c>
      <c r="B464" s="37" t="s">
        <v>57</v>
      </c>
      <c r="C464" s="38" t="n">
        <v>45090</v>
      </c>
      <c r="D464" s="37" t="s">
        <v>105</v>
      </c>
      <c r="E464" s="37" t="s">
        <v>370</v>
      </c>
      <c r="F464" s="37" t="s">
        <v>538</v>
      </c>
      <c r="G464" s="5" t="s">
        <v>61</v>
      </c>
      <c r="H464" s="53" t="n">
        <v>325000000</v>
      </c>
      <c r="I464" s="1" t="s">
        <v>494</v>
      </c>
      <c r="J464" s="7" t="str">
        <f aca="false">VLOOKUP($I464,'[1]Price List, Weapons &amp; Items'!B$1:C$1048576,2,0)</f>
        <v>Ammunition for heavy weapon</v>
      </c>
      <c r="K464" s="7" t="str">
        <f aca="false">IF(I464=".",I464,VLOOKUP($I464,'[1]Price List, Weapons &amp; Items'!B$1:D$1048576,3,0))</f>
        <v>227mm MLRS ammunition</v>
      </c>
      <c r="M464" s="9" t="s">
        <v>166</v>
      </c>
      <c r="N464" s="9" t="s">
        <v>166</v>
      </c>
      <c r="O464" s="9" t="n">
        <f aca="false">VLOOKUP($I464,'[1]Price List, Weapons &amp; Items'!B$1:G$1048576,6,0)</f>
        <v>150000</v>
      </c>
      <c r="P464" s="6" t="str">
        <f aca="false">IF(TYPE(M464)=1,IF(TYPE(O464)=1,M464*O464,"No price"),".")</f>
        <v>.</v>
      </c>
      <c r="Q464" s="6" t="str">
        <f aca="false">IF(TYPE(N464)=1,IF(TYPE(O464)=1,N464*O464,"No price"),".")</f>
        <v>.</v>
      </c>
      <c r="R464" s="6" t="str">
        <f aca="false">IF(AG464=1,IF(H464&lt;&gt;"Not given",H464,IF(TYPE(H464)=2,IF(SUMIFS(#REF!,#REF!,A464)&gt;0,SUMIFS(#REF!,#REF!,A464),"."),"Format error")),"")</f>
        <v/>
      </c>
      <c r="S464" s="6" t="str">
        <f aca="false">IF(AND(AG464=1,R464&lt;&gt;".")=TRUE(),R464/VLOOKUP(G464,'[1]Exchange Rates'!B$1:C$1048576,2,0),IF(R464=".",".",""))</f>
        <v/>
      </c>
      <c r="T464" s="6" t="str">
        <f aca="false">IF(AG464=1,IF(AI464="Value is not given at all",".",IF(AI464="Value is given by the source",S464,IF(AI464="Value is calculated with prices",(IF(SUMIFS(#REF!,#REF!,A464)&gt;0,SUMIFS(#REF!,#REF!,A464),"."))/VLOOKUP("USD",'[1]Exchange Rates'!B$1:C$1048576,2,0),"Error with coding"))),"")</f>
        <v/>
      </c>
      <c r="U464" s="5" t="s">
        <v>63</v>
      </c>
      <c r="V464" s="87" t="s">
        <v>540</v>
      </c>
      <c r="W464" s="48" t="s">
        <v>541</v>
      </c>
      <c r="X464" s="44" t="s">
        <v>542</v>
      </c>
      <c r="Y464" s="33" t="s">
        <v>62</v>
      </c>
      <c r="Z464" s="5" t="n">
        <v>0</v>
      </c>
      <c r="AA464" s="5" t="n">
        <v>1</v>
      </c>
      <c r="AB464" s="5" t="n">
        <f aca="false">IF(AND(D464="Humanitarian", AE464&lt;&gt;"."), 1, 0)</f>
        <v>0</v>
      </c>
      <c r="AC464" s="5" t="n">
        <f aca="false">IF(OR(M464="undisclosed", M464="."), 0, IF(M464=N464, 1, 0))</f>
        <v>0</v>
      </c>
      <c r="AD464" s="5" t="n">
        <v>0</v>
      </c>
      <c r="AE464" s="1" t="s">
        <v>62</v>
      </c>
      <c r="AG464" s="36" t="n">
        <v>0</v>
      </c>
      <c r="AH464" s="36" t="s">
        <v>66</v>
      </c>
      <c r="AI464" s="36" t="s">
        <v>67</v>
      </c>
      <c r="AJ464" s="36" t="n">
        <v>1</v>
      </c>
      <c r="AK464" s="36" t="n">
        <v>18</v>
      </c>
      <c r="AL464" s="36" t="n">
        <v>0</v>
      </c>
      <c r="AM464" s="36" t="n">
        <f aca="false">IF(OR(AN464="2022-2023",AN464=2022), 1, 0)</f>
        <v>1</v>
      </c>
      <c r="AN464" s="36" t="s">
        <v>68</v>
      </c>
      <c r="AO464" s="36" t="n">
        <f aca="false">VLOOKUP($I464,'[1]Price List, Weapons &amp; Items'!B$1:F$1048576,5,0)</f>
        <v>1</v>
      </c>
      <c r="AP464" s="36" t="n">
        <f aca="false">IF(AND(AO464=1,M464="undisclosed")=TRUE(),1,0)</f>
        <v>1</v>
      </c>
      <c r="AQ464" s="36" t="n">
        <f aca="false">IF(AND(AO464=1,N464="undisclosed")=TRUE(),1,0)</f>
        <v>1</v>
      </c>
      <c r="AR464" s="36" t="n">
        <f aca="false">IFERROR(IF(SEARCH("ammuni",I464,1)&gt;0,1,0),0)</f>
        <v>1</v>
      </c>
      <c r="AS464" s="5" t="str">
        <f aca="false">VLOOKUP($I464,'[1]Price List, Weapons &amp; Items'!B$1:L$1048576,COLUMN('[1]Price List, Weapons &amp; Items'!$J$11)-1,0)</f>
        <v>Media reports (incl. social media)</v>
      </c>
      <c r="AT464" s="5" t="str">
        <f aca="false">IF(I464=".",".",VLOOKUP($I464,'[1]Price List, Weapons &amp; Items'!B$1:J$1048576,3,0))</f>
        <v>227mm MLRS ammunition</v>
      </c>
      <c r="AU464" s="13" t="str">
        <f aca="true">IF(AG464=1,(OFFSET(I464,0,0,COUNTIF(#REF!,A464),1)),"")</f>
        <v/>
      </c>
      <c r="AV464" s="5" t="str">
        <f aca="false">VLOOKUP($I464,'[1]Price List, Weapons &amp; Items'!B$1:L$1048576,COLUMN('[1]Price List, Weapons &amp; Items'!$L$11)-1,0)</f>
        <v>no price, 0 count</v>
      </c>
      <c r="AW464" s="5" t="n">
        <f aca="false">IF(U464="Yes",1,0)</f>
        <v>1</v>
      </c>
      <c r="AX464" s="5" t="n">
        <f aca="false">IF(D464="Military",IF(OR(IFERROR(SEARCH("equipment",E464,1),0)&gt;0,IFERROR(SEARCH("weapons",E464,1),0)&gt;0),1,0),0)</f>
        <v>1</v>
      </c>
      <c r="AY464" s="5" t="str">
        <f aca="false">IFERROR(IF(VALUE(TEXT(C464,"mm"))=IF(AK464&gt;12,AK464-12,AK464),".",IF(TEXT(C464,"mm")="01",".",1)),"Value is not in date format")</f>
        <v>.</v>
      </c>
      <c r="AZ464" s="5" t="str">
        <f aca="false">IF(AND(A464=A463,C464=C463)=TRUE(),IF(F464=F463,".","1"),".")</f>
        <v>.</v>
      </c>
      <c r="BA464" s="5" t="str">
        <f aca="false">IF(AND(_xlfn.ISFORMULA(R464),_xlfn.ISFORMULA(S464),_xlfn.ISFORMULA(T464))=TRUE(),".",1)</f>
        <v>.</v>
      </c>
      <c r="BB464" s="5" t="str">
        <f aca="false">IF(T464&lt;&gt;".",IF(T464&gt;S464,1,"."),".")</f>
        <v>.</v>
      </c>
      <c r="BC464" s="5" t="n">
        <f aca="false">IFERROR(VLOOKUP(B464,'[1]Share, Heavy Weapons to Ukraine'!B$1:AA$1048576,COLUMN('[1]Share, Heavy Weapons to Ukraine'!C473)-1,0),0)</f>
        <v>1</v>
      </c>
      <c r="BD464" s="5" t="n">
        <f aca="false">VLOOKUP(Sheet1!B464,'[1]Country Summary (€)'!B$1:F$1048576,COLUMN('[1]Country Summary (€)'!C474)-1,FALSE())</f>
        <v>0</v>
      </c>
      <c r="BE464" s="5" t="str">
        <f aca="false">IF(AND(AG464=1,D464="Military",H464&lt;&gt;"Not given")=TRUE(),IF(SUMIFS(#REF!,#REF!,A464)&gt;0,ABS((SUMIFS(#REF!,#REF!,A464)/VLOOKUP("USD",'[1]Exchange Rates'!B$1:C$1048576,2,0)))/S464,"."),".")</f>
        <v>.</v>
      </c>
      <c r="BF464" s="1" t="str">
        <f aca="false">IF(AND(AG464=1,D464="Military",H464&lt;&gt;"Not given")=TRUE(),IF(SUMIFS(#REF!,#REF!,A464)&gt;0,IF((ABS((SUMIFS(#REF!,#REF!,A464)/VLOOKUP("USD",'[1]Exchange Rates'!B$1:C$1048576,2,0)))/S464)&gt;1,(SUMIFS(#REF!,#REF!,A464)-S464)/S464,(S464-SUMIFS(#REF!,#REF!,A464))/SUMIFS(#REF!,#REF!,A464)),"."),".")</f>
        <v>.</v>
      </c>
    </row>
    <row r="465" customFormat="false" ht="15.75" hidden="false" customHeight="true" outlineLevel="0" collapsed="false">
      <c r="A465" s="37" t="s">
        <v>479</v>
      </c>
      <c r="B465" s="37" t="s">
        <v>57</v>
      </c>
      <c r="C465" s="38" t="n">
        <v>45090</v>
      </c>
      <c r="D465" s="37" t="s">
        <v>105</v>
      </c>
      <c r="E465" s="37" t="s">
        <v>370</v>
      </c>
      <c r="F465" s="37" t="s">
        <v>538</v>
      </c>
      <c r="G465" s="5" t="s">
        <v>61</v>
      </c>
      <c r="H465" s="53" t="n">
        <v>325000000</v>
      </c>
      <c r="I465" s="1" t="s">
        <v>483</v>
      </c>
      <c r="J465" s="7" t="str">
        <f aca="false">VLOOKUP($I465,'[1]Price List, Weapons &amp; Items'!B$1:C$1048576,2,0)</f>
        <v>Heavy weapon</v>
      </c>
      <c r="K465" s="7" t="str">
        <f aca="false">IF(I465=".",I465,VLOOKUP($I465,'[1]Price List, Weapons &amp; Items'!B$1:D$1048576,3,0))</f>
        <v>Infantry fighting vehicle (IFV)</v>
      </c>
      <c r="M465" s="9" t="n">
        <v>77</v>
      </c>
      <c r="N465" s="9" t="s">
        <v>166</v>
      </c>
      <c r="O465" s="9" t="n">
        <f aca="false">VLOOKUP($I465,'[1]Price List, Weapons &amp; Items'!B$1:G$1048576,6,0)</f>
        <v>1900000</v>
      </c>
      <c r="P465" s="6" t="str">
        <f aca="false">IF(TYPE(M465)=1,IF(TYPE(O465)=1,M465*O465,"No price"),".")</f>
        <v>No price</v>
      </c>
      <c r="Q465" s="6" t="str">
        <f aca="false">IF(TYPE(N465)=1,IF(TYPE(O465)=1,N465*O465,"No price"),".")</f>
        <v>.</v>
      </c>
      <c r="R465" s="6" t="str">
        <f aca="false">IF(AG465=1,IF(H465&lt;&gt;"Not given",H465,IF(TYPE(H465)=2,IF(SUMIFS(#REF!,#REF!,A465)&gt;0,SUMIFS(#REF!,#REF!,A465),"."),"Format error")),"")</f>
        <v/>
      </c>
      <c r="S465" s="6" t="str">
        <f aca="false">IF(AND(AG465=1,R465&lt;&gt;".")=TRUE(),R465/VLOOKUP(G465,'[1]Exchange Rates'!B$1:C$1048576,2,0),IF(R465=".",".",""))</f>
        <v/>
      </c>
      <c r="T465" s="6" t="str">
        <f aca="false">IF(AG465=1,IF(AI465="Value is not given at all",".",IF(AI465="Value is given by the source",S465,IF(AI465="Value is calculated with prices",(IF(SUMIFS(#REF!,#REF!,A465)&gt;0,SUMIFS(#REF!,#REF!,A465),"."))/VLOOKUP("USD",'[1]Exchange Rates'!B$1:C$1048576,2,0),"Error with coding"))),"")</f>
        <v/>
      </c>
      <c r="U465" s="5" t="s">
        <v>63</v>
      </c>
      <c r="V465" s="87" t="s">
        <v>540</v>
      </c>
      <c r="W465" s="48" t="s">
        <v>541</v>
      </c>
      <c r="X465" s="44" t="s">
        <v>542</v>
      </c>
      <c r="Y465" s="33" t="s">
        <v>62</v>
      </c>
      <c r="Z465" s="5" t="n">
        <v>0</v>
      </c>
      <c r="AA465" s="5" t="n">
        <v>1</v>
      </c>
      <c r="AB465" s="5" t="n">
        <f aca="false">IF(AND(D465="Humanitarian", AE465&lt;&gt;"."), 1, 0)</f>
        <v>0</v>
      </c>
      <c r="AC465" s="5" t="n">
        <f aca="false">IF(OR(M465="undisclosed", M465="."), 0, IF(M465=N465, 1, 0))</f>
        <v>0</v>
      </c>
      <c r="AD465" s="5" t="n">
        <v>0</v>
      </c>
      <c r="AE465" s="1" t="s">
        <v>62</v>
      </c>
      <c r="AG465" s="36" t="n">
        <v>0</v>
      </c>
      <c r="AH465" s="36" t="s">
        <v>66</v>
      </c>
      <c r="AI465" s="36" t="s">
        <v>67</v>
      </c>
      <c r="AJ465" s="36" t="n">
        <v>1</v>
      </c>
      <c r="AK465" s="36" t="n">
        <v>18</v>
      </c>
      <c r="AL465" s="36" t="n">
        <v>0</v>
      </c>
      <c r="AM465" s="36" t="n">
        <f aca="false">IF(OR(AN465="2022-2023",AN465=2022), 1, 0)</f>
        <v>1</v>
      </c>
      <c r="AN465" s="36" t="s">
        <v>68</v>
      </c>
      <c r="AO465" s="36" t="n">
        <f aca="false">VLOOKUP($I465,'[1]Price List, Weapons &amp; Items'!B$1:F$1048576,5,0)</f>
        <v>1</v>
      </c>
      <c r="AP465" s="36" t="n">
        <f aca="false">IF(AND(AO465=1,M465="undisclosed")=TRUE(),1,0)</f>
        <v>0</v>
      </c>
      <c r="AQ465" s="36" t="n">
        <f aca="false">IF(AND(AO465=1,N465="undisclosed")=TRUE(),1,0)</f>
        <v>1</v>
      </c>
      <c r="AR465" s="36" t="n">
        <f aca="false">IFERROR(IF(SEARCH("ammuni",I465,1)&gt;0,1,0),0)</f>
        <v>0</v>
      </c>
      <c r="AS465" s="5" t="str">
        <f aca="false">VLOOKUP($I465,'[1]Price List, Weapons &amp; Items'!B$1:L$1048576,COLUMN('[1]Price List, Weapons &amp; Items'!$J$11)-1,0)</f>
        <v>Contracts</v>
      </c>
      <c r="AT465" s="5" t="str">
        <f aca="false">IF(I465=".",".",VLOOKUP($I465,'[1]Price List, Weapons &amp; Items'!B$1:J$1048576,3,0))</f>
        <v>Infantry fighting vehicle (IFV)</v>
      </c>
      <c r="AU465" s="13" t="str">
        <f aca="true">IF(AG465=1,(OFFSET(I465,0,0,COUNTIF(#REF!,A465),1)),"")</f>
        <v/>
      </c>
      <c r="AV465" s="5" t="n">
        <f aca="false">VLOOKUP($I465,'[1]Price List, Weapons &amp; Items'!B$1:L$1048576,COLUMN('[1]Price List, Weapons &amp; Items'!$L$11)-1,0)</f>
        <v>0</v>
      </c>
      <c r="AW465" s="5" t="n">
        <f aca="false">IF(U465="Yes",1,0)</f>
        <v>1</v>
      </c>
      <c r="AX465" s="5" t="n">
        <f aca="false">IF(D465="Military",IF(OR(IFERROR(SEARCH("equipment",E465,1),0)&gt;0,IFERROR(SEARCH("weapons",E465,1),0)&gt;0),1,0),0)</f>
        <v>1</v>
      </c>
      <c r="AY465" s="5" t="str">
        <f aca="false">IFERROR(IF(VALUE(TEXT(C465,"mm"))=IF(AK465&gt;12,AK465-12,AK465),".",IF(TEXT(C465,"mm")="01",".",1)),"Value is not in date format")</f>
        <v>.</v>
      </c>
      <c r="AZ465" s="5" t="str">
        <f aca="false">IF(AND(A465=A464,C465=C464)=TRUE(),IF(F465=F464,".","1"),".")</f>
        <v>.</v>
      </c>
      <c r="BA465" s="5" t="str">
        <f aca="false">IF(AND(_xlfn.ISFORMULA(R465),_xlfn.ISFORMULA(S465),_xlfn.ISFORMULA(T465))=TRUE(),".",1)</f>
        <v>.</v>
      </c>
      <c r="BB465" s="5" t="str">
        <f aca="false">IF(T465&lt;&gt;".",IF(T465&gt;S465,1,"."),".")</f>
        <v>.</v>
      </c>
      <c r="BC465" s="5" t="n">
        <f aca="false">IFERROR(VLOOKUP(B465,'[1]Share, Heavy Weapons to Ukraine'!B$1:AA$1048576,COLUMN('[1]Share, Heavy Weapons to Ukraine'!C474)-1,0),0)</f>
        <v>1</v>
      </c>
      <c r="BD465" s="5" t="n">
        <f aca="false">VLOOKUP(Sheet1!B465,'[1]Country Summary (€)'!B$1:F$1048576,COLUMN('[1]Country Summary (€)'!C475)-1,FALSE())</f>
        <v>0</v>
      </c>
      <c r="BE465" s="5" t="str">
        <f aca="false">IF(AND(AG465=1,D465="Military",H465&lt;&gt;"Not given")=TRUE(),IF(SUMIFS(#REF!,#REF!,A465)&gt;0,ABS((SUMIFS(#REF!,#REF!,A465)/VLOOKUP("USD",'[1]Exchange Rates'!B$1:C$1048576,2,0)))/S465,"."),".")</f>
        <v>.</v>
      </c>
      <c r="BF465" s="1" t="str">
        <f aca="false">IF(AND(AG465=1,D465="Military",H465&lt;&gt;"Not given")=TRUE(),IF(SUMIFS(#REF!,#REF!,A465)&gt;0,IF((ABS((SUMIFS(#REF!,#REF!,A465)/VLOOKUP("USD",'[1]Exchange Rates'!B$1:C$1048576,2,0)))/S465)&gt;1,(SUMIFS(#REF!,#REF!,A465)-S465)/S465,(S465-SUMIFS(#REF!,#REF!,A465))/SUMIFS(#REF!,#REF!,A465)),"."),".")</f>
        <v>.</v>
      </c>
    </row>
    <row r="466" customFormat="false" ht="15.75" hidden="false" customHeight="true" outlineLevel="0" collapsed="false">
      <c r="A466" s="37" t="s">
        <v>479</v>
      </c>
      <c r="B466" s="37" t="s">
        <v>57</v>
      </c>
      <c r="C466" s="38" t="n">
        <v>45090</v>
      </c>
      <c r="D466" s="37" t="s">
        <v>105</v>
      </c>
      <c r="E466" s="37" t="s">
        <v>370</v>
      </c>
      <c r="F466" s="37" t="s">
        <v>538</v>
      </c>
      <c r="G466" s="5" t="s">
        <v>61</v>
      </c>
      <c r="H466" s="53" t="n">
        <v>325000000</v>
      </c>
      <c r="I466" s="1" t="s">
        <v>492</v>
      </c>
      <c r="J466" s="7" t="str">
        <f aca="false">VLOOKUP($I466,'[1]Price List, Weapons &amp; Items'!B$1:C$1048576,2,0)</f>
        <v>Heavy weapon</v>
      </c>
      <c r="K466" s="7" t="str">
        <f aca="false">IF(I466=".",I466,VLOOKUP($I466,'[1]Price List, Weapons &amp; Items'!B$1:D$1048576,3,0))</f>
        <v>Armored Personnel Carrier (APC)</v>
      </c>
      <c r="M466" s="9" t="n">
        <v>67</v>
      </c>
      <c r="N466" s="9" t="s">
        <v>166</v>
      </c>
      <c r="O466" s="9" t="n">
        <f aca="false">VLOOKUP($I466,'[1]Price List, Weapons &amp; Items'!B$1:G$1048576,6,0)</f>
        <v>2445376.76</v>
      </c>
      <c r="P466" s="6" t="str">
        <f aca="false">IF(TYPE(M466)=1,IF(TYPE(O466)=1,M466*O466,"No price"),".")</f>
        <v>No price</v>
      </c>
      <c r="Q466" s="6" t="str">
        <f aca="false">IF(TYPE(N466)=1,IF(TYPE(O466)=1,N466*O466,"No price"),".")</f>
        <v>.</v>
      </c>
      <c r="R466" s="6" t="str">
        <f aca="false">IF(AG466=1,IF(H466&lt;&gt;"Not given",H466,IF(TYPE(H466)=2,IF(SUMIFS(#REF!,#REF!,A466)&gt;0,SUMIFS(#REF!,#REF!,A466),"."),"Format error")),"")</f>
        <v/>
      </c>
      <c r="S466" s="6" t="str">
        <f aca="false">IF(AND(AG466=1,R466&lt;&gt;".")=TRUE(),R466/VLOOKUP(G466,'[1]Exchange Rates'!B$1:C$1048576,2,0),IF(R466=".",".",""))</f>
        <v/>
      </c>
      <c r="T466" s="6" t="str">
        <f aca="false">IF(AG466=1,IF(AI466="Value is not given at all",".",IF(AI466="Value is given by the source",S466,IF(AI466="Value is calculated with prices",(IF(SUMIFS(#REF!,#REF!,A466)&gt;0,SUMIFS(#REF!,#REF!,A466),"."))/VLOOKUP("USD",'[1]Exchange Rates'!B$1:C$1048576,2,0),"Error with coding"))),"")</f>
        <v/>
      </c>
      <c r="U466" s="5" t="s">
        <v>63</v>
      </c>
      <c r="V466" s="87" t="s">
        <v>540</v>
      </c>
      <c r="W466" s="48" t="s">
        <v>541</v>
      </c>
      <c r="X466" s="44" t="s">
        <v>542</v>
      </c>
      <c r="Y466" s="33" t="s">
        <v>62</v>
      </c>
      <c r="Z466" s="5" t="n">
        <v>0</v>
      </c>
      <c r="AA466" s="5" t="n">
        <v>1</v>
      </c>
      <c r="AB466" s="5" t="n">
        <f aca="false">IF(AND(D466="Humanitarian", AE466&lt;&gt;"."), 1, 0)</f>
        <v>0</v>
      </c>
      <c r="AC466" s="5" t="n">
        <f aca="false">IF(OR(M466="undisclosed", M466="."), 0, IF(M466=N466, 1, 0))</f>
        <v>0</v>
      </c>
      <c r="AD466" s="5" t="n">
        <v>0</v>
      </c>
      <c r="AE466" s="1" t="s">
        <v>62</v>
      </c>
      <c r="AG466" s="36" t="n">
        <v>0</v>
      </c>
      <c r="AH466" s="36" t="s">
        <v>66</v>
      </c>
      <c r="AI466" s="36" t="s">
        <v>67</v>
      </c>
      <c r="AJ466" s="36" t="n">
        <v>1</v>
      </c>
      <c r="AK466" s="36" t="n">
        <v>18</v>
      </c>
      <c r="AL466" s="36" t="n">
        <v>0</v>
      </c>
      <c r="AM466" s="36" t="n">
        <f aca="false">IF(OR(AN466="2022-2023",AN466=2022), 1, 0)</f>
        <v>1</v>
      </c>
      <c r="AN466" s="36" t="s">
        <v>68</v>
      </c>
      <c r="AO466" s="36" t="n">
        <f aca="false">VLOOKUP($I466,'[1]Price List, Weapons &amp; Items'!B$1:F$1048576,5,0)</f>
        <v>1</v>
      </c>
      <c r="AP466" s="36" t="n">
        <f aca="false">IF(AND(AO466=1,M466="undisclosed")=TRUE(),1,0)</f>
        <v>0</v>
      </c>
      <c r="AQ466" s="36" t="n">
        <f aca="false">IF(AND(AO466=1,N466="undisclosed")=TRUE(),1,0)</f>
        <v>1</v>
      </c>
      <c r="AR466" s="36" t="n">
        <f aca="false">IFERROR(IF(SEARCH("ammuni",I466,1)&gt;0,1,0),0)</f>
        <v>0</v>
      </c>
      <c r="AS466" s="5" t="str">
        <f aca="false">VLOOKUP($I466,'[1]Price List, Weapons &amp; Items'!B$1:L$1048576,COLUMN('[1]Price List, Weapons &amp; Items'!$J$11)-1,0)</f>
        <v>Contracts</v>
      </c>
      <c r="AT466" s="5" t="str">
        <f aca="false">IF(I466=".",".",VLOOKUP($I466,'[1]Price List, Weapons &amp; Items'!B$1:J$1048576,3,0))</f>
        <v>Armored Personnel Carrier (APC)</v>
      </c>
      <c r="AU466" s="13" t="str">
        <f aca="true">IF(AG466=1,(OFFSET(I466,0,0,COUNTIF(#REF!,A466),1)),"")</f>
        <v/>
      </c>
      <c r="AV466" s="5" t="n">
        <f aca="false">VLOOKUP($I466,'[1]Price List, Weapons &amp; Items'!B$1:L$1048576,COLUMN('[1]Price List, Weapons &amp; Items'!$L$11)-1,0)</f>
        <v>0</v>
      </c>
      <c r="AW466" s="5" t="n">
        <f aca="false">IF(U466="Yes",1,0)</f>
        <v>1</v>
      </c>
      <c r="AX466" s="5" t="n">
        <f aca="false">IF(D466="Military",IF(OR(IFERROR(SEARCH("equipment",E466,1),0)&gt;0,IFERROR(SEARCH("weapons",E466,1),0)&gt;0),1,0),0)</f>
        <v>1</v>
      </c>
      <c r="AY466" s="5" t="str">
        <f aca="false">IFERROR(IF(VALUE(TEXT(C466,"mm"))=IF(AK466&gt;12,AK466-12,AK466),".",IF(TEXT(C466,"mm")="01",".",1)),"Value is not in date format")</f>
        <v>.</v>
      </c>
      <c r="AZ466" s="5" t="str">
        <f aca="false">IF(AND(A466=A465,C466=C465)=TRUE(),IF(F466=F465,".","1"),".")</f>
        <v>.</v>
      </c>
      <c r="BA466" s="5" t="str">
        <f aca="false">IF(AND(_xlfn.ISFORMULA(R466),_xlfn.ISFORMULA(S466),_xlfn.ISFORMULA(T466))=TRUE(),".",1)</f>
        <v>.</v>
      </c>
      <c r="BB466" s="5" t="str">
        <f aca="false">IF(T466&lt;&gt;".",IF(T466&gt;S466,1,"."),".")</f>
        <v>.</v>
      </c>
      <c r="BC466" s="5" t="n">
        <f aca="false">IFERROR(VLOOKUP(B466,'[1]Share, Heavy Weapons to Ukraine'!B$1:AA$1048576,COLUMN('[1]Share, Heavy Weapons to Ukraine'!C475)-1,0),0)</f>
        <v>1</v>
      </c>
      <c r="BD466" s="5" t="n">
        <f aca="false">VLOOKUP(Sheet1!B466,'[1]Country Summary (€)'!B$1:F$1048576,COLUMN('[1]Country Summary (€)'!C476)-1,FALSE())</f>
        <v>0</v>
      </c>
      <c r="BE466" s="5" t="str">
        <f aca="false">IF(AND(AG466=1,D466="Military",H466&lt;&gt;"Not given")=TRUE(),IF(SUMIFS(#REF!,#REF!,A466)&gt;0,ABS((SUMIFS(#REF!,#REF!,A466)/VLOOKUP("USD",'[1]Exchange Rates'!B$1:C$1048576,2,0)))/S466,"."),".")</f>
        <v>.</v>
      </c>
      <c r="BF466" s="1" t="str">
        <f aca="false">IF(AND(AG466=1,D466="Military",H466&lt;&gt;"Not given")=TRUE(),IF(SUMIFS(#REF!,#REF!,A466)&gt;0,IF((ABS((SUMIFS(#REF!,#REF!,A466)/VLOOKUP("USD",'[1]Exchange Rates'!B$1:C$1048576,2,0)))/S466)&gt;1,(SUMIFS(#REF!,#REF!,A466)-S466)/S466,(S466-SUMIFS(#REF!,#REF!,A466))/SUMIFS(#REF!,#REF!,A466)),"."),".")</f>
        <v>.</v>
      </c>
    </row>
    <row r="467" customFormat="false" ht="15.75" hidden="false" customHeight="true" outlineLevel="0" collapsed="false">
      <c r="A467" s="37" t="s">
        <v>479</v>
      </c>
      <c r="B467" s="37" t="s">
        <v>57</v>
      </c>
      <c r="C467" s="38" t="n">
        <v>45104</v>
      </c>
      <c r="D467" s="37" t="s">
        <v>105</v>
      </c>
      <c r="E467" s="37" t="s">
        <v>370</v>
      </c>
      <c r="F467" s="37" t="s">
        <v>543</v>
      </c>
      <c r="G467" s="5" t="s">
        <v>61</v>
      </c>
      <c r="H467" s="53" t="n">
        <v>500000000</v>
      </c>
      <c r="I467" s="1" t="s">
        <v>544</v>
      </c>
      <c r="J467" s="7" t="str">
        <f aca="false">VLOOKUP($I467,'[1]Price List, Weapons &amp; Items'!B$1:C$1048576,2,0)</f>
        <v>Heavy weapon</v>
      </c>
      <c r="K467" s="7" t="str">
        <f aca="false">IF(I467=".",I467,VLOOKUP($I467,'[1]Price List, Weapons &amp; Items'!B$1:D$1048576,3,0))</f>
        <v>Armored Utility Vehicle (AUV)</v>
      </c>
      <c r="M467" s="9" t="n">
        <v>300</v>
      </c>
      <c r="N467" s="9" t="s">
        <v>166</v>
      </c>
      <c r="O467" s="9" t="n">
        <f aca="false">VLOOKUP($I467,'[1]Price List, Weapons &amp; Items'!B$1:G$1048576,6,0)</f>
        <v>254717</v>
      </c>
      <c r="P467" s="6" t="str">
        <f aca="false">IF(TYPE(M467)=1,IF(TYPE(O467)=1,M467*O467,"No price"),".")</f>
        <v>No price</v>
      </c>
      <c r="Q467" s="6" t="str">
        <f aca="false">IF(TYPE(N467)=1,IF(TYPE(O467)=1,N467*O467,"No price"),".")</f>
        <v>.</v>
      </c>
      <c r="R467" s="6" t="str">
        <f aca="false">IF(AG467=1,IF(H467&lt;&gt;"Not given",H467,IF(TYPE(H467)=2,IF(SUMIFS(#REF!,#REF!,A467)&gt;0,SUMIFS(#REF!,#REF!,A467),"."),"Format error")),"")</f>
        <v/>
      </c>
      <c r="S467" s="6" t="str">
        <f aca="false">IF(AND(AG467=1,R467&lt;&gt;".")=TRUE(),R467/VLOOKUP(G467,'[1]Exchange Rates'!B$1:C$1048576,2,0),IF(R467=".",".",""))</f>
        <v/>
      </c>
      <c r="T467" s="6" t="str">
        <f aca="false">IF(AG467=1,IF(AI467="Value is not given at all",".",IF(AI467="Value is given by the source",S467,IF(AI467="Value is calculated with prices",(IF(SUMIFS(#REF!,#REF!,A467)&gt;0,SUMIFS(#REF!,#REF!,A467),"."))/VLOOKUP("USD",'[1]Exchange Rates'!B$1:C$1048576,2,0),"Error with coding"))),"")</f>
        <v/>
      </c>
      <c r="U467" s="5" t="s">
        <v>63</v>
      </c>
      <c r="V467" s="87" t="s">
        <v>545</v>
      </c>
      <c r="W467" s="48" t="s">
        <v>541</v>
      </c>
      <c r="X467" s="44" t="s">
        <v>546</v>
      </c>
      <c r="Y467" s="33" t="s">
        <v>62</v>
      </c>
      <c r="Z467" s="5" t="n">
        <v>0</v>
      </c>
      <c r="AA467" s="5" t="n">
        <v>1</v>
      </c>
      <c r="AB467" s="5" t="n">
        <f aca="false">IF(AND(D467="Humanitarian", AE467&lt;&gt;"."), 1, 0)</f>
        <v>0</v>
      </c>
      <c r="AC467" s="5" t="n">
        <f aca="false">IF(OR(M467="undisclosed", M467="."), 0, IF(M467=N467, 1, 0))</f>
        <v>0</v>
      </c>
      <c r="AD467" s="5" t="n">
        <v>0</v>
      </c>
      <c r="AE467" s="1" t="s">
        <v>62</v>
      </c>
      <c r="AG467" s="36" t="n">
        <v>0</v>
      </c>
      <c r="AH467" s="36" t="s">
        <v>66</v>
      </c>
      <c r="AI467" s="36" t="s">
        <v>67</v>
      </c>
      <c r="AJ467" s="36" t="n">
        <v>1</v>
      </c>
      <c r="AK467" s="36" t="n">
        <v>18</v>
      </c>
      <c r="AL467" s="36" t="n">
        <v>0</v>
      </c>
      <c r="AM467" s="36" t="n">
        <f aca="false">IF(OR(AN467="2022-2023",AN467=2022), 1, 0)</f>
        <v>1</v>
      </c>
      <c r="AN467" s="36" t="s">
        <v>68</v>
      </c>
      <c r="AO467" s="36" t="n">
        <f aca="false">VLOOKUP($I467,'[1]Price List, Weapons &amp; Items'!B$1:F$1048576,5,0)</f>
        <v>1</v>
      </c>
      <c r="AP467" s="36" t="n">
        <f aca="false">IF(AND(AO467=1,M467="undisclosed")=TRUE(),1,0)</f>
        <v>0</v>
      </c>
      <c r="AQ467" s="36" t="n">
        <f aca="false">IF(AND(AO467=1,N467="undisclosed")=TRUE(),1,0)</f>
        <v>1</v>
      </c>
      <c r="AR467" s="36" t="n">
        <f aca="false">IFERROR(IF(SEARCH("ammuni",I467,1)&gt;0,1,0),0)</f>
        <v>0</v>
      </c>
      <c r="AS467" s="5" t="str">
        <f aca="false">VLOOKUP($I467,'[1]Price List, Weapons &amp; Items'!B$1:L$1048576,COLUMN('[1]Price List, Weapons &amp; Items'!$J$11)-1,0)</f>
        <v>Military media (incl. websites)</v>
      </c>
      <c r="AT467" s="5" t="str">
        <f aca="false">IF(I467=".",".",VLOOKUP($I467,'[1]Price List, Weapons &amp; Items'!B$1:J$1048576,3,0))</f>
        <v>Armored Utility Vehicle (AUV)</v>
      </c>
      <c r="AU467" s="13" t="str">
        <f aca="true">IF(AG467=1,(OFFSET(I467,0,0,COUNTIF(#REF!,A467),1)),"")</f>
        <v/>
      </c>
      <c r="AV467" s="5" t="n">
        <f aca="false">VLOOKUP($I467,'[1]Price List, Weapons &amp; Items'!B$1:L$1048576,COLUMN('[1]Price List, Weapons &amp; Items'!$L$11)-1,0)</f>
        <v>0</v>
      </c>
      <c r="AW467" s="5" t="n">
        <f aca="false">IF(U467="Yes",1,0)</f>
        <v>1</v>
      </c>
      <c r="AX467" s="5" t="n">
        <f aca="false">IF(D467="Military",IF(OR(IFERROR(SEARCH("equipment",E467,1),0)&gt;0,IFERROR(SEARCH("weapons",E467,1),0)&gt;0),1,0),0)</f>
        <v>1</v>
      </c>
      <c r="AY467" s="5" t="str">
        <f aca="false">IFERROR(IF(VALUE(TEXT(C467,"mm"))=IF(AK467&gt;12,AK467-12,AK467),".",IF(TEXT(C467,"mm")="01",".",1)),"Value is not in date format")</f>
        <v>.</v>
      </c>
      <c r="AZ467" s="5" t="str">
        <f aca="false">IF(AND(A467=A466,C467=C466)=TRUE(),IF(F467=F466,".","1"),".")</f>
        <v>.</v>
      </c>
      <c r="BA467" s="5" t="str">
        <f aca="false">IF(AND(_xlfn.ISFORMULA(R467),_xlfn.ISFORMULA(S467),_xlfn.ISFORMULA(T467))=TRUE(),".",1)</f>
        <v>.</v>
      </c>
      <c r="BB467" s="5" t="str">
        <f aca="false">IF(T467&lt;&gt;".",IF(T467&gt;S467,1,"."),".")</f>
        <v>.</v>
      </c>
      <c r="BC467" s="5" t="n">
        <f aca="false">IFERROR(VLOOKUP(B467,'[1]Share, Heavy Weapons to Ukraine'!B$1:AA$1048576,COLUMN('[1]Share, Heavy Weapons to Ukraine'!C476)-1,0),0)</f>
        <v>1</v>
      </c>
      <c r="BD467" s="5" t="n">
        <f aca="false">VLOOKUP(Sheet1!B467,'[1]Country Summary (€)'!B$1:F$1048576,COLUMN('[1]Country Summary (€)'!C477)-1,FALSE())</f>
        <v>0</v>
      </c>
      <c r="BE467" s="5" t="str">
        <f aca="false">IF(AND(AG467=1,D467="Military",H467&lt;&gt;"Not given")=TRUE(),IF(SUMIFS(#REF!,#REF!,A467)&gt;0,ABS((SUMIFS(#REF!,#REF!,A467)/VLOOKUP("USD",'[1]Exchange Rates'!B$1:C$1048576,2,0)))/S467,"."),".")</f>
        <v>.</v>
      </c>
      <c r="BF467" s="1" t="str">
        <f aca="false">IF(AND(AG467=1,D467="Military",H467&lt;&gt;"Not given")=TRUE(),IF(SUMIFS(#REF!,#REF!,A467)&gt;0,IF((ABS((SUMIFS(#REF!,#REF!,A467)/VLOOKUP("USD",'[1]Exchange Rates'!B$1:C$1048576,2,0)))/S467)&gt;1,(SUMIFS(#REF!,#REF!,A467)-S467)/S467,(S467-SUMIFS(#REF!,#REF!,A467))/SUMIFS(#REF!,#REF!,A467)),"."),".")</f>
        <v>.</v>
      </c>
    </row>
    <row r="468" customFormat="false" ht="15.75" hidden="false" customHeight="true" outlineLevel="0" collapsed="false">
      <c r="A468" s="37" t="s">
        <v>479</v>
      </c>
      <c r="B468" s="37" t="s">
        <v>57</v>
      </c>
      <c r="C468" s="38" t="n">
        <v>45104</v>
      </c>
      <c r="D468" s="37" t="s">
        <v>105</v>
      </c>
      <c r="E468" s="37" t="s">
        <v>370</v>
      </c>
      <c r="F468" s="37" t="s">
        <v>543</v>
      </c>
      <c r="G468" s="5" t="s">
        <v>61</v>
      </c>
      <c r="H468" s="53" t="n">
        <v>500000000</v>
      </c>
      <c r="I468" s="1" t="s">
        <v>157</v>
      </c>
      <c r="J468" s="7" t="str">
        <f aca="false">VLOOKUP($I468,'[1]Price List, Weapons &amp; Items'!B$1:C$1048576,2,0)</f>
        <v>Portable defence system</v>
      </c>
      <c r="K468" s="7" t="str">
        <f aca="false">IF(I468=".",I468,VLOOKUP($I468,'[1]Price List, Weapons &amp; Items'!B$1:D$1048576,3,0))</f>
        <v>Light Anti-armor Weapon (LAW)</v>
      </c>
      <c r="M468" s="9" t="n">
        <v>25000</v>
      </c>
      <c r="N468" s="9" t="s">
        <v>166</v>
      </c>
      <c r="O468" s="9" t="n">
        <f aca="false">VLOOKUP($I468,'[1]Price List, Weapons &amp; Items'!B$1:G$1048576,6,0)</f>
        <v>78000</v>
      </c>
      <c r="P468" s="6" t="str">
        <f aca="false">IF(TYPE(M468)=1,IF(TYPE(O468)=1,M468*O468,"No price"),".")</f>
        <v>No price</v>
      </c>
      <c r="Q468" s="6" t="str">
        <f aca="false">IF(TYPE(N468)=1,IF(TYPE(O468)=1,N468*O468,"No price"),".")</f>
        <v>.</v>
      </c>
      <c r="R468" s="6" t="str">
        <f aca="false">IF(AG468=1,IF(H468&lt;&gt;"Not given",H468,IF(TYPE(H468)=2,IF(SUMIFS(#REF!,#REF!,A468)&gt;0,SUMIFS(#REF!,#REF!,A468),"."),"Format error")),"")</f>
        <v/>
      </c>
      <c r="S468" s="6" t="str">
        <f aca="false">IF(AND(AG468=1,R468&lt;&gt;".")=TRUE(),R468/VLOOKUP(G468,'[1]Exchange Rates'!B$1:C$1048576,2,0),IF(R468=".",".",""))</f>
        <v/>
      </c>
      <c r="T468" s="6" t="str">
        <f aca="false">IF(AG468=1,IF(AI468="Value is not given at all",".",IF(AI468="Value is given by the source",S468,IF(AI468="Value is calculated with prices",(IF(SUMIFS(#REF!,#REF!,A468)&gt;0,SUMIFS(#REF!,#REF!,A468),"."))/VLOOKUP("USD",'[1]Exchange Rates'!B$1:C$1048576,2,0),"Error with coding"))),"")</f>
        <v/>
      </c>
      <c r="U468" s="5" t="s">
        <v>63</v>
      </c>
      <c r="V468" s="87" t="s">
        <v>545</v>
      </c>
      <c r="W468" s="48" t="s">
        <v>541</v>
      </c>
      <c r="X468" s="44" t="s">
        <v>546</v>
      </c>
      <c r="Y468" s="33" t="s">
        <v>62</v>
      </c>
      <c r="Z468" s="5" t="n">
        <v>0</v>
      </c>
      <c r="AA468" s="5" t="n">
        <v>1</v>
      </c>
      <c r="AB468" s="5" t="n">
        <f aca="false">IF(AND(D468="Humanitarian", AE468&lt;&gt;"."), 1, 0)</f>
        <v>0</v>
      </c>
      <c r="AC468" s="5" t="n">
        <f aca="false">IF(OR(M468="undisclosed", M468="."), 0, IF(M468=N468, 1, 0))</f>
        <v>0</v>
      </c>
      <c r="AD468" s="5" t="n">
        <v>0</v>
      </c>
      <c r="AE468" s="1" t="s">
        <v>62</v>
      </c>
      <c r="AG468" s="36" t="n">
        <v>0</v>
      </c>
      <c r="AH468" s="36" t="s">
        <v>66</v>
      </c>
      <c r="AI468" s="36" t="s">
        <v>67</v>
      </c>
      <c r="AJ468" s="36" t="n">
        <v>1</v>
      </c>
      <c r="AK468" s="36" t="n">
        <v>18</v>
      </c>
      <c r="AL468" s="36" t="n">
        <v>0</v>
      </c>
      <c r="AM468" s="36" t="n">
        <f aca="false">IF(OR(AN468="2022-2023",AN468=2022), 1, 0)</f>
        <v>1</v>
      </c>
      <c r="AN468" s="36" t="s">
        <v>68</v>
      </c>
      <c r="AO468" s="36" t="n">
        <f aca="false">VLOOKUP($I468,'[1]Price List, Weapons &amp; Items'!B$1:F$1048576,5,0)</f>
        <v>0</v>
      </c>
      <c r="AP468" s="36" t="n">
        <f aca="false">IF(AND(AO468=1,M468="undisclosed")=TRUE(),1,0)</f>
        <v>0</v>
      </c>
      <c r="AQ468" s="36" t="n">
        <f aca="false">IF(AND(AO468=1,N468="undisclosed")=TRUE(),1,0)</f>
        <v>0</v>
      </c>
      <c r="AR468" s="36" t="n">
        <f aca="false">IFERROR(IF(SEARCH("ammuni",I468,1)&gt;0,1,0),0)</f>
        <v>0</v>
      </c>
      <c r="AS468" s="5" t="str">
        <f aca="false">VLOOKUP($I468,'[1]Price List, Weapons &amp; Items'!B$1:L$1048576,COLUMN('[1]Price List, Weapons &amp; Items'!$J$11)-1,0)</f>
        <v>Military media (incl. websites)</v>
      </c>
      <c r="AT468" s="5" t="str">
        <f aca="false">IF(I468=".",".",VLOOKUP($I468,'[1]Price List, Weapons &amp; Items'!B$1:J$1048576,3,0))</f>
        <v>Light Anti-armor Weapon (LAW)</v>
      </c>
      <c r="AU468" s="13" t="str">
        <f aca="true">IF(AG468=1,(OFFSET(I468,0,0,COUNTIF(#REF!,A468),1)),"")</f>
        <v/>
      </c>
      <c r="AV468" s="5" t="n">
        <f aca="false">VLOOKUP($I468,'[1]Price List, Weapons &amp; Items'!B$1:L$1048576,COLUMN('[1]Price List, Weapons &amp; Items'!$L$11)-1,0)</f>
        <v>0</v>
      </c>
      <c r="AW468" s="5" t="n">
        <f aca="false">IF(U468="Yes",1,0)</f>
        <v>1</v>
      </c>
      <c r="AX468" s="5" t="n">
        <f aca="false">IF(D468="Military",IF(OR(IFERROR(SEARCH("equipment",E468,1),0)&gt;0,IFERROR(SEARCH("weapons",E468,1),0)&gt;0),1,0),0)</f>
        <v>1</v>
      </c>
      <c r="AY468" s="5" t="str">
        <f aca="false">IFERROR(IF(VALUE(TEXT(C468,"mm"))=IF(AK468&gt;12,AK468-12,AK468),".",IF(TEXT(C468,"mm")="01",".",1)),"Value is not in date format")</f>
        <v>.</v>
      </c>
      <c r="AZ468" s="5" t="str">
        <f aca="false">IF(AND(A468=A467,C468=C467)=TRUE(),IF(F468=F467,".","1"),".")</f>
        <v>.</v>
      </c>
      <c r="BA468" s="5" t="str">
        <f aca="false">IF(AND(_xlfn.ISFORMULA(R468),_xlfn.ISFORMULA(S468),_xlfn.ISFORMULA(T468))=TRUE(),".",1)</f>
        <v>.</v>
      </c>
      <c r="BB468" s="5" t="str">
        <f aca="false">IF(T468&lt;&gt;".",IF(T468&gt;S468,1,"."),".")</f>
        <v>.</v>
      </c>
      <c r="BC468" s="5" t="n">
        <f aca="false">IFERROR(VLOOKUP(B468,'[1]Share, Heavy Weapons to Ukraine'!B$1:AA$1048576,COLUMN('[1]Share, Heavy Weapons to Ukraine'!C477)-1,0),0)</f>
        <v>1</v>
      </c>
      <c r="BD468" s="5" t="n">
        <f aca="false">VLOOKUP(Sheet1!B468,'[1]Country Summary (€)'!B$1:F$1048576,COLUMN('[1]Country Summary (€)'!C478)-1,FALSE())</f>
        <v>0</v>
      </c>
      <c r="BE468" s="5" t="str">
        <f aca="false">IF(AND(AG468=1,D468="Military",H468&lt;&gt;"Not given")=TRUE(),IF(SUMIFS(#REF!,#REF!,A468)&gt;0,ABS((SUMIFS(#REF!,#REF!,A468)/VLOOKUP("USD",'[1]Exchange Rates'!B$1:C$1048576,2,0)))/S468,"."),".")</f>
        <v>.</v>
      </c>
      <c r="BF468" s="1" t="str">
        <f aca="false">IF(AND(AG468=1,D468="Military",H468&lt;&gt;"Not given")=TRUE(),IF(SUMIFS(#REF!,#REF!,A468)&gt;0,IF((ABS((SUMIFS(#REF!,#REF!,A468)/VLOOKUP("USD",'[1]Exchange Rates'!B$1:C$1048576,2,0)))/S468)&gt;1,(SUMIFS(#REF!,#REF!,A468)-S468)/S468,(S468-SUMIFS(#REF!,#REF!,A468))/SUMIFS(#REF!,#REF!,A468)),"."),".")</f>
        <v>.</v>
      </c>
    </row>
    <row r="469" customFormat="false" ht="15.75" hidden="false" customHeight="true" outlineLevel="0" collapsed="false">
      <c r="A469" s="37" t="s">
        <v>479</v>
      </c>
      <c r="B469" s="37" t="s">
        <v>57</v>
      </c>
      <c r="C469" s="38" t="n">
        <v>45104</v>
      </c>
      <c r="D469" s="37" t="s">
        <v>105</v>
      </c>
      <c r="E469" s="37" t="s">
        <v>370</v>
      </c>
      <c r="F469" s="37" t="s">
        <v>543</v>
      </c>
      <c r="G469" s="5" t="s">
        <v>61</v>
      </c>
      <c r="H469" s="53" t="n">
        <v>500000000</v>
      </c>
      <c r="I469" s="1" t="s">
        <v>476</v>
      </c>
      <c r="J469" s="7" t="str">
        <f aca="false">VLOOKUP($I469,'[1]Price List, Weapons &amp; Items'!B$1:C$1048576,2,0)</f>
        <v>Ammunition for heavy weapon</v>
      </c>
      <c r="K469" s="7" t="str">
        <f aca="false">IF(I469=".",I469,VLOOKUP($I469,'[1]Price List, Weapons &amp; Items'!B$1:D$1048576,3,0))</f>
        <v>Surface-to-air missile (SAM)</v>
      </c>
      <c r="M469" s="9" t="s">
        <v>166</v>
      </c>
      <c r="N469" s="9" t="s">
        <v>166</v>
      </c>
      <c r="O469" s="9" t="n">
        <f aca="false">VLOOKUP($I469,'[1]Price List, Weapons &amp; Items'!B$1:G$1048576,6,0)</f>
        <v>3000000</v>
      </c>
      <c r="P469" s="6" t="str">
        <f aca="false">IF(TYPE(M469)=1,IF(TYPE(O469)=1,M469*O469,"No price"),".")</f>
        <v>.</v>
      </c>
      <c r="Q469" s="6" t="str">
        <f aca="false">IF(TYPE(N469)=1,IF(TYPE(O469)=1,N469*O469,"No price"),".")</f>
        <v>.</v>
      </c>
      <c r="R469" s="6" t="str">
        <f aca="false">IF(AG469=1,IF(H469&lt;&gt;"Not given",H469,IF(TYPE(H469)=2,IF(SUMIFS(#REF!,#REF!,A469)&gt;0,SUMIFS(#REF!,#REF!,A469),"."),"Format error")),"")</f>
        <v/>
      </c>
      <c r="S469" s="6" t="str">
        <f aca="false">IF(AND(AG469=1,R469&lt;&gt;".")=TRUE(),R469/VLOOKUP(G469,'[1]Exchange Rates'!B$1:C$1048576,2,0),IF(R469=".",".",""))</f>
        <v/>
      </c>
      <c r="T469" s="6" t="str">
        <f aca="false">IF(AG469=1,IF(AI469="Value is not given at all",".",IF(AI469="Value is given by the source",S469,IF(AI469="Value is calculated with prices",(IF(SUMIFS(#REF!,#REF!,A469)&gt;0,SUMIFS(#REF!,#REF!,A469),"."))/VLOOKUP("USD",'[1]Exchange Rates'!B$1:C$1048576,2,0),"Error with coding"))),"")</f>
        <v/>
      </c>
      <c r="U469" s="5" t="s">
        <v>63</v>
      </c>
      <c r="V469" s="87" t="s">
        <v>545</v>
      </c>
      <c r="W469" s="48" t="s">
        <v>541</v>
      </c>
      <c r="X469" s="44" t="s">
        <v>546</v>
      </c>
      <c r="Y469" s="33" t="s">
        <v>62</v>
      </c>
      <c r="Z469" s="5" t="n">
        <v>0</v>
      </c>
      <c r="AA469" s="5" t="n">
        <v>1</v>
      </c>
      <c r="AB469" s="5" t="n">
        <f aca="false">IF(AND(D469="Humanitarian", AE469&lt;&gt;"."), 1, 0)</f>
        <v>0</v>
      </c>
      <c r="AC469" s="5" t="n">
        <f aca="false">IF(OR(M469="undisclosed", M469="."), 0, IF(M469=N469, 1, 0))</f>
        <v>0</v>
      </c>
      <c r="AD469" s="5" t="n">
        <v>0</v>
      </c>
      <c r="AE469" s="1" t="s">
        <v>62</v>
      </c>
      <c r="AG469" s="36" t="n">
        <v>0</v>
      </c>
      <c r="AH469" s="36" t="s">
        <v>66</v>
      </c>
      <c r="AI469" s="36" t="s">
        <v>67</v>
      </c>
      <c r="AJ469" s="36" t="n">
        <v>1</v>
      </c>
      <c r="AK469" s="36" t="n">
        <v>18</v>
      </c>
      <c r="AL469" s="36" t="n">
        <v>0</v>
      </c>
      <c r="AM469" s="36" t="n">
        <f aca="false">IF(OR(AN469="2022-2023",AN469=2022), 1, 0)</f>
        <v>1</v>
      </c>
      <c r="AN469" s="36" t="s">
        <v>68</v>
      </c>
      <c r="AO469" s="36" t="n">
        <f aca="false">VLOOKUP($I469,'[1]Price List, Weapons &amp; Items'!B$1:F$1048576,5,0)</f>
        <v>0</v>
      </c>
      <c r="AP469" s="36" t="n">
        <f aca="false">IF(AND(AO469=1,M469="undisclosed")=TRUE(),1,0)</f>
        <v>0</v>
      </c>
      <c r="AQ469" s="36" t="n">
        <f aca="false">IF(AND(AO469=1,N469="undisclosed")=TRUE(),1,0)</f>
        <v>0</v>
      </c>
      <c r="AR469" s="36" t="n">
        <f aca="false">IFERROR(IF(SEARCH("ammuni",I469,1)&gt;0,1,0),0)</f>
        <v>0</v>
      </c>
      <c r="AS469" s="5" t="str">
        <f aca="false">VLOOKUP($I469,'[1]Price List, Weapons &amp; Items'!B$1:L$1048576,COLUMN('[1]Price List, Weapons &amp; Items'!$J$11)-1,0)</f>
        <v>Media reports (incl. social media)</v>
      </c>
      <c r="AT469" s="5" t="str">
        <f aca="false">IF(I469=".",".",VLOOKUP($I469,'[1]Price List, Weapons &amp; Items'!B$1:J$1048576,3,0))</f>
        <v>Surface-to-air missile (SAM)</v>
      </c>
      <c r="AU469" s="13" t="str">
        <f aca="true">IF(AG469=1,(OFFSET(I469,0,0,COUNTIF(#REF!,A469),1)),"")</f>
        <v/>
      </c>
      <c r="AV469" s="5" t="str">
        <f aca="false">VLOOKUP($I469,'[1]Price List, Weapons &amp; Items'!B$1:L$1048576,COLUMN('[1]Price List, Weapons &amp; Items'!$L$11)-1,0)</f>
        <v>no price, 0 count</v>
      </c>
      <c r="AW469" s="5" t="n">
        <f aca="false">IF(U469="Yes",1,0)</f>
        <v>1</v>
      </c>
      <c r="AX469" s="5" t="n">
        <f aca="false">IF(D469="Military",IF(OR(IFERROR(SEARCH("equipment",E469,1),0)&gt;0,IFERROR(SEARCH("weapons",E469,1),0)&gt;0),1,0),0)</f>
        <v>1</v>
      </c>
      <c r="AY469" s="5" t="str">
        <f aca="false">IFERROR(IF(VALUE(TEXT(C469,"mm"))=IF(AK469&gt;12,AK469-12,AK469),".",IF(TEXT(C469,"mm")="01",".",1)),"Value is not in date format")</f>
        <v>.</v>
      </c>
      <c r="AZ469" s="5" t="str">
        <f aca="false">IF(AND(A469=A468,C469=C468)=TRUE(),IF(F469=F468,".","1"),".")</f>
        <v>.</v>
      </c>
      <c r="BA469" s="5" t="str">
        <f aca="false">IF(AND(_xlfn.ISFORMULA(R469),_xlfn.ISFORMULA(S469),_xlfn.ISFORMULA(T469))=TRUE(),".",1)</f>
        <v>.</v>
      </c>
      <c r="BB469" s="5" t="str">
        <f aca="false">IF(T469&lt;&gt;".",IF(T469&gt;S469,1,"."),".")</f>
        <v>.</v>
      </c>
      <c r="BC469" s="5" t="n">
        <f aca="false">IFERROR(VLOOKUP(B469,'[1]Share, Heavy Weapons to Ukraine'!B$1:AA$1048576,COLUMN('[1]Share, Heavy Weapons to Ukraine'!C478)-1,0),0)</f>
        <v>1</v>
      </c>
      <c r="BD469" s="5" t="n">
        <f aca="false">VLOOKUP(Sheet1!B469,'[1]Country Summary (€)'!B$1:F$1048576,COLUMN('[1]Country Summary (€)'!C479)-1,FALSE())</f>
        <v>0</v>
      </c>
      <c r="BE469" s="5" t="str">
        <f aca="false">IF(AND(AG469=1,D469="Military",H469&lt;&gt;"Not given")=TRUE(),IF(SUMIFS(#REF!,#REF!,A469)&gt;0,ABS((SUMIFS(#REF!,#REF!,A469)/VLOOKUP("USD",'[1]Exchange Rates'!B$1:C$1048576,2,0)))/S469,"."),".")</f>
        <v>.</v>
      </c>
      <c r="BF469" s="1" t="str">
        <f aca="false">IF(AND(AG469=1,D469="Military",H469&lt;&gt;"Not given")=TRUE(),IF(SUMIFS(#REF!,#REF!,A469)&gt;0,IF((ABS((SUMIFS(#REF!,#REF!,A469)/VLOOKUP("USD",'[1]Exchange Rates'!B$1:C$1048576,2,0)))/S469)&gt;1,(SUMIFS(#REF!,#REF!,A469)-S469)/S469,(S469-SUMIFS(#REF!,#REF!,A469))/SUMIFS(#REF!,#REF!,A469)),"."),".")</f>
        <v>.</v>
      </c>
    </row>
    <row r="470" customFormat="false" ht="15.75" hidden="false" customHeight="true" outlineLevel="0" collapsed="false">
      <c r="A470" s="37" t="s">
        <v>479</v>
      </c>
      <c r="B470" s="37" t="s">
        <v>57</v>
      </c>
      <c r="C470" s="38" t="n">
        <v>45104</v>
      </c>
      <c r="D470" s="37" t="s">
        <v>105</v>
      </c>
      <c r="E470" s="37" t="s">
        <v>370</v>
      </c>
      <c r="F470" s="37" t="s">
        <v>543</v>
      </c>
      <c r="G470" s="5" t="s">
        <v>61</v>
      </c>
      <c r="H470" s="53" t="n">
        <v>500000000</v>
      </c>
      <c r="I470" s="1" t="s">
        <v>494</v>
      </c>
      <c r="J470" s="7" t="str">
        <f aca="false">VLOOKUP($I470,'[1]Price List, Weapons &amp; Items'!B$1:C$1048576,2,0)</f>
        <v>Ammunition for heavy weapon</v>
      </c>
      <c r="K470" s="7" t="str">
        <f aca="false">IF(I470=".",I470,VLOOKUP($I470,'[1]Price List, Weapons &amp; Items'!B$1:D$1048576,3,0))</f>
        <v>227mm MLRS ammunition</v>
      </c>
      <c r="M470" s="9" t="s">
        <v>166</v>
      </c>
      <c r="N470" s="9" t="s">
        <v>166</v>
      </c>
      <c r="O470" s="9" t="n">
        <f aca="false">VLOOKUP($I470,'[1]Price List, Weapons &amp; Items'!B$1:G$1048576,6,0)</f>
        <v>150000</v>
      </c>
      <c r="P470" s="6" t="str">
        <f aca="false">IF(TYPE(M470)=1,IF(TYPE(O470)=1,M470*O470,"No price"),".")</f>
        <v>.</v>
      </c>
      <c r="Q470" s="6" t="str">
        <f aca="false">IF(TYPE(N470)=1,IF(TYPE(O470)=1,N470*O470,"No price"),".")</f>
        <v>.</v>
      </c>
      <c r="R470" s="6" t="str">
        <f aca="false">IF(AG470=1,IF(H470&lt;&gt;"Not given",H470,IF(TYPE(H470)=2,IF(SUMIFS(#REF!,#REF!,A470)&gt;0,SUMIFS(#REF!,#REF!,A470),"."),"Format error")),"")</f>
        <v/>
      </c>
      <c r="S470" s="6" t="str">
        <f aca="false">IF(AND(AG470=1,R470&lt;&gt;".")=TRUE(),R470/VLOOKUP(G470,'[1]Exchange Rates'!B$1:C$1048576,2,0),IF(R470=".",".",""))</f>
        <v/>
      </c>
      <c r="T470" s="6" t="str">
        <f aca="false">IF(AG470=1,IF(AI470="Value is not given at all",".",IF(AI470="Value is given by the source",S470,IF(AI470="Value is calculated with prices",(IF(SUMIFS(#REF!,#REF!,A470)&gt;0,SUMIFS(#REF!,#REF!,A470),"."))/VLOOKUP("USD",'[1]Exchange Rates'!B$1:C$1048576,2,0),"Error with coding"))),"")</f>
        <v/>
      </c>
      <c r="U470" s="5" t="s">
        <v>63</v>
      </c>
      <c r="V470" s="87" t="s">
        <v>545</v>
      </c>
      <c r="W470" s="48" t="s">
        <v>541</v>
      </c>
      <c r="X470" s="44" t="s">
        <v>546</v>
      </c>
      <c r="Y470" s="33" t="s">
        <v>62</v>
      </c>
      <c r="Z470" s="5" t="n">
        <v>0</v>
      </c>
      <c r="AA470" s="5" t="n">
        <v>1</v>
      </c>
      <c r="AB470" s="5" t="n">
        <f aca="false">IF(AND(D470="Humanitarian", AE470&lt;&gt;"."), 1, 0)</f>
        <v>0</v>
      </c>
      <c r="AC470" s="5" t="n">
        <f aca="false">IF(OR(M470="undisclosed", M470="."), 0, IF(M470=N470, 1, 0))</f>
        <v>0</v>
      </c>
      <c r="AD470" s="5" t="n">
        <v>0</v>
      </c>
      <c r="AE470" s="1" t="s">
        <v>62</v>
      </c>
      <c r="AG470" s="36" t="n">
        <v>0</v>
      </c>
      <c r="AH470" s="36" t="s">
        <v>66</v>
      </c>
      <c r="AI470" s="36" t="s">
        <v>67</v>
      </c>
      <c r="AJ470" s="36" t="n">
        <v>1</v>
      </c>
      <c r="AK470" s="36" t="n">
        <v>18</v>
      </c>
      <c r="AL470" s="36" t="n">
        <v>0</v>
      </c>
      <c r="AM470" s="36" t="n">
        <f aca="false">IF(OR(AN470="2022-2023",AN470=2022), 1, 0)</f>
        <v>1</v>
      </c>
      <c r="AN470" s="36" t="s">
        <v>68</v>
      </c>
      <c r="AO470" s="36" t="n">
        <f aca="false">VLOOKUP($I470,'[1]Price List, Weapons &amp; Items'!B$1:F$1048576,5,0)</f>
        <v>1</v>
      </c>
      <c r="AP470" s="36" t="n">
        <f aca="false">IF(AND(AO470=1,M470="undisclosed")=TRUE(),1,0)</f>
        <v>1</v>
      </c>
      <c r="AQ470" s="36" t="n">
        <f aca="false">IF(AND(AO470=1,N470="undisclosed")=TRUE(),1,0)</f>
        <v>1</v>
      </c>
      <c r="AR470" s="36" t="n">
        <f aca="false">IFERROR(IF(SEARCH("ammuni",I470,1)&gt;0,1,0),0)</f>
        <v>1</v>
      </c>
      <c r="AS470" s="5" t="str">
        <f aca="false">VLOOKUP($I470,'[1]Price List, Weapons &amp; Items'!B$1:L$1048576,COLUMN('[1]Price List, Weapons &amp; Items'!$J$11)-1,0)</f>
        <v>Media reports (incl. social media)</v>
      </c>
      <c r="AT470" s="5" t="str">
        <f aca="false">IF(I470=".",".",VLOOKUP($I470,'[1]Price List, Weapons &amp; Items'!B$1:J$1048576,3,0))</f>
        <v>227mm MLRS ammunition</v>
      </c>
      <c r="AU470" s="13" t="str">
        <f aca="true">IF(AG470=1,(OFFSET(I470,0,0,COUNTIF(#REF!,A470),1)),"")</f>
        <v/>
      </c>
      <c r="AV470" s="5" t="str">
        <f aca="false">VLOOKUP($I470,'[1]Price List, Weapons &amp; Items'!B$1:L$1048576,COLUMN('[1]Price List, Weapons &amp; Items'!$L$11)-1,0)</f>
        <v>no price, 0 count</v>
      </c>
      <c r="AW470" s="5" t="n">
        <f aca="false">IF(U470="Yes",1,0)</f>
        <v>1</v>
      </c>
      <c r="AX470" s="5" t="n">
        <f aca="false">IF(D470="Military",IF(OR(IFERROR(SEARCH("equipment",E470,1),0)&gt;0,IFERROR(SEARCH("weapons",E470,1),0)&gt;0),1,0),0)</f>
        <v>1</v>
      </c>
      <c r="AY470" s="5" t="str">
        <f aca="false">IFERROR(IF(VALUE(TEXT(C470,"mm"))=IF(AK470&gt;12,AK470-12,AK470),".",IF(TEXT(C470,"mm")="01",".",1)),"Value is not in date format")</f>
        <v>.</v>
      </c>
      <c r="AZ470" s="5" t="str">
        <f aca="false">IF(AND(A470=A469,C470=C469)=TRUE(),IF(F470=F469,".","1"),".")</f>
        <v>.</v>
      </c>
      <c r="BA470" s="5" t="str">
        <f aca="false">IF(AND(_xlfn.ISFORMULA(R470),_xlfn.ISFORMULA(S470),_xlfn.ISFORMULA(T470))=TRUE(),".",1)</f>
        <v>.</v>
      </c>
      <c r="BB470" s="5" t="str">
        <f aca="false">IF(T470&lt;&gt;".",IF(T470&gt;S470,1,"."),".")</f>
        <v>.</v>
      </c>
      <c r="BC470" s="5" t="n">
        <f aca="false">IFERROR(VLOOKUP(B470,'[1]Share, Heavy Weapons to Ukraine'!B$1:AA$1048576,COLUMN('[1]Share, Heavy Weapons to Ukraine'!C479)-1,0),0)</f>
        <v>1</v>
      </c>
      <c r="BD470" s="5" t="n">
        <f aca="false">VLOOKUP(Sheet1!B470,'[1]Country Summary (€)'!B$1:F$1048576,COLUMN('[1]Country Summary (€)'!C480)-1,FALSE())</f>
        <v>0</v>
      </c>
      <c r="BE470" s="5" t="str">
        <f aca="false">IF(AND(AG470=1,D470="Military",H470&lt;&gt;"Not given")=TRUE(),IF(SUMIFS(#REF!,#REF!,A470)&gt;0,ABS((SUMIFS(#REF!,#REF!,A470)/VLOOKUP("USD",'[1]Exchange Rates'!B$1:C$1048576,2,0)))/S470,"."),".")</f>
        <v>.</v>
      </c>
      <c r="BF470" s="1" t="str">
        <f aca="false">IF(AND(AG470=1,D470="Military",H470&lt;&gt;"Not given")=TRUE(),IF(SUMIFS(#REF!,#REF!,A470)&gt;0,IF((ABS((SUMIFS(#REF!,#REF!,A470)/VLOOKUP("USD",'[1]Exchange Rates'!B$1:C$1048576,2,0)))/S470)&gt;1,(SUMIFS(#REF!,#REF!,A470)-S470)/S470,(S470-SUMIFS(#REF!,#REF!,A470))/SUMIFS(#REF!,#REF!,A470)),"."),".")</f>
        <v>.</v>
      </c>
    </row>
    <row r="471" customFormat="false" ht="15.75" hidden="false" customHeight="true" outlineLevel="0" collapsed="false">
      <c r="A471" s="37" t="s">
        <v>479</v>
      </c>
      <c r="B471" s="37" t="s">
        <v>57</v>
      </c>
      <c r="C471" s="38" t="n">
        <v>45114</v>
      </c>
      <c r="D471" s="37" t="s">
        <v>105</v>
      </c>
      <c r="E471" s="37" t="s">
        <v>370</v>
      </c>
      <c r="F471" s="37" t="s">
        <v>547</v>
      </c>
      <c r="G471" s="5" t="s">
        <v>61</v>
      </c>
      <c r="H471" s="53" t="n">
        <v>800000000</v>
      </c>
      <c r="I471" s="37" t="s">
        <v>476</v>
      </c>
      <c r="J471" s="7" t="str">
        <f aca="false">VLOOKUP($I471,'[1]Price List, Weapons &amp; Items'!B$1:C$1048576,2,0)</f>
        <v>Ammunition for heavy weapon</v>
      </c>
      <c r="K471" s="7" t="str">
        <f aca="false">IF(I471=".",I471,VLOOKUP($I471,'[1]Price List, Weapons &amp; Items'!B$1:D$1048576,3,0))</f>
        <v>Surface-to-air missile (SAM)</v>
      </c>
      <c r="M471" s="9" t="s">
        <v>166</v>
      </c>
      <c r="N471" s="9" t="s">
        <v>166</v>
      </c>
      <c r="O471" s="9" t="n">
        <f aca="false">VLOOKUP($I471,'[1]Price List, Weapons &amp; Items'!B$1:G$1048576,6,0)</f>
        <v>3000000</v>
      </c>
      <c r="P471" s="6" t="str">
        <f aca="false">IF(TYPE(M471)=1,IF(TYPE(O471)=1,M471*O471,"No price"),".")</f>
        <v>.</v>
      </c>
      <c r="Q471" s="6" t="str">
        <f aca="false">IF(TYPE(N471)=1,IF(TYPE(O471)=1,N471*O471,"No price"),".")</f>
        <v>.</v>
      </c>
      <c r="R471" s="6" t="str">
        <f aca="false">IF(AG471=1,IF(H471&lt;&gt;"Not given",H471,IF(TYPE(H471)=2,IF(SUMIFS(#REF!,#REF!,A471)&gt;0,SUMIFS(#REF!,#REF!,A471),"."),"Format error")),"")</f>
        <v/>
      </c>
      <c r="S471" s="6" t="str">
        <f aca="false">IF(AND(AG471=1,R471&lt;&gt;".")=TRUE(),R471/VLOOKUP(G471,'[1]Exchange Rates'!B$1:C$1048576,2,0),IF(R471=".",".",""))</f>
        <v/>
      </c>
      <c r="T471" s="6" t="str">
        <f aca="false">IF(AG471=1,IF(AI471="Value is not given at all",".",IF(AI471="Value is given by the source",S471,IF(AI471="Value is calculated with prices",(IF(SUMIFS(#REF!,#REF!,A471)&gt;0,SUMIFS(#REF!,#REF!,A471),"."))/VLOOKUP("USD",'[1]Exchange Rates'!B$1:C$1048576,2,0),"Error with coding"))),"")</f>
        <v/>
      </c>
      <c r="U471" s="5" t="s">
        <v>63</v>
      </c>
      <c r="V471" s="87" t="s">
        <v>548</v>
      </c>
      <c r="W471" s="48" t="s">
        <v>541</v>
      </c>
      <c r="X471" s="44" t="s">
        <v>549</v>
      </c>
      <c r="Y471" s="33" t="s">
        <v>62</v>
      </c>
      <c r="Z471" s="5" t="n">
        <v>0</v>
      </c>
      <c r="AA471" s="5" t="n">
        <v>1</v>
      </c>
      <c r="AB471" s="5" t="n">
        <f aca="false">IF(AND(D471="Humanitarian", AE471&lt;&gt;"."), 1, 0)</f>
        <v>0</v>
      </c>
      <c r="AC471" s="5" t="n">
        <f aca="false">IF(OR(M471="undisclosed", M471="."), 0, IF(M471=N471, 1, 0))</f>
        <v>0</v>
      </c>
      <c r="AD471" s="5" t="n">
        <v>0</v>
      </c>
      <c r="AE471" s="1" t="s">
        <v>62</v>
      </c>
      <c r="AG471" s="36" t="n">
        <v>0</v>
      </c>
      <c r="AH471" s="36" t="s">
        <v>66</v>
      </c>
      <c r="AI471" s="36" t="s">
        <v>67</v>
      </c>
      <c r="AJ471" s="36" t="n">
        <v>1</v>
      </c>
      <c r="AK471" s="36" t="n">
        <v>19</v>
      </c>
      <c r="AL471" s="36" t="n">
        <v>0</v>
      </c>
      <c r="AM471" s="36" t="n">
        <f aca="false">IF(OR(AN471="2022-2023",AN471=2022), 1, 0)</f>
        <v>1</v>
      </c>
      <c r="AN471" s="36" t="s">
        <v>68</v>
      </c>
      <c r="AO471" s="36" t="n">
        <f aca="false">VLOOKUP($I471,'[1]Price List, Weapons &amp; Items'!B$1:F$1048576,5,0)</f>
        <v>0</v>
      </c>
      <c r="AP471" s="36" t="n">
        <f aca="false">IF(AND(AO471=1,M471="undisclosed")=TRUE(),1,0)</f>
        <v>0</v>
      </c>
      <c r="AQ471" s="36" t="n">
        <f aca="false">IF(AND(AO471=1,N471="undisclosed")=TRUE(),1,0)</f>
        <v>0</v>
      </c>
      <c r="AR471" s="36" t="n">
        <f aca="false">IFERROR(IF(SEARCH("ammuni",I471,1)&gt;0,1,0),0)</f>
        <v>0</v>
      </c>
      <c r="AS471" s="5" t="str">
        <f aca="false">VLOOKUP($I471,'[1]Price List, Weapons &amp; Items'!B$1:L$1048576,COLUMN('[1]Price List, Weapons &amp; Items'!$J$11)-1,0)</f>
        <v>Media reports (incl. social media)</v>
      </c>
      <c r="AT471" s="5" t="str">
        <f aca="false">IF(I471=".",".",VLOOKUP($I471,'[1]Price List, Weapons &amp; Items'!B$1:J$1048576,3,0))</f>
        <v>Surface-to-air missile (SAM)</v>
      </c>
      <c r="AU471" s="13" t="str">
        <f aca="true">IF(AG471=1,(OFFSET(I471,0,0,COUNTIF(#REF!,A471),1)),"")</f>
        <v/>
      </c>
      <c r="AV471" s="5" t="str">
        <f aca="false">VLOOKUP($I471,'[1]Price List, Weapons &amp; Items'!B$1:L$1048576,COLUMN('[1]Price List, Weapons &amp; Items'!$L$11)-1,0)</f>
        <v>no price, 0 count</v>
      </c>
      <c r="AW471" s="5" t="n">
        <f aca="false">IF(U471="Yes",1,0)</f>
        <v>1</v>
      </c>
      <c r="AX471" s="5" t="n">
        <f aca="false">IF(D471="Military",IF(OR(IFERROR(SEARCH("equipment",E471,1),0)&gt;0,IFERROR(SEARCH("weapons",E471,1),0)&gt;0),1,0),0)</f>
        <v>1</v>
      </c>
      <c r="AY471" s="5" t="str">
        <f aca="false">IFERROR(IF(VALUE(TEXT(C471,"mm"))=IF(AK471&gt;12,AK471-12,AK471),".",IF(TEXT(C471,"mm")="01",".",1)),"Value is not in date format")</f>
        <v>.</v>
      </c>
      <c r="AZ471" s="5" t="str">
        <f aca="false">IF(AND(A471=A470,C471=C470)=TRUE(),IF(F471=F470,".","1"),".")</f>
        <v>.</v>
      </c>
      <c r="BA471" s="5" t="str">
        <f aca="false">IF(AND(_xlfn.ISFORMULA(R471),_xlfn.ISFORMULA(S471),_xlfn.ISFORMULA(T471))=TRUE(),".",1)</f>
        <v>.</v>
      </c>
      <c r="BB471" s="5" t="str">
        <f aca="false">IF(T471&lt;&gt;".",IF(T471&gt;S471,1,"."),".")</f>
        <v>.</v>
      </c>
      <c r="BC471" s="5" t="n">
        <f aca="false">IFERROR(VLOOKUP(B471,'[1]Share, Heavy Weapons to Ukraine'!B$1:AA$1048576,COLUMN('[1]Share, Heavy Weapons to Ukraine'!C480)-1,0),0)</f>
        <v>1</v>
      </c>
      <c r="BD471" s="5" t="n">
        <f aca="false">VLOOKUP(Sheet1!B471,'[1]Country Summary (€)'!B$1:F$1048576,COLUMN('[1]Country Summary (€)'!C481)-1,FALSE())</f>
        <v>0</v>
      </c>
      <c r="BE471" s="5" t="str">
        <f aca="false">IF(AND(AG471=1,D471="Military",H471&lt;&gt;"Not given")=TRUE(),IF(SUMIFS(#REF!,#REF!,A471)&gt;0,ABS((SUMIFS(#REF!,#REF!,A471)/VLOOKUP("USD",'[1]Exchange Rates'!B$1:C$1048576,2,0)))/S471,"."),".")</f>
        <v>.</v>
      </c>
      <c r="BF471" s="1" t="str">
        <f aca="false">IF(AND(AG471=1,D471="Military",H471&lt;&gt;"Not given")=TRUE(),IF(SUMIFS(#REF!,#REF!,A471)&gt;0,IF((ABS((SUMIFS(#REF!,#REF!,A471)/VLOOKUP("USD",'[1]Exchange Rates'!B$1:C$1048576,2,0)))/S471)&gt;1,(SUMIFS(#REF!,#REF!,A471)-S471)/S471,(S471-SUMIFS(#REF!,#REF!,A471))/SUMIFS(#REF!,#REF!,A471)),"."),".")</f>
        <v>.</v>
      </c>
    </row>
    <row r="472" customFormat="false" ht="15.75" hidden="false" customHeight="true" outlineLevel="0" collapsed="false">
      <c r="A472" s="37" t="s">
        <v>479</v>
      </c>
      <c r="B472" s="37" t="s">
        <v>57</v>
      </c>
      <c r="C472" s="38" t="n">
        <v>45114</v>
      </c>
      <c r="D472" s="37" t="s">
        <v>105</v>
      </c>
      <c r="E472" s="37" t="s">
        <v>370</v>
      </c>
      <c r="F472" s="37" t="s">
        <v>547</v>
      </c>
      <c r="G472" s="5" t="s">
        <v>61</v>
      </c>
      <c r="H472" s="53" t="n">
        <v>800000000</v>
      </c>
      <c r="I472" s="1" t="s">
        <v>494</v>
      </c>
      <c r="J472" s="7" t="str">
        <f aca="false">VLOOKUP($I472,'[1]Price List, Weapons &amp; Items'!B$1:C$1048576,2,0)</f>
        <v>Ammunition for heavy weapon</v>
      </c>
      <c r="K472" s="7" t="str">
        <f aca="false">IF(I472=".",I472,VLOOKUP($I472,'[1]Price List, Weapons &amp; Items'!B$1:D$1048576,3,0))</f>
        <v>227mm MLRS ammunition</v>
      </c>
      <c r="M472" s="9" t="s">
        <v>166</v>
      </c>
      <c r="N472" s="9" t="s">
        <v>166</v>
      </c>
      <c r="O472" s="9" t="n">
        <f aca="false">VLOOKUP($I472,'[1]Price List, Weapons &amp; Items'!B$1:G$1048576,6,0)</f>
        <v>150000</v>
      </c>
      <c r="P472" s="6" t="str">
        <f aca="false">IF(TYPE(M472)=1,IF(TYPE(O472)=1,M472*O472,"No price"),".")</f>
        <v>.</v>
      </c>
      <c r="Q472" s="6" t="str">
        <f aca="false">IF(TYPE(N472)=1,IF(TYPE(O472)=1,N472*O472,"No price"),".")</f>
        <v>.</v>
      </c>
      <c r="R472" s="6" t="str">
        <f aca="false">IF(AG472=1,IF(H472&lt;&gt;"Not given",H472,IF(TYPE(H472)=2,IF(SUMIFS(#REF!,#REF!,A472)&gt;0,SUMIFS(#REF!,#REF!,A472),"."),"Format error")),"")</f>
        <v/>
      </c>
      <c r="S472" s="6" t="str">
        <f aca="false">IF(AND(AG472=1,R472&lt;&gt;".")=TRUE(),R472/VLOOKUP(G472,'[1]Exchange Rates'!B$1:C$1048576,2,0),IF(R472=".",".",""))</f>
        <v/>
      </c>
      <c r="T472" s="6" t="str">
        <f aca="false">IF(AG472=1,IF(AI472="Value is not given at all",".",IF(AI472="Value is given by the source",S472,IF(AI472="Value is calculated with prices",(IF(SUMIFS(#REF!,#REF!,A472)&gt;0,SUMIFS(#REF!,#REF!,A472),"."))/VLOOKUP("USD",'[1]Exchange Rates'!B$1:C$1048576,2,0),"Error with coding"))),"")</f>
        <v/>
      </c>
      <c r="U472" s="5" t="s">
        <v>63</v>
      </c>
      <c r="V472" s="87" t="s">
        <v>548</v>
      </c>
      <c r="W472" s="48" t="s">
        <v>541</v>
      </c>
      <c r="X472" s="44" t="s">
        <v>549</v>
      </c>
      <c r="Y472" s="33" t="s">
        <v>62</v>
      </c>
      <c r="Z472" s="5" t="n">
        <v>0</v>
      </c>
      <c r="AA472" s="5" t="n">
        <v>1</v>
      </c>
      <c r="AB472" s="5" t="n">
        <f aca="false">IF(AND(D472="Humanitarian", AE472&lt;&gt;"."), 1, 0)</f>
        <v>0</v>
      </c>
      <c r="AC472" s="5" t="n">
        <f aca="false">IF(OR(M472="undisclosed", M472="."), 0, IF(M472=N472, 1, 0))</f>
        <v>0</v>
      </c>
      <c r="AD472" s="5" t="n">
        <v>0</v>
      </c>
      <c r="AE472" s="1" t="s">
        <v>62</v>
      </c>
      <c r="AG472" s="36" t="n">
        <v>0</v>
      </c>
      <c r="AH472" s="36" t="s">
        <v>66</v>
      </c>
      <c r="AI472" s="36" t="s">
        <v>67</v>
      </c>
      <c r="AJ472" s="36" t="n">
        <v>1</v>
      </c>
      <c r="AK472" s="36" t="n">
        <v>19</v>
      </c>
      <c r="AL472" s="36" t="n">
        <v>0</v>
      </c>
      <c r="AM472" s="36" t="n">
        <f aca="false">IF(OR(AN472="2022-2023",AN472=2022), 1, 0)</f>
        <v>1</v>
      </c>
      <c r="AN472" s="36" t="s">
        <v>68</v>
      </c>
      <c r="AO472" s="36" t="n">
        <f aca="false">VLOOKUP($I472,'[1]Price List, Weapons &amp; Items'!B$1:F$1048576,5,0)</f>
        <v>1</v>
      </c>
      <c r="AP472" s="36" t="n">
        <f aca="false">IF(AND(AO472=1,M472="undisclosed")=TRUE(),1,0)</f>
        <v>1</v>
      </c>
      <c r="AQ472" s="36" t="n">
        <f aca="false">IF(AND(AO472=1,N472="undisclosed")=TRUE(),1,0)</f>
        <v>1</v>
      </c>
      <c r="AR472" s="36" t="n">
        <f aca="false">IFERROR(IF(SEARCH("ammuni",I472,1)&gt;0,1,0),0)</f>
        <v>1</v>
      </c>
      <c r="AS472" s="5" t="str">
        <f aca="false">VLOOKUP($I472,'[1]Price List, Weapons &amp; Items'!B$1:L$1048576,COLUMN('[1]Price List, Weapons &amp; Items'!$J$11)-1,0)</f>
        <v>Media reports (incl. social media)</v>
      </c>
      <c r="AT472" s="5" t="str">
        <f aca="false">IF(I472=".",".",VLOOKUP($I472,'[1]Price List, Weapons &amp; Items'!B$1:J$1048576,3,0))</f>
        <v>227mm MLRS ammunition</v>
      </c>
      <c r="AU472" s="13" t="str">
        <f aca="true">IF(AG472=1,(OFFSET(I472,0,0,COUNTIF(#REF!,A472),1)),"")</f>
        <v/>
      </c>
      <c r="AV472" s="5" t="str">
        <f aca="false">VLOOKUP($I472,'[1]Price List, Weapons &amp; Items'!B$1:L$1048576,COLUMN('[1]Price List, Weapons &amp; Items'!$L$11)-1,0)</f>
        <v>no price, 0 count</v>
      </c>
      <c r="AW472" s="5" t="n">
        <f aca="false">IF(U472="Yes",1,0)</f>
        <v>1</v>
      </c>
      <c r="AX472" s="5" t="n">
        <f aca="false">IF(D472="Military",IF(OR(IFERROR(SEARCH("equipment",E472,1),0)&gt;0,IFERROR(SEARCH("weapons",E472,1),0)&gt;0),1,0),0)</f>
        <v>1</v>
      </c>
      <c r="AY472" s="5" t="str">
        <f aca="false">IFERROR(IF(VALUE(TEXT(C472,"mm"))=IF(AK472&gt;12,AK472-12,AK472),".",IF(TEXT(C472,"mm")="01",".",1)),"Value is not in date format")</f>
        <v>.</v>
      </c>
      <c r="AZ472" s="5" t="str">
        <f aca="false">IF(AND(A472=A471,C472=C471)=TRUE(),IF(F472=F471,".","1"),".")</f>
        <v>.</v>
      </c>
      <c r="BA472" s="5" t="str">
        <f aca="false">IF(AND(_xlfn.ISFORMULA(R472),_xlfn.ISFORMULA(S472),_xlfn.ISFORMULA(T472))=TRUE(),".",1)</f>
        <v>.</v>
      </c>
      <c r="BB472" s="5" t="str">
        <f aca="false">IF(T472&lt;&gt;".",IF(T472&gt;S472,1,"."),".")</f>
        <v>.</v>
      </c>
      <c r="BC472" s="5" t="n">
        <f aca="false">IFERROR(VLOOKUP(B472,'[1]Share, Heavy Weapons to Ukraine'!B$1:AA$1048576,COLUMN('[1]Share, Heavy Weapons to Ukraine'!C481)-1,0),0)</f>
        <v>1</v>
      </c>
      <c r="BD472" s="5" t="n">
        <f aca="false">VLOOKUP(Sheet1!B472,'[1]Country Summary (€)'!B$1:F$1048576,COLUMN('[1]Country Summary (€)'!C482)-1,FALSE())</f>
        <v>0</v>
      </c>
      <c r="BE472" s="5" t="str">
        <f aca="false">IF(AND(AG472=1,D472="Military",H472&lt;&gt;"Not given")=TRUE(),IF(SUMIFS(#REF!,#REF!,A472)&gt;0,ABS((SUMIFS(#REF!,#REF!,A472)/VLOOKUP("USD",'[1]Exchange Rates'!B$1:C$1048576,2,0)))/S472,"."),".")</f>
        <v>.</v>
      </c>
      <c r="BF472" s="1" t="str">
        <f aca="false">IF(AND(AG472=1,D472="Military",H472&lt;&gt;"Not given")=TRUE(),IF(SUMIFS(#REF!,#REF!,A472)&gt;0,IF((ABS((SUMIFS(#REF!,#REF!,A472)/VLOOKUP("USD",'[1]Exchange Rates'!B$1:C$1048576,2,0)))/S472)&gt;1,(SUMIFS(#REF!,#REF!,A472)-S472)/S472,(S472-SUMIFS(#REF!,#REF!,A472))/SUMIFS(#REF!,#REF!,A472)),"."),".")</f>
        <v>.</v>
      </c>
    </row>
    <row r="473" customFormat="false" ht="15.75" hidden="false" customHeight="true" outlineLevel="0" collapsed="false">
      <c r="A473" s="37" t="s">
        <v>479</v>
      </c>
      <c r="B473" s="37" t="s">
        <v>57</v>
      </c>
      <c r="C473" s="38" t="n">
        <v>45114</v>
      </c>
      <c r="D473" s="37" t="s">
        <v>105</v>
      </c>
      <c r="E473" s="37" t="s">
        <v>370</v>
      </c>
      <c r="F473" s="37" t="s">
        <v>547</v>
      </c>
      <c r="G473" s="5" t="s">
        <v>61</v>
      </c>
      <c r="H473" s="53" t="n">
        <v>800000000</v>
      </c>
      <c r="I473" s="1" t="s">
        <v>144</v>
      </c>
      <c r="J473" s="7" t="str">
        <f aca="false">VLOOKUP($I473,'[1]Price List, Weapons &amp; Items'!B$1:C$1048576,2,0)</f>
        <v>Heavy weapon</v>
      </c>
      <c r="K473" s="7" t="str">
        <f aca="false">IF(I473=".",I473,VLOOKUP($I473,'[1]Price List, Weapons &amp; Items'!B$1:D$1048576,3,0))</f>
        <v>155mm howitzer</v>
      </c>
      <c r="L473" s="8" t="n">
        <f aca="false">VLOOKUP(I473,'[1]Price List, Weapons &amp; Items'!B$1:E$1048576,4,0)</f>
        <v>0</v>
      </c>
      <c r="M473" s="9" t="s">
        <v>166</v>
      </c>
      <c r="N473" s="9" t="s">
        <v>166</v>
      </c>
      <c r="O473" s="9" t="n">
        <f aca="false">VLOOKUP($I473,'[1]Price List, Weapons &amp; Items'!B$1:G$1048576,6,0)</f>
        <v>5170000</v>
      </c>
      <c r="P473" s="6" t="str">
        <f aca="false">IF(TYPE(M473)=1,IF(TYPE(O473)=1,M473*O473,"No price"),".")</f>
        <v>.</v>
      </c>
      <c r="Q473" s="6" t="str">
        <f aca="false">IF(TYPE(N473)=1,IF(TYPE(O473)=1,N473*O473,"No price"),".")</f>
        <v>.</v>
      </c>
      <c r="R473" s="6" t="str">
        <f aca="false">IF(AG473=1,IF(H473&lt;&gt;"Not given",H473,IF(TYPE(H473)=2,IF(SUMIFS(#REF!,#REF!,A473)&gt;0,SUMIFS(#REF!,#REF!,A473),"."),"Format error")),"")</f>
        <v/>
      </c>
      <c r="S473" s="6" t="str">
        <f aca="false">IF(AND(AG473=1,R473&lt;&gt;".")=TRUE(),R473/VLOOKUP(G473,'[1]Exchange Rates'!B$1:C$1048576,2,0),IF(R473=".",".",""))</f>
        <v/>
      </c>
      <c r="T473" s="6" t="str">
        <f aca="false">IF(AG473=1,IF(AI473="Value is not given at all",".",IF(AI473="Value is given by the source",S473,IF(AI473="Value is calculated with prices",(IF(SUMIFS(#REF!,#REF!,A473)&gt;0,SUMIFS(#REF!,#REF!,A473),"."))/VLOOKUP("USD",'[1]Exchange Rates'!B$1:C$1048576,2,0),"Error with coding"))),"")</f>
        <v/>
      </c>
      <c r="U473" s="5" t="s">
        <v>63</v>
      </c>
      <c r="V473" s="87" t="s">
        <v>548</v>
      </c>
      <c r="W473" s="48" t="s">
        <v>541</v>
      </c>
      <c r="X473" s="44" t="s">
        <v>549</v>
      </c>
      <c r="Y473" s="33" t="s">
        <v>62</v>
      </c>
      <c r="Z473" s="5" t="n">
        <v>0</v>
      </c>
      <c r="AA473" s="5" t="n">
        <v>1</v>
      </c>
      <c r="AB473" s="5" t="n">
        <f aca="false">IF(AND(D473="Humanitarian", AE473&lt;&gt;"."), 1, 0)</f>
        <v>0</v>
      </c>
      <c r="AC473" s="5" t="n">
        <f aca="false">IF(OR(M473="undisclosed", M473="."), 0, IF(M473=N473, 1, 0))</f>
        <v>0</v>
      </c>
      <c r="AD473" s="5" t="n">
        <v>0</v>
      </c>
      <c r="AE473" s="1" t="s">
        <v>62</v>
      </c>
      <c r="AG473" s="36" t="n">
        <v>0</v>
      </c>
      <c r="AH473" s="36" t="s">
        <v>66</v>
      </c>
      <c r="AI473" s="36" t="s">
        <v>67</v>
      </c>
      <c r="AJ473" s="36" t="n">
        <v>1</v>
      </c>
      <c r="AK473" s="36" t="n">
        <v>19</v>
      </c>
      <c r="AL473" s="36" t="n">
        <v>0</v>
      </c>
      <c r="AM473" s="36" t="n">
        <f aca="false">IF(OR(AN473="2022-2023",AN473=2022), 1, 0)</f>
        <v>1</v>
      </c>
      <c r="AN473" s="36" t="s">
        <v>68</v>
      </c>
      <c r="AO473" s="36" t="n">
        <f aca="false">VLOOKUP($I473,'[1]Price List, Weapons &amp; Items'!B$1:F$1048576,5,0)</f>
        <v>1</v>
      </c>
      <c r="AP473" s="36" t="n">
        <f aca="false">IF(AND(AO473=1,M473="undisclosed")=TRUE(),1,0)</f>
        <v>1</v>
      </c>
      <c r="AQ473" s="36" t="n">
        <f aca="false">IF(AND(AO473=1,N473="undisclosed")=TRUE(),1,0)</f>
        <v>1</v>
      </c>
      <c r="AR473" s="36" t="n">
        <f aca="false">IFERROR(IF(SEARCH("ammuni",I473,1)&gt;0,1,0),0)</f>
        <v>0</v>
      </c>
      <c r="AS473" s="5" t="str">
        <f aca="false">VLOOKUP($I473,'[1]Price List, Weapons &amp; Items'!B$1:L$1048576,COLUMN('[1]Price List, Weapons &amp; Items'!$J$11)-1,0)</f>
        <v>Military media (incl. websites)</v>
      </c>
      <c r="AT473" s="5" t="str">
        <f aca="false">IF(I473=".",".",VLOOKUP($I473,'[1]Price List, Weapons &amp; Items'!B$1:J$1048576,3,0))</f>
        <v>155mm howitzer</v>
      </c>
      <c r="AU473" s="13" t="str">
        <f aca="true">IF(AG473=1,(OFFSET(I473,0,0,COUNTIF(#REF!,A473),1)),"")</f>
        <v/>
      </c>
      <c r="AV473" s="5" t="n">
        <f aca="false">VLOOKUP($I473,'[1]Price List, Weapons &amp; Items'!B$1:L$1048576,COLUMN('[1]Price List, Weapons &amp; Items'!$L$11)-1,0)</f>
        <v>0</v>
      </c>
      <c r="AW473" s="5" t="n">
        <f aca="false">IF(U473="Yes",1,0)</f>
        <v>1</v>
      </c>
      <c r="AX473" s="5" t="n">
        <f aca="false">IF(D473="Military",IF(OR(IFERROR(SEARCH("equipment",E473,1),0)&gt;0,IFERROR(SEARCH("weapons",E473,1),0)&gt;0),1,0),0)</f>
        <v>1</v>
      </c>
      <c r="AY473" s="5" t="str">
        <f aca="false">IFERROR(IF(VALUE(TEXT(C473,"mm"))=IF(AK473&gt;12,AK473-12,AK473),".",IF(TEXT(C473,"mm")="01",".",1)),"Value is not in date format")</f>
        <v>.</v>
      </c>
      <c r="AZ473" s="5" t="str">
        <f aca="false">IF(AND(A473=A472,C473=C472)=TRUE(),IF(F473=F472,".","1"),".")</f>
        <v>.</v>
      </c>
      <c r="BA473" s="5" t="str">
        <f aca="false">IF(AND(_xlfn.ISFORMULA(R473),_xlfn.ISFORMULA(S473),_xlfn.ISFORMULA(T473))=TRUE(),".",1)</f>
        <v>.</v>
      </c>
      <c r="BB473" s="5" t="str">
        <f aca="false">IF(T473&lt;&gt;".",IF(T473&gt;S473,1,"."),".")</f>
        <v>.</v>
      </c>
      <c r="BC473" s="5" t="n">
        <f aca="false">IFERROR(VLOOKUP(B473,'[1]Share, Heavy Weapons to Ukraine'!B$1:AA$1048576,COLUMN('[1]Share, Heavy Weapons to Ukraine'!C482)-1,0),0)</f>
        <v>1</v>
      </c>
      <c r="BD473" s="5" t="n">
        <f aca="false">VLOOKUP(Sheet1!B473,'[1]Country Summary (€)'!B$1:F$1048576,COLUMN('[1]Country Summary (€)'!C483)-1,FALSE())</f>
        <v>0</v>
      </c>
      <c r="BE473" s="5" t="str">
        <f aca="false">IF(AND(AG473=1,D473="Military",H473&lt;&gt;"Not given")=TRUE(),IF(SUMIFS(#REF!,#REF!,A473)&gt;0,ABS((SUMIFS(#REF!,#REF!,A473)/VLOOKUP("USD",'[1]Exchange Rates'!B$1:C$1048576,2,0)))/S473,"."),".")</f>
        <v>.</v>
      </c>
      <c r="BF473" s="1" t="str">
        <f aca="false">IF(AND(AG473=1,D473="Military",H473&lt;&gt;"Not given")=TRUE(),IF(SUMIFS(#REF!,#REF!,A473)&gt;0,IF((ABS((SUMIFS(#REF!,#REF!,A473)/VLOOKUP("USD",'[1]Exchange Rates'!B$1:C$1048576,2,0)))/S473)&gt;1,(SUMIFS(#REF!,#REF!,A473)-S473)/S473,(S473-SUMIFS(#REF!,#REF!,A473))/SUMIFS(#REF!,#REF!,A473)),"."),".")</f>
        <v>.</v>
      </c>
    </row>
    <row r="474" customFormat="false" ht="15.75" hidden="false" customHeight="true" outlineLevel="0" collapsed="false">
      <c r="A474" s="37" t="s">
        <v>479</v>
      </c>
      <c r="B474" s="37" t="s">
        <v>57</v>
      </c>
      <c r="C474" s="38" t="n">
        <v>45114</v>
      </c>
      <c r="D474" s="37" t="s">
        <v>105</v>
      </c>
      <c r="E474" s="37" t="s">
        <v>370</v>
      </c>
      <c r="F474" s="37" t="s">
        <v>547</v>
      </c>
      <c r="G474" s="5" t="s">
        <v>61</v>
      </c>
      <c r="H474" s="53" t="n">
        <v>800000000</v>
      </c>
      <c r="I474" s="1" t="s">
        <v>147</v>
      </c>
      <c r="J474" s="7" t="str">
        <f aca="false">VLOOKUP($I474,'[1]Price List, Weapons &amp; Items'!B$1:C$1048576,2,0)</f>
        <v>Ammunition for heavy weapon</v>
      </c>
      <c r="K474" s="7" t="str">
        <f aca="false">IF(I474=".",I474,VLOOKUP($I474,'[1]Price List, Weapons &amp; Items'!B$1:D$1048576,3,0))</f>
        <v>155mm howitzer ammunition</v>
      </c>
      <c r="M474" s="9" t="n">
        <v>100000</v>
      </c>
      <c r="N474" s="9" t="s">
        <v>166</v>
      </c>
      <c r="O474" s="9" t="n">
        <f aca="false">VLOOKUP($I474,'[1]Price List, Weapons &amp; Items'!B$1:G$1048576,6,0)</f>
        <v>3800</v>
      </c>
      <c r="P474" s="6" t="str">
        <f aca="false">IF(TYPE(M474)=1,IF(TYPE(O474)=1,M474*O474,"No price"),".")</f>
        <v>No price</v>
      </c>
      <c r="Q474" s="6" t="str">
        <f aca="false">IF(TYPE(N474)=1,IF(TYPE(O474)=1,N474*O474,"No price"),".")</f>
        <v>.</v>
      </c>
      <c r="R474" s="6" t="str">
        <f aca="false">IF(AG474=1,IF(H474&lt;&gt;"Not given",H474,IF(TYPE(H474)=2,IF(SUMIFS(#REF!,#REF!,A474)&gt;0,SUMIFS(#REF!,#REF!,A474),"."),"Format error")),"")</f>
        <v/>
      </c>
      <c r="S474" s="6" t="str">
        <f aca="false">IF(AND(AG474=1,R474&lt;&gt;".")=TRUE(),R474/VLOOKUP(G474,'[1]Exchange Rates'!B$1:C$1048576,2,0),IF(R474=".",".",""))</f>
        <v/>
      </c>
      <c r="T474" s="6" t="str">
        <f aca="false">IF(AG474=1,IF(AI474="Value is not given at all",".",IF(AI474="Value is given by the source",S474,IF(AI474="Value is calculated with prices",(IF(SUMIFS(#REF!,#REF!,A474)&gt;0,SUMIFS(#REF!,#REF!,A474),"."))/VLOOKUP("USD",'[1]Exchange Rates'!B$1:C$1048576,2,0),"Error with coding"))),"")</f>
        <v/>
      </c>
      <c r="U474" s="5" t="s">
        <v>63</v>
      </c>
      <c r="V474" s="87" t="s">
        <v>548</v>
      </c>
      <c r="W474" s="48" t="s">
        <v>541</v>
      </c>
      <c r="X474" s="44" t="s">
        <v>549</v>
      </c>
      <c r="Y474" s="33" t="s">
        <v>62</v>
      </c>
      <c r="Z474" s="5" t="n">
        <v>0</v>
      </c>
      <c r="AA474" s="5" t="n">
        <v>1</v>
      </c>
      <c r="AB474" s="5" t="n">
        <f aca="false">IF(AND(D474="Humanitarian", AE474&lt;&gt;"."), 1, 0)</f>
        <v>0</v>
      </c>
      <c r="AC474" s="5" t="n">
        <f aca="false">IF(OR(M474="undisclosed", M474="."), 0, IF(M474=N474, 1, 0))</f>
        <v>0</v>
      </c>
      <c r="AD474" s="5" t="n">
        <v>0</v>
      </c>
      <c r="AE474" s="1" t="s">
        <v>62</v>
      </c>
      <c r="AG474" s="36" t="n">
        <v>0</v>
      </c>
      <c r="AH474" s="36" t="s">
        <v>66</v>
      </c>
      <c r="AI474" s="36" t="s">
        <v>67</v>
      </c>
      <c r="AJ474" s="36" t="n">
        <v>1</v>
      </c>
      <c r="AK474" s="36" t="n">
        <v>19</v>
      </c>
      <c r="AL474" s="36" t="n">
        <v>0</v>
      </c>
      <c r="AM474" s="36" t="n">
        <f aca="false">IF(OR(AN474="2022-2023",AN474=2022), 1, 0)</f>
        <v>1</v>
      </c>
      <c r="AN474" s="36" t="s">
        <v>68</v>
      </c>
      <c r="AO474" s="36" t="n">
        <f aca="false">VLOOKUP($I474,'[1]Price List, Weapons &amp; Items'!B$1:F$1048576,5,0)</f>
        <v>1</v>
      </c>
      <c r="AP474" s="36" t="n">
        <f aca="false">IF(AND(AO474=1,M474="undisclosed")=TRUE(),1,0)</f>
        <v>0</v>
      </c>
      <c r="AQ474" s="36" t="n">
        <f aca="false">IF(AND(AO474=1,N474="undisclosed")=TRUE(),1,0)</f>
        <v>1</v>
      </c>
      <c r="AR474" s="36" t="n">
        <f aca="false">IFERROR(IF(SEARCH("ammuni",I474,1)&gt;0,1,0),0)</f>
        <v>0</v>
      </c>
      <c r="AS474" s="5" t="str">
        <f aca="false">VLOOKUP($I474,'[1]Price List, Weapons &amp; Items'!B$1:L$1048576,COLUMN('[1]Price List, Weapons &amp; Items'!$J$11)-1,0)</f>
        <v>Government information</v>
      </c>
      <c r="AT474" s="5" t="str">
        <f aca="false">IF(I474=".",".",VLOOKUP($I474,'[1]Price List, Weapons &amp; Items'!B$1:J$1048576,3,0))</f>
        <v>155mm howitzer ammunition</v>
      </c>
      <c r="AU474" s="13" t="str">
        <f aca="true">IF(AG474=1,(OFFSET(I474,0,0,COUNTIF(#REF!,A474),1)),"")</f>
        <v/>
      </c>
      <c r="AV474" s="5" t="n">
        <f aca="false">VLOOKUP($I474,'[1]Price List, Weapons &amp; Items'!B$1:L$1048576,COLUMN('[1]Price List, Weapons &amp; Items'!$L$11)-1,0)</f>
        <v>0</v>
      </c>
      <c r="AW474" s="5" t="n">
        <f aca="false">IF(U474="Yes",1,0)</f>
        <v>1</v>
      </c>
      <c r="AX474" s="5" t="n">
        <f aca="false">IF(D474="Military",IF(OR(IFERROR(SEARCH("equipment",E474,1),0)&gt;0,IFERROR(SEARCH("weapons",E474,1),0)&gt;0),1,0),0)</f>
        <v>1</v>
      </c>
      <c r="AY474" s="5" t="str">
        <f aca="false">IFERROR(IF(VALUE(TEXT(C474,"mm"))=IF(AK474&gt;12,AK474-12,AK474),".",IF(TEXT(C474,"mm")="01",".",1)),"Value is not in date format")</f>
        <v>.</v>
      </c>
      <c r="AZ474" s="5" t="str">
        <f aca="false">IF(AND(A474=A473,C474=C473)=TRUE(),IF(F474=F473,".","1"),".")</f>
        <v>.</v>
      </c>
      <c r="BA474" s="5" t="str">
        <f aca="false">IF(AND(_xlfn.ISFORMULA(R474),_xlfn.ISFORMULA(S474),_xlfn.ISFORMULA(T474))=TRUE(),".",1)</f>
        <v>.</v>
      </c>
      <c r="BB474" s="5" t="str">
        <f aca="false">IF(T474&lt;&gt;".",IF(T474&gt;S474,1,"."),".")</f>
        <v>.</v>
      </c>
      <c r="BC474" s="5" t="n">
        <f aca="false">IFERROR(VLOOKUP(B474,'[1]Share, Heavy Weapons to Ukraine'!B$1:AA$1048576,COLUMN('[1]Share, Heavy Weapons to Ukraine'!C483)-1,0),0)</f>
        <v>1</v>
      </c>
      <c r="BD474" s="5" t="n">
        <f aca="false">VLOOKUP(Sheet1!B474,'[1]Country Summary (€)'!B$1:F$1048576,COLUMN('[1]Country Summary (€)'!C484)-1,FALSE())</f>
        <v>0</v>
      </c>
      <c r="BE474" s="5" t="str">
        <f aca="false">IF(AND(AG474=1,D474="Military",H474&lt;&gt;"Not given")=TRUE(),IF(SUMIFS(#REF!,#REF!,A474)&gt;0,ABS((SUMIFS(#REF!,#REF!,A474)/VLOOKUP("USD",'[1]Exchange Rates'!B$1:C$1048576,2,0)))/S474,"."),".")</f>
        <v>.</v>
      </c>
      <c r="BF474" s="1" t="str">
        <f aca="false">IF(AND(AG474=1,D474="Military",H474&lt;&gt;"Not given")=TRUE(),IF(SUMIFS(#REF!,#REF!,A474)&gt;0,IF((ABS((SUMIFS(#REF!,#REF!,A474)/VLOOKUP("USD",'[1]Exchange Rates'!B$1:C$1048576,2,0)))/S474)&gt;1,(SUMIFS(#REF!,#REF!,A474)-S474)/S474,(S474-SUMIFS(#REF!,#REF!,A474))/SUMIFS(#REF!,#REF!,A474)),"."),".")</f>
        <v>.</v>
      </c>
    </row>
    <row r="475" customFormat="false" ht="15.75" hidden="false" customHeight="true" outlineLevel="0" collapsed="false">
      <c r="A475" s="37" t="s">
        <v>479</v>
      </c>
      <c r="B475" s="37" t="s">
        <v>57</v>
      </c>
      <c r="C475" s="38" t="n">
        <v>45114</v>
      </c>
      <c r="D475" s="37" t="s">
        <v>105</v>
      </c>
      <c r="E475" s="37" t="s">
        <v>370</v>
      </c>
      <c r="F475" s="37" t="s">
        <v>547</v>
      </c>
      <c r="G475" s="5" t="s">
        <v>61</v>
      </c>
      <c r="H475" s="53" t="n">
        <v>800000000</v>
      </c>
      <c r="I475" s="1" t="s">
        <v>239</v>
      </c>
      <c r="J475" s="7" t="str">
        <f aca="false">VLOOKUP($I475,'[1]Price List, Weapons &amp; Items'!B$1:C$1048576,2,0)</f>
        <v>Ammunition for heavy weapon</v>
      </c>
      <c r="K475" s="7" t="str">
        <f aca="false">IF(I475=".",I475,VLOOKUP($I475,'[1]Price List, Weapons &amp; Items'!B$1:D$1048576,3,0))</f>
        <v>105mm howitzer ammunition</v>
      </c>
      <c r="M475" s="9" t="s">
        <v>166</v>
      </c>
      <c r="N475" s="9" t="s">
        <v>166</v>
      </c>
      <c r="O475" s="9" t="n">
        <f aca="false">VLOOKUP($I475,'[1]Price List, Weapons &amp; Items'!B$1:G$1048576,6,0)</f>
        <v>400</v>
      </c>
      <c r="P475" s="6" t="str">
        <f aca="false">IF(TYPE(M475)=1,IF(TYPE(O475)=1,M475*O475,"No price"),".")</f>
        <v>.</v>
      </c>
      <c r="Q475" s="6" t="str">
        <f aca="false">IF(TYPE(N475)=1,IF(TYPE(O475)=1,N475*O475,"No price"),".")</f>
        <v>.</v>
      </c>
      <c r="R475" s="6" t="str">
        <f aca="false">IF(AG475=1,IF(H475&lt;&gt;"Not given",H475,IF(TYPE(H475)=2,IF(SUMIFS(#REF!,#REF!,A475)&gt;0,SUMIFS(#REF!,#REF!,A475),"."),"Format error")),"")</f>
        <v/>
      </c>
      <c r="S475" s="6" t="str">
        <f aca="false">IF(AND(AG475=1,R475&lt;&gt;".")=TRUE(),R475/VLOOKUP(G475,'[1]Exchange Rates'!B$1:C$1048576,2,0),IF(R475=".",".",""))</f>
        <v/>
      </c>
      <c r="T475" s="6" t="str">
        <f aca="false">IF(AG475=1,IF(AI475="Value is not given at all",".",IF(AI475="Value is given by the source",S475,IF(AI475="Value is calculated with prices",(IF(SUMIFS(#REF!,#REF!,A475)&gt;0,SUMIFS(#REF!,#REF!,A475),"."))/VLOOKUP("USD",'[1]Exchange Rates'!B$1:C$1048576,2,0),"Error with coding"))),"")</f>
        <v/>
      </c>
      <c r="U475" s="5" t="s">
        <v>63</v>
      </c>
      <c r="V475" s="87" t="s">
        <v>548</v>
      </c>
      <c r="W475" s="48" t="s">
        <v>541</v>
      </c>
      <c r="X475" s="44" t="s">
        <v>549</v>
      </c>
      <c r="Y475" s="33" t="s">
        <v>62</v>
      </c>
      <c r="Z475" s="5" t="n">
        <v>0</v>
      </c>
      <c r="AA475" s="5" t="n">
        <v>1</v>
      </c>
      <c r="AB475" s="5" t="n">
        <f aca="false">IF(AND(D475="Humanitarian", AE475&lt;&gt;"."), 1, 0)</f>
        <v>0</v>
      </c>
      <c r="AC475" s="5" t="n">
        <f aca="false">IF(OR(M475="undisclosed", M475="."), 0, IF(M475=N475, 1, 0))</f>
        <v>0</v>
      </c>
      <c r="AD475" s="5" t="n">
        <v>0</v>
      </c>
      <c r="AE475" s="1" t="s">
        <v>62</v>
      </c>
      <c r="AG475" s="36" t="n">
        <v>0</v>
      </c>
      <c r="AH475" s="36" t="s">
        <v>66</v>
      </c>
      <c r="AI475" s="36" t="s">
        <v>67</v>
      </c>
      <c r="AJ475" s="36" t="n">
        <v>1</v>
      </c>
      <c r="AK475" s="36" t="n">
        <v>19</v>
      </c>
      <c r="AL475" s="36" t="n">
        <v>0</v>
      </c>
      <c r="AM475" s="36" t="n">
        <f aca="false">IF(OR(AN475="2022-2023",AN475=2022), 1, 0)</f>
        <v>1</v>
      </c>
      <c r="AN475" s="36" t="s">
        <v>68</v>
      </c>
      <c r="AO475" s="36" t="n">
        <f aca="false">VLOOKUP($I475,'[1]Price List, Weapons &amp; Items'!B$1:F$1048576,5,0)</f>
        <v>0</v>
      </c>
      <c r="AP475" s="36" t="n">
        <f aca="false">IF(AND(AO475=1,M475="undisclosed")=TRUE(),1,0)</f>
        <v>0</v>
      </c>
      <c r="AQ475" s="36" t="n">
        <f aca="false">IF(AND(AO475=1,N475="undisclosed")=TRUE(),1,0)</f>
        <v>0</v>
      </c>
      <c r="AR475" s="36" t="n">
        <f aca="false">IFERROR(IF(SEARCH("ammuni",I475,1)&gt;0,1,0),0)</f>
        <v>0</v>
      </c>
      <c r="AS475" s="5" t="str">
        <f aca="false">VLOOKUP($I475,'[1]Price List, Weapons &amp; Items'!B$1:L$1048576,COLUMN('[1]Price List, Weapons &amp; Items'!$J$11)-1,0)</f>
        <v>Military media (incl. websites)</v>
      </c>
      <c r="AT475" s="5" t="str">
        <f aca="false">IF(I475=".",".",VLOOKUP($I475,'[1]Price List, Weapons &amp; Items'!B$1:J$1048576,3,0))</f>
        <v>105mm howitzer ammunition</v>
      </c>
      <c r="AU475" s="13" t="str">
        <f aca="true">IF(AG475=1,(OFFSET(I475,0,0,COUNTIF(#REF!,A475),1)),"")</f>
        <v/>
      </c>
      <c r="AV475" s="5" t="n">
        <f aca="false">VLOOKUP($I475,'[1]Price List, Weapons &amp; Items'!B$1:L$1048576,COLUMN('[1]Price List, Weapons &amp; Items'!$L$11)-1,0)</f>
        <v>0</v>
      </c>
      <c r="AW475" s="5" t="n">
        <f aca="false">IF(U475="Yes",1,0)</f>
        <v>1</v>
      </c>
      <c r="AX475" s="5" t="n">
        <f aca="false">IF(D475="Military",IF(OR(IFERROR(SEARCH("equipment",E475,1),0)&gt;0,IFERROR(SEARCH("weapons",E475,1),0)&gt;0),1,0),0)</f>
        <v>1</v>
      </c>
      <c r="AY475" s="5" t="str">
        <f aca="false">IFERROR(IF(VALUE(TEXT(C475,"mm"))=IF(AK475&gt;12,AK475-12,AK475),".",IF(TEXT(C475,"mm")="01",".",1)),"Value is not in date format")</f>
        <v>.</v>
      </c>
      <c r="AZ475" s="5" t="str">
        <f aca="false">IF(AND(A475=A474,C475=C474)=TRUE(),IF(F475=F474,".","1"),".")</f>
        <v>.</v>
      </c>
      <c r="BA475" s="5" t="str">
        <f aca="false">IF(AND(_xlfn.ISFORMULA(R475),_xlfn.ISFORMULA(S475),_xlfn.ISFORMULA(T475))=TRUE(),".",1)</f>
        <v>.</v>
      </c>
      <c r="BB475" s="5" t="str">
        <f aca="false">IF(T475&lt;&gt;".",IF(T475&gt;S475,1,"."),".")</f>
        <v>.</v>
      </c>
      <c r="BC475" s="5" t="n">
        <f aca="false">IFERROR(VLOOKUP(B475,'[1]Share, Heavy Weapons to Ukraine'!B$1:AA$1048576,COLUMN('[1]Share, Heavy Weapons to Ukraine'!C484)-1,0),0)</f>
        <v>1</v>
      </c>
      <c r="BD475" s="5" t="n">
        <f aca="false">VLOOKUP(Sheet1!B475,'[1]Country Summary (€)'!B$1:F$1048576,COLUMN('[1]Country Summary (€)'!C485)-1,FALSE())</f>
        <v>0</v>
      </c>
      <c r="BE475" s="5" t="str">
        <f aca="false">IF(AND(AG475=1,D475="Military",H475&lt;&gt;"Not given")=TRUE(),IF(SUMIFS(#REF!,#REF!,A475)&gt;0,ABS((SUMIFS(#REF!,#REF!,A475)/VLOOKUP("USD",'[1]Exchange Rates'!B$1:C$1048576,2,0)))/S475,"."),".")</f>
        <v>.</v>
      </c>
      <c r="BF475" s="1" t="str">
        <f aca="false">IF(AND(AG475=1,D475="Military",H475&lt;&gt;"Not given")=TRUE(),IF(SUMIFS(#REF!,#REF!,A475)&gt;0,IF((ABS((SUMIFS(#REF!,#REF!,A475)/VLOOKUP("USD",'[1]Exchange Rates'!B$1:C$1048576,2,0)))/S475)&gt;1,(SUMIFS(#REF!,#REF!,A475)-S475)/S475,(S475-SUMIFS(#REF!,#REF!,A475))/SUMIFS(#REF!,#REF!,A475)),"."),".")</f>
        <v>.</v>
      </c>
    </row>
    <row r="476" customFormat="false" ht="15.75" hidden="false" customHeight="true" outlineLevel="0" collapsed="false">
      <c r="A476" s="37" t="s">
        <v>479</v>
      </c>
      <c r="B476" s="37" t="s">
        <v>57</v>
      </c>
      <c r="C476" s="38" t="n">
        <v>45114</v>
      </c>
      <c r="D476" s="37" t="s">
        <v>105</v>
      </c>
      <c r="E476" s="37" t="s">
        <v>370</v>
      </c>
      <c r="F476" s="37" t="s">
        <v>547</v>
      </c>
      <c r="G476" s="5" t="s">
        <v>61</v>
      </c>
      <c r="H476" s="53" t="n">
        <v>800000000</v>
      </c>
      <c r="I476" s="1" t="s">
        <v>483</v>
      </c>
      <c r="J476" s="7" t="str">
        <f aca="false">VLOOKUP($I476,'[1]Price List, Weapons &amp; Items'!B$1:C$1048576,2,0)</f>
        <v>Heavy weapon</v>
      </c>
      <c r="K476" s="7" t="str">
        <f aca="false">IF(I476=".",I476,VLOOKUP($I476,'[1]Price List, Weapons &amp; Items'!B$1:D$1048576,3,0))</f>
        <v>Infantry fighting vehicle (IFV)</v>
      </c>
      <c r="M476" s="9" t="s">
        <v>166</v>
      </c>
      <c r="N476" s="9" t="s">
        <v>166</v>
      </c>
      <c r="O476" s="9" t="n">
        <f aca="false">VLOOKUP($I476,'[1]Price List, Weapons &amp; Items'!B$1:G$1048576,6,0)</f>
        <v>1900000</v>
      </c>
      <c r="P476" s="6" t="str">
        <f aca="false">IF(TYPE(M476)=1,IF(TYPE(O476)=1,M476*O476,"No price"),".")</f>
        <v>.</v>
      </c>
      <c r="Q476" s="6" t="str">
        <f aca="false">IF(TYPE(N476)=1,IF(TYPE(O476)=1,N476*O476,"No price"),".")</f>
        <v>.</v>
      </c>
      <c r="R476" s="6" t="str">
        <f aca="false">IF(AG476=1,IF(H476&lt;&gt;"Not given",H476,IF(TYPE(H476)=2,IF(SUMIFS(#REF!,#REF!,A476)&gt;0,SUMIFS(#REF!,#REF!,A476),"."),"Format error")),"")</f>
        <v/>
      </c>
      <c r="S476" s="6" t="str">
        <f aca="false">IF(AND(AG476=1,R476&lt;&gt;".")=TRUE(),R476/VLOOKUP(G476,'[1]Exchange Rates'!B$1:C$1048576,2,0),IF(R476=".",".",""))</f>
        <v/>
      </c>
      <c r="T476" s="6" t="str">
        <f aca="false">IF(AG476=1,IF(AI476="Value is not given at all",".",IF(AI476="Value is given by the source",S476,IF(AI476="Value is calculated with prices",(IF(SUMIFS(#REF!,#REF!,A476)&gt;0,SUMIFS(#REF!,#REF!,A476),"."))/VLOOKUP("USD",'[1]Exchange Rates'!B$1:C$1048576,2,0),"Error with coding"))),"")</f>
        <v/>
      </c>
      <c r="U476" s="5" t="s">
        <v>63</v>
      </c>
      <c r="V476" s="87" t="s">
        <v>548</v>
      </c>
      <c r="W476" s="48" t="s">
        <v>541</v>
      </c>
      <c r="X476" s="44" t="s">
        <v>549</v>
      </c>
      <c r="Y476" s="33" t="s">
        <v>62</v>
      </c>
      <c r="Z476" s="5" t="n">
        <v>0</v>
      </c>
      <c r="AA476" s="5" t="n">
        <v>1</v>
      </c>
      <c r="AB476" s="5" t="n">
        <f aca="false">IF(AND(D476="Humanitarian", AE476&lt;&gt;"."), 1, 0)</f>
        <v>0</v>
      </c>
      <c r="AC476" s="5" t="n">
        <f aca="false">IF(OR(M476="undisclosed", M476="."), 0, IF(M476=N476, 1, 0))</f>
        <v>0</v>
      </c>
      <c r="AD476" s="5" t="n">
        <v>0</v>
      </c>
      <c r="AE476" s="1" t="s">
        <v>62</v>
      </c>
      <c r="AG476" s="36" t="n">
        <v>0</v>
      </c>
      <c r="AH476" s="36" t="s">
        <v>66</v>
      </c>
      <c r="AI476" s="36" t="s">
        <v>67</v>
      </c>
      <c r="AJ476" s="36" t="n">
        <v>1</v>
      </c>
      <c r="AK476" s="36" t="n">
        <v>19</v>
      </c>
      <c r="AL476" s="36" t="n">
        <v>0</v>
      </c>
      <c r="AM476" s="36" t="n">
        <f aca="false">IF(OR(AN476="2022-2023",AN476=2022), 1, 0)</f>
        <v>1</v>
      </c>
      <c r="AN476" s="36" t="s">
        <v>68</v>
      </c>
      <c r="AO476" s="36" t="n">
        <f aca="false">VLOOKUP($I476,'[1]Price List, Weapons &amp; Items'!B$1:F$1048576,5,0)</f>
        <v>1</v>
      </c>
      <c r="AP476" s="36" t="n">
        <f aca="false">IF(AND(AO476=1,M476="undisclosed")=TRUE(),1,0)</f>
        <v>1</v>
      </c>
      <c r="AQ476" s="36" t="n">
        <f aca="false">IF(AND(AO476=1,N476="undisclosed")=TRUE(),1,0)</f>
        <v>1</v>
      </c>
      <c r="AR476" s="36" t="n">
        <f aca="false">IFERROR(IF(SEARCH("ammuni",I476,1)&gt;0,1,0),0)</f>
        <v>0</v>
      </c>
      <c r="AS476" s="5" t="str">
        <f aca="false">VLOOKUP($I476,'[1]Price List, Weapons &amp; Items'!B$1:L$1048576,COLUMN('[1]Price List, Weapons &amp; Items'!$J$11)-1,0)</f>
        <v>Contracts</v>
      </c>
      <c r="AT476" s="5" t="str">
        <f aca="false">IF(I476=".",".",VLOOKUP($I476,'[1]Price List, Weapons &amp; Items'!B$1:J$1048576,3,0))</f>
        <v>Infantry fighting vehicle (IFV)</v>
      </c>
      <c r="AU476" s="13" t="str">
        <f aca="true">IF(AG476=1,(OFFSET(I476,0,0,COUNTIF(#REF!,A476),1)),"")</f>
        <v/>
      </c>
      <c r="AV476" s="5" t="n">
        <f aca="false">VLOOKUP($I476,'[1]Price List, Weapons &amp; Items'!B$1:L$1048576,COLUMN('[1]Price List, Weapons &amp; Items'!$L$11)-1,0)</f>
        <v>0</v>
      </c>
      <c r="AW476" s="5" t="n">
        <f aca="false">IF(U476="Yes",1,0)</f>
        <v>1</v>
      </c>
      <c r="AX476" s="5" t="n">
        <f aca="false">IF(D476="Military",IF(OR(IFERROR(SEARCH("equipment",E476,1),0)&gt;0,IFERROR(SEARCH("weapons",E476,1),0)&gt;0),1,0),0)</f>
        <v>1</v>
      </c>
      <c r="AY476" s="5" t="str">
        <f aca="false">IFERROR(IF(VALUE(TEXT(C476,"mm"))=IF(AK476&gt;12,AK476-12,AK476),".",IF(TEXT(C476,"mm")="01",".",1)),"Value is not in date format")</f>
        <v>.</v>
      </c>
      <c r="AZ476" s="5" t="str">
        <f aca="false">IF(AND(A476=A475,C476=C475)=TRUE(),IF(F476=F475,".","1"),".")</f>
        <v>.</v>
      </c>
      <c r="BA476" s="5" t="str">
        <f aca="false">IF(AND(_xlfn.ISFORMULA(R476),_xlfn.ISFORMULA(S476),_xlfn.ISFORMULA(T476))=TRUE(),".",1)</f>
        <v>.</v>
      </c>
      <c r="BB476" s="5" t="str">
        <f aca="false">IF(T476&lt;&gt;".",IF(T476&gt;S476,1,"."),".")</f>
        <v>.</v>
      </c>
      <c r="BC476" s="5" t="n">
        <f aca="false">IFERROR(VLOOKUP(B476,'[1]Share, Heavy Weapons to Ukraine'!B$1:AA$1048576,COLUMN('[1]Share, Heavy Weapons to Ukraine'!C485)-1,0),0)</f>
        <v>1</v>
      </c>
      <c r="BD476" s="5" t="n">
        <f aca="false">VLOOKUP(Sheet1!B476,'[1]Country Summary (€)'!B$1:F$1048576,COLUMN('[1]Country Summary (€)'!C486)-1,FALSE())</f>
        <v>0</v>
      </c>
      <c r="BE476" s="5" t="str">
        <f aca="false">IF(AND(AG476=1,D476="Military",H476&lt;&gt;"Not given")=TRUE(),IF(SUMIFS(#REF!,#REF!,A476)&gt;0,ABS((SUMIFS(#REF!,#REF!,A476)/VLOOKUP("USD",'[1]Exchange Rates'!B$1:C$1048576,2,0)))/S476,"."),".")</f>
        <v>.</v>
      </c>
      <c r="BF476" s="1" t="str">
        <f aca="false">IF(AND(AG476=1,D476="Military",H476&lt;&gt;"Not given")=TRUE(),IF(SUMIFS(#REF!,#REF!,A476)&gt;0,IF((ABS((SUMIFS(#REF!,#REF!,A476)/VLOOKUP("USD",'[1]Exchange Rates'!B$1:C$1048576,2,0)))/S476)&gt;1,(SUMIFS(#REF!,#REF!,A476)-S476)/S476,(S476-SUMIFS(#REF!,#REF!,A476))/SUMIFS(#REF!,#REF!,A476)),"."),".")</f>
        <v>.</v>
      </c>
    </row>
    <row r="477" customFormat="false" ht="15.75" hidden="false" customHeight="true" outlineLevel="0" collapsed="false">
      <c r="A477" s="37" t="s">
        <v>479</v>
      </c>
      <c r="B477" s="37" t="s">
        <v>57</v>
      </c>
      <c r="C477" s="38" t="n">
        <v>45114</v>
      </c>
      <c r="D477" s="37" t="s">
        <v>105</v>
      </c>
      <c r="E477" s="37" t="s">
        <v>370</v>
      </c>
      <c r="F477" s="37" t="s">
        <v>547</v>
      </c>
      <c r="G477" s="5" t="s">
        <v>61</v>
      </c>
      <c r="H477" s="53" t="n">
        <v>800000000</v>
      </c>
      <c r="I477" s="1" t="s">
        <v>550</v>
      </c>
      <c r="J477" s="7" t="str">
        <f aca="false">VLOOKUP($I477,'[1]Price List, Weapons &amp; Items'!B$1:C$1048576,2,0)</f>
        <v>Heavy weapon</v>
      </c>
      <c r="K477" s="7" t="str">
        <f aca="false">IF(I477=".",I477,VLOOKUP($I477,'[1]Price List, Weapons &amp; Items'!B$1:D$1048576,3,0))</f>
        <v>Armored Personnel Carrier (APC)</v>
      </c>
      <c r="M477" s="9" t="s">
        <v>166</v>
      </c>
      <c r="N477" s="9" t="s">
        <v>166</v>
      </c>
      <c r="O477" s="9" t="n">
        <f aca="false">VLOOKUP($I477,'[1]Price List, Weapons &amp; Items'!B$1:G$1048576,6,0)</f>
        <v>2445376.76</v>
      </c>
      <c r="P477" s="6" t="str">
        <f aca="false">IF(TYPE(M477)=1,IF(TYPE(O477)=1,M477*O477,"No price"),".")</f>
        <v>.</v>
      </c>
      <c r="Q477" s="6" t="str">
        <f aca="false">IF(TYPE(N477)=1,IF(TYPE(O477)=1,N477*O477,"No price"),".")</f>
        <v>.</v>
      </c>
      <c r="R477" s="6" t="str">
        <f aca="false">IF(AG477=1,IF(H477&lt;&gt;"Not given",H477,IF(TYPE(H477)=2,IF(SUMIFS(#REF!,#REF!,A477)&gt;0,SUMIFS(#REF!,#REF!,A477),"."),"Format error")),"")</f>
        <v/>
      </c>
      <c r="S477" s="6" t="str">
        <f aca="false">IF(AND(AG477=1,R477&lt;&gt;".")=TRUE(),R477/VLOOKUP(G477,'[1]Exchange Rates'!B$1:C$1048576,2,0),IF(R477=".",".",""))</f>
        <v/>
      </c>
      <c r="T477" s="6" t="str">
        <f aca="false">IF(AG477=1,IF(AI477="Value is not given at all",".",IF(AI477="Value is given by the source",S477,IF(AI477="Value is calculated with prices",(IF(SUMIFS(#REF!,#REF!,A477)&gt;0,SUMIFS(#REF!,#REF!,A477),"."))/VLOOKUP("USD",'[1]Exchange Rates'!B$1:C$1048576,2,0),"Error with coding"))),"")</f>
        <v/>
      </c>
      <c r="U477" s="5" t="s">
        <v>63</v>
      </c>
      <c r="V477" s="87" t="s">
        <v>548</v>
      </c>
      <c r="W477" s="48" t="s">
        <v>541</v>
      </c>
      <c r="X477" s="44" t="s">
        <v>549</v>
      </c>
      <c r="Y477" s="33" t="s">
        <v>62</v>
      </c>
      <c r="Z477" s="5" t="n">
        <v>0</v>
      </c>
      <c r="AA477" s="5" t="n">
        <v>1</v>
      </c>
      <c r="AB477" s="5" t="n">
        <f aca="false">IF(AND(D477="Humanitarian", AE477&lt;&gt;"."), 1, 0)</f>
        <v>0</v>
      </c>
      <c r="AC477" s="5" t="n">
        <f aca="false">IF(OR(M477="undisclosed", M477="."), 0, IF(M477=N477, 1, 0))</f>
        <v>0</v>
      </c>
      <c r="AD477" s="5" t="n">
        <v>0</v>
      </c>
      <c r="AE477" s="1" t="s">
        <v>62</v>
      </c>
      <c r="AG477" s="36" t="n">
        <v>0</v>
      </c>
      <c r="AH477" s="36" t="s">
        <v>66</v>
      </c>
      <c r="AI477" s="36" t="s">
        <v>67</v>
      </c>
      <c r="AJ477" s="36" t="n">
        <v>1</v>
      </c>
      <c r="AK477" s="36" t="n">
        <v>19</v>
      </c>
      <c r="AL477" s="36" t="n">
        <v>0</v>
      </c>
      <c r="AM477" s="36" t="n">
        <f aca="false">IF(OR(AN477="2022-2023",AN477=2022), 1, 0)</f>
        <v>1</v>
      </c>
      <c r="AN477" s="36" t="s">
        <v>68</v>
      </c>
      <c r="AO477" s="36" t="n">
        <f aca="false">VLOOKUP($I477,'[1]Price List, Weapons &amp; Items'!B$1:F$1048576,5,0)</f>
        <v>1</v>
      </c>
      <c r="AP477" s="36" t="n">
        <f aca="false">IF(AND(AO477=1,M477="undisclosed")=TRUE(),1,0)</f>
        <v>1</v>
      </c>
      <c r="AQ477" s="36" t="n">
        <f aca="false">IF(AND(AO477=1,N477="undisclosed")=TRUE(),1,0)</f>
        <v>1</v>
      </c>
      <c r="AR477" s="36" t="n">
        <f aca="false">IFERROR(IF(SEARCH("ammuni",I477,1)&gt;0,1,0),0)</f>
        <v>0</v>
      </c>
      <c r="AS477" s="5" t="str">
        <f aca="false">VLOOKUP($I477,'[1]Price List, Weapons &amp; Items'!B$1:L$1048576,COLUMN('[1]Price List, Weapons &amp; Items'!$J$11)-1,0)</f>
        <v>Contracts</v>
      </c>
      <c r="AT477" s="5" t="str">
        <f aca="false">IF(I477=".",".",VLOOKUP($I477,'[1]Price List, Weapons &amp; Items'!B$1:J$1048576,3,0))</f>
        <v>Armored Personnel Carrier (APC)</v>
      </c>
      <c r="AU477" s="13" t="str">
        <f aca="true">IF(AG477=1,(OFFSET(I477,0,0,COUNTIF(#REF!,A477),1)),"")</f>
        <v/>
      </c>
      <c r="AV477" s="5" t="n">
        <f aca="false">VLOOKUP($I477,'[1]Price List, Weapons &amp; Items'!B$1:L$1048576,COLUMN('[1]Price List, Weapons &amp; Items'!$L$11)-1,0)</f>
        <v>0</v>
      </c>
      <c r="AW477" s="5" t="n">
        <f aca="false">IF(U477="Yes",1,0)</f>
        <v>1</v>
      </c>
      <c r="AX477" s="5" t="n">
        <f aca="false">IF(D477="Military",IF(OR(IFERROR(SEARCH("equipment",E477,1),0)&gt;0,IFERROR(SEARCH("weapons",E477,1),0)&gt;0),1,0),0)</f>
        <v>1</v>
      </c>
      <c r="AY477" s="5" t="str">
        <f aca="false">IFERROR(IF(VALUE(TEXT(C477,"mm"))=IF(AK477&gt;12,AK477-12,AK477),".",IF(TEXT(C477,"mm")="01",".",1)),"Value is not in date format")</f>
        <v>.</v>
      </c>
      <c r="AZ477" s="5" t="str">
        <f aca="false">IF(AND(A477=A476,C477=C476)=TRUE(),IF(F477=F476,".","1"),".")</f>
        <v>.</v>
      </c>
      <c r="BA477" s="5" t="str">
        <f aca="false">IF(AND(_xlfn.ISFORMULA(R477),_xlfn.ISFORMULA(S477),_xlfn.ISFORMULA(T477))=TRUE(),".",1)</f>
        <v>.</v>
      </c>
      <c r="BB477" s="5" t="str">
        <f aca="false">IF(T477&lt;&gt;".",IF(T477&gt;S477,1,"."),".")</f>
        <v>.</v>
      </c>
      <c r="BC477" s="5" t="n">
        <f aca="false">IFERROR(VLOOKUP(B477,'[1]Share, Heavy Weapons to Ukraine'!B$1:AA$1048576,COLUMN('[1]Share, Heavy Weapons to Ukraine'!C486)-1,0),0)</f>
        <v>1</v>
      </c>
      <c r="BD477" s="5" t="n">
        <f aca="false">VLOOKUP(Sheet1!B477,'[1]Country Summary (€)'!B$1:F$1048576,COLUMN('[1]Country Summary (€)'!C487)-1,FALSE())</f>
        <v>0</v>
      </c>
      <c r="BE477" s="5" t="str">
        <f aca="false">IF(AND(AG477=1,D477="Military",H477&lt;&gt;"Not given")=TRUE(),IF(SUMIFS(#REF!,#REF!,A477)&gt;0,ABS((SUMIFS(#REF!,#REF!,A477)/VLOOKUP("USD",'[1]Exchange Rates'!B$1:C$1048576,2,0)))/S477,"."),".")</f>
        <v>.</v>
      </c>
      <c r="BF477" s="1" t="str">
        <f aca="false">IF(AND(AG477=1,D477="Military",H477&lt;&gt;"Not given")=TRUE(),IF(SUMIFS(#REF!,#REF!,A477)&gt;0,IF((ABS((SUMIFS(#REF!,#REF!,A477)/VLOOKUP("USD",'[1]Exchange Rates'!B$1:C$1048576,2,0)))/S477)&gt;1,(SUMIFS(#REF!,#REF!,A477)-S477)/S477,(S477-SUMIFS(#REF!,#REF!,A477))/SUMIFS(#REF!,#REF!,A477)),"."),".")</f>
        <v>.</v>
      </c>
    </row>
    <row r="478" customFormat="false" ht="15.75" hidden="false" customHeight="true" outlineLevel="0" collapsed="false">
      <c r="A478" s="37" t="s">
        <v>479</v>
      </c>
      <c r="B478" s="37" t="s">
        <v>57</v>
      </c>
      <c r="C478" s="38" t="n">
        <v>45114</v>
      </c>
      <c r="D478" s="37" t="s">
        <v>105</v>
      </c>
      <c r="E478" s="37" t="s">
        <v>370</v>
      </c>
      <c r="F478" s="37" t="s">
        <v>547</v>
      </c>
      <c r="G478" s="5" t="s">
        <v>61</v>
      </c>
      <c r="H478" s="53" t="n">
        <v>800000000</v>
      </c>
      <c r="I478" s="1" t="s">
        <v>476</v>
      </c>
      <c r="J478" s="7" t="str">
        <f aca="false">VLOOKUP($I478,'[1]Price List, Weapons &amp; Items'!B$1:C$1048576,2,0)</f>
        <v>Ammunition for heavy weapon</v>
      </c>
      <c r="K478" s="7" t="str">
        <f aca="false">IF(I478=".",I478,VLOOKUP($I478,'[1]Price List, Weapons &amp; Items'!B$1:D$1048576,3,0))</f>
        <v>Surface-to-air missile (SAM)</v>
      </c>
      <c r="M478" s="9" t="s">
        <v>166</v>
      </c>
      <c r="N478" s="9" t="s">
        <v>166</v>
      </c>
      <c r="O478" s="9" t="n">
        <f aca="false">VLOOKUP($I478,'[1]Price List, Weapons &amp; Items'!B$1:G$1048576,6,0)</f>
        <v>3000000</v>
      </c>
      <c r="P478" s="6" t="str">
        <f aca="false">IF(TYPE(M478)=1,IF(TYPE(O478)=1,M478*O478,"No price"),".")</f>
        <v>.</v>
      </c>
      <c r="Q478" s="6" t="str">
        <f aca="false">IF(TYPE(N478)=1,IF(TYPE(O478)=1,N478*O478,"No price"),".")</f>
        <v>.</v>
      </c>
      <c r="R478" s="6" t="str">
        <f aca="false">IF(AG478=1,IF(H478&lt;&gt;"Not given",H478,IF(TYPE(H478)=2,IF(SUMIFS(#REF!,#REF!,A478)&gt;0,SUMIFS(#REF!,#REF!,A478),"."),"Format error")),"")</f>
        <v/>
      </c>
      <c r="S478" s="6" t="str">
        <f aca="false">IF(AND(AG478=1,R478&lt;&gt;".")=TRUE(),R478/VLOOKUP(G478,'[1]Exchange Rates'!B$1:C$1048576,2,0),IF(R478=".",".",""))</f>
        <v/>
      </c>
      <c r="T478" s="6" t="str">
        <f aca="false">IF(AG478=1,IF(AI478="Value is not given at all",".",IF(AI478="Value is given by the source",S478,IF(AI478="Value is calculated with prices",(IF(SUMIFS(#REF!,#REF!,A478)&gt;0,SUMIFS(#REF!,#REF!,A478),"."))/VLOOKUP("USD",'[1]Exchange Rates'!B$1:C$1048576,2,0),"Error with coding"))),"")</f>
        <v/>
      </c>
      <c r="U478" s="5" t="s">
        <v>63</v>
      </c>
      <c r="V478" s="87" t="s">
        <v>548</v>
      </c>
      <c r="W478" s="48" t="s">
        <v>541</v>
      </c>
      <c r="X478" s="44" t="s">
        <v>549</v>
      </c>
      <c r="Y478" s="33" t="s">
        <v>62</v>
      </c>
      <c r="Z478" s="5" t="n">
        <v>0</v>
      </c>
      <c r="AA478" s="5" t="n">
        <v>1</v>
      </c>
      <c r="AB478" s="5" t="n">
        <f aca="false">IF(AND(D478="Humanitarian", AE478&lt;&gt;"."), 1, 0)</f>
        <v>0</v>
      </c>
      <c r="AC478" s="5" t="n">
        <f aca="false">IF(OR(M478="undisclosed", M478="."), 0, IF(M478=N478, 1, 0))</f>
        <v>0</v>
      </c>
      <c r="AD478" s="5" t="n">
        <v>0</v>
      </c>
      <c r="AE478" s="1" t="s">
        <v>62</v>
      </c>
      <c r="AG478" s="36" t="n">
        <v>0</v>
      </c>
      <c r="AH478" s="36" t="s">
        <v>66</v>
      </c>
      <c r="AI478" s="36" t="s">
        <v>67</v>
      </c>
      <c r="AJ478" s="36" t="n">
        <v>1</v>
      </c>
      <c r="AK478" s="36" t="n">
        <v>19</v>
      </c>
      <c r="AL478" s="36" t="n">
        <v>0</v>
      </c>
      <c r="AM478" s="36" t="n">
        <f aca="false">IF(OR(AN478="2022-2023",AN478=2022), 1, 0)</f>
        <v>1</v>
      </c>
      <c r="AN478" s="36" t="s">
        <v>68</v>
      </c>
      <c r="AO478" s="36" t="n">
        <f aca="false">VLOOKUP($I478,'[1]Price List, Weapons &amp; Items'!B$1:F$1048576,5,0)</f>
        <v>0</v>
      </c>
      <c r="AP478" s="36" t="n">
        <f aca="false">IF(AND(AO478=1,M478="undisclosed")=TRUE(),1,0)</f>
        <v>0</v>
      </c>
      <c r="AQ478" s="36" t="n">
        <f aca="false">IF(AND(AO478=1,N478="undisclosed")=TRUE(),1,0)</f>
        <v>0</v>
      </c>
      <c r="AR478" s="36" t="n">
        <f aca="false">IFERROR(IF(SEARCH("ammuni",I478,1)&gt;0,1,0),0)</f>
        <v>0</v>
      </c>
      <c r="AS478" s="5" t="str">
        <f aca="false">VLOOKUP($I478,'[1]Price List, Weapons &amp; Items'!B$1:L$1048576,COLUMN('[1]Price List, Weapons &amp; Items'!$J$11)-1,0)</f>
        <v>Media reports (incl. social media)</v>
      </c>
      <c r="AT478" s="5" t="str">
        <f aca="false">IF(I478=".",".",VLOOKUP($I478,'[1]Price List, Weapons &amp; Items'!B$1:J$1048576,3,0))</f>
        <v>Surface-to-air missile (SAM)</v>
      </c>
      <c r="AU478" s="13" t="str">
        <f aca="true">IF(AG478=1,(OFFSET(I478,0,0,COUNTIF(#REF!,A478),1)),"")</f>
        <v/>
      </c>
      <c r="AV478" s="5" t="str">
        <f aca="false">VLOOKUP($I478,'[1]Price List, Weapons &amp; Items'!B$1:L$1048576,COLUMN('[1]Price List, Weapons &amp; Items'!$L$11)-1,0)</f>
        <v>no price, 0 count</v>
      </c>
      <c r="AW478" s="5" t="n">
        <f aca="false">IF(U478="Yes",1,0)</f>
        <v>1</v>
      </c>
      <c r="AX478" s="5" t="n">
        <f aca="false">IF(D478="Military",IF(OR(IFERROR(SEARCH("equipment",E478,1),0)&gt;0,IFERROR(SEARCH("weapons",E478,1),0)&gt;0),1,0),0)</f>
        <v>1</v>
      </c>
      <c r="AY478" s="5" t="str">
        <f aca="false">IFERROR(IF(VALUE(TEXT(C478,"mm"))=IF(AK478&gt;12,AK478-12,AK478),".",IF(TEXT(C478,"mm")="01",".",1)),"Value is not in date format")</f>
        <v>.</v>
      </c>
      <c r="AZ478" s="5" t="str">
        <f aca="false">IF(AND(A478=A477,C478=C477)=TRUE(),IF(F478=F477,".","1"),".")</f>
        <v>.</v>
      </c>
      <c r="BA478" s="5" t="str">
        <f aca="false">IF(AND(_xlfn.ISFORMULA(R478),_xlfn.ISFORMULA(S478),_xlfn.ISFORMULA(T478))=TRUE(),".",1)</f>
        <v>.</v>
      </c>
      <c r="BB478" s="5" t="str">
        <f aca="false">IF(T478&lt;&gt;".",IF(T478&gt;S478,1,"."),".")</f>
        <v>.</v>
      </c>
      <c r="BC478" s="5" t="n">
        <f aca="false">IFERROR(VLOOKUP(B478,'[1]Share, Heavy Weapons to Ukraine'!B$1:AA$1048576,COLUMN('[1]Share, Heavy Weapons to Ukraine'!C487)-1,0),0)</f>
        <v>1</v>
      </c>
      <c r="BD478" s="5" t="n">
        <f aca="false">VLOOKUP(Sheet1!B478,'[1]Country Summary (€)'!B$1:F$1048576,COLUMN('[1]Country Summary (€)'!C488)-1,FALSE())</f>
        <v>0</v>
      </c>
      <c r="BE478" s="5" t="str">
        <f aca="false">IF(AND(AG478=1,D478="Military",H478&lt;&gt;"Not given")=TRUE(),IF(SUMIFS(#REF!,#REF!,A478)&gt;0,ABS((SUMIFS(#REF!,#REF!,A478)/VLOOKUP("USD",'[1]Exchange Rates'!B$1:C$1048576,2,0)))/S478,"."),".")</f>
        <v>.</v>
      </c>
      <c r="BF478" s="1" t="str">
        <f aca="false">IF(AND(AG478=1,D478="Military",H478&lt;&gt;"Not given")=TRUE(),IF(SUMIFS(#REF!,#REF!,A478)&gt;0,IF((ABS((SUMIFS(#REF!,#REF!,A478)/VLOOKUP("USD",'[1]Exchange Rates'!B$1:C$1048576,2,0)))/S478)&gt;1,(SUMIFS(#REF!,#REF!,A478)-S478)/S478,(S478-SUMIFS(#REF!,#REF!,A478))/SUMIFS(#REF!,#REF!,A478)),"."),".")</f>
        <v>.</v>
      </c>
    </row>
    <row r="479" customFormat="false" ht="15.75" hidden="false" customHeight="true" outlineLevel="0" collapsed="false">
      <c r="A479" s="37" t="s">
        <v>479</v>
      </c>
      <c r="B479" s="37" t="s">
        <v>57</v>
      </c>
      <c r="C479" s="38" t="n">
        <v>45114</v>
      </c>
      <c r="D479" s="37" t="s">
        <v>105</v>
      </c>
      <c r="E479" s="37" t="s">
        <v>370</v>
      </c>
      <c r="F479" s="37" t="s">
        <v>547</v>
      </c>
      <c r="G479" s="5" t="s">
        <v>61</v>
      </c>
      <c r="H479" s="53" t="n">
        <v>800000000</v>
      </c>
      <c r="I479" s="1" t="s">
        <v>496</v>
      </c>
      <c r="J479" s="7" t="str">
        <f aca="false">VLOOKUP($I479,'[1]Price List, Weapons &amp; Items'!B$1:C$1048576,2,0)</f>
        <v>Portable defence system</v>
      </c>
      <c r="K479" s="7" t="str">
        <f aca="false">IF(I479=".",I479,VLOOKUP($I479,'[1]Price List, Weapons &amp; Items'!B$1:D$1048576,3,0))</f>
        <v>Light Anti-armor Weapon (LAW)</v>
      </c>
      <c r="M479" s="9" t="s">
        <v>166</v>
      </c>
      <c r="N479" s="9" t="s">
        <v>166</v>
      </c>
      <c r="O479" s="9" t="n">
        <f aca="false">VLOOKUP($I479,'[1]Price List, Weapons &amp; Items'!B$1:G$1048576,6,0)</f>
        <v>78000</v>
      </c>
      <c r="P479" s="6" t="str">
        <f aca="false">IF(TYPE(M479)=1,IF(TYPE(O479)=1,M479*O479,"No price"),".")</f>
        <v>.</v>
      </c>
      <c r="Q479" s="6" t="str">
        <f aca="false">IF(TYPE(N479)=1,IF(TYPE(O479)=1,N479*O479,"No price"),".")</f>
        <v>.</v>
      </c>
      <c r="R479" s="6" t="str">
        <f aca="false">IF(AG479=1,IF(H479&lt;&gt;"Not given",H479,IF(TYPE(H479)=2,IF(SUMIFS(#REF!,#REF!,A479)&gt;0,SUMIFS(#REF!,#REF!,A479),"."),"Format error")),"")</f>
        <v/>
      </c>
      <c r="S479" s="6" t="str">
        <f aca="false">IF(AND(AG479=1,R479&lt;&gt;".")=TRUE(),R479/VLOOKUP(G479,'[1]Exchange Rates'!B$1:C$1048576,2,0),IF(R479=".",".",""))</f>
        <v/>
      </c>
      <c r="T479" s="6" t="str">
        <f aca="false">IF(AG479=1,IF(AI479="Value is not given at all",".",IF(AI479="Value is given by the source",S479,IF(AI479="Value is calculated with prices",(IF(SUMIFS(#REF!,#REF!,A479)&gt;0,SUMIFS(#REF!,#REF!,A479),"."))/VLOOKUP("USD",'[1]Exchange Rates'!B$1:C$1048576,2,0),"Error with coding"))),"")</f>
        <v/>
      </c>
      <c r="U479" s="5" t="s">
        <v>63</v>
      </c>
      <c r="V479" s="87" t="s">
        <v>548</v>
      </c>
      <c r="W479" s="48" t="s">
        <v>541</v>
      </c>
      <c r="X479" s="44" t="s">
        <v>549</v>
      </c>
      <c r="Y479" s="33" t="s">
        <v>62</v>
      </c>
      <c r="Z479" s="5" t="n">
        <v>0</v>
      </c>
      <c r="AA479" s="5" t="n">
        <v>1</v>
      </c>
      <c r="AB479" s="5" t="n">
        <f aca="false">IF(AND(D479="Humanitarian", AE479&lt;&gt;"."), 1, 0)</f>
        <v>0</v>
      </c>
      <c r="AC479" s="5" t="n">
        <f aca="false">IF(OR(M479="undisclosed", M479="."), 0, IF(M479=N479, 1, 0))</f>
        <v>0</v>
      </c>
      <c r="AD479" s="5" t="n">
        <v>0</v>
      </c>
      <c r="AE479" s="1" t="s">
        <v>62</v>
      </c>
      <c r="AG479" s="36" t="n">
        <v>0</v>
      </c>
      <c r="AH479" s="36" t="s">
        <v>66</v>
      </c>
      <c r="AI479" s="36" t="s">
        <v>67</v>
      </c>
      <c r="AJ479" s="36" t="n">
        <v>1</v>
      </c>
      <c r="AK479" s="36" t="n">
        <v>19</v>
      </c>
      <c r="AL479" s="36" t="n">
        <v>0</v>
      </c>
      <c r="AM479" s="36" t="n">
        <f aca="false">IF(OR(AN479="2022-2023",AN479=2022), 1, 0)</f>
        <v>1</v>
      </c>
      <c r="AN479" s="36" t="s">
        <v>68</v>
      </c>
      <c r="AO479" s="36" t="n">
        <f aca="false">VLOOKUP($I479,'[1]Price List, Weapons &amp; Items'!B$1:F$1048576,5,0)</f>
        <v>0</v>
      </c>
      <c r="AP479" s="36" t="n">
        <f aca="false">IF(AND(AO479=1,M479="undisclosed")=TRUE(),1,0)</f>
        <v>0</v>
      </c>
      <c r="AQ479" s="36" t="n">
        <f aca="false">IF(AND(AO479=1,N479="undisclosed")=TRUE(),1,0)</f>
        <v>0</v>
      </c>
      <c r="AR479" s="36" t="n">
        <f aca="false">IFERROR(IF(SEARCH("ammuni",I479,1)&gt;0,1,0),0)</f>
        <v>0</v>
      </c>
      <c r="AS479" s="5" t="str">
        <f aca="false">VLOOKUP($I479,'[1]Price List, Weapons &amp; Items'!B$1:L$1048576,COLUMN('[1]Price List, Weapons &amp; Items'!$J$11)-1,0)</f>
        <v>Military media (incl. websites)</v>
      </c>
      <c r="AT479" s="5" t="str">
        <f aca="false">IF(I479=".",".",VLOOKUP($I479,'[1]Price List, Weapons &amp; Items'!B$1:J$1048576,3,0))</f>
        <v>Light Anti-armor Weapon (LAW)</v>
      </c>
      <c r="AU479" s="13" t="str">
        <f aca="true">IF(AG479=1,(OFFSET(I479,0,0,COUNTIF(#REF!,A479),1)),"")</f>
        <v/>
      </c>
      <c r="AV479" s="5" t="n">
        <f aca="false">VLOOKUP($I479,'[1]Price List, Weapons &amp; Items'!B$1:L$1048576,COLUMN('[1]Price List, Weapons &amp; Items'!$L$11)-1,0)</f>
        <v>0</v>
      </c>
      <c r="AW479" s="5" t="n">
        <f aca="false">IF(U479="Yes",1,0)</f>
        <v>1</v>
      </c>
      <c r="AX479" s="5" t="n">
        <f aca="false">IF(D479="Military",IF(OR(IFERROR(SEARCH("equipment",E479,1),0)&gt;0,IFERROR(SEARCH("weapons",E479,1),0)&gt;0),1,0),0)</f>
        <v>1</v>
      </c>
      <c r="AY479" s="5" t="str">
        <f aca="false">IFERROR(IF(VALUE(TEXT(C479,"mm"))=IF(AK479&gt;12,AK479-12,AK479),".",IF(TEXT(C479,"mm")="01",".",1)),"Value is not in date format")</f>
        <v>.</v>
      </c>
      <c r="AZ479" s="5" t="str">
        <f aca="false">IF(AND(A479=A478,C479=C478)=TRUE(),IF(F479=F478,".","1"),".")</f>
        <v>.</v>
      </c>
      <c r="BA479" s="5" t="str">
        <f aca="false">IF(AND(_xlfn.ISFORMULA(R479),_xlfn.ISFORMULA(S479),_xlfn.ISFORMULA(T479))=TRUE(),".",1)</f>
        <v>.</v>
      </c>
      <c r="BB479" s="5" t="str">
        <f aca="false">IF(T479&lt;&gt;".",IF(T479&gt;S479,1,"."),".")</f>
        <v>.</v>
      </c>
      <c r="BC479" s="5" t="n">
        <f aca="false">IFERROR(VLOOKUP(B479,'[1]Share, Heavy Weapons to Ukraine'!B$1:AA$1048576,COLUMN('[1]Share, Heavy Weapons to Ukraine'!C488)-1,0),0)</f>
        <v>1</v>
      </c>
      <c r="BD479" s="5" t="n">
        <f aca="false">VLOOKUP(Sheet1!B479,'[1]Country Summary (€)'!B$1:F$1048576,COLUMN('[1]Country Summary (€)'!C489)-1,FALSE())</f>
        <v>0</v>
      </c>
      <c r="BE479" s="5" t="str">
        <f aca="false">IF(AND(AG479=1,D479="Military",H479&lt;&gt;"Not given")=TRUE(),IF(SUMIFS(#REF!,#REF!,A479)&gt;0,ABS((SUMIFS(#REF!,#REF!,A479)/VLOOKUP("USD",'[1]Exchange Rates'!B$1:C$1048576,2,0)))/S479,"."),".")</f>
        <v>.</v>
      </c>
      <c r="BF479" s="1" t="str">
        <f aca="false">IF(AND(AG479=1,D479="Military",H479&lt;&gt;"Not given")=TRUE(),IF(SUMIFS(#REF!,#REF!,A479)&gt;0,IF((ABS((SUMIFS(#REF!,#REF!,A479)/VLOOKUP("USD",'[1]Exchange Rates'!B$1:C$1048576,2,0)))/S479)&gt;1,(SUMIFS(#REF!,#REF!,A479)-S479)/S479,(S479-SUMIFS(#REF!,#REF!,A479))/SUMIFS(#REF!,#REF!,A479)),"."),".")</f>
        <v>.</v>
      </c>
    </row>
    <row r="480" customFormat="false" ht="15.75" hidden="false" customHeight="true" outlineLevel="0" collapsed="false">
      <c r="A480" s="37" t="s">
        <v>479</v>
      </c>
      <c r="B480" s="37" t="s">
        <v>57</v>
      </c>
      <c r="C480" s="38" t="n">
        <v>45114</v>
      </c>
      <c r="D480" s="37" t="s">
        <v>105</v>
      </c>
      <c r="E480" s="37" t="s">
        <v>370</v>
      </c>
      <c r="F480" s="37" t="s">
        <v>547</v>
      </c>
      <c r="G480" s="5" t="s">
        <v>61</v>
      </c>
      <c r="H480" s="53" t="n">
        <v>800000000</v>
      </c>
      <c r="I480" s="1" t="s">
        <v>551</v>
      </c>
      <c r="J480" s="7" t="str">
        <f aca="false">VLOOKUP($I480,'[1]Price List, Weapons &amp; Items'!B$1:C$1048576,2,0)</f>
        <v>Ammunition for heavy weapon</v>
      </c>
      <c r="K480" s="7" t="str">
        <f aca="false">IF(I480=".",I480,VLOOKUP($I480,'[1]Price List, Weapons &amp; Items'!B$1:D$1048576,3,0))</f>
        <v>155mm howitzer ammunition</v>
      </c>
      <c r="M480" s="9" t="s">
        <v>166</v>
      </c>
      <c r="N480" s="9" t="s">
        <v>166</v>
      </c>
      <c r="O480" s="9" t="n">
        <f aca="false">VLOOKUP($I480,'[1]Price List, Weapons &amp; Items'!B$1:G$1048576,6,0)</f>
        <v>60359.2</v>
      </c>
      <c r="P480" s="6" t="str">
        <f aca="false">IF(TYPE(M480)=1,IF(TYPE(O480)=1,M480*O480,"No price"),".")</f>
        <v>.</v>
      </c>
      <c r="Q480" s="6" t="str">
        <f aca="false">IF(TYPE(N480)=1,IF(TYPE(O480)=1,N480*O480,"No price"),".")</f>
        <v>.</v>
      </c>
      <c r="R480" s="6" t="str">
        <f aca="false">IF(AG480=1,IF(H480&lt;&gt;"Not given",H480,IF(TYPE(H480)=2,IF(SUMIFS(#REF!,#REF!,A480)&gt;0,SUMIFS(#REF!,#REF!,A480),"."),"Format error")),"")</f>
        <v/>
      </c>
      <c r="S480" s="6" t="str">
        <f aca="false">IF(AND(AG480=1,R480&lt;&gt;".")=TRUE(),R480/VLOOKUP(G480,'[1]Exchange Rates'!B$1:C$1048576,2,0),IF(R480=".",".",""))</f>
        <v/>
      </c>
      <c r="T480" s="6" t="str">
        <f aca="false">IF(AG480=1,IF(AI480="Value is not given at all",".",IF(AI480="Value is given by the source",S480,IF(AI480="Value is calculated with prices",(IF(SUMIFS(#REF!,#REF!,A480)&gt;0,SUMIFS(#REF!,#REF!,A480),"."))/VLOOKUP("USD",'[1]Exchange Rates'!B$1:C$1048576,2,0),"Error with coding"))),"")</f>
        <v/>
      </c>
      <c r="U480" s="5" t="s">
        <v>63</v>
      </c>
      <c r="V480" s="87" t="s">
        <v>548</v>
      </c>
      <c r="W480" s="48" t="s">
        <v>541</v>
      </c>
      <c r="X480" s="44" t="s">
        <v>549</v>
      </c>
      <c r="Y480" s="33" t="s">
        <v>62</v>
      </c>
      <c r="Z480" s="5" t="n">
        <v>0</v>
      </c>
      <c r="AA480" s="5" t="n">
        <v>1</v>
      </c>
      <c r="AB480" s="5" t="n">
        <f aca="false">IF(AND(D480="Humanitarian", AE480&lt;&gt;"."), 1, 0)</f>
        <v>0</v>
      </c>
      <c r="AC480" s="5" t="n">
        <f aca="false">IF(OR(M480="undisclosed", M480="."), 0, IF(M480=N480, 1, 0))</f>
        <v>0</v>
      </c>
      <c r="AD480" s="5" t="n">
        <v>0</v>
      </c>
      <c r="AE480" s="1" t="s">
        <v>62</v>
      </c>
      <c r="AG480" s="36" t="n">
        <v>0</v>
      </c>
      <c r="AH480" s="36" t="s">
        <v>66</v>
      </c>
      <c r="AI480" s="36" t="s">
        <v>67</v>
      </c>
      <c r="AJ480" s="36" t="n">
        <v>1</v>
      </c>
      <c r="AK480" s="36" t="n">
        <v>19</v>
      </c>
      <c r="AL480" s="36" t="n">
        <v>0</v>
      </c>
      <c r="AM480" s="36" t="n">
        <f aca="false">IF(OR(AN480="2022-2023",AN480=2022), 1, 0)</f>
        <v>1</v>
      </c>
      <c r="AN480" s="36" t="s">
        <v>68</v>
      </c>
      <c r="AO480" s="36" t="n">
        <f aca="false">VLOOKUP($I480,'[1]Price List, Weapons &amp; Items'!B$1:F$1048576,5,0)</f>
        <v>1</v>
      </c>
      <c r="AP480" s="36" t="n">
        <f aca="false">IF(AND(AO480=1,M480="undisclosed")=TRUE(),1,0)</f>
        <v>1</v>
      </c>
      <c r="AQ480" s="36" t="n">
        <f aca="false">IF(AND(AO480=1,N480="undisclosed")=TRUE(),1,0)</f>
        <v>1</v>
      </c>
      <c r="AR480" s="36" t="n">
        <f aca="false">IFERROR(IF(SEARCH("ammuni",I480,1)&gt;0,1,0),0)</f>
        <v>1</v>
      </c>
      <c r="AS480" s="5" t="str">
        <f aca="false">VLOOKUP($I480,'[1]Price List, Weapons &amp; Items'!B$1:L$1048576,COLUMN('[1]Price List, Weapons &amp; Items'!$J$11)-1,0)</f>
        <v>Government information</v>
      </c>
      <c r="AT480" s="5" t="str">
        <f aca="false">IF(I480=".",".",VLOOKUP($I480,'[1]Price List, Weapons &amp; Items'!B$1:J$1048576,3,0))</f>
        <v>155mm howitzer ammunition</v>
      </c>
      <c r="AU480" s="13" t="str">
        <f aca="true">IF(AG480=1,(OFFSET(I480,0,0,COUNTIF(#REF!,A480),1)),"")</f>
        <v/>
      </c>
      <c r="AV480" s="5" t="str">
        <f aca="false">VLOOKUP($I480,'[1]Price List, Weapons &amp; Items'!B$1:L$1048576,COLUMN('[1]Price List, Weapons &amp; Items'!$L$11)-1,0)</f>
        <v>no price, 0 count</v>
      </c>
      <c r="AW480" s="5" t="n">
        <f aca="false">IF(U480="Yes",1,0)</f>
        <v>1</v>
      </c>
      <c r="AX480" s="5" t="n">
        <f aca="false">IF(D480="Military",IF(OR(IFERROR(SEARCH("equipment",E480,1),0)&gt;0,IFERROR(SEARCH("weapons",E480,1),0)&gt;0),1,0),0)</f>
        <v>1</v>
      </c>
      <c r="AY480" s="5" t="str">
        <f aca="false">IFERROR(IF(VALUE(TEXT(C480,"mm"))=IF(AK480&gt;12,AK480-12,AK480),".",IF(TEXT(C480,"mm")="01",".",1)),"Value is not in date format")</f>
        <v>.</v>
      </c>
      <c r="AZ480" s="5" t="str">
        <f aca="false">IF(AND(A480=A479,C480=C479)=TRUE(),IF(F480=F479,".","1"),".")</f>
        <v>.</v>
      </c>
      <c r="BA480" s="5" t="str">
        <f aca="false">IF(AND(_xlfn.ISFORMULA(R480),_xlfn.ISFORMULA(S480),_xlfn.ISFORMULA(T480))=TRUE(),".",1)</f>
        <v>.</v>
      </c>
      <c r="BB480" s="5" t="str">
        <f aca="false">IF(T480&lt;&gt;".",IF(T480&gt;S480,1,"."),".")</f>
        <v>.</v>
      </c>
      <c r="BC480" s="5" t="n">
        <f aca="false">IFERROR(VLOOKUP(B480,'[1]Share, Heavy Weapons to Ukraine'!B$1:AA$1048576,COLUMN('[1]Share, Heavy Weapons to Ukraine'!C489)-1,0),0)</f>
        <v>1</v>
      </c>
      <c r="BD480" s="5" t="n">
        <f aca="false">VLOOKUP(Sheet1!B480,'[1]Country Summary (€)'!B$1:F$1048576,COLUMN('[1]Country Summary (€)'!C490)-1,FALSE())</f>
        <v>0</v>
      </c>
      <c r="BE480" s="5" t="str">
        <f aca="false">IF(AND(AG480=1,D480="Military",H480&lt;&gt;"Not given")=TRUE(),IF(SUMIFS(#REF!,#REF!,A480)&gt;0,ABS((SUMIFS(#REF!,#REF!,A480)/VLOOKUP("USD",'[1]Exchange Rates'!B$1:C$1048576,2,0)))/S480,"."),".")</f>
        <v>.</v>
      </c>
      <c r="BF480" s="1" t="str">
        <f aca="false">IF(AND(AG480=1,D480="Military",H480&lt;&gt;"Not given")=TRUE(),IF(SUMIFS(#REF!,#REF!,A480)&gt;0,IF((ABS((SUMIFS(#REF!,#REF!,A480)/VLOOKUP("USD",'[1]Exchange Rates'!B$1:C$1048576,2,0)))/S480)&gt;1,(SUMIFS(#REF!,#REF!,A480)-S480)/S480,(S480-SUMIFS(#REF!,#REF!,A480))/SUMIFS(#REF!,#REF!,A480)),"."),".")</f>
        <v>.</v>
      </c>
    </row>
    <row r="481" customFormat="false" ht="15.75" hidden="false" customHeight="true" outlineLevel="0" collapsed="false">
      <c r="A481" s="37" t="s">
        <v>552</v>
      </c>
      <c r="B481" s="37" t="s">
        <v>57</v>
      </c>
      <c r="C481" s="38" t="n">
        <v>44834</v>
      </c>
      <c r="D481" s="37" t="s">
        <v>105</v>
      </c>
      <c r="E481" s="37" t="s">
        <v>370</v>
      </c>
      <c r="F481" s="37" t="s">
        <v>553</v>
      </c>
      <c r="G481" s="5" t="s">
        <v>61</v>
      </c>
      <c r="H481" s="53" t="n">
        <v>3000000000</v>
      </c>
      <c r="I481" s="1" t="s">
        <v>62</v>
      </c>
      <c r="J481" s="7" t="str">
        <f aca="false">VLOOKUP($I481,'[1]Price List, Weapons &amp; Items'!B$1:C$1048576,2,0)</f>
        <v>.</v>
      </c>
      <c r="K481" s="7" t="str">
        <f aca="false">IF(I481=".",I481,VLOOKUP($I481,'[1]Price List, Weapons &amp; Items'!B$1:D$1048576,3,0))</f>
        <v>.</v>
      </c>
      <c r="L481" s="8" t="n">
        <f aca="false">VLOOKUP(I481,'[1]Price List, Weapons &amp; Items'!B$1:E$1048576,4,0)</f>
        <v>0</v>
      </c>
      <c r="M481" s="9" t="s">
        <v>62</v>
      </c>
      <c r="N481" s="9" t="s">
        <v>62</v>
      </c>
      <c r="O481" s="9" t="str">
        <f aca="false">VLOOKUP($I481,'[1]Price List, Weapons &amp; Items'!B$1:G$1048576,6,0)</f>
        <v>.</v>
      </c>
      <c r="P481" s="6" t="str">
        <f aca="false">IF(TYPE(M481)=1,IF(TYPE(O481)=1,M481*O481,"No price"),".")</f>
        <v>.</v>
      </c>
      <c r="Q481" s="6" t="str">
        <f aca="false">IF(TYPE(N481)=1,IF(TYPE(O481)=1,N481*O481,"No price"),".")</f>
        <v>.</v>
      </c>
      <c r="R481" s="6" t="n">
        <f aca="false">IF(AG481=1,IF(H481&lt;&gt;"Not given",H481,IF(TYPE(H481)=2,IF(SUMIFS(#REF!,#REF!,A481)&gt;0,SUMIFS(#REF!,#REF!,A481),"."),"Format error")),"")</f>
        <v>3000000000</v>
      </c>
      <c r="S481" s="6" t="n">
        <f aca="false">IF(AND(AG481=1,R481&lt;&gt;".")=TRUE(),R481/VLOOKUP(G481,'[1]Exchange Rates'!B$1:C$1048576,2,0),IF(R481=".",".",""))</f>
        <v>2712967986.97775</v>
      </c>
      <c r="T481" s="6" t="str">
        <f aca="false">IF(AG481=1,IF(AI481="Value is not given at all",".",IF(AI481="Value is given by the source",S481,IF(AI481="Value is calculated with prices",(IF(SUMIFS(#REF!,#REF!,A481)&gt;0,SUMIFS(#REF!,#REF!,A481),"."))/VLOOKUP("USD",'[1]Exchange Rates'!B$1:C$1048576,2,0),"Error with coding"))),"")</f>
        <v>.</v>
      </c>
      <c r="U481" s="5" t="s">
        <v>63</v>
      </c>
      <c r="V481" s="34" t="s">
        <v>95</v>
      </c>
      <c r="W481" s="45" t="s">
        <v>99</v>
      </c>
      <c r="X481" s="34" t="s">
        <v>108</v>
      </c>
      <c r="Y481" s="33" t="s">
        <v>62</v>
      </c>
      <c r="Z481" s="5" t="n">
        <v>0</v>
      </c>
      <c r="AA481" s="5" t="n">
        <v>0</v>
      </c>
      <c r="AB481" s="5" t="n">
        <f aca="false">IF(AND(D481="Humanitarian", AE481&lt;&gt;"."), 1, 0)</f>
        <v>0</v>
      </c>
      <c r="AC481" s="5" t="n">
        <f aca="false">IF(OR(M481="undisclosed", M481="."), 0, IF(M481=N481, 1, 0))</f>
        <v>0</v>
      </c>
      <c r="AD481" s="5" t="n">
        <v>0</v>
      </c>
      <c r="AE481" s="1" t="s">
        <v>62</v>
      </c>
      <c r="AF481" s="12" t="str">
        <f aca="false">""</f>
        <v/>
      </c>
      <c r="AG481" s="36" t="n">
        <v>1</v>
      </c>
      <c r="AH481" s="36" t="s">
        <v>66</v>
      </c>
      <c r="AI481" s="36" t="s">
        <v>67</v>
      </c>
      <c r="AJ481" s="36" t="n">
        <v>1</v>
      </c>
      <c r="AK481" s="36" t="n">
        <v>9</v>
      </c>
      <c r="AL481" s="36" t="n">
        <v>0</v>
      </c>
      <c r="AM481" s="36" t="n">
        <f aca="false">IF(OR(AN481="2022-2023",AN481=2022), 1, 0)</f>
        <v>1</v>
      </c>
      <c r="AN481" s="36" t="s">
        <v>68</v>
      </c>
      <c r="AO481" s="36" t="n">
        <f aca="false">VLOOKUP($I481,'[1]Price List, Weapons &amp; Items'!B$1:F$1048576,5,0)</f>
        <v>0</v>
      </c>
      <c r="AP481" s="36" t="n">
        <f aca="false">IF(AND(AO481=1,M481="undisclosed")=TRUE(),1,0)</f>
        <v>0</v>
      </c>
      <c r="AQ481" s="36" t="n">
        <f aca="false">IF(AND(AO481=1,N481="undisclosed")=TRUE(),1,0)</f>
        <v>0</v>
      </c>
      <c r="AR481" s="36" t="n">
        <f aca="false">IFERROR(IF(SEARCH("ammuni",I481,1)&gt;0,1,0),0)</f>
        <v>0</v>
      </c>
      <c r="AS481" s="5" t="str">
        <f aca="false">VLOOKUP($I481,'[1]Price List, Weapons &amp; Items'!B$1:L$1048576,COLUMN('[1]Price List, Weapons &amp; Items'!$J$11)-1,0)</f>
        <v>.</v>
      </c>
      <c r="AT481" s="5" t="str">
        <f aca="false">IF(I481=".",".",VLOOKUP($I481,'[1]Price List, Weapons &amp; Items'!B$1:J$1048576,3,0))</f>
        <v>.</v>
      </c>
      <c r="AU481" s="13" t="e">
        <f aca="true">IF(AG481=1,(OFFSET(I481,0,0,COUNTIF(#REF!,A481),1)),"")</f>
        <v>#REF!</v>
      </c>
      <c r="AV481" s="5" t="n">
        <f aca="false">VLOOKUP($I481,'[1]Price List, Weapons &amp; Items'!B$1:L$1048576,COLUMN('[1]Price List, Weapons &amp; Items'!$L$11)-1,0)</f>
        <v>0</v>
      </c>
      <c r="AW481" s="5" t="n">
        <f aca="false">IF(U481="Yes",1,0)</f>
        <v>1</v>
      </c>
      <c r="AX481" s="5" t="n">
        <f aca="false">IF(D481="Military",IF(OR(IFERROR(SEARCH("equipment",E481,1),0)&gt;0,IFERROR(SEARCH("weapons",E481,1),0)&gt;0),1,0),0)</f>
        <v>1</v>
      </c>
      <c r="AY481" s="5" t="str">
        <f aca="false">IFERROR(IF(VALUE(TEXT(C481,"mm"))=IF(AK481&gt;12,AK481-12,AK481),".",IF(TEXT(C481,"mm")="01",".",1)),"Value is not in date format")</f>
        <v>.</v>
      </c>
      <c r="AZ481" s="5" t="str">
        <f aca="false">IF(AND(A481=A480,C481=C480)=TRUE(),IF(F481=F480,".","1"),".")</f>
        <v>.</v>
      </c>
      <c r="BA481" s="5" t="str">
        <f aca="false">IF(AND(_xlfn.ISFORMULA(R481),_xlfn.ISFORMULA(S481),_xlfn.ISFORMULA(T481))=TRUE(),".",1)</f>
        <v>.</v>
      </c>
      <c r="BB481" s="5" t="str">
        <f aca="false">IF(T481&lt;&gt;".",IF(T481&gt;S481,1,"."),".")</f>
        <v>.</v>
      </c>
      <c r="BC481" s="5" t="n">
        <f aca="false">IFERROR(VLOOKUP(B481,'[1]Share, Heavy Weapons to Ukraine'!B$1:AA$1048576,COLUMN('[1]Share, Heavy Weapons to Ukraine'!C490)-1,0),0)</f>
        <v>1</v>
      </c>
      <c r="BD481" s="5" t="n">
        <f aca="false">VLOOKUP(Sheet1!B481,'[1]Country Summary (€)'!B$1:F$1048576,COLUMN('[1]Country Summary (€)'!C491)-1,FALSE())</f>
        <v>0</v>
      </c>
      <c r="BE481" s="5" t="e">
        <f aca="false">IF(AND(AG481=1,D481="Military",H481&lt;&gt;"Not given")=TRUE(),IF(SUMIFS(#REF!,#REF!,A481)&gt;0,ABS((SUMIFS(#REF!,#REF!,A481)/VLOOKUP("USD",'[1]Exchange Rates'!B$1:C$1048576,2,0)))/S481,"."),".")</f>
        <v>#REF!</v>
      </c>
      <c r="BF481" s="1" t="e">
        <f aca="false">IF(AND(AG481=1,D481="Military",H481&lt;&gt;"Not given")=TRUE(),IF(SUMIFS(#REF!,#REF!,A481)&gt;0,IF((ABS((SUMIFS(#REF!,#REF!,A481)/VLOOKUP("USD",'[1]Exchange Rates'!B$1:C$1048576,2,0)))/S481)&gt;1,(SUMIFS(#REF!,#REF!,A481)-S481)/S481,(S481-SUMIFS(#REF!,#REF!,A481))/SUMIFS(#REF!,#REF!,A481)),"."),".")</f>
        <v>#REF!</v>
      </c>
    </row>
    <row r="482" customFormat="false" ht="15.75" hidden="false" customHeight="true" outlineLevel="0" collapsed="false">
      <c r="A482" s="37" t="s">
        <v>554</v>
      </c>
      <c r="B482" s="37" t="s">
        <v>57</v>
      </c>
      <c r="C482" s="38" t="n">
        <v>44901</v>
      </c>
      <c r="D482" s="37" t="s">
        <v>105</v>
      </c>
      <c r="E482" s="37" t="s">
        <v>370</v>
      </c>
      <c r="F482" s="37" t="s">
        <v>555</v>
      </c>
      <c r="G482" s="5" t="s">
        <v>61</v>
      </c>
      <c r="H482" s="53" t="n">
        <v>9000000000</v>
      </c>
      <c r="I482" s="1" t="s">
        <v>62</v>
      </c>
      <c r="J482" s="7" t="str">
        <f aca="false">VLOOKUP($I482,'[1]Price List, Weapons &amp; Items'!B$1:C$1048576,2,0)</f>
        <v>.</v>
      </c>
      <c r="K482" s="7" t="str">
        <f aca="false">IF(I482=".",I482,VLOOKUP($I482,'[1]Price List, Weapons &amp; Items'!B$1:D$1048576,3,0))</f>
        <v>.</v>
      </c>
      <c r="L482" s="8" t="n">
        <f aca="false">VLOOKUP(I482,'[1]Price List, Weapons &amp; Items'!B$1:E$1048576,4,0)</f>
        <v>0</v>
      </c>
      <c r="M482" s="9" t="s">
        <v>62</v>
      </c>
      <c r="N482" s="9" t="s">
        <v>62</v>
      </c>
      <c r="O482" s="9" t="str">
        <f aca="false">VLOOKUP($I482,'[1]Price List, Weapons &amp; Items'!B$1:G$1048576,6,0)</f>
        <v>.</v>
      </c>
      <c r="P482" s="6" t="str">
        <f aca="false">IF(TYPE(M482)=1,IF(TYPE(O482)=1,M482*O482,"No price"),".")</f>
        <v>.</v>
      </c>
      <c r="Q482" s="6" t="str">
        <f aca="false">IF(TYPE(N482)=1,IF(TYPE(O482)=1,N482*O482,"No price"),".")</f>
        <v>.</v>
      </c>
      <c r="R482" s="6" t="n">
        <f aca="false">IF(AG482=1,IF(H482&lt;&gt;"Not given",H482,IF(TYPE(H482)=2,IF(SUMIFS(#REF!,#REF!,A482)&gt;0,SUMIFS(#REF!,#REF!,A482),"."),"Format error")),"")</f>
        <v>9000000000</v>
      </c>
      <c r="S482" s="6" t="n">
        <f aca="false">IF(AND(AG482=1,R482&lt;&gt;".")=TRUE(),R482/VLOOKUP(G482,'[1]Exchange Rates'!B$1:C$1048576,2,0),IF(R482=".",".",""))</f>
        <v>8138903960.93326</v>
      </c>
      <c r="T482" s="6" t="str">
        <f aca="false">IF(AG482=1,IF(AI482="Value is not given at all",".",IF(AI482="Value is given by the source",S482,IF(AI482="Value is calculated with prices",(IF(SUMIFS(#REF!,#REF!,A482)&gt;0,SUMIFS(#REF!,#REF!,A482),"."))/VLOOKUP("USD",'[1]Exchange Rates'!B$1:C$1048576,2,0),"Error with coding"))),"")</f>
        <v>.</v>
      </c>
      <c r="U482" s="5" t="s">
        <v>63</v>
      </c>
      <c r="V482" s="34" t="s">
        <v>95</v>
      </c>
      <c r="W482" s="45" t="s">
        <v>99</v>
      </c>
      <c r="X482" s="34" t="s">
        <v>112</v>
      </c>
      <c r="Y482" s="33" t="s">
        <v>62</v>
      </c>
      <c r="Z482" s="5" t="n">
        <v>0</v>
      </c>
      <c r="AA482" s="5" t="n">
        <v>0</v>
      </c>
      <c r="AB482" s="5" t="n">
        <f aca="false">IF(AND(D482="Humanitarian", AE482&lt;&gt;"."), 1, 0)</f>
        <v>0</v>
      </c>
      <c r="AC482" s="5" t="n">
        <f aca="false">IF(OR(M482="undisclosed", M482="."), 0, IF(M482=N482, 1, 0))</f>
        <v>0</v>
      </c>
      <c r="AD482" s="5" t="n">
        <v>0</v>
      </c>
      <c r="AE482" s="1" t="s">
        <v>62</v>
      </c>
      <c r="AF482" s="12" t="str">
        <f aca="false">""</f>
        <v/>
      </c>
      <c r="AG482" s="36" t="n">
        <v>1</v>
      </c>
      <c r="AH482" s="36" t="s">
        <v>66</v>
      </c>
      <c r="AI482" s="36" t="s">
        <v>67</v>
      </c>
      <c r="AJ482" s="36" t="n">
        <v>1</v>
      </c>
      <c r="AK482" s="36" t="n">
        <v>12</v>
      </c>
      <c r="AL482" s="36" t="n">
        <v>0</v>
      </c>
      <c r="AM482" s="36" t="n">
        <f aca="false">IF(OR(AN482="2022-2023",AN482=2022), 1, 0)</f>
        <v>1</v>
      </c>
      <c r="AN482" s="36" t="s">
        <v>68</v>
      </c>
      <c r="AO482" s="36" t="n">
        <f aca="false">VLOOKUP($I482,'[1]Price List, Weapons &amp; Items'!B$1:F$1048576,5,0)</f>
        <v>0</v>
      </c>
      <c r="AP482" s="36" t="n">
        <f aca="false">IF(AND(AO482=1,M482="undisclosed")=TRUE(),1,0)</f>
        <v>0</v>
      </c>
      <c r="AQ482" s="36" t="n">
        <f aca="false">IF(AND(AO482=1,N482="undisclosed")=TRUE(),1,0)</f>
        <v>0</v>
      </c>
      <c r="AR482" s="36" t="n">
        <f aca="false">IFERROR(IF(SEARCH("ammuni",I482,1)&gt;0,1,0),0)</f>
        <v>0</v>
      </c>
      <c r="AS482" s="5" t="str">
        <f aca="false">VLOOKUP($I482,'[1]Price List, Weapons &amp; Items'!B$1:L$1048576,COLUMN('[1]Price List, Weapons &amp; Items'!$J$11)-1,0)</f>
        <v>.</v>
      </c>
      <c r="AT482" s="5" t="str">
        <f aca="false">IF(I482=".",".",VLOOKUP($I482,'[1]Price List, Weapons &amp; Items'!B$1:J$1048576,3,0))</f>
        <v>.</v>
      </c>
      <c r="AU482" s="13" t="e">
        <f aca="true">IF(AG482=1,(OFFSET(I482,0,0,COUNTIF(#REF!,A482),1)),"")</f>
        <v>#REF!</v>
      </c>
      <c r="AV482" s="5" t="n">
        <f aca="false">VLOOKUP($I482,'[1]Price List, Weapons &amp; Items'!B$1:L$1048576,COLUMN('[1]Price List, Weapons &amp; Items'!$L$11)-1,0)</f>
        <v>0</v>
      </c>
      <c r="AW482" s="5" t="n">
        <f aca="false">IF(U482="Yes",1,0)</f>
        <v>1</v>
      </c>
      <c r="AX482" s="5" t="n">
        <f aca="false">IF(D482="Military",IF(OR(IFERROR(SEARCH("equipment",E482,1),0)&gt;0,IFERROR(SEARCH("weapons",E482,1),0)&gt;0),1,0),0)</f>
        <v>1</v>
      </c>
      <c r="AY482" s="5" t="str">
        <f aca="false">IFERROR(IF(VALUE(TEXT(C482,"mm"))=IF(AK482&gt;12,AK482-12,AK482),".",IF(TEXT(C482,"mm")="01",".",1)),"Value is not in date format")</f>
        <v>.</v>
      </c>
      <c r="AZ482" s="5" t="str">
        <f aca="false">IF(AND(A482=A481,C482=C481)=TRUE(),IF(F482=F481,".","1"),".")</f>
        <v>.</v>
      </c>
      <c r="BA482" s="5" t="str">
        <f aca="false">IF(AND(_xlfn.ISFORMULA(R482),_xlfn.ISFORMULA(S482),_xlfn.ISFORMULA(T482))=TRUE(),".",1)</f>
        <v>.</v>
      </c>
      <c r="BB482" s="5" t="str">
        <f aca="false">IF(T482&lt;&gt;".",IF(T482&gt;S482,1,"."),".")</f>
        <v>.</v>
      </c>
      <c r="BC482" s="5" t="n">
        <f aca="false">IFERROR(VLOOKUP(B482,'[1]Share, Heavy Weapons to Ukraine'!B$1:AA$1048576,COLUMN('[1]Share, Heavy Weapons to Ukraine'!C491)-1,0),0)</f>
        <v>1</v>
      </c>
      <c r="BD482" s="5" t="n">
        <f aca="false">VLOOKUP(Sheet1!B482,'[1]Country Summary (€)'!B$1:F$1048576,COLUMN('[1]Country Summary (€)'!C492)-1,FALSE())</f>
        <v>0</v>
      </c>
      <c r="BE482" s="5" t="e">
        <f aca="false">IF(AND(AG482=1,D482="Military",H482&lt;&gt;"Not given")=TRUE(),IF(SUMIFS(#REF!,#REF!,A482)&gt;0,ABS((SUMIFS(#REF!,#REF!,A482)/VLOOKUP("USD",'[1]Exchange Rates'!B$1:C$1048576,2,0)))/S482,"."),".")</f>
        <v>#REF!</v>
      </c>
      <c r="BF482" s="1" t="e">
        <f aca="false">IF(AND(AG482=1,D482="Military",H482&lt;&gt;"Not given")=TRUE(),IF(SUMIFS(#REF!,#REF!,A482)&gt;0,IF((ABS((SUMIFS(#REF!,#REF!,A482)/VLOOKUP("USD",'[1]Exchange Rates'!B$1:C$1048576,2,0)))/S482)&gt;1,(SUMIFS(#REF!,#REF!,A482)-S482)/S482,(S482-SUMIFS(#REF!,#REF!,A482))/SUMIFS(#REF!,#REF!,A482)),"."),".")</f>
        <v>#REF!</v>
      </c>
    </row>
    <row r="483" customFormat="false" ht="15.75" hidden="false" customHeight="true" outlineLevel="0" collapsed="false">
      <c r="A483" s="37" t="s">
        <v>554</v>
      </c>
      <c r="B483" s="37" t="s">
        <v>57</v>
      </c>
      <c r="C483" s="38" t="n">
        <v>44916</v>
      </c>
      <c r="D483" s="37" t="s">
        <v>105</v>
      </c>
      <c r="E483" s="37" t="s">
        <v>370</v>
      </c>
      <c r="F483" s="37" t="s">
        <v>556</v>
      </c>
      <c r="G483" s="5" t="s">
        <v>61</v>
      </c>
      <c r="H483" s="53" t="n">
        <v>850000000</v>
      </c>
      <c r="I483" s="49" t="s">
        <v>373</v>
      </c>
      <c r="J483" s="7" t="str">
        <f aca="false">VLOOKUP($I483,'[1]Price List, Weapons &amp; Items'!B$1:C$1048576,2,0)</f>
        <v>Ammunition for heavy weapon</v>
      </c>
      <c r="K483" s="7" t="str">
        <f aca="false">IF(I483=".",I483,VLOOKUP($I483,'[1]Price List, Weapons &amp; Items'!B$1:D$1048576,3,0))</f>
        <v>152mm howitzer ammunition</v>
      </c>
      <c r="L483" s="8" t="n">
        <f aca="false">VLOOKUP(I483,'[1]Price List, Weapons &amp; Items'!B$1:E$1048576,4,0)</f>
        <v>0</v>
      </c>
      <c r="M483" s="9" t="n">
        <v>45000</v>
      </c>
      <c r="N483" s="9" t="s">
        <v>166</v>
      </c>
      <c r="O483" s="9" t="n">
        <f aca="false">VLOOKUP($I483,'[1]Price List, Weapons &amp; Items'!B$1:G$1048576,6,0)</f>
        <v>3800</v>
      </c>
      <c r="P483" s="6" t="str">
        <f aca="false">IF(TYPE(M483)=1,IF(TYPE(O483)=1,M483*O483,"No price"),".")</f>
        <v>No price</v>
      </c>
      <c r="Q483" s="6" t="str">
        <f aca="false">IF(TYPE(N483)=1,IF(TYPE(O483)=1,N483*O483,"No price"),".")</f>
        <v>.</v>
      </c>
      <c r="R483" s="6" t="str">
        <f aca="false">IF(AG483=1,IF(H483&lt;&gt;"Not given",H483,IF(TYPE(H483)=2,IF(SUMIFS(#REF!,#REF!,A483)&gt;0,SUMIFS(#REF!,#REF!,A483),"."),"Format error")),"")</f>
        <v/>
      </c>
      <c r="S483" s="6" t="str">
        <f aca="false">IF(AND(AG483=1,R483&lt;&gt;".")=TRUE(),R483/VLOOKUP(G483,'[1]Exchange Rates'!B$1:C$1048576,2,0),IF(R483=".",".",""))</f>
        <v/>
      </c>
      <c r="T483" s="6" t="str">
        <f aca="false">IF(AG483=1,IF(AI483="Value is not given at all",".",IF(AI483="Value is given by the source",S483,IF(AI483="Value is calculated with prices",(IF(SUMIFS(#REF!,#REF!,A483)&gt;0,SUMIFS(#REF!,#REF!,A483),"."))/VLOOKUP("USD",'[1]Exchange Rates'!B$1:C$1048576,2,0),"Error with coding"))),"")</f>
        <v/>
      </c>
      <c r="U483" s="5" t="s">
        <v>63</v>
      </c>
      <c r="V483" s="42" t="s">
        <v>474</v>
      </c>
      <c r="W483" s="34" t="s">
        <v>95</v>
      </c>
      <c r="X483" s="45" t="s">
        <v>99</v>
      </c>
      <c r="Y483" s="34" t="s">
        <v>112</v>
      </c>
      <c r="Z483" s="5" t="n">
        <v>0</v>
      </c>
      <c r="AA483" s="5" t="n">
        <v>0</v>
      </c>
      <c r="AB483" s="5" t="n">
        <f aca="false">IF(AND(D483="Humanitarian", AE483&lt;&gt;"."), 1, 0)</f>
        <v>0</v>
      </c>
      <c r="AC483" s="5" t="n">
        <f aca="false">IF(OR(M483="undisclosed", M483="."), 0, IF(M483=N483, 1, 0))</f>
        <v>0</v>
      </c>
      <c r="AD483" s="5" t="n">
        <v>0</v>
      </c>
      <c r="AE483" s="1" t="s">
        <v>62</v>
      </c>
      <c r="AF483" s="12" t="str">
        <f aca="false">""</f>
        <v/>
      </c>
      <c r="AG483" s="36" t="n">
        <v>0</v>
      </c>
      <c r="AH483" s="36" t="s">
        <v>66</v>
      </c>
      <c r="AI483" s="36" t="s">
        <v>67</v>
      </c>
      <c r="AJ483" s="36" t="n">
        <v>1</v>
      </c>
      <c r="AK483" s="36" t="n">
        <v>12</v>
      </c>
      <c r="AL483" s="36" t="n">
        <v>0</v>
      </c>
      <c r="AM483" s="36" t="n">
        <f aca="false">IF(OR(AN483="2022-2023",AN483=2022), 1, 0)</f>
        <v>1</v>
      </c>
      <c r="AN483" s="36" t="s">
        <v>68</v>
      </c>
      <c r="AO483" s="36" t="n">
        <f aca="false">VLOOKUP($I483,'[1]Price List, Weapons &amp; Items'!B$1:F$1048576,5,0)</f>
        <v>1</v>
      </c>
      <c r="AP483" s="36" t="n">
        <f aca="false">IF(AND(AO483=1,M483="undisclosed")=TRUE(),1,0)</f>
        <v>0</v>
      </c>
      <c r="AQ483" s="36" t="n">
        <f aca="false">IF(AND(AO483=1,N483="undisclosed")=TRUE(),1,0)</f>
        <v>1</v>
      </c>
      <c r="AR483" s="36" t="n">
        <f aca="false">IFERROR(IF(SEARCH("ammuni",I483,1)&gt;0,1,0),0)</f>
        <v>0</v>
      </c>
      <c r="AS483" s="5" t="str">
        <f aca="false">VLOOKUP($I483,'[1]Price List, Weapons &amp; Items'!B$1:L$1048576,COLUMN('[1]Price List, Weapons &amp; Items'!$J$11)-1,0)</f>
        <v>Contracts</v>
      </c>
      <c r="AT483" s="5" t="str">
        <f aca="false">IF(I483=".",".",VLOOKUP($I483,'[1]Price List, Weapons &amp; Items'!B$1:J$1048576,3,0))</f>
        <v>152mm howitzer ammunition</v>
      </c>
      <c r="AU483" s="13" t="str">
        <f aca="true">IF(AG483=1,(OFFSET(I483,0,0,COUNTIF(#REF!,A483),1)),"")</f>
        <v/>
      </c>
      <c r="AV483" s="5" t="n">
        <f aca="false">VLOOKUP($I483,'[1]Price List, Weapons &amp; Items'!B$1:L$1048576,COLUMN('[1]Price List, Weapons &amp; Items'!$L$11)-1,0)</f>
        <v>0</v>
      </c>
      <c r="AW483" s="5" t="n">
        <f aca="false">IF(U483="Yes",1,0)</f>
        <v>1</v>
      </c>
      <c r="AX483" s="5" t="n">
        <f aca="false">IF(D483="Military",IF(OR(IFERROR(SEARCH("equipment",E483,1),0)&gt;0,IFERROR(SEARCH("weapons",E483,1),0)&gt;0),1,0),0)</f>
        <v>1</v>
      </c>
      <c r="AY483" s="5" t="str">
        <f aca="false">IFERROR(IF(VALUE(TEXT(C483,"mm"))=IF(AK483&gt;12,AK483-12,AK483),".",IF(TEXT(C483,"mm")="01",".",1)),"Value is not in date format")</f>
        <v>.</v>
      </c>
      <c r="AZ483" s="5" t="str">
        <f aca="false">IF(AND(A483=A482,C483=C482)=TRUE(),IF(F483=F482,".","1"),".")</f>
        <v>.</v>
      </c>
      <c r="BA483" s="5" t="str">
        <f aca="false">IF(AND(_xlfn.ISFORMULA(R483),_xlfn.ISFORMULA(S483),_xlfn.ISFORMULA(T483))=TRUE(),".",1)</f>
        <v>.</v>
      </c>
      <c r="BB483" s="5" t="str">
        <f aca="false">IF(T483&lt;&gt;".",IF(T483&gt;S483,1,"."),".")</f>
        <v>.</v>
      </c>
      <c r="BC483" s="5" t="n">
        <f aca="false">IFERROR(VLOOKUP(B483,'[1]Share, Heavy Weapons to Ukraine'!B$1:AA$1048576,COLUMN('[1]Share, Heavy Weapons to Ukraine'!C492)-1,0),0)</f>
        <v>1</v>
      </c>
      <c r="BD483" s="5" t="n">
        <f aca="false">VLOOKUP(Sheet1!B483,'[1]Country Summary (€)'!B$1:F$1048576,COLUMN('[1]Country Summary (€)'!C493)-1,FALSE())</f>
        <v>0</v>
      </c>
      <c r="BE483" s="5" t="str">
        <f aca="false">IF(AND(AG483=1,D483="Military",H483&lt;&gt;"Not given")=TRUE(),IF(SUMIFS(#REF!,#REF!,A483)&gt;0,ABS((SUMIFS(#REF!,#REF!,A483)/VLOOKUP("USD",'[1]Exchange Rates'!B$1:C$1048576,2,0)))/S483,"."),".")</f>
        <v>.</v>
      </c>
      <c r="BF483" s="1" t="str">
        <f aca="false">IF(AND(AG483=1,D483="Military",H483&lt;&gt;"Not given")=TRUE(),IF(SUMIFS(#REF!,#REF!,A483)&gt;0,IF((ABS((SUMIFS(#REF!,#REF!,A483)/VLOOKUP("USD",'[1]Exchange Rates'!B$1:C$1048576,2,0)))/S483)&gt;1,(SUMIFS(#REF!,#REF!,A483)-S483)/S483,(S483-SUMIFS(#REF!,#REF!,A483))/SUMIFS(#REF!,#REF!,A483)),"."),".")</f>
        <v>.</v>
      </c>
    </row>
    <row r="484" customFormat="false" ht="15.75" hidden="false" customHeight="true" outlineLevel="0" collapsed="false">
      <c r="A484" s="37" t="s">
        <v>554</v>
      </c>
      <c r="B484" s="37" t="s">
        <v>57</v>
      </c>
      <c r="C484" s="38" t="n">
        <v>44916</v>
      </c>
      <c r="D484" s="37" t="s">
        <v>105</v>
      </c>
      <c r="E484" s="37" t="s">
        <v>370</v>
      </c>
      <c r="F484" s="37" t="s">
        <v>556</v>
      </c>
      <c r="G484" s="5" t="s">
        <v>61</v>
      </c>
      <c r="H484" s="53" t="n">
        <v>850000000</v>
      </c>
      <c r="I484" s="49" t="s">
        <v>557</v>
      </c>
      <c r="J484" s="7" t="str">
        <f aca="false">VLOOKUP($I484,'[1]Price List, Weapons &amp; Items'!B$1:C$1048576,2,0)</f>
        <v>Ammunition for heavy weapon</v>
      </c>
      <c r="K484" s="7" t="str">
        <f aca="false">IF(I484=".",I484,VLOOKUP($I484,'[1]Price List, Weapons &amp; Items'!B$1:D$1048576,3,0))</f>
        <v>152mm howitzer ammunition</v>
      </c>
      <c r="L484" s="8" t="n">
        <f aca="false">VLOOKUP(I484,'[1]Price List, Weapons &amp; Items'!B$1:E$1048576,4,0)</f>
        <v>0</v>
      </c>
      <c r="M484" s="9" t="n">
        <v>20000</v>
      </c>
      <c r="N484" s="9" t="s">
        <v>166</v>
      </c>
      <c r="O484" s="9" t="n">
        <f aca="false">VLOOKUP($I484,'[1]Price List, Weapons &amp; Items'!B$1:G$1048576,6,0)</f>
        <v>2000</v>
      </c>
      <c r="P484" s="6" t="str">
        <f aca="false">IF(TYPE(M484)=1,IF(TYPE(O484)=1,M484*O484,"No price"),".")</f>
        <v>No price</v>
      </c>
      <c r="Q484" s="6" t="str">
        <f aca="false">IF(TYPE(N484)=1,IF(TYPE(O484)=1,N484*O484,"No price"),".")</f>
        <v>.</v>
      </c>
      <c r="R484" s="6" t="str">
        <f aca="false">IF(AG484=1,IF(H484&lt;&gt;"Not given",H484,IF(TYPE(H484)=2,IF(SUMIFS(#REF!,#REF!,A484)&gt;0,SUMIFS(#REF!,#REF!,A484),"."),"Format error")),"")</f>
        <v/>
      </c>
      <c r="S484" s="6" t="str">
        <f aca="false">IF(AND(AG484=1,R484&lt;&gt;".")=TRUE(),R484/VLOOKUP(G484,'[1]Exchange Rates'!B$1:C$1048576,2,0),IF(R484=".",".",""))</f>
        <v/>
      </c>
      <c r="T484" s="6" t="str">
        <f aca="false">IF(AG484=1,IF(AI484="Value is not given at all",".",IF(AI484="Value is given by the source",S484,IF(AI484="Value is calculated with prices",(IF(SUMIFS(#REF!,#REF!,A484)&gt;0,SUMIFS(#REF!,#REF!,A484),"."))/VLOOKUP("USD",'[1]Exchange Rates'!B$1:C$1048576,2,0),"Error with coding"))),"")</f>
        <v/>
      </c>
      <c r="U484" s="5" t="s">
        <v>63</v>
      </c>
      <c r="V484" s="42" t="s">
        <v>474</v>
      </c>
      <c r="W484" s="34" t="s">
        <v>95</v>
      </c>
      <c r="X484" s="45" t="s">
        <v>99</v>
      </c>
      <c r="Y484" s="34" t="s">
        <v>115</v>
      </c>
      <c r="Z484" s="5" t="n">
        <v>0</v>
      </c>
      <c r="AA484" s="5" t="n">
        <v>0</v>
      </c>
      <c r="AB484" s="5" t="n">
        <f aca="false">IF(AND(D484="Humanitarian", AE484&lt;&gt;"."), 1, 0)</f>
        <v>0</v>
      </c>
      <c r="AC484" s="5" t="n">
        <f aca="false">IF(OR(M484="undisclosed", M484="."), 0, IF(M484=N484, 1, 0))</f>
        <v>0</v>
      </c>
      <c r="AD484" s="5" t="n">
        <v>0</v>
      </c>
      <c r="AE484" s="1" t="s">
        <v>62</v>
      </c>
      <c r="AF484" s="12" t="str">
        <f aca="false">""</f>
        <v/>
      </c>
      <c r="AG484" s="36" t="n">
        <v>0</v>
      </c>
      <c r="AH484" s="36" t="s">
        <v>66</v>
      </c>
      <c r="AI484" s="36" t="s">
        <v>67</v>
      </c>
      <c r="AJ484" s="36" t="n">
        <v>1</v>
      </c>
      <c r="AK484" s="36" t="n">
        <v>12</v>
      </c>
      <c r="AL484" s="36" t="n">
        <v>0</v>
      </c>
      <c r="AM484" s="36" t="n">
        <f aca="false">IF(OR(AN484="2022-2023",AN484=2022), 1, 0)</f>
        <v>1</v>
      </c>
      <c r="AN484" s="36" t="s">
        <v>68</v>
      </c>
      <c r="AO484" s="36" t="n">
        <f aca="false">VLOOKUP($I484,'[1]Price List, Weapons &amp; Items'!B$1:F$1048576,5,0)</f>
        <v>1</v>
      </c>
      <c r="AP484" s="36" t="n">
        <f aca="false">IF(AND(AO484=1,M484="undisclosed")=TRUE(),1,0)</f>
        <v>0</v>
      </c>
      <c r="AQ484" s="36" t="n">
        <f aca="false">IF(AND(AO484=1,N484="undisclosed")=TRUE(),1,0)</f>
        <v>1</v>
      </c>
      <c r="AR484" s="36" t="n">
        <f aca="false">IFERROR(IF(SEARCH("ammuni",I484,1)&gt;0,1,0),0)</f>
        <v>1</v>
      </c>
      <c r="AS484" s="5" t="str">
        <f aca="false">VLOOKUP($I484,'[1]Price List, Weapons &amp; Items'!B$1:L$1048576,COLUMN('[1]Price List, Weapons &amp; Items'!$J$11)-1,0)</f>
        <v>Media reports (incl. social media)</v>
      </c>
      <c r="AT484" s="5" t="str">
        <f aca="false">IF(I484=".",".",VLOOKUP($I484,'[1]Price List, Weapons &amp; Items'!B$1:J$1048576,3,0))</f>
        <v>152mm howitzer ammunition</v>
      </c>
      <c r="AU484" s="13" t="str">
        <f aca="true">IF(AG484=1,(OFFSET(I484,0,0,COUNTIF(#REF!,A484),1)),"")</f>
        <v/>
      </c>
      <c r="AV484" s="5" t="n">
        <f aca="false">VLOOKUP($I484,'[1]Price List, Weapons &amp; Items'!B$1:L$1048576,COLUMN('[1]Price List, Weapons &amp; Items'!$L$11)-1,0)</f>
        <v>0</v>
      </c>
      <c r="AW484" s="5" t="n">
        <f aca="false">IF(U484="Yes",1,0)</f>
        <v>1</v>
      </c>
      <c r="AX484" s="5" t="n">
        <f aca="false">IF(D484="Military",IF(OR(IFERROR(SEARCH("equipment",E484,1),0)&gt;0,IFERROR(SEARCH("weapons",E484,1),0)&gt;0),1,0),0)</f>
        <v>1</v>
      </c>
      <c r="AY484" s="5" t="str">
        <f aca="false">IFERROR(IF(VALUE(TEXT(C484,"mm"))=IF(AK484&gt;12,AK484-12,AK484),".",IF(TEXT(C484,"mm")="01",".",1)),"Value is not in date format")</f>
        <v>.</v>
      </c>
      <c r="AZ484" s="5" t="str">
        <f aca="false">IF(AND(A484=A483,C484=C483)=TRUE(),IF(F484=F483,".","1"),".")</f>
        <v>.</v>
      </c>
      <c r="BA484" s="5" t="str">
        <f aca="false">IF(AND(_xlfn.ISFORMULA(R484),_xlfn.ISFORMULA(S484),_xlfn.ISFORMULA(T484))=TRUE(),".",1)</f>
        <v>.</v>
      </c>
      <c r="BB484" s="5" t="str">
        <f aca="false">IF(T484&lt;&gt;".",IF(T484&gt;S484,1,"."),".")</f>
        <v>.</v>
      </c>
      <c r="BC484" s="5" t="n">
        <f aca="false">IFERROR(VLOOKUP(B484,'[1]Share, Heavy Weapons to Ukraine'!B$1:AA$1048576,COLUMN('[1]Share, Heavy Weapons to Ukraine'!C493)-1,0),0)</f>
        <v>1</v>
      </c>
      <c r="BD484" s="5" t="n">
        <f aca="false">VLOOKUP(Sheet1!B484,'[1]Country Summary (€)'!B$1:F$1048576,COLUMN('[1]Country Summary (€)'!C494)-1,FALSE())</f>
        <v>0</v>
      </c>
      <c r="BE484" s="5" t="str">
        <f aca="false">IF(AND(AG484=1,D484="Military",H484&lt;&gt;"Not given")=TRUE(),IF(SUMIFS(#REF!,#REF!,A484)&gt;0,ABS((SUMIFS(#REF!,#REF!,A484)/VLOOKUP("USD",'[1]Exchange Rates'!B$1:C$1048576,2,0)))/S484,"."),".")</f>
        <v>.</v>
      </c>
      <c r="BF484" s="1" t="str">
        <f aca="false">IF(AND(AG484=1,D484="Military",H484&lt;&gt;"Not given")=TRUE(),IF(SUMIFS(#REF!,#REF!,A484)&gt;0,IF((ABS((SUMIFS(#REF!,#REF!,A484)/VLOOKUP("USD",'[1]Exchange Rates'!B$1:C$1048576,2,0)))/S484)&gt;1,(SUMIFS(#REF!,#REF!,A484)-S484)/S484,(S484-SUMIFS(#REF!,#REF!,A484))/SUMIFS(#REF!,#REF!,A484)),"."),".")</f>
        <v>.</v>
      </c>
    </row>
    <row r="485" customFormat="false" ht="15.75" hidden="false" customHeight="true" outlineLevel="0" collapsed="false">
      <c r="A485" s="37" t="s">
        <v>554</v>
      </c>
      <c r="B485" s="37" t="s">
        <v>57</v>
      </c>
      <c r="C485" s="38" t="n">
        <v>44916</v>
      </c>
      <c r="D485" s="37" t="s">
        <v>105</v>
      </c>
      <c r="E485" s="37" t="s">
        <v>370</v>
      </c>
      <c r="F485" s="37" t="s">
        <v>556</v>
      </c>
      <c r="G485" s="5" t="s">
        <v>61</v>
      </c>
      <c r="H485" s="53" t="n">
        <v>850000000</v>
      </c>
      <c r="I485" s="89" t="s">
        <v>558</v>
      </c>
      <c r="J485" s="7" t="str">
        <f aca="false">VLOOKUP($I485,'[1]Price List, Weapons &amp; Items'!B$1:C$1048576,2,0)</f>
        <v>Ammunition for heavy weapon</v>
      </c>
      <c r="K485" s="7" t="str">
        <f aca="false">IF(I485=".",I485,VLOOKUP($I485,'[1]Price List, Weapons &amp; Items'!B$1:D$1048576,3,0))</f>
        <v>122mm MLRS ammunition</v>
      </c>
      <c r="L485" s="8" t="n">
        <f aca="false">VLOOKUP(I485,'[1]Price List, Weapons &amp; Items'!B$1:E$1048576,4,0)</f>
        <v>1</v>
      </c>
      <c r="M485" s="9" t="n">
        <v>50000</v>
      </c>
      <c r="N485" s="9" t="s">
        <v>166</v>
      </c>
      <c r="O485" s="9" t="n">
        <f aca="false">VLOOKUP($I485,'[1]Price List, Weapons &amp; Items'!B$1:G$1048576,6,0)</f>
        <v>1000</v>
      </c>
      <c r="P485" s="6" t="str">
        <f aca="false">IF(TYPE(M485)=1,IF(TYPE(O485)=1,M485*O485,"No price"),".")</f>
        <v>No price</v>
      </c>
      <c r="Q485" s="6" t="str">
        <f aca="false">IF(TYPE(N485)=1,IF(TYPE(O485)=1,N485*O485,"No price"),".")</f>
        <v>.</v>
      </c>
      <c r="R485" s="6" t="str">
        <f aca="false">IF(AG485=1,IF(H485&lt;&gt;"Not given",H485,IF(TYPE(H485)=2,IF(SUMIFS(#REF!,#REF!,A485)&gt;0,SUMIFS(#REF!,#REF!,A485),"."),"Format error")),"")</f>
        <v/>
      </c>
      <c r="S485" s="6" t="str">
        <f aca="false">IF(AND(AG485=1,R485&lt;&gt;".")=TRUE(),R485/VLOOKUP(G485,'[1]Exchange Rates'!B$1:C$1048576,2,0),IF(R485=".",".",""))</f>
        <v/>
      </c>
      <c r="T485" s="6" t="str">
        <f aca="false">IF(AG485=1,IF(AI485="Value is not given at all",".",IF(AI485="Value is given by the source",S485,IF(AI485="Value is calculated with prices",(IF(SUMIFS(#REF!,#REF!,A485)&gt;0,SUMIFS(#REF!,#REF!,A485),"."))/VLOOKUP("USD",'[1]Exchange Rates'!B$1:C$1048576,2,0),"Error with coding"))),"")</f>
        <v/>
      </c>
      <c r="U485" s="5" t="s">
        <v>63</v>
      </c>
      <c r="V485" s="42" t="s">
        <v>474</v>
      </c>
      <c r="W485" s="34" t="s">
        <v>95</v>
      </c>
      <c r="X485" s="45" t="s">
        <v>99</v>
      </c>
      <c r="Y485" s="34" t="s">
        <v>118</v>
      </c>
      <c r="Z485" s="5" t="n">
        <v>0</v>
      </c>
      <c r="AA485" s="5" t="n">
        <v>0</v>
      </c>
      <c r="AB485" s="5" t="n">
        <f aca="false">IF(AND(D485="Humanitarian", AE485&lt;&gt;"."), 1, 0)</f>
        <v>0</v>
      </c>
      <c r="AC485" s="5" t="n">
        <f aca="false">IF(OR(M485="undisclosed", M485="."), 0, IF(M485=N485, 1, 0))</f>
        <v>0</v>
      </c>
      <c r="AD485" s="5" t="n">
        <v>0</v>
      </c>
      <c r="AE485" s="1" t="s">
        <v>62</v>
      </c>
      <c r="AF485" s="12" t="str">
        <f aca="false">""</f>
        <v/>
      </c>
      <c r="AG485" s="36" t="n">
        <v>0</v>
      </c>
      <c r="AH485" s="36" t="s">
        <v>66</v>
      </c>
      <c r="AI485" s="36" t="s">
        <v>67</v>
      </c>
      <c r="AJ485" s="36" t="n">
        <v>1</v>
      </c>
      <c r="AK485" s="36" t="n">
        <v>12</v>
      </c>
      <c r="AL485" s="36" t="n">
        <v>0</v>
      </c>
      <c r="AM485" s="36" t="n">
        <f aca="false">IF(OR(AN485="2022-2023",AN485=2022), 1, 0)</f>
        <v>1</v>
      </c>
      <c r="AN485" s="36" t="s">
        <v>68</v>
      </c>
      <c r="AO485" s="36" t="n">
        <f aca="false">VLOOKUP($I485,'[1]Price List, Weapons &amp; Items'!B$1:F$1048576,5,0)</f>
        <v>1</v>
      </c>
      <c r="AP485" s="36" t="n">
        <f aca="false">IF(AND(AO485=1,M485="undisclosed")=TRUE(),1,0)</f>
        <v>0</v>
      </c>
      <c r="AQ485" s="36" t="n">
        <f aca="false">IF(AND(AO485=1,N485="undisclosed")=TRUE(),1,0)</f>
        <v>1</v>
      </c>
      <c r="AR485" s="36" t="n">
        <f aca="false">IFERROR(IF(SEARCH("ammuni",I485,1)&gt;0,1,0),0)</f>
        <v>0</v>
      </c>
      <c r="AS485" s="5" t="str">
        <f aca="false">VLOOKUP($I485,'[1]Price List, Weapons &amp; Items'!B$1:L$1048576,COLUMN('[1]Price List, Weapons &amp; Items'!$J$11)-1,0)</f>
        <v>Media reports (incl. social media)</v>
      </c>
      <c r="AT485" s="5" t="str">
        <f aca="false">IF(I485=".",".",VLOOKUP($I485,'[1]Price List, Weapons &amp; Items'!B$1:J$1048576,3,0))</f>
        <v>122mm MLRS ammunition</v>
      </c>
      <c r="AU485" s="13" t="str">
        <f aca="true">IF(AG485=1,(OFFSET(I485,0,0,COUNTIF(#REF!,A485),1)),"")</f>
        <v/>
      </c>
      <c r="AV485" s="5" t="n">
        <f aca="false">VLOOKUP($I485,'[1]Price List, Weapons &amp; Items'!B$1:L$1048576,COLUMN('[1]Price List, Weapons &amp; Items'!$L$11)-1,0)</f>
        <v>0</v>
      </c>
      <c r="AW485" s="5" t="n">
        <f aca="false">IF(U485="Yes",1,0)</f>
        <v>1</v>
      </c>
      <c r="AX485" s="5" t="n">
        <f aca="false">IF(D485="Military",IF(OR(IFERROR(SEARCH("equipment",E485,1),0)&gt;0,IFERROR(SEARCH("weapons",E485,1),0)&gt;0),1,0),0)</f>
        <v>1</v>
      </c>
      <c r="AY485" s="5" t="str">
        <f aca="false">IFERROR(IF(VALUE(TEXT(C485,"mm"))=IF(AK485&gt;12,AK485-12,AK485),".",IF(TEXT(C485,"mm")="01",".",1)),"Value is not in date format")</f>
        <v>.</v>
      </c>
      <c r="AZ485" s="5" t="str">
        <f aca="false">IF(AND(A485=A484,C485=C484)=TRUE(),IF(F485=F484,".","1"),".")</f>
        <v>.</v>
      </c>
      <c r="BA485" s="5" t="str">
        <f aca="false">IF(AND(_xlfn.ISFORMULA(R485),_xlfn.ISFORMULA(S485),_xlfn.ISFORMULA(T485))=TRUE(),".",1)</f>
        <v>.</v>
      </c>
      <c r="BB485" s="5" t="str">
        <f aca="false">IF(T485&lt;&gt;".",IF(T485&gt;S485,1,"."),".")</f>
        <v>.</v>
      </c>
      <c r="BC485" s="5" t="n">
        <f aca="false">IFERROR(VLOOKUP(B485,'[1]Share, Heavy Weapons to Ukraine'!B$1:AA$1048576,COLUMN('[1]Share, Heavy Weapons to Ukraine'!C494)-1,0),0)</f>
        <v>1</v>
      </c>
      <c r="BD485" s="5" t="n">
        <f aca="false">VLOOKUP(Sheet1!B485,'[1]Country Summary (€)'!B$1:F$1048576,COLUMN('[1]Country Summary (€)'!C495)-1,FALSE())</f>
        <v>0</v>
      </c>
      <c r="BE485" s="5" t="str">
        <f aca="false">IF(AND(AG485=1,D485="Military",H485&lt;&gt;"Not given")=TRUE(),IF(SUMIFS(#REF!,#REF!,A485)&gt;0,ABS((SUMIFS(#REF!,#REF!,A485)/VLOOKUP("USD",'[1]Exchange Rates'!B$1:C$1048576,2,0)))/S485,"."),".")</f>
        <v>.</v>
      </c>
      <c r="BF485" s="1" t="str">
        <f aca="false">IF(AND(AG485=1,D485="Military",H485&lt;&gt;"Not given")=TRUE(),IF(SUMIFS(#REF!,#REF!,A485)&gt;0,IF((ABS((SUMIFS(#REF!,#REF!,A485)/VLOOKUP("USD",'[1]Exchange Rates'!B$1:C$1048576,2,0)))/S485)&gt;1,(SUMIFS(#REF!,#REF!,A485)-S485)/S485,(S485-SUMIFS(#REF!,#REF!,A485))/SUMIFS(#REF!,#REF!,A485)),"."),".")</f>
        <v>.</v>
      </c>
    </row>
    <row r="486" customFormat="false" ht="15.75" hidden="false" customHeight="true" outlineLevel="0" collapsed="false">
      <c r="A486" s="37" t="s">
        <v>554</v>
      </c>
      <c r="B486" s="37" t="s">
        <v>57</v>
      </c>
      <c r="C486" s="38" t="n">
        <v>44916</v>
      </c>
      <c r="D486" s="37" t="s">
        <v>105</v>
      </c>
      <c r="E486" s="37" t="s">
        <v>370</v>
      </c>
      <c r="F486" s="37" t="s">
        <v>556</v>
      </c>
      <c r="G486" s="5" t="s">
        <v>61</v>
      </c>
      <c r="H486" s="53" t="n">
        <v>850000000</v>
      </c>
      <c r="I486" s="33" t="s">
        <v>389</v>
      </c>
      <c r="J486" s="7" t="str">
        <f aca="false">VLOOKUP($I486,'[1]Price List, Weapons &amp; Items'!B$1:C$1048576,2,0)</f>
        <v>Ammunition for heavy weapon</v>
      </c>
      <c r="K486" s="7" t="str">
        <f aca="false">IF(I486=".",I486,VLOOKUP($I486,'[1]Price List, Weapons &amp; Items'!B$1:D$1048576,3,0))</f>
        <v>120mm tank ammunition</v>
      </c>
      <c r="L486" s="8" t="n">
        <f aca="false">VLOOKUP(I486,'[1]Price List, Weapons &amp; Items'!B$1:E$1048576,4,0)</f>
        <v>0</v>
      </c>
      <c r="M486" s="9" t="n">
        <v>100000</v>
      </c>
      <c r="N486" s="9" t="s">
        <v>166</v>
      </c>
      <c r="O486" s="9" t="n">
        <f aca="false">VLOOKUP($I486,'[1]Price List, Weapons &amp; Items'!B$1:G$1048576,6,0)</f>
        <v>20001.25</v>
      </c>
      <c r="P486" s="6" t="str">
        <f aca="false">IF(TYPE(M486)=1,IF(TYPE(O486)=1,M486*O486,"No price"),".")</f>
        <v>No price</v>
      </c>
      <c r="Q486" s="6" t="str">
        <f aca="false">IF(TYPE(N486)=1,IF(TYPE(O486)=1,N486*O486,"No price"),".")</f>
        <v>.</v>
      </c>
      <c r="R486" s="6" t="str">
        <f aca="false">IF(AG486=1,IF(H486&lt;&gt;"Not given",H486,IF(TYPE(H486)=2,IF(SUMIFS(#REF!,#REF!,A486)&gt;0,SUMIFS(#REF!,#REF!,A486),"."),"Format error")),"")</f>
        <v/>
      </c>
      <c r="S486" s="6" t="str">
        <f aca="false">IF(AND(AG486=1,R486&lt;&gt;".")=TRUE(),R486/VLOOKUP(G486,'[1]Exchange Rates'!B$1:C$1048576,2,0),IF(R486=".",".",""))</f>
        <v/>
      </c>
      <c r="T486" s="6" t="str">
        <f aca="false">IF(AG486=1,IF(AI486="Value is not given at all",".",IF(AI486="Value is given by the source",S486,IF(AI486="Value is calculated with prices",(IF(SUMIFS(#REF!,#REF!,A486)&gt;0,SUMIFS(#REF!,#REF!,A486),"."))/VLOOKUP("USD",'[1]Exchange Rates'!B$1:C$1048576,2,0),"Error with coding"))),"")</f>
        <v/>
      </c>
      <c r="U486" s="5" t="s">
        <v>63</v>
      </c>
      <c r="V486" s="42" t="s">
        <v>474</v>
      </c>
      <c r="W486" s="34" t="s">
        <v>95</v>
      </c>
      <c r="X486" s="45" t="s">
        <v>99</v>
      </c>
      <c r="Y486" s="34" t="s">
        <v>120</v>
      </c>
      <c r="Z486" s="5" t="n">
        <v>0</v>
      </c>
      <c r="AA486" s="5" t="n">
        <v>0</v>
      </c>
      <c r="AB486" s="5" t="n">
        <f aca="false">IF(AND(D486="Humanitarian", AE486&lt;&gt;"."), 1, 0)</f>
        <v>0</v>
      </c>
      <c r="AC486" s="5" t="n">
        <f aca="false">IF(OR(M486="undisclosed", M486="."), 0, IF(M486=N486, 1, 0))</f>
        <v>0</v>
      </c>
      <c r="AD486" s="5" t="n">
        <v>0</v>
      </c>
      <c r="AE486" s="1" t="s">
        <v>62</v>
      </c>
      <c r="AF486" s="12" t="str">
        <f aca="false">""</f>
        <v/>
      </c>
      <c r="AG486" s="36" t="n">
        <v>0</v>
      </c>
      <c r="AH486" s="36" t="s">
        <v>66</v>
      </c>
      <c r="AI486" s="36" t="s">
        <v>67</v>
      </c>
      <c r="AJ486" s="36" t="n">
        <v>1</v>
      </c>
      <c r="AK486" s="36" t="n">
        <v>12</v>
      </c>
      <c r="AL486" s="36" t="n">
        <v>0</v>
      </c>
      <c r="AM486" s="36" t="n">
        <f aca="false">IF(OR(AN486="2022-2023",AN486=2022), 1, 0)</f>
        <v>1</v>
      </c>
      <c r="AN486" s="36" t="s">
        <v>68</v>
      </c>
      <c r="AO486" s="36" t="n">
        <f aca="false">VLOOKUP($I486,'[1]Price List, Weapons &amp; Items'!B$1:F$1048576,5,0)</f>
        <v>0</v>
      </c>
      <c r="AP486" s="36" t="n">
        <f aca="false">IF(AND(AO486=1,M486="undisclosed")=TRUE(),1,0)</f>
        <v>0</v>
      </c>
      <c r="AQ486" s="36" t="n">
        <f aca="false">IF(AND(AO486=1,N486="undisclosed")=TRUE(),1,0)</f>
        <v>0</v>
      </c>
      <c r="AR486" s="36" t="n">
        <f aca="false">IFERROR(IF(SEARCH("ammuni",I486,1)&gt;0,1,0),0)</f>
        <v>1</v>
      </c>
      <c r="AS486" s="5" t="str">
        <f aca="false">VLOOKUP($I486,'[1]Price List, Weapons &amp; Items'!B$1:L$1048576,COLUMN('[1]Price List, Weapons &amp; Items'!$J$11)-1,0)</f>
        <v>Government information</v>
      </c>
      <c r="AT486" s="5" t="str">
        <f aca="false">IF(I486=".",".",VLOOKUP($I486,'[1]Price List, Weapons &amp; Items'!B$1:J$1048576,3,0))</f>
        <v>120mm tank ammunition</v>
      </c>
      <c r="AU486" s="13" t="str">
        <f aca="true">IF(AG486=1,(OFFSET(I486,0,0,COUNTIF(#REF!,A486),1)),"")</f>
        <v/>
      </c>
      <c r="AV486" s="5" t="n">
        <f aca="false">VLOOKUP($I486,'[1]Price List, Weapons &amp; Items'!B$1:L$1048576,COLUMN('[1]Price List, Weapons &amp; Items'!$L$11)-1,0)</f>
        <v>0</v>
      </c>
      <c r="AW486" s="5" t="n">
        <f aca="false">IF(U486="Yes",1,0)</f>
        <v>1</v>
      </c>
      <c r="AX486" s="5" t="n">
        <f aca="false">IF(D486="Military",IF(OR(IFERROR(SEARCH("equipment",E486,1),0)&gt;0,IFERROR(SEARCH("weapons",E486,1),0)&gt;0),1,0),0)</f>
        <v>1</v>
      </c>
      <c r="AY486" s="5" t="str">
        <f aca="false">IFERROR(IF(VALUE(TEXT(C486,"mm"))=IF(AK486&gt;12,AK486-12,AK486),".",IF(TEXT(C486,"mm")="01",".",1)),"Value is not in date format")</f>
        <v>.</v>
      </c>
      <c r="AZ486" s="5" t="str">
        <f aca="false">IF(AND(A486=A485,C486=C485)=TRUE(),IF(F486=F485,".","1"),".")</f>
        <v>.</v>
      </c>
      <c r="BA486" s="5" t="str">
        <f aca="false">IF(AND(_xlfn.ISFORMULA(R486),_xlfn.ISFORMULA(S486),_xlfn.ISFORMULA(T486))=TRUE(),".",1)</f>
        <v>.</v>
      </c>
      <c r="BB486" s="5" t="str">
        <f aca="false">IF(T486&lt;&gt;".",IF(T486&gt;S486,1,"."),".")</f>
        <v>.</v>
      </c>
      <c r="BC486" s="5" t="n">
        <f aca="false">IFERROR(VLOOKUP(B486,'[1]Share, Heavy Weapons to Ukraine'!B$1:AA$1048576,COLUMN('[1]Share, Heavy Weapons to Ukraine'!C495)-1,0),0)</f>
        <v>1</v>
      </c>
      <c r="BD486" s="5" t="n">
        <f aca="false">VLOOKUP(Sheet1!B486,'[1]Country Summary (€)'!B$1:F$1048576,COLUMN('[1]Country Summary (€)'!C496)-1,FALSE())</f>
        <v>0</v>
      </c>
      <c r="BE486" s="5" t="str">
        <f aca="false">IF(AND(AG486=1,D486="Military",H486&lt;&gt;"Not given")=TRUE(),IF(SUMIFS(#REF!,#REF!,A486)&gt;0,ABS((SUMIFS(#REF!,#REF!,A486)/VLOOKUP("USD",'[1]Exchange Rates'!B$1:C$1048576,2,0)))/S486,"."),".")</f>
        <v>.</v>
      </c>
      <c r="BF486" s="1" t="str">
        <f aca="false">IF(AND(AG486=1,D486="Military",H486&lt;&gt;"Not given")=TRUE(),IF(SUMIFS(#REF!,#REF!,A486)&gt;0,IF((ABS((SUMIFS(#REF!,#REF!,A486)/VLOOKUP("USD",'[1]Exchange Rates'!B$1:C$1048576,2,0)))/S486)&gt;1,(SUMIFS(#REF!,#REF!,A486)-S486)/S486,(S486-SUMIFS(#REF!,#REF!,A486))/SUMIFS(#REF!,#REF!,A486)),"."),".")</f>
        <v>.</v>
      </c>
    </row>
    <row r="487" customFormat="false" ht="15.75" hidden="false" customHeight="true" outlineLevel="0" collapsed="false">
      <c r="A487" s="37" t="s">
        <v>554</v>
      </c>
      <c r="B487" s="37" t="s">
        <v>57</v>
      </c>
      <c r="C487" s="38" t="n">
        <v>44916</v>
      </c>
      <c r="D487" s="37" t="s">
        <v>105</v>
      </c>
      <c r="E487" s="37" t="s">
        <v>370</v>
      </c>
      <c r="F487" s="37" t="s">
        <v>556</v>
      </c>
      <c r="G487" s="5" t="s">
        <v>61</v>
      </c>
      <c r="H487" s="53" t="n">
        <v>850000000</v>
      </c>
      <c r="I487" s="52" t="s">
        <v>417</v>
      </c>
      <c r="J487" s="7" t="str">
        <f aca="false">VLOOKUP($I487,'[1]Price List, Weapons &amp; Items'!B$1:C$1048576,2,0)</f>
        <v>Military equipment</v>
      </c>
      <c r="K487" s="7" t="str">
        <f aca="false">IF(I487=".",I487,VLOOKUP($I487,'[1]Price List, Weapons &amp; Items'!B$1:D$1048576,3,0))</f>
        <v>Military equipment</v>
      </c>
      <c r="L487" s="8" t="n">
        <f aca="false">VLOOKUP(I487,'[1]Price List, Weapons &amp; Items'!B$1:E$1048576,4,0)</f>
        <v>0</v>
      </c>
      <c r="M487" s="9" t="s">
        <v>166</v>
      </c>
      <c r="N487" s="9" t="s">
        <v>166</v>
      </c>
      <c r="O487" s="9" t="str">
        <f aca="false">VLOOKUP($I487,'[1]Price List, Weapons &amp; Items'!B$1:G$1048576,6,0)</f>
        <v>.</v>
      </c>
      <c r="P487" s="6" t="str">
        <f aca="false">IF(TYPE(M487)=1,IF(TYPE(O487)=1,M487*O487,"No price"),".")</f>
        <v>.</v>
      </c>
      <c r="Q487" s="6" t="str">
        <f aca="false">IF(TYPE(N487)=1,IF(TYPE(O487)=1,N487*O487,"No price"),".")</f>
        <v>.</v>
      </c>
      <c r="R487" s="6" t="str">
        <f aca="false">IF(AG487=1,IF(H487&lt;&gt;"Not given",H487,IF(TYPE(H487)=2,IF(SUMIFS(#REF!,#REF!,A487)&gt;0,SUMIFS(#REF!,#REF!,A487),"."),"Format error")),"")</f>
        <v/>
      </c>
      <c r="S487" s="6" t="str">
        <f aca="false">IF(AND(AG487=1,R487&lt;&gt;".")=TRUE(),R487/VLOOKUP(G487,'[1]Exchange Rates'!B$1:C$1048576,2,0),IF(R487=".",".",""))</f>
        <v/>
      </c>
      <c r="T487" s="6" t="str">
        <f aca="false">IF(AG487=1,IF(AI487="Value is not given at all",".",IF(AI487="Value is given by the source",S487,IF(AI487="Value is calculated with prices",(IF(SUMIFS(#REF!,#REF!,A487)&gt;0,SUMIFS(#REF!,#REF!,A487),"."))/VLOOKUP("USD",'[1]Exchange Rates'!B$1:C$1048576,2,0),"Error with coding"))),"")</f>
        <v/>
      </c>
      <c r="U487" s="5" t="s">
        <v>63</v>
      </c>
      <c r="V487" s="42" t="s">
        <v>474</v>
      </c>
      <c r="W487" s="34" t="s">
        <v>95</v>
      </c>
      <c r="X487" s="45" t="s">
        <v>99</v>
      </c>
      <c r="Y487" s="34" t="s">
        <v>122</v>
      </c>
      <c r="Z487" s="5" t="n">
        <v>0</v>
      </c>
      <c r="AA487" s="5" t="n">
        <v>0</v>
      </c>
      <c r="AB487" s="5" t="n">
        <f aca="false">IF(AND(D487="Humanitarian", AE487&lt;&gt;"."), 1, 0)</f>
        <v>0</v>
      </c>
      <c r="AC487" s="5" t="n">
        <f aca="false">IF(OR(M487="undisclosed", M487="."), 0, IF(M487=N487, 1, 0))</f>
        <v>0</v>
      </c>
      <c r="AD487" s="5" t="n">
        <v>0</v>
      </c>
      <c r="AE487" s="1" t="s">
        <v>62</v>
      </c>
      <c r="AF487" s="12" t="str">
        <f aca="false">""</f>
        <v/>
      </c>
      <c r="AG487" s="36" t="n">
        <v>0</v>
      </c>
      <c r="AH487" s="36" t="s">
        <v>66</v>
      </c>
      <c r="AI487" s="36" t="s">
        <v>67</v>
      </c>
      <c r="AJ487" s="36" t="n">
        <v>1</v>
      </c>
      <c r="AK487" s="36" t="n">
        <v>12</v>
      </c>
      <c r="AL487" s="36" t="n">
        <v>0</v>
      </c>
      <c r="AM487" s="36" t="n">
        <f aca="false">IF(OR(AN487="2022-2023",AN487=2022), 1, 0)</f>
        <v>1</v>
      </c>
      <c r="AN487" s="36" t="s">
        <v>68</v>
      </c>
      <c r="AO487" s="36" t="n">
        <f aca="false">VLOOKUP($I487,'[1]Price List, Weapons &amp; Items'!B$1:F$1048576,5,0)</f>
        <v>0</v>
      </c>
      <c r="AP487" s="36" t="n">
        <f aca="false">IF(AND(AO487=1,M487="undisclosed")=TRUE(),1,0)</f>
        <v>0</v>
      </c>
      <c r="AQ487" s="36" t="n">
        <f aca="false">IF(AND(AO487=1,N487="undisclosed")=TRUE(),1,0)</f>
        <v>0</v>
      </c>
      <c r="AR487" s="36" t="n">
        <f aca="false">IFERROR(IF(SEARCH("ammuni",I487,1)&gt;0,1,0),0)</f>
        <v>0</v>
      </c>
      <c r="AS487" s="5" t="str">
        <f aca="false">VLOOKUP($I487,'[1]Price List, Weapons &amp; Items'!B$1:L$1048576,COLUMN('[1]Price List, Weapons &amp; Items'!$J$11)-1,0)</f>
        <v>.</v>
      </c>
      <c r="AT487" s="5" t="str">
        <f aca="false">IF(I487=".",".",VLOOKUP($I487,'[1]Price List, Weapons &amp; Items'!B$1:J$1048576,3,0))</f>
        <v>Military equipment</v>
      </c>
      <c r="AU487" s="13" t="str">
        <f aca="true">IF(AG487=1,(OFFSET(I487,0,0,COUNTIF(#REF!,A487),1)),"")</f>
        <v/>
      </c>
      <c r="AV487" s="5" t="str">
        <f aca="false">VLOOKUP($I487,'[1]Price List, Weapons &amp; Items'!B$1:L$1048576,COLUMN('[1]Price List, Weapons &amp; Items'!$L$11)-1,0)</f>
        <v>no price, 0 count</v>
      </c>
      <c r="AW487" s="5" t="n">
        <f aca="false">IF(U487="Yes",1,0)</f>
        <v>1</v>
      </c>
      <c r="AX487" s="5" t="n">
        <f aca="false">IF(D487="Military",IF(OR(IFERROR(SEARCH("equipment",E487,1),0)&gt;0,IFERROR(SEARCH("weapons",E487,1),0)&gt;0),1,0),0)</f>
        <v>1</v>
      </c>
      <c r="AY487" s="5" t="str">
        <f aca="false">IFERROR(IF(VALUE(TEXT(C487,"mm"))=IF(AK487&gt;12,AK487-12,AK487),".",IF(TEXT(C487,"mm")="01",".",1)),"Value is not in date format")</f>
        <v>.</v>
      </c>
      <c r="AZ487" s="5" t="str">
        <f aca="false">IF(AND(A487=A486,C487=C486)=TRUE(),IF(F487=F486,".","1"),".")</f>
        <v>.</v>
      </c>
      <c r="BA487" s="5" t="str">
        <f aca="false">IF(AND(_xlfn.ISFORMULA(R487),_xlfn.ISFORMULA(S487),_xlfn.ISFORMULA(T487))=TRUE(),".",1)</f>
        <v>.</v>
      </c>
      <c r="BB487" s="5" t="str">
        <f aca="false">IF(T487&lt;&gt;".",IF(T487&gt;S487,1,"."),".")</f>
        <v>.</v>
      </c>
      <c r="BC487" s="5" t="n">
        <f aca="false">IFERROR(VLOOKUP(B487,'[1]Share, Heavy Weapons to Ukraine'!B$1:AA$1048576,COLUMN('[1]Share, Heavy Weapons to Ukraine'!C496)-1,0),0)</f>
        <v>1</v>
      </c>
      <c r="BD487" s="5" t="n">
        <f aca="false">VLOOKUP(Sheet1!B487,'[1]Country Summary (€)'!B$1:F$1048576,COLUMN('[1]Country Summary (€)'!C497)-1,FALSE())</f>
        <v>0</v>
      </c>
      <c r="BE487" s="5" t="str">
        <f aca="false">IF(AND(AG487=1,D487="Military",H487&lt;&gt;"Not given")=TRUE(),IF(SUMIFS(#REF!,#REF!,A487)&gt;0,ABS((SUMIFS(#REF!,#REF!,A487)/VLOOKUP("USD",'[1]Exchange Rates'!B$1:C$1048576,2,0)))/S487,"."),".")</f>
        <v>.</v>
      </c>
      <c r="BF487" s="1" t="str">
        <f aca="false">IF(AND(AG487=1,D487="Military",H487&lt;&gt;"Not given")=TRUE(),IF(SUMIFS(#REF!,#REF!,A487)&gt;0,IF((ABS((SUMIFS(#REF!,#REF!,A487)/VLOOKUP("USD",'[1]Exchange Rates'!B$1:C$1048576,2,0)))/S487)&gt;1,(SUMIFS(#REF!,#REF!,A487)-S487)/S487,(S487-SUMIFS(#REF!,#REF!,A487))/SUMIFS(#REF!,#REF!,A487)),"."),".")</f>
        <v>.</v>
      </c>
    </row>
    <row r="488" customFormat="false" ht="15.75" hidden="false" customHeight="true" outlineLevel="0" collapsed="false">
      <c r="A488" s="37" t="s">
        <v>554</v>
      </c>
      <c r="B488" s="37" t="s">
        <v>57</v>
      </c>
      <c r="C488" s="38" t="n">
        <v>44951</v>
      </c>
      <c r="D488" s="37" t="s">
        <v>105</v>
      </c>
      <c r="E488" s="37" t="s">
        <v>370</v>
      </c>
      <c r="F488" s="37" t="s">
        <v>559</v>
      </c>
      <c r="G488" s="5" t="s">
        <v>61</v>
      </c>
      <c r="H488" s="53" t="n">
        <v>400000000</v>
      </c>
      <c r="I488" s="1" t="s">
        <v>62</v>
      </c>
      <c r="J488" s="7" t="str">
        <f aca="false">VLOOKUP($I488,'[1]Price List, Weapons &amp; Items'!B$1:C$1048576,2,0)</f>
        <v>.</v>
      </c>
      <c r="K488" s="7" t="str">
        <f aca="false">IF(I488=".",I488,VLOOKUP($I488,'[1]Price List, Weapons &amp; Items'!B$1:D$1048576,3,0))</f>
        <v>.</v>
      </c>
      <c r="L488" s="8" t="n">
        <f aca="false">VLOOKUP(I488,'[1]Price List, Weapons &amp; Items'!B$1:E$1048576,4,0)</f>
        <v>0</v>
      </c>
      <c r="M488" s="9" t="s">
        <v>62</v>
      </c>
      <c r="N488" s="9" t="s">
        <v>62</v>
      </c>
      <c r="O488" s="9" t="str">
        <f aca="false">VLOOKUP($I488,'[1]Price List, Weapons &amp; Items'!B$1:G$1048576,6,0)</f>
        <v>.</v>
      </c>
      <c r="P488" s="6" t="str">
        <f aca="false">IF(TYPE(M488)=1,IF(TYPE(O488)=1,M488*O488,"No price"),".")</f>
        <v>.</v>
      </c>
      <c r="Q488" s="6" t="str">
        <f aca="false">IF(TYPE(N488)=1,IF(TYPE(O488)=1,N488*O488,"No price"),".")</f>
        <v>.</v>
      </c>
      <c r="R488" s="6" t="str">
        <f aca="false">IF(AG488=1,IF(H488&lt;&gt;"Not given",H488,IF(TYPE(H488)=2,IF(SUMIFS(#REF!,#REF!,A488)&gt;0,SUMIFS(#REF!,#REF!,A488),"."),"Format error")),"")</f>
        <v/>
      </c>
      <c r="S488" s="6" t="str">
        <f aca="false">IF(AND(AG488=1,R488&lt;&gt;".")=TRUE(),R488/VLOOKUP(G488,'[1]Exchange Rates'!B$1:C$1048576,2,0),IF(R488=".",".",""))</f>
        <v/>
      </c>
      <c r="T488" s="6" t="str">
        <f aca="false">IF(AG488=1,IF(AI488="Value is not given at all",".",IF(AI488="Value is given by the source",S488,IF(AI488="Value is calculated with prices",(IF(SUMIFS(#REF!,#REF!,A488)&gt;0,SUMIFS(#REF!,#REF!,A488),"."))/VLOOKUP("USD",'[1]Exchange Rates'!B$1:C$1048576,2,0),"Error with coding"))),"")</f>
        <v/>
      </c>
      <c r="U488" s="5" t="s">
        <v>63</v>
      </c>
      <c r="V488" s="34" t="s">
        <v>560</v>
      </c>
      <c r="W488" s="34" t="s">
        <v>95</v>
      </c>
      <c r="X488" s="45" t="s">
        <v>99</v>
      </c>
      <c r="Y488" s="34" t="s">
        <v>122</v>
      </c>
      <c r="Z488" s="5" t="n">
        <v>0</v>
      </c>
      <c r="AA488" s="5" t="n">
        <v>0</v>
      </c>
      <c r="AB488" s="5" t="n">
        <f aca="false">IF(AND(D488="Humanitarian", AE488&lt;&gt;"."), 1, 0)</f>
        <v>0</v>
      </c>
      <c r="AC488" s="5" t="n">
        <f aca="false">IF(OR(M488="undisclosed", M488="."), 0, IF(M488=N488, 1, 0))</f>
        <v>0</v>
      </c>
      <c r="AD488" s="5" t="n">
        <v>0</v>
      </c>
      <c r="AE488" s="1" t="s">
        <v>62</v>
      </c>
      <c r="AF488" s="12" t="str">
        <f aca="false">""</f>
        <v/>
      </c>
      <c r="AG488" s="36" t="n">
        <v>0</v>
      </c>
      <c r="AH488" s="36" t="s">
        <v>66</v>
      </c>
      <c r="AI488" s="36" t="s">
        <v>67</v>
      </c>
      <c r="AJ488" s="36" t="n">
        <v>1</v>
      </c>
      <c r="AK488" s="36" t="n">
        <v>13</v>
      </c>
      <c r="AL488" s="36" t="n">
        <v>0</v>
      </c>
      <c r="AM488" s="36" t="n">
        <f aca="false">IF(OR(AN488="2022-2023",AN488=2022), 1, 0)</f>
        <v>1</v>
      </c>
      <c r="AN488" s="36" t="s">
        <v>68</v>
      </c>
      <c r="AO488" s="36" t="n">
        <f aca="false">VLOOKUP($I488,'[1]Price List, Weapons &amp; Items'!B$1:F$1048576,5,0)</f>
        <v>0</v>
      </c>
      <c r="AP488" s="36" t="n">
        <f aca="false">IF(AND(AO488=1,M488="undisclosed")=TRUE(),1,0)</f>
        <v>0</v>
      </c>
      <c r="AQ488" s="36" t="n">
        <f aca="false">IF(AND(AO488=1,N488="undisclosed")=TRUE(),1,0)</f>
        <v>0</v>
      </c>
      <c r="AR488" s="36" t="n">
        <f aca="false">IFERROR(IF(SEARCH("ammuni",I488,1)&gt;0,1,0),0)</f>
        <v>0</v>
      </c>
      <c r="AS488" s="5" t="str">
        <f aca="false">VLOOKUP($I488,'[1]Price List, Weapons &amp; Items'!B$1:L$1048576,COLUMN('[1]Price List, Weapons &amp; Items'!$J$11)-1,0)</f>
        <v>.</v>
      </c>
      <c r="AT488" s="5" t="str">
        <f aca="false">IF(I488=".",".",VLOOKUP($I488,'[1]Price List, Weapons &amp; Items'!B$1:J$1048576,3,0))</f>
        <v>.</v>
      </c>
      <c r="AU488" s="13" t="str">
        <f aca="true">IF(AG488=1,(OFFSET(I488,0,0,COUNTIF(#REF!,A488),1)),"")</f>
        <v/>
      </c>
      <c r="AV488" s="5" t="n">
        <f aca="false">VLOOKUP($I488,'[1]Price List, Weapons &amp; Items'!B$1:L$1048576,COLUMN('[1]Price List, Weapons &amp; Items'!$L$11)-1,0)</f>
        <v>0</v>
      </c>
      <c r="AW488" s="5" t="n">
        <f aca="false">IF(U488="Yes",1,0)</f>
        <v>1</v>
      </c>
      <c r="AX488" s="5" t="n">
        <f aca="false">IF(D488="Military",IF(OR(IFERROR(SEARCH("equipment",E488,1),0)&gt;0,IFERROR(SEARCH("weapons",E488,1),0)&gt;0),1,0),0)</f>
        <v>1</v>
      </c>
      <c r="AY488" s="5" t="str">
        <f aca="false">IFERROR(IF(VALUE(TEXT(C488,"mm"))=IF(AK488&gt;12,AK488-12,AK488),".",IF(TEXT(C488,"mm")="01",".",1)),"Value is not in date format")</f>
        <v>.</v>
      </c>
      <c r="AZ488" s="5" t="str">
        <f aca="false">IF(AND(A488=A487,C488=C487)=TRUE(),IF(F488=F487,".","1"),".")</f>
        <v>.</v>
      </c>
      <c r="BA488" s="5" t="str">
        <f aca="false">IF(AND(_xlfn.ISFORMULA(R488),_xlfn.ISFORMULA(S488),_xlfn.ISFORMULA(T488))=TRUE(),".",1)</f>
        <v>.</v>
      </c>
      <c r="BB488" s="5" t="str">
        <f aca="false">IF(T488&lt;&gt;".",IF(T488&gt;S488,1,"."),".")</f>
        <v>.</v>
      </c>
      <c r="BC488" s="5" t="n">
        <f aca="false">IFERROR(VLOOKUP(B488,'[1]Share, Heavy Weapons to Ukraine'!B$1:AA$1048576,COLUMN('[1]Share, Heavy Weapons to Ukraine'!C497)-1,0),0)</f>
        <v>1</v>
      </c>
      <c r="BD488" s="5" t="n">
        <f aca="false">VLOOKUP(Sheet1!B488,'[1]Country Summary (€)'!B$1:F$1048576,COLUMN('[1]Country Summary (€)'!C498)-1,FALSE())</f>
        <v>0</v>
      </c>
      <c r="BE488" s="5" t="str">
        <f aca="false">IF(AND(AG488=1,D488="Military",H488&lt;&gt;"Not given")=TRUE(),IF(SUMIFS(#REF!,#REF!,A488)&gt;0,ABS((SUMIFS(#REF!,#REF!,A488)/VLOOKUP("USD",'[1]Exchange Rates'!B$1:C$1048576,2,0)))/S488,"."),".")</f>
        <v>.</v>
      </c>
      <c r="BF488" s="1" t="str">
        <f aca="false">IF(AND(AG488=1,D488="Military",H488&lt;&gt;"Not given")=TRUE(),IF(SUMIFS(#REF!,#REF!,A488)&gt;0,IF((ABS((SUMIFS(#REF!,#REF!,A488)/VLOOKUP("USD",'[1]Exchange Rates'!B$1:C$1048576,2,0)))/S488)&gt;1,(SUMIFS(#REF!,#REF!,A488)-S488)/S488,(S488-SUMIFS(#REF!,#REF!,A488))/SUMIFS(#REF!,#REF!,A488)),"."),".")</f>
        <v>.</v>
      </c>
    </row>
    <row r="489" customFormat="false" ht="15.75" hidden="false" customHeight="true" outlineLevel="0" collapsed="false">
      <c r="A489" s="37" t="s">
        <v>554</v>
      </c>
      <c r="B489" s="37" t="s">
        <v>57</v>
      </c>
      <c r="C489" s="38" t="n">
        <v>44951</v>
      </c>
      <c r="D489" s="37" t="s">
        <v>105</v>
      </c>
      <c r="E489" s="37" t="s">
        <v>370</v>
      </c>
      <c r="F489" s="37" t="s">
        <v>559</v>
      </c>
      <c r="G489" s="5" t="s">
        <v>61</v>
      </c>
      <c r="H489" s="53" t="n">
        <v>400000000</v>
      </c>
      <c r="I489" s="1" t="s">
        <v>561</v>
      </c>
      <c r="J489" s="7" t="str">
        <f aca="false">VLOOKUP($I489,'[1]Price List, Weapons &amp; Items'!B$1:C$1048576,2,0)</f>
        <v>Heavy weapon</v>
      </c>
      <c r="K489" s="7" t="str">
        <f aca="false">IF(I489=".",I489,VLOOKUP($I489,'[1]Price List, Weapons &amp; Items'!B$1:D$1048576,3,0))</f>
        <v>Main Battle Tank (MBT)</v>
      </c>
      <c r="L489" s="8" t="n">
        <f aca="false">VLOOKUP(I489,'[1]Price List, Weapons &amp; Items'!B$1:E$1048576,4,0)</f>
        <v>0</v>
      </c>
      <c r="M489" s="9" t="n">
        <v>31</v>
      </c>
      <c r="N489" s="9" t="s">
        <v>166</v>
      </c>
      <c r="O489" s="9" t="n">
        <f aca="false">VLOOKUP($I489,'[1]Price List, Weapons &amp; Items'!B$1:G$1048576,6,0)</f>
        <v>19000000</v>
      </c>
      <c r="P489" s="6" t="str">
        <f aca="false">IF(TYPE(M489)=1,IF(TYPE(O489)=1,M489*O489,"No price"),".")</f>
        <v>No price</v>
      </c>
      <c r="Q489" s="6" t="str">
        <f aca="false">IF(TYPE(N489)=1,IF(TYPE(O489)=1,N489*O489,"No price"),".")</f>
        <v>.</v>
      </c>
      <c r="R489" s="6" t="str">
        <f aca="false">IF(AG489=1,IF(H489&lt;&gt;"Not given",H489,IF(TYPE(H489)=2,IF(SUMIFS(#REF!,#REF!,A489)&gt;0,SUMIFS(#REF!,#REF!,A489),"."),"Format error")),"")</f>
        <v/>
      </c>
      <c r="S489" s="6" t="str">
        <f aca="false">IF(AND(AG489=1,R489&lt;&gt;".")=TRUE(),R489/VLOOKUP(G489,'[1]Exchange Rates'!B$1:C$1048576,2,0),IF(R489=".",".",""))</f>
        <v/>
      </c>
      <c r="T489" s="6" t="str">
        <f aca="false">IF(AG489=1,IF(AI489="Value is not given at all",".",IF(AI489="Value is given by the source",S489,IF(AI489="Value is calculated with prices",(IF(SUMIFS(#REF!,#REF!,A489)&gt;0,SUMIFS(#REF!,#REF!,A489),"."))/VLOOKUP("USD",'[1]Exchange Rates'!B$1:C$1048576,2,0),"Error with coding"))),"")</f>
        <v/>
      </c>
      <c r="U489" s="5" t="s">
        <v>63</v>
      </c>
      <c r="V489" s="34" t="s">
        <v>560</v>
      </c>
      <c r="W489" s="34" t="s">
        <v>95</v>
      </c>
      <c r="X489" s="45" t="s">
        <v>99</v>
      </c>
      <c r="Y489" s="34" t="s">
        <v>122</v>
      </c>
      <c r="Z489" s="5" t="n">
        <v>0</v>
      </c>
      <c r="AA489" s="5" t="n">
        <v>0</v>
      </c>
      <c r="AB489" s="5" t="n">
        <f aca="false">IF(AND(D489="Humanitarian", AE489&lt;&gt;"."), 1, 0)</f>
        <v>0</v>
      </c>
      <c r="AC489" s="5" t="n">
        <f aca="false">IF(OR(M489="undisclosed", M489="."), 0, IF(M489=N489, 1, 0))</f>
        <v>0</v>
      </c>
      <c r="AD489" s="5" t="n">
        <v>0</v>
      </c>
      <c r="AE489" s="1" t="s">
        <v>62</v>
      </c>
      <c r="AF489" s="12" t="str">
        <f aca="false">""</f>
        <v/>
      </c>
      <c r="AG489" s="36" t="n">
        <v>0</v>
      </c>
      <c r="AH489" s="36" t="s">
        <v>66</v>
      </c>
      <c r="AI489" s="36" t="s">
        <v>67</v>
      </c>
      <c r="AJ489" s="36" t="n">
        <v>1</v>
      </c>
      <c r="AK489" s="36" t="n">
        <v>13</v>
      </c>
      <c r="AL489" s="36" t="n">
        <v>0</v>
      </c>
      <c r="AM489" s="36" t="n">
        <f aca="false">IF(OR(AN489="2022-2023",AN489=2022), 1, 0)</f>
        <v>1</v>
      </c>
      <c r="AN489" s="36" t="s">
        <v>68</v>
      </c>
      <c r="AO489" s="36" t="n">
        <f aca="false">VLOOKUP($I489,'[1]Price List, Weapons &amp; Items'!B$1:F$1048576,5,0)</f>
        <v>1</v>
      </c>
      <c r="AP489" s="36" t="n">
        <f aca="false">IF(AND(AO489=1,M489="undisclosed")=TRUE(),1,0)</f>
        <v>0</v>
      </c>
      <c r="AQ489" s="36" t="n">
        <f aca="false">IF(AND(AO489=1,N489="undisclosed")=TRUE(),1,0)</f>
        <v>1</v>
      </c>
      <c r="AR489" s="36" t="n">
        <f aca="false">IFERROR(IF(SEARCH("ammuni",I489,1)&gt;0,1,0),0)</f>
        <v>0</v>
      </c>
      <c r="AS489" s="5" t="str">
        <f aca="false">VLOOKUP($I489,'[1]Price List, Weapons &amp; Items'!B$1:L$1048576,COLUMN('[1]Price List, Weapons &amp; Items'!$J$11)-1,0)</f>
        <v>Media reports (incl. social media)</v>
      </c>
      <c r="AT489" s="5" t="str">
        <f aca="false">IF(I489=".",".",VLOOKUP($I489,'[1]Price List, Weapons &amp; Items'!B$1:J$1048576,3,0))</f>
        <v>Main Battle Tank (MBT)</v>
      </c>
      <c r="AU489" s="13" t="str">
        <f aca="true">IF(AG489=1,(OFFSET(I489,0,0,COUNTIF(#REF!,A489),1)),"")</f>
        <v/>
      </c>
      <c r="AV489" s="5" t="n">
        <f aca="false">VLOOKUP($I489,'[1]Price List, Weapons &amp; Items'!B$1:L$1048576,COLUMN('[1]Price List, Weapons &amp; Items'!$L$11)-1,0)</f>
        <v>0</v>
      </c>
      <c r="AW489" s="5" t="n">
        <f aca="false">IF(U489="Yes",1,0)</f>
        <v>1</v>
      </c>
      <c r="AX489" s="5" t="n">
        <f aca="false">IF(D489="Military",IF(OR(IFERROR(SEARCH("equipment",E489,1),0)&gt;0,IFERROR(SEARCH("weapons",E489,1),0)&gt;0),1,0),0)</f>
        <v>1</v>
      </c>
      <c r="AY489" s="5" t="str">
        <f aca="false">IFERROR(IF(VALUE(TEXT(C489,"mm"))=IF(AK489&gt;12,AK489-12,AK489),".",IF(TEXT(C489,"mm")="01",".",1)),"Value is not in date format")</f>
        <v>.</v>
      </c>
      <c r="AZ489" s="5" t="str">
        <f aca="false">IF(AND(A489=A488,C489=C488)=TRUE(),IF(F489=F488,".","1"),".")</f>
        <v>.</v>
      </c>
      <c r="BA489" s="5" t="str">
        <f aca="false">IF(AND(_xlfn.ISFORMULA(R489),_xlfn.ISFORMULA(S489),_xlfn.ISFORMULA(T489))=TRUE(),".",1)</f>
        <v>.</v>
      </c>
      <c r="BB489" s="5" t="str">
        <f aca="false">IF(T489&lt;&gt;".",IF(T489&gt;S489,1,"."),".")</f>
        <v>.</v>
      </c>
      <c r="BC489" s="5" t="n">
        <f aca="false">IFERROR(VLOOKUP(B489,'[1]Share, Heavy Weapons to Ukraine'!B$1:AA$1048576,COLUMN('[1]Share, Heavy Weapons to Ukraine'!C498)-1,0),0)</f>
        <v>1</v>
      </c>
      <c r="BD489" s="5" t="n">
        <f aca="false">VLOOKUP(Sheet1!B489,'[1]Country Summary (€)'!B$1:F$1048576,COLUMN('[1]Country Summary (€)'!C499)-1,FALSE())</f>
        <v>0</v>
      </c>
      <c r="BE489" s="5" t="str">
        <f aca="false">IF(AND(AG489=1,D489="Military",H489&lt;&gt;"Not given")=TRUE(),IF(SUMIFS(#REF!,#REF!,A489)&gt;0,ABS((SUMIFS(#REF!,#REF!,A489)/VLOOKUP("USD",'[1]Exchange Rates'!B$1:C$1048576,2,0)))/S489,"."),".")</f>
        <v>.</v>
      </c>
      <c r="BF489" s="1" t="str">
        <f aca="false">IF(AND(AG489=1,D489="Military",H489&lt;&gt;"Not given")=TRUE(),IF(SUMIFS(#REF!,#REF!,A489)&gt;0,IF((ABS((SUMIFS(#REF!,#REF!,A489)/VLOOKUP("USD",'[1]Exchange Rates'!B$1:C$1048576,2,0)))/S489)&gt;1,(SUMIFS(#REF!,#REF!,A489)-S489)/S489,(S489-SUMIFS(#REF!,#REF!,A489))/SUMIFS(#REF!,#REF!,A489)),"."),".")</f>
        <v>.</v>
      </c>
    </row>
    <row r="490" customFormat="false" ht="15.75" hidden="false" customHeight="true" outlineLevel="0" collapsed="false">
      <c r="A490" s="37" t="s">
        <v>554</v>
      </c>
      <c r="B490" s="37" t="s">
        <v>57</v>
      </c>
      <c r="C490" s="38" t="n">
        <v>44951</v>
      </c>
      <c r="D490" s="37" t="s">
        <v>105</v>
      </c>
      <c r="E490" s="37" t="s">
        <v>370</v>
      </c>
      <c r="F490" s="37" t="s">
        <v>559</v>
      </c>
      <c r="G490" s="5" t="s">
        <v>61</v>
      </c>
      <c r="H490" s="53" t="n">
        <v>400000000</v>
      </c>
      <c r="I490" s="33" t="s">
        <v>389</v>
      </c>
      <c r="J490" s="7" t="str">
        <f aca="false">VLOOKUP($I490,'[1]Price List, Weapons &amp; Items'!B$1:C$1048576,2,0)</f>
        <v>Ammunition for heavy weapon</v>
      </c>
      <c r="K490" s="7" t="str">
        <f aca="false">IF(I490=".",I490,VLOOKUP($I490,'[1]Price List, Weapons &amp; Items'!B$1:D$1048576,3,0))</f>
        <v>120mm tank ammunition</v>
      </c>
      <c r="L490" s="8" t="n">
        <f aca="false">VLOOKUP(I490,'[1]Price List, Weapons &amp; Items'!B$1:E$1048576,4,0)</f>
        <v>0</v>
      </c>
      <c r="M490" s="9" t="s">
        <v>166</v>
      </c>
      <c r="N490" s="9" t="s">
        <v>166</v>
      </c>
      <c r="O490" s="9" t="n">
        <f aca="false">VLOOKUP($I490,'[1]Price List, Weapons &amp; Items'!B$1:G$1048576,6,0)</f>
        <v>20001.25</v>
      </c>
      <c r="P490" s="6" t="str">
        <f aca="false">IF(TYPE(M490)=1,IF(TYPE(O490)=1,M490*O490,"No price"),".")</f>
        <v>.</v>
      </c>
      <c r="Q490" s="6" t="str">
        <f aca="false">IF(TYPE(N490)=1,IF(TYPE(O490)=1,N490*O490,"No price"),".")</f>
        <v>.</v>
      </c>
      <c r="R490" s="6" t="str">
        <f aca="false">IF(AG490=1,IF(H490&lt;&gt;"Not given",H490,IF(TYPE(H490)=2,IF(SUMIFS(#REF!,#REF!,A490)&gt;0,SUMIFS(#REF!,#REF!,A490),"."),"Format error")),"")</f>
        <v/>
      </c>
      <c r="S490" s="6" t="str">
        <f aca="false">IF(AND(AG490=1,R490&lt;&gt;".")=TRUE(),R490/VLOOKUP(G490,'[1]Exchange Rates'!B$1:C$1048576,2,0),IF(R490=".",".",""))</f>
        <v/>
      </c>
      <c r="T490" s="6" t="str">
        <f aca="false">IF(AG490=1,IF(AI490="Value is not given at all",".",IF(AI490="Value is given by the source",S490,IF(AI490="Value is calculated with prices",(IF(SUMIFS(#REF!,#REF!,A490)&gt;0,SUMIFS(#REF!,#REF!,A490),"."))/VLOOKUP("USD",'[1]Exchange Rates'!B$1:C$1048576,2,0),"Error with coding"))),"")</f>
        <v/>
      </c>
      <c r="U490" s="5" t="s">
        <v>63</v>
      </c>
      <c r="V490" s="34" t="s">
        <v>560</v>
      </c>
      <c r="W490" s="34" t="s">
        <v>95</v>
      </c>
      <c r="X490" s="45" t="s">
        <v>99</v>
      </c>
      <c r="Y490" s="34" t="s">
        <v>122</v>
      </c>
      <c r="Z490" s="5" t="n">
        <v>0</v>
      </c>
      <c r="AA490" s="5" t="n">
        <v>0</v>
      </c>
      <c r="AB490" s="5" t="n">
        <f aca="false">IF(AND(D490="Humanitarian", AE490&lt;&gt;"."), 1, 0)</f>
        <v>0</v>
      </c>
      <c r="AC490" s="5" t="n">
        <f aca="false">IF(OR(M490="undisclosed", M490="."), 0, IF(M490=N490, 1, 0))</f>
        <v>0</v>
      </c>
      <c r="AD490" s="5" t="n">
        <v>0</v>
      </c>
      <c r="AE490" s="1" t="s">
        <v>62</v>
      </c>
      <c r="AF490" s="12" t="str">
        <f aca="false">""</f>
        <v/>
      </c>
      <c r="AG490" s="36" t="n">
        <v>0</v>
      </c>
      <c r="AH490" s="36" t="s">
        <v>66</v>
      </c>
      <c r="AI490" s="36" t="s">
        <v>67</v>
      </c>
      <c r="AJ490" s="36" t="n">
        <v>1</v>
      </c>
      <c r="AK490" s="36" t="n">
        <v>13</v>
      </c>
      <c r="AL490" s="36" t="n">
        <v>0</v>
      </c>
      <c r="AM490" s="36" t="n">
        <f aca="false">IF(OR(AN490="2022-2023",AN490=2022), 1, 0)</f>
        <v>1</v>
      </c>
      <c r="AN490" s="36" t="s">
        <v>68</v>
      </c>
      <c r="AO490" s="36" t="n">
        <f aca="false">VLOOKUP($I490,'[1]Price List, Weapons &amp; Items'!B$1:F$1048576,5,0)</f>
        <v>0</v>
      </c>
      <c r="AP490" s="36" t="n">
        <f aca="false">IF(AND(AO490=1,M490="undisclosed")=TRUE(),1,0)</f>
        <v>0</v>
      </c>
      <c r="AQ490" s="36" t="n">
        <f aca="false">IF(AND(AO490=1,N490="undisclosed")=TRUE(),1,0)</f>
        <v>0</v>
      </c>
      <c r="AR490" s="36" t="n">
        <f aca="false">IFERROR(IF(SEARCH("ammuni",I490,1)&gt;0,1,0),0)</f>
        <v>1</v>
      </c>
      <c r="AS490" s="5" t="str">
        <f aca="false">VLOOKUP($I490,'[1]Price List, Weapons &amp; Items'!B$1:L$1048576,COLUMN('[1]Price List, Weapons &amp; Items'!$J$11)-1,0)</f>
        <v>Government information</v>
      </c>
      <c r="AT490" s="5" t="str">
        <f aca="false">IF(I490=".",".",VLOOKUP($I490,'[1]Price List, Weapons &amp; Items'!B$1:J$1048576,3,0))</f>
        <v>120mm tank ammunition</v>
      </c>
      <c r="AU490" s="13" t="str">
        <f aca="true">IF(AG490=1,(OFFSET(I490,0,0,COUNTIF(#REF!,A490),1)),"")</f>
        <v/>
      </c>
      <c r="AV490" s="5" t="n">
        <f aca="false">VLOOKUP($I490,'[1]Price List, Weapons &amp; Items'!B$1:L$1048576,COLUMN('[1]Price List, Weapons &amp; Items'!$L$11)-1,0)</f>
        <v>0</v>
      </c>
      <c r="AW490" s="5" t="n">
        <f aca="false">IF(U490="Yes",1,0)</f>
        <v>1</v>
      </c>
      <c r="AX490" s="5" t="n">
        <f aca="false">IF(D490="Military",IF(OR(IFERROR(SEARCH("equipment",E490,1),0)&gt;0,IFERROR(SEARCH("weapons",E490,1),0)&gt;0),1,0),0)</f>
        <v>1</v>
      </c>
      <c r="AY490" s="5" t="str">
        <f aca="false">IFERROR(IF(VALUE(TEXT(C490,"mm"))=IF(AK490&gt;12,AK490-12,AK490),".",IF(TEXT(C490,"mm")="01",".",1)),"Value is not in date format")</f>
        <v>.</v>
      </c>
      <c r="AZ490" s="5" t="str">
        <f aca="false">IF(AND(A490=A489,C490=C489)=TRUE(),IF(F490=F489,".","1"),".")</f>
        <v>.</v>
      </c>
      <c r="BA490" s="5" t="str">
        <f aca="false">IF(AND(_xlfn.ISFORMULA(R490),_xlfn.ISFORMULA(S490),_xlfn.ISFORMULA(T490))=TRUE(),".",1)</f>
        <v>.</v>
      </c>
      <c r="BB490" s="5" t="str">
        <f aca="false">IF(T490&lt;&gt;".",IF(T490&gt;S490,1,"."),".")</f>
        <v>.</v>
      </c>
      <c r="BC490" s="5" t="n">
        <f aca="false">IFERROR(VLOOKUP(B490,'[1]Share, Heavy Weapons to Ukraine'!B$1:AA$1048576,COLUMN('[1]Share, Heavy Weapons to Ukraine'!C499)-1,0),0)</f>
        <v>1</v>
      </c>
      <c r="BD490" s="5" t="n">
        <f aca="false">VLOOKUP(Sheet1!B490,'[1]Country Summary (€)'!B$1:F$1048576,COLUMN('[1]Country Summary (€)'!C500)-1,FALSE())</f>
        <v>0</v>
      </c>
      <c r="BE490" s="5" t="str">
        <f aca="false">IF(AND(AG490=1,D490="Military",H490&lt;&gt;"Not given")=TRUE(),IF(SUMIFS(#REF!,#REF!,A490)&gt;0,ABS((SUMIFS(#REF!,#REF!,A490)/VLOOKUP("USD",'[1]Exchange Rates'!B$1:C$1048576,2,0)))/S490,"."),".")</f>
        <v>.</v>
      </c>
      <c r="BF490" s="1" t="str">
        <f aca="false">IF(AND(AG490=1,D490="Military",H490&lt;&gt;"Not given")=TRUE(),IF(SUMIFS(#REF!,#REF!,A490)&gt;0,IF((ABS((SUMIFS(#REF!,#REF!,A490)/VLOOKUP("USD",'[1]Exchange Rates'!B$1:C$1048576,2,0)))/S490)&gt;1,(SUMIFS(#REF!,#REF!,A490)-S490)/S490,(S490-SUMIFS(#REF!,#REF!,A490))/SUMIFS(#REF!,#REF!,A490)),"."),".")</f>
        <v>.</v>
      </c>
    </row>
    <row r="491" customFormat="false" ht="15.75" hidden="false" customHeight="true" outlineLevel="0" collapsed="false">
      <c r="A491" s="37" t="s">
        <v>554</v>
      </c>
      <c r="B491" s="37" t="s">
        <v>57</v>
      </c>
      <c r="C491" s="38" t="n">
        <v>44951</v>
      </c>
      <c r="D491" s="37" t="s">
        <v>105</v>
      </c>
      <c r="E491" s="37" t="s">
        <v>370</v>
      </c>
      <c r="F491" s="37" t="s">
        <v>559</v>
      </c>
      <c r="G491" s="5" t="s">
        <v>61</v>
      </c>
      <c r="H491" s="53" t="n">
        <v>400000000</v>
      </c>
      <c r="I491" s="1" t="s">
        <v>509</v>
      </c>
      <c r="J491" s="7" t="str">
        <f aca="false">VLOOKUP($I491,'[1]Price List, Weapons &amp; Items'!B$1:C$1048576,2,0)</f>
        <v>Heavy weapon</v>
      </c>
      <c r="K491" s="7" t="str">
        <f aca="false">IF(I491=".",I491,VLOOKUP($I491,'[1]Price List, Weapons &amp; Items'!B$1:D$1048576,3,0))</f>
        <v>Armored Recovery Vehicle (ARV)</v>
      </c>
      <c r="L491" s="8" t="n">
        <f aca="false">VLOOKUP(I491,'[1]Price List, Weapons &amp; Items'!B$1:E$1048576,4,0)</f>
        <v>0</v>
      </c>
      <c r="M491" s="9" t="n">
        <v>8</v>
      </c>
      <c r="N491" s="9" t="s">
        <v>166</v>
      </c>
      <c r="O491" s="9" t="n">
        <f aca="false">VLOOKUP($I491,'[1]Price List, Weapons &amp; Items'!B$1:G$1048576,6,0)</f>
        <v>6654468.87154607</v>
      </c>
      <c r="P491" s="6" t="str">
        <f aca="false">IF(TYPE(M491)=1,IF(TYPE(O491)=1,M491*O491,"No price"),".")</f>
        <v>No price</v>
      </c>
      <c r="Q491" s="6" t="str">
        <f aca="false">IF(TYPE(N491)=1,IF(TYPE(O491)=1,N491*O491,"No price"),".")</f>
        <v>.</v>
      </c>
      <c r="R491" s="6" t="str">
        <f aca="false">IF(AG491=1,IF(H491&lt;&gt;"Not given",H491,IF(TYPE(H491)=2,IF(SUMIFS(#REF!,#REF!,A491)&gt;0,SUMIFS(#REF!,#REF!,A491),"."),"Format error")),"")</f>
        <v/>
      </c>
      <c r="S491" s="6" t="str">
        <f aca="false">IF(AND(AG491=1,R491&lt;&gt;".")=TRUE(),R491/VLOOKUP(G491,'[1]Exchange Rates'!B$1:C$1048576,2,0),IF(R491=".",".",""))</f>
        <v/>
      </c>
      <c r="T491" s="6" t="str">
        <f aca="false">IF(AG491=1,IF(AI491="Value is not given at all",".",IF(AI491="Value is given by the source",S491,IF(AI491="Value is calculated with prices",(IF(SUMIFS(#REF!,#REF!,A491)&gt;0,SUMIFS(#REF!,#REF!,A491),"."))/VLOOKUP("USD",'[1]Exchange Rates'!B$1:C$1048576,2,0),"Error with coding"))),"")</f>
        <v/>
      </c>
      <c r="U491" s="5" t="s">
        <v>63</v>
      </c>
      <c r="V491" s="34" t="s">
        <v>560</v>
      </c>
      <c r="W491" s="34" t="s">
        <v>95</v>
      </c>
      <c r="X491" s="45" t="s">
        <v>99</v>
      </c>
      <c r="Y491" s="34" t="s">
        <v>122</v>
      </c>
      <c r="Z491" s="5" t="n">
        <v>0</v>
      </c>
      <c r="AA491" s="5" t="n">
        <v>0</v>
      </c>
      <c r="AB491" s="5" t="n">
        <f aca="false">IF(AND(D491="Humanitarian", AE491&lt;&gt;"."), 1, 0)</f>
        <v>0</v>
      </c>
      <c r="AC491" s="5" t="n">
        <f aca="false">IF(OR(M491="undisclosed", M491="."), 0, IF(M491=N491, 1, 0))</f>
        <v>0</v>
      </c>
      <c r="AD491" s="5" t="n">
        <v>0</v>
      </c>
      <c r="AE491" s="1" t="s">
        <v>62</v>
      </c>
      <c r="AF491" s="12" t="str">
        <f aca="false">""</f>
        <v/>
      </c>
      <c r="AG491" s="36" t="n">
        <v>0</v>
      </c>
      <c r="AH491" s="36" t="s">
        <v>66</v>
      </c>
      <c r="AI491" s="36" t="s">
        <v>67</v>
      </c>
      <c r="AJ491" s="36" t="n">
        <v>1</v>
      </c>
      <c r="AK491" s="36" t="n">
        <v>13</v>
      </c>
      <c r="AL491" s="36" t="n">
        <v>0</v>
      </c>
      <c r="AM491" s="36" t="n">
        <f aca="false">IF(OR(AN491="2022-2023",AN491=2022), 1, 0)</f>
        <v>1</v>
      </c>
      <c r="AN491" s="36" t="s">
        <v>68</v>
      </c>
      <c r="AO491" s="36" t="n">
        <f aca="false">VLOOKUP($I491,'[1]Price List, Weapons &amp; Items'!B$1:F$1048576,5,0)</f>
        <v>1</v>
      </c>
      <c r="AP491" s="36" t="n">
        <f aca="false">IF(AND(AO491=1,M491="undisclosed")=TRUE(),1,0)</f>
        <v>0</v>
      </c>
      <c r="AQ491" s="36" t="n">
        <f aca="false">IF(AND(AO491=1,N491="undisclosed")=TRUE(),1,0)</f>
        <v>1</v>
      </c>
      <c r="AR491" s="36" t="n">
        <f aca="false">IFERROR(IF(SEARCH("ammuni",I491,1)&gt;0,1,0),0)</f>
        <v>0</v>
      </c>
      <c r="AS491" s="5" t="str">
        <f aca="false">VLOOKUP($I491,'[1]Price List, Weapons &amp; Items'!B$1:L$1048576,COLUMN('[1]Price List, Weapons &amp; Items'!$J$11)-1,0)</f>
        <v>Contracts</v>
      </c>
      <c r="AT491" s="5" t="str">
        <f aca="false">IF(I491=".",".",VLOOKUP($I491,'[1]Price List, Weapons &amp; Items'!B$1:J$1048576,3,0))</f>
        <v>Armored Recovery Vehicle (ARV)</v>
      </c>
      <c r="AU491" s="13" t="str">
        <f aca="true">IF(AG491=1,(OFFSET(I491,0,0,COUNTIF(#REF!,A491),1)),"")</f>
        <v/>
      </c>
      <c r="AV491" s="5" t="n">
        <f aca="false">VLOOKUP($I491,'[1]Price List, Weapons &amp; Items'!B$1:L$1048576,COLUMN('[1]Price List, Weapons &amp; Items'!$L$11)-1,0)</f>
        <v>0</v>
      </c>
      <c r="AW491" s="5" t="n">
        <f aca="false">IF(U491="Yes",1,0)</f>
        <v>1</v>
      </c>
      <c r="AX491" s="5" t="n">
        <f aca="false">IF(D491="Military",IF(OR(IFERROR(SEARCH("equipment",E491,1),0)&gt;0,IFERROR(SEARCH("weapons",E491,1),0)&gt;0),1,0),0)</f>
        <v>1</v>
      </c>
      <c r="AY491" s="5" t="str">
        <f aca="false">IFERROR(IF(VALUE(TEXT(C491,"mm"))=IF(AK491&gt;12,AK491-12,AK491),".",IF(TEXT(C491,"mm")="01",".",1)),"Value is not in date format")</f>
        <v>.</v>
      </c>
      <c r="AZ491" s="5" t="str">
        <f aca="false">IF(AND(A491=A490,C491=C490)=TRUE(),IF(F491=F490,".","1"),".")</f>
        <v>.</v>
      </c>
      <c r="BA491" s="5" t="str">
        <f aca="false">IF(AND(_xlfn.ISFORMULA(R491),_xlfn.ISFORMULA(S491),_xlfn.ISFORMULA(T491))=TRUE(),".",1)</f>
        <v>.</v>
      </c>
      <c r="BB491" s="5" t="str">
        <f aca="false">IF(T491&lt;&gt;".",IF(T491&gt;S491,1,"."),".")</f>
        <v>.</v>
      </c>
      <c r="BC491" s="5" t="n">
        <f aca="false">IFERROR(VLOOKUP(B491,'[1]Share, Heavy Weapons to Ukraine'!B$1:AA$1048576,COLUMN('[1]Share, Heavy Weapons to Ukraine'!C500)-1,0),0)</f>
        <v>1</v>
      </c>
      <c r="BD491" s="5" t="n">
        <f aca="false">VLOOKUP(Sheet1!B491,'[1]Country Summary (€)'!B$1:F$1048576,COLUMN('[1]Country Summary (€)'!C501)-1,FALSE())</f>
        <v>0</v>
      </c>
      <c r="BE491" s="5" t="str">
        <f aca="false">IF(AND(AG491=1,D491="Military",H491&lt;&gt;"Not given")=TRUE(),IF(SUMIFS(#REF!,#REF!,A491)&gt;0,ABS((SUMIFS(#REF!,#REF!,A491)/VLOOKUP("USD",'[1]Exchange Rates'!B$1:C$1048576,2,0)))/S491,"."),".")</f>
        <v>.</v>
      </c>
      <c r="BF491" s="1" t="str">
        <f aca="false">IF(AND(AG491=1,D491="Military",H491&lt;&gt;"Not given")=TRUE(),IF(SUMIFS(#REF!,#REF!,A491)&gt;0,IF((ABS((SUMIFS(#REF!,#REF!,A491)/VLOOKUP("USD",'[1]Exchange Rates'!B$1:C$1048576,2,0)))/S491)&gt;1,(SUMIFS(#REF!,#REF!,A491)-S491)/S491,(S491-SUMIFS(#REF!,#REF!,A491))/SUMIFS(#REF!,#REF!,A491)),"."),".")</f>
        <v>.</v>
      </c>
    </row>
    <row r="492" customFormat="false" ht="15.75" hidden="false" customHeight="true" outlineLevel="0" collapsed="false">
      <c r="A492" s="37" t="s">
        <v>554</v>
      </c>
      <c r="B492" s="37" t="s">
        <v>57</v>
      </c>
      <c r="C492" s="38" t="n">
        <v>44951</v>
      </c>
      <c r="D492" s="37" t="s">
        <v>105</v>
      </c>
      <c r="E492" s="37" t="s">
        <v>370</v>
      </c>
      <c r="F492" s="37" t="s">
        <v>559</v>
      </c>
      <c r="G492" s="5" t="s">
        <v>61</v>
      </c>
      <c r="H492" s="53" t="n">
        <v>400000000</v>
      </c>
      <c r="I492" s="37" t="s">
        <v>498</v>
      </c>
      <c r="J492" s="7" t="str">
        <f aca="false">VLOOKUP($I492,'[1]Price List, Weapons &amp; Items'!B$1:C$1048576,2,0)</f>
        <v>Military equipment</v>
      </c>
      <c r="K492" s="7" t="str">
        <f aca="false">IF(I492=".",I492,VLOOKUP($I492,'[1]Price List, Weapons &amp; Items'!B$1:D$1048576,3,0))</f>
        <v>Military equipment</v>
      </c>
      <c r="L492" s="8" t="n">
        <f aca="false">VLOOKUP(I492,'[1]Price List, Weapons &amp; Items'!B$1:E$1048576,4,0)</f>
        <v>0</v>
      </c>
      <c r="M492" s="9" t="s">
        <v>166</v>
      </c>
      <c r="N492" s="9" t="s">
        <v>166</v>
      </c>
      <c r="O492" s="9" t="str">
        <f aca="false">VLOOKUP($I492,'[1]Price List, Weapons &amp; Items'!B$1:G$1048576,6,0)</f>
        <v>.</v>
      </c>
      <c r="P492" s="6" t="str">
        <f aca="false">IF(TYPE(M492)=1,IF(TYPE(O492)=1,M492*O492,"No price"),".")</f>
        <v>.</v>
      </c>
      <c r="Q492" s="6" t="str">
        <f aca="false">IF(TYPE(N492)=1,IF(TYPE(O492)=1,N492*O492,"No price"),".")</f>
        <v>.</v>
      </c>
      <c r="R492" s="6" t="str">
        <f aca="false">IF(AG492=1,IF(H492&lt;&gt;"Not given",H492,IF(TYPE(H492)=2,IF(SUMIFS(#REF!,#REF!,A492)&gt;0,SUMIFS(#REF!,#REF!,A492),"."),"Format error")),"")</f>
        <v/>
      </c>
      <c r="S492" s="6" t="str">
        <f aca="false">IF(AND(AG492=1,R492&lt;&gt;".")=TRUE(),R492/VLOOKUP(G492,'[1]Exchange Rates'!B$1:C$1048576,2,0),IF(R492=".",".",""))</f>
        <v/>
      </c>
      <c r="T492" s="6" t="str">
        <f aca="false">IF(AG492=1,IF(AI492="Value is not given at all",".",IF(AI492="Value is given by the source",S492,IF(AI492="Value is calculated with prices",(IF(SUMIFS(#REF!,#REF!,A492)&gt;0,SUMIFS(#REF!,#REF!,A492),"."))/VLOOKUP("USD",'[1]Exchange Rates'!B$1:C$1048576,2,0),"Error with coding"))),"")</f>
        <v/>
      </c>
      <c r="U492" s="5" t="s">
        <v>63</v>
      </c>
      <c r="V492" s="34" t="s">
        <v>560</v>
      </c>
      <c r="W492" s="34" t="s">
        <v>95</v>
      </c>
      <c r="X492" s="45" t="s">
        <v>99</v>
      </c>
      <c r="Y492" s="34" t="s">
        <v>122</v>
      </c>
      <c r="Z492" s="5" t="n">
        <v>0</v>
      </c>
      <c r="AA492" s="5" t="n">
        <v>0</v>
      </c>
      <c r="AB492" s="5" t="n">
        <f aca="false">IF(AND(D492="Humanitarian", AE492&lt;&gt;"."), 1, 0)</f>
        <v>0</v>
      </c>
      <c r="AC492" s="5" t="n">
        <f aca="false">IF(OR(M492="undisclosed", M492="."), 0, IF(M492=N492, 1, 0))</f>
        <v>0</v>
      </c>
      <c r="AD492" s="5" t="n">
        <v>0</v>
      </c>
      <c r="AE492" s="1" t="s">
        <v>62</v>
      </c>
      <c r="AF492" s="12" t="str">
        <f aca="false">""</f>
        <v/>
      </c>
      <c r="AG492" s="36" t="n">
        <v>0</v>
      </c>
      <c r="AH492" s="36" t="s">
        <v>66</v>
      </c>
      <c r="AI492" s="36" t="s">
        <v>67</v>
      </c>
      <c r="AJ492" s="36" t="n">
        <v>1</v>
      </c>
      <c r="AK492" s="36" t="n">
        <v>13</v>
      </c>
      <c r="AL492" s="36" t="n">
        <v>0</v>
      </c>
      <c r="AM492" s="36" t="n">
        <f aca="false">IF(OR(AN492="2022-2023",AN492=2022), 1, 0)</f>
        <v>1</v>
      </c>
      <c r="AN492" s="36" t="s">
        <v>68</v>
      </c>
      <c r="AO492" s="36" t="n">
        <f aca="false">VLOOKUP($I492,'[1]Price List, Weapons &amp; Items'!B$1:F$1048576,5,0)</f>
        <v>0</v>
      </c>
      <c r="AP492" s="36" t="n">
        <f aca="false">IF(AND(AO492=1,M492="undisclosed")=TRUE(),1,0)</f>
        <v>0</v>
      </c>
      <c r="AQ492" s="36" t="n">
        <f aca="false">IF(AND(AO492=1,N492="undisclosed")=TRUE(),1,0)</f>
        <v>0</v>
      </c>
      <c r="AR492" s="36" t="n">
        <f aca="false">IFERROR(IF(SEARCH("ammuni",I492,1)&gt;0,1,0),0)</f>
        <v>0</v>
      </c>
      <c r="AS492" s="5" t="str">
        <f aca="false">VLOOKUP($I492,'[1]Price List, Weapons &amp; Items'!B$1:L$1048576,COLUMN('[1]Price List, Weapons &amp; Items'!$J$11)-1,0)</f>
        <v>.</v>
      </c>
      <c r="AT492" s="5" t="str">
        <f aca="false">IF(I492=".",".",VLOOKUP($I492,'[1]Price List, Weapons &amp; Items'!B$1:J$1048576,3,0))</f>
        <v>Military equipment</v>
      </c>
      <c r="AU492" s="13" t="str">
        <f aca="true">IF(AG492=1,(OFFSET(I492,0,0,COUNTIF(#REF!,A492),1)),"")</f>
        <v/>
      </c>
      <c r="AV492" s="5" t="str">
        <f aca="false">VLOOKUP($I492,'[1]Price List, Weapons &amp; Items'!B$1:L$1048576,COLUMN('[1]Price List, Weapons &amp; Items'!$L$11)-1,0)</f>
        <v>no price, 0 count</v>
      </c>
      <c r="AW492" s="5" t="n">
        <f aca="false">IF(U492="Yes",1,0)</f>
        <v>1</v>
      </c>
      <c r="AX492" s="5" t="n">
        <f aca="false">IF(D492="Military",IF(OR(IFERROR(SEARCH("equipment",E492,1),0)&gt;0,IFERROR(SEARCH("weapons",E492,1),0)&gt;0),1,0),0)</f>
        <v>1</v>
      </c>
      <c r="AY492" s="5" t="str">
        <f aca="false">IFERROR(IF(VALUE(TEXT(C492,"mm"))=IF(AK492&gt;12,AK492-12,AK492),".",IF(TEXT(C492,"mm")="01",".",1)),"Value is not in date format")</f>
        <v>.</v>
      </c>
      <c r="AZ492" s="5" t="str">
        <f aca="false">IF(AND(A492=A491,C492=C491)=TRUE(),IF(F492=F491,".","1"),".")</f>
        <v>.</v>
      </c>
      <c r="BA492" s="5" t="str">
        <f aca="false">IF(AND(_xlfn.ISFORMULA(R492),_xlfn.ISFORMULA(S492),_xlfn.ISFORMULA(T492))=TRUE(),".",1)</f>
        <v>.</v>
      </c>
      <c r="BB492" s="5" t="str">
        <f aca="false">IF(T492&lt;&gt;".",IF(T492&gt;S492,1,"."),".")</f>
        <v>.</v>
      </c>
      <c r="BC492" s="5" t="n">
        <f aca="false">IFERROR(VLOOKUP(B492,'[1]Share, Heavy Weapons to Ukraine'!B$1:AA$1048576,COLUMN('[1]Share, Heavy Weapons to Ukraine'!C501)-1,0),0)</f>
        <v>1</v>
      </c>
      <c r="BD492" s="5" t="n">
        <f aca="false">VLOOKUP(Sheet1!B492,'[1]Country Summary (€)'!B$1:F$1048576,COLUMN('[1]Country Summary (€)'!C502)-1,FALSE())</f>
        <v>0</v>
      </c>
      <c r="BE492" s="5" t="str">
        <f aca="false">IF(AND(AG492=1,D492="Military",H492&lt;&gt;"Not given")=TRUE(),IF(SUMIFS(#REF!,#REF!,A492)&gt;0,ABS((SUMIFS(#REF!,#REF!,A492)/VLOOKUP("USD",'[1]Exchange Rates'!B$1:C$1048576,2,0)))/S492,"."),".")</f>
        <v>.</v>
      </c>
      <c r="BF492" s="1" t="str">
        <f aca="false">IF(AND(AG492=1,D492="Military",H492&lt;&gt;"Not given")=TRUE(),IF(SUMIFS(#REF!,#REF!,A492)&gt;0,IF((ABS((SUMIFS(#REF!,#REF!,A492)/VLOOKUP("USD",'[1]Exchange Rates'!B$1:C$1048576,2,0)))/S492)&gt;1,(SUMIFS(#REF!,#REF!,A492)-S492)/S492,(S492-SUMIFS(#REF!,#REF!,A492))/SUMIFS(#REF!,#REF!,A492)),"."),".")</f>
        <v>.</v>
      </c>
    </row>
    <row r="493" customFormat="false" ht="15.75" hidden="false" customHeight="true" outlineLevel="0" collapsed="false">
      <c r="A493" s="37" t="s">
        <v>554</v>
      </c>
      <c r="B493" s="37" t="s">
        <v>57</v>
      </c>
      <c r="C493" s="92" t="n">
        <v>44960</v>
      </c>
      <c r="D493" s="37" t="s">
        <v>105</v>
      </c>
      <c r="E493" s="37" t="s">
        <v>370</v>
      </c>
      <c r="F493" s="37" t="s">
        <v>562</v>
      </c>
      <c r="G493" s="5" t="s">
        <v>61</v>
      </c>
      <c r="H493" s="39" t="n">
        <v>1750000000</v>
      </c>
      <c r="I493" s="37" t="s">
        <v>563</v>
      </c>
      <c r="J493" s="7" t="str">
        <f aca="false">VLOOKUP($I493,'[1]Price List, Weapons &amp; Items'!B$1:C$1048576,2,0)</f>
        <v>Heavy weapon</v>
      </c>
      <c r="K493" s="7" t="str">
        <f aca="false">IF(I493=".",I493,VLOOKUP($I493,'[1]Price List, Weapons &amp; Items'!B$1:D$1048576,3,0))</f>
        <v>Anti-aircraft surface-to-air missile (SAM) system (medium-range)</v>
      </c>
      <c r="L493" s="8" t="n">
        <f aca="false">VLOOKUP(I493,'[1]Price List, Weapons &amp; Items'!B$1:E$1048576,4,0)</f>
        <v>0</v>
      </c>
      <c r="M493" s="40" t="n">
        <v>2</v>
      </c>
      <c r="N493" s="9" t="s">
        <v>166</v>
      </c>
      <c r="O493" s="9" t="n">
        <f aca="false">VLOOKUP($I493,'[1]Price List, Weapons &amp; Items'!B$1:G$1048576,6,0)</f>
        <v>325604.282933703</v>
      </c>
      <c r="P493" s="6" t="str">
        <f aca="false">IF(TYPE(M493)=1,IF(TYPE(O493)=1,M493*O493,"No price"),".")</f>
        <v>No price</v>
      </c>
      <c r="Q493" s="6" t="str">
        <f aca="false">IF(TYPE(N493)=1,IF(TYPE(O493)=1,N493*O493,"No price"),".")</f>
        <v>.</v>
      </c>
      <c r="R493" s="6" t="str">
        <f aca="false">IF(AG493=1,IF(H493&lt;&gt;"Not given",H493,IF(TYPE(H493)=2,IF(SUMIFS(#REF!,#REF!,A493)&gt;0,SUMIFS(#REF!,#REF!,A493),"."),"Format error")),"")</f>
        <v/>
      </c>
      <c r="S493" s="6" t="str">
        <f aca="false">IF(AND(AG493=1,R493&lt;&gt;".")=TRUE(),R493/VLOOKUP(G493,'[1]Exchange Rates'!B$1:C$1048576,2,0),IF(R493=".",".",""))</f>
        <v/>
      </c>
      <c r="T493" s="6" t="str">
        <f aca="false">IF(AG493=1,IF(AI493="Value is not given at all",".",IF(AI493="Value is given by the source",S493,IF(AI493="Value is calculated with prices",(IF(SUMIFS(#REF!,#REF!,A493)&gt;0,SUMIFS(#REF!,#REF!,A493),"."))/VLOOKUP("USD",'[1]Exchange Rates'!B$1:C$1048576,2,0),"Error with coding"))),"")</f>
        <v/>
      </c>
      <c r="U493" s="43" t="s">
        <v>63</v>
      </c>
      <c r="V493" s="34" t="s">
        <v>500</v>
      </c>
      <c r="W493" s="34" t="s">
        <v>108</v>
      </c>
      <c r="X493" s="37" t="s">
        <v>62</v>
      </c>
      <c r="Y493" s="37" t="s">
        <v>62</v>
      </c>
      <c r="Z493" s="43" t="n">
        <v>0</v>
      </c>
      <c r="AA493" s="43" t="n">
        <v>0</v>
      </c>
      <c r="AB493" s="5" t="n">
        <f aca="false">IF(AND(D493="Humanitarian", AE493&lt;&gt;"."), 1, 0)</f>
        <v>0</v>
      </c>
      <c r="AC493" s="5" t="n">
        <f aca="false">IF(OR(M493="undisclosed", M493="."), 0, IF(M493=N493, 1, 0))</f>
        <v>0</v>
      </c>
      <c r="AD493" s="5" t="n">
        <v>0</v>
      </c>
      <c r="AE493" s="37" t="s">
        <v>62</v>
      </c>
      <c r="AF493" s="12" t="str">
        <f aca="false">""</f>
        <v/>
      </c>
      <c r="AG493" s="36" t="n">
        <v>0</v>
      </c>
      <c r="AH493" s="43" t="s">
        <v>66</v>
      </c>
      <c r="AI493" s="43" t="s">
        <v>67</v>
      </c>
      <c r="AJ493" s="36" t="n">
        <v>1</v>
      </c>
      <c r="AK493" s="43" t="n">
        <v>14</v>
      </c>
      <c r="AL493" s="36" t="n">
        <v>0</v>
      </c>
      <c r="AM493" s="36" t="n">
        <f aca="false">IF(OR(AN493="2022-2023",AN493=2022), 1, 0)</f>
        <v>1</v>
      </c>
      <c r="AN493" s="36" t="s">
        <v>68</v>
      </c>
      <c r="AO493" s="36" t="n">
        <f aca="false">VLOOKUP($I493,'[1]Price List, Weapons &amp; Items'!B$1:F$1048576,5,0)</f>
        <v>0</v>
      </c>
      <c r="AP493" s="36" t="n">
        <f aca="false">IF(AND(AO493=1,M493="undisclosed")=TRUE(),1,0)</f>
        <v>0</v>
      </c>
      <c r="AQ493" s="36" t="n">
        <f aca="false">IF(AND(AO493=1,N493="undisclosed")=TRUE(),1,0)</f>
        <v>0</v>
      </c>
      <c r="AR493" s="36" t="n">
        <f aca="false">IFERROR(IF(SEARCH("ammuni",I493,1)&gt;0,1,0),0)</f>
        <v>0</v>
      </c>
      <c r="AS493" s="5" t="str">
        <f aca="false">VLOOKUP($I493,'[1]Price List, Weapons &amp; Items'!B$1:L$1048576,COLUMN('[1]Price List, Weapons &amp; Items'!$J$11)-1,0)</f>
        <v>Contracts</v>
      </c>
      <c r="AT493" s="5" t="str">
        <f aca="false">IF(I493=".",".",VLOOKUP($I493,'[1]Price List, Weapons &amp; Items'!B$1:J$1048576,3,0))</f>
        <v>Anti-aircraft surface-to-air missile (SAM) system (medium-range)</v>
      </c>
      <c r="AU493" s="13" t="str">
        <f aca="true">IF(AG493=1,(OFFSET(I493,0,0,COUNTIF(#REF!,A493),1)),"")</f>
        <v/>
      </c>
      <c r="AV493" s="5" t="n">
        <f aca="false">VLOOKUP($I493,'[1]Price List, Weapons &amp; Items'!B$1:L$1048576,COLUMN('[1]Price List, Weapons &amp; Items'!$L$11)-1,0)</f>
        <v>0</v>
      </c>
      <c r="AW493" s="5" t="n">
        <f aca="false">IF(U493="Yes",1,0)</f>
        <v>1</v>
      </c>
      <c r="AX493" s="5" t="n">
        <f aca="false">IF(D493="Military",IF(OR(IFERROR(SEARCH("equipment",E493,1),0)&gt;0,IFERROR(SEARCH("weapons",E493,1),0)&gt;0),1,0),0)</f>
        <v>1</v>
      </c>
      <c r="AY493" s="5" t="str">
        <f aca="false">IFERROR(IF(VALUE(TEXT(C493,"mm"))=IF(AK493&gt;12,AK493-12,AK493),".",IF(TEXT(C493,"mm")="01",".",1)),"Value is not in date format")</f>
        <v>.</v>
      </c>
      <c r="AZ493" s="5" t="str">
        <f aca="false">IF(AND(A493=A492,C493=C492)=TRUE(),IF(F493=F492,".","1"),".")</f>
        <v>.</v>
      </c>
      <c r="BA493" s="5" t="str">
        <f aca="false">IF(AND(_xlfn.ISFORMULA(R493),_xlfn.ISFORMULA(S493),_xlfn.ISFORMULA(T493))=TRUE(),".",1)</f>
        <v>.</v>
      </c>
      <c r="BB493" s="5" t="str">
        <f aca="false">IF(T493&lt;&gt;".",IF(T493&gt;S493,1,"."),".")</f>
        <v>.</v>
      </c>
      <c r="BC493" s="5" t="n">
        <f aca="false">IFERROR(VLOOKUP(B493,'[1]Share, Heavy Weapons to Ukraine'!B$1:AA$1048576,COLUMN('[1]Share, Heavy Weapons to Ukraine'!C502)-1,0),0)</f>
        <v>1</v>
      </c>
      <c r="BD493" s="5" t="n">
        <f aca="false">VLOOKUP(Sheet1!B493,'[1]Country Summary (€)'!B$1:F$1048576,COLUMN('[1]Country Summary (€)'!C503)-1,FALSE())</f>
        <v>0</v>
      </c>
      <c r="BE493" s="5" t="str">
        <f aca="false">IF(AND(AG493=1,D493="Military",H493&lt;&gt;"Not given")=TRUE(),IF(SUMIFS(#REF!,#REF!,A493)&gt;0,ABS((SUMIFS(#REF!,#REF!,A493)/VLOOKUP("USD",'[1]Exchange Rates'!B$1:C$1048576,2,0)))/S493,"."),".")</f>
        <v>.</v>
      </c>
      <c r="BF493" s="1" t="str">
        <f aca="false">IF(AND(AG493=1,D493="Military",H493&lt;&gt;"Not given")=TRUE(),IF(SUMIFS(#REF!,#REF!,A493)&gt;0,IF((ABS((SUMIFS(#REF!,#REF!,A493)/VLOOKUP("USD",'[1]Exchange Rates'!B$1:C$1048576,2,0)))/S493)&gt;1,(SUMIFS(#REF!,#REF!,A493)-S493)/S493,(S493-SUMIFS(#REF!,#REF!,A493))/SUMIFS(#REF!,#REF!,A493)),"."),".")</f>
        <v>.</v>
      </c>
      <c r="BG493" s="37" t="s">
        <v>491</v>
      </c>
      <c r="BH493" s="37" t="s">
        <v>491</v>
      </c>
      <c r="BI493" s="37" t="s">
        <v>491</v>
      </c>
      <c r="BJ493" s="37" t="s">
        <v>491</v>
      </c>
      <c r="BK493" s="37" t="s">
        <v>491</v>
      </c>
      <c r="BL493" s="37" t="s">
        <v>491</v>
      </c>
      <c r="BM493" s="37" t="s">
        <v>491</v>
      </c>
      <c r="BN493" s="37" t="s">
        <v>491</v>
      </c>
      <c r="BO493" s="37" t="s">
        <v>491</v>
      </c>
      <c r="BP493" s="37" t="s">
        <v>491</v>
      </c>
      <c r="BQ493" s="37" t="s">
        <v>491</v>
      </c>
      <c r="BR493" s="37" t="s">
        <v>491</v>
      </c>
      <c r="BS493" s="37" t="s">
        <v>491</v>
      </c>
      <c r="BT493" s="37" t="s">
        <v>491</v>
      </c>
      <c r="BU493" s="37" t="s">
        <v>491</v>
      </c>
      <c r="BV493" s="37" t="s">
        <v>491</v>
      </c>
      <c r="BW493" s="37" t="s">
        <v>491</v>
      </c>
      <c r="BX493" s="37" t="s">
        <v>491</v>
      </c>
    </row>
    <row r="494" customFormat="false" ht="15.75" hidden="false" customHeight="true" outlineLevel="0" collapsed="false">
      <c r="A494" s="37" t="s">
        <v>554</v>
      </c>
      <c r="B494" s="37" t="s">
        <v>57</v>
      </c>
      <c r="C494" s="92" t="n">
        <v>44960</v>
      </c>
      <c r="D494" s="37" t="s">
        <v>105</v>
      </c>
      <c r="E494" s="37" t="s">
        <v>370</v>
      </c>
      <c r="F494" s="37" t="s">
        <v>562</v>
      </c>
      <c r="G494" s="5" t="s">
        <v>61</v>
      </c>
      <c r="H494" s="39" t="n">
        <v>1750000000</v>
      </c>
      <c r="I494" s="37" t="s">
        <v>564</v>
      </c>
      <c r="J494" s="7" t="str">
        <f aca="false">VLOOKUP($I494,'[1]Price List, Weapons &amp; Items'!B$1:C$1048576,2,0)</f>
        <v>Heavy weapon</v>
      </c>
      <c r="K494" s="7" t="str">
        <f aca="false">IF(I494=".",I494,VLOOKUP($I494,'[1]Price List, Weapons &amp; Items'!B$1:D$1048576,3,0))</f>
        <v>Self-propelled anti-aircraft weapon</v>
      </c>
      <c r="L494" s="8" t="n">
        <f aca="false">VLOOKUP(I494,'[1]Price List, Weapons &amp; Items'!B$1:E$1048576,4,0)</f>
        <v>0</v>
      </c>
      <c r="M494" s="9" t="s">
        <v>166</v>
      </c>
      <c r="N494" s="9" t="s">
        <v>166</v>
      </c>
      <c r="O494" s="9" t="str">
        <f aca="false">VLOOKUP($I494,'[1]Price List, Weapons &amp; Items'!B$1:G$1048576,6,0)</f>
        <v>.</v>
      </c>
      <c r="P494" s="6" t="str">
        <f aca="false">IF(TYPE(M494)=1,IF(TYPE(O494)=1,M494*O494,"No price"),".")</f>
        <v>.</v>
      </c>
      <c r="Q494" s="6" t="str">
        <f aca="false">IF(TYPE(N494)=1,IF(TYPE(O494)=1,N494*O494,"No price"),".")</f>
        <v>.</v>
      </c>
      <c r="R494" s="6" t="str">
        <f aca="false">IF(AG494=1,IF(H494&lt;&gt;"Not given",H494,IF(TYPE(H494)=2,IF(SUMIFS(#REF!,#REF!,A494)&gt;0,SUMIFS(#REF!,#REF!,A494),"."),"Format error")),"")</f>
        <v/>
      </c>
      <c r="S494" s="6" t="str">
        <f aca="false">IF(AND(AG494=1,R494&lt;&gt;".")=TRUE(),R494/VLOOKUP(G494,'[1]Exchange Rates'!B$1:C$1048576,2,0),IF(R494=".",".",""))</f>
        <v/>
      </c>
      <c r="T494" s="6" t="str">
        <f aca="false">IF(AG494=1,IF(AI494="Value is not given at all",".",IF(AI494="Value is given by the source",S494,IF(AI494="Value is calculated with prices",(IF(SUMIFS(#REF!,#REF!,A494)&gt;0,SUMIFS(#REF!,#REF!,A494),"."))/VLOOKUP("USD",'[1]Exchange Rates'!B$1:C$1048576,2,0),"Error with coding"))),"")</f>
        <v/>
      </c>
      <c r="U494" s="43" t="s">
        <v>63</v>
      </c>
      <c r="V494" s="34" t="s">
        <v>500</v>
      </c>
      <c r="W494" s="34" t="s">
        <v>108</v>
      </c>
      <c r="X494" s="37" t="s">
        <v>62</v>
      </c>
      <c r="Y494" s="37" t="s">
        <v>62</v>
      </c>
      <c r="Z494" s="43" t="n">
        <v>0</v>
      </c>
      <c r="AA494" s="43" t="n">
        <v>0</v>
      </c>
      <c r="AB494" s="5" t="n">
        <f aca="false">IF(AND(D494="Humanitarian", AE494&lt;&gt;"."), 1, 0)</f>
        <v>0</v>
      </c>
      <c r="AC494" s="5" t="n">
        <f aca="false">IF(OR(M494="undisclosed", M494="."), 0, IF(M494=N494, 1, 0))</f>
        <v>0</v>
      </c>
      <c r="AD494" s="5" t="n">
        <v>0</v>
      </c>
      <c r="AE494" s="37" t="s">
        <v>62</v>
      </c>
      <c r="AF494" s="12" t="str">
        <f aca="false">""</f>
        <v/>
      </c>
      <c r="AG494" s="36" t="n">
        <v>0</v>
      </c>
      <c r="AH494" s="43" t="s">
        <v>66</v>
      </c>
      <c r="AI494" s="43" t="s">
        <v>67</v>
      </c>
      <c r="AJ494" s="36" t="n">
        <v>1</v>
      </c>
      <c r="AK494" s="43" t="n">
        <v>14</v>
      </c>
      <c r="AL494" s="36" t="n">
        <v>0</v>
      </c>
      <c r="AM494" s="36" t="n">
        <f aca="false">IF(OR(AN494="2022-2023",AN494=2022), 1, 0)</f>
        <v>1</v>
      </c>
      <c r="AN494" s="36" t="s">
        <v>68</v>
      </c>
      <c r="AO494" s="36" t="n">
        <f aca="false">VLOOKUP($I494,'[1]Price List, Weapons &amp; Items'!B$1:F$1048576,5,0)</f>
        <v>0</v>
      </c>
      <c r="AP494" s="36" t="n">
        <f aca="false">IF(AND(AO494=1,M494="undisclosed")=TRUE(),1,0)</f>
        <v>0</v>
      </c>
      <c r="AQ494" s="36" t="n">
        <f aca="false">IF(AND(AO494=1,N494="undisclosed")=TRUE(),1,0)</f>
        <v>0</v>
      </c>
      <c r="AR494" s="36" t="n">
        <f aca="false">IFERROR(IF(SEARCH("ammuni",I494,1)&gt;0,1,0),0)</f>
        <v>0</v>
      </c>
      <c r="AS494" s="5" t="str">
        <f aca="false">VLOOKUP($I494,'[1]Price List, Weapons &amp; Items'!B$1:L$1048576,COLUMN('[1]Price List, Weapons &amp; Items'!$J$11)-1,0)</f>
        <v>.</v>
      </c>
      <c r="AT494" s="5" t="str">
        <f aca="false">IF(I494=".",".",VLOOKUP($I494,'[1]Price List, Weapons &amp; Items'!B$1:J$1048576,3,0))</f>
        <v>Self-propelled anti-aircraft weapon</v>
      </c>
      <c r="AU494" s="13" t="str">
        <f aca="true">IF(AG494=1,(OFFSET(I494,0,0,COUNTIF(#REF!,A494),1)),"")</f>
        <v/>
      </c>
      <c r="AV494" s="5" t="n">
        <f aca="false">VLOOKUP($I494,'[1]Price List, Weapons &amp; Items'!B$1:L$1048576,COLUMN('[1]Price List, Weapons &amp; Items'!$L$11)-1,0)</f>
        <v>0</v>
      </c>
      <c r="AW494" s="5" t="n">
        <f aca="false">IF(U494="Yes",1,0)</f>
        <v>1</v>
      </c>
      <c r="AX494" s="5" t="n">
        <f aca="false">IF(D494="Military",IF(OR(IFERROR(SEARCH("equipment",E494,1),0)&gt;0,IFERROR(SEARCH("weapons",E494,1),0)&gt;0),1,0),0)</f>
        <v>1</v>
      </c>
      <c r="AY494" s="5" t="str">
        <f aca="false">IFERROR(IF(VALUE(TEXT(C494,"mm"))=IF(AK494&gt;12,AK494-12,AK494),".",IF(TEXT(C494,"mm")="01",".",1)),"Value is not in date format")</f>
        <v>.</v>
      </c>
      <c r="AZ494" s="5" t="str">
        <f aca="false">IF(AND(A494=A493,C494=C493)=TRUE(),IF(F494=F493,".","1"),".")</f>
        <v>.</v>
      </c>
      <c r="BA494" s="5" t="str">
        <f aca="false">IF(AND(_xlfn.ISFORMULA(R494),_xlfn.ISFORMULA(S494),_xlfn.ISFORMULA(T494))=TRUE(),".",1)</f>
        <v>.</v>
      </c>
      <c r="BB494" s="5" t="str">
        <f aca="false">IF(T494&lt;&gt;".",IF(T494&gt;S494,1,"."),".")</f>
        <v>.</v>
      </c>
      <c r="BC494" s="5" t="n">
        <f aca="false">IFERROR(VLOOKUP(B494,'[1]Share, Heavy Weapons to Ukraine'!B$1:AA$1048576,COLUMN('[1]Share, Heavy Weapons to Ukraine'!C503)-1,0),0)</f>
        <v>1</v>
      </c>
      <c r="BD494" s="5" t="n">
        <f aca="false">VLOOKUP(Sheet1!B494,'[1]Country Summary (€)'!B$1:F$1048576,COLUMN('[1]Country Summary (€)'!C504)-1,FALSE())</f>
        <v>0</v>
      </c>
      <c r="BE494" s="5" t="str">
        <f aca="false">IF(AND(AG494=1,D494="Military",H494&lt;&gt;"Not given")=TRUE(),IF(SUMIFS(#REF!,#REF!,A494)&gt;0,ABS((SUMIFS(#REF!,#REF!,A494)/VLOOKUP("USD",'[1]Exchange Rates'!B$1:C$1048576,2,0)))/S494,"."),".")</f>
        <v>.</v>
      </c>
      <c r="BF494" s="1" t="str">
        <f aca="false">IF(AND(AG494=1,D494="Military",H494&lt;&gt;"Not given")=TRUE(),IF(SUMIFS(#REF!,#REF!,A494)&gt;0,IF((ABS((SUMIFS(#REF!,#REF!,A494)/VLOOKUP("USD",'[1]Exchange Rates'!B$1:C$1048576,2,0)))/S494)&gt;1,(SUMIFS(#REF!,#REF!,A494)-S494)/S494,(S494-SUMIFS(#REF!,#REF!,A494))/SUMIFS(#REF!,#REF!,A494)),"."),".")</f>
        <v>.</v>
      </c>
      <c r="BG494" s="37" t="s">
        <v>491</v>
      </c>
      <c r="BH494" s="37" t="s">
        <v>491</v>
      </c>
      <c r="BI494" s="37" t="s">
        <v>491</v>
      </c>
      <c r="BJ494" s="37" t="s">
        <v>491</v>
      </c>
      <c r="BK494" s="37" t="s">
        <v>491</v>
      </c>
      <c r="BL494" s="37" t="s">
        <v>491</v>
      </c>
      <c r="BM494" s="37" t="s">
        <v>491</v>
      </c>
      <c r="BN494" s="37" t="s">
        <v>491</v>
      </c>
      <c r="BO494" s="37" t="s">
        <v>491</v>
      </c>
      <c r="BP494" s="37" t="s">
        <v>491</v>
      </c>
      <c r="BQ494" s="37" t="s">
        <v>491</v>
      </c>
      <c r="BR494" s="37" t="s">
        <v>491</v>
      </c>
      <c r="BS494" s="37" t="s">
        <v>491</v>
      </c>
      <c r="BT494" s="37" t="s">
        <v>491</v>
      </c>
      <c r="BU494" s="37" t="s">
        <v>491</v>
      </c>
      <c r="BV494" s="37" t="s">
        <v>491</v>
      </c>
      <c r="BW494" s="37" t="s">
        <v>491</v>
      </c>
      <c r="BX494" s="37" t="s">
        <v>491</v>
      </c>
    </row>
    <row r="495" customFormat="false" ht="15.75" hidden="false" customHeight="true" outlineLevel="0" collapsed="false">
      <c r="A495" s="37" t="s">
        <v>554</v>
      </c>
      <c r="B495" s="37" t="s">
        <v>57</v>
      </c>
      <c r="C495" s="92" t="n">
        <v>44960</v>
      </c>
      <c r="D495" s="37" t="s">
        <v>105</v>
      </c>
      <c r="E495" s="37" t="s">
        <v>370</v>
      </c>
      <c r="F495" s="37" t="s">
        <v>562</v>
      </c>
      <c r="G495" s="5" t="s">
        <v>61</v>
      </c>
      <c r="H495" s="39" t="n">
        <v>1750000000</v>
      </c>
      <c r="I495" s="37" t="s">
        <v>565</v>
      </c>
      <c r="J495" s="7" t="str">
        <f aca="false">VLOOKUP($I495,'[1]Price List, Weapons &amp; Items'!B$1:C$1048576,2,0)</f>
        <v>Military equipment</v>
      </c>
      <c r="K495" s="7" t="str">
        <f aca="false">IF(I495=".",I495,VLOOKUP($I495,'[1]Price List, Weapons &amp; Items'!B$1:D$1048576,3,0))</f>
        <v>Military equipment</v>
      </c>
      <c r="L495" s="8" t="n">
        <f aca="false">VLOOKUP(I495,'[1]Price List, Weapons &amp; Items'!B$1:E$1048576,4,0)</f>
        <v>0</v>
      </c>
      <c r="M495" s="9" t="s">
        <v>166</v>
      </c>
      <c r="N495" s="9" t="s">
        <v>166</v>
      </c>
      <c r="O495" s="9" t="str">
        <f aca="false">VLOOKUP($I495,'[1]Price List, Weapons &amp; Items'!B$1:G$1048576,6,0)</f>
        <v>.</v>
      </c>
      <c r="P495" s="6" t="str">
        <f aca="false">IF(TYPE(M495)=1,IF(TYPE(O495)=1,M495*O495,"No price"),".")</f>
        <v>.</v>
      </c>
      <c r="Q495" s="6" t="str">
        <f aca="false">IF(TYPE(N495)=1,IF(TYPE(O495)=1,N495*O495,"No price"),".")</f>
        <v>.</v>
      </c>
      <c r="R495" s="6" t="str">
        <f aca="false">IF(AG495=1,IF(H495&lt;&gt;"Not given",H495,IF(TYPE(H495)=2,IF(SUMIFS(#REF!,#REF!,A495)&gt;0,SUMIFS(#REF!,#REF!,A495),"."),"Format error")),"")</f>
        <v/>
      </c>
      <c r="S495" s="6" t="str">
        <f aca="false">IF(AND(AG495=1,R495&lt;&gt;".")=TRUE(),R495/VLOOKUP(G495,'[1]Exchange Rates'!B$1:C$1048576,2,0),IF(R495=".",".",""))</f>
        <v/>
      </c>
      <c r="T495" s="6" t="str">
        <f aca="false">IF(AG495=1,IF(AI495="Value is not given at all",".",IF(AI495="Value is given by the source",S495,IF(AI495="Value is calculated with prices",(IF(SUMIFS(#REF!,#REF!,A495)&gt;0,SUMIFS(#REF!,#REF!,A495),"."))/VLOOKUP("USD",'[1]Exchange Rates'!B$1:C$1048576,2,0),"Error with coding"))),"")</f>
        <v/>
      </c>
      <c r="U495" s="43" t="s">
        <v>63</v>
      </c>
      <c r="V495" s="34" t="s">
        <v>500</v>
      </c>
      <c r="W495" s="34" t="s">
        <v>108</v>
      </c>
      <c r="X495" s="37" t="s">
        <v>62</v>
      </c>
      <c r="Y495" s="37" t="s">
        <v>62</v>
      </c>
      <c r="Z495" s="43" t="n">
        <v>0</v>
      </c>
      <c r="AA495" s="43" t="n">
        <v>0</v>
      </c>
      <c r="AB495" s="5" t="n">
        <f aca="false">IF(AND(D495="Humanitarian", AE495&lt;&gt;"."), 1, 0)</f>
        <v>0</v>
      </c>
      <c r="AC495" s="5" t="n">
        <f aca="false">IF(OR(M495="undisclosed", M495="."), 0, IF(M495=N495, 1, 0))</f>
        <v>0</v>
      </c>
      <c r="AD495" s="5" t="n">
        <v>0</v>
      </c>
      <c r="AE495" s="37" t="s">
        <v>62</v>
      </c>
      <c r="AF495" s="12" t="str">
        <f aca="false">""</f>
        <v/>
      </c>
      <c r="AG495" s="36" t="n">
        <v>0</v>
      </c>
      <c r="AH495" s="43" t="s">
        <v>66</v>
      </c>
      <c r="AI495" s="43" t="s">
        <v>67</v>
      </c>
      <c r="AJ495" s="36" t="n">
        <v>1</v>
      </c>
      <c r="AK495" s="43" t="n">
        <v>14</v>
      </c>
      <c r="AL495" s="36" t="n">
        <v>0</v>
      </c>
      <c r="AM495" s="36" t="n">
        <f aca="false">IF(OR(AN495="2022-2023",AN495=2022), 1, 0)</f>
        <v>1</v>
      </c>
      <c r="AN495" s="36" t="s">
        <v>68</v>
      </c>
      <c r="AO495" s="36" t="n">
        <f aca="false">VLOOKUP($I495,'[1]Price List, Weapons &amp; Items'!B$1:F$1048576,5,0)</f>
        <v>0</v>
      </c>
      <c r="AP495" s="36" t="n">
        <f aca="false">IF(AND(AO495=1,M495="undisclosed")=TRUE(),1,0)</f>
        <v>0</v>
      </c>
      <c r="AQ495" s="36" t="n">
        <f aca="false">IF(AND(AO495=1,N495="undisclosed")=TRUE(),1,0)</f>
        <v>0</v>
      </c>
      <c r="AR495" s="36" t="n">
        <f aca="false">IFERROR(IF(SEARCH("ammuni",I495,1)&gt;0,1,0),0)</f>
        <v>0</v>
      </c>
      <c r="AS495" s="5" t="str">
        <f aca="false">VLOOKUP($I495,'[1]Price List, Weapons &amp; Items'!B$1:L$1048576,COLUMN('[1]Price List, Weapons &amp; Items'!$J$11)-1,0)</f>
        <v>.</v>
      </c>
      <c r="AT495" s="5" t="str">
        <f aca="false">IF(I495=".",".",VLOOKUP($I495,'[1]Price List, Weapons &amp; Items'!B$1:J$1048576,3,0))</f>
        <v>Military equipment</v>
      </c>
      <c r="AU495" s="13" t="str">
        <f aca="true">IF(AG495=1,(OFFSET(I495,0,0,COUNTIF(#REF!,A495),1)),"")</f>
        <v/>
      </c>
      <c r="AV495" s="5" t="str">
        <f aca="false">VLOOKUP($I495,'[1]Price List, Weapons &amp; Items'!B$1:L$1048576,COLUMN('[1]Price List, Weapons &amp; Items'!$L$11)-1,0)</f>
        <v>no price, 0 count</v>
      </c>
      <c r="AW495" s="5" t="n">
        <f aca="false">IF(U495="Yes",1,0)</f>
        <v>1</v>
      </c>
      <c r="AX495" s="5" t="n">
        <f aca="false">IF(D495="Military",IF(OR(IFERROR(SEARCH("equipment",E495,1),0)&gt;0,IFERROR(SEARCH("weapons",E495,1),0)&gt;0),1,0),0)</f>
        <v>1</v>
      </c>
      <c r="AY495" s="5" t="str">
        <f aca="false">IFERROR(IF(VALUE(TEXT(C495,"mm"))=IF(AK495&gt;12,AK495-12,AK495),".",IF(TEXT(C495,"mm")="01",".",1)),"Value is not in date format")</f>
        <v>.</v>
      </c>
      <c r="AZ495" s="5" t="str">
        <f aca="false">IF(AND(A495=A494,C495=C494)=TRUE(),IF(F495=F494,".","1"),".")</f>
        <v>.</v>
      </c>
      <c r="BA495" s="5" t="str">
        <f aca="false">IF(AND(_xlfn.ISFORMULA(R495),_xlfn.ISFORMULA(S495),_xlfn.ISFORMULA(T495))=TRUE(),".",1)</f>
        <v>.</v>
      </c>
      <c r="BB495" s="5" t="str">
        <f aca="false">IF(T495&lt;&gt;".",IF(T495&gt;S495,1,"."),".")</f>
        <v>.</v>
      </c>
      <c r="BC495" s="5" t="n">
        <f aca="false">IFERROR(VLOOKUP(B495,'[1]Share, Heavy Weapons to Ukraine'!B$1:AA$1048576,COLUMN('[1]Share, Heavy Weapons to Ukraine'!C504)-1,0),0)</f>
        <v>1</v>
      </c>
      <c r="BD495" s="5" t="n">
        <f aca="false">VLOOKUP(Sheet1!B495,'[1]Country Summary (€)'!B$1:F$1048576,COLUMN('[1]Country Summary (€)'!C505)-1,FALSE())</f>
        <v>0</v>
      </c>
      <c r="BE495" s="5" t="str">
        <f aca="false">IF(AND(AG495=1,D495="Military",H495&lt;&gt;"Not given")=TRUE(),IF(SUMIFS(#REF!,#REF!,A495)&gt;0,ABS((SUMIFS(#REF!,#REF!,A495)/VLOOKUP("USD",'[1]Exchange Rates'!B$1:C$1048576,2,0)))/S495,"."),".")</f>
        <v>.</v>
      </c>
      <c r="BF495" s="1" t="str">
        <f aca="false">IF(AND(AG495=1,D495="Military",H495&lt;&gt;"Not given")=TRUE(),IF(SUMIFS(#REF!,#REF!,A495)&gt;0,IF((ABS((SUMIFS(#REF!,#REF!,A495)/VLOOKUP("USD",'[1]Exchange Rates'!B$1:C$1048576,2,0)))/S495)&gt;1,(SUMIFS(#REF!,#REF!,A495)-S495)/S495,(S495-SUMIFS(#REF!,#REF!,A495))/SUMIFS(#REF!,#REF!,A495)),"."),".")</f>
        <v>.</v>
      </c>
      <c r="BG495" s="37" t="s">
        <v>491</v>
      </c>
      <c r="BH495" s="37" t="s">
        <v>491</v>
      </c>
      <c r="BI495" s="37" t="s">
        <v>491</v>
      </c>
      <c r="BJ495" s="37" t="s">
        <v>491</v>
      </c>
      <c r="BK495" s="37" t="s">
        <v>491</v>
      </c>
      <c r="BL495" s="37" t="s">
        <v>491</v>
      </c>
      <c r="BM495" s="37" t="s">
        <v>491</v>
      </c>
      <c r="BN495" s="37" t="s">
        <v>491</v>
      </c>
      <c r="BO495" s="37" t="s">
        <v>491</v>
      </c>
      <c r="BP495" s="37" t="s">
        <v>491</v>
      </c>
      <c r="BQ495" s="37" t="s">
        <v>491</v>
      </c>
      <c r="BR495" s="37" t="s">
        <v>491</v>
      </c>
      <c r="BS495" s="37" t="s">
        <v>491</v>
      </c>
      <c r="BT495" s="37" t="s">
        <v>491</v>
      </c>
      <c r="BU495" s="37" t="s">
        <v>491</v>
      </c>
      <c r="BV495" s="37" t="s">
        <v>491</v>
      </c>
      <c r="BW495" s="37" t="s">
        <v>491</v>
      </c>
      <c r="BX495" s="37" t="s">
        <v>491</v>
      </c>
    </row>
    <row r="496" customFormat="false" ht="15.75" hidden="false" customHeight="true" outlineLevel="0" collapsed="false">
      <c r="A496" s="37" t="s">
        <v>554</v>
      </c>
      <c r="B496" s="37" t="s">
        <v>57</v>
      </c>
      <c r="C496" s="92" t="n">
        <v>44960</v>
      </c>
      <c r="D496" s="37" t="s">
        <v>105</v>
      </c>
      <c r="E496" s="37" t="s">
        <v>370</v>
      </c>
      <c r="F496" s="37" t="s">
        <v>562</v>
      </c>
      <c r="G496" s="5" t="s">
        <v>61</v>
      </c>
      <c r="H496" s="39" t="n">
        <v>1750000000</v>
      </c>
      <c r="I496" s="37" t="s">
        <v>566</v>
      </c>
      <c r="J496" s="7" t="str">
        <f aca="false">VLOOKUP($I496,'[1]Price List, Weapons &amp; Items'!B$1:C$1048576,2,0)</f>
        <v>Military equipment</v>
      </c>
      <c r="K496" s="7" t="str">
        <f aca="false">IF(I496=".",I496,VLOOKUP($I496,'[1]Price List, Weapons &amp; Items'!B$1:D$1048576,3,0))</f>
        <v>Military equipment</v>
      </c>
      <c r="L496" s="8" t="n">
        <f aca="false">VLOOKUP(I496,'[1]Price List, Weapons &amp; Items'!B$1:E$1048576,4,0)</f>
        <v>0</v>
      </c>
      <c r="M496" s="9" t="s">
        <v>166</v>
      </c>
      <c r="N496" s="9" t="s">
        <v>166</v>
      </c>
      <c r="O496" s="9" t="str">
        <f aca="false">VLOOKUP($I496,'[1]Price List, Weapons &amp; Items'!B$1:G$1048576,6,0)</f>
        <v>.</v>
      </c>
      <c r="P496" s="6" t="str">
        <f aca="false">IF(TYPE(M496)=1,IF(TYPE(O496)=1,M496*O496,"No price"),".")</f>
        <v>.</v>
      </c>
      <c r="Q496" s="6" t="str">
        <f aca="false">IF(TYPE(N496)=1,IF(TYPE(O496)=1,N496*O496,"No price"),".")</f>
        <v>.</v>
      </c>
      <c r="R496" s="6" t="str">
        <f aca="false">IF(AG496=1,IF(H496&lt;&gt;"Not given",H496,IF(TYPE(H496)=2,IF(SUMIFS(#REF!,#REF!,A496)&gt;0,SUMIFS(#REF!,#REF!,A496),"."),"Format error")),"")</f>
        <v/>
      </c>
      <c r="S496" s="6" t="str">
        <f aca="false">IF(AND(AG496=1,R496&lt;&gt;".")=TRUE(),R496/VLOOKUP(G496,'[1]Exchange Rates'!B$1:C$1048576,2,0),IF(R496=".",".",""))</f>
        <v/>
      </c>
      <c r="T496" s="6" t="str">
        <f aca="false">IF(AG496=1,IF(AI496="Value is not given at all",".",IF(AI496="Value is given by the source",S496,IF(AI496="Value is calculated with prices",(IF(SUMIFS(#REF!,#REF!,A496)&gt;0,SUMIFS(#REF!,#REF!,A496),"."))/VLOOKUP("USD",'[1]Exchange Rates'!B$1:C$1048576,2,0),"Error with coding"))),"")</f>
        <v/>
      </c>
      <c r="U496" s="43" t="s">
        <v>63</v>
      </c>
      <c r="V496" s="34" t="s">
        <v>500</v>
      </c>
      <c r="W496" s="34" t="s">
        <v>108</v>
      </c>
      <c r="X496" s="37" t="s">
        <v>62</v>
      </c>
      <c r="Y496" s="37" t="s">
        <v>62</v>
      </c>
      <c r="Z496" s="43" t="n">
        <v>0</v>
      </c>
      <c r="AA496" s="43" t="n">
        <v>0</v>
      </c>
      <c r="AB496" s="5" t="n">
        <f aca="false">IF(AND(D496="Humanitarian", AE496&lt;&gt;"."), 1, 0)</f>
        <v>0</v>
      </c>
      <c r="AC496" s="5" t="n">
        <f aca="false">IF(OR(M496="undisclosed", M496="."), 0, IF(M496=N496, 1, 0))</f>
        <v>0</v>
      </c>
      <c r="AD496" s="5" t="n">
        <v>0</v>
      </c>
      <c r="AE496" s="37" t="s">
        <v>62</v>
      </c>
      <c r="AF496" s="12" t="str">
        <f aca="false">""</f>
        <v/>
      </c>
      <c r="AG496" s="36" t="n">
        <v>0</v>
      </c>
      <c r="AH496" s="43" t="s">
        <v>66</v>
      </c>
      <c r="AI496" s="43" t="s">
        <v>67</v>
      </c>
      <c r="AJ496" s="36" t="n">
        <v>1</v>
      </c>
      <c r="AK496" s="43" t="n">
        <v>14</v>
      </c>
      <c r="AL496" s="36" t="n">
        <v>0</v>
      </c>
      <c r="AM496" s="36" t="n">
        <f aca="false">IF(OR(AN496="2022-2023",AN496=2022), 1, 0)</f>
        <v>1</v>
      </c>
      <c r="AN496" s="36" t="s">
        <v>68</v>
      </c>
      <c r="AO496" s="36" t="n">
        <f aca="false">VLOOKUP($I496,'[1]Price List, Weapons &amp; Items'!B$1:F$1048576,5,0)</f>
        <v>0</v>
      </c>
      <c r="AP496" s="36" t="n">
        <f aca="false">IF(AND(AO496=1,M496="undisclosed")=TRUE(),1,0)</f>
        <v>0</v>
      </c>
      <c r="AQ496" s="36" t="n">
        <f aca="false">IF(AND(AO496=1,N496="undisclosed")=TRUE(),1,0)</f>
        <v>0</v>
      </c>
      <c r="AR496" s="36" t="n">
        <f aca="false">IFERROR(IF(SEARCH("ammuni",I496,1)&gt;0,1,0),0)</f>
        <v>0</v>
      </c>
      <c r="AS496" s="5" t="str">
        <f aca="false">VLOOKUP($I496,'[1]Price List, Weapons &amp; Items'!B$1:L$1048576,COLUMN('[1]Price List, Weapons &amp; Items'!$J$11)-1,0)</f>
        <v>.</v>
      </c>
      <c r="AT496" s="5" t="str">
        <f aca="false">IF(I496=".",".",VLOOKUP($I496,'[1]Price List, Weapons &amp; Items'!B$1:J$1048576,3,0))</f>
        <v>Military equipment</v>
      </c>
      <c r="AU496" s="13" t="str">
        <f aca="true">IF(AG496=1,(OFFSET(I496,0,0,COUNTIF(#REF!,A496),1)),"")</f>
        <v/>
      </c>
      <c r="AV496" s="5" t="str">
        <f aca="false">VLOOKUP($I496,'[1]Price List, Weapons &amp; Items'!B$1:L$1048576,COLUMN('[1]Price List, Weapons &amp; Items'!$L$11)-1,0)</f>
        <v>no price, 0 count</v>
      </c>
      <c r="AW496" s="5" t="n">
        <f aca="false">IF(U496="Yes",1,0)</f>
        <v>1</v>
      </c>
      <c r="AX496" s="5" t="n">
        <f aca="false">IF(D496="Military",IF(OR(IFERROR(SEARCH("equipment",E496,1),0)&gt;0,IFERROR(SEARCH("weapons",E496,1),0)&gt;0),1,0),0)</f>
        <v>1</v>
      </c>
      <c r="AY496" s="5" t="str">
        <f aca="false">IFERROR(IF(VALUE(TEXT(C496,"mm"))=IF(AK496&gt;12,AK496-12,AK496),".",IF(TEXT(C496,"mm")="01",".",1)),"Value is not in date format")</f>
        <v>.</v>
      </c>
      <c r="AZ496" s="5" t="str">
        <f aca="false">IF(AND(A496=A495,C496=C495)=TRUE(),IF(F496=F495,".","1"),".")</f>
        <v>.</v>
      </c>
      <c r="BA496" s="5" t="str">
        <f aca="false">IF(AND(_xlfn.ISFORMULA(R496),_xlfn.ISFORMULA(S496),_xlfn.ISFORMULA(T496))=TRUE(),".",1)</f>
        <v>.</v>
      </c>
      <c r="BB496" s="5" t="str">
        <f aca="false">IF(T496&lt;&gt;".",IF(T496&gt;S496,1,"."),".")</f>
        <v>.</v>
      </c>
      <c r="BC496" s="5" t="n">
        <f aca="false">IFERROR(VLOOKUP(B496,'[1]Share, Heavy Weapons to Ukraine'!B$1:AA$1048576,COLUMN('[1]Share, Heavy Weapons to Ukraine'!C505)-1,0),0)</f>
        <v>1</v>
      </c>
      <c r="BD496" s="5" t="n">
        <f aca="false">VLOOKUP(Sheet1!B496,'[1]Country Summary (€)'!B$1:F$1048576,COLUMN('[1]Country Summary (€)'!C506)-1,FALSE())</f>
        <v>0</v>
      </c>
      <c r="BE496" s="5" t="str">
        <f aca="false">IF(AND(AG496=1,D496="Military",H496&lt;&gt;"Not given")=TRUE(),IF(SUMIFS(#REF!,#REF!,A496)&gt;0,ABS((SUMIFS(#REF!,#REF!,A496)/VLOOKUP("USD",'[1]Exchange Rates'!B$1:C$1048576,2,0)))/S496,"."),".")</f>
        <v>.</v>
      </c>
      <c r="BF496" s="1" t="str">
        <f aca="false">IF(AND(AG496=1,D496="Military",H496&lt;&gt;"Not given")=TRUE(),IF(SUMIFS(#REF!,#REF!,A496)&gt;0,IF((ABS((SUMIFS(#REF!,#REF!,A496)/VLOOKUP("USD",'[1]Exchange Rates'!B$1:C$1048576,2,0)))/S496)&gt;1,(SUMIFS(#REF!,#REF!,A496)-S496)/S496,(S496-SUMIFS(#REF!,#REF!,A496))/SUMIFS(#REF!,#REF!,A496)),"."),".")</f>
        <v>.</v>
      </c>
      <c r="BG496" s="37" t="s">
        <v>491</v>
      </c>
      <c r="BH496" s="37" t="s">
        <v>491</v>
      </c>
      <c r="BI496" s="37" t="s">
        <v>491</v>
      </c>
      <c r="BJ496" s="37" t="s">
        <v>491</v>
      </c>
      <c r="BK496" s="37" t="s">
        <v>491</v>
      </c>
      <c r="BL496" s="37" t="s">
        <v>491</v>
      </c>
      <c r="BM496" s="37" t="s">
        <v>491</v>
      </c>
      <c r="BN496" s="37" t="s">
        <v>491</v>
      </c>
      <c r="BO496" s="37" t="s">
        <v>491</v>
      </c>
      <c r="BP496" s="37" t="s">
        <v>491</v>
      </c>
      <c r="BQ496" s="37" t="s">
        <v>491</v>
      </c>
      <c r="BR496" s="37" t="s">
        <v>491</v>
      </c>
      <c r="BS496" s="37" t="s">
        <v>491</v>
      </c>
      <c r="BT496" s="37" t="s">
        <v>491</v>
      </c>
      <c r="BU496" s="37" t="s">
        <v>491</v>
      </c>
      <c r="BV496" s="37" t="s">
        <v>491</v>
      </c>
      <c r="BW496" s="37" t="s">
        <v>491</v>
      </c>
      <c r="BX496" s="37" t="s">
        <v>491</v>
      </c>
    </row>
    <row r="497" customFormat="false" ht="15.75" hidden="false" customHeight="true" outlineLevel="0" collapsed="false">
      <c r="A497" s="37" t="s">
        <v>554</v>
      </c>
      <c r="B497" s="37" t="s">
        <v>57</v>
      </c>
      <c r="C497" s="92" t="n">
        <v>44960</v>
      </c>
      <c r="D497" s="37" t="s">
        <v>105</v>
      </c>
      <c r="E497" s="37" t="s">
        <v>370</v>
      </c>
      <c r="F497" s="37" t="s">
        <v>562</v>
      </c>
      <c r="G497" s="5" t="s">
        <v>61</v>
      </c>
      <c r="H497" s="39" t="n">
        <v>1750000000</v>
      </c>
      <c r="I497" s="37" t="s">
        <v>567</v>
      </c>
      <c r="J497" s="7" t="str">
        <f aca="false">VLOOKUP($I497,'[1]Price List, Weapons &amp; Items'!B$1:C$1048576,2,0)</f>
        <v>Military equipment</v>
      </c>
      <c r="K497" s="7" t="str">
        <f aca="false">IF(I497=".",I497,VLOOKUP($I497,'[1]Price List, Weapons &amp; Items'!B$1:D$1048576,3,0))</f>
        <v>Military equipment</v>
      </c>
      <c r="L497" s="8" t="n">
        <f aca="false">VLOOKUP(I497,'[1]Price List, Weapons &amp; Items'!B$1:E$1048576,4,0)</f>
        <v>0</v>
      </c>
      <c r="M497" s="9" t="s">
        <v>166</v>
      </c>
      <c r="N497" s="9" t="s">
        <v>166</v>
      </c>
      <c r="O497" s="9" t="n">
        <f aca="false">VLOOKUP($I497,'[1]Price List, Weapons &amp; Items'!B$1:G$1048576,6,0)</f>
        <v>40171.4375</v>
      </c>
      <c r="P497" s="6" t="str">
        <f aca="false">IF(TYPE(M497)=1,IF(TYPE(O497)=1,M497*O497,"No price"),".")</f>
        <v>.</v>
      </c>
      <c r="Q497" s="6" t="str">
        <f aca="false">IF(TYPE(N497)=1,IF(TYPE(O497)=1,N497*O497,"No price"),".")</f>
        <v>.</v>
      </c>
      <c r="R497" s="6" t="str">
        <f aca="false">IF(AG497=1,IF(H497&lt;&gt;"Not given",H497,IF(TYPE(H497)=2,IF(SUMIFS(#REF!,#REF!,A497)&gt;0,SUMIFS(#REF!,#REF!,A497),"."),"Format error")),"")</f>
        <v/>
      </c>
      <c r="S497" s="6" t="str">
        <f aca="false">IF(AND(AG497=1,R497&lt;&gt;".")=TRUE(),R497/VLOOKUP(G497,'[1]Exchange Rates'!B$1:C$1048576,2,0),IF(R497=".",".",""))</f>
        <v/>
      </c>
      <c r="T497" s="6" t="str">
        <f aca="false">IF(AG497=1,IF(AI497="Value is not given at all",".",IF(AI497="Value is given by the source",S497,IF(AI497="Value is calculated with prices",(IF(SUMIFS(#REF!,#REF!,A497)&gt;0,SUMIFS(#REF!,#REF!,A497),"."))/VLOOKUP("USD",'[1]Exchange Rates'!B$1:C$1048576,2,0),"Error with coding"))),"")</f>
        <v/>
      </c>
      <c r="U497" s="43" t="s">
        <v>63</v>
      </c>
      <c r="V497" s="34" t="s">
        <v>500</v>
      </c>
      <c r="W497" s="34" t="s">
        <v>108</v>
      </c>
      <c r="X497" s="37" t="s">
        <v>62</v>
      </c>
      <c r="Y497" s="37" t="s">
        <v>62</v>
      </c>
      <c r="Z497" s="43" t="n">
        <v>0</v>
      </c>
      <c r="AA497" s="43" t="n">
        <v>0</v>
      </c>
      <c r="AB497" s="5" t="n">
        <f aca="false">IF(AND(D497="Humanitarian", AE497&lt;&gt;"."), 1, 0)</f>
        <v>0</v>
      </c>
      <c r="AC497" s="5" t="n">
        <f aca="false">IF(OR(M497="undisclosed", M497="."), 0, IF(M497=N497, 1, 0))</f>
        <v>0</v>
      </c>
      <c r="AD497" s="5" t="n">
        <v>0</v>
      </c>
      <c r="AE497" s="37" t="s">
        <v>62</v>
      </c>
      <c r="AF497" s="12" t="str">
        <f aca="false">""</f>
        <v/>
      </c>
      <c r="AG497" s="36" t="n">
        <v>0</v>
      </c>
      <c r="AH497" s="43" t="s">
        <v>66</v>
      </c>
      <c r="AI497" s="43" t="s">
        <v>67</v>
      </c>
      <c r="AJ497" s="36" t="n">
        <v>1</v>
      </c>
      <c r="AK497" s="43" t="n">
        <v>14</v>
      </c>
      <c r="AL497" s="36" t="n">
        <v>0</v>
      </c>
      <c r="AM497" s="36" t="n">
        <f aca="false">IF(OR(AN497="2022-2023",AN497=2022), 1, 0)</f>
        <v>1</v>
      </c>
      <c r="AN497" s="36" t="s">
        <v>68</v>
      </c>
      <c r="AO497" s="36" t="n">
        <f aca="false">VLOOKUP($I497,'[1]Price List, Weapons &amp; Items'!B$1:F$1048576,5,0)</f>
        <v>0</v>
      </c>
      <c r="AP497" s="36" t="n">
        <f aca="false">IF(AND(AO497=1,M497="undisclosed")=TRUE(),1,0)</f>
        <v>0</v>
      </c>
      <c r="AQ497" s="36" t="n">
        <f aca="false">IF(AND(AO497=1,N497="undisclosed")=TRUE(),1,0)</f>
        <v>0</v>
      </c>
      <c r="AR497" s="36" t="n">
        <f aca="false">IFERROR(IF(SEARCH("ammuni",I497,1)&gt;0,1,0),0)</f>
        <v>0</v>
      </c>
      <c r="AS497" s="5" t="str">
        <f aca="false">VLOOKUP($I497,'[1]Price List, Weapons &amp; Items'!B$1:L$1048576,COLUMN('[1]Price List, Weapons &amp; Items'!$J$11)-1,0)</f>
        <v>Government information</v>
      </c>
      <c r="AT497" s="5" t="str">
        <f aca="false">IF(I497=".",".",VLOOKUP($I497,'[1]Price List, Weapons &amp; Items'!B$1:J$1048576,3,0))</f>
        <v>Military equipment</v>
      </c>
      <c r="AU497" s="13" t="str">
        <f aca="true">IF(AG497=1,(OFFSET(I497,0,0,COUNTIF(#REF!,A497),1)),"")</f>
        <v/>
      </c>
      <c r="AV497" s="5" t="str">
        <f aca="false">VLOOKUP($I497,'[1]Price List, Weapons &amp; Items'!B$1:L$1048576,COLUMN('[1]Price List, Weapons &amp; Items'!$L$11)-1,0)</f>
        <v>no price, 0 count</v>
      </c>
      <c r="AW497" s="5" t="n">
        <f aca="false">IF(U497="Yes",1,0)</f>
        <v>1</v>
      </c>
      <c r="AX497" s="5" t="n">
        <f aca="false">IF(D497="Military",IF(OR(IFERROR(SEARCH("equipment",E497,1),0)&gt;0,IFERROR(SEARCH("weapons",E497,1),0)&gt;0),1,0),0)</f>
        <v>1</v>
      </c>
      <c r="AY497" s="5" t="str">
        <f aca="false">IFERROR(IF(VALUE(TEXT(C497,"mm"))=IF(AK497&gt;12,AK497-12,AK497),".",IF(TEXT(C497,"mm")="01",".",1)),"Value is not in date format")</f>
        <v>.</v>
      </c>
      <c r="AZ497" s="5" t="str">
        <f aca="false">IF(AND(A497=A496,C497=C496)=TRUE(),IF(F497=F496,".","1"),".")</f>
        <v>.</v>
      </c>
      <c r="BA497" s="5" t="str">
        <f aca="false">IF(AND(_xlfn.ISFORMULA(R497),_xlfn.ISFORMULA(S497),_xlfn.ISFORMULA(T497))=TRUE(),".",1)</f>
        <v>.</v>
      </c>
      <c r="BB497" s="5" t="str">
        <f aca="false">IF(T497&lt;&gt;".",IF(T497&gt;S497,1,"."),".")</f>
        <v>.</v>
      </c>
      <c r="BC497" s="5" t="n">
        <f aca="false">IFERROR(VLOOKUP(B497,'[1]Share, Heavy Weapons to Ukraine'!B$1:AA$1048576,COLUMN('[1]Share, Heavy Weapons to Ukraine'!C506)-1,0),0)</f>
        <v>1</v>
      </c>
      <c r="BD497" s="5" t="n">
        <f aca="false">VLOOKUP(Sheet1!B497,'[1]Country Summary (€)'!B$1:F$1048576,COLUMN('[1]Country Summary (€)'!C507)-1,FALSE())</f>
        <v>0</v>
      </c>
      <c r="BE497" s="5" t="str">
        <f aca="false">IF(AND(AG497=1,D497="Military",H497&lt;&gt;"Not given")=TRUE(),IF(SUMIFS(#REF!,#REF!,A497)&gt;0,ABS((SUMIFS(#REF!,#REF!,A497)/VLOOKUP("USD",'[1]Exchange Rates'!B$1:C$1048576,2,0)))/S497,"."),".")</f>
        <v>.</v>
      </c>
      <c r="BF497" s="1" t="str">
        <f aca="false">IF(AND(AG497=1,D497="Military",H497&lt;&gt;"Not given")=TRUE(),IF(SUMIFS(#REF!,#REF!,A497)&gt;0,IF((ABS((SUMIFS(#REF!,#REF!,A497)/VLOOKUP("USD",'[1]Exchange Rates'!B$1:C$1048576,2,0)))/S497)&gt;1,(SUMIFS(#REF!,#REF!,A497)-S497)/S497,(S497-SUMIFS(#REF!,#REF!,A497))/SUMIFS(#REF!,#REF!,A497)),"."),".")</f>
        <v>.</v>
      </c>
      <c r="BG497" s="37" t="s">
        <v>491</v>
      </c>
      <c r="BH497" s="37" t="s">
        <v>491</v>
      </c>
      <c r="BI497" s="37" t="s">
        <v>491</v>
      </c>
      <c r="BJ497" s="37" t="s">
        <v>491</v>
      </c>
      <c r="BK497" s="37" t="s">
        <v>491</v>
      </c>
      <c r="BL497" s="37" t="s">
        <v>491</v>
      </c>
      <c r="BM497" s="37" t="s">
        <v>491</v>
      </c>
      <c r="BN497" s="37" t="s">
        <v>491</v>
      </c>
      <c r="BO497" s="37" t="s">
        <v>491</v>
      </c>
      <c r="BP497" s="37" t="s">
        <v>491</v>
      </c>
      <c r="BQ497" s="37" t="s">
        <v>491</v>
      </c>
      <c r="BR497" s="37" t="s">
        <v>491</v>
      </c>
      <c r="BS497" s="37" t="s">
        <v>491</v>
      </c>
      <c r="BT497" s="37" t="s">
        <v>491</v>
      </c>
      <c r="BU497" s="37" t="s">
        <v>491</v>
      </c>
      <c r="BV497" s="37" t="s">
        <v>491</v>
      </c>
      <c r="BW497" s="37" t="s">
        <v>491</v>
      </c>
      <c r="BX497" s="37" t="s">
        <v>491</v>
      </c>
    </row>
    <row r="498" customFormat="false" ht="15.75" hidden="false" customHeight="true" outlineLevel="0" collapsed="false">
      <c r="A498" s="37" t="s">
        <v>554</v>
      </c>
      <c r="B498" s="37" t="s">
        <v>57</v>
      </c>
      <c r="C498" s="92" t="n">
        <v>44960</v>
      </c>
      <c r="D498" s="37" t="s">
        <v>105</v>
      </c>
      <c r="E498" s="37" t="s">
        <v>370</v>
      </c>
      <c r="F498" s="37" t="s">
        <v>562</v>
      </c>
      <c r="G498" s="5" t="s">
        <v>61</v>
      </c>
      <c r="H498" s="39" t="n">
        <v>1750000000</v>
      </c>
      <c r="I498" s="37" t="s">
        <v>568</v>
      </c>
      <c r="J498" s="7" t="str">
        <f aca="false">VLOOKUP($I498,'[1]Price List, Weapons &amp; Items'!B$1:C$1048576,2,0)</f>
        <v>Aviation and drones</v>
      </c>
      <c r="K498" s="7" t="str">
        <f aca="false">IF(I498=".",I498,VLOOKUP($I498,'[1]Price List, Weapons &amp; Items'!B$1:D$1048576,3,0))</f>
        <v>Drone</v>
      </c>
      <c r="L498" s="8" t="n">
        <f aca="false">VLOOKUP(I498,'[1]Price List, Weapons &amp; Items'!B$1:E$1048576,4,0)</f>
        <v>0</v>
      </c>
      <c r="M498" s="9" t="s">
        <v>166</v>
      </c>
      <c r="N498" s="9" t="s">
        <v>166</v>
      </c>
      <c r="O498" s="9" t="n">
        <f aca="false">VLOOKUP($I498,'[1]Price List, Weapons &amp; Items'!B$1:G$1048576,6,0)</f>
        <v>15000000</v>
      </c>
      <c r="P498" s="6" t="str">
        <f aca="false">IF(TYPE(M498)=1,IF(TYPE(O498)=1,M498*O498,"No price"),".")</f>
        <v>.</v>
      </c>
      <c r="Q498" s="6" t="str">
        <f aca="false">IF(TYPE(N498)=1,IF(TYPE(O498)=1,N498*O498,"No price"),".")</f>
        <v>.</v>
      </c>
      <c r="R498" s="6" t="str">
        <f aca="false">IF(AG498=1,IF(H498&lt;&gt;"Not given",H498,IF(TYPE(H498)=2,IF(SUMIFS(#REF!,#REF!,A498)&gt;0,SUMIFS(#REF!,#REF!,A498),"."),"Format error")),"")</f>
        <v/>
      </c>
      <c r="S498" s="6" t="str">
        <f aca="false">IF(AND(AG498=1,R498&lt;&gt;".")=TRUE(),R498/VLOOKUP(G498,'[1]Exchange Rates'!B$1:C$1048576,2,0),IF(R498=".",".",""))</f>
        <v/>
      </c>
      <c r="T498" s="6" t="str">
        <f aca="false">IF(AG498=1,IF(AI498="Value is not given at all",".",IF(AI498="Value is given by the source",S498,IF(AI498="Value is calculated with prices",(IF(SUMIFS(#REF!,#REF!,A498)&gt;0,SUMIFS(#REF!,#REF!,A498),"."))/VLOOKUP("USD",'[1]Exchange Rates'!B$1:C$1048576,2,0),"Error with coding"))),"")</f>
        <v/>
      </c>
      <c r="U498" s="43" t="s">
        <v>63</v>
      </c>
      <c r="V498" s="34" t="s">
        <v>500</v>
      </c>
      <c r="W498" s="34" t="s">
        <v>108</v>
      </c>
      <c r="X498" s="37" t="s">
        <v>62</v>
      </c>
      <c r="Y498" s="37" t="s">
        <v>62</v>
      </c>
      <c r="Z498" s="43" t="n">
        <v>0</v>
      </c>
      <c r="AA498" s="43" t="n">
        <v>0</v>
      </c>
      <c r="AB498" s="5" t="n">
        <f aca="false">IF(AND(D498="Humanitarian", AE498&lt;&gt;"."), 1, 0)</f>
        <v>0</v>
      </c>
      <c r="AC498" s="5" t="n">
        <f aca="false">IF(OR(M498="undisclosed", M498="."), 0, IF(M498=N498, 1, 0))</f>
        <v>0</v>
      </c>
      <c r="AD498" s="5" t="n">
        <v>0</v>
      </c>
      <c r="AE498" s="37" t="s">
        <v>62</v>
      </c>
      <c r="AF498" s="12" t="str">
        <f aca="false">""</f>
        <v/>
      </c>
      <c r="AG498" s="36" t="n">
        <v>0</v>
      </c>
      <c r="AH498" s="43" t="s">
        <v>66</v>
      </c>
      <c r="AI498" s="43" t="s">
        <v>67</v>
      </c>
      <c r="AJ498" s="36" t="n">
        <v>1</v>
      </c>
      <c r="AK498" s="43" t="n">
        <v>14</v>
      </c>
      <c r="AL498" s="36" t="n">
        <v>0</v>
      </c>
      <c r="AM498" s="36" t="n">
        <f aca="false">IF(OR(AN498="2022-2023",AN498=2022), 1, 0)</f>
        <v>1</v>
      </c>
      <c r="AN498" s="36" t="s">
        <v>68</v>
      </c>
      <c r="AO498" s="36" t="n">
        <f aca="false">VLOOKUP($I498,'[1]Price List, Weapons &amp; Items'!B$1:F$1048576,5,0)</f>
        <v>0</v>
      </c>
      <c r="AP498" s="36" t="n">
        <f aca="false">IF(AND(AO498=1,M498="undisclosed")=TRUE(),1,0)</f>
        <v>0</v>
      </c>
      <c r="AQ498" s="36" t="n">
        <f aca="false">IF(AND(AO498=1,N498="undisclosed")=TRUE(),1,0)</f>
        <v>0</v>
      </c>
      <c r="AR498" s="36" t="n">
        <f aca="false">IFERROR(IF(SEARCH("ammuni",I498,1)&gt;0,1,0),0)</f>
        <v>0</v>
      </c>
      <c r="AS498" s="5" t="str">
        <f aca="false">VLOOKUP($I498,'[1]Price List, Weapons &amp; Items'!B$1:L$1048576,COLUMN('[1]Price List, Weapons &amp; Items'!$J$11)-1,0)</f>
        <v>Miscellaneous</v>
      </c>
      <c r="AT498" s="5" t="str">
        <f aca="false">IF(I498=".",".",VLOOKUP($I498,'[1]Price List, Weapons &amp; Items'!B$1:J$1048576,3,0))</f>
        <v>Drone</v>
      </c>
      <c r="AU498" s="13" t="str">
        <f aca="true">IF(AG498=1,(OFFSET(I498,0,0,COUNTIF(#REF!,A498),1)),"")</f>
        <v/>
      </c>
      <c r="AV498" s="5" t="str">
        <f aca="false">VLOOKUP($I498,'[1]Price List, Weapons &amp; Items'!B$1:L$1048576,COLUMN('[1]Price List, Weapons &amp; Items'!$L$11)-1,0)</f>
        <v>no price, 0 count</v>
      </c>
      <c r="AW498" s="5" t="n">
        <f aca="false">IF(U498="Yes",1,0)</f>
        <v>1</v>
      </c>
      <c r="AX498" s="5" t="n">
        <f aca="false">IF(D498="Military",IF(OR(IFERROR(SEARCH("equipment",E498,1),0)&gt;0,IFERROR(SEARCH("weapons",E498,1),0)&gt;0),1,0),0)</f>
        <v>1</v>
      </c>
      <c r="AY498" s="5" t="str">
        <f aca="false">IFERROR(IF(VALUE(TEXT(C498,"mm"))=IF(AK498&gt;12,AK498-12,AK498),".",IF(TEXT(C498,"mm")="01",".",1)),"Value is not in date format")</f>
        <v>.</v>
      </c>
      <c r="AZ498" s="5" t="str">
        <f aca="false">IF(AND(A498=A497,C498=C497)=TRUE(),IF(F498=F497,".","1"),".")</f>
        <v>.</v>
      </c>
      <c r="BA498" s="5" t="str">
        <f aca="false">IF(AND(_xlfn.ISFORMULA(R498),_xlfn.ISFORMULA(S498),_xlfn.ISFORMULA(T498))=TRUE(),".",1)</f>
        <v>.</v>
      </c>
      <c r="BB498" s="5" t="str">
        <f aca="false">IF(T498&lt;&gt;".",IF(T498&gt;S498,1,"."),".")</f>
        <v>.</v>
      </c>
      <c r="BC498" s="5" t="n">
        <f aca="false">IFERROR(VLOOKUP(B498,'[1]Share, Heavy Weapons to Ukraine'!B$1:AA$1048576,COLUMN('[1]Share, Heavy Weapons to Ukraine'!C507)-1,0),0)</f>
        <v>1</v>
      </c>
      <c r="BD498" s="5" t="n">
        <f aca="false">VLOOKUP(Sheet1!B498,'[1]Country Summary (€)'!B$1:F$1048576,COLUMN('[1]Country Summary (€)'!C508)-1,FALSE())</f>
        <v>0</v>
      </c>
      <c r="BE498" s="5" t="str">
        <f aca="false">IF(AND(AG498=1,D498="Military",H498&lt;&gt;"Not given")=TRUE(),IF(SUMIFS(#REF!,#REF!,A498)&gt;0,ABS((SUMIFS(#REF!,#REF!,A498)/VLOOKUP("USD",'[1]Exchange Rates'!B$1:C$1048576,2,0)))/S498,"."),".")</f>
        <v>.</v>
      </c>
      <c r="BF498" s="1" t="str">
        <f aca="false">IF(AND(AG498=1,D498="Military",H498&lt;&gt;"Not given")=TRUE(),IF(SUMIFS(#REF!,#REF!,A498)&gt;0,IF((ABS((SUMIFS(#REF!,#REF!,A498)/VLOOKUP("USD",'[1]Exchange Rates'!B$1:C$1048576,2,0)))/S498)&gt;1,(SUMIFS(#REF!,#REF!,A498)-S498)/S498,(S498-SUMIFS(#REF!,#REF!,A498))/SUMIFS(#REF!,#REF!,A498)),"."),".")</f>
        <v>.</v>
      </c>
      <c r="BG498" s="37" t="s">
        <v>491</v>
      </c>
      <c r="BH498" s="37" t="s">
        <v>491</v>
      </c>
      <c r="BI498" s="37" t="s">
        <v>491</v>
      </c>
      <c r="BJ498" s="37" t="s">
        <v>491</v>
      </c>
      <c r="BK498" s="37" t="s">
        <v>491</v>
      </c>
      <c r="BL498" s="37" t="s">
        <v>491</v>
      </c>
      <c r="BM498" s="37" t="s">
        <v>491</v>
      </c>
      <c r="BN498" s="37" t="s">
        <v>491</v>
      </c>
      <c r="BO498" s="37" t="s">
        <v>491</v>
      </c>
      <c r="BP498" s="37" t="s">
        <v>491</v>
      </c>
      <c r="BQ498" s="37" t="s">
        <v>491</v>
      </c>
      <c r="BR498" s="37" t="s">
        <v>491</v>
      </c>
      <c r="BS498" s="37" t="s">
        <v>491</v>
      </c>
      <c r="BT498" s="37" t="s">
        <v>491</v>
      </c>
      <c r="BU498" s="37" t="s">
        <v>491</v>
      </c>
      <c r="BV498" s="37" t="s">
        <v>491</v>
      </c>
      <c r="BW498" s="37" t="s">
        <v>491</v>
      </c>
      <c r="BX498" s="37" t="s">
        <v>491</v>
      </c>
    </row>
    <row r="499" customFormat="false" ht="15.75" hidden="false" customHeight="true" outlineLevel="0" collapsed="false">
      <c r="A499" s="37" t="s">
        <v>554</v>
      </c>
      <c r="B499" s="37" t="s">
        <v>57</v>
      </c>
      <c r="C499" s="92" t="n">
        <v>44960</v>
      </c>
      <c r="D499" s="37" t="s">
        <v>105</v>
      </c>
      <c r="E499" s="37" t="s">
        <v>370</v>
      </c>
      <c r="F499" s="37" t="s">
        <v>562</v>
      </c>
      <c r="G499" s="5" t="s">
        <v>61</v>
      </c>
      <c r="H499" s="39" t="n">
        <v>1750000000</v>
      </c>
      <c r="I499" s="37" t="s">
        <v>507</v>
      </c>
      <c r="J499" s="7" t="str">
        <f aca="false">VLOOKUP($I499,'[1]Price List, Weapons &amp; Items'!B$1:C$1048576,2,0)</f>
        <v>Heavy weapon</v>
      </c>
      <c r="K499" s="7" t="str">
        <f aca="false">IF(I499=".",I499,VLOOKUP($I499,'[1]Price List, Weapons &amp; Items'!B$1:D$1048576,3,0))</f>
        <v>Radar or imagery systems</v>
      </c>
      <c r="L499" s="8" t="n">
        <f aca="false">VLOOKUP(I499,'[1]Price List, Weapons &amp; Items'!B$1:E$1048576,4,0)</f>
        <v>0</v>
      </c>
      <c r="M499" s="40" t="n">
        <v>4</v>
      </c>
      <c r="N499" s="9" t="s">
        <v>166</v>
      </c>
      <c r="O499" s="9" t="n">
        <f aca="false">VLOOKUP($I499,'[1]Price List, Weapons &amp; Items'!B$1:G$1048576,6,0)</f>
        <v>70000000</v>
      </c>
      <c r="P499" s="6" t="str">
        <f aca="false">IF(TYPE(M499)=1,IF(TYPE(O499)=1,M499*O499,"No price"),".")</f>
        <v>No price</v>
      </c>
      <c r="Q499" s="6" t="str">
        <f aca="false">IF(TYPE(N499)=1,IF(TYPE(O499)=1,N499*O499,"No price"),".")</f>
        <v>.</v>
      </c>
      <c r="R499" s="6" t="str">
        <f aca="false">IF(AG499=1,IF(H499&lt;&gt;"Not given",H499,IF(TYPE(H499)=2,IF(SUMIFS(#REF!,#REF!,A499)&gt;0,SUMIFS(#REF!,#REF!,A499),"."),"Format error")),"")</f>
        <v/>
      </c>
      <c r="S499" s="6" t="str">
        <f aca="false">IF(AND(AG499=1,R499&lt;&gt;".")=TRUE(),R499/VLOOKUP(G499,'[1]Exchange Rates'!B$1:C$1048576,2,0),IF(R499=".",".",""))</f>
        <v/>
      </c>
      <c r="T499" s="6" t="str">
        <f aca="false">IF(AG499=1,IF(AI499="Value is not given at all",".",IF(AI499="Value is given by the source",S499,IF(AI499="Value is calculated with prices",(IF(SUMIFS(#REF!,#REF!,A499)&gt;0,SUMIFS(#REF!,#REF!,A499),"."))/VLOOKUP("USD",'[1]Exchange Rates'!B$1:C$1048576,2,0),"Error with coding"))),"")</f>
        <v/>
      </c>
      <c r="U499" s="43" t="s">
        <v>63</v>
      </c>
      <c r="V499" s="34" t="s">
        <v>500</v>
      </c>
      <c r="W499" s="34" t="s">
        <v>108</v>
      </c>
      <c r="X499" s="37" t="s">
        <v>62</v>
      </c>
      <c r="Y499" s="37" t="s">
        <v>62</v>
      </c>
      <c r="Z499" s="43" t="n">
        <v>0</v>
      </c>
      <c r="AA499" s="43" t="n">
        <v>0</v>
      </c>
      <c r="AB499" s="5" t="n">
        <f aca="false">IF(AND(D499="Humanitarian", AE499&lt;&gt;"."), 1, 0)</f>
        <v>0</v>
      </c>
      <c r="AC499" s="5" t="n">
        <f aca="false">IF(OR(M499="undisclosed", M499="."), 0, IF(M499=N499, 1, 0))</f>
        <v>0</v>
      </c>
      <c r="AD499" s="5" t="n">
        <v>0</v>
      </c>
      <c r="AE499" s="37" t="s">
        <v>62</v>
      </c>
      <c r="AF499" s="12" t="str">
        <f aca="false">""</f>
        <v/>
      </c>
      <c r="AG499" s="36" t="n">
        <v>0</v>
      </c>
      <c r="AH499" s="43" t="s">
        <v>66</v>
      </c>
      <c r="AI499" s="43" t="s">
        <v>67</v>
      </c>
      <c r="AJ499" s="36" t="n">
        <v>1</v>
      </c>
      <c r="AK499" s="43" t="n">
        <v>14</v>
      </c>
      <c r="AL499" s="36" t="n">
        <v>0</v>
      </c>
      <c r="AM499" s="36" t="n">
        <f aca="false">IF(OR(AN499="2022-2023",AN499=2022), 1, 0)</f>
        <v>1</v>
      </c>
      <c r="AN499" s="36" t="s">
        <v>68</v>
      </c>
      <c r="AO499" s="36" t="n">
        <f aca="false">VLOOKUP($I499,'[1]Price List, Weapons &amp; Items'!B$1:F$1048576,5,0)</f>
        <v>0</v>
      </c>
      <c r="AP499" s="36" t="n">
        <f aca="false">IF(AND(AO499=1,M499="undisclosed")=TRUE(),1,0)</f>
        <v>0</v>
      </c>
      <c r="AQ499" s="36" t="n">
        <f aca="false">IF(AND(AO499=1,N499="undisclosed")=TRUE(),1,0)</f>
        <v>0</v>
      </c>
      <c r="AR499" s="36" t="n">
        <f aca="false">IFERROR(IF(SEARCH("ammuni",I499,1)&gt;0,1,0),0)</f>
        <v>0</v>
      </c>
      <c r="AS499" s="5" t="str">
        <f aca="false">VLOOKUP($I499,'[1]Price List, Weapons &amp; Items'!B$1:L$1048576,COLUMN('[1]Price List, Weapons &amp; Items'!$J$11)-1,0)</f>
        <v>Military media (incl. websites)</v>
      </c>
      <c r="AT499" s="5" t="str">
        <f aca="false">IF(I499=".",".",VLOOKUP($I499,'[1]Price List, Weapons &amp; Items'!B$1:J$1048576,3,0))</f>
        <v>Radar or imagery systems</v>
      </c>
      <c r="AU499" s="13" t="str">
        <f aca="true">IF(AG499=1,(OFFSET(I499,0,0,COUNTIF(#REF!,A499),1)),"")</f>
        <v/>
      </c>
      <c r="AV499" s="5" t="n">
        <f aca="false">VLOOKUP($I499,'[1]Price List, Weapons &amp; Items'!B$1:L$1048576,COLUMN('[1]Price List, Weapons &amp; Items'!$L$11)-1,0)</f>
        <v>0</v>
      </c>
      <c r="AW499" s="5" t="n">
        <f aca="false">IF(U499="Yes",1,0)</f>
        <v>1</v>
      </c>
      <c r="AX499" s="5" t="n">
        <f aca="false">IF(D499="Military",IF(OR(IFERROR(SEARCH("equipment",E499,1),0)&gt;0,IFERROR(SEARCH("weapons",E499,1),0)&gt;0),1,0),0)</f>
        <v>1</v>
      </c>
      <c r="AY499" s="5" t="str">
        <f aca="false">IFERROR(IF(VALUE(TEXT(C499,"mm"))=IF(AK499&gt;12,AK499-12,AK499),".",IF(TEXT(C499,"mm")="01",".",1)),"Value is not in date format")</f>
        <v>.</v>
      </c>
      <c r="AZ499" s="5" t="str">
        <f aca="false">IF(AND(A499=A498,C499=C498)=TRUE(),IF(F499=F498,".","1"),".")</f>
        <v>.</v>
      </c>
      <c r="BA499" s="5" t="str">
        <f aca="false">IF(AND(_xlfn.ISFORMULA(R499),_xlfn.ISFORMULA(S499),_xlfn.ISFORMULA(T499))=TRUE(),".",1)</f>
        <v>.</v>
      </c>
      <c r="BB499" s="5" t="str">
        <f aca="false">IF(T499&lt;&gt;".",IF(T499&gt;S499,1,"."),".")</f>
        <v>.</v>
      </c>
      <c r="BC499" s="5" t="n">
        <f aca="false">IFERROR(VLOOKUP(B499,'[1]Share, Heavy Weapons to Ukraine'!B$1:AA$1048576,COLUMN('[1]Share, Heavy Weapons to Ukraine'!C508)-1,0),0)</f>
        <v>1</v>
      </c>
      <c r="BD499" s="5" t="n">
        <f aca="false">VLOOKUP(Sheet1!B499,'[1]Country Summary (€)'!B$1:F$1048576,COLUMN('[1]Country Summary (€)'!C509)-1,FALSE())</f>
        <v>0</v>
      </c>
      <c r="BE499" s="5" t="str">
        <f aca="false">IF(AND(AG499=1,D499="Military",H499&lt;&gt;"Not given")=TRUE(),IF(SUMIFS(#REF!,#REF!,A499)&gt;0,ABS((SUMIFS(#REF!,#REF!,A499)/VLOOKUP("USD",'[1]Exchange Rates'!B$1:C$1048576,2,0)))/S499,"."),".")</f>
        <v>.</v>
      </c>
      <c r="BF499" s="1" t="str">
        <f aca="false">IF(AND(AG499=1,D499="Military",H499&lt;&gt;"Not given")=TRUE(),IF(SUMIFS(#REF!,#REF!,A499)&gt;0,IF((ABS((SUMIFS(#REF!,#REF!,A499)/VLOOKUP("USD",'[1]Exchange Rates'!B$1:C$1048576,2,0)))/S499)&gt;1,(SUMIFS(#REF!,#REF!,A499)-S499)/S499,(S499-SUMIFS(#REF!,#REF!,A499))/SUMIFS(#REF!,#REF!,A499)),"."),".")</f>
        <v>.</v>
      </c>
      <c r="BG499" s="37" t="s">
        <v>491</v>
      </c>
      <c r="BH499" s="37" t="s">
        <v>491</v>
      </c>
      <c r="BI499" s="37" t="s">
        <v>491</v>
      </c>
      <c r="BJ499" s="37" t="s">
        <v>491</v>
      </c>
      <c r="BK499" s="37" t="s">
        <v>491</v>
      </c>
      <c r="BL499" s="37" t="s">
        <v>491</v>
      </c>
      <c r="BM499" s="37" t="s">
        <v>491</v>
      </c>
      <c r="BN499" s="37" t="s">
        <v>491</v>
      </c>
      <c r="BO499" s="37" t="s">
        <v>491</v>
      </c>
      <c r="BP499" s="37" t="s">
        <v>491</v>
      </c>
      <c r="BQ499" s="37" t="s">
        <v>491</v>
      </c>
      <c r="BR499" s="37" t="s">
        <v>491</v>
      </c>
      <c r="BS499" s="37" t="s">
        <v>491</v>
      </c>
      <c r="BT499" s="37" t="s">
        <v>491</v>
      </c>
      <c r="BU499" s="37" t="s">
        <v>491</v>
      </c>
      <c r="BV499" s="37" t="s">
        <v>491</v>
      </c>
      <c r="BW499" s="37" t="s">
        <v>491</v>
      </c>
      <c r="BX499" s="37" t="s">
        <v>491</v>
      </c>
    </row>
    <row r="500" customFormat="false" ht="15.75" hidden="false" customHeight="true" outlineLevel="0" collapsed="false">
      <c r="A500" s="37" t="s">
        <v>554</v>
      </c>
      <c r="B500" s="37" t="s">
        <v>57</v>
      </c>
      <c r="C500" s="92" t="n">
        <v>44960</v>
      </c>
      <c r="D500" s="37" t="s">
        <v>105</v>
      </c>
      <c r="E500" s="37" t="s">
        <v>370</v>
      </c>
      <c r="F500" s="37" t="s">
        <v>562</v>
      </c>
      <c r="G500" s="5" t="s">
        <v>61</v>
      </c>
      <c r="H500" s="39" t="n">
        <v>1750000000</v>
      </c>
      <c r="I500" s="37" t="s">
        <v>569</v>
      </c>
      <c r="J500" s="7" t="str">
        <f aca="false">VLOOKUP($I500,'[1]Price List, Weapons &amp; Items'!B$1:C$1048576,2,0)</f>
        <v>Military equipment</v>
      </c>
      <c r="K500" s="7" t="str">
        <f aca="false">IF(I500=".",I500,VLOOKUP($I500,'[1]Price List, Weapons &amp; Items'!B$1:D$1048576,3,0))</f>
        <v>Military equipment</v>
      </c>
      <c r="L500" s="8" t="n">
        <f aca="false">VLOOKUP(I500,'[1]Price List, Weapons &amp; Items'!B$1:E$1048576,4,0)</f>
        <v>0</v>
      </c>
      <c r="M500" s="40" t="n">
        <v>20</v>
      </c>
      <c r="N500" s="9" t="s">
        <v>166</v>
      </c>
      <c r="O500" s="9" t="n">
        <f aca="false">VLOOKUP($I500,'[1]Price List, Weapons &amp; Items'!B$1:G$1048576,6,0)</f>
        <v>5332000</v>
      </c>
      <c r="P500" s="6" t="str">
        <f aca="false">IF(TYPE(M500)=1,IF(TYPE(O500)=1,M500*O500,"No price"),".")</f>
        <v>No price</v>
      </c>
      <c r="Q500" s="6" t="str">
        <f aca="false">IF(TYPE(N500)=1,IF(TYPE(O500)=1,N500*O500,"No price"),".")</f>
        <v>.</v>
      </c>
      <c r="R500" s="6" t="str">
        <f aca="false">IF(AG500=1,IF(H500&lt;&gt;"Not given",H500,IF(TYPE(H500)=2,IF(SUMIFS(#REF!,#REF!,A500)&gt;0,SUMIFS(#REF!,#REF!,A500),"."),"Format error")),"")</f>
        <v/>
      </c>
      <c r="S500" s="6" t="str">
        <f aca="false">IF(AND(AG500=1,R500&lt;&gt;".")=TRUE(),R500/VLOOKUP(G500,'[1]Exchange Rates'!B$1:C$1048576,2,0),IF(R500=".",".",""))</f>
        <v/>
      </c>
      <c r="T500" s="6" t="str">
        <f aca="false">IF(AG500=1,IF(AI500="Value is not given at all",".",IF(AI500="Value is given by the source",S500,IF(AI500="Value is calculated with prices",(IF(SUMIFS(#REF!,#REF!,A500)&gt;0,SUMIFS(#REF!,#REF!,A500),"."))/VLOOKUP("USD",'[1]Exchange Rates'!B$1:C$1048576,2,0),"Error with coding"))),"")</f>
        <v/>
      </c>
      <c r="U500" s="43" t="s">
        <v>63</v>
      </c>
      <c r="V500" s="34" t="s">
        <v>500</v>
      </c>
      <c r="W500" s="34" t="s">
        <v>108</v>
      </c>
      <c r="X500" s="37" t="s">
        <v>62</v>
      </c>
      <c r="Y500" s="37" t="s">
        <v>62</v>
      </c>
      <c r="Z500" s="43" t="n">
        <v>0</v>
      </c>
      <c r="AA500" s="43" t="n">
        <v>0</v>
      </c>
      <c r="AB500" s="5" t="n">
        <f aca="false">IF(AND(D500="Humanitarian", AE500&lt;&gt;"."), 1, 0)</f>
        <v>0</v>
      </c>
      <c r="AC500" s="5" t="n">
        <f aca="false">IF(OR(M500="undisclosed", M500="."), 0, IF(M500=N500, 1, 0))</f>
        <v>0</v>
      </c>
      <c r="AD500" s="5" t="n">
        <v>0</v>
      </c>
      <c r="AE500" s="37" t="s">
        <v>62</v>
      </c>
      <c r="AF500" s="12" t="str">
        <f aca="false">""</f>
        <v/>
      </c>
      <c r="AG500" s="36" t="n">
        <v>0</v>
      </c>
      <c r="AH500" s="43" t="s">
        <v>66</v>
      </c>
      <c r="AI500" s="43" t="s">
        <v>67</v>
      </c>
      <c r="AJ500" s="36" t="n">
        <v>1</v>
      </c>
      <c r="AK500" s="43" t="n">
        <v>14</v>
      </c>
      <c r="AL500" s="36" t="n">
        <v>0</v>
      </c>
      <c r="AM500" s="36" t="n">
        <f aca="false">IF(OR(AN500="2022-2023",AN500=2022), 1, 0)</f>
        <v>1</v>
      </c>
      <c r="AN500" s="36" t="s">
        <v>68</v>
      </c>
      <c r="AO500" s="36" t="n">
        <f aca="false">VLOOKUP($I500,'[1]Price List, Weapons &amp; Items'!B$1:F$1048576,5,0)</f>
        <v>0</v>
      </c>
      <c r="AP500" s="36" t="n">
        <f aca="false">IF(AND(AO500=1,M500="undisclosed")=TRUE(),1,0)</f>
        <v>0</v>
      </c>
      <c r="AQ500" s="36" t="n">
        <f aca="false">IF(AND(AO500=1,N500="undisclosed")=TRUE(),1,0)</f>
        <v>0</v>
      </c>
      <c r="AR500" s="36" t="n">
        <f aca="false">IFERROR(IF(SEARCH("ammuni",I500,1)&gt;0,1,0),0)</f>
        <v>0</v>
      </c>
      <c r="AS500" s="5" t="str">
        <f aca="false">VLOOKUP($I500,'[1]Price List, Weapons &amp; Items'!B$1:L$1048576,COLUMN('[1]Price List, Weapons &amp; Items'!$J$11)-1,0)</f>
        <v>Government information</v>
      </c>
      <c r="AT500" s="5" t="str">
        <f aca="false">IF(I500=".",".",VLOOKUP($I500,'[1]Price List, Weapons &amp; Items'!B$1:J$1048576,3,0))</f>
        <v>Military equipment</v>
      </c>
      <c r="AU500" s="13" t="str">
        <f aca="true">IF(AG500=1,(OFFSET(I500,0,0,COUNTIF(#REF!,A500),1)),"")</f>
        <v/>
      </c>
      <c r="AV500" s="5" t="n">
        <f aca="false">VLOOKUP($I500,'[1]Price List, Weapons &amp; Items'!B$1:L$1048576,COLUMN('[1]Price List, Weapons &amp; Items'!$L$11)-1,0)</f>
        <v>0</v>
      </c>
      <c r="AW500" s="5" t="n">
        <f aca="false">IF(U500="Yes",1,0)</f>
        <v>1</v>
      </c>
      <c r="AX500" s="5" t="n">
        <f aca="false">IF(D500="Military",IF(OR(IFERROR(SEARCH("equipment",E500,1),0)&gt;0,IFERROR(SEARCH("weapons",E500,1),0)&gt;0),1,0),0)</f>
        <v>1</v>
      </c>
      <c r="AY500" s="5" t="str">
        <f aca="false">IFERROR(IF(VALUE(TEXT(C500,"mm"))=IF(AK500&gt;12,AK500-12,AK500),".",IF(TEXT(C500,"mm")="01",".",1)),"Value is not in date format")</f>
        <v>.</v>
      </c>
      <c r="AZ500" s="5" t="str">
        <f aca="false">IF(AND(A500=A499,C500=C499)=TRUE(),IF(F500=F499,".","1"),".")</f>
        <v>.</v>
      </c>
      <c r="BA500" s="5" t="str">
        <f aca="false">IF(AND(_xlfn.ISFORMULA(R500),_xlfn.ISFORMULA(S500),_xlfn.ISFORMULA(T500))=TRUE(),".",1)</f>
        <v>.</v>
      </c>
      <c r="BB500" s="5" t="str">
        <f aca="false">IF(T500&lt;&gt;".",IF(T500&gt;S500,1,"."),".")</f>
        <v>.</v>
      </c>
      <c r="BC500" s="5" t="n">
        <f aca="false">IFERROR(VLOOKUP(B500,'[1]Share, Heavy Weapons to Ukraine'!B$1:AA$1048576,COLUMN('[1]Share, Heavy Weapons to Ukraine'!C509)-1,0),0)</f>
        <v>1</v>
      </c>
      <c r="BD500" s="5" t="n">
        <f aca="false">VLOOKUP(Sheet1!B500,'[1]Country Summary (€)'!B$1:F$1048576,COLUMN('[1]Country Summary (€)'!C510)-1,FALSE())</f>
        <v>0</v>
      </c>
      <c r="BE500" s="5" t="str">
        <f aca="false">IF(AND(AG500=1,D500="Military",H500&lt;&gt;"Not given")=TRUE(),IF(SUMIFS(#REF!,#REF!,A500)&gt;0,ABS((SUMIFS(#REF!,#REF!,A500)/VLOOKUP("USD",'[1]Exchange Rates'!B$1:C$1048576,2,0)))/S500,"."),".")</f>
        <v>.</v>
      </c>
      <c r="BF500" s="1" t="str">
        <f aca="false">IF(AND(AG500=1,D500="Military",H500&lt;&gt;"Not given")=TRUE(),IF(SUMIFS(#REF!,#REF!,A500)&gt;0,IF((ABS((SUMIFS(#REF!,#REF!,A500)/VLOOKUP("USD",'[1]Exchange Rates'!B$1:C$1048576,2,0)))/S500)&gt;1,(SUMIFS(#REF!,#REF!,A500)-S500)/S500,(S500-SUMIFS(#REF!,#REF!,A500))/SUMIFS(#REF!,#REF!,A500)),"."),".")</f>
        <v>.</v>
      </c>
      <c r="BG500" s="37" t="s">
        <v>491</v>
      </c>
      <c r="BH500" s="37" t="s">
        <v>491</v>
      </c>
      <c r="BI500" s="37" t="s">
        <v>491</v>
      </c>
      <c r="BJ500" s="37" t="s">
        <v>491</v>
      </c>
      <c r="BK500" s="37" t="s">
        <v>491</v>
      </c>
      <c r="BL500" s="37" t="s">
        <v>491</v>
      </c>
      <c r="BM500" s="37" t="s">
        <v>491</v>
      </c>
      <c r="BN500" s="37" t="s">
        <v>491</v>
      </c>
      <c r="BO500" s="37" t="s">
        <v>491</v>
      </c>
      <c r="BP500" s="37" t="s">
        <v>491</v>
      </c>
      <c r="BQ500" s="37" t="s">
        <v>491</v>
      </c>
      <c r="BR500" s="37" t="s">
        <v>491</v>
      </c>
      <c r="BS500" s="37" t="s">
        <v>491</v>
      </c>
      <c r="BT500" s="37" t="s">
        <v>491</v>
      </c>
      <c r="BU500" s="37" t="s">
        <v>491</v>
      </c>
      <c r="BV500" s="37" t="s">
        <v>491</v>
      </c>
      <c r="BW500" s="37" t="s">
        <v>491</v>
      </c>
      <c r="BX500" s="37" t="s">
        <v>491</v>
      </c>
    </row>
    <row r="501" customFormat="false" ht="15.75" hidden="false" customHeight="true" outlineLevel="0" collapsed="false">
      <c r="A501" s="37" t="s">
        <v>554</v>
      </c>
      <c r="B501" s="37" t="s">
        <v>57</v>
      </c>
      <c r="C501" s="92" t="n">
        <v>44960</v>
      </c>
      <c r="D501" s="37" t="s">
        <v>105</v>
      </c>
      <c r="E501" s="37" t="s">
        <v>370</v>
      </c>
      <c r="F501" s="37" t="s">
        <v>562</v>
      </c>
      <c r="G501" s="5" t="s">
        <v>61</v>
      </c>
      <c r="H501" s="39" t="n">
        <v>1750000000</v>
      </c>
      <c r="I501" s="37" t="s">
        <v>368</v>
      </c>
      <c r="J501" s="7" t="str">
        <f aca="false">VLOOKUP($I501,'[1]Price List, Weapons &amp; Items'!B$1:C$1048576,2,0)</f>
        <v>Military equipment</v>
      </c>
      <c r="K501" s="7" t="str">
        <f aca="false">IF(I501=".",I501,VLOOKUP($I501,'[1]Price List, Weapons &amp; Items'!B$1:D$1048576,3,0))</f>
        <v>spare parts</v>
      </c>
      <c r="L501" s="8" t="n">
        <f aca="false">VLOOKUP(I501,'[1]Price List, Weapons &amp; Items'!B$1:E$1048576,4,0)</f>
        <v>0</v>
      </c>
      <c r="M501" s="9" t="s">
        <v>166</v>
      </c>
      <c r="N501" s="9" t="s">
        <v>166</v>
      </c>
      <c r="O501" s="9" t="str">
        <f aca="false">VLOOKUP($I501,'[1]Price List, Weapons &amp; Items'!B$1:G$1048576,6,0)</f>
        <v>.</v>
      </c>
      <c r="P501" s="6" t="str">
        <f aca="false">IF(TYPE(M501)=1,IF(TYPE(O501)=1,M501*O501,"No price"),".")</f>
        <v>.</v>
      </c>
      <c r="Q501" s="6" t="str">
        <f aca="false">IF(TYPE(N501)=1,IF(TYPE(O501)=1,N501*O501,"No price"),".")</f>
        <v>.</v>
      </c>
      <c r="R501" s="6" t="str">
        <f aca="false">IF(AG501=1,IF(H501&lt;&gt;"Not given",H501,IF(TYPE(H501)=2,IF(SUMIFS(#REF!,#REF!,A501)&gt;0,SUMIFS(#REF!,#REF!,A501),"."),"Format error")),"")</f>
        <v/>
      </c>
      <c r="S501" s="6" t="str">
        <f aca="false">IF(AND(AG501=1,R501&lt;&gt;".")=TRUE(),R501/VLOOKUP(G501,'[1]Exchange Rates'!B$1:C$1048576,2,0),IF(R501=".",".",""))</f>
        <v/>
      </c>
      <c r="T501" s="6" t="str">
        <f aca="false">IF(AG501=1,IF(AI501="Value is not given at all",".",IF(AI501="Value is given by the source",S501,IF(AI501="Value is calculated with prices",(IF(SUMIFS(#REF!,#REF!,A501)&gt;0,SUMIFS(#REF!,#REF!,A501),"."))/VLOOKUP("USD",'[1]Exchange Rates'!B$1:C$1048576,2,0),"Error with coding"))),"")</f>
        <v/>
      </c>
      <c r="U501" s="43" t="s">
        <v>63</v>
      </c>
      <c r="V501" s="34" t="s">
        <v>500</v>
      </c>
      <c r="W501" s="34" t="s">
        <v>108</v>
      </c>
      <c r="X501" s="37" t="s">
        <v>62</v>
      </c>
      <c r="Y501" s="37" t="s">
        <v>62</v>
      </c>
      <c r="Z501" s="43" t="n">
        <v>0</v>
      </c>
      <c r="AA501" s="43" t="n">
        <v>0</v>
      </c>
      <c r="AB501" s="5" t="n">
        <f aca="false">IF(AND(D501="Humanitarian", AE501&lt;&gt;"."), 1, 0)</f>
        <v>0</v>
      </c>
      <c r="AC501" s="5" t="n">
        <f aca="false">IF(OR(M501="undisclosed", M501="."), 0, IF(M501=N501, 1, 0))</f>
        <v>0</v>
      </c>
      <c r="AD501" s="5" t="n">
        <v>0</v>
      </c>
      <c r="AE501" s="37" t="s">
        <v>62</v>
      </c>
      <c r="AF501" s="12" t="str">
        <f aca="false">""</f>
        <v/>
      </c>
      <c r="AG501" s="36" t="n">
        <v>0</v>
      </c>
      <c r="AH501" s="43" t="s">
        <v>66</v>
      </c>
      <c r="AI501" s="43" t="s">
        <v>67</v>
      </c>
      <c r="AJ501" s="36" t="n">
        <v>1</v>
      </c>
      <c r="AK501" s="43" t="n">
        <v>14</v>
      </c>
      <c r="AL501" s="36" t="n">
        <v>0</v>
      </c>
      <c r="AM501" s="36" t="n">
        <f aca="false">IF(OR(AN501="2022-2023",AN501=2022), 1, 0)</f>
        <v>1</v>
      </c>
      <c r="AN501" s="36" t="s">
        <v>68</v>
      </c>
      <c r="AO501" s="36" t="n">
        <f aca="false">VLOOKUP($I501,'[1]Price List, Weapons &amp; Items'!B$1:F$1048576,5,0)</f>
        <v>0</v>
      </c>
      <c r="AP501" s="36" t="n">
        <f aca="false">IF(AND(AO501=1,M501="undisclosed")=TRUE(),1,0)</f>
        <v>0</v>
      </c>
      <c r="AQ501" s="36" t="n">
        <f aca="false">IF(AND(AO501=1,N501="undisclosed")=TRUE(),1,0)</f>
        <v>0</v>
      </c>
      <c r="AR501" s="36" t="n">
        <f aca="false">IFERROR(IF(SEARCH("ammuni",I501,1)&gt;0,1,0),0)</f>
        <v>0</v>
      </c>
      <c r="AS501" s="5" t="str">
        <f aca="false">VLOOKUP($I501,'[1]Price List, Weapons &amp; Items'!B$1:L$1048576,COLUMN('[1]Price List, Weapons &amp; Items'!$J$11)-1,0)</f>
        <v>.</v>
      </c>
      <c r="AT501" s="5" t="str">
        <f aca="false">IF(I501=".",".",VLOOKUP($I501,'[1]Price List, Weapons &amp; Items'!B$1:J$1048576,3,0))</f>
        <v>spare parts</v>
      </c>
      <c r="AU501" s="13" t="str">
        <f aca="true">IF(AG501=1,(OFFSET(I501,0,0,COUNTIF(#REF!,A501),1)),"")</f>
        <v/>
      </c>
      <c r="AV501" s="5" t="str">
        <f aca="false">VLOOKUP($I501,'[1]Price List, Weapons &amp; Items'!B$1:L$1048576,COLUMN('[1]Price List, Weapons &amp; Items'!$L$11)-1,0)</f>
        <v>no price, 0 count</v>
      </c>
      <c r="AW501" s="5" t="n">
        <f aca="false">IF(U501="Yes",1,0)</f>
        <v>1</v>
      </c>
      <c r="AX501" s="5" t="n">
        <f aca="false">IF(D501="Military",IF(OR(IFERROR(SEARCH("equipment",E501,1),0)&gt;0,IFERROR(SEARCH("weapons",E501,1),0)&gt;0),1,0),0)</f>
        <v>1</v>
      </c>
      <c r="AY501" s="5" t="str">
        <f aca="false">IFERROR(IF(VALUE(TEXT(C501,"mm"))=IF(AK501&gt;12,AK501-12,AK501),".",IF(TEXT(C501,"mm")="01",".",1)),"Value is not in date format")</f>
        <v>.</v>
      </c>
      <c r="AZ501" s="5" t="str">
        <f aca="false">IF(AND(A501=A500,C501=C500)=TRUE(),IF(F501=F500,".","1"),".")</f>
        <v>.</v>
      </c>
      <c r="BA501" s="5" t="str">
        <f aca="false">IF(AND(_xlfn.ISFORMULA(R501),_xlfn.ISFORMULA(S501),_xlfn.ISFORMULA(T501))=TRUE(),".",1)</f>
        <v>.</v>
      </c>
      <c r="BB501" s="5" t="str">
        <f aca="false">IF(T501&lt;&gt;".",IF(T501&gt;S501,1,"."),".")</f>
        <v>.</v>
      </c>
      <c r="BC501" s="5" t="n">
        <f aca="false">IFERROR(VLOOKUP(B501,'[1]Share, Heavy Weapons to Ukraine'!B$1:AA$1048576,COLUMN('[1]Share, Heavy Weapons to Ukraine'!C510)-1,0),0)</f>
        <v>1</v>
      </c>
      <c r="BD501" s="5" t="n">
        <f aca="false">VLOOKUP(Sheet1!B501,'[1]Country Summary (€)'!B$1:F$1048576,COLUMN('[1]Country Summary (€)'!C511)-1,FALSE())</f>
        <v>0</v>
      </c>
      <c r="BE501" s="5" t="str">
        <f aca="false">IF(AND(AG501=1,D501="Military",H501&lt;&gt;"Not given")=TRUE(),IF(SUMIFS(#REF!,#REF!,A501)&gt;0,ABS((SUMIFS(#REF!,#REF!,A501)/VLOOKUP("USD",'[1]Exchange Rates'!B$1:C$1048576,2,0)))/S501,"."),".")</f>
        <v>.</v>
      </c>
      <c r="BF501" s="1" t="str">
        <f aca="false">IF(AND(AG501=1,D501="Military",H501&lt;&gt;"Not given")=TRUE(),IF(SUMIFS(#REF!,#REF!,A501)&gt;0,IF((ABS((SUMIFS(#REF!,#REF!,A501)/VLOOKUP("USD",'[1]Exchange Rates'!B$1:C$1048576,2,0)))/S501)&gt;1,(SUMIFS(#REF!,#REF!,A501)-S501)/S501,(S501-SUMIFS(#REF!,#REF!,A501))/SUMIFS(#REF!,#REF!,A501)),"."),".")</f>
        <v>.</v>
      </c>
      <c r="BG501" s="37" t="s">
        <v>491</v>
      </c>
      <c r="BH501" s="37" t="s">
        <v>491</v>
      </c>
      <c r="BI501" s="37" t="s">
        <v>491</v>
      </c>
      <c r="BJ501" s="37" t="s">
        <v>491</v>
      </c>
      <c r="BK501" s="37" t="s">
        <v>491</v>
      </c>
      <c r="BL501" s="37" t="s">
        <v>491</v>
      </c>
      <c r="BM501" s="37" t="s">
        <v>491</v>
      </c>
      <c r="BN501" s="37" t="s">
        <v>491</v>
      </c>
      <c r="BO501" s="37" t="s">
        <v>491</v>
      </c>
      <c r="BP501" s="37" t="s">
        <v>491</v>
      </c>
      <c r="BQ501" s="37" t="s">
        <v>491</v>
      </c>
      <c r="BR501" s="37" t="s">
        <v>491</v>
      </c>
      <c r="BS501" s="37" t="s">
        <v>491</v>
      </c>
      <c r="BT501" s="37" t="s">
        <v>491</v>
      </c>
      <c r="BU501" s="37" t="s">
        <v>491</v>
      </c>
      <c r="BV501" s="37" t="s">
        <v>491</v>
      </c>
      <c r="BW501" s="37" t="s">
        <v>491</v>
      </c>
      <c r="BX501" s="37" t="s">
        <v>491</v>
      </c>
    </row>
    <row r="502" customFormat="false" ht="15.75" hidden="false" customHeight="true" outlineLevel="0" collapsed="false">
      <c r="A502" s="37" t="s">
        <v>554</v>
      </c>
      <c r="B502" s="37" t="s">
        <v>57</v>
      </c>
      <c r="C502" s="92" t="n">
        <v>44960</v>
      </c>
      <c r="D502" s="37" t="s">
        <v>105</v>
      </c>
      <c r="E502" s="37" t="s">
        <v>370</v>
      </c>
      <c r="F502" s="37" t="s">
        <v>562</v>
      </c>
      <c r="G502" s="5" t="s">
        <v>61</v>
      </c>
      <c r="H502" s="39" t="n">
        <v>1750000000</v>
      </c>
      <c r="I502" s="37" t="s">
        <v>411</v>
      </c>
      <c r="J502" s="7" t="str">
        <f aca="false">VLOOKUP($I502,'[1]Price List, Weapons &amp; Items'!B$1:C$1048576,2,0)</f>
        <v>Aviation and drones</v>
      </c>
      <c r="K502" s="7" t="str">
        <f aca="false">IF(I502=".",I502,VLOOKUP($I502,'[1]Price List, Weapons &amp; Items'!B$1:D$1048576,3,0))</f>
        <v>Drone</v>
      </c>
      <c r="L502" s="8" t="n">
        <f aca="false">VLOOKUP(I502,'[1]Price List, Weapons &amp; Items'!B$1:E$1048576,4,0)</f>
        <v>0</v>
      </c>
      <c r="M502" s="9" t="s">
        <v>166</v>
      </c>
      <c r="N502" s="9" t="s">
        <v>166</v>
      </c>
      <c r="O502" s="9" t="n">
        <f aca="false">VLOOKUP($I502,'[1]Price List, Weapons &amp; Items'!B$1:G$1048576,6,0)</f>
        <v>250000</v>
      </c>
      <c r="P502" s="6" t="str">
        <f aca="false">IF(TYPE(M502)=1,IF(TYPE(O502)=1,M502*O502,"No price"),".")</f>
        <v>.</v>
      </c>
      <c r="Q502" s="6" t="str">
        <f aca="false">IF(TYPE(N502)=1,IF(TYPE(O502)=1,N502*O502,"No price"),".")</f>
        <v>.</v>
      </c>
      <c r="R502" s="6" t="str">
        <f aca="false">IF(AG502=1,IF(H502&lt;&gt;"Not given",H502,IF(TYPE(H502)=2,IF(SUMIFS(#REF!,#REF!,A502)&gt;0,SUMIFS(#REF!,#REF!,A502),"."),"Format error")),"")</f>
        <v/>
      </c>
      <c r="S502" s="6" t="str">
        <f aca="false">IF(AND(AG502=1,R502&lt;&gt;".")=TRUE(),R502/VLOOKUP(G502,'[1]Exchange Rates'!B$1:C$1048576,2,0),IF(R502=".",".",""))</f>
        <v/>
      </c>
      <c r="T502" s="6" t="str">
        <f aca="false">IF(AG502=1,IF(AI502="Value is not given at all",".",IF(AI502="Value is given by the source",S502,IF(AI502="Value is calculated with prices",(IF(SUMIFS(#REF!,#REF!,A502)&gt;0,SUMIFS(#REF!,#REF!,A502),"."))/VLOOKUP("USD",'[1]Exchange Rates'!B$1:C$1048576,2,0),"Error with coding"))),"")</f>
        <v/>
      </c>
      <c r="U502" s="43" t="s">
        <v>63</v>
      </c>
      <c r="V502" s="34" t="s">
        <v>500</v>
      </c>
      <c r="W502" s="34" t="s">
        <v>108</v>
      </c>
      <c r="X502" s="37" t="s">
        <v>62</v>
      </c>
      <c r="Y502" s="37" t="s">
        <v>62</v>
      </c>
      <c r="Z502" s="43" t="n">
        <v>0</v>
      </c>
      <c r="AA502" s="43" t="n">
        <v>0</v>
      </c>
      <c r="AB502" s="5" t="n">
        <f aca="false">IF(AND(D502="Humanitarian", AE502&lt;&gt;"."), 1, 0)</f>
        <v>0</v>
      </c>
      <c r="AC502" s="5" t="n">
        <f aca="false">IF(OR(M502="undisclosed", M502="."), 0, IF(M502=N502, 1, 0))</f>
        <v>0</v>
      </c>
      <c r="AD502" s="5" t="n">
        <v>0</v>
      </c>
      <c r="AE502" s="37" t="s">
        <v>62</v>
      </c>
      <c r="AF502" s="12" t="str">
        <f aca="false">""</f>
        <v/>
      </c>
      <c r="AG502" s="36" t="n">
        <v>0</v>
      </c>
      <c r="AH502" s="43" t="s">
        <v>66</v>
      </c>
      <c r="AI502" s="43" t="s">
        <v>67</v>
      </c>
      <c r="AJ502" s="36" t="n">
        <v>1</v>
      </c>
      <c r="AK502" s="43" t="n">
        <v>14</v>
      </c>
      <c r="AL502" s="36" t="n">
        <v>0</v>
      </c>
      <c r="AM502" s="36" t="n">
        <f aca="false">IF(OR(AN502="2022-2023",AN502=2022), 1, 0)</f>
        <v>1</v>
      </c>
      <c r="AN502" s="36" t="s">
        <v>68</v>
      </c>
      <c r="AO502" s="36" t="n">
        <f aca="false">VLOOKUP($I502,'[1]Price List, Weapons &amp; Items'!B$1:F$1048576,5,0)</f>
        <v>0</v>
      </c>
      <c r="AP502" s="36" t="n">
        <f aca="false">IF(AND(AO502=1,M502="undisclosed")=TRUE(),1,0)</f>
        <v>0</v>
      </c>
      <c r="AQ502" s="36" t="n">
        <f aca="false">IF(AND(AO502=1,N502="undisclosed")=TRUE(),1,0)</f>
        <v>0</v>
      </c>
      <c r="AR502" s="36" t="n">
        <f aca="false">IFERROR(IF(SEARCH("ammuni",I502,1)&gt;0,1,0),0)</f>
        <v>0</v>
      </c>
      <c r="AS502" s="5" t="str">
        <f aca="false">VLOOKUP($I502,'[1]Price List, Weapons &amp; Items'!B$1:L$1048576,COLUMN('[1]Price List, Weapons &amp; Items'!$J$11)-1,0)</f>
        <v>Media reports (incl. social media)</v>
      </c>
      <c r="AT502" s="5" t="str">
        <f aca="false">IF(I502=".",".",VLOOKUP($I502,'[1]Price List, Weapons &amp; Items'!B$1:J$1048576,3,0))</f>
        <v>Drone</v>
      </c>
      <c r="AU502" s="13" t="str">
        <f aca="true">IF(AG502=1,(OFFSET(I502,0,0,COUNTIF(#REF!,A502),1)),"")</f>
        <v/>
      </c>
      <c r="AV502" s="5" t="str">
        <f aca="false">VLOOKUP($I502,'[1]Price List, Weapons &amp; Items'!B$1:L$1048576,COLUMN('[1]Price List, Weapons &amp; Items'!$L$11)-1,0)</f>
        <v>no price, 0 count</v>
      </c>
      <c r="AW502" s="5" t="n">
        <f aca="false">IF(U502="Yes",1,0)</f>
        <v>1</v>
      </c>
      <c r="AX502" s="5" t="n">
        <f aca="false">IF(D502="Military",IF(OR(IFERROR(SEARCH("equipment",E502,1),0)&gt;0,IFERROR(SEARCH("weapons",E502,1),0)&gt;0),1,0),0)</f>
        <v>1</v>
      </c>
      <c r="AY502" s="5" t="str">
        <f aca="false">IFERROR(IF(VALUE(TEXT(C502,"mm"))=IF(AK502&gt;12,AK502-12,AK502),".",IF(TEXT(C502,"mm")="01",".",1)),"Value is not in date format")</f>
        <v>.</v>
      </c>
      <c r="AZ502" s="5" t="str">
        <f aca="false">IF(AND(A502=A501,C502=C501)=TRUE(),IF(F502=F501,".","1"),".")</f>
        <v>.</v>
      </c>
      <c r="BA502" s="5" t="str">
        <f aca="false">IF(AND(_xlfn.ISFORMULA(R502),_xlfn.ISFORMULA(S502),_xlfn.ISFORMULA(T502))=TRUE(),".",1)</f>
        <v>.</v>
      </c>
      <c r="BB502" s="5" t="str">
        <f aca="false">IF(T502&lt;&gt;".",IF(T502&gt;S502,1,"."),".")</f>
        <v>.</v>
      </c>
      <c r="BC502" s="5" t="n">
        <f aca="false">IFERROR(VLOOKUP(B502,'[1]Share, Heavy Weapons to Ukraine'!B$1:AA$1048576,COLUMN('[1]Share, Heavy Weapons to Ukraine'!C511)-1,0),0)</f>
        <v>1</v>
      </c>
      <c r="BD502" s="5" t="n">
        <f aca="false">VLOOKUP(Sheet1!B502,'[1]Country Summary (€)'!B$1:F$1048576,COLUMN('[1]Country Summary (€)'!C512)-1,FALSE())</f>
        <v>0</v>
      </c>
      <c r="BE502" s="5" t="str">
        <f aca="false">IF(AND(AG502=1,D502="Military",H502&lt;&gt;"Not given")=TRUE(),IF(SUMIFS(#REF!,#REF!,A502)&gt;0,ABS((SUMIFS(#REF!,#REF!,A502)/VLOOKUP("USD",'[1]Exchange Rates'!B$1:C$1048576,2,0)))/S502,"."),".")</f>
        <v>.</v>
      </c>
      <c r="BF502" s="1" t="str">
        <f aca="false">IF(AND(AG502=1,D502="Military",H502&lt;&gt;"Not given")=TRUE(),IF(SUMIFS(#REF!,#REF!,A502)&gt;0,IF((ABS((SUMIFS(#REF!,#REF!,A502)/VLOOKUP("USD",'[1]Exchange Rates'!B$1:C$1048576,2,0)))/S502)&gt;1,(SUMIFS(#REF!,#REF!,A502)-S502)/S502,(S502-SUMIFS(#REF!,#REF!,A502))/SUMIFS(#REF!,#REF!,A502)),"."),".")</f>
        <v>.</v>
      </c>
      <c r="BG502" s="37" t="s">
        <v>491</v>
      </c>
      <c r="BH502" s="37" t="s">
        <v>491</v>
      </c>
      <c r="BI502" s="37" t="s">
        <v>491</v>
      </c>
      <c r="BJ502" s="37" t="s">
        <v>491</v>
      </c>
      <c r="BK502" s="37" t="s">
        <v>491</v>
      </c>
      <c r="BL502" s="37" t="s">
        <v>491</v>
      </c>
      <c r="BM502" s="37" t="s">
        <v>491</v>
      </c>
      <c r="BN502" s="37" t="s">
        <v>491</v>
      </c>
      <c r="BO502" s="37" t="s">
        <v>491</v>
      </c>
      <c r="BP502" s="37" t="s">
        <v>491</v>
      </c>
      <c r="BQ502" s="37" t="s">
        <v>491</v>
      </c>
      <c r="BR502" s="37" t="s">
        <v>491</v>
      </c>
      <c r="BS502" s="37" t="s">
        <v>491</v>
      </c>
      <c r="BT502" s="37" t="s">
        <v>491</v>
      </c>
      <c r="BU502" s="37" t="s">
        <v>491</v>
      </c>
      <c r="BV502" s="37" t="s">
        <v>491</v>
      </c>
      <c r="BW502" s="37" t="s">
        <v>491</v>
      </c>
      <c r="BX502" s="37" t="s">
        <v>491</v>
      </c>
    </row>
    <row r="503" customFormat="false" ht="15.75" hidden="false" customHeight="true" outlineLevel="0" collapsed="false">
      <c r="A503" s="37" t="s">
        <v>554</v>
      </c>
      <c r="B503" s="37" t="s">
        <v>57</v>
      </c>
      <c r="C503" s="92" t="n">
        <v>44960</v>
      </c>
      <c r="D503" s="37" t="s">
        <v>105</v>
      </c>
      <c r="E503" s="37" t="s">
        <v>370</v>
      </c>
      <c r="F503" s="37" t="s">
        <v>562</v>
      </c>
      <c r="G503" s="5" t="s">
        <v>61</v>
      </c>
      <c r="H503" s="39" t="n">
        <v>1750000000</v>
      </c>
      <c r="I503" s="37" t="s">
        <v>533</v>
      </c>
      <c r="J503" s="7" t="str">
        <f aca="false">VLOOKUP($I503,'[1]Price List, Weapons &amp; Items'!B$1:C$1048576,2,0)</f>
        <v>Ammunition for heavy weapon</v>
      </c>
      <c r="K503" s="7" t="str">
        <f aca="false">IF(I503=".",I503,VLOOKUP($I503,'[1]Price List, Weapons &amp; Items'!B$1:D$1048576,3,0))</f>
        <v>missile</v>
      </c>
      <c r="L503" s="8" t="n">
        <f aca="false">VLOOKUP(I503,'[1]Price List, Weapons &amp; Items'!B$1:E$1048576,4,0)</f>
        <v>0</v>
      </c>
      <c r="M503" s="9" t="s">
        <v>166</v>
      </c>
      <c r="N503" s="9" t="s">
        <v>166</v>
      </c>
      <c r="O503" s="9" t="n">
        <f aca="false">VLOOKUP($I503,'[1]Price List, Weapons &amp; Items'!B$1:G$1048576,6,0)</f>
        <v>1664700</v>
      </c>
      <c r="P503" s="6" t="str">
        <f aca="false">IF(TYPE(M503)=1,IF(TYPE(O503)=1,M503*O503,"No price"),".")</f>
        <v>.</v>
      </c>
      <c r="Q503" s="6" t="str">
        <f aca="false">IF(TYPE(N503)=1,IF(TYPE(O503)=1,N503*O503,"No price"),".")</f>
        <v>.</v>
      </c>
      <c r="R503" s="6" t="str">
        <f aca="false">IF(AG503=1,IF(H503&lt;&gt;"Not given",H503,IF(TYPE(H503)=2,IF(SUMIFS(#REF!,#REF!,A503)&gt;0,SUMIFS(#REF!,#REF!,A503),"."),"Format error")),"")</f>
        <v/>
      </c>
      <c r="S503" s="6" t="str">
        <f aca="false">IF(AND(AG503=1,R503&lt;&gt;".")=TRUE(),R503/VLOOKUP(G503,'[1]Exchange Rates'!B$1:C$1048576,2,0),IF(R503=".",".",""))</f>
        <v/>
      </c>
      <c r="T503" s="6" t="str">
        <f aca="false">IF(AG503=1,IF(AI503="Value is not given at all",".",IF(AI503="Value is given by the source",S503,IF(AI503="Value is calculated with prices",(IF(SUMIFS(#REF!,#REF!,A503)&gt;0,SUMIFS(#REF!,#REF!,A503),"."))/VLOOKUP("USD",'[1]Exchange Rates'!B$1:C$1048576,2,0),"Error with coding"))),"")</f>
        <v/>
      </c>
      <c r="U503" s="43" t="s">
        <v>63</v>
      </c>
      <c r="V503" s="34" t="s">
        <v>500</v>
      </c>
      <c r="W503" s="34" t="s">
        <v>108</v>
      </c>
      <c r="X503" s="37" t="s">
        <v>62</v>
      </c>
      <c r="Y503" s="37" t="s">
        <v>62</v>
      </c>
      <c r="Z503" s="43" t="n">
        <v>0</v>
      </c>
      <c r="AA503" s="43" t="n">
        <v>0</v>
      </c>
      <c r="AB503" s="5" t="n">
        <f aca="false">IF(AND(D503="Humanitarian", AE503&lt;&gt;"."), 1, 0)</f>
        <v>0</v>
      </c>
      <c r="AC503" s="5" t="n">
        <f aca="false">IF(OR(M503="undisclosed", M503="."), 0, IF(M503=N503, 1, 0))</f>
        <v>0</v>
      </c>
      <c r="AD503" s="5" t="n">
        <v>0</v>
      </c>
      <c r="AE503" s="37" t="s">
        <v>62</v>
      </c>
      <c r="AF503" s="12" t="str">
        <f aca="false">""</f>
        <v/>
      </c>
      <c r="AG503" s="36" t="n">
        <v>0</v>
      </c>
      <c r="AH503" s="43" t="s">
        <v>66</v>
      </c>
      <c r="AI503" s="43" t="s">
        <v>67</v>
      </c>
      <c r="AJ503" s="36" t="n">
        <v>1</v>
      </c>
      <c r="AK503" s="43" t="n">
        <v>14</v>
      </c>
      <c r="AL503" s="36" t="n">
        <v>0</v>
      </c>
      <c r="AM503" s="36" t="n">
        <f aca="false">IF(OR(AN503="2022-2023",AN503=2022), 1, 0)</f>
        <v>1</v>
      </c>
      <c r="AN503" s="36" t="s">
        <v>68</v>
      </c>
      <c r="AO503" s="36" t="n">
        <f aca="false">VLOOKUP($I503,'[1]Price List, Weapons &amp; Items'!B$1:F$1048576,5,0)</f>
        <v>0</v>
      </c>
      <c r="AP503" s="36" t="n">
        <f aca="false">IF(AND(AO503=1,M503="undisclosed")=TRUE(),1,0)</f>
        <v>0</v>
      </c>
      <c r="AQ503" s="36" t="n">
        <f aca="false">IF(AND(AO503=1,N503="undisclosed")=TRUE(),1,0)</f>
        <v>0</v>
      </c>
      <c r="AR503" s="36" t="n">
        <f aca="false">IFERROR(IF(SEARCH("ammuni",I503,1)&gt;0,1,0),0)</f>
        <v>0</v>
      </c>
      <c r="AS503" s="5" t="str">
        <f aca="false">VLOOKUP($I503,'[1]Price List, Weapons &amp; Items'!B$1:L$1048576,COLUMN('[1]Price List, Weapons &amp; Items'!$J$11)-1,0)</f>
        <v>Government information</v>
      </c>
      <c r="AT503" s="5" t="str">
        <f aca="false">IF(I503=".",".",VLOOKUP($I503,'[1]Price List, Weapons &amp; Items'!B$1:J$1048576,3,0))</f>
        <v>missile</v>
      </c>
      <c r="AU503" s="13" t="str">
        <f aca="true">IF(AG503=1,(OFFSET(I503,0,0,COUNTIF(#REF!,A503),1)),"")</f>
        <v/>
      </c>
      <c r="AV503" s="5" t="str">
        <f aca="false">VLOOKUP($I503,'[1]Price List, Weapons &amp; Items'!B$1:L$1048576,COLUMN('[1]Price List, Weapons &amp; Items'!$L$11)-1,0)</f>
        <v>no price, 0 count</v>
      </c>
      <c r="AW503" s="5" t="n">
        <f aca="false">IF(U503="Yes",1,0)</f>
        <v>1</v>
      </c>
      <c r="AX503" s="5" t="n">
        <f aca="false">IF(D503="Military",IF(OR(IFERROR(SEARCH("equipment",E503,1),0)&gt;0,IFERROR(SEARCH("weapons",E503,1),0)&gt;0),1,0),0)</f>
        <v>1</v>
      </c>
      <c r="AY503" s="5" t="str">
        <f aca="false">IFERROR(IF(VALUE(TEXT(C503,"mm"))=IF(AK503&gt;12,AK503-12,AK503),".",IF(TEXT(C503,"mm")="01",".",1)),"Value is not in date format")</f>
        <v>.</v>
      </c>
      <c r="AZ503" s="5" t="str">
        <f aca="false">IF(AND(A503=A502,C503=C502)=TRUE(),IF(F503=F502,".","1"),".")</f>
        <v>.</v>
      </c>
      <c r="BA503" s="5" t="str">
        <f aca="false">IF(AND(_xlfn.ISFORMULA(R503),_xlfn.ISFORMULA(S503),_xlfn.ISFORMULA(T503))=TRUE(),".",1)</f>
        <v>.</v>
      </c>
      <c r="BB503" s="5" t="str">
        <f aca="false">IF(T503&lt;&gt;".",IF(T503&gt;S503,1,"."),".")</f>
        <v>.</v>
      </c>
      <c r="BC503" s="5" t="n">
        <f aca="false">IFERROR(VLOOKUP(B503,'[1]Share, Heavy Weapons to Ukraine'!B$1:AA$1048576,COLUMN('[1]Share, Heavy Weapons to Ukraine'!C512)-1,0),0)</f>
        <v>1</v>
      </c>
      <c r="BD503" s="5" t="n">
        <f aca="false">VLOOKUP(Sheet1!B503,'[1]Country Summary (€)'!B$1:F$1048576,COLUMN('[1]Country Summary (€)'!C513)-1,FALSE())</f>
        <v>0</v>
      </c>
      <c r="BE503" s="5" t="str">
        <f aca="false">IF(AND(AG503=1,D503="Military",H503&lt;&gt;"Not given")=TRUE(),IF(SUMIFS(#REF!,#REF!,A503)&gt;0,ABS((SUMIFS(#REF!,#REF!,A503)/VLOOKUP("USD",'[1]Exchange Rates'!B$1:C$1048576,2,0)))/S503,"."),".")</f>
        <v>.</v>
      </c>
      <c r="BF503" s="1" t="str">
        <f aca="false">IF(AND(AG503=1,D503="Military",H503&lt;&gt;"Not given")=TRUE(),IF(SUMIFS(#REF!,#REF!,A503)&gt;0,IF((ABS((SUMIFS(#REF!,#REF!,A503)/VLOOKUP("USD",'[1]Exchange Rates'!B$1:C$1048576,2,0)))/S503)&gt;1,(SUMIFS(#REF!,#REF!,A503)-S503)/S503,(S503-SUMIFS(#REF!,#REF!,A503))/SUMIFS(#REF!,#REF!,A503)),"."),".")</f>
        <v>.</v>
      </c>
      <c r="BG503" s="37" t="s">
        <v>491</v>
      </c>
      <c r="BH503" s="37" t="s">
        <v>491</v>
      </c>
      <c r="BI503" s="37" t="s">
        <v>491</v>
      </c>
      <c r="BJ503" s="37" t="s">
        <v>491</v>
      </c>
      <c r="BK503" s="37" t="s">
        <v>491</v>
      </c>
      <c r="BL503" s="37" t="s">
        <v>491</v>
      </c>
      <c r="BM503" s="37" t="s">
        <v>491</v>
      </c>
      <c r="BN503" s="37" t="s">
        <v>491</v>
      </c>
      <c r="BO503" s="37" t="s">
        <v>491</v>
      </c>
      <c r="BP503" s="37" t="s">
        <v>491</v>
      </c>
      <c r="BQ503" s="37" t="s">
        <v>491</v>
      </c>
      <c r="BR503" s="37" t="s">
        <v>491</v>
      </c>
      <c r="BS503" s="37" t="s">
        <v>491</v>
      </c>
      <c r="BT503" s="37" t="s">
        <v>491</v>
      </c>
      <c r="BU503" s="37" t="s">
        <v>491</v>
      </c>
      <c r="BV503" s="37" t="s">
        <v>491</v>
      </c>
      <c r="BW503" s="37" t="s">
        <v>491</v>
      </c>
      <c r="BX503" s="37" t="s">
        <v>491</v>
      </c>
    </row>
    <row r="504" customFormat="false" ht="15.75" hidden="false" customHeight="true" outlineLevel="0" collapsed="false">
      <c r="A504" s="37" t="s">
        <v>554</v>
      </c>
      <c r="B504" s="37" t="s">
        <v>57</v>
      </c>
      <c r="C504" s="92" t="n">
        <v>44960</v>
      </c>
      <c r="D504" s="37" t="s">
        <v>105</v>
      </c>
      <c r="E504" s="37" t="s">
        <v>370</v>
      </c>
      <c r="F504" s="37" t="s">
        <v>562</v>
      </c>
      <c r="G504" s="5" t="s">
        <v>61</v>
      </c>
      <c r="H504" s="39" t="n">
        <v>1750000000</v>
      </c>
      <c r="I504" s="37" t="s">
        <v>317</v>
      </c>
      <c r="J504" s="7" t="str">
        <f aca="false">VLOOKUP($I504,'[1]Price List, Weapons &amp; Items'!B$1:C$1048576,2,0)</f>
        <v>Military equipment</v>
      </c>
      <c r="K504" s="7" t="str">
        <f aca="false">IF(I504=".",I504,VLOOKUP($I504,'[1]Price List, Weapons &amp; Items'!B$1:D$1048576,3,0))</f>
        <v>Military equipment</v>
      </c>
      <c r="L504" s="8" t="n">
        <f aca="false">VLOOKUP(I504,'[1]Price List, Weapons &amp; Items'!B$1:E$1048576,4,0)</f>
        <v>0</v>
      </c>
      <c r="M504" s="9" t="s">
        <v>166</v>
      </c>
      <c r="N504" s="9" t="s">
        <v>166</v>
      </c>
      <c r="O504" s="9" t="str">
        <f aca="false">VLOOKUP($I504,'[1]Price List, Weapons &amp; Items'!B$1:G$1048576,6,0)</f>
        <v>.</v>
      </c>
      <c r="P504" s="6" t="str">
        <f aca="false">IF(TYPE(M504)=1,IF(TYPE(O504)=1,M504*O504,"No price"),".")</f>
        <v>.</v>
      </c>
      <c r="Q504" s="6" t="str">
        <f aca="false">IF(TYPE(N504)=1,IF(TYPE(O504)=1,N504*O504,"No price"),".")</f>
        <v>.</v>
      </c>
      <c r="R504" s="6" t="str">
        <f aca="false">IF(AG504=1,IF(H504&lt;&gt;"Not given",H504,IF(TYPE(H504)=2,IF(SUMIFS(#REF!,#REF!,A504)&gt;0,SUMIFS(#REF!,#REF!,A504),"."),"Format error")),"")</f>
        <v/>
      </c>
      <c r="S504" s="6" t="str">
        <f aca="false">IF(AND(AG504=1,R504&lt;&gt;".")=TRUE(),R504/VLOOKUP(G504,'[1]Exchange Rates'!B$1:C$1048576,2,0),IF(R504=".",".",""))</f>
        <v/>
      </c>
      <c r="T504" s="6" t="str">
        <f aca="false">IF(AG504=1,IF(AI504="Value is not given at all",".",IF(AI504="Value is given by the source",S504,IF(AI504="Value is calculated with prices",(IF(SUMIFS(#REF!,#REF!,A504)&gt;0,SUMIFS(#REF!,#REF!,A504),"."))/VLOOKUP("USD",'[1]Exchange Rates'!B$1:C$1048576,2,0),"Error with coding"))),"")</f>
        <v/>
      </c>
      <c r="U504" s="43" t="s">
        <v>63</v>
      </c>
      <c r="V504" s="34" t="s">
        <v>500</v>
      </c>
      <c r="W504" s="34" t="s">
        <v>108</v>
      </c>
      <c r="X504" s="37" t="s">
        <v>62</v>
      </c>
      <c r="Y504" s="37" t="s">
        <v>62</v>
      </c>
      <c r="Z504" s="43" t="n">
        <v>0</v>
      </c>
      <c r="AA504" s="43" t="n">
        <v>0</v>
      </c>
      <c r="AB504" s="5" t="n">
        <f aca="false">IF(AND(D504="Humanitarian", AE504&lt;&gt;"."), 1, 0)</f>
        <v>0</v>
      </c>
      <c r="AC504" s="5" t="n">
        <f aca="false">IF(OR(M504="undisclosed", M504="."), 0, IF(M504=N504, 1, 0))</f>
        <v>0</v>
      </c>
      <c r="AD504" s="5" t="n">
        <v>0</v>
      </c>
      <c r="AE504" s="37" t="s">
        <v>62</v>
      </c>
      <c r="AF504" s="12" t="str">
        <f aca="false">""</f>
        <v/>
      </c>
      <c r="AG504" s="36" t="n">
        <v>0</v>
      </c>
      <c r="AH504" s="43" t="s">
        <v>66</v>
      </c>
      <c r="AI504" s="43" t="s">
        <v>67</v>
      </c>
      <c r="AJ504" s="36" t="n">
        <v>1</v>
      </c>
      <c r="AK504" s="43" t="n">
        <v>14</v>
      </c>
      <c r="AL504" s="36" t="n">
        <v>0</v>
      </c>
      <c r="AM504" s="36" t="n">
        <f aca="false">IF(OR(AN504="2022-2023",AN504=2022), 1, 0)</f>
        <v>1</v>
      </c>
      <c r="AN504" s="36" t="s">
        <v>68</v>
      </c>
      <c r="AO504" s="36" t="n">
        <f aca="false">VLOOKUP($I504,'[1]Price List, Weapons &amp; Items'!B$1:F$1048576,5,0)</f>
        <v>0</v>
      </c>
      <c r="AP504" s="36" t="n">
        <f aca="false">IF(AND(AO504=1,M504="undisclosed")=TRUE(),1,0)</f>
        <v>0</v>
      </c>
      <c r="AQ504" s="36" t="n">
        <f aca="false">IF(AND(AO504=1,N504="undisclosed")=TRUE(),1,0)</f>
        <v>0</v>
      </c>
      <c r="AR504" s="36" t="n">
        <f aca="false">IFERROR(IF(SEARCH("ammuni",I504,1)&gt;0,1,0),0)</f>
        <v>0</v>
      </c>
      <c r="AS504" s="5" t="str">
        <f aca="false">VLOOKUP($I504,'[1]Price List, Weapons &amp; Items'!B$1:L$1048576,COLUMN('[1]Price List, Weapons &amp; Items'!$J$11)-1,0)</f>
        <v>.</v>
      </c>
      <c r="AT504" s="5" t="str">
        <f aca="false">IF(I504=".",".",VLOOKUP($I504,'[1]Price List, Weapons &amp; Items'!B$1:J$1048576,3,0))</f>
        <v>Military equipment</v>
      </c>
      <c r="AU504" s="13" t="str">
        <f aca="true">IF(AG504=1,(OFFSET(I504,0,0,COUNTIF(#REF!,A504),1)),"")</f>
        <v/>
      </c>
      <c r="AV504" s="5" t="n">
        <f aca="false">VLOOKUP($I504,'[1]Price List, Weapons &amp; Items'!B$1:L$1048576,COLUMN('[1]Price List, Weapons &amp; Items'!$L$11)-1,0)</f>
        <v>0</v>
      </c>
      <c r="AW504" s="5" t="n">
        <f aca="false">IF(U504="Yes",1,0)</f>
        <v>1</v>
      </c>
      <c r="AX504" s="5" t="n">
        <f aca="false">IF(D504="Military",IF(OR(IFERROR(SEARCH("equipment",E504,1),0)&gt;0,IFERROR(SEARCH("weapons",E504,1),0)&gt;0),1,0),0)</f>
        <v>1</v>
      </c>
      <c r="AY504" s="5" t="str">
        <f aca="false">IFERROR(IF(VALUE(TEXT(C504,"mm"))=IF(AK504&gt;12,AK504-12,AK504),".",IF(TEXT(C504,"mm")="01",".",1)),"Value is not in date format")</f>
        <v>.</v>
      </c>
      <c r="AZ504" s="5" t="str">
        <f aca="false">IF(AND(A504=A503,C504=C503)=TRUE(),IF(F504=F503,".","1"),".")</f>
        <v>.</v>
      </c>
      <c r="BA504" s="5" t="str">
        <f aca="false">IF(AND(_xlfn.ISFORMULA(R504),_xlfn.ISFORMULA(S504),_xlfn.ISFORMULA(T504))=TRUE(),".",1)</f>
        <v>.</v>
      </c>
      <c r="BB504" s="5" t="str">
        <f aca="false">IF(T504&lt;&gt;".",IF(T504&gt;S504,1,"."),".")</f>
        <v>.</v>
      </c>
      <c r="BC504" s="5" t="n">
        <f aca="false">IFERROR(VLOOKUP(B504,'[1]Share, Heavy Weapons to Ukraine'!B$1:AA$1048576,COLUMN('[1]Share, Heavy Weapons to Ukraine'!C513)-1,0),0)</f>
        <v>1</v>
      </c>
      <c r="BD504" s="5" t="n">
        <f aca="false">VLOOKUP(Sheet1!B504,'[1]Country Summary (€)'!B$1:F$1048576,COLUMN('[1]Country Summary (€)'!C514)-1,FALSE())</f>
        <v>0</v>
      </c>
      <c r="BE504" s="5" t="str">
        <f aca="false">IF(AND(AG504=1,D504="Military",H504&lt;&gt;"Not given")=TRUE(),IF(SUMIFS(#REF!,#REF!,A504)&gt;0,ABS((SUMIFS(#REF!,#REF!,A504)/VLOOKUP("USD",'[1]Exchange Rates'!B$1:C$1048576,2,0)))/S504,"."),".")</f>
        <v>.</v>
      </c>
      <c r="BF504" s="1" t="str">
        <f aca="false">IF(AND(AG504=1,D504="Military",H504&lt;&gt;"Not given")=TRUE(),IF(SUMIFS(#REF!,#REF!,A504)&gt;0,IF((ABS((SUMIFS(#REF!,#REF!,A504)/VLOOKUP("USD",'[1]Exchange Rates'!B$1:C$1048576,2,0)))/S504)&gt;1,(SUMIFS(#REF!,#REF!,A504)-S504)/S504,(S504-SUMIFS(#REF!,#REF!,A504))/SUMIFS(#REF!,#REF!,A504)),"."),".")</f>
        <v>.</v>
      </c>
      <c r="BG504" s="37" t="s">
        <v>491</v>
      </c>
      <c r="BH504" s="37" t="s">
        <v>491</v>
      </c>
      <c r="BI504" s="37" t="s">
        <v>491</v>
      </c>
      <c r="BJ504" s="37" t="s">
        <v>491</v>
      </c>
      <c r="BK504" s="37" t="s">
        <v>491</v>
      </c>
      <c r="BL504" s="37" t="s">
        <v>491</v>
      </c>
      <c r="BM504" s="37" t="s">
        <v>491</v>
      </c>
      <c r="BN504" s="37" t="s">
        <v>491</v>
      </c>
      <c r="BO504" s="37" t="s">
        <v>491</v>
      </c>
      <c r="BP504" s="37" t="s">
        <v>491</v>
      </c>
      <c r="BQ504" s="37" t="s">
        <v>491</v>
      </c>
      <c r="BR504" s="37" t="s">
        <v>491</v>
      </c>
      <c r="BS504" s="37" t="s">
        <v>491</v>
      </c>
      <c r="BT504" s="37" t="s">
        <v>491</v>
      </c>
      <c r="BU504" s="37" t="s">
        <v>491</v>
      </c>
      <c r="BV504" s="37" t="s">
        <v>491</v>
      </c>
      <c r="BW504" s="37" t="s">
        <v>491</v>
      </c>
      <c r="BX504" s="37" t="s">
        <v>491</v>
      </c>
    </row>
    <row r="505" customFormat="false" ht="15.75" hidden="false" customHeight="true" outlineLevel="0" collapsed="false">
      <c r="A505" s="37" t="s">
        <v>554</v>
      </c>
      <c r="B505" s="37" t="s">
        <v>57</v>
      </c>
      <c r="C505" s="92" t="n">
        <v>44960</v>
      </c>
      <c r="D505" s="37" t="s">
        <v>105</v>
      </c>
      <c r="E505" s="37" t="s">
        <v>370</v>
      </c>
      <c r="F505" s="37" t="s">
        <v>562</v>
      </c>
      <c r="G505" s="5" t="s">
        <v>61</v>
      </c>
      <c r="H505" s="39" t="n">
        <v>1750000000</v>
      </c>
      <c r="I505" s="37" t="s">
        <v>510</v>
      </c>
      <c r="J505" s="7" t="str">
        <f aca="false">VLOOKUP($I505,'[1]Price List, Weapons &amp; Items'!B$1:C$1048576,2,0)</f>
        <v>Humanitarian</v>
      </c>
      <c r="K505" s="7" t="str">
        <f aca="false">IF(I505=".",I505,VLOOKUP($I505,'[1]Price List, Weapons &amp; Items'!B$1:D$1048576,3,0))</f>
        <v>Humanitarian</v>
      </c>
      <c r="L505" s="8" t="n">
        <f aca="false">VLOOKUP(I505,'[1]Price List, Weapons &amp; Items'!B$1:E$1048576,4,0)</f>
        <v>0</v>
      </c>
      <c r="M505" s="9" t="s">
        <v>166</v>
      </c>
      <c r="N505" s="9" t="s">
        <v>166</v>
      </c>
      <c r="O505" s="9" t="str">
        <f aca="false">VLOOKUP($I505,'[1]Price List, Weapons &amp; Items'!B$1:G$1048576,6,0)</f>
        <v>.</v>
      </c>
      <c r="P505" s="6" t="str">
        <f aca="false">IF(TYPE(M505)=1,IF(TYPE(O505)=1,M505*O505,"No price"),".")</f>
        <v>.</v>
      </c>
      <c r="Q505" s="6" t="str">
        <f aca="false">IF(TYPE(N505)=1,IF(TYPE(O505)=1,N505*O505,"No price"),".")</f>
        <v>.</v>
      </c>
      <c r="R505" s="6" t="str">
        <f aca="false">IF(AG505=1,IF(H505&lt;&gt;"Not given",H505,IF(TYPE(H505)=2,IF(SUMIFS(#REF!,#REF!,A505)&gt;0,SUMIFS(#REF!,#REF!,A505),"."),"Format error")),"")</f>
        <v/>
      </c>
      <c r="S505" s="6" t="str">
        <f aca="false">IF(AND(AG505=1,R505&lt;&gt;".")=TRUE(),R505/VLOOKUP(G505,'[1]Exchange Rates'!B$1:C$1048576,2,0),IF(R505=".",".",""))</f>
        <v/>
      </c>
      <c r="T505" s="6" t="str">
        <f aca="false">IF(AG505=1,IF(AI505="Value is not given at all",".",IF(AI505="Value is given by the source",S505,IF(AI505="Value is calculated with prices",(IF(SUMIFS(#REF!,#REF!,A505)&gt;0,SUMIFS(#REF!,#REF!,A505),"."))/VLOOKUP("USD",'[1]Exchange Rates'!B$1:C$1048576,2,0),"Error with coding"))),"")</f>
        <v/>
      </c>
      <c r="U505" s="43" t="s">
        <v>63</v>
      </c>
      <c r="V505" s="34" t="s">
        <v>500</v>
      </c>
      <c r="W505" s="34" t="s">
        <v>108</v>
      </c>
      <c r="X505" s="37" t="s">
        <v>62</v>
      </c>
      <c r="Y505" s="37" t="s">
        <v>62</v>
      </c>
      <c r="Z505" s="43" t="n">
        <v>0</v>
      </c>
      <c r="AA505" s="43" t="n">
        <v>0</v>
      </c>
      <c r="AB505" s="5" t="n">
        <f aca="false">IF(AND(D505="Humanitarian", AE505&lt;&gt;"."), 1, 0)</f>
        <v>0</v>
      </c>
      <c r="AC505" s="5" t="n">
        <f aca="false">IF(OR(M505="undisclosed", M505="."), 0, IF(M505=N505, 1, 0))</f>
        <v>0</v>
      </c>
      <c r="AD505" s="5" t="n">
        <v>0</v>
      </c>
      <c r="AE505" s="37" t="s">
        <v>62</v>
      </c>
      <c r="AF505" s="12" t="str">
        <f aca="false">""</f>
        <v/>
      </c>
      <c r="AG505" s="36" t="n">
        <v>0</v>
      </c>
      <c r="AH505" s="43" t="s">
        <v>66</v>
      </c>
      <c r="AI505" s="43" t="s">
        <v>67</v>
      </c>
      <c r="AJ505" s="36" t="n">
        <v>1</v>
      </c>
      <c r="AK505" s="43" t="n">
        <v>14</v>
      </c>
      <c r="AL505" s="36" t="n">
        <v>0</v>
      </c>
      <c r="AM505" s="36" t="n">
        <f aca="false">IF(OR(AN505="2022-2023",AN505=2022), 1, 0)</f>
        <v>1</v>
      </c>
      <c r="AN505" s="36" t="s">
        <v>68</v>
      </c>
      <c r="AO505" s="36" t="n">
        <f aca="false">VLOOKUP($I505,'[1]Price List, Weapons &amp; Items'!B$1:F$1048576,5,0)</f>
        <v>0</v>
      </c>
      <c r="AP505" s="36" t="n">
        <f aca="false">IF(AND(AO505=1,M505="undisclosed")=TRUE(),1,0)</f>
        <v>0</v>
      </c>
      <c r="AQ505" s="36" t="n">
        <f aca="false">IF(AND(AO505=1,N505="undisclosed")=TRUE(),1,0)</f>
        <v>0</v>
      </c>
      <c r="AR505" s="36" t="n">
        <f aca="false">IFERROR(IF(SEARCH("ammuni",I505,1)&gt;0,1,0),0)</f>
        <v>0</v>
      </c>
      <c r="AS505" s="5" t="str">
        <f aca="false">VLOOKUP($I505,'[1]Price List, Weapons &amp; Items'!B$1:L$1048576,COLUMN('[1]Price List, Weapons &amp; Items'!$J$11)-1,0)</f>
        <v>.</v>
      </c>
      <c r="AT505" s="5" t="str">
        <f aca="false">IF(I505=".",".",VLOOKUP($I505,'[1]Price List, Weapons &amp; Items'!B$1:J$1048576,3,0))</f>
        <v>Humanitarian</v>
      </c>
      <c r="AU505" s="13" t="str">
        <f aca="true">IF(AG505=1,(OFFSET(I505,0,0,COUNTIF(#REF!,A505),1)),"")</f>
        <v/>
      </c>
      <c r="AV505" s="5" t="n">
        <f aca="false">VLOOKUP($I505,'[1]Price List, Weapons &amp; Items'!B$1:L$1048576,COLUMN('[1]Price List, Weapons &amp; Items'!$L$11)-1,0)</f>
        <v>0</v>
      </c>
      <c r="AW505" s="5" t="n">
        <f aca="false">IF(U505="Yes",1,0)</f>
        <v>1</v>
      </c>
      <c r="AX505" s="5" t="n">
        <f aca="false">IF(D505="Military",IF(OR(IFERROR(SEARCH("equipment",E505,1),0)&gt;0,IFERROR(SEARCH("weapons",E505,1),0)&gt;0),1,0),0)</f>
        <v>1</v>
      </c>
      <c r="AY505" s="5" t="str">
        <f aca="false">IFERROR(IF(VALUE(TEXT(C505,"mm"))=IF(AK505&gt;12,AK505-12,AK505),".",IF(TEXT(C505,"mm")="01",".",1)),"Value is not in date format")</f>
        <v>.</v>
      </c>
      <c r="AZ505" s="5" t="str">
        <f aca="false">IF(AND(A505=A504,C505=C504)=TRUE(),IF(F505=F504,".","1"),".")</f>
        <v>.</v>
      </c>
      <c r="BA505" s="5" t="str">
        <f aca="false">IF(AND(_xlfn.ISFORMULA(R505),_xlfn.ISFORMULA(S505),_xlfn.ISFORMULA(T505))=TRUE(),".",1)</f>
        <v>.</v>
      </c>
      <c r="BB505" s="5" t="str">
        <f aca="false">IF(T505&lt;&gt;".",IF(T505&gt;S505,1,"."),".")</f>
        <v>.</v>
      </c>
      <c r="BC505" s="5" t="n">
        <f aca="false">IFERROR(VLOOKUP(B505,'[1]Share, Heavy Weapons to Ukraine'!B$1:AA$1048576,COLUMN('[1]Share, Heavy Weapons to Ukraine'!C514)-1,0),0)</f>
        <v>1</v>
      </c>
      <c r="BD505" s="5" t="n">
        <f aca="false">VLOOKUP(Sheet1!B505,'[1]Country Summary (€)'!B$1:F$1048576,COLUMN('[1]Country Summary (€)'!C515)-1,FALSE())</f>
        <v>0</v>
      </c>
      <c r="BE505" s="5" t="str">
        <f aca="false">IF(AND(AG505=1,D505="Military",H505&lt;&gt;"Not given")=TRUE(),IF(SUMIFS(#REF!,#REF!,A505)&gt;0,ABS((SUMIFS(#REF!,#REF!,A505)/VLOOKUP("USD",'[1]Exchange Rates'!B$1:C$1048576,2,0)))/S505,"."),".")</f>
        <v>.</v>
      </c>
      <c r="BF505" s="1" t="str">
        <f aca="false">IF(AND(AG505=1,D505="Military",H505&lt;&gt;"Not given")=TRUE(),IF(SUMIFS(#REF!,#REF!,A505)&gt;0,IF((ABS((SUMIFS(#REF!,#REF!,A505)/VLOOKUP("USD",'[1]Exchange Rates'!B$1:C$1048576,2,0)))/S505)&gt;1,(SUMIFS(#REF!,#REF!,A505)-S505)/S505,(S505-SUMIFS(#REF!,#REF!,A505))/SUMIFS(#REF!,#REF!,A505)),"."),".")</f>
        <v>.</v>
      </c>
      <c r="BG505" s="37" t="s">
        <v>491</v>
      </c>
      <c r="BH505" s="37" t="s">
        <v>491</v>
      </c>
      <c r="BI505" s="37" t="s">
        <v>491</v>
      </c>
      <c r="BJ505" s="37" t="s">
        <v>491</v>
      </c>
      <c r="BK505" s="37" t="s">
        <v>491</v>
      </c>
      <c r="BL505" s="37" t="s">
        <v>491</v>
      </c>
      <c r="BM505" s="37" t="s">
        <v>491</v>
      </c>
      <c r="BN505" s="37" t="s">
        <v>491</v>
      </c>
      <c r="BO505" s="37" t="s">
        <v>491</v>
      </c>
      <c r="BP505" s="37" t="s">
        <v>491</v>
      </c>
      <c r="BQ505" s="37" t="s">
        <v>491</v>
      </c>
      <c r="BR505" s="37" t="s">
        <v>491</v>
      </c>
      <c r="BS505" s="37" t="s">
        <v>491</v>
      </c>
      <c r="BT505" s="37" t="s">
        <v>491</v>
      </c>
      <c r="BU505" s="37" t="s">
        <v>491</v>
      </c>
      <c r="BV505" s="37" t="s">
        <v>491</v>
      </c>
      <c r="BW505" s="37" t="s">
        <v>491</v>
      </c>
      <c r="BX505" s="37" t="s">
        <v>491</v>
      </c>
    </row>
    <row r="506" customFormat="false" ht="16.5" hidden="false" customHeight="true" outlineLevel="0" collapsed="false">
      <c r="A506" s="37" t="s">
        <v>554</v>
      </c>
      <c r="B506" s="37" t="s">
        <v>57</v>
      </c>
      <c r="C506" s="92" t="n">
        <v>44981</v>
      </c>
      <c r="D506" s="37" t="s">
        <v>105</v>
      </c>
      <c r="E506" s="37" t="s">
        <v>370</v>
      </c>
      <c r="F506" s="37" t="s">
        <v>570</v>
      </c>
      <c r="G506" s="5" t="s">
        <v>61</v>
      </c>
      <c r="H506" s="39" t="n">
        <v>2000000000</v>
      </c>
      <c r="I506" s="37" t="s">
        <v>62</v>
      </c>
      <c r="J506" s="7" t="str">
        <f aca="false">VLOOKUP($I506,'[1]Price List, Weapons &amp; Items'!B$1:C$1048576,2,0)</f>
        <v>.</v>
      </c>
      <c r="K506" s="7" t="str">
        <f aca="false">IF(I506=".",I506,VLOOKUP($I506,'[1]Price List, Weapons &amp; Items'!B$1:D$1048576,3,0))</f>
        <v>.</v>
      </c>
      <c r="L506" s="8" t="n">
        <f aca="false">VLOOKUP(I506,'[1]Price List, Weapons &amp; Items'!B$1:E$1048576,4,0)</f>
        <v>0</v>
      </c>
      <c r="M506" s="9" t="s">
        <v>166</v>
      </c>
      <c r="N506" s="9" t="s">
        <v>166</v>
      </c>
      <c r="O506" s="9" t="str">
        <f aca="false">VLOOKUP($I506,'[1]Price List, Weapons &amp; Items'!B$1:G$1048576,6,0)</f>
        <v>.</v>
      </c>
      <c r="P506" s="6" t="str">
        <f aca="false">IF(TYPE(M506)=1,IF(TYPE(O506)=1,M506*O506,"No price"),".")</f>
        <v>.</v>
      </c>
      <c r="Q506" s="6" t="str">
        <f aca="false">IF(TYPE(N506)=1,IF(TYPE(O506)=1,N506*O506,"No price"),".")</f>
        <v>.</v>
      </c>
      <c r="R506" s="6" t="str">
        <f aca="false">IF(AG506=1,IF(H506&lt;&gt;"Not given",H506,IF(TYPE(H506)=2,IF(SUMIFS(#REF!,#REF!,A506)&gt;0,SUMIFS(#REF!,#REF!,A506),"."),"Format error")),"")</f>
        <v/>
      </c>
      <c r="S506" s="6" t="str">
        <f aca="false">IF(AND(AG506=1,R506&lt;&gt;".")=TRUE(),R506/VLOOKUP(G506,'[1]Exchange Rates'!B$1:C$1048576,2,0),IF(R506=".",".",""))</f>
        <v/>
      </c>
      <c r="T506" s="6" t="str">
        <f aca="false">IF(AG506=1,IF(AI506="Value is not given at all",".",IF(AI506="Value is given by the source",S506,IF(AI506="Value is calculated with prices",(IF(SUMIFS(#REF!,#REF!,A506)&gt;0,SUMIFS(#REF!,#REF!,A506),"."))/VLOOKUP("USD",'[1]Exchange Rates'!B$1:C$1048576,2,0),"Error with coding"))),"")</f>
        <v/>
      </c>
      <c r="U506" s="43" t="s">
        <v>63</v>
      </c>
      <c r="V506" s="34" t="s">
        <v>571</v>
      </c>
      <c r="W506" s="34" t="s">
        <v>108</v>
      </c>
      <c r="X506" s="37" t="s">
        <v>62</v>
      </c>
      <c r="Y506" s="37" t="s">
        <v>62</v>
      </c>
      <c r="Z506" s="43" t="n">
        <v>0</v>
      </c>
      <c r="AA506" s="43" t="n">
        <v>1</v>
      </c>
      <c r="AB506" s="5" t="n">
        <f aca="false">IF(AND(D506="Humanitarian", AE506&lt;&gt;"."), 1, 0)</f>
        <v>0</v>
      </c>
      <c r="AC506" s="5" t="n">
        <f aca="false">IF(OR(M506="undisclosed", M506="."), 0, IF(M506=N506, 1, 0))</f>
        <v>0</v>
      </c>
      <c r="AD506" s="5" t="n">
        <v>0</v>
      </c>
      <c r="AE506" s="37" t="s">
        <v>62</v>
      </c>
      <c r="AF506" s="12" t="str">
        <f aca="false">""</f>
        <v/>
      </c>
      <c r="AG506" s="36" t="n">
        <v>0</v>
      </c>
      <c r="AH506" s="43" t="s">
        <v>66</v>
      </c>
      <c r="AI506" s="43" t="s">
        <v>67</v>
      </c>
      <c r="AJ506" s="36" t="n">
        <v>1</v>
      </c>
      <c r="AK506" s="43" t="n">
        <v>14</v>
      </c>
      <c r="AL506" s="36" t="n">
        <v>0</v>
      </c>
      <c r="AM506" s="36" t="n">
        <f aca="false">IF(OR(AN506="2022-2023",AN506=2022), 1, 0)</f>
        <v>1</v>
      </c>
      <c r="AN506" s="36" t="s">
        <v>68</v>
      </c>
      <c r="AO506" s="36" t="n">
        <f aca="false">VLOOKUP($I506,'[1]Price List, Weapons &amp; Items'!B$1:F$1048576,5,0)</f>
        <v>0</v>
      </c>
      <c r="AP506" s="36" t="n">
        <f aca="false">IF(AND(AO506=1,M506="undisclosed")=TRUE(),1,0)</f>
        <v>0</v>
      </c>
      <c r="AQ506" s="36" t="n">
        <f aca="false">IF(AND(AO506=1,N506="undisclosed")=TRUE(),1,0)</f>
        <v>0</v>
      </c>
      <c r="AR506" s="36" t="n">
        <f aca="false">IFERROR(IF(SEARCH("ammuni",I506,1)&gt;0,1,0),0)</f>
        <v>0</v>
      </c>
      <c r="AS506" s="5" t="str">
        <f aca="false">VLOOKUP($I506,'[1]Price List, Weapons &amp; Items'!B$1:L$1048576,COLUMN('[1]Price List, Weapons &amp; Items'!$J$11)-1,0)</f>
        <v>.</v>
      </c>
      <c r="AT506" s="5" t="str">
        <f aca="false">IF(I506=".",".",VLOOKUP($I506,'[1]Price List, Weapons &amp; Items'!B$1:J$1048576,3,0))</f>
        <v>.</v>
      </c>
      <c r="AU506" s="13" t="str">
        <f aca="true">IF(AG506=1,(OFFSET(I506,0,0,COUNTIF(#REF!,A506),1)),"")</f>
        <v/>
      </c>
      <c r="AV506" s="5" t="n">
        <f aca="false">VLOOKUP($I506,'[1]Price List, Weapons &amp; Items'!B$1:L$1048576,COLUMN('[1]Price List, Weapons &amp; Items'!$L$11)-1,0)</f>
        <v>0</v>
      </c>
      <c r="AW506" s="5" t="n">
        <f aca="false">IF(U506="Yes",1,0)</f>
        <v>1</v>
      </c>
      <c r="AX506" s="5" t="n">
        <f aca="false">IF(D506="Military",IF(OR(IFERROR(SEARCH("equipment",E506,1),0)&gt;0,IFERROR(SEARCH("weapons",E506,1),0)&gt;0),1,0),0)</f>
        <v>1</v>
      </c>
      <c r="AY506" s="5" t="str">
        <f aca="false">IFERROR(IF(VALUE(TEXT(C506,"mm"))=IF(AK506&gt;12,AK506-12,AK506),".",IF(TEXT(C506,"mm")="01",".",1)),"Value is not in date format")</f>
        <v>.</v>
      </c>
      <c r="AZ506" s="5" t="str">
        <f aca="false">IF(AND(A506=A505,C506=C505)=TRUE(),IF(F506=F505,".","1"),".")</f>
        <v>.</v>
      </c>
      <c r="BA506" s="5" t="str">
        <f aca="false">IF(AND(_xlfn.ISFORMULA(R506),_xlfn.ISFORMULA(S506),_xlfn.ISFORMULA(T506))=TRUE(),".",1)</f>
        <v>.</v>
      </c>
      <c r="BB506" s="5" t="str">
        <f aca="false">IF(T506&lt;&gt;".",IF(T506&gt;S506,1,"."),".")</f>
        <v>.</v>
      </c>
      <c r="BC506" s="5" t="n">
        <f aca="false">IFERROR(VLOOKUP(B506,'[1]Share, Heavy Weapons to Ukraine'!B$1:AA$1048576,COLUMN('[1]Share, Heavy Weapons to Ukraine'!C515)-1,0),0)</f>
        <v>1</v>
      </c>
      <c r="BD506" s="5" t="n">
        <f aca="false">VLOOKUP(Sheet1!B506,'[1]Country Summary (€)'!B$1:F$1048576,COLUMN('[1]Country Summary (€)'!C516)-1,FALSE())</f>
        <v>0</v>
      </c>
      <c r="BE506" s="5" t="str">
        <f aca="false">IF(AND(AG506=1,D506="Military",H506&lt;&gt;"Not given")=TRUE(),IF(SUMIFS(#REF!,#REF!,A506)&gt;0,ABS((SUMIFS(#REF!,#REF!,A506)/VLOOKUP("USD",'[1]Exchange Rates'!B$1:C$1048576,2,0)))/S506,"."),".")</f>
        <v>.</v>
      </c>
      <c r="BF506" s="1" t="str">
        <f aca="false">IF(AND(AG506=1,D506="Military",H506&lt;&gt;"Not given")=TRUE(),IF(SUMIFS(#REF!,#REF!,A506)&gt;0,IF((ABS((SUMIFS(#REF!,#REF!,A506)/VLOOKUP("USD",'[1]Exchange Rates'!B$1:C$1048576,2,0)))/S506)&gt;1,(SUMIFS(#REF!,#REF!,A506)-S506)/S506,(S506-SUMIFS(#REF!,#REF!,A506))/SUMIFS(#REF!,#REF!,A506)),"."),".")</f>
        <v>.</v>
      </c>
      <c r="BG506" s="37"/>
      <c r="BH506" s="37"/>
      <c r="BI506" s="37"/>
      <c r="BJ506" s="37"/>
      <c r="BK506" s="37"/>
      <c r="BL506" s="37"/>
      <c r="BM506" s="37"/>
      <c r="BN506" s="37"/>
      <c r="BO506" s="37"/>
      <c r="BP506" s="37"/>
      <c r="BQ506" s="37"/>
      <c r="BR506" s="37"/>
      <c r="BS506" s="37"/>
      <c r="BT506" s="37"/>
      <c r="BU506" s="37"/>
      <c r="BV506" s="37"/>
      <c r="BW506" s="37"/>
      <c r="BX506" s="37"/>
    </row>
    <row r="507" customFormat="false" ht="15.75" hidden="false" customHeight="true" outlineLevel="0" collapsed="false">
      <c r="A507" s="37" t="s">
        <v>554</v>
      </c>
      <c r="B507" s="37" t="s">
        <v>57</v>
      </c>
      <c r="C507" s="92" t="n">
        <v>44981</v>
      </c>
      <c r="D507" s="37" t="s">
        <v>105</v>
      </c>
      <c r="E507" s="37" t="s">
        <v>370</v>
      </c>
      <c r="F507" s="37" t="s">
        <v>570</v>
      </c>
      <c r="G507" s="5" t="s">
        <v>61</v>
      </c>
      <c r="H507" s="39" t="n">
        <v>2000000000</v>
      </c>
      <c r="I507" s="37" t="s">
        <v>147</v>
      </c>
      <c r="J507" s="7" t="str">
        <f aca="false">VLOOKUP($I507,'[1]Price List, Weapons &amp; Items'!B$1:C$1048576,2,0)</f>
        <v>Ammunition for heavy weapon</v>
      </c>
      <c r="K507" s="7" t="str">
        <f aca="false">IF(I507=".",I507,VLOOKUP($I507,'[1]Price List, Weapons &amp; Items'!B$1:D$1048576,3,0))</f>
        <v>155mm howitzer ammunition</v>
      </c>
      <c r="L507" s="8" t="n">
        <f aca="false">VLOOKUP(I507,'[1]Price List, Weapons &amp; Items'!B$1:E$1048576,4,0)</f>
        <v>0</v>
      </c>
      <c r="M507" s="9" t="n">
        <v>100000</v>
      </c>
      <c r="N507" s="9" t="s">
        <v>166</v>
      </c>
      <c r="O507" s="9" t="n">
        <f aca="false">VLOOKUP($I507,'[1]Price List, Weapons &amp; Items'!B$1:G$1048576,6,0)</f>
        <v>3800</v>
      </c>
      <c r="P507" s="6" t="str">
        <f aca="false">IF(TYPE(M507)=1,IF(TYPE(O507)=1,M507*O507,"No price"),".")</f>
        <v>No price</v>
      </c>
      <c r="Q507" s="6" t="str">
        <f aca="false">IF(TYPE(N507)=1,IF(TYPE(O507)=1,N507*O507,"No price"),".")</f>
        <v>.</v>
      </c>
      <c r="R507" s="6" t="str">
        <f aca="false">IF(AG507=1,IF(H507&lt;&gt;"Not given",H507,IF(TYPE(H507)=2,IF(SUMIFS(#REF!,#REF!,A507)&gt;0,SUMIFS(#REF!,#REF!,A507),"."),"Format error")),"")</f>
        <v/>
      </c>
      <c r="S507" s="6" t="str">
        <f aca="false">IF(AND(AG507=1,R507&lt;&gt;".")=TRUE(),R507/VLOOKUP(G507,'[1]Exchange Rates'!B$1:C$1048576,2,0),IF(R507=".",".",""))</f>
        <v/>
      </c>
      <c r="T507" s="6" t="str">
        <f aca="false">IF(AG507=1,IF(AI507="Value is not given at all",".",IF(AI507="Value is given by the source",S507,IF(AI507="Value is calculated with prices",(IF(SUMIFS(#REF!,#REF!,A507)&gt;0,SUMIFS(#REF!,#REF!,A507),"."))/VLOOKUP("USD",'[1]Exchange Rates'!B$1:C$1048576,2,0),"Error with coding"))),"")</f>
        <v/>
      </c>
      <c r="U507" s="43" t="s">
        <v>63</v>
      </c>
      <c r="V507" s="34" t="s">
        <v>571</v>
      </c>
      <c r="W507" s="34" t="s">
        <v>108</v>
      </c>
      <c r="X507" s="37" t="s">
        <v>62</v>
      </c>
      <c r="Y507" s="37" t="s">
        <v>62</v>
      </c>
      <c r="Z507" s="43" t="n">
        <v>0</v>
      </c>
      <c r="AA507" s="43" t="n">
        <v>1</v>
      </c>
      <c r="AB507" s="5" t="n">
        <f aca="false">IF(AND(D507="Humanitarian", AE507&lt;&gt;"."), 1, 0)</f>
        <v>0</v>
      </c>
      <c r="AC507" s="5" t="n">
        <f aca="false">IF(OR(M507="undisclosed", M507="."), 0, IF(M507=N507, 1, 0))</f>
        <v>0</v>
      </c>
      <c r="AD507" s="5" t="n">
        <v>0</v>
      </c>
      <c r="AE507" s="37" t="s">
        <v>62</v>
      </c>
      <c r="AF507" s="12" t="str">
        <f aca="false">""</f>
        <v/>
      </c>
      <c r="AG507" s="36" t="n">
        <v>0</v>
      </c>
      <c r="AH507" s="43" t="s">
        <v>66</v>
      </c>
      <c r="AI507" s="43" t="s">
        <v>67</v>
      </c>
      <c r="AJ507" s="36" t="n">
        <v>1</v>
      </c>
      <c r="AK507" s="43" t="n">
        <v>14</v>
      </c>
      <c r="AL507" s="36" t="n">
        <v>0</v>
      </c>
      <c r="AM507" s="36" t="n">
        <f aca="false">IF(OR(AN507="2022-2023",AN507=2022), 1, 0)</f>
        <v>1</v>
      </c>
      <c r="AN507" s="36" t="s">
        <v>68</v>
      </c>
      <c r="AO507" s="36" t="n">
        <f aca="false">VLOOKUP($I507,'[1]Price List, Weapons &amp; Items'!B$1:F$1048576,5,0)</f>
        <v>1</v>
      </c>
      <c r="AP507" s="36" t="n">
        <f aca="false">IF(AND(AO507=1,M507="undisclosed")=TRUE(),1,0)</f>
        <v>0</v>
      </c>
      <c r="AQ507" s="36" t="n">
        <f aca="false">IF(AND(AO507=1,N507="undisclosed")=TRUE(),1,0)</f>
        <v>1</v>
      </c>
      <c r="AR507" s="36" t="n">
        <f aca="false">IFERROR(IF(SEARCH("ammuni",I507,1)&gt;0,1,0),0)</f>
        <v>0</v>
      </c>
      <c r="AS507" s="5" t="str">
        <f aca="false">VLOOKUP($I507,'[1]Price List, Weapons &amp; Items'!B$1:L$1048576,COLUMN('[1]Price List, Weapons &amp; Items'!$J$11)-1,0)</f>
        <v>Government information</v>
      </c>
      <c r="AT507" s="5" t="str">
        <f aca="false">IF(I507=".",".",VLOOKUP($I507,'[1]Price List, Weapons &amp; Items'!B$1:J$1048576,3,0))</f>
        <v>155mm howitzer ammunition</v>
      </c>
      <c r="AU507" s="13" t="str">
        <f aca="true">IF(AG507=1,(OFFSET(I507,0,0,COUNTIF(#REF!,A507),1)),"")</f>
        <v/>
      </c>
      <c r="AV507" s="5" t="n">
        <f aca="false">VLOOKUP($I507,'[1]Price List, Weapons &amp; Items'!B$1:L$1048576,COLUMN('[1]Price List, Weapons &amp; Items'!$L$11)-1,0)</f>
        <v>0</v>
      </c>
      <c r="AW507" s="5" t="n">
        <f aca="false">IF(U507="Yes",1,0)</f>
        <v>1</v>
      </c>
      <c r="AX507" s="5" t="n">
        <f aca="false">IF(D507="Military",IF(OR(IFERROR(SEARCH("equipment",E507,1),0)&gt;0,IFERROR(SEARCH("weapons",E507,1),0)&gt;0),1,0),0)</f>
        <v>1</v>
      </c>
      <c r="AY507" s="5" t="str">
        <f aca="false">IFERROR(IF(VALUE(TEXT(C507,"mm"))=IF(AK507&gt;12,AK507-12,AK507),".",IF(TEXT(C507,"mm")="01",".",1)),"Value is not in date format")</f>
        <v>.</v>
      </c>
      <c r="AZ507" s="5" t="str">
        <f aca="false">IF(AND(A507=A506,C507=C506)=TRUE(),IF(F507=F506,".","1"),".")</f>
        <v>.</v>
      </c>
      <c r="BA507" s="5" t="str">
        <f aca="false">IF(AND(_xlfn.ISFORMULA(R507),_xlfn.ISFORMULA(S507),_xlfn.ISFORMULA(T507))=TRUE(),".",1)</f>
        <v>.</v>
      </c>
      <c r="BB507" s="5" t="str">
        <f aca="false">IF(T507&lt;&gt;".",IF(T507&gt;S507,1,"."),".")</f>
        <v>.</v>
      </c>
      <c r="BC507" s="5" t="n">
        <f aca="false">IFERROR(VLOOKUP(B507,'[1]Share, Heavy Weapons to Ukraine'!B$1:AA$1048576,COLUMN('[1]Share, Heavy Weapons to Ukraine'!C516)-1,0),0)</f>
        <v>1</v>
      </c>
      <c r="BD507" s="5" t="n">
        <f aca="false">VLOOKUP(Sheet1!B507,'[1]Country Summary (€)'!B$1:F$1048576,COLUMN('[1]Country Summary (€)'!C517)-1,FALSE())</f>
        <v>0</v>
      </c>
      <c r="BE507" s="5" t="str">
        <f aca="false">IF(AND(AG507=1,D507="Military",H507&lt;&gt;"Not given")=TRUE(),IF(SUMIFS(#REF!,#REF!,A507)&gt;0,ABS((SUMIFS(#REF!,#REF!,A507)/VLOOKUP("USD",'[1]Exchange Rates'!B$1:C$1048576,2,0)))/S507,"."),".")</f>
        <v>.</v>
      </c>
      <c r="BF507" s="1" t="str">
        <f aca="false">IF(AND(AG507=1,D507="Military",H507&lt;&gt;"Not given")=TRUE(),IF(SUMIFS(#REF!,#REF!,A507)&gt;0,IF((ABS((SUMIFS(#REF!,#REF!,A507)/VLOOKUP("USD",'[1]Exchange Rates'!B$1:C$1048576,2,0)))/S507)&gt;1,(SUMIFS(#REF!,#REF!,A507)-S507)/S507,(S507-SUMIFS(#REF!,#REF!,A507))/SUMIFS(#REF!,#REF!,A507)),"."),".")</f>
        <v>.</v>
      </c>
      <c r="BG507" s="37"/>
      <c r="BH507" s="37"/>
      <c r="BI507" s="37"/>
      <c r="BJ507" s="37"/>
      <c r="BK507" s="37"/>
      <c r="BL507" s="37"/>
      <c r="BM507" s="37"/>
      <c r="BN507" s="37"/>
      <c r="BO507" s="37"/>
      <c r="BP507" s="37"/>
      <c r="BQ507" s="37"/>
      <c r="BR507" s="37"/>
      <c r="BS507" s="37"/>
      <c r="BT507" s="37"/>
      <c r="BU507" s="37"/>
      <c r="BV507" s="37"/>
      <c r="BW507" s="37"/>
      <c r="BX507" s="37"/>
    </row>
    <row r="508" customFormat="false" ht="15.75" hidden="false" customHeight="true" outlineLevel="0" collapsed="false">
      <c r="A508" s="37" t="s">
        <v>554</v>
      </c>
      <c r="B508" s="37" t="s">
        <v>57</v>
      </c>
      <c r="C508" s="92" t="n">
        <v>44981</v>
      </c>
      <c r="D508" s="37" t="s">
        <v>105</v>
      </c>
      <c r="E508" s="37" t="s">
        <v>370</v>
      </c>
      <c r="F508" s="37" t="s">
        <v>570</v>
      </c>
      <c r="G508" s="5" t="s">
        <v>61</v>
      </c>
      <c r="H508" s="39" t="n">
        <v>2000000000</v>
      </c>
      <c r="I508" s="37" t="s">
        <v>572</v>
      </c>
      <c r="J508" s="7" t="str">
        <f aca="false">VLOOKUP($I508,'[1]Price List, Weapons &amp; Items'!B$1:C$1048576,2,0)</f>
        <v>Ammunition for heavy weapon</v>
      </c>
      <c r="K508" s="7" t="str">
        <f aca="false">IF(I508=".",I508,VLOOKUP($I508,'[1]Price List, Weapons &amp; Items'!B$1:D$1048576,3,0))</f>
        <v>Missile</v>
      </c>
      <c r="L508" s="8" t="n">
        <f aca="false">VLOOKUP(I508,'[1]Price List, Weapons &amp; Items'!B$1:E$1048576,4,0)</f>
        <v>0</v>
      </c>
      <c r="M508" s="9" t="s">
        <v>166</v>
      </c>
      <c r="N508" s="9" t="s">
        <v>166</v>
      </c>
      <c r="O508" s="9" t="str">
        <f aca="false">VLOOKUP($I508,'[1]Price List, Weapons &amp; Items'!B$1:G$1048576,6,0)</f>
        <v>.</v>
      </c>
      <c r="P508" s="6" t="str">
        <f aca="false">IF(TYPE(M508)=1,IF(TYPE(O508)=1,M508*O508,"No price"),".")</f>
        <v>.</v>
      </c>
      <c r="Q508" s="6" t="str">
        <f aca="false">IF(TYPE(N508)=1,IF(TYPE(O508)=1,N508*O508,"No price"),".")</f>
        <v>.</v>
      </c>
      <c r="R508" s="6" t="str">
        <f aca="false">IF(AG508=1,IF(H508&lt;&gt;"Not given",H508,IF(TYPE(H508)=2,IF(SUMIFS(#REF!,#REF!,A508)&gt;0,SUMIFS(#REF!,#REF!,A508),"."),"Format error")),"")</f>
        <v/>
      </c>
      <c r="S508" s="6" t="str">
        <f aca="false">IF(AND(AG508=1,R508&lt;&gt;".")=TRUE(),R508/VLOOKUP(G508,'[1]Exchange Rates'!B$1:C$1048576,2,0),IF(R508=".",".",""))</f>
        <v/>
      </c>
      <c r="T508" s="6" t="str">
        <f aca="false">IF(AG508=1,IF(AI508="Value is not given at all",".",IF(AI508="Value is given by the source",S508,IF(AI508="Value is calculated with prices",(IF(SUMIFS(#REF!,#REF!,A508)&gt;0,SUMIFS(#REF!,#REF!,A508),"."))/VLOOKUP("USD",'[1]Exchange Rates'!B$1:C$1048576,2,0),"Error with coding"))),"")</f>
        <v/>
      </c>
      <c r="U508" s="43" t="s">
        <v>63</v>
      </c>
      <c r="V508" s="34" t="s">
        <v>571</v>
      </c>
      <c r="W508" s="34" t="s">
        <v>108</v>
      </c>
      <c r="X508" s="37" t="s">
        <v>62</v>
      </c>
      <c r="Y508" s="37" t="s">
        <v>62</v>
      </c>
      <c r="Z508" s="43" t="n">
        <v>0</v>
      </c>
      <c r="AA508" s="43" t="n">
        <v>1</v>
      </c>
      <c r="AB508" s="5" t="n">
        <f aca="false">IF(AND(D508="Humanitarian", AE508&lt;&gt;"."), 1, 0)</f>
        <v>0</v>
      </c>
      <c r="AC508" s="5" t="n">
        <f aca="false">IF(OR(M508="undisclosed", M508="."), 0, IF(M508=N508, 1, 0))</f>
        <v>0</v>
      </c>
      <c r="AD508" s="5" t="n">
        <v>0</v>
      </c>
      <c r="AE508" s="37" t="s">
        <v>62</v>
      </c>
      <c r="AF508" s="12" t="str">
        <f aca="false">""</f>
        <v/>
      </c>
      <c r="AG508" s="36" t="n">
        <v>0</v>
      </c>
      <c r="AH508" s="43" t="s">
        <v>66</v>
      </c>
      <c r="AI508" s="43" t="s">
        <v>67</v>
      </c>
      <c r="AJ508" s="36" t="n">
        <v>1</v>
      </c>
      <c r="AK508" s="43" t="n">
        <v>14</v>
      </c>
      <c r="AL508" s="36" t="n">
        <v>0</v>
      </c>
      <c r="AM508" s="36" t="n">
        <f aca="false">IF(OR(AN508="2022-2023",AN508=2022), 1, 0)</f>
        <v>1</v>
      </c>
      <c r="AN508" s="36" t="s">
        <v>68</v>
      </c>
      <c r="AO508" s="36" t="n">
        <f aca="false">VLOOKUP($I508,'[1]Price List, Weapons &amp; Items'!B$1:F$1048576,5,0)</f>
        <v>0</v>
      </c>
      <c r="AP508" s="36" t="n">
        <f aca="false">IF(AND(AO508=1,M508="undisclosed")=TRUE(),1,0)</f>
        <v>0</v>
      </c>
      <c r="AQ508" s="36" t="n">
        <f aca="false">IF(AND(AO508=1,N508="undisclosed")=TRUE(),1,0)</f>
        <v>0</v>
      </c>
      <c r="AR508" s="36" t="n">
        <f aca="false">IFERROR(IF(SEARCH("ammuni",I508,1)&gt;0,1,0),0)</f>
        <v>0</v>
      </c>
      <c r="AS508" s="5" t="str">
        <f aca="false">VLOOKUP($I508,'[1]Price List, Weapons &amp; Items'!B$1:L$1048576,COLUMN('[1]Price List, Weapons &amp; Items'!$J$11)-1,0)</f>
        <v>.</v>
      </c>
      <c r="AT508" s="5" t="str">
        <f aca="false">IF(I508=".",".",VLOOKUP($I508,'[1]Price List, Weapons &amp; Items'!B$1:J$1048576,3,0))</f>
        <v>Missile</v>
      </c>
      <c r="AU508" s="13" t="str">
        <f aca="true">IF(AG508=1,(OFFSET(I508,0,0,COUNTIF(#REF!,A508),1)),"")</f>
        <v/>
      </c>
      <c r="AV508" s="5" t="str">
        <f aca="false">VLOOKUP($I508,'[1]Price List, Weapons &amp; Items'!B$1:L$1048576,COLUMN('[1]Price List, Weapons &amp; Items'!$L$11)-1,0)</f>
        <v>no price, 0 count</v>
      </c>
      <c r="AW508" s="5" t="n">
        <f aca="false">IF(U508="Yes",1,0)</f>
        <v>1</v>
      </c>
      <c r="AX508" s="5" t="n">
        <f aca="false">IF(D508="Military",IF(OR(IFERROR(SEARCH("equipment",E508,1),0)&gt;0,IFERROR(SEARCH("weapons",E508,1),0)&gt;0),1,0),0)</f>
        <v>1</v>
      </c>
      <c r="AY508" s="5" t="str">
        <f aca="false">IFERROR(IF(VALUE(TEXT(C508,"mm"))=IF(AK508&gt;12,AK508-12,AK508),".",IF(TEXT(C508,"mm")="01",".",1)),"Value is not in date format")</f>
        <v>.</v>
      </c>
      <c r="AZ508" s="5" t="str">
        <f aca="false">IF(AND(A508=A507,C508=C507)=TRUE(),IF(F508=F507,".","1"),".")</f>
        <v>.</v>
      </c>
      <c r="BA508" s="5" t="str">
        <f aca="false">IF(AND(_xlfn.ISFORMULA(R508),_xlfn.ISFORMULA(S508),_xlfn.ISFORMULA(T508))=TRUE(),".",1)</f>
        <v>.</v>
      </c>
      <c r="BB508" s="5" t="str">
        <f aca="false">IF(T508&lt;&gt;".",IF(T508&gt;S508,1,"."),".")</f>
        <v>.</v>
      </c>
      <c r="BC508" s="5" t="n">
        <f aca="false">IFERROR(VLOOKUP(B508,'[1]Share, Heavy Weapons to Ukraine'!B$1:AA$1048576,COLUMN('[1]Share, Heavy Weapons to Ukraine'!C517)-1,0),0)</f>
        <v>1</v>
      </c>
      <c r="BD508" s="5" t="n">
        <f aca="false">VLOOKUP(Sheet1!B508,'[1]Country Summary (€)'!B$1:F$1048576,COLUMN('[1]Country Summary (€)'!C518)-1,FALSE())</f>
        <v>0</v>
      </c>
      <c r="BE508" s="5" t="str">
        <f aca="false">IF(AND(AG508=1,D508="Military",H508&lt;&gt;"Not given")=TRUE(),IF(SUMIFS(#REF!,#REF!,A508)&gt;0,ABS((SUMIFS(#REF!,#REF!,A508)/VLOOKUP("USD",'[1]Exchange Rates'!B$1:C$1048576,2,0)))/S508,"."),".")</f>
        <v>.</v>
      </c>
      <c r="BF508" s="1" t="str">
        <f aca="false">IF(AND(AG508=1,D508="Military",H508&lt;&gt;"Not given")=TRUE(),IF(SUMIFS(#REF!,#REF!,A508)&gt;0,IF((ABS((SUMIFS(#REF!,#REF!,A508)/VLOOKUP("USD",'[1]Exchange Rates'!B$1:C$1048576,2,0)))/S508)&gt;1,(SUMIFS(#REF!,#REF!,A508)-S508)/S508,(S508-SUMIFS(#REF!,#REF!,A508))/SUMIFS(#REF!,#REF!,A508)),"."),".")</f>
        <v>.</v>
      </c>
      <c r="BG508" s="37"/>
      <c r="BH508" s="37"/>
      <c r="BI508" s="37"/>
      <c r="BJ508" s="37"/>
      <c r="BK508" s="37"/>
      <c r="BL508" s="37"/>
      <c r="BM508" s="37"/>
      <c r="BN508" s="37"/>
      <c r="BO508" s="37"/>
      <c r="BP508" s="37"/>
      <c r="BQ508" s="37"/>
      <c r="BR508" s="37"/>
      <c r="BS508" s="37"/>
      <c r="BT508" s="37"/>
      <c r="BU508" s="37"/>
      <c r="BV508" s="37"/>
      <c r="BW508" s="37"/>
      <c r="BX508" s="37"/>
    </row>
    <row r="509" customFormat="false" ht="15.75" hidden="false" customHeight="true" outlineLevel="0" collapsed="false">
      <c r="A509" s="37" t="s">
        <v>554</v>
      </c>
      <c r="B509" s="37" t="s">
        <v>57</v>
      </c>
      <c r="C509" s="92" t="n">
        <v>44981</v>
      </c>
      <c r="D509" s="37" t="s">
        <v>105</v>
      </c>
      <c r="E509" s="37" t="s">
        <v>370</v>
      </c>
      <c r="F509" s="37" t="s">
        <v>570</v>
      </c>
      <c r="G509" s="5" t="s">
        <v>61</v>
      </c>
      <c r="H509" s="39" t="n">
        <v>2000000000</v>
      </c>
      <c r="I509" s="37" t="s">
        <v>573</v>
      </c>
      <c r="J509" s="7" t="str">
        <f aca="false">VLOOKUP($I509,'[1]Price List, Weapons &amp; Items'!B$1:C$1048576,2,0)</f>
        <v>Aviation and drones</v>
      </c>
      <c r="K509" s="7" t="str">
        <f aca="false">IF(I509=".",I509,VLOOKUP($I509,'[1]Price List, Weapons &amp; Items'!B$1:D$1048576,3,0))</f>
        <v>Drone</v>
      </c>
      <c r="L509" s="8" t="n">
        <f aca="false">VLOOKUP(I509,'[1]Price List, Weapons &amp; Items'!B$1:E$1048576,4,0)</f>
        <v>0</v>
      </c>
      <c r="M509" s="9" t="s">
        <v>166</v>
      </c>
      <c r="N509" s="9" t="s">
        <v>166</v>
      </c>
      <c r="O509" s="9" t="n">
        <f aca="false">VLOOKUP($I509,'[1]Price List, Weapons &amp; Items'!B$1:G$1048576,6,0)</f>
        <v>11000</v>
      </c>
      <c r="P509" s="6" t="str">
        <f aca="false">IF(TYPE(M509)=1,IF(TYPE(O509)=1,M509*O509,"No price"),".")</f>
        <v>.</v>
      </c>
      <c r="Q509" s="6" t="str">
        <f aca="false">IF(TYPE(N509)=1,IF(TYPE(O509)=1,N509*O509,"No price"),".")</f>
        <v>.</v>
      </c>
      <c r="R509" s="6" t="str">
        <f aca="false">IF(AG509=1,IF(H509&lt;&gt;"Not given",H509,IF(TYPE(H509)=2,IF(SUMIFS(#REF!,#REF!,A509)&gt;0,SUMIFS(#REF!,#REF!,A509),"."),"Format error")),"")</f>
        <v/>
      </c>
      <c r="S509" s="6" t="str">
        <f aca="false">IF(AND(AG509=1,R509&lt;&gt;".")=TRUE(),R509/VLOOKUP(G509,'[1]Exchange Rates'!B$1:C$1048576,2,0),IF(R509=".",".",""))</f>
        <v/>
      </c>
      <c r="T509" s="6" t="str">
        <f aca="false">IF(AG509=1,IF(AI509="Value is not given at all",".",IF(AI509="Value is given by the source",S509,IF(AI509="Value is calculated with prices",(IF(SUMIFS(#REF!,#REF!,A509)&gt;0,SUMIFS(#REF!,#REF!,A509),"."))/VLOOKUP("USD",'[1]Exchange Rates'!B$1:C$1048576,2,0),"Error with coding"))),"")</f>
        <v/>
      </c>
      <c r="U509" s="43" t="s">
        <v>63</v>
      </c>
      <c r="V509" s="34" t="s">
        <v>571</v>
      </c>
      <c r="W509" s="34" t="s">
        <v>108</v>
      </c>
      <c r="X509" s="37" t="s">
        <v>62</v>
      </c>
      <c r="Y509" s="37" t="s">
        <v>62</v>
      </c>
      <c r="Z509" s="43" t="n">
        <v>0</v>
      </c>
      <c r="AA509" s="43" t="n">
        <v>1</v>
      </c>
      <c r="AB509" s="5" t="n">
        <f aca="false">IF(AND(D509="Humanitarian", AE509&lt;&gt;"."), 1, 0)</f>
        <v>0</v>
      </c>
      <c r="AC509" s="5" t="n">
        <f aca="false">IF(OR(M509="undisclosed", M509="."), 0, IF(M509=N509, 1, 0))</f>
        <v>0</v>
      </c>
      <c r="AD509" s="5" t="n">
        <v>0</v>
      </c>
      <c r="AE509" s="37" t="s">
        <v>62</v>
      </c>
      <c r="AF509" s="12" t="str">
        <f aca="false">""</f>
        <v/>
      </c>
      <c r="AG509" s="36" t="n">
        <v>0</v>
      </c>
      <c r="AH509" s="43" t="s">
        <v>66</v>
      </c>
      <c r="AI509" s="43" t="s">
        <v>67</v>
      </c>
      <c r="AJ509" s="36" t="n">
        <v>1</v>
      </c>
      <c r="AK509" s="43" t="n">
        <v>14</v>
      </c>
      <c r="AL509" s="36" t="n">
        <v>0</v>
      </c>
      <c r="AM509" s="36" t="n">
        <f aca="false">IF(OR(AN509="2022-2023",AN509=2022), 1, 0)</f>
        <v>1</v>
      </c>
      <c r="AN509" s="36" t="s">
        <v>68</v>
      </c>
      <c r="AO509" s="36" t="n">
        <f aca="false">VLOOKUP($I509,'[1]Price List, Weapons &amp; Items'!B$1:F$1048576,5,0)</f>
        <v>0</v>
      </c>
      <c r="AP509" s="36" t="n">
        <f aca="false">IF(AND(AO509=1,M509="undisclosed")=TRUE(),1,0)</f>
        <v>0</v>
      </c>
      <c r="AQ509" s="36" t="n">
        <f aca="false">IF(AND(AO509=1,N509="undisclosed")=TRUE(),1,0)</f>
        <v>0</v>
      </c>
      <c r="AR509" s="36" t="n">
        <f aca="false">IFERROR(IF(SEARCH("ammuni",I509,1)&gt;0,1,0),0)</f>
        <v>0</v>
      </c>
      <c r="AS509" s="5" t="str">
        <f aca="false">VLOOKUP($I509,'[1]Price List, Weapons &amp; Items'!B$1:L$1048576,COLUMN('[1]Price List, Weapons &amp; Items'!$J$11)-1,0)</f>
        <v>Media reports (incl. social media)</v>
      </c>
      <c r="AT509" s="5" t="str">
        <f aca="false">IF(I509=".",".",VLOOKUP($I509,'[1]Price List, Weapons &amp; Items'!B$1:J$1048576,3,0))</f>
        <v>Drone</v>
      </c>
      <c r="AU509" s="13" t="str">
        <f aca="true">IF(AG509=1,(OFFSET(I509,0,0,COUNTIF(#REF!,A509),1)),"")</f>
        <v/>
      </c>
      <c r="AV509" s="5" t="str">
        <f aca="false">VLOOKUP($I509,'[1]Price List, Weapons &amp; Items'!B$1:L$1048576,COLUMN('[1]Price List, Weapons &amp; Items'!$L$11)-1,0)</f>
        <v>no price, 0 count</v>
      </c>
      <c r="AW509" s="5" t="n">
        <f aca="false">IF(U509="Yes",1,0)</f>
        <v>1</v>
      </c>
      <c r="AX509" s="5" t="n">
        <f aca="false">IF(D509="Military",IF(OR(IFERROR(SEARCH("equipment",E509,1),0)&gt;0,IFERROR(SEARCH("weapons",E509,1),0)&gt;0),1,0),0)</f>
        <v>1</v>
      </c>
      <c r="AY509" s="5" t="str">
        <f aca="false">IFERROR(IF(VALUE(TEXT(C509,"mm"))=IF(AK509&gt;12,AK509-12,AK509),".",IF(TEXT(C509,"mm")="01",".",1)),"Value is not in date format")</f>
        <v>.</v>
      </c>
      <c r="AZ509" s="5" t="str">
        <f aca="false">IF(AND(A509=A508,C509=C508)=TRUE(),IF(F509=F508,".","1"),".")</f>
        <v>.</v>
      </c>
      <c r="BA509" s="5" t="str">
        <f aca="false">IF(AND(_xlfn.ISFORMULA(R509),_xlfn.ISFORMULA(S509),_xlfn.ISFORMULA(T509))=TRUE(),".",1)</f>
        <v>.</v>
      </c>
      <c r="BB509" s="5" t="str">
        <f aca="false">IF(T509&lt;&gt;".",IF(T509&gt;S509,1,"."),".")</f>
        <v>.</v>
      </c>
      <c r="BC509" s="5" t="n">
        <f aca="false">IFERROR(VLOOKUP(B509,'[1]Share, Heavy Weapons to Ukraine'!B$1:AA$1048576,COLUMN('[1]Share, Heavy Weapons to Ukraine'!C518)-1,0),0)</f>
        <v>1</v>
      </c>
      <c r="BD509" s="5" t="n">
        <f aca="false">VLOOKUP(Sheet1!B509,'[1]Country Summary (€)'!B$1:F$1048576,COLUMN('[1]Country Summary (€)'!C519)-1,FALSE())</f>
        <v>0</v>
      </c>
      <c r="BE509" s="5" t="str">
        <f aca="false">IF(AND(AG509=1,D509="Military",H509&lt;&gt;"Not given")=TRUE(),IF(SUMIFS(#REF!,#REF!,A509)&gt;0,ABS((SUMIFS(#REF!,#REF!,A509)/VLOOKUP("USD",'[1]Exchange Rates'!B$1:C$1048576,2,0)))/S509,"."),".")</f>
        <v>.</v>
      </c>
      <c r="BF509" s="1" t="str">
        <f aca="false">IF(AND(AG509=1,D509="Military",H509&lt;&gt;"Not given")=TRUE(),IF(SUMIFS(#REF!,#REF!,A509)&gt;0,IF((ABS((SUMIFS(#REF!,#REF!,A509)/VLOOKUP("USD",'[1]Exchange Rates'!B$1:C$1048576,2,0)))/S509)&gt;1,(SUMIFS(#REF!,#REF!,A509)-S509)/S509,(S509-SUMIFS(#REF!,#REF!,A509))/SUMIFS(#REF!,#REF!,A509)),"."),".")</f>
        <v>.</v>
      </c>
      <c r="BG509" s="37"/>
      <c r="BH509" s="37"/>
      <c r="BI509" s="37"/>
      <c r="BJ509" s="37"/>
      <c r="BK509" s="37"/>
      <c r="BL509" s="37"/>
      <c r="BM509" s="37"/>
      <c r="BN509" s="37"/>
      <c r="BO509" s="37"/>
      <c r="BP509" s="37"/>
      <c r="BQ509" s="37"/>
      <c r="BR509" s="37"/>
      <c r="BS509" s="37"/>
      <c r="BT509" s="37"/>
      <c r="BU509" s="37"/>
      <c r="BV509" s="37"/>
      <c r="BW509" s="37"/>
      <c r="BX509" s="37"/>
    </row>
    <row r="510" customFormat="false" ht="15.75" hidden="false" customHeight="true" outlineLevel="0" collapsed="false">
      <c r="A510" s="37" t="s">
        <v>554</v>
      </c>
      <c r="B510" s="37" t="s">
        <v>57</v>
      </c>
      <c r="C510" s="92" t="n">
        <v>44981</v>
      </c>
      <c r="D510" s="37" t="s">
        <v>105</v>
      </c>
      <c r="E510" s="37" t="s">
        <v>370</v>
      </c>
      <c r="F510" s="37" t="s">
        <v>570</v>
      </c>
      <c r="G510" s="5" t="s">
        <v>61</v>
      </c>
      <c r="H510" s="39" t="n">
        <v>2000000000</v>
      </c>
      <c r="I510" s="37" t="s">
        <v>153</v>
      </c>
      <c r="J510" s="7" t="str">
        <f aca="false">VLOOKUP($I510,'[1]Price List, Weapons &amp; Items'!B$1:C$1048576,2,0)</f>
        <v>Aviation and drones</v>
      </c>
      <c r="K510" s="7" t="str">
        <f aca="false">IF(I510=".",I510,VLOOKUP($I510,'[1]Price List, Weapons &amp; Items'!B$1:D$1048576,3,0))</f>
        <v>drone</v>
      </c>
      <c r="L510" s="8" t="n">
        <f aca="false">VLOOKUP(I510,'[1]Price List, Weapons &amp; Items'!B$1:E$1048576,4,0)</f>
        <v>0</v>
      </c>
      <c r="M510" s="9" t="s">
        <v>166</v>
      </c>
      <c r="N510" s="9" t="s">
        <v>166</v>
      </c>
      <c r="O510" s="9" t="n">
        <f aca="false">VLOOKUP($I510,'[1]Price List, Weapons &amp; Items'!B$1:G$1048576,6,0)</f>
        <v>6000</v>
      </c>
      <c r="P510" s="6" t="str">
        <f aca="false">IF(TYPE(M510)=1,IF(TYPE(O510)=1,M510*O510,"No price"),".")</f>
        <v>.</v>
      </c>
      <c r="Q510" s="6" t="str">
        <f aca="false">IF(TYPE(N510)=1,IF(TYPE(O510)=1,N510*O510,"No price"),".")</f>
        <v>.</v>
      </c>
      <c r="R510" s="6" t="str">
        <f aca="false">IF(AG510=1,IF(H510&lt;&gt;"Not given",H510,IF(TYPE(H510)=2,IF(SUMIFS(#REF!,#REF!,A510)&gt;0,SUMIFS(#REF!,#REF!,A510),"."),"Format error")),"")</f>
        <v/>
      </c>
      <c r="S510" s="6" t="str">
        <f aca="false">IF(AND(AG510=1,R510&lt;&gt;".")=TRUE(),R510/VLOOKUP(G510,'[1]Exchange Rates'!B$1:C$1048576,2,0),IF(R510=".",".",""))</f>
        <v/>
      </c>
      <c r="T510" s="6" t="str">
        <f aca="false">IF(AG510=1,IF(AI510="Value is not given at all",".",IF(AI510="Value is given by the source",S510,IF(AI510="Value is calculated with prices",(IF(SUMIFS(#REF!,#REF!,A510)&gt;0,SUMIFS(#REF!,#REF!,A510),"."))/VLOOKUP("USD",'[1]Exchange Rates'!B$1:C$1048576,2,0),"Error with coding"))),"")</f>
        <v/>
      </c>
      <c r="U510" s="43" t="s">
        <v>63</v>
      </c>
      <c r="V510" s="34" t="s">
        <v>571</v>
      </c>
      <c r="W510" s="34" t="s">
        <v>108</v>
      </c>
      <c r="X510" s="37" t="s">
        <v>62</v>
      </c>
      <c r="Y510" s="37" t="s">
        <v>62</v>
      </c>
      <c r="Z510" s="43" t="n">
        <v>0</v>
      </c>
      <c r="AA510" s="43" t="n">
        <v>1</v>
      </c>
      <c r="AB510" s="5" t="n">
        <f aca="false">IF(AND(D510="Humanitarian", AE510&lt;&gt;"."), 1, 0)</f>
        <v>0</v>
      </c>
      <c r="AC510" s="5" t="n">
        <f aca="false">IF(OR(M510="undisclosed", M510="."), 0, IF(M510=N510, 1, 0))</f>
        <v>0</v>
      </c>
      <c r="AD510" s="5" t="n">
        <v>0</v>
      </c>
      <c r="AE510" s="37" t="s">
        <v>62</v>
      </c>
      <c r="AF510" s="12" t="str">
        <f aca="false">""</f>
        <v/>
      </c>
      <c r="AG510" s="36" t="n">
        <v>0</v>
      </c>
      <c r="AH510" s="43" t="s">
        <v>66</v>
      </c>
      <c r="AI510" s="43" t="s">
        <v>67</v>
      </c>
      <c r="AJ510" s="36" t="n">
        <v>1</v>
      </c>
      <c r="AK510" s="43" t="n">
        <v>14</v>
      </c>
      <c r="AL510" s="36" t="n">
        <v>0</v>
      </c>
      <c r="AM510" s="36" t="n">
        <f aca="false">IF(OR(AN510="2022-2023",AN510=2022), 1, 0)</f>
        <v>1</v>
      </c>
      <c r="AN510" s="36" t="s">
        <v>68</v>
      </c>
      <c r="AO510" s="36" t="n">
        <f aca="false">VLOOKUP($I510,'[1]Price List, Weapons &amp; Items'!B$1:F$1048576,5,0)</f>
        <v>0</v>
      </c>
      <c r="AP510" s="36" t="n">
        <f aca="false">IF(AND(AO510=1,M510="undisclosed")=TRUE(),1,0)</f>
        <v>0</v>
      </c>
      <c r="AQ510" s="36" t="n">
        <f aca="false">IF(AND(AO510=1,N510="undisclosed")=TRUE(),1,0)</f>
        <v>0</v>
      </c>
      <c r="AR510" s="36" t="n">
        <f aca="false">IFERROR(IF(SEARCH("ammuni",I510,1)&gt;0,1,0),0)</f>
        <v>0</v>
      </c>
      <c r="AS510" s="5" t="str">
        <f aca="false">VLOOKUP($I510,'[1]Price List, Weapons &amp; Items'!B$1:L$1048576,COLUMN('[1]Price List, Weapons &amp; Items'!$J$11)-1,0)</f>
        <v>Miscellaneous</v>
      </c>
      <c r="AT510" s="5" t="str">
        <f aca="false">IF(I510=".",".",VLOOKUP($I510,'[1]Price List, Weapons &amp; Items'!B$1:J$1048576,3,0))</f>
        <v>drone</v>
      </c>
      <c r="AU510" s="13" t="str">
        <f aca="true">IF(AG510=1,(OFFSET(I510,0,0,COUNTIF(#REF!,A510),1)),"")</f>
        <v/>
      </c>
      <c r="AV510" s="5" t="n">
        <f aca="false">VLOOKUP($I510,'[1]Price List, Weapons &amp; Items'!B$1:L$1048576,COLUMN('[1]Price List, Weapons &amp; Items'!$L$11)-1,0)</f>
        <v>0</v>
      </c>
      <c r="AW510" s="5" t="n">
        <f aca="false">IF(U510="Yes",1,0)</f>
        <v>1</v>
      </c>
      <c r="AX510" s="5" t="n">
        <f aca="false">IF(D510="Military",IF(OR(IFERROR(SEARCH("equipment",E510,1),0)&gt;0,IFERROR(SEARCH("weapons",E510,1),0)&gt;0),1,0),0)</f>
        <v>1</v>
      </c>
      <c r="AY510" s="5" t="str">
        <f aca="false">IFERROR(IF(VALUE(TEXT(C510,"mm"))=IF(AK510&gt;12,AK510-12,AK510),".",IF(TEXT(C510,"mm")="01",".",1)),"Value is not in date format")</f>
        <v>.</v>
      </c>
      <c r="AZ510" s="5" t="str">
        <f aca="false">IF(AND(A510=A509,C510=C509)=TRUE(),IF(F510=F509,".","1"),".")</f>
        <v>.</v>
      </c>
      <c r="BA510" s="5" t="str">
        <f aca="false">IF(AND(_xlfn.ISFORMULA(R510),_xlfn.ISFORMULA(S510),_xlfn.ISFORMULA(T510))=TRUE(),".",1)</f>
        <v>.</v>
      </c>
      <c r="BB510" s="5" t="str">
        <f aca="false">IF(T510&lt;&gt;".",IF(T510&gt;S510,1,"."),".")</f>
        <v>.</v>
      </c>
      <c r="BC510" s="5" t="n">
        <f aca="false">IFERROR(VLOOKUP(B510,'[1]Share, Heavy Weapons to Ukraine'!B$1:AA$1048576,COLUMN('[1]Share, Heavy Weapons to Ukraine'!C519)-1,0),0)</f>
        <v>1</v>
      </c>
      <c r="BD510" s="5" t="n">
        <f aca="false">VLOOKUP(Sheet1!B510,'[1]Country Summary (€)'!B$1:F$1048576,COLUMN('[1]Country Summary (€)'!C520)-1,FALSE())</f>
        <v>0</v>
      </c>
      <c r="BE510" s="5" t="str">
        <f aca="false">IF(AND(AG510=1,D510="Military",H510&lt;&gt;"Not given")=TRUE(),IF(SUMIFS(#REF!,#REF!,A510)&gt;0,ABS((SUMIFS(#REF!,#REF!,A510)/VLOOKUP("USD",'[1]Exchange Rates'!B$1:C$1048576,2,0)))/S510,"."),".")</f>
        <v>.</v>
      </c>
      <c r="BF510" s="1" t="str">
        <f aca="false">IF(AND(AG510=1,D510="Military",H510&lt;&gt;"Not given")=TRUE(),IF(SUMIFS(#REF!,#REF!,A510)&gt;0,IF((ABS((SUMIFS(#REF!,#REF!,A510)/VLOOKUP("USD",'[1]Exchange Rates'!B$1:C$1048576,2,0)))/S510)&gt;1,(SUMIFS(#REF!,#REF!,A510)-S510)/S510,(S510-SUMIFS(#REF!,#REF!,A510))/SUMIFS(#REF!,#REF!,A510)),"."),".")</f>
        <v>.</v>
      </c>
      <c r="BG510" s="37"/>
      <c r="BH510" s="37"/>
      <c r="BI510" s="37"/>
      <c r="BJ510" s="37"/>
      <c r="BK510" s="37"/>
      <c r="BL510" s="37"/>
      <c r="BM510" s="37"/>
      <c r="BN510" s="37"/>
      <c r="BO510" s="37"/>
      <c r="BP510" s="37"/>
      <c r="BQ510" s="37"/>
      <c r="BR510" s="37"/>
      <c r="BS510" s="37"/>
      <c r="BT510" s="37"/>
      <c r="BU510" s="37"/>
      <c r="BV510" s="37"/>
      <c r="BW510" s="37"/>
      <c r="BX510" s="37"/>
    </row>
    <row r="511" customFormat="false" ht="15.75" hidden="false" customHeight="true" outlineLevel="0" collapsed="false">
      <c r="A511" s="37" t="s">
        <v>554</v>
      </c>
      <c r="B511" s="37" t="s">
        <v>57</v>
      </c>
      <c r="C511" s="92" t="n">
        <v>44981</v>
      </c>
      <c r="D511" s="37" t="s">
        <v>105</v>
      </c>
      <c r="E511" s="37" t="s">
        <v>370</v>
      </c>
      <c r="F511" s="37" t="s">
        <v>570</v>
      </c>
      <c r="G511" s="5" t="s">
        <v>61</v>
      </c>
      <c r="H511" s="39" t="n">
        <v>2000000000</v>
      </c>
      <c r="I511" s="37" t="s">
        <v>574</v>
      </c>
      <c r="J511" s="7" t="str">
        <f aca="false">VLOOKUP($I511,'[1]Price List, Weapons &amp; Items'!B$1:C$1048576,2,0)</f>
        <v>Aviation and drones</v>
      </c>
      <c r="K511" s="7" t="str">
        <f aca="false">IF(I511=".",I511,VLOOKUP($I511,'[1]Price List, Weapons &amp; Items'!B$1:D$1048576,3,0))</f>
        <v>Drone</v>
      </c>
      <c r="L511" s="8" t="n">
        <f aca="false">VLOOKUP(I511,'[1]Price List, Weapons &amp; Items'!B$1:E$1048576,4,0)</f>
        <v>0</v>
      </c>
      <c r="M511" s="9" t="s">
        <v>166</v>
      </c>
      <c r="N511" s="9" t="s">
        <v>166</v>
      </c>
      <c r="O511" s="9" t="n">
        <f aca="false">VLOOKUP($I511,'[1]Price List, Weapons &amp; Items'!B$1:G$1048576,6,0)</f>
        <v>100000</v>
      </c>
      <c r="P511" s="6" t="str">
        <f aca="false">IF(TYPE(M511)=1,IF(TYPE(O511)=1,M511*O511,"No price"),".")</f>
        <v>.</v>
      </c>
      <c r="Q511" s="6" t="str">
        <f aca="false">IF(TYPE(N511)=1,IF(TYPE(O511)=1,N511*O511,"No price"),".")</f>
        <v>.</v>
      </c>
      <c r="R511" s="6" t="str">
        <f aca="false">IF(AG511=1,IF(H511&lt;&gt;"Not given",H511,IF(TYPE(H511)=2,IF(SUMIFS(#REF!,#REF!,A511)&gt;0,SUMIFS(#REF!,#REF!,A511),"."),"Format error")),"")</f>
        <v/>
      </c>
      <c r="S511" s="6" t="str">
        <f aca="false">IF(AND(AG511=1,R511&lt;&gt;".")=TRUE(),R511/VLOOKUP(G511,'[1]Exchange Rates'!B$1:C$1048576,2,0),IF(R511=".",".",""))</f>
        <v/>
      </c>
      <c r="T511" s="6" t="str">
        <f aca="false">IF(AG511=1,IF(AI511="Value is not given at all",".",IF(AI511="Value is given by the source",S511,IF(AI511="Value is calculated with prices",(IF(SUMIFS(#REF!,#REF!,A511)&gt;0,SUMIFS(#REF!,#REF!,A511),"."))/VLOOKUP("USD",'[1]Exchange Rates'!B$1:C$1048576,2,0),"Error with coding"))),"")</f>
        <v/>
      </c>
      <c r="U511" s="43" t="s">
        <v>63</v>
      </c>
      <c r="V511" s="34" t="s">
        <v>571</v>
      </c>
      <c r="W511" s="34" t="s">
        <v>108</v>
      </c>
      <c r="X511" s="37" t="s">
        <v>62</v>
      </c>
      <c r="Y511" s="37" t="s">
        <v>62</v>
      </c>
      <c r="Z511" s="43" t="n">
        <v>0</v>
      </c>
      <c r="AA511" s="43" t="n">
        <v>1</v>
      </c>
      <c r="AB511" s="5" t="n">
        <f aca="false">IF(AND(D511="Humanitarian", AE511&lt;&gt;"."), 1, 0)</f>
        <v>0</v>
      </c>
      <c r="AC511" s="5" t="n">
        <f aca="false">IF(OR(M511="undisclosed", M511="."), 0, IF(M511=N511, 1, 0))</f>
        <v>0</v>
      </c>
      <c r="AD511" s="5" t="n">
        <v>0</v>
      </c>
      <c r="AE511" s="37" t="s">
        <v>62</v>
      </c>
      <c r="AF511" s="12" t="str">
        <f aca="false">""</f>
        <v/>
      </c>
      <c r="AG511" s="36" t="n">
        <v>0</v>
      </c>
      <c r="AH511" s="43" t="s">
        <v>66</v>
      </c>
      <c r="AI511" s="43" t="s">
        <v>67</v>
      </c>
      <c r="AJ511" s="36" t="n">
        <v>1</v>
      </c>
      <c r="AK511" s="43" t="n">
        <v>14</v>
      </c>
      <c r="AL511" s="36" t="n">
        <v>0</v>
      </c>
      <c r="AM511" s="36" t="n">
        <f aca="false">IF(OR(AN511="2022-2023",AN511=2022), 1, 0)</f>
        <v>1</v>
      </c>
      <c r="AN511" s="36" t="s">
        <v>68</v>
      </c>
      <c r="AO511" s="36" t="n">
        <f aca="false">VLOOKUP($I511,'[1]Price List, Weapons &amp; Items'!B$1:F$1048576,5,0)</f>
        <v>0</v>
      </c>
      <c r="AP511" s="36" t="n">
        <f aca="false">IF(AND(AO511=1,M511="undisclosed")=TRUE(),1,0)</f>
        <v>0</v>
      </c>
      <c r="AQ511" s="36" t="n">
        <f aca="false">IF(AND(AO511=1,N511="undisclosed")=TRUE(),1,0)</f>
        <v>0</v>
      </c>
      <c r="AR511" s="36" t="n">
        <f aca="false">IFERROR(IF(SEARCH("ammuni",I511,1)&gt;0,1,0),0)</f>
        <v>0</v>
      </c>
      <c r="AS511" s="5" t="str">
        <f aca="false">VLOOKUP($I511,'[1]Price List, Weapons &amp; Items'!B$1:L$1048576,COLUMN('[1]Price List, Weapons &amp; Items'!$J$11)-1,0)</f>
        <v>Media reports (incl. social media)</v>
      </c>
      <c r="AT511" s="5" t="str">
        <f aca="false">IF(I511=".",".",VLOOKUP($I511,'[1]Price List, Weapons &amp; Items'!B$1:J$1048576,3,0))</f>
        <v>Drone</v>
      </c>
      <c r="AU511" s="13" t="str">
        <f aca="true">IF(AG511=1,(OFFSET(I511,0,0,COUNTIF(#REF!,A511),1)),"")</f>
        <v/>
      </c>
      <c r="AV511" s="5" t="str">
        <f aca="false">VLOOKUP($I511,'[1]Price List, Weapons &amp; Items'!B$1:L$1048576,COLUMN('[1]Price List, Weapons &amp; Items'!$L$11)-1,0)</f>
        <v>no price, 0 count</v>
      </c>
      <c r="AW511" s="5" t="n">
        <f aca="false">IF(U511="Yes",1,0)</f>
        <v>1</v>
      </c>
      <c r="AX511" s="5" t="n">
        <f aca="false">IF(D511="Military",IF(OR(IFERROR(SEARCH("equipment",E511,1),0)&gt;0,IFERROR(SEARCH("weapons",E511,1),0)&gt;0),1,0),0)</f>
        <v>1</v>
      </c>
      <c r="AY511" s="5" t="str">
        <f aca="false">IFERROR(IF(VALUE(TEXT(C511,"mm"))=IF(AK511&gt;12,AK511-12,AK511),".",IF(TEXT(C511,"mm")="01",".",1)),"Value is not in date format")</f>
        <v>.</v>
      </c>
      <c r="AZ511" s="5" t="str">
        <f aca="false">IF(AND(A511=A510,C511=C510)=TRUE(),IF(F511=F510,".","1"),".")</f>
        <v>.</v>
      </c>
      <c r="BA511" s="5" t="str">
        <f aca="false">IF(AND(_xlfn.ISFORMULA(R511),_xlfn.ISFORMULA(S511),_xlfn.ISFORMULA(T511))=TRUE(),".",1)</f>
        <v>.</v>
      </c>
      <c r="BB511" s="5" t="str">
        <f aca="false">IF(T511&lt;&gt;".",IF(T511&gt;S511,1,"."),".")</f>
        <v>.</v>
      </c>
      <c r="BC511" s="5" t="n">
        <f aca="false">IFERROR(VLOOKUP(B511,'[1]Share, Heavy Weapons to Ukraine'!B$1:AA$1048576,COLUMN('[1]Share, Heavy Weapons to Ukraine'!C520)-1,0),0)</f>
        <v>1</v>
      </c>
      <c r="BD511" s="5" t="n">
        <f aca="false">VLOOKUP(Sheet1!B511,'[1]Country Summary (€)'!B$1:F$1048576,COLUMN('[1]Country Summary (€)'!C521)-1,FALSE())</f>
        <v>0</v>
      </c>
      <c r="BE511" s="5" t="str">
        <f aca="false">IF(AND(AG511=1,D511="Military",H511&lt;&gt;"Not given")=TRUE(),IF(SUMIFS(#REF!,#REF!,A511)&gt;0,ABS((SUMIFS(#REF!,#REF!,A511)/VLOOKUP("USD",'[1]Exchange Rates'!B$1:C$1048576,2,0)))/S511,"."),".")</f>
        <v>.</v>
      </c>
      <c r="BF511" s="1" t="str">
        <f aca="false">IF(AND(AG511=1,D511="Military",H511&lt;&gt;"Not given")=TRUE(),IF(SUMIFS(#REF!,#REF!,A511)&gt;0,IF((ABS((SUMIFS(#REF!,#REF!,A511)/VLOOKUP("USD",'[1]Exchange Rates'!B$1:C$1048576,2,0)))/S511)&gt;1,(SUMIFS(#REF!,#REF!,A511)-S511)/S511,(S511-SUMIFS(#REF!,#REF!,A511))/SUMIFS(#REF!,#REF!,A511)),"."),".")</f>
        <v>.</v>
      </c>
      <c r="BG511" s="37"/>
      <c r="BH511" s="37"/>
      <c r="BI511" s="37"/>
      <c r="BJ511" s="37"/>
      <c r="BK511" s="37"/>
      <c r="BL511" s="37"/>
      <c r="BM511" s="37"/>
      <c r="BN511" s="37"/>
      <c r="BO511" s="37"/>
      <c r="BP511" s="37"/>
      <c r="BQ511" s="37"/>
      <c r="BR511" s="37"/>
      <c r="BS511" s="37"/>
      <c r="BT511" s="37"/>
      <c r="BU511" s="37"/>
      <c r="BV511" s="37"/>
      <c r="BW511" s="37"/>
      <c r="BX511" s="37"/>
    </row>
    <row r="512" customFormat="false" ht="15.75" hidden="false" customHeight="true" outlineLevel="0" collapsed="false">
      <c r="A512" s="37" t="s">
        <v>554</v>
      </c>
      <c r="B512" s="37" t="s">
        <v>57</v>
      </c>
      <c r="C512" s="92" t="n">
        <v>44981</v>
      </c>
      <c r="D512" s="37" t="s">
        <v>105</v>
      </c>
      <c r="E512" s="37" t="s">
        <v>370</v>
      </c>
      <c r="F512" s="37" t="s">
        <v>570</v>
      </c>
      <c r="G512" s="5" t="s">
        <v>61</v>
      </c>
      <c r="H512" s="39" t="n">
        <v>2000000000</v>
      </c>
      <c r="I512" s="37" t="s">
        <v>575</v>
      </c>
      <c r="J512" s="7" t="str">
        <f aca="false">VLOOKUP($I512,'[1]Price List, Weapons &amp; Items'!B$1:C$1048576,2,0)</f>
        <v>Aviation and drones</v>
      </c>
      <c r="K512" s="7" t="str">
        <f aca="false">IF(I512=".",I512,VLOOKUP($I512,'[1]Price List, Weapons &amp; Items'!B$1:D$1048576,3,0))</f>
        <v>Drone</v>
      </c>
      <c r="L512" s="8" t="n">
        <f aca="false">VLOOKUP(I512,'[1]Price List, Weapons &amp; Items'!B$1:E$1048576,4,0)</f>
        <v>0</v>
      </c>
      <c r="M512" s="9" t="s">
        <v>166</v>
      </c>
      <c r="N512" s="9" t="s">
        <v>166</v>
      </c>
      <c r="O512" s="9" t="n">
        <f aca="false">VLOOKUP($I512,'[1]Price List, Weapons &amp; Items'!B$1:G$1048576,6,0)</f>
        <v>8000000</v>
      </c>
      <c r="P512" s="6" t="str">
        <f aca="false">IF(TYPE(M512)=1,IF(TYPE(O512)=1,M512*O512,"No price"),".")</f>
        <v>.</v>
      </c>
      <c r="Q512" s="6" t="str">
        <f aca="false">IF(TYPE(N512)=1,IF(TYPE(O512)=1,N512*O512,"No price"),".")</f>
        <v>.</v>
      </c>
      <c r="R512" s="6" t="str">
        <f aca="false">IF(AG512=1,IF(H512&lt;&gt;"Not given",H512,IF(TYPE(H512)=2,IF(SUMIFS(#REF!,#REF!,A512)&gt;0,SUMIFS(#REF!,#REF!,A512),"."),"Format error")),"")</f>
        <v/>
      </c>
      <c r="S512" s="6" t="str">
        <f aca="false">IF(AND(AG512=1,R512&lt;&gt;".")=TRUE(),R512/VLOOKUP(G512,'[1]Exchange Rates'!B$1:C$1048576,2,0),IF(R512=".",".",""))</f>
        <v/>
      </c>
      <c r="T512" s="6" t="str">
        <f aca="false">IF(AG512=1,IF(AI512="Value is not given at all",".",IF(AI512="Value is given by the source",S512,IF(AI512="Value is calculated with prices",(IF(SUMIFS(#REF!,#REF!,A512)&gt;0,SUMIFS(#REF!,#REF!,A512),"."))/VLOOKUP("USD",'[1]Exchange Rates'!B$1:C$1048576,2,0),"Error with coding"))),"")</f>
        <v/>
      </c>
      <c r="U512" s="43" t="s">
        <v>63</v>
      </c>
      <c r="V512" s="34" t="s">
        <v>571</v>
      </c>
      <c r="W512" s="34" t="s">
        <v>108</v>
      </c>
      <c r="X512" s="37" t="s">
        <v>62</v>
      </c>
      <c r="Y512" s="37" t="s">
        <v>62</v>
      </c>
      <c r="Z512" s="43" t="n">
        <v>0</v>
      </c>
      <c r="AA512" s="43" t="n">
        <v>1</v>
      </c>
      <c r="AB512" s="5" t="n">
        <f aca="false">IF(AND(D512="Humanitarian", AE512&lt;&gt;"."), 1, 0)</f>
        <v>0</v>
      </c>
      <c r="AC512" s="5" t="n">
        <f aca="false">IF(OR(M512="undisclosed", M512="."), 0, IF(M512=N512, 1, 0))</f>
        <v>0</v>
      </c>
      <c r="AD512" s="5" t="n">
        <v>0</v>
      </c>
      <c r="AE512" s="37" t="s">
        <v>62</v>
      </c>
      <c r="AF512" s="12" t="str">
        <f aca="false">""</f>
        <v/>
      </c>
      <c r="AG512" s="36" t="n">
        <v>0</v>
      </c>
      <c r="AH512" s="43" t="s">
        <v>66</v>
      </c>
      <c r="AI512" s="43" t="s">
        <v>67</v>
      </c>
      <c r="AJ512" s="36" t="n">
        <v>1</v>
      </c>
      <c r="AK512" s="43" t="n">
        <v>14</v>
      </c>
      <c r="AL512" s="36" t="n">
        <v>0</v>
      </c>
      <c r="AM512" s="36" t="n">
        <f aca="false">IF(OR(AN512="2022-2023",AN512=2022), 1, 0)</f>
        <v>1</v>
      </c>
      <c r="AN512" s="36" t="s">
        <v>68</v>
      </c>
      <c r="AO512" s="36" t="n">
        <f aca="false">VLOOKUP($I512,'[1]Price List, Weapons &amp; Items'!B$1:F$1048576,5,0)</f>
        <v>0</v>
      </c>
      <c r="AP512" s="36" t="n">
        <f aca="false">IF(AND(AO512=1,M512="undisclosed")=TRUE(),1,0)</f>
        <v>0</v>
      </c>
      <c r="AQ512" s="36" t="n">
        <f aca="false">IF(AND(AO512=1,N512="undisclosed")=TRUE(),1,0)</f>
        <v>0</v>
      </c>
      <c r="AR512" s="36" t="n">
        <f aca="false">IFERROR(IF(SEARCH("ammuni",I512,1)&gt;0,1,0),0)</f>
        <v>0</v>
      </c>
      <c r="AS512" s="5" t="str">
        <f aca="false">VLOOKUP($I512,'[1]Price List, Weapons &amp; Items'!B$1:L$1048576,COLUMN('[1]Price List, Weapons &amp; Items'!$J$11)-1,0)</f>
        <v>Military media (incl. websites)</v>
      </c>
      <c r="AT512" s="5" t="str">
        <f aca="false">IF(I512=".",".",VLOOKUP($I512,'[1]Price List, Weapons &amp; Items'!B$1:J$1048576,3,0))</f>
        <v>Drone</v>
      </c>
      <c r="AU512" s="13" t="str">
        <f aca="true">IF(AG512=1,(OFFSET(I512,0,0,COUNTIF(#REF!,A512),1)),"")</f>
        <v/>
      </c>
      <c r="AV512" s="5" t="str">
        <f aca="false">VLOOKUP($I512,'[1]Price List, Weapons &amp; Items'!B$1:L$1048576,COLUMN('[1]Price List, Weapons &amp; Items'!$L$11)-1,0)</f>
        <v>no price, 0 count</v>
      </c>
      <c r="AW512" s="5" t="n">
        <f aca="false">IF(U512="Yes",1,0)</f>
        <v>1</v>
      </c>
      <c r="AX512" s="5" t="n">
        <f aca="false">IF(D512="Military",IF(OR(IFERROR(SEARCH("equipment",E512,1),0)&gt;0,IFERROR(SEARCH("weapons",E512,1),0)&gt;0),1,0),0)</f>
        <v>1</v>
      </c>
      <c r="AY512" s="5" t="str">
        <f aca="false">IFERROR(IF(VALUE(TEXT(C512,"mm"))=IF(AK512&gt;12,AK512-12,AK512),".",IF(TEXT(C512,"mm")="01",".",1)),"Value is not in date format")</f>
        <v>.</v>
      </c>
      <c r="AZ512" s="5" t="str">
        <f aca="false">IF(AND(A512=A511,C512=C511)=TRUE(),IF(F512=F511,".","1"),".")</f>
        <v>.</v>
      </c>
      <c r="BA512" s="5" t="str">
        <f aca="false">IF(AND(_xlfn.ISFORMULA(R512),_xlfn.ISFORMULA(S512),_xlfn.ISFORMULA(T512))=TRUE(),".",1)</f>
        <v>.</v>
      </c>
      <c r="BB512" s="5" t="str">
        <f aca="false">IF(T512&lt;&gt;".",IF(T512&gt;S512,1,"."),".")</f>
        <v>.</v>
      </c>
      <c r="BC512" s="5" t="n">
        <f aca="false">IFERROR(VLOOKUP(B512,'[1]Share, Heavy Weapons to Ukraine'!B$1:AA$1048576,COLUMN('[1]Share, Heavy Weapons to Ukraine'!C521)-1,0),0)</f>
        <v>1</v>
      </c>
      <c r="BD512" s="5" t="n">
        <f aca="false">VLOOKUP(Sheet1!B512,'[1]Country Summary (€)'!B$1:F$1048576,COLUMN('[1]Country Summary (€)'!C522)-1,FALSE())</f>
        <v>0</v>
      </c>
      <c r="BE512" s="5" t="str">
        <f aca="false">IF(AND(AG512=1,D512="Military",H512&lt;&gt;"Not given")=TRUE(),IF(SUMIFS(#REF!,#REF!,A512)&gt;0,ABS((SUMIFS(#REF!,#REF!,A512)/VLOOKUP("USD",'[1]Exchange Rates'!B$1:C$1048576,2,0)))/S512,"."),".")</f>
        <v>.</v>
      </c>
      <c r="BF512" s="1" t="str">
        <f aca="false">IF(AND(AG512=1,D512="Military",H512&lt;&gt;"Not given")=TRUE(),IF(SUMIFS(#REF!,#REF!,A512)&gt;0,IF((ABS((SUMIFS(#REF!,#REF!,A512)/VLOOKUP("USD",'[1]Exchange Rates'!B$1:C$1048576,2,0)))/S512)&gt;1,(SUMIFS(#REF!,#REF!,A512)-S512)/S512,(S512-SUMIFS(#REF!,#REF!,A512))/SUMIFS(#REF!,#REF!,A512)),"."),".")</f>
        <v>.</v>
      </c>
      <c r="BG512" s="37"/>
      <c r="BH512" s="37"/>
      <c r="BI512" s="37"/>
      <c r="BJ512" s="37"/>
      <c r="BK512" s="37"/>
      <c r="BL512" s="37"/>
      <c r="BM512" s="37"/>
      <c r="BN512" s="37"/>
      <c r="BO512" s="37"/>
      <c r="BP512" s="37"/>
      <c r="BQ512" s="37"/>
      <c r="BR512" s="37"/>
      <c r="BS512" s="37"/>
      <c r="BT512" s="37"/>
      <c r="BU512" s="37"/>
      <c r="BV512" s="37"/>
      <c r="BW512" s="37"/>
      <c r="BX512" s="37"/>
    </row>
    <row r="513" customFormat="false" ht="15.75" hidden="false" customHeight="true" outlineLevel="0" collapsed="false">
      <c r="A513" s="37" t="s">
        <v>554</v>
      </c>
      <c r="B513" s="37" t="s">
        <v>57</v>
      </c>
      <c r="C513" s="92" t="n">
        <v>44981</v>
      </c>
      <c r="D513" s="37" t="s">
        <v>105</v>
      </c>
      <c r="E513" s="37" t="s">
        <v>370</v>
      </c>
      <c r="F513" s="37" t="s">
        <v>570</v>
      </c>
      <c r="G513" s="5" t="s">
        <v>61</v>
      </c>
      <c r="H513" s="39" t="n">
        <v>2000000000</v>
      </c>
      <c r="I513" s="37" t="s">
        <v>568</v>
      </c>
      <c r="J513" s="7" t="str">
        <f aca="false">VLOOKUP($I513,'[1]Price List, Weapons &amp; Items'!B$1:C$1048576,2,0)</f>
        <v>Aviation and drones</v>
      </c>
      <c r="K513" s="7" t="str">
        <f aca="false">IF(I513=".",I513,VLOOKUP($I513,'[1]Price List, Weapons &amp; Items'!B$1:D$1048576,3,0))</f>
        <v>Drone</v>
      </c>
      <c r="L513" s="8" t="n">
        <f aca="false">VLOOKUP(I513,'[1]Price List, Weapons &amp; Items'!B$1:E$1048576,4,0)</f>
        <v>0</v>
      </c>
      <c r="M513" s="9" t="s">
        <v>166</v>
      </c>
      <c r="N513" s="9" t="s">
        <v>166</v>
      </c>
      <c r="O513" s="9" t="n">
        <f aca="false">VLOOKUP($I513,'[1]Price List, Weapons &amp; Items'!B$1:G$1048576,6,0)</f>
        <v>15000000</v>
      </c>
      <c r="P513" s="6" t="str">
        <f aca="false">IF(TYPE(M513)=1,IF(TYPE(O513)=1,M513*O513,"No price"),".")</f>
        <v>.</v>
      </c>
      <c r="Q513" s="6" t="str">
        <f aca="false">IF(TYPE(N513)=1,IF(TYPE(O513)=1,N513*O513,"No price"),".")</f>
        <v>.</v>
      </c>
      <c r="R513" s="6" t="str">
        <f aca="false">IF(AG513=1,IF(H513&lt;&gt;"Not given",H513,IF(TYPE(H513)=2,IF(SUMIFS(#REF!,#REF!,A513)&gt;0,SUMIFS(#REF!,#REF!,A513),"."),"Format error")),"")</f>
        <v/>
      </c>
      <c r="S513" s="6" t="str">
        <f aca="false">IF(AND(AG513=1,R513&lt;&gt;".")=TRUE(),R513/VLOOKUP(G513,'[1]Exchange Rates'!B$1:C$1048576,2,0),IF(R513=".",".",""))</f>
        <v/>
      </c>
      <c r="T513" s="6" t="str">
        <f aca="false">IF(AG513=1,IF(AI513="Value is not given at all",".",IF(AI513="Value is given by the source",S513,IF(AI513="Value is calculated with prices",(IF(SUMIFS(#REF!,#REF!,A513)&gt;0,SUMIFS(#REF!,#REF!,A513),"."))/VLOOKUP("USD",'[1]Exchange Rates'!B$1:C$1048576,2,0),"Error with coding"))),"")</f>
        <v/>
      </c>
      <c r="U513" s="43" t="s">
        <v>63</v>
      </c>
      <c r="V513" s="34" t="s">
        <v>571</v>
      </c>
      <c r="W513" s="34" t="s">
        <v>108</v>
      </c>
      <c r="X513" s="37" t="s">
        <v>62</v>
      </c>
      <c r="Y513" s="37" t="s">
        <v>62</v>
      </c>
      <c r="Z513" s="43" t="n">
        <v>0</v>
      </c>
      <c r="AA513" s="43" t="n">
        <v>1</v>
      </c>
      <c r="AB513" s="5" t="n">
        <f aca="false">IF(AND(D513="Humanitarian", AE513&lt;&gt;"."), 1, 0)</f>
        <v>0</v>
      </c>
      <c r="AC513" s="5" t="n">
        <f aca="false">IF(OR(M513="undisclosed", M513="."), 0, IF(M513=N513, 1, 0))</f>
        <v>0</v>
      </c>
      <c r="AD513" s="5" t="n">
        <v>0</v>
      </c>
      <c r="AE513" s="37" t="s">
        <v>62</v>
      </c>
      <c r="AF513" s="12" t="str">
        <f aca="false">""</f>
        <v/>
      </c>
      <c r="AG513" s="36" t="n">
        <v>0</v>
      </c>
      <c r="AH513" s="43" t="s">
        <v>66</v>
      </c>
      <c r="AI513" s="43" t="s">
        <v>67</v>
      </c>
      <c r="AJ513" s="36" t="n">
        <v>1</v>
      </c>
      <c r="AK513" s="43" t="n">
        <v>14</v>
      </c>
      <c r="AL513" s="36" t="n">
        <v>0</v>
      </c>
      <c r="AM513" s="36" t="n">
        <f aca="false">IF(OR(AN513="2022-2023",AN513=2022), 1, 0)</f>
        <v>1</v>
      </c>
      <c r="AN513" s="36" t="s">
        <v>68</v>
      </c>
      <c r="AO513" s="36" t="n">
        <f aca="false">VLOOKUP($I513,'[1]Price List, Weapons &amp; Items'!B$1:F$1048576,5,0)</f>
        <v>0</v>
      </c>
      <c r="AP513" s="36" t="n">
        <f aca="false">IF(AND(AO513=1,M513="undisclosed")=TRUE(),1,0)</f>
        <v>0</v>
      </c>
      <c r="AQ513" s="36" t="n">
        <f aca="false">IF(AND(AO513=1,N513="undisclosed")=TRUE(),1,0)</f>
        <v>0</v>
      </c>
      <c r="AR513" s="36" t="n">
        <f aca="false">IFERROR(IF(SEARCH("ammuni",I513,1)&gt;0,1,0),0)</f>
        <v>0</v>
      </c>
      <c r="AS513" s="5" t="str">
        <f aca="false">VLOOKUP($I513,'[1]Price List, Weapons &amp; Items'!B$1:L$1048576,COLUMN('[1]Price List, Weapons &amp; Items'!$J$11)-1,0)</f>
        <v>Miscellaneous</v>
      </c>
      <c r="AT513" s="5" t="str">
        <f aca="false">IF(I513=".",".",VLOOKUP($I513,'[1]Price List, Weapons &amp; Items'!B$1:J$1048576,3,0))</f>
        <v>Drone</v>
      </c>
      <c r="AU513" s="13" t="str">
        <f aca="true">IF(AG513=1,(OFFSET(I513,0,0,COUNTIF(#REF!,A513),1)),"")</f>
        <v/>
      </c>
      <c r="AV513" s="5" t="str">
        <f aca="false">VLOOKUP($I513,'[1]Price List, Weapons &amp; Items'!B$1:L$1048576,COLUMN('[1]Price List, Weapons &amp; Items'!$L$11)-1,0)</f>
        <v>no price, 0 count</v>
      </c>
      <c r="AW513" s="5" t="n">
        <f aca="false">IF(U513="Yes",1,0)</f>
        <v>1</v>
      </c>
      <c r="AX513" s="5" t="n">
        <f aca="false">IF(D513="Military",IF(OR(IFERROR(SEARCH("equipment",E513,1),0)&gt;0,IFERROR(SEARCH("weapons",E513,1),0)&gt;0),1,0),0)</f>
        <v>1</v>
      </c>
      <c r="AY513" s="5" t="str">
        <f aca="false">IFERROR(IF(VALUE(TEXT(C513,"mm"))=IF(AK513&gt;12,AK513-12,AK513),".",IF(TEXT(C513,"mm")="01",".",1)),"Value is not in date format")</f>
        <v>.</v>
      </c>
      <c r="AZ513" s="5" t="str">
        <f aca="false">IF(AND(A513=A512,C513=C512)=TRUE(),IF(F513=F512,".","1"),".")</f>
        <v>.</v>
      </c>
      <c r="BA513" s="5" t="str">
        <f aca="false">IF(AND(_xlfn.ISFORMULA(R513),_xlfn.ISFORMULA(S513),_xlfn.ISFORMULA(T513))=TRUE(),".",1)</f>
        <v>.</v>
      </c>
      <c r="BB513" s="5" t="str">
        <f aca="false">IF(T513&lt;&gt;".",IF(T513&gt;S513,1,"."),".")</f>
        <v>.</v>
      </c>
      <c r="BC513" s="5" t="n">
        <f aca="false">IFERROR(VLOOKUP(B513,'[1]Share, Heavy Weapons to Ukraine'!B$1:AA$1048576,COLUMN('[1]Share, Heavy Weapons to Ukraine'!C522)-1,0),0)</f>
        <v>1</v>
      </c>
      <c r="BD513" s="5" t="n">
        <f aca="false">VLOOKUP(Sheet1!B513,'[1]Country Summary (€)'!B$1:F$1048576,COLUMN('[1]Country Summary (€)'!C523)-1,FALSE())</f>
        <v>0</v>
      </c>
      <c r="BE513" s="5" t="str">
        <f aca="false">IF(AND(AG513=1,D513="Military",H513&lt;&gt;"Not given")=TRUE(),IF(SUMIFS(#REF!,#REF!,A513)&gt;0,ABS((SUMIFS(#REF!,#REF!,A513)/VLOOKUP("USD",'[1]Exchange Rates'!B$1:C$1048576,2,0)))/S513,"."),".")</f>
        <v>.</v>
      </c>
      <c r="BF513" s="1" t="str">
        <f aca="false">IF(AND(AG513=1,D513="Military",H513&lt;&gt;"Not given")=TRUE(),IF(SUMIFS(#REF!,#REF!,A513)&gt;0,IF((ABS((SUMIFS(#REF!,#REF!,A513)/VLOOKUP("USD",'[1]Exchange Rates'!B$1:C$1048576,2,0)))/S513)&gt;1,(SUMIFS(#REF!,#REF!,A513)-S513)/S513,(S513-SUMIFS(#REF!,#REF!,A513))/SUMIFS(#REF!,#REF!,A513)),"."),".")</f>
        <v>.</v>
      </c>
      <c r="BG513" s="37"/>
      <c r="BH513" s="37"/>
      <c r="BI513" s="37"/>
      <c r="BJ513" s="37"/>
      <c r="BK513" s="37"/>
      <c r="BL513" s="37"/>
      <c r="BM513" s="37"/>
      <c r="BN513" s="37"/>
      <c r="BO513" s="37"/>
      <c r="BP513" s="37"/>
      <c r="BQ513" s="37"/>
      <c r="BR513" s="37"/>
      <c r="BS513" s="37"/>
      <c r="BT513" s="37"/>
      <c r="BU513" s="37"/>
      <c r="BV513" s="37"/>
      <c r="BW513" s="37"/>
      <c r="BX513" s="37"/>
    </row>
    <row r="514" customFormat="false" ht="15.75" hidden="false" customHeight="true" outlineLevel="0" collapsed="false">
      <c r="A514" s="37" t="s">
        <v>554</v>
      </c>
      <c r="B514" s="37" t="s">
        <v>57</v>
      </c>
      <c r="C514" s="92" t="n">
        <v>44981</v>
      </c>
      <c r="D514" s="37" t="s">
        <v>105</v>
      </c>
      <c r="E514" s="37" t="s">
        <v>370</v>
      </c>
      <c r="F514" s="37" t="s">
        <v>570</v>
      </c>
      <c r="G514" s="5" t="s">
        <v>61</v>
      </c>
      <c r="H514" s="39" t="n">
        <v>2000000000</v>
      </c>
      <c r="I514" s="37" t="s">
        <v>576</v>
      </c>
      <c r="J514" s="7" t="str">
        <f aca="false">VLOOKUP($I514,'[1]Price List, Weapons &amp; Items'!B$1:C$1048576,2,0)</f>
        <v>Military equipment</v>
      </c>
      <c r="K514" s="7" t="str">
        <f aca="false">IF(I514=".",I514,VLOOKUP($I514,'[1]Price List, Weapons &amp; Items'!B$1:D$1048576,3,0))</f>
        <v>Military equipment</v>
      </c>
      <c r="L514" s="8" t="n">
        <f aca="false">VLOOKUP(I514,'[1]Price List, Weapons &amp; Items'!B$1:E$1048576,4,0)</f>
        <v>0</v>
      </c>
      <c r="M514" s="9" t="s">
        <v>166</v>
      </c>
      <c r="N514" s="9" t="s">
        <v>166</v>
      </c>
      <c r="O514" s="9" t="str">
        <f aca="false">VLOOKUP($I514,'[1]Price List, Weapons &amp; Items'!B$1:G$1048576,6,0)</f>
        <v>.</v>
      </c>
      <c r="P514" s="6" t="str">
        <f aca="false">IF(TYPE(M514)=1,IF(TYPE(O514)=1,M514*O514,"No price"),".")</f>
        <v>.</v>
      </c>
      <c r="Q514" s="6" t="str">
        <f aca="false">IF(TYPE(N514)=1,IF(TYPE(O514)=1,N514*O514,"No price"),".")</f>
        <v>.</v>
      </c>
      <c r="R514" s="6" t="str">
        <f aca="false">IF(AG514=1,IF(H514&lt;&gt;"Not given",H514,IF(TYPE(H514)=2,IF(SUMIFS(#REF!,#REF!,A514)&gt;0,SUMIFS(#REF!,#REF!,A514),"."),"Format error")),"")</f>
        <v/>
      </c>
      <c r="S514" s="6" t="str">
        <f aca="false">IF(AND(AG514=1,R514&lt;&gt;".")=TRUE(),R514/VLOOKUP(G514,'[1]Exchange Rates'!B$1:C$1048576,2,0),IF(R514=".",".",""))</f>
        <v/>
      </c>
      <c r="T514" s="6" t="str">
        <f aca="false">IF(AG514=1,IF(AI514="Value is not given at all",".",IF(AI514="Value is given by the source",S514,IF(AI514="Value is calculated with prices",(IF(SUMIFS(#REF!,#REF!,A514)&gt;0,SUMIFS(#REF!,#REF!,A514),"."))/VLOOKUP("USD",'[1]Exchange Rates'!B$1:C$1048576,2,0),"Error with coding"))),"")</f>
        <v/>
      </c>
      <c r="U514" s="43" t="s">
        <v>63</v>
      </c>
      <c r="V514" s="34" t="s">
        <v>571</v>
      </c>
      <c r="W514" s="34" t="s">
        <v>108</v>
      </c>
      <c r="X514" s="37" t="s">
        <v>62</v>
      </c>
      <c r="Y514" s="37" t="s">
        <v>62</v>
      </c>
      <c r="Z514" s="43" t="n">
        <v>0</v>
      </c>
      <c r="AA514" s="43" t="n">
        <v>1</v>
      </c>
      <c r="AB514" s="5" t="n">
        <f aca="false">IF(AND(D514="Humanitarian", AE514&lt;&gt;"."), 1, 0)</f>
        <v>0</v>
      </c>
      <c r="AC514" s="5" t="n">
        <f aca="false">IF(OR(M514="undisclosed", M514="."), 0, IF(M514=N514, 1, 0))</f>
        <v>0</v>
      </c>
      <c r="AD514" s="5" t="n">
        <v>0</v>
      </c>
      <c r="AE514" s="37" t="s">
        <v>62</v>
      </c>
      <c r="AF514" s="12" t="str">
        <f aca="false">""</f>
        <v/>
      </c>
      <c r="AG514" s="36" t="n">
        <v>0</v>
      </c>
      <c r="AH514" s="43" t="s">
        <v>66</v>
      </c>
      <c r="AI514" s="43" t="s">
        <v>67</v>
      </c>
      <c r="AJ514" s="36" t="n">
        <v>1</v>
      </c>
      <c r="AK514" s="43" t="n">
        <v>14</v>
      </c>
      <c r="AL514" s="36" t="n">
        <v>0</v>
      </c>
      <c r="AM514" s="36" t="n">
        <f aca="false">IF(OR(AN514="2022-2023",AN514=2022), 1, 0)</f>
        <v>1</v>
      </c>
      <c r="AN514" s="36" t="s">
        <v>68</v>
      </c>
      <c r="AO514" s="36" t="n">
        <f aca="false">VLOOKUP($I514,'[1]Price List, Weapons &amp; Items'!B$1:F$1048576,5,0)</f>
        <v>0</v>
      </c>
      <c r="AP514" s="36" t="n">
        <f aca="false">IF(AND(AO514=1,M514="undisclosed")=TRUE(),1,0)</f>
        <v>0</v>
      </c>
      <c r="AQ514" s="36" t="n">
        <f aca="false">IF(AND(AO514=1,N514="undisclosed")=TRUE(),1,0)</f>
        <v>0</v>
      </c>
      <c r="AR514" s="36" t="n">
        <f aca="false">IFERROR(IF(SEARCH("ammuni",I514,1)&gt;0,1,0),0)</f>
        <v>0</v>
      </c>
      <c r="AS514" s="5" t="str">
        <f aca="false">VLOOKUP($I514,'[1]Price List, Weapons &amp; Items'!B$1:L$1048576,COLUMN('[1]Price List, Weapons &amp; Items'!$J$11)-1,0)</f>
        <v>.</v>
      </c>
      <c r="AT514" s="5" t="str">
        <f aca="false">IF(I514=".",".",VLOOKUP($I514,'[1]Price List, Weapons &amp; Items'!B$1:J$1048576,3,0))</f>
        <v>Military equipment</v>
      </c>
      <c r="AU514" s="13" t="str">
        <f aca="true">IF(AG514=1,(OFFSET(I514,0,0,COUNTIF(#REF!,A514),1)),"")</f>
        <v/>
      </c>
      <c r="AV514" s="5" t="n">
        <f aca="false">VLOOKUP($I514,'[1]Price List, Weapons &amp; Items'!B$1:L$1048576,COLUMN('[1]Price List, Weapons &amp; Items'!$L$11)-1,0)</f>
        <v>0</v>
      </c>
      <c r="AW514" s="5" t="n">
        <f aca="false">IF(U514="Yes",1,0)</f>
        <v>1</v>
      </c>
      <c r="AX514" s="5" t="n">
        <f aca="false">IF(D514="Military",IF(OR(IFERROR(SEARCH("equipment",E514,1),0)&gt;0,IFERROR(SEARCH("weapons",E514,1),0)&gt;0),1,0),0)</f>
        <v>1</v>
      </c>
      <c r="AY514" s="5" t="str">
        <f aca="false">IFERROR(IF(VALUE(TEXT(C514,"mm"))=IF(AK514&gt;12,AK514-12,AK514),".",IF(TEXT(C514,"mm")="01",".",1)),"Value is not in date format")</f>
        <v>.</v>
      </c>
      <c r="AZ514" s="5" t="str">
        <f aca="false">IF(AND(A514=A513,C514=C513)=TRUE(),IF(F514=F513,".","1"),".")</f>
        <v>.</v>
      </c>
      <c r="BA514" s="5" t="str">
        <f aca="false">IF(AND(_xlfn.ISFORMULA(R514),_xlfn.ISFORMULA(S514),_xlfn.ISFORMULA(T514))=TRUE(),".",1)</f>
        <v>.</v>
      </c>
      <c r="BB514" s="5" t="str">
        <f aca="false">IF(T514&lt;&gt;".",IF(T514&gt;S514,1,"."),".")</f>
        <v>.</v>
      </c>
      <c r="BC514" s="5" t="n">
        <f aca="false">IFERROR(VLOOKUP(B514,'[1]Share, Heavy Weapons to Ukraine'!B$1:AA$1048576,COLUMN('[1]Share, Heavy Weapons to Ukraine'!C523)-1,0),0)</f>
        <v>1</v>
      </c>
      <c r="BD514" s="5" t="n">
        <f aca="false">VLOOKUP(Sheet1!B514,'[1]Country Summary (€)'!B$1:F$1048576,COLUMN('[1]Country Summary (€)'!C524)-1,FALSE())</f>
        <v>0</v>
      </c>
      <c r="BE514" s="5" t="str">
        <f aca="false">IF(AND(AG514=1,D514="Military",H514&lt;&gt;"Not given")=TRUE(),IF(SUMIFS(#REF!,#REF!,A514)&gt;0,ABS((SUMIFS(#REF!,#REF!,A514)/VLOOKUP("USD",'[1]Exchange Rates'!B$1:C$1048576,2,0)))/S514,"."),".")</f>
        <v>.</v>
      </c>
      <c r="BF514" s="1" t="str">
        <f aca="false">IF(AND(AG514=1,D514="Military",H514&lt;&gt;"Not given")=TRUE(),IF(SUMIFS(#REF!,#REF!,A514)&gt;0,IF((ABS((SUMIFS(#REF!,#REF!,A514)/VLOOKUP("USD",'[1]Exchange Rates'!B$1:C$1048576,2,0)))/S514)&gt;1,(SUMIFS(#REF!,#REF!,A514)-S514)/S514,(S514-SUMIFS(#REF!,#REF!,A514))/SUMIFS(#REF!,#REF!,A514)),"."),".")</f>
        <v>.</v>
      </c>
      <c r="BG514" s="37"/>
      <c r="BH514" s="37"/>
      <c r="BI514" s="37"/>
      <c r="BJ514" s="37"/>
      <c r="BK514" s="37"/>
      <c r="BL514" s="37"/>
      <c r="BM514" s="37"/>
      <c r="BN514" s="37"/>
      <c r="BO514" s="37"/>
      <c r="BP514" s="37"/>
      <c r="BQ514" s="37"/>
      <c r="BR514" s="37"/>
      <c r="BS514" s="37"/>
      <c r="BT514" s="37"/>
      <c r="BU514" s="37"/>
      <c r="BV514" s="37"/>
      <c r="BW514" s="37"/>
      <c r="BX514" s="37"/>
    </row>
    <row r="515" customFormat="false" ht="15.75" hidden="false" customHeight="true" outlineLevel="0" collapsed="false">
      <c r="A515" s="37" t="s">
        <v>554</v>
      </c>
      <c r="B515" s="37" t="s">
        <v>57</v>
      </c>
      <c r="C515" s="92" t="n">
        <v>44981</v>
      </c>
      <c r="D515" s="37" t="s">
        <v>105</v>
      </c>
      <c r="E515" s="37" t="s">
        <v>370</v>
      </c>
      <c r="F515" s="37" t="s">
        <v>570</v>
      </c>
      <c r="G515" s="5" t="s">
        <v>61</v>
      </c>
      <c r="H515" s="39" t="n">
        <v>2000000000</v>
      </c>
      <c r="I515" s="37" t="s">
        <v>577</v>
      </c>
      <c r="J515" s="7" t="str">
        <f aca="false">VLOOKUP($I515,'[1]Price List, Weapons &amp; Items'!B$1:C$1048576,2,0)</f>
        <v>Military equipment</v>
      </c>
      <c r="K515" s="7" t="str">
        <f aca="false">IF(I515=".",I515,VLOOKUP($I515,'[1]Price List, Weapons &amp; Items'!B$1:D$1048576,3,0))</f>
        <v>Military equipment</v>
      </c>
      <c r="L515" s="8" t="n">
        <f aca="false">VLOOKUP(I515,'[1]Price List, Weapons &amp; Items'!B$1:E$1048576,4,0)</f>
        <v>0</v>
      </c>
      <c r="M515" s="9" t="s">
        <v>166</v>
      </c>
      <c r="N515" s="9" t="s">
        <v>166</v>
      </c>
      <c r="O515" s="9" t="str">
        <f aca="false">VLOOKUP($I515,'[1]Price List, Weapons &amp; Items'!B$1:G$1048576,6,0)</f>
        <v>.</v>
      </c>
      <c r="P515" s="6" t="str">
        <f aca="false">IF(TYPE(M515)=1,IF(TYPE(O515)=1,M515*O515,"No price"),".")</f>
        <v>.</v>
      </c>
      <c r="Q515" s="6" t="str">
        <f aca="false">IF(TYPE(N515)=1,IF(TYPE(O515)=1,N515*O515,"No price"),".")</f>
        <v>.</v>
      </c>
      <c r="R515" s="6" t="str">
        <f aca="false">IF(AG515=1,IF(H515&lt;&gt;"Not given",H515,IF(TYPE(H515)=2,IF(SUMIFS(#REF!,#REF!,A515)&gt;0,SUMIFS(#REF!,#REF!,A515),"."),"Format error")),"")</f>
        <v/>
      </c>
      <c r="S515" s="6" t="str">
        <f aca="false">IF(AND(AG515=1,R515&lt;&gt;".")=TRUE(),R515/VLOOKUP(G515,'[1]Exchange Rates'!B$1:C$1048576,2,0),IF(R515=".",".",""))</f>
        <v/>
      </c>
      <c r="T515" s="6" t="str">
        <f aca="false">IF(AG515=1,IF(AI515="Value is not given at all",".",IF(AI515="Value is given by the source",S515,IF(AI515="Value is calculated with prices",(IF(SUMIFS(#REF!,#REF!,A515)&gt;0,SUMIFS(#REF!,#REF!,A515),"."))/VLOOKUP("USD",'[1]Exchange Rates'!B$1:C$1048576,2,0),"Error with coding"))),"")</f>
        <v/>
      </c>
      <c r="U515" s="43" t="s">
        <v>63</v>
      </c>
      <c r="V515" s="34" t="s">
        <v>571</v>
      </c>
      <c r="W515" s="34" t="s">
        <v>108</v>
      </c>
      <c r="X515" s="37" t="s">
        <v>62</v>
      </c>
      <c r="Y515" s="37" t="s">
        <v>62</v>
      </c>
      <c r="Z515" s="43" t="n">
        <v>0</v>
      </c>
      <c r="AA515" s="43" t="n">
        <v>1</v>
      </c>
      <c r="AB515" s="5" t="n">
        <f aca="false">IF(AND(D515="Humanitarian", AE515&lt;&gt;"."), 1, 0)</f>
        <v>0</v>
      </c>
      <c r="AC515" s="5" t="n">
        <f aca="false">IF(OR(M515="undisclosed", M515="."), 0, IF(M515=N515, 1, 0))</f>
        <v>0</v>
      </c>
      <c r="AD515" s="5" t="n">
        <v>0</v>
      </c>
      <c r="AE515" s="37" t="s">
        <v>62</v>
      </c>
      <c r="AF515" s="12" t="str">
        <f aca="false">""</f>
        <v/>
      </c>
      <c r="AG515" s="36" t="n">
        <v>0</v>
      </c>
      <c r="AH515" s="43" t="s">
        <v>66</v>
      </c>
      <c r="AI515" s="43" t="s">
        <v>67</v>
      </c>
      <c r="AJ515" s="36" t="n">
        <v>1</v>
      </c>
      <c r="AK515" s="43" t="n">
        <v>14</v>
      </c>
      <c r="AL515" s="36" t="n">
        <v>0</v>
      </c>
      <c r="AM515" s="36" t="n">
        <f aca="false">IF(OR(AN515="2022-2023",AN515=2022), 1, 0)</f>
        <v>1</v>
      </c>
      <c r="AN515" s="36" t="s">
        <v>68</v>
      </c>
      <c r="AO515" s="36" t="n">
        <f aca="false">VLOOKUP($I515,'[1]Price List, Weapons &amp; Items'!B$1:F$1048576,5,0)</f>
        <v>0</v>
      </c>
      <c r="AP515" s="36" t="n">
        <f aca="false">IF(AND(AO515=1,M515="undisclosed")=TRUE(),1,0)</f>
        <v>0</v>
      </c>
      <c r="AQ515" s="36" t="n">
        <f aca="false">IF(AND(AO515=1,N515="undisclosed")=TRUE(),1,0)</f>
        <v>0</v>
      </c>
      <c r="AR515" s="36" t="n">
        <f aca="false">IFERROR(IF(SEARCH("ammuni",I515,1)&gt;0,1,0),0)</f>
        <v>0</v>
      </c>
      <c r="AS515" s="5" t="str">
        <f aca="false">VLOOKUP($I515,'[1]Price List, Weapons &amp; Items'!B$1:L$1048576,COLUMN('[1]Price List, Weapons &amp; Items'!$J$11)-1,0)</f>
        <v>.</v>
      </c>
      <c r="AT515" s="5" t="str">
        <f aca="false">IF(I515=".",".",VLOOKUP($I515,'[1]Price List, Weapons &amp; Items'!B$1:J$1048576,3,0))</f>
        <v>Military equipment</v>
      </c>
      <c r="AU515" s="13" t="str">
        <f aca="true">IF(AG515=1,(OFFSET(I515,0,0,COUNTIF(#REF!,A515),1)),"")</f>
        <v/>
      </c>
      <c r="AV515" s="5" t="str">
        <f aca="false">VLOOKUP($I515,'[1]Price List, Weapons &amp; Items'!B$1:L$1048576,COLUMN('[1]Price List, Weapons &amp; Items'!$L$11)-1,0)</f>
        <v>no price, 0 count</v>
      </c>
      <c r="AW515" s="5" t="n">
        <f aca="false">IF(U515="Yes",1,0)</f>
        <v>1</v>
      </c>
      <c r="AX515" s="5" t="n">
        <f aca="false">IF(D515="Military",IF(OR(IFERROR(SEARCH("equipment",E515,1),0)&gt;0,IFERROR(SEARCH("weapons",E515,1),0)&gt;0),1,0),0)</f>
        <v>1</v>
      </c>
      <c r="AY515" s="5" t="str">
        <f aca="false">IFERROR(IF(VALUE(TEXT(C515,"mm"))=IF(AK515&gt;12,AK515-12,AK515),".",IF(TEXT(C515,"mm")="01",".",1)),"Value is not in date format")</f>
        <v>.</v>
      </c>
      <c r="AZ515" s="5" t="str">
        <f aca="false">IF(AND(A515=A514,C515=C514)=TRUE(),IF(F515=F514,".","1"),".")</f>
        <v>.</v>
      </c>
      <c r="BA515" s="5" t="str">
        <f aca="false">IF(AND(_xlfn.ISFORMULA(R515),_xlfn.ISFORMULA(S515),_xlfn.ISFORMULA(T515))=TRUE(),".",1)</f>
        <v>.</v>
      </c>
      <c r="BB515" s="5" t="str">
        <f aca="false">IF(T515&lt;&gt;".",IF(T515&gt;S515,1,"."),".")</f>
        <v>.</v>
      </c>
      <c r="BC515" s="5" t="n">
        <f aca="false">IFERROR(VLOOKUP(B515,'[1]Share, Heavy Weapons to Ukraine'!B$1:AA$1048576,COLUMN('[1]Share, Heavy Weapons to Ukraine'!C524)-1,0),0)</f>
        <v>1</v>
      </c>
      <c r="BD515" s="5" t="n">
        <f aca="false">VLOOKUP(Sheet1!B515,'[1]Country Summary (€)'!B$1:F$1048576,COLUMN('[1]Country Summary (€)'!C525)-1,FALSE())</f>
        <v>0</v>
      </c>
      <c r="BE515" s="5" t="str">
        <f aca="false">IF(AND(AG515=1,D515="Military",H515&lt;&gt;"Not given")=TRUE(),IF(SUMIFS(#REF!,#REF!,A515)&gt;0,ABS((SUMIFS(#REF!,#REF!,A515)/VLOOKUP("USD",'[1]Exchange Rates'!B$1:C$1048576,2,0)))/S515,"."),".")</f>
        <v>.</v>
      </c>
      <c r="BF515" s="1" t="str">
        <f aca="false">IF(AND(AG515=1,D515="Military",H515&lt;&gt;"Not given")=TRUE(),IF(SUMIFS(#REF!,#REF!,A515)&gt;0,IF((ABS((SUMIFS(#REF!,#REF!,A515)/VLOOKUP("USD",'[1]Exchange Rates'!B$1:C$1048576,2,0)))/S515)&gt;1,(SUMIFS(#REF!,#REF!,A515)-S515)/S515,(S515-SUMIFS(#REF!,#REF!,A515))/SUMIFS(#REF!,#REF!,A515)),"."),".")</f>
        <v>.</v>
      </c>
      <c r="BG515" s="37"/>
      <c r="BH515" s="37"/>
      <c r="BI515" s="37"/>
      <c r="BJ515" s="37"/>
      <c r="BK515" s="37"/>
      <c r="BL515" s="37"/>
      <c r="BM515" s="37"/>
      <c r="BN515" s="37"/>
      <c r="BO515" s="37"/>
      <c r="BP515" s="37"/>
      <c r="BQ515" s="37"/>
      <c r="BR515" s="37"/>
      <c r="BS515" s="37"/>
      <c r="BT515" s="37"/>
      <c r="BU515" s="37"/>
      <c r="BV515" s="37"/>
      <c r="BW515" s="37"/>
      <c r="BX515" s="37"/>
    </row>
    <row r="516" customFormat="false" ht="16.5" hidden="false" customHeight="true" outlineLevel="0" collapsed="false">
      <c r="A516" s="37" t="s">
        <v>554</v>
      </c>
      <c r="B516" s="37" t="s">
        <v>57</v>
      </c>
      <c r="C516" s="92" t="n">
        <v>45020</v>
      </c>
      <c r="D516" s="37" t="s">
        <v>105</v>
      </c>
      <c r="E516" s="37" t="s">
        <v>370</v>
      </c>
      <c r="F516" s="37" t="s">
        <v>578</v>
      </c>
      <c r="G516" s="5" t="s">
        <v>61</v>
      </c>
      <c r="H516" s="39" t="n">
        <v>2100000000</v>
      </c>
      <c r="I516" s="37" t="s">
        <v>282</v>
      </c>
      <c r="J516" s="7" t="str">
        <f aca="false">VLOOKUP($I516,'[1]Price List, Weapons &amp; Items'!B$1:C$1048576,2,0)</f>
        <v>Ammunition for Heavy Weapon</v>
      </c>
      <c r="K516" s="7" t="str">
        <f aca="false">IF(I516=".",I516,VLOOKUP($I516,'[1]Price List, Weapons &amp; Items'!B$1:D$1048576,3,0))</f>
        <v>Missile</v>
      </c>
      <c r="L516" s="8" t="n">
        <f aca="false">VLOOKUP(I516,'[1]Price List, Weapons &amp; Items'!B$1:E$1048576,4,0)</f>
        <v>0</v>
      </c>
      <c r="M516" s="9" t="s">
        <v>166</v>
      </c>
      <c r="N516" s="9" t="s">
        <v>166</v>
      </c>
      <c r="O516" s="9" t="n">
        <f aca="false">VLOOKUP($I516,'[1]Price List, Weapons &amp; Items'!B$1:G$1048576,6,0)</f>
        <v>1090000</v>
      </c>
      <c r="P516" s="6" t="str">
        <f aca="false">IF(TYPE(M516)=1,IF(TYPE(O516)=1,M516*O516,"No price"),".")</f>
        <v>.</v>
      </c>
      <c r="Q516" s="6" t="str">
        <f aca="false">IF(TYPE(N516)=1,IF(TYPE(O516)=1,N516*O516,"No price"),".")</f>
        <v>.</v>
      </c>
      <c r="R516" s="6" t="str">
        <f aca="false">IF(AG516=1,IF(H516&lt;&gt;"Not given",H516,IF(TYPE(H516)=2,IF(SUMIFS(#REF!,#REF!,A516)&gt;0,SUMIFS(#REF!,#REF!,A516),"."),"Format error")),"")</f>
        <v/>
      </c>
      <c r="S516" s="6" t="str">
        <f aca="false">IF(AND(AG516=1,R516&lt;&gt;".")=TRUE(),R516/VLOOKUP(G516,'[1]Exchange Rates'!B$1:C$1048576,2,0),IF(R516=".",".",""))</f>
        <v/>
      </c>
      <c r="T516" s="6" t="str">
        <f aca="false">IF(AG516=1,IF(AI516="Value is not given at all",".",IF(AI516="Value is given by the source",S516,IF(AI516="Value is calculated with prices",(IF(SUMIFS(#REF!,#REF!,A516)&gt;0,SUMIFS(#REF!,#REF!,A516),"."))/VLOOKUP("USD",'[1]Exchange Rates'!B$1:C$1048576,2,0),"Error with coding"))),"")</f>
        <v/>
      </c>
      <c r="U516" s="43" t="s">
        <v>63</v>
      </c>
      <c r="V516" s="34" t="s">
        <v>521</v>
      </c>
      <c r="W516" s="34" t="s">
        <v>513</v>
      </c>
      <c r="X516" s="37" t="s">
        <v>62</v>
      </c>
      <c r="Y516" s="37" t="s">
        <v>62</v>
      </c>
      <c r="Z516" s="43" t="n">
        <v>0</v>
      </c>
      <c r="AA516" s="43" t="n">
        <v>0</v>
      </c>
      <c r="AB516" s="5" t="n">
        <f aca="false">IF(AND(D516="Humanitarian", AE516&lt;&gt;"."), 1, 0)</f>
        <v>0</v>
      </c>
      <c r="AC516" s="5" t="n">
        <f aca="false">IF(OR(M516="undisclosed", M516="."), 0, IF(M516=N516, 1, 0))</f>
        <v>0</v>
      </c>
      <c r="AD516" s="5" t="n">
        <v>0</v>
      </c>
      <c r="AE516" s="37" t="s">
        <v>62</v>
      </c>
      <c r="AF516" s="12" t="str">
        <f aca="false">""</f>
        <v/>
      </c>
      <c r="AG516" s="36" t="n">
        <v>0</v>
      </c>
      <c r="AH516" s="43" t="s">
        <v>66</v>
      </c>
      <c r="AI516" s="43" t="s">
        <v>67</v>
      </c>
      <c r="AJ516" s="36" t="n">
        <v>1</v>
      </c>
      <c r="AK516" s="43" t="n">
        <v>16</v>
      </c>
      <c r="AL516" s="36" t="n">
        <v>0</v>
      </c>
      <c r="AM516" s="36" t="n">
        <f aca="false">IF(OR(AN516="2022-2023",AN516=2022), 1, 0)</f>
        <v>1</v>
      </c>
      <c r="AN516" s="36" t="s">
        <v>68</v>
      </c>
      <c r="AO516" s="36" t="n">
        <f aca="false">VLOOKUP($I516,'[1]Price List, Weapons &amp; Items'!B$1:F$1048576,5,0)</f>
        <v>0</v>
      </c>
      <c r="AP516" s="36" t="n">
        <f aca="false">IF(AND(AO516=1,M516="undisclosed")=TRUE(),1,0)</f>
        <v>0</v>
      </c>
      <c r="AQ516" s="36" t="n">
        <f aca="false">IF(AND(AO516=1,N516="undisclosed")=TRUE(),1,0)</f>
        <v>0</v>
      </c>
      <c r="AR516" s="36" t="n">
        <f aca="false">IFERROR(IF(SEARCH("ammuni",I516,1)&gt;0,1,0),0)</f>
        <v>0</v>
      </c>
      <c r="AS516" s="5" t="str">
        <f aca="false">VLOOKUP($I516,'[1]Price List, Weapons &amp; Items'!B$1:L$1048576,COLUMN('[1]Price List, Weapons &amp; Items'!$J$11)-1,0)</f>
        <v>Miscellaneous</v>
      </c>
      <c r="AT516" s="5" t="str">
        <f aca="false">IF(I516=".",".",VLOOKUP($I516,'[1]Price List, Weapons &amp; Items'!B$1:J$1048576,3,0))</f>
        <v>Missile</v>
      </c>
      <c r="AU516" s="13" t="str">
        <f aca="true">IF(AG516=1,(OFFSET(I516,0,0,COUNTIF(#REF!,A516),1)),"")</f>
        <v/>
      </c>
      <c r="AV516" s="5" t="str">
        <f aca="false">VLOOKUP($I516,'[1]Price List, Weapons &amp; Items'!B$1:L$1048576,COLUMN('[1]Price List, Weapons &amp; Items'!$L$11)-1,0)</f>
        <v>no price, 0 count</v>
      </c>
      <c r="AW516" s="5" t="n">
        <f aca="false">IF(U516="Yes",1,0)</f>
        <v>1</v>
      </c>
      <c r="AX516" s="5" t="n">
        <f aca="false">IF(D516="Military",IF(OR(IFERROR(SEARCH("equipment",E516,1),0)&gt;0,IFERROR(SEARCH("weapons",E516,1),0)&gt;0),1,0),0)</f>
        <v>1</v>
      </c>
      <c r="AY516" s="5" t="str">
        <f aca="false">IFERROR(IF(VALUE(TEXT(C516,"mm"))=IF(AK516&gt;12,AK516-12,AK516),".",IF(TEXT(C516,"mm")="01",".",1)),"Value is not in date format")</f>
        <v>.</v>
      </c>
      <c r="AZ516" s="5" t="str">
        <f aca="false">IF(AND(A516=A515,C516=C515)=TRUE(),IF(F516=F515,".","1"),".")</f>
        <v>.</v>
      </c>
      <c r="BA516" s="5" t="str">
        <f aca="false">IF(AND(_xlfn.ISFORMULA(R516),_xlfn.ISFORMULA(S516),_xlfn.ISFORMULA(T516))=TRUE(),".",1)</f>
        <v>.</v>
      </c>
      <c r="BB516" s="5" t="str">
        <f aca="false">IF(T516&lt;&gt;".",IF(T516&gt;S516,1,"."),".")</f>
        <v>.</v>
      </c>
      <c r="BC516" s="5" t="n">
        <f aca="false">IFERROR(VLOOKUP(B516,'[1]Share, Heavy Weapons to Ukraine'!B$1:AA$1048576,COLUMN('[1]Share, Heavy Weapons to Ukraine'!C525)-1,0),0)</f>
        <v>1</v>
      </c>
      <c r="BD516" s="5" t="n">
        <f aca="false">VLOOKUP(Sheet1!B516,'[1]Country Summary (€)'!B$1:F$1048576,COLUMN('[1]Country Summary (€)'!C526)-1,FALSE())</f>
        <v>0</v>
      </c>
      <c r="BE516" s="5" t="str">
        <f aca="false">IF(AND(AG516=1,D516="Military",H516&lt;&gt;"Not given")=TRUE(),IF(SUMIFS(#REF!,#REF!,A516)&gt;0,ABS((SUMIFS(#REF!,#REF!,A516)/VLOOKUP("USD",'[1]Exchange Rates'!B$1:C$1048576,2,0)))/S516,"."),".")</f>
        <v>.</v>
      </c>
      <c r="BF516" s="1" t="str">
        <f aca="false">IF(AND(AG516=1,D516="Military",H516&lt;&gt;"Not given")=TRUE(),IF(SUMIFS(#REF!,#REF!,A516)&gt;0,IF((ABS((SUMIFS(#REF!,#REF!,A516)/VLOOKUP("USD",'[1]Exchange Rates'!B$1:C$1048576,2,0)))/S516)&gt;1,(SUMIFS(#REF!,#REF!,A516)-S516)/S516,(S516-SUMIFS(#REF!,#REF!,A516))/SUMIFS(#REF!,#REF!,A516)),"."),".")</f>
        <v>.</v>
      </c>
      <c r="BG516" s="37"/>
      <c r="BH516" s="37"/>
      <c r="BI516" s="37"/>
      <c r="BJ516" s="37"/>
      <c r="BK516" s="37"/>
      <c r="BL516" s="37"/>
      <c r="BM516" s="37"/>
      <c r="BN516" s="37"/>
      <c r="BO516" s="37"/>
      <c r="BP516" s="37"/>
      <c r="BQ516" s="37"/>
      <c r="BR516" s="37"/>
      <c r="BS516" s="37"/>
      <c r="BT516" s="37"/>
      <c r="BU516" s="37"/>
      <c r="BV516" s="37"/>
      <c r="BW516" s="37"/>
      <c r="BX516" s="37"/>
    </row>
    <row r="517" customFormat="false" ht="16.5" hidden="false" customHeight="true" outlineLevel="0" collapsed="false">
      <c r="A517" s="37" t="s">
        <v>554</v>
      </c>
      <c r="B517" s="37" t="s">
        <v>57</v>
      </c>
      <c r="C517" s="92" t="n">
        <v>45020</v>
      </c>
      <c r="D517" s="37" t="s">
        <v>105</v>
      </c>
      <c r="E517" s="37" t="s">
        <v>370</v>
      </c>
      <c r="F517" s="37" t="s">
        <v>578</v>
      </c>
      <c r="G517" s="43" t="s">
        <v>61</v>
      </c>
      <c r="H517" s="39" t="n">
        <v>2100000000</v>
      </c>
      <c r="I517" s="37" t="s">
        <v>579</v>
      </c>
      <c r="J517" s="7" t="str">
        <f aca="false">VLOOKUP($I517,'[1]Price List, Weapons &amp; Items'!B$1:C$1048576,2,0)</f>
        <v>Heavy weapon</v>
      </c>
      <c r="K517" s="7" t="str">
        <f aca="false">IF(I517=".",I517,VLOOKUP($I517,'[1]Price List, Weapons &amp; Items'!B$1:D$1048576,3,0))</f>
        <v>Self-propelled anti-aircraft weapon</v>
      </c>
      <c r="L517" s="8" t="n">
        <f aca="false">VLOOKUP(I517,'[1]Price List, Weapons &amp; Items'!B$1:E$1048576,4,0)</f>
        <v>0</v>
      </c>
      <c r="M517" s="9" t="n">
        <v>9</v>
      </c>
      <c r="N517" s="9" t="s">
        <v>166</v>
      </c>
      <c r="O517" s="9" t="n">
        <f aca="false">VLOOKUP($I517,'[1]Price List, Weapons &amp; Items'!B$1:G$1048576,6,0)</f>
        <v>1190651.93</v>
      </c>
      <c r="P517" s="6" t="str">
        <f aca="false">IF(TYPE(M517)=1,IF(TYPE(O517)=1,M517*O517,"No price"),".")</f>
        <v>No price</v>
      </c>
      <c r="Q517" s="6" t="str">
        <f aca="false">IF(TYPE(N517)=1,IF(TYPE(O517)=1,N517*O517,"No price"),".")</f>
        <v>.</v>
      </c>
      <c r="R517" s="6" t="str">
        <f aca="false">IF(AG517=1,IF(H517&lt;&gt;"Not given",H517,IF(TYPE(H517)=2,IF(SUMIFS(#REF!,#REF!,A517)&gt;0,SUMIFS(#REF!,#REF!,A517),"."),"Format error")),"")</f>
        <v/>
      </c>
      <c r="S517" s="6" t="str">
        <f aca="false">IF(AND(AG517=1,R517&lt;&gt;".")=TRUE(),R517/VLOOKUP(G517,'[1]Exchange Rates'!B$1:C$1048576,2,0),IF(R517=".",".",""))</f>
        <v/>
      </c>
      <c r="T517" s="6" t="str">
        <f aca="false">IF(AG517=1,IF(AI517="Value is not given at all",".",IF(AI517="Value is given by the source",S517,IF(AI517="Value is calculated with prices",(IF(SUMIFS(#REF!,#REF!,A517)&gt;0,SUMIFS(#REF!,#REF!,A517),"."))/VLOOKUP("USD",'[1]Exchange Rates'!B$1:C$1048576,2,0),"Error with coding"))),"")</f>
        <v/>
      </c>
      <c r="U517" s="43" t="s">
        <v>63</v>
      </c>
      <c r="V517" s="34" t="s">
        <v>521</v>
      </c>
      <c r="W517" s="34" t="s">
        <v>513</v>
      </c>
      <c r="X517" s="37" t="s">
        <v>62</v>
      </c>
      <c r="Y517" s="37" t="s">
        <v>62</v>
      </c>
      <c r="Z517" s="43" t="n">
        <v>0</v>
      </c>
      <c r="AA517" s="43" t="n">
        <v>0</v>
      </c>
      <c r="AB517" s="5" t="n">
        <f aca="false">IF(AND(D517="Humanitarian", AE517&lt;&gt;"."), 1, 0)</f>
        <v>0</v>
      </c>
      <c r="AC517" s="5" t="n">
        <f aca="false">IF(OR(M517="undisclosed", M517="."), 0, IF(M517=N517, 1, 0))</f>
        <v>0</v>
      </c>
      <c r="AD517" s="5" t="n">
        <v>0</v>
      </c>
      <c r="AE517" s="37" t="s">
        <v>62</v>
      </c>
      <c r="AF517" s="12" t="str">
        <f aca="false">""</f>
        <v/>
      </c>
      <c r="AG517" s="36" t="n">
        <v>0</v>
      </c>
      <c r="AH517" s="43" t="s">
        <v>66</v>
      </c>
      <c r="AI517" s="43" t="s">
        <v>67</v>
      </c>
      <c r="AJ517" s="36" t="n">
        <v>1</v>
      </c>
      <c r="AK517" s="43" t="n">
        <v>16</v>
      </c>
      <c r="AL517" s="36" t="n">
        <v>0</v>
      </c>
      <c r="AM517" s="36" t="n">
        <f aca="false">IF(OR(AN517="2022-2023",AN517=2022), 1, 0)</f>
        <v>1</v>
      </c>
      <c r="AN517" s="36" t="s">
        <v>68</v>
      </c>
      <c r="AO517" s="36" t="n">
        <f aca="false">VLOOKUP($I517,'[1]Price List, Weapons &amp; Items'!B$1:F$1048576,5,0)</f>
        <v>0</v>
      </c>
      <c r="AP517" s="36" t="n">
        <f aca="false">IF(AND(AO517=1,M517="undisclosed")=TRUE(),1,0)</f>
        <v>0</v>
      </c>
      <c r="AQ517" s="36" t="n">
        <f aca="false">IF(AND(AO517=1,N517="undisclosed")=TRUE(),1,0)</f>
        <v>0</v>
      </c>
      <c r="AR517" s="36" t="n">
        <f aca="false">IFERROR(IF(SEARCH("ammuni",I517,1)&gt;0,1,0),0)</f>
        <v>0</v>
      </c>
      <c r="AS517" s="5" t="str">
        <f aca="false">VLOOKUP($I517,'[1]Price List, Weapons &amp; Items'!B$1:L$1048576,COLUMN('[1]Price List, Weapons &amp; Items'!$J$11)-1,0)</f>
        <v>Military media (incl. websites)</v>
      </c>
      <c r="AT517" s="5" t="str">
        <f aca="false">IF(I517=".",".",VLOOKUP($I517,'[1]Price List, Weapons &amp; Items'!B$1:J$1048576,3,0))</f>
        <v>Self-propelled anti-aircraft weapon</v>
      </c>
      <c r="AU517" s="13" t="str">
        <f aca="true">IF(AG517=1,(OFFSET(I517,0,0,COUNTIF(#REF!,A517),1)),"")</f>
        <v/>
      </c>
      <c r="AV517" s="5" t="n">
        <f aca="false">VLOOKUP($I517,'[1]Price List, Weapons &amp; Items'!B$1:L$1048576,COLUMN('[1]Price List, Weapons &amp; Items'!$L$11)-1,0)</f>
        <v>0</v>
      </c>
      <c r="AW517" s="5" t="n">
        <f aca="false">IF(U517="Yes",1,0)</f>
        <v>1</v>
      </c>
      <c r="AX517" s="5" t="n">
        <f aca="false">IF(D517="Military",IF(OR(IFERROR(SEARCH("equipment",E517,1),0)&gt;0,IFERROR(SEARCH("weapons",E517,1),0)&gt;0),1,0),0)</f>
        <v>1</v>
      </c>
      <c r="AY517" s="5" t="str">
        <f aca="false">IFERROR(IF(VALUE(TEXT(C517,"mm"))=IF(AK517&gt;12,AK517-12,AK517),".",IF(TEXT(C517,"mm")="01",".",1)),"Value is not in date format")</f>
        <v>.</v>
      </c>
      <c r="AZ517" s="5" t="str">
        <f aca="false">IF(AND(A517=A516,C517=C516)=TRUE(),IF(F517=F516,".","1"),".")</f>
        <v>.</v>
      </c>
      <c r="BA517" s="5" t="str">
        <f aca="false">IF(AND(_xlfn.ISFORMULA(R517),_xlfn.ISFORMULA(S517),_xlfn.ISFORMULA(T517))=TRUE(),".",1)</f>
        <v>.</v>
      </c>
      <c r="BB517" s="5" t="str">
        <f aca="false">IF(T517&lt;&gt;".",IF(T517&gt;S517,1,"."),".")</f>
        <v>.</v>
      </c>
      <c r="BC517" s="5" t="n">
        <f aca="false">IFERROR(VLOOKUP(B517,'[1]Share, Heavy Weapons to Ukraine'!B$1:AA$1048576,COLUMN('[1]Share, Heavy Weapons to Ukraine'!C526)-1,0),0)</f>
        <v>1</v>
      </c>
      <c r="BD517" s="5" t="n">
        <f aca="false">VLOOKUP(Sheet1!B517,'[1]Country Summary (€)'!B$1:F$1048576,COLUMN('[1]Country Summary (€)'!C527)-1,FALSE())</f>
        <v>0</v>
      </c>
      <c r="BE517" s="5" t="str">
        <f aca="false">IF(AND(AG517=1,D517="Military",H517&lt;&gt;"Not given")=TRUE(),IF(SUMIFS(#REF!,#REF!,A517)&gt;0,ABS((SUMIFS(#REF!,#REF!,A517)/VLOOKUP("USD",'[1]Exchange Rates'!B$1:C$1048576,2,0)))/S517,"."),".")</f>
        <v>.</v>
      </c>
      <c r="BF517" s="1" t="str">
        <f aca="false">IF(AND(AG517=1,D517="Military",H517&lt;&gt;"Not given")=TRUE(),IF(SUMIFS(#REF!,#REF!,A517)&gt;0,IF((ABS((SUMIFS(#REF!,#REF!,A517)/VLOOKUP("USD",'[1]Exchange Rates'!B$1:C$1048576,2,0)))/S517)&gt;1,(SUMIFS(#REF!,#REF!,A517)-S517)/S517,(S517-SUMIFS(#REF!,#REF!,A517))/SUMIFS(#REF!,#REF!,A517)),"."),".")</f>
        <v>.</v>
      </c>
      <c r="BG517" s="37"/>
      <c r="BH517" s="37"/>
      <c r="BI517" s="37"/>
      <c r="BJ517" s="37"/>
      <c r="BK517" s="37"/>
      <c r="BL517" s="37"/>
      <c r="BM517" s="37"/>
      <c r="BN517" s="37"/>
      <c r="BO517" s="37"/>
      <c r="BP517" s="37"/>
      <c r="BQ517" s="37"/>
      <c r="BR517" s="37"/>
      <c r="BS517" s="37"/>
      <c r="BT517" s="37"/>
      <c r="BU517" s="37"/>
      <c r="BV517" s="37"/>
      <c r="BW517" s="37"/>
      <c r="BX517" s="37"/>
    </row>
    <row r="518" customFormat="false" ht="16.5" hidden="false" customHeight="true" outlineLevel="0" collapsed="false">
      <c r="A518" s="37" t="s">
        <v>554</v>
      </c>
      <c r="B518" s="37" t="s">
        <v>57</v>
      </c>
      <c r="C518" s="92" t="n">
        <v>45020</v>
      </c>
      <c r="D518" s="37" t="s">
        <v>105</v>
      </c>
      <c r="E518" s="37" t="s">
        <v>370</v>
      </c>
      <c r="F518" s="37" t="s">
        <v>578</v>
      </c>
      <c r="G518" s="43" t="s">
        <v>61</v>
      </c>
      <c r="H518" s="39" t="n">
        <v>2100000000</v>
      </c>
      <c r="I518" s="37" t="s">
        <v>580</v>
      </c>
      <c r="J518" s="7" t="str">
        <f aca="false">VLOOKUP($I518,'[1]Price List, Weapons &amp; Items'!B$1:C$1048576,2,0)</f>
        <v>Heavy weapon</v>
      </c>
      <c r="K518" s="7" t="str">
        <f aca="false">IF(I518=".",I518,VLOOKUP($I518,'[1]Price List, Weapons &amp; Items'!B$1:D$1048576,3,0))</f>
        <v>Self-propelled anti-aircraft weapon</v>
      </c>
      <c r="L518" s="8" t="n">
        <f aca="false">VLOOKUP(I518,'[1]Price List, Weapons &amp; Items'!B$1:E$1048576,4,0)</f>
        <v>0</v>
      </c>
      <c r="M518" s="9" t="n">
        <v>10</v>
      </c>
      <c r="N518" s="9" t="s">
        <v>166</v>
      </c>
      <c r="O518" s="9" t="n">
        <f aca="false">VLOOKUP($I518,'[1]Price List, Weapons &amp; Items'!B$1:G$1048576,6,0)</f>
        <v>22025</v>
      </c>
      <c r="P518" s="6" t="str">
        <f aca="false">IF(TYPE(M518)=1,IF(TYPE(O518)=1,M518*O518,"No price"),".")</f>
        <v>No price</v>
      </c>
      <c r="Q518" s="6" t="str">
        <f aca="false">IF(TYPE(N518)=1,IF(TYPE(O518)=1,N518*O518,"No price"),".")</f>
        <v>.</v>
      </c>
      <c r="R518" s="6" t="str">
        <f aca="false">IF(AG518=1,IF(H518&lt;&gt;"Not given",H518,IF(TYPE(H518)=2,IF(SUMIFS(#REF!,#REF!,A518)&gt;0,SUMIFS(#REF!,#REF!,A518),"."),"Format error")),"")</f>
        <v/>
      </c>
      <c r="S518" s="6" t="str">
        <f aca="false">IF(AND(AG518=1,R518&lt;&gt;".")=TRUE(),R518/VLOOKUP(G518,'[1]Exchange Rates'!B$1:C$1048576,2,0),IF(R518=".",".",""))</f>
        <v/>
      </c>
      <c r="T518" s="6" t="str">
        <f aca="false">IF(AG518=1,IF(AI518="Value is not given at all",".",IF(AI518="Value is given by the source",S518,IF(AI518="Value is calculated with prices",(IF(SUMIFS(#REF!,#REF!,A518)&gt;0,SUMIFS(#REF!,#REF!,A518),"."))/VLOOKUP("USD",'[1]Exchange Rates'!B$1:C$1048576,2,0),"Error with coding"))),"")</f>
        <v/>
      </c>
      <c r="U518" s="43" t="s">
        <v>63</v>
      </c>
      <c r="V518" s="34" t="s">
        <v>521</v>
      </c>
      <c r="W518" s="34" t="s">
        <v>513</v>
      </c>
      <c r="X518" s="37" t="s">
        <v>62</v>
      </c>
      <c r="Y518" s="37" t="s">
        <v>62</v>
      </c>
      <c r="Z518" s="43" t="n">
        <v>0</v>
      </c>
      <c r="AA518" s="43" t="n">
        <v>0</v>
      </c>
      <c r="AB518" s="5" t="n">
        <f aca="false">IF(AND(D518="Humanitarian", AE518&lt;&gt;"."), 1, 0)</f>
        <v>0</v>
      </c>
      <c r="AC518" s="5" t="n">
        <f aca="false">IF(OR(M518="undisclosed", M518="."), 0, IF(M518=N518, 1, 0))</f>
        <v>0</v>
      </c>
      <c r="AD518" s="5" t="n">
        <v>0</v>
      </c>
      <c r="AE518" s="37" t="s">
        <v>62</v>
      </c>
      <c r="AF518" s="12" t="str">
        <f aca="false">""</f>
        <v/>
      </c>
      <c r="AG518" s="36" t="n">
        <v>0</v>
      </c>
      <c r="AH518" s="43" t="s">
        <v>66</v>
      </c>
      <c r="AI518" s="43" t="s">
        <v>67</v>
      </c>
      <c r="AJ518" s="36" t="n">
        <v>1</v>
      </c>
      <c r="AK518" s="43" t="n">
        <v>16</v>
      </c>
      <c r="AL518" s="36" t="n">
        <v>0</v>
      </c>
      <c r="AM518" s="36" t="n">
        <f aca="false">IF(OR(AN518="2022-2023",AN518=2022), 1, 0)</f>
        <v>1</v>
      </c>
      <c r="AN518" s="36" t="s">
        <v>68</v>
      </c>
      <c r="AO518" s="36" t="n">
        <f aca="false">VLOOKUP($I518,'[1]Price List, Weapons &amp; Items'!B$1:F$1048576,5,0)</f>
        <v>0</v>
      </c>
      <c r="AP518" s="36" t="n">
        <f aca="false">IF(AND(AO518=1,M518="undisclosed")=TRUE(),1,0)</f>
        <v>0</v>
      </c>
      <c r="AQ518" s="36" t="n">
        <f aca="false">IF(AND(AO518=1,N518="undisclosed")=TRUE(),1,0)</f>
        <v>0</v>
      </c>
      <c r="AR518" s="36" t="n">
        <f aca="false">IFERROR(IF(SEARCH("ammuni",I518,1)&gt;0,1,0),0)</f>
        <v>0</v>
      </c>
      <c r="AS518" s="5" t="str">
        <f aca="false">VLOOKUP($I518,'[1]Price List, Weapons &amp; Items'!B$1:L$1048576,COLUMN('[1]Price List, Weapons &amp; Items'!$J$11)-1,0)</f>
        <v>Government information</v>
      </c>
      <c r="AT518" s="5" t="str">
        <f aca="false">IF(I518=".",".",VLOOKUP($I518,'[1]Price List, Weapons &amp; Items'!B$1:J$1048576,3,0))</f>
        <v>Self-propelled anti-aircraft weapon</v>
      </c>
      <c r="AU518" s="13" t="str">
        <f aca="true">IF(AG518=1,(OFFSET(I518,0,0,COUNTIF(#REF!,A518),1)),"")</f>
        <v/>
      </c>
      <c r="AV518" s="5" t="n">
        <f aca="false">VLOOKUP($I518,'[1]Price List, Weapons &amp; Items'!B$1:L$1048576,COLUMN('[1]Price List, Weapons &amp; Items'!$L$11)-1,0)</f>
        <v>0</v>
      </c>
      <c r="AW518" s="5" t="n">
        <f aca="false">IF(U518="Yes",1,0)</f>
        <v>1</v>
      </c>
      <c r="AX518" s="5" t="n">
        <f aca="false">IF(D518="Military",IF(OR(IFERROR(SEARCH("equipment",E518,1),0)&gt;0,IFERROR(SEARCH("weapons",E518,1),0)&gt;0),1,0),0)</f>
        <v>1</v>
      </c>
      <c r="AY518" s="5" t="str">
        <f aca="false">IFERROR(IF(VALUE(TEXT(C518,"mm"))=IF(AK518&gt;12,AK518-12,AK518),".",IF(TEXT(C518,"mm")="01",".",1)),"Value is not in date format")</f>
        <v>.</v>
      </c>
      <c r="AZ518" s="5" t="str">
        <f aca="false">IF(AND(A518=A517,C518=C517)=TRUE(),IF(F518=F517,".","1"),".")</f>
        <v>.</v>
      </c>
      <c r="BA518" s="5" t="str">
        <f aca="false">IF(AND(_xlfn.ISFORMULA(R518),_xlfn.ISFORMULA(S518),_xlfn.ISFORMULA(T518))=TRUE(),".",1)</f>
        <v>.</v>
      </c>
      <c r="BB518" s="5" t="str">
        <f aca="false">IF(T518&lt;&gt;".",IF(T518&gt;S518,1,"."),".")</f>
        <v>.</v>
      </c>
      <c r="BC518" s="5" t="n">
        <f aca="false">IFERROR(VLOOKUP(B518,'[1]Share, Heavy Weapons to Ukraine'!B$1:AA$1048576,COLUMN('[1]Share, Heavy Weapons to Ukraine'!C527)-1,0),0)</f>
        <v>1</v>
      </c>
      <c r="BD518" s="5" t="n">
        <f aca="false">VLOOKUP(Sheet1!B518,'[1]Country Summary (€)'!B$1:F$1048576,COLUMN('[1]Country Summary (€)'!C528)-1,FALSE())</f>
        <v>0</v>
      </c>
      <c r="BE518" s="5" t="str">
        <f aca="false">IF(AND(AG518=1,D518="Military",H518&lt;&gt;"Not given")=TRUE(),IF(SUMIFS(#REF!,#REF!,A518)&gt;0,ABS((SUMIFS(#REF!,#REF!,A518)/VLOOKUP("USD",'[1]Exchange Rates'!B$1:C$1048576,2,0)))/S518,"."),".")</f>
        <v>.</v>
      </c>
      <c r="BF518" s="1" t="str">
        <f aca="false">IF(AND(AG518=1,D518="Military",H518&lt;&gt;"Not given")=TRUE(),IF(SUMIFS(#REF!,#REF!,A518)&gt;0,IF((ABS((SUMIFS(#REF!,#REF!,A518)/VLOOKUP("USD",'[1]Exchange Rates'!B$1:C$1048576,2,0)))/S518)&gt;1,(SUMIFS(#REF!,#REF!,A518)-S518)/S518,(S518-SUMIFS(#REF!,#REF!,A518))/SUMIFS(#REF!,#REF!,A518)),"."),".")</f>
        <v>.</v>
      </c>
      <c r="BG518" s="37"/>
      <c r="BH518" s="37"/>
      <c r="BI518" s="37"/>
      <c r="BJ518" s="37"/>
      <c r="BK518" s="37"/>
      <c r="BL518" s="37"/>
      <c r="BM518" s="37"/>
      <c r="BN518" s="37"/>
      <c r="BO518" s="37"/>
      <c r="BP518" s="37"/>
      <c r="BQ518" s="37"/>
      <c r="BR518" s="37"/>
      <c r="BS518" s="37"/>
      <c r="BT518" s="37"/>
      <c r="BU518" s="37"/>
      <c r="BV518" s="37"/>
      <c r="BW518" s="37"/>
      <c r="BX518" s="37"/>
    </row>
    <row r="519" customFormat="false" ht="16.5" hidden="false" customHeight="true" outlineLevel="0" collapsed="false">
      <c r="A519" s="37" t="s">
        <v>554</v>
      </c>
      <c r="B519" s="37" t="s">
        <v>57</v>
      </c>
      <c r="C519" s="92" t="n">
        <v>45020</v>
      </c>
      <c r="D519" s="37" t="s">
        <v>105</v>
      </c>
      <c r="E519" s="37" t="s">
        <v>370</v>
      </c>
      <c r="F519" s="37" t="s">
        <v>578</v>
      </c>
      <c r="G519" s="43" t="s">
        <v>61</v>
      </c>
      <c r="H519" s="39" t="n">
        <v>2100000000</v>
      </c>
      <c r="I519" s="37" t="s">
        <v>581</v>
      </c>
      <c r="J519" s="7" t="str">
        <f aca="false">VLOOKUP($I519,'[1]Price List, Weapons &amp; Items'!B$1:C$1048576,2,0)</f>
        <v>Military equipment</v>
      </c>
      <c r="K519" s="7" t="str">
        <f aca="false">IF(I519=".",I519,VLOOKUP($I519,'[1]Price List, Weapons &amp; Items'!B$1:D$1048576,3,0))</f>
        <v>Military equipment</v>
      </c>
      <c r="L519" s="8" t="n">
        <f aca="false">VLOOKUP(I519,'[1]Price List, Weapons &amp; Items'!B$1:E$1048576,4,0)</f>
        <v>0</v>
      </c>
      <c r="M519" s="9" t="n">
        <v>3</v>
      </c>
      <c r="N519" s="9" t="s">
        <v>166</v>
      </c>
      <c r="O519" s="9" t="str">
        <f aca="false">VLOOKUP($I519,'[1]Price List, Weapons &amp; Items'!B$1:G$1048576,6,0)</f>
        <v>.</v>
      </c>
      <c r="P519" s="6" t="str">
        <f aca="false">IF(TYPE(M519)=1,IF(TYPE(O519)=1,M519*O519,"No price"),".")</f>
        <v>No price</v>
      </c>
      <c r="Q519" s="6" t="str">
        <f aca="false">IF(TYPE(N519)=1,IF(TYPE(O519)=1,N519*O519,"No price"),".")</f>
        <v>.</v>
      </c>
      <c r="R519" s="6" t="str">
        <f aca="false">IF(AG519=1,IF(H519&lt;&gt;"Not given",H519,IF(TYPE(H519)=2,IF(SUMIFS(#REF!,#REF!,A519)&gt;0,SUMIFS(#REF!,#REF!,A519),"."),"Format error")),"")</f>
        <v/>
      </c>
      <c r="S519" s="6" t="str">
        <f aca="false">IF(AND(AG519=1,R519&lt;&gt;".")=TRUE(),R519/VLOOKUP(G519,'[1]Exchange Rates'!B$1:C$1048576,2,0),IF(R519=".",".",""))</f>
        <v/>
      </c>
      <c r="T519" s="6" t="str">
        <f aca="false">IF(AG519=1,IF(AI519="Value is not given at all",".",IF(AI519="Value is given by the source",S519,IF(AI519="Value is calculated with prices",(IF(SUMIFS(#REF!,#REF!,A519)&gt;0,SUMIFS(#REF!,#REF!,A519),"."))/VLOOKUP("USD",'[1]Exchange Rates'!B$1:C$1048576,2,0),"Error with coding"))),"")</f>
        <v/>
      </c>
      <c r="U519" s="43" t="s">
        <v>63</v>
      </c>
      <c r="V519" s="34" t="s">
        <v>521</v>
      </c>
      <c r="W519" s="34" t="s">
        <v>513</v>
      </c>
      <c r="X519" s="37" t="s">
        <v>62</v>
      </c>
      <c r="Y519" s="37" t="s">
        <v>62</v>
      </c>
      <c r="Z519" s="43" t="n">
        <v>0</v>
      </c>
      <c r="AA519" s="43" t="n">
        <v>0</v>
      </c>
      <c r="AB519" s="5" t="n">
        <f aca="false">IF(AND(D519="Humanitarian", AE519&lt;&gt;"."), 1, 0)</f>
        <v>0</v>
      </c>
      <c r="AC519" s="5" t="n">
        <f aca="false">IF(OR(M519="undisclosed", M519="."), 0, IF(M519=N519, 1, 0))</f>
        <v>0</v>
      </c>
      <c r="AD519" s="5" t="n">
        <v>0</v>
      </c>
      <c r="AE519" s="37" t="s">
        <v>62</v>
      </c>
      <c r="AF519" s="12" t="str">
        <f aca="false">""</f>
        <v/>
      </c>
      <c r="AG519" s="36" t="n">
        <v>0</v>
      </c>
      <c r="AH519" s="43" t="s">
        <v>66</v>
      </c>
      <c r="AI519" s="43" t="s">
        <v>67</v>
      </c>
      <c r="AJ519" s="36" t="n">
        <v>1</v>
      </c>
      <c r="AK519" s="43" t="n">
        <v>16</v>
      </c>
      <c r="AL519" s="36" t="n">
        <v>0</v>
      </c>
      <c r="AM519" s="36" t="n">
        <f aca="false">IF(OR(AN519="2022-2023",AN519=2022), 1, 0)</f>
        <v>1</v>
      </c>
      <c r="AN519" s="36" t="s">
        <v>68</v>
      </c>
      <c r="AO519" s="36" t="n">
        <f aca="false">VLOOKUP($I519,'[1]Price List, Weapons &amp; Items'!B$1:F$1048576,5,0)</f>
        <v>0</v>
      </c>
      <c r="AP519" s="36" t="n">
        <f aca="false">IF(AND(AO519=1,M519="undisclosed")=TRUE(),1,0)</f>
        <v>0</v>
      </c>
      <c r="AQ519" s="36" t="n">
        <f aca="false">IF(AND(AO519=1,N519="undisclosed")=TRUE(),1,0)</f>
        <v>0</v>
      </c>
      <c r="AR519" s="36" t="n">
        <f aca="false">IFERROR(IF(SEARCH("ammuni",I519,1)&gt;0,1,0),0)</f>
        <v>0</v>
      </c>
      <c r="AS519" s="5" t="str">
        <f aca="false">VLOOKUP($I519,'[1]Price List, Weapons &amp; Items'!B$1:L$1048576,COLUMN('[1]Price List, Weapons &amp; Items'!$J$11)-1,0)</f>
        <v>.</v>
      </c>
      <c r="AT519" s="5" t="str">
        <f aca="false">IF(I519=".",".",VLOOKUP($I519,'[1]Price List, Weapons &amp; Items'!B$1:J$1048576,3,0))</f>
        <v>Military equipment</v>
      </c>
      <c r="AU519" s="13" t="str">
        <f aca="true">IF(AG519=1,(OFFSET(I519,0,0,COUNTIF(#REF!,A519),1)),"")</f>
        <v/>
      </c>
      <c r="AV519" s="5" t="n">
        <f aca="false">VLOOKUP($I519,'[1]Price List, Weapons &amp; Items'!B$1:L$1048576,COLUMN('[1]Price List, Weapons &amp; Items'!$L$11)-1,0)</f>
        <v>0</v>
      </c>
      <c r="AW519" s="5" t="n">
        <f aca="false">IF(U519="Yes",1,0)</f>
        <v>1</v>
      </c>
      <c r="AX519" s="5" t="n">
        <f aca="false">IF(D519="Military",IF(OR(IFERROR(SEARCH("equipment",E519,1),0)&gt;0,IFERROR(SEARCH("weapons",E519,1),0)&gt;0),1,0),0)</f>
        <v>1</v>
      </c>
      <c r="AY519" s="5" t="str">
        <f aca="false">IFERROR(IF(VALUE(TEXT(C519,"mm"))=IF(AK519&gt;12,AK519-12,AK519),".",IF(TEXT(C519,"mm")="01",".",1)),"Value is not in date format")</f>
        <v>.</v>
      </c>
      <c r="AZ519" s="5" t="str">
        <f aca="false">IF(AND(A519=A518,C519=C518)=TRUE(),IF(F519=F518,".","1"),".")</f>
        <v>.</v>
      </c>
      <c r="BA519" s="5" t="str">
        <f aca="false">IF(AND(_xlfn.ISFORMULA(R519),_xlfn.ISFORMULA(S519),_xlfn.ISFORMULA(T519))=TRUE(),".",1)</f>
        <v>.</v>
      </c>
      <c r="BB519" s="5" t="str">
        <f aca="false">IF(T519&lt;&gt;".",IF(T519&gt;S519,1,"."),".")</f>
        <v>.</v>
      </c>
      <c r="BC519" s="5" t="n">
        <f aca="false">IFERROR(VLOOKUP(B519,'[1]Share, Heavy Weapons to Ukraine'!B$1:AA$1048576,COLUMN('[1]Share, Heavy Weapons to Ukraine'!C528)-1,0),0)</f>
        <v>1</v>
      </c>
      <c r="BD519" s="5" t="n">
        <f aca="false">VLOOKUP(Sheet1!B519,'[1]Country Summary (€)'!B$1:F$1048576,COLUMN('[1]Country Summary (€)'!C529)-1,FALSE())</f>
        <v>0</v>
      </c>
      <c r="BE519" s="5" t="str">
        <f aca="false">IF(AND(AG519=1,D519="Military",H519&lt;&gt;"Not given")=TRUE(),IF(SUMIFS(#REF!,#REF!,A519)&gt;0,ABS((SUMIFS(#REF!,#REF!,A519)/VLOOKUP("USD",'[1]Exchange Rates'!B$1:C$1048576,2,0)))/S519,"."),".")</f>
        <v>.</v>
      </c>
      <c r="BF519" s="1" t="str">
        <f aca="false">IF(AND(AG519=1,D519="Military",H519&lt;&gt;"Not given")=TRUE(),IF(SUMIFS(#REF!,#REF!,A519)&gt;0,IF((ABS((SUMIFS(#REF!,#REF!,A519)/VLOOKUP("USD",'[1]Exchange Rates'!B$1:C$1048576,2,0)))/S519)&gt;1,(SUMIFS(#REF!,#REF!,A519)-S519)/S519,(S519-SUMIFS(#REF!,#REF!,A519))/SUMIFS(#REF!,#REF!,A519)),"."),".")</f>
        <v>.</v>
      </c>
      <c r="BG519" s="37"/>
      <c r="BH519" s="37"/>
      <c r="BI519" s="37"/>
      <c r="BJ519" s="37"/>
      <c r="BK519" s="37"/>
      <c r="BL519" s="37"/>
      <c r="BM519" s="37"/>
      <c r="BN519" s="37"/>
      <c r="BO519" s="37"/>
      <c r="BP519" s="37"/>
      <c r="BQ519" s="37"/>
      <c r="BR519" s="37"/>
      <c r="BS519" s="37"/>
      <c r="BT519" s="37"/>
      <c r="BU519" s="37"/>
      <c r="BV519" s="37"/>
      <c r="BW519" s="37"/>
      <c r="BX519" s="37"/>
    </row>
    <row r="520" customFormat="false" ht="16.5" hidden="false" customHeight="true" outlineLevel="0" collapsed="false">
      <c r="A520" s="37" t="s">
        <v>554</v>
      </c>
      <c r="B520" s="37" t="s">
        <v>57</v>
      </c>
      <c r="C520" s="92" t="n">
        <v>45020</v>
      </c>
      <c r="D520" s="37" t="s">
        <v>105</v>
      </c>
      <c r="E520" s="37" t="s">
        <v>370</v>
      </c>
      <c r="F520" s="37" t="s">
        <v>578</v>
      </c>
      <c r="G520" s="43" t="s">
        <v>61</v>
      </c>
      <c r="H520" s="39" t="n">
        <v>2100000000</v>
      </c>
      <c r="I520" s="37" t="s">
        <v>582</v>
      </c>
      <c r="J520" s="7" t="str">
        <f aca="false">VLOOKUP($I520,'[1]Price List, Weapons &amp; Items'!B$1:C$1048576,2,0)</f>
        <v>ammunition for heavy weapon</v>
      </c>
      <c r="K520" s="7" t="str">
        <f aca="false">IF(I520=".",I520,VLOOKUP($I520,'[1]Price List, Weapons &amp; Items'!B$1:D$1048576,3,0))</f>
        <v>anti-armor ammunition</v>
      </c>
      <c r="L520" s="8" t="n">
        <f aca="false">VLOOKUP(I520,'[1]Price List, Weapons &amp; Items'!B$1:E$1048576,4,0)</f>
        <v>0</v>
      </c>
      <c r="M520" s="9" t="s">
        <v>166</v>
      </c>
      <c r="N520" s="9" t="s">
        <v>166</v>
      </c>
      <c r="O520" s="9" t="n">
        <f aca="false">VLOOKUP($I520,'[1]Price List, Weapons &amp; Items'!B$1:G$1048576,6,0)</f>
        <v>87.32</v>
      </c>
      <c r="P520" s="6" t="str">
        <f aca="false">IF(TYPE(M520)=1,IF(TYPE(O520)=1,M520*O520,"No price"),".")</f>
        <v>.</v>
      </c>
      <c r="Q520" s="6" t="str">
        <f aca="false">IF(TYPE(N520)=1,IF(TYPE(O520)=1,N520*O520,"No price"),".")</f>
        <v>.</v>
      </c>
      <c r="R520" s="6" t="str">
        <f aca="false">IF(AG520=1,IF(H520&lt;&gt;"Not given",H520,IF(TYPE(H520)=2,IF(SUMIFS(#REF!,#REF!,A520)&gt;0,SUMIFS(#REF!,#REF!,A520),"."),"Format error")),"")</f>
        <v/>
      </c>
      <c r="S520" s="6" t="str">
        <f aca="false">IF(AND(AG520=1,R520&lt;&gt;".")=TRUE(),R520/VLOOKUP(G520,'[1]Exchange Rates'!B$1:C$1048576,2,0),IF(R520=".",".",""))</f>
        <v/>
      </c>
      <c r="T520" s="6" t="str">
        <f aca="false">IF(AG520=1,IF(AI520="Value is not given at all",".",IF(AI520="Value is given by the source",S520,IF(AI520="Value is calculated with prices",(IF(SUMIFS(#REF!,#REF!,A520)&gt;0,SUMIFS(#REF!,#REF!,A520),"."))/VLOOKUP("USD",'[1]Exchange Rates'!B$1:C$1048576,2,0),"Error with coding"))),"")</f>
        <v/>
      </c>
      <c r="U520" s="43" t="s">
        <v>63</v>
      </c>
      <c r="V520" s="34" t="s">
        <v>521</v>
      </c>
      <c r="W520" s="34" t="s">
        <v>513</v>
      </c>
      <c r="X520" s="37" t="s">
        <v>62</v>
      </c>
      <c r="Y520" s="37" t="s">
        <v>62</v>
      </c>
      <c r="Z520" s="43" t="n">
        <v>0</v>
      </c>
      <c r="AA520" s="43" t="n">
        <v>0</v>
      </c>
      <c r="AB520" s="5" t="n">
        <f aca="false">IF(AND(D520="Humanitarian", AE520&lt;&gt;"."), 1, 0)</f>
        <v>0</v>
      </c>
      <c r="AC520" s="5" t="n">
        <f aca="false">IF(OR(M520="undisclosed", M520="."), 0, IF(M520=N520, 1, 0))</f>
        <v>0</v>
      </c>
      <c r="AD520" s="5" t="n">
        <v>0</v>
      </c>
      <c r="AE520" s="37" t="s">
        <v>62</v>
      </c>
      <c r="AF520" s="12" t="str">
        <f aca="false">""</f>
        <v/>
      </c>
      <c r="AG520" s="36" t="n">
        <v>0</v>
      </c>
      <c r="AH520" s="43" t="s">
        <v>66</v>
      </c>
      <c r="AI520" s="43" t="s">
        <v>67</v>
      </c>
      <c r="AJ520" s="36" t="n">
        <v>1</v>
      </c>
      <c r="AK520" s="43" t="n">
        <v>16</v>
      </c>
      <c r="AL520" s="36" t="n">
        <v>0</v>
      </c>
      <c r="AM520" s="36" t="n">
        <f aca="false">IF(OR(AN520="2022-2023",AN520=2022), 1, 0)</f>
        <v>1</v>
      </c>
      <c r="AN520" s="36" t="s">
        <v>68</v>
      </c>
      <c r="AO520" s="36" t="n">
        <f aca="false">VLOOKUP($I520,'[1]Price List, Weapons &amp; Items'!B$1:F$1048576,5,0)</f>
        <v>0</v>
      </c>
      <c r="AP520" s="36" t="n">
        <f aca="false">IF(AND(AO520=1,M520="undisclosed")=TRUE(),1,0)</f>
        <v>0</v>
      </c>
      <c r="AQ520" s="36" t="n">
        <f aca="false">IF(AND(AO520=1,N520="undisclosed")=TRUE(),1,0)</f>
        <v>0</v>
      </c>
      <c r="AR520" s="36" t="n">
        <f aca="false">IFERROR(IF(SEARCH("ammuni",I520,1)&gt;0,1,0),0)</f>
        <v>0</v>
      </c>
      <c r="AS520" s="5" t="str">
        <f aca="false">VLOOKUP($I520,'[1]Price List, Weapons &amp; Items'!B$1:L$1048576,COLUMN('[1]Price List, Weapons &amp; Items'!$J$11)-1,0)</f>
        <v>Government information</v>
      </c>
      <c r="AT520" s="5" t="str">
        <f aca="false">IF(I520=".",".",VLOOKUP($I520,'[1]Price List, Weapons &amp; Items'!B$1:J$1048576,3,0))</f>
        <v>anti-armor ammunition</v>
      </c>
      <c r="AU520" s="13" t="str">
        <f aca="true">IF(AG520=1,(OFFSET(I520,0,0,COUNTIF(#REF!,A520),1)),"")</f>
        <v/>
      </c>
      <c r="AV520" s="5" t="str">
        <f aca="false">VLOOKUP($I520,'[1]Price List, Weapons &amp; Items'!B$1:L$1048576,COLUMN('[1]Price List, Weapons &amp; Items'!$L$11)-1,0)</f>
        <v>no price, 0 count</v>
      </c>
      <c r="AW520" s="5" t="n">
        <f aca="false">IF(U520="Yes",1,0)</f>
        <v>1</v>
      </c>
      <c r="AX520" s="5" t="n">
        <f aca="false">IF(D520="Military",IF(OR(IFERROR(SEARCH("equipment",E520,1),0)&gt;0,IFERROR(SEARCH("weapons",E520,1),0)&gt;0),1,0),0)</f>
        <v>1</v>
      </c>
      <c r="AY520" s="5" t="str">
        <f aca="false">IFERROR(IF(VALUE(TEXT(C520,"mm"))=IF(AK520&gt;12,AK520-12,AK520),".",IF(TEXT(C520,"mm")="01",".",1)),"Value is not in date format")</f>
        <v>.</v>
      </c>
      <c r="AZ520" s="5" t="str">
        <f aca="false">IF(AND(A520=A519,C520=C519)=TRUE(),IF(F520=F519,".","1"),".")</f>
        <v>.</v>
      </c>
      <c r="BA520" s="5" t="str">
        <f aca="false">IF(AND(_xlfn.ISFORMULA(R520),_xlfn.ISFORMULA(S520),_xlfn.ISFORMULA(T520))=TRUE(),".",1)</f>
        <v>.</v>
      </c>
      <c r="BB520" s="5" t="str">
        <f aca="false">IF(T520&lt;&gt;".",IF(T520&gt;S520,1,"."),".")</f>
        <v>.</v>
      </c>
      <c r="BC520" s="5" t="n">
        <f aca="false">IFERROR(VLOOKUP(B520,'[1]Share, Heavy Weapons to Ukraine'!B$1:AA$1048576,COLUMN('[1]Share, Heavy Weapons to Ukraine'!C529)-1,0),0)</f>
        <v>1</v>
      </c>
      <c r="BD520" s="5" t="n">
        <f aca="false">VLOOKUP(Sheet1!B520,'[1]Country Summary (€)'!B$1:F$1048576,COLUMN('[1]Country Summary (€)'!C530)-1,FALSE())</f>
        <v>0</v>
      </c>
      <c r="BE520" s="5" t="str">
        <f aca="false">IF(AND(AG520=1,D520="Military",H520&lt;&gt;"Not given")=TRUE(),IF(SUMIFS(#REF!,#REF!,A520)&gt;0,ABS((SUMIFS(#REF!,#REF!,A520)/VLOOKUP("USD",'[1]Exchange Rates'!B$1:C$1048576,2,0)))/S520,"."),".")</f>
        <v>.</v>
      </c>
      <c r="BF520" s="1" t="str">
        <f aca="false">IF(AND(AG520=1,D520="Military",H520&lt;&gt;"Not given")=TRUE(),IF(SUMIFS(#REF!,#REF!,A520)&gt;0,IF((ABS((SUMIFS(#REF!,#REF!,A520)/VLOOKUP("USD",'[1]Exchange Rates'!B$1:C$1048576,2,0)))/S520)&gt;1,(SUMIFS(#REF!,#REF!,A520)-S520)/S520,(S520-SUMIFS(#REF!,#REF!,A520))/SUMIFS(#REF!,#REF!,A520)),"."),".")</f>
        <v>.</v>
      </c>
      <c r="BG520" s="37"/>
      <c r="BH520" s="37"/>
      <c r="BI520" s="37"/>
      <c r="BJ520" s="37"/>
      <c r="BK520" s="37"/>
      <c r="BL520" s="37"/>
      <c r="BM520" s="37"/>
      <c r="BN520" s="37"/>
      <c r="BO520" s="37"/>
      <c r="BP520" s="37"/>
      <c r="BQ520" s="37"/>
      <c r="BR520" s="37"/>
      <c r="BS520" s="37"/>
      <c r="BT520" s="37"/>
      <c r="BU520" s="37"/>
      <c r="BV520" s="37"/>
      <c r="BW520" s="37"/>
      <c r="BX520" s="37"/>
    </row>
    <row r="521" customFormat="false" ht="16.5" hidden="false" customHeight="true" outlineLevel="0" collapsed="false">
      <c r="A521" s="37" t="s">
        <v>554</v>
      </c>
      <c r="B521" s="37" t="s">
        <v>57</v>
      </c>
      <c r="C521" s="92" t="n">
        <v>45020</v>
      </c>
      <c r="D521" s="37" t="s">
        <v>105</v>
      </c>
      <c r="E521" s="37" t="s">
        <v>370</v>
      </c>
      <c r="F521" s="37" t="s">
        <v>578</v>
      </c>
      <c r="G521" s="43" t="s">
        <v>61</v>
      </c>
      <c r="H521" s="39" t="n">
        <v>2100000000</v>
      </c>
      <c r="I521" s="37" t="s">
        <v>583</v>
      </c>
      <c r="J521" s="7" t="str">
        <f aca="false">VLOOKUP($I521,'[1]Price List, Weapons &amp; Items'!B$1:C$1048576,2,0)</f>
        <v>Ammunition for heavy weapon</v>
      </c>
      <c r="K521" s="7" t="str">
        <f aca="false">IF(I521=".",I521,VLOOKUP($I521,'[1]Price List, Weapons &amp; Items'!B$1:D$1048576,3,0))</f>
        <v>Aircraft ammunition</v>
      </c>
      <c r="L521" s="8" t="n">
        <f aca="false">VLOOKUP(I521,'[1]Price List, Weapons &amp; Items'!B$1:E$1048576,4,0)</f>
        <v>0</v>
      </c>
      <c r="M521" s="9" t="s">
        <v>166</v>
      </c>
      <c r="N521" s="9" t="s">
        <v>166</v>
      </c>
      <c r="O521" s="9" t="str">
        <f aca="false">VLOOKUP($I521,'[1]Price List, Weapons &amp; Items'!B$1:G$1048576,6,0)</f>
        <v>.</v>
      </c>
      <c r="P521" s="6" t="str">
        <f aca="false">IF(TYPE(M521)=1,IF(TYPE(O521)=1,M521*O521,"No price"),".")</f>
        <v>.</v>
      </c>
      <c r="Q521" s="6" t="str">
        <f aca="false">IF(TYPE(N521)=1,IF(TYPE(O521)=1,N521*O521,"No price"),".")</f>
        <v>.</v>
      </c>
      <c r="R521" s="6" t="str">
        <f aca="false">IF(AG521=1,IF(H521&lt;&gt;"Not given",H521,IF(TYPE(H521)=2,IF(SUMIFS(#REF!,#REF!,A521)&gt;0,SUMIFS(#REF!,#REF!,A521),"."),"Format error")),"")</f>
        <v/>
      </c>
      <c r="S521" s="6" t="str">
        <f aca="false">IF(AND(AG521=1,R521&lt;&gt;".")=TRUE(),R521/VLOOKUP(G521,'[1]Exchange Rates'!B$1:C$1048576,2,0),IF(R521=".",".",""))</f>
        <v/>
      </c>
      <c r="T521" s="6" t="str">
        <f aca="false">IF(AG521=1,IF(AI521="Value is not given at all",".",IF(AI521="Value is given by the source",S521,IF(AI521="Value is calculated with prices",(IF(SUMIFS(#REF!,#REF!,A521)&gt;0,SUMIFS(#REF!,#REF!,A521),"."))/VLOOKUP("USD",'[1]Exchange Rates'!B$1:C$1048576,2,0),"Error with coding"))),"")</f>
        <v/>
      </c>
      <c r="U521" s="43" t="s">
        <v>63</v>
      </c>
      <c r="V521" s="34" t="s">
        <v>521</v>
      </c>
      <c r="W521" s="34" t="s">
        <v>513</v>
      </c>
      <c r="X521" s="37" t="s">
        <v>62</v>
      </c>
      <c r="Y521" s="37" t="s">
        <v>62</v>
      </c>
      <c r="Z521" s="43" t="n">
        <v>0</v>
      </c>
      <c r="AA521" s="43" t="n">
        <v>0</v>
      </c>
      <c r="AB521" s="5" t="n">
        <f aca="false">IF(AND(D521="Humanitarian", AE521&lt;&gt;"."), 1, 0)</f>
        <v>0</v>
      </c>
      <c r="AC521" s="5" t="n">
        <f aca="false">IF(OR(M521="undisclosed", M521="."), 0, IF(M521=N521, 1, 0))</f>
        <v>0</v>
      </c>
      <c r="AD521" s="5" t="n">
        <v>0</v>
      </c>
      <c r="AE521" s="37" t="s">
        <v>62</v>
      </c>
      <c r="AF521" s="12" t="str">
        <f aca="false">""</f>
        <v/>
      </c>
      <c r="AG521" s="36" t="n">
        <v>0</v>
      </c>
      <c r="AH521" s="43" t="s">
        <v>66</v>
      </c>
      <c r="AI521" s="43" t="s">
        <v>67</v>
      </c>
      <c r="AJ521" s="36" t="n">
        <v>1</v>
      </c>
      <c r="AK521" s="43" t="n">
        <v>16</v>
      </c>
      <c r="AL521" s="36" t="n">
        <v>0</v>
      </c>
      <c r="AM521" s="36" t="n">
        <f aca="false">IF(OR(AN521="2022-2023",AN521=2022), 1, 0)</f>
        <v>1</v>
      </c>
      <c r="AN521" s="36" t="s">
        <v>68</v>
      </c>
      <c r="AO521" s="36" t="n">
        <f aca="false">VLOOKUP($I521,'[1]Price List, Weapons &amp; Items'!B$1:F$1048576,5,0)</f>
        <v>0</v>
      </c>
      <c r="AP521" s="36" t="n">
        <f aca="false">IF(AND(AO521=1,M521="undisclosed")=TRUE(),1,0)</f>
        <v>0</v>
      </c>
      <c r="AQ521" s="36" t="n">
        <f aca="false">IF(AND(AO521=1,N521="undisclosed")=TRUE(),1,0)</f>
        <v>0</v>
      </c>
      <c r="AR521" s="36" t="n">
        <f aca="false">IFERROR(IF(SEARCH("ammuni",I521,1)&gt;0,1,0),0)</f>
        <v>0</v>
      </c>
      <c r="AS521" s="5" t="str">
        <f aca="false">VLOOKUP($I521,'[1]Price List, Weapons &amp; Items'!B$1:L$1048576,COLUMN('[1]Price List, Weapons &amp; Items'!$J$11)-1,0)</f>
        <v/>
      </c>
      <c r="AT521" s="5" t="str">
        <f aca="false">IF(I521=".",".",VLOOKUP($I521,'[1]Price List, Weapons &amp; Items'!B$1:J$1048576,3,0))</f>
        <v>Aircraft ammunition</v>
      </c>
      <c r="AU521" s="13" t="str">
        <f aca="true">IF(AG521=1,(OFFSET(I521,0,0,COUNTIF(#REF!,A521),1)),"")</f>
        <v/>
      </c>
      <c r="AV521" s="5" t="str">
        <f aca="false">VLOOKUP($I521,'[1]Price List, Weapons &amp; Items'!B$1:L$1048576,COLUMN('[1]Price List, Weapons &amp; Items'!$L$11)-1,0)</f>
        <v>no price, 0 count</v>
      </c>
      <c r="AW521" s="5" t="n">
        <f aca="false">IF(U521="Yes",1,0)</f>
        <v>1</v>
      </c>
      <c r="AX521" s="5" t="n">
        <f aca="false">IF(D521="Military",IF(OR(IFERROR(SEARCH("equipment",E521,1),0)&gt;0,IFERROR(SEARCH("weapons",E521,1),0)&gt;0),1,0),0)</f>
        <v>1</v>
      </c>
      <c r="AY521" s="5" t="str">
        <f aca="false">IFERROR(IF(VALUE(TEXT(C521,"mm"))=IF(AK521&gt;12,AK521-12,AK521),".",IF(TEXT(C521,"mm")="01",".",1)),"Value is not in date format")</f>
        <v>.</v>
      </c>
      <c r="AZ521" s="5" t="str">
        <f aca="false">IF(AND(A521=A520,C521=C520)=TRUE(),IF(F521=F520,".","1"),".")</f>
        <v>.</v>
      </c>
      <c r="BA521" s="5" t="str">
        <f aca="false">IF(AND(_xlfn.ISFORMULA(R521),_xlfn.ISFORMULA(S521),_xlfn.ISFORMULA(T521))=TRUE(),".",1)</f>
        <v>.</v>
      </c>
      <c r="BB521" s="5" t="str">
        <f aca="false">IF(T521&lt;&gt;".",IF(T521&gt;S521,1,"."),".")</f>
        <v>.</v>
      </c>
      <c r="BC521" s="5" t="n">
        <f aca="false">IFERROR(VLOOKUP(B521,'[1]Share, Heavy Weapons to Ukraine'!B$1:AA$1048576,COLUMN('[1]Share, Heavy Weapons to Ukraine'!C530)-1,0),0)</f>
        <v>1</v>
      </c>
      <c r="BD521" s="5" t="n">
        <f aca="false">VLOOKUP(Sheet1!B521,'[1]Country Summary (€)'!B$1:F$1048576,COLUMN('[1]Country Summary (€)'!C531)-1,FALSE())</f>
        <v>0</v>
      </c>
      <c r="BE521" s="5" t="str">
        <f aca="false">IF(AND(AG521=1,D521="Military",H521&lt;&gt;"Not given")=TRUE(),IF(SUMIFS(#REF!,#REF!,A521)&gt;0,ABS((SUMIFS(#REF!,#REF!,A521)/VLOOKUP("USD",'[1]Exchange Rates'!B$1:C$1048576,2,0)))/S521,"."),".")</f>
        <v>.</v>
      </c>
      <c r="BF521" s="1" t="str">
        <f aca="false">IF(AND(AG521=1,D521="Military",H521&lt;&gt;"Not given")=TRUE(),IF(SUMIFS(#REF!,#REF!,A521)&gt;0,IF((ABS((SUMIFS(#REF!,#REF!,A521)/VLOOKUP("USD",'[1]Exchange Rates'!B$1:C$1048576,2,0)))/S521)&gt;1,(SUMIFS(#REF!,#REF!,A521)-S521)/S521,(S521-SUMIFS(#REF!,#REF!,A521))/SUMIFS(#REF!,#REF!,A521)),"."),".")</f>
        <v>.</v>
      </c>
      <c r="BG521" s="37"/>
      <c r="BH521" s="37"/>
      <c r="BI521" s="37"/>
      <c r="BJ521" s="37"/>
      <c r="BK521" s="37"/>
      <c r="BL521" s="37"/>
      <c r="BM521" s="37"/>
      <c r="BN521" s="37"/>
      <c r="BO521" s="37"/>
      <c r="BP521" s="37"/>
      <c r="BQ521" s="37"/>
      <c r="BR521" s="37"/>
      <c r="BS521" s="37"/>
      <c r="BT521" s="37"/>
      <c r="BU521" s="37"/>
      <c r="BV521" s="37"/>
      <c r="BW521" s="37"/>
      <c r="BX521" s="37"/>
    </row>
    <row r="522" customFormat="false" ht="16.5" hidden="false" customHeight="true" outlineLevel="0" collapsed="false">
      <c r="A522" s="37" t="s">
        <v>554</v>
      </c>
      <c r="B522" s="37" t="s">
        <v>57</v>
      </c>
      <c r="C522" s="92" t="n">
        <v>45020</v>
      </c>
      <c r="D522" s="37" t="s">
        <v>105</v>
      </c>
      <c r="E522" s="37" t="s">
        <v>370</v>
      </c>
      <c r="F522" s="37" t="s">
        <v>578</v>
      </c>
      <c r="G522" s="43" t="s">
        <v>61</v>
      </c>
      <c r="H522" s="39" t="n">
        <v>2100000000</v>
      </c>
      <c r="I522" s="37" t="s">
        <v>584</v>
      </c>
      <c r="J522" s="7" t="str">
        <f aca="false">VLOOKUP($I522,'[1]Price List, Weapons &amp; Items'!B$1:C$1048576,2,0)</f>
        <v>Ammunition for heavy weapon</v>
      </c>
      <c r="K522" s="7" t="str">
        <f aca="false">IF(I522=".",I522,VLOOKUP($I522,'[1]Price List, Weapons &amp; Items'!B$1:D$1048576,3,0))</f>
        <v>130mm howitzer ammunition</v>
      </c>
      <c r="L522" s="8" t="n">
        <f aca="false">VLOOKUP(I522,'[1]Price List, Weapons &amp; Items'!B$1:E$1048576,4,0)</f>
        <v>0</v>
      </c>
      <c r="M522" s="9" t="n">
        <v>40000</v>
      </c>
      <c r="N522" s="9" t="s">
        <v>166</v>
      </c>
      <c r="O522" s="9" t="n">
        <f aca="false">VLOOKUP($I522,'[1]Price List, Weapons &amp; Items'!B$1:G$1048576,6,0)</f>
        <v>3800</v>
      </c>
      <c r="P522" s="6" t="str">
        <f aca="false">IF(TYPE(M522)=1,IF(TYPE(O522)=1,M522*O522,"No price"),".")</f>
        <v>No price</v>
      </c>
      <c r="Q522" s="6" t="str">
        <f aca="false">IF(TYPE(N522)=1,IF(TYPE(O522)=1,N522*O522,"No price"),".")</f>
        <v>.</v>
      </c>
      <c r="R522" s="6" t="str">
        <f aca="false">IF(AG522=1,IF(H522&lt;&gt;"Not given",H522,IF(TYPE(H522)=2,IF(SUMIFS(#REF!,#REF!,A522)&gt;0,SUMIFS(#REF!,#REF!,A522),"."),"Format error")),"")</f>
        <v/>
      </c>
      <c r="S522" s="6" t="str">
        <f aca="false">IF(AND(AG522=1,R522&lt;&gt;".")=TRUE(),R522/VLOOKUP(G522,'[1]Exchange Rates'!B$1:C$1048576,2,0),IF(R522=".",".",""))</f>
        <v/>
      </c>
      <c r="T522" s="6" t="str">
        <f aca="false">IF(AG522=1,IF(AI522="Value is not given at all",".",IF(AI522="Value is given by the source",S522,IF(AI522="Value is calculated with prices",(IF(SUMIFS(#REF!,#REF!,A522)&gt;0,SUMIFS(#REF!,#REF!,A522),"."))/VLOOKUP("USD",'[1]Exchange Rates'!B$1:C$1048576,2,0),"Error with coding"))),"")</f>
        <v/>
      </c>
      <c r="U522" s="43" t="s">
        <v>63</v>
      </c>
      <c r="V522" s="34" t="s">
        <v>521</v>
      </c>
      <c r="W522" s="34" t="s">
        <v>513</v>
      </c>
      <c r="X522" s="37" t="s">
        <v>62</v>
      </c>
      <c r="Y522" s="37" t="s">
        <v>62</v>
      </c>
      <c r="Z522" s="43" t="n">
        <v>0</v>
      </c>
      <c r="AA522" s="43" t="n">
        <v>0</v>
      </c>
      <c r="AB522" s="5" t="n">
        <f aca="false">IF(AND(D522="Humanitarian", AE522&lt;&gt;"."), 1, 0)</f>
        <v>0</v>
      </c>
      <c r="AC522" s="5" t="n">
        <f aca="false">IF(OR(M522="undisclosed", M522="."), 0, IF(M522=N522, 1, 0))</f>
        <v>0</v>
      </c>
      <c r="AD522" s="5" t="n">
        <v>0</v>
      </c>
      <c r="AE522" s="37" t="s">
        <v>62</v>
      </c>
      <c r="AF522" s="12" t="str">
        <f aca="false">""</f>
        <v/>
      </c>
      <c r="AG522" s="36" t="n">
        <v>0</v>
      </c>
      <c r="AH522" s="43" t="s">
        <v>66</v>
      </c>
      <c r="AI522" s="43" t="s">
        <v>67</v>
      </c>
      <c r="AJ522" s="36" t="n">
        <v>1</v>
      </c>
      <c r="AK522" s="43" t="n">
        <v>16</v>
      </c>
      <c r="AL522" s="36" t="n">
        <v>0</v>
      </c>
      <c r="AM522" s="36" t="n">
        <f aca="false">IF(OR(AN522="2022-2023",AN522=2022), 1, 0)</f>
        <v>1</v>
      </c>
      <c r="AN522" s="36" t="s">
        <v>68</v>
      </c>
      <c r="AO522" s="36" t="n">
        <f aca="false">VLOOKUP($I522,'[1]Price List, Weapons &amp; Items'!B$1:F$1048576,5,0)</f>
        <v>0</v>
      </c>
      <c r="AP522" s="36" t="n">
        <f aca="false">IF(AND(AO522=1,M522="undisclosed")=TRUE(),1,0)</f>
        <v>0</v>
      </c>
      <c r="AQ522" s="36" t="n">
        <f aca="false">IF(AND(AO522=1,N522="undisclosed")=TRUE(),1,0)</f>
        <v>0</v>
      </c>
      <c r="AR522" s="36" t="n">
        <f aca="false">IFERROR(IF(SEARCH("ammuni",I522,1)&gt;0,1,0),0)</f>
        <v>0</v>
      </c>
      <c r="AS522" s="5" t="str">
        <f aca="false">VLOOKUP($I522,'[1]Price List, Weapons &amp; Items'!B$1:L$1048576,COLUMN('[1]Price List, Weapons &amp; Items'!$J$11)-1,0)</f>
        <v>Government information</v>
      </c>
      <c r="AT522" s="5" t="str">
        <f aca="false">IF(I522=".",".",VLOOKUP($I522,'[1]Price List, Weapons &amp; Items'!B$1:J$1048576,3,0))</f>
        <v>130mm howitzer ammunition</v>
      </c>
      <c r="AU522" s="13" t="str">
        <f aca="true">IF(AG522=1,(OFFSET(I522,0,0,COUNTIF(#REF!,A522),1)),"")</f>
        <v/>
      </c>
      <c r="AV522" s="5" t="n">
        <f aca="false">VLOOKUP($I522,'[1]Price List, Weapons &amp; Items'!B$1:L$1048576,COLUMN('[1]Price List, Weapons &amp; Items'!$L$11)-1,0)</f>
        <v>0</v>
      </c>
      <c r="AW522" s="5" t="n">
        <f aca="false">IF(U522="Yes",1,0)</f>
        <v>1</v>
      </c>
      <c r="AX522" s="5" t="n">
        <f aca="false">IF(D522="Military",IF(OR(IFERROR(SEARCH("equipment",E522,1),0)&gt;0,IFERROR(SEARCH("weapons",E522,1),0)&gt;0),1,0),0)</f>
        <v>1</v>
      </c>
      <c r="AY522" s="5" t="str">
        <f aca="false">IFERROR(IF(VALUE(TEXT(C522,"mm"))=IF(AK522&gt;12,AK522-12,AK522),".",IF(TEXT(C522,"mm")="01",".",1)),"Value is not in date format")</f>
        <v>.</v>
      </c>
      <c r="AZ522" s="5" t="str">
        <f aca="false">IF(AND(A522=A521,C522=C521)=TRUE(),IF(F522=F521,".","1"),".")</f>
        <v>.</v>
      </c>
      <c r="BA522" s="5" t="str">
        <f aca="false">IF(AND(_xlfn.ISFORMULA(R522),_xlfn.ISFORMULA(S522),_xlfn.ISFORMULA(T522))=TRUE(),".",1)</f>
        <v>.</v>
      </c>
      <c r="BB522" s="5" t="str">
        <f aca="false">IF(T522&lt;&gt;".",IF(T522&gt;S522,1,"."),".")</f>
        <v>.</v>
      </c>
      <c r="BC522" s="5" t="n">
        <f aca="false">IFERROR(VLOOKUP(B522,'[1]Share, Heavy Weapons to Ukraine'!B$1:AA$1048576,COLUMN('[1]Share, Heavy Weapons to Ukraine'!C531)-1,0),0)</f>
        <v>1</v>
      </c>
      <c r="BD522" s="5" t="n">
        <f aca="false">VLOOKUP(Sheet1!B522,'[1]Country Summary (€)'!B$1:F$1048576,COLUMN('[1]Country Summary (€)'!C532)-1,FALSE())</f>
        <v>0</v>
      </c>
      <c r="BE522" s="5" t="str">
        <f aca="false">IF(AND(AG522=1,D522="Military",H522&lt;&gt;"Not given")=TRUE(),IF(SUMIFS(#REF!,#REF!,A522)&gt;0,ABS((SUMIFS(#REF!,#REF!,A522)/VLOOKUP("USD",'[1]Exchange Rates'!B$1:C$1048576,2,0)))/S522,"."),".")</f>
        <v>.</v>
      </c>
      <c r="BF522" s="1" t="str">
        <f aca="false">IF(AND(AG522=1,D522="Military",H522&lt;&gt;"Not given")=TRUE(),IF(SUMIFS(#REF!,#REF!,A522)&gt;0,IF((ABS((SUMIFS(#REF!,#REF!,A522)/VLOOKUP("USD",'[1]Exchange Rates'!B$1:C$1048576,2,0)))/S522)&gt;1,(SUMIFS(#REF!,#REF!,A522)-S522)/S522,(S522-SUMIFS(#REF!,#REF!,A522))/SUMIFS(#REF!,#REF!,A522)),"."),".")</f>
        <v>.</v>
      </c>
      <c r="BG522" s="37"/>
      <c r="BH522" s="37"/>
      <c r="BI522" s="37"/>
      <c r="BJ522" s="37"/>
      <c r="BK522" s="37"/>
      <c r="BL522" s="37"/>
      <c r="BM522" s="37"/>
      <c r="BN522" s="37"/>
      <c r="BO522" s="37"/>
      <c r="BP522" s="37"/>
      <c r="BQ522" s="37"/>
      <c r="BR522" s="37"/>
      <c r="BS522" s="37"/>
      <c r="BT522" s="37"/>
      <c r="BU522" s="37"/>
      <c r="BV522" s="37"/>
      <c r="BW522" s="37"/>
      <c r="BX522" s="37"/>
    </row>
    <row r="523" customFormat="false" ht="16.5" hidden="false" customHeight="true" outlineLevel="0" collapsed="false">
      <c r="A523" s="37" t="s">
        <v>554</v>
      </c>
      <c r="B523" s="37" t="s">
        <v>57</v>
      </c>
      <c r="C523" s="92" t="n">
        <v>45020</v>
      </c>
      <c r="D523" s="37" t="s">
        <v>105</v>
      </c>
      <c r="E523" s="37" t="s">
        <v>370</v>
      </c>
      <c r="F523" s="37" t="s">
        <v>578</v>
      </c>
      <c r="G523" s="43" t="s">
        <v>61</v>
      </c>
      <c r="H523" s="39" t="n">
        <v>2100000000</v>
      </c>
      <c r="I523" s="37" t="s">
        <v>585</v>
      </c>
      <c r="J523" s="7" t="str">
        <f aca="false">VLOOKUP($I523,'[1]Price List, Weapons &amp; Items'!B$1:C$1048576,2,0)</f>
        <v>Ammunition for heavy weapon</v>
      </c>
      <c r="K523" s="7" t="str">
        <f aca="false">IF(I523=".",I523,VLOOKUP($I523,'[1]Price List, Weapons &amp; Items'!B$1:D$1048576,3,0))</f>
        <v>122mm howitzer ammunition</v>
      </c>
      <c r="L523" s="8" t="n">
        <f aca="false">VLOOKUP(I523,'[1]Price List, Weapons &amp; Items'!B$1:E$1048576,4,0)</f>
        <v>0</v>
      </c>
      <c r="M523" s="9" t="n">
        <v>40000</v>
      </c>
      <c r="N523" s="9" t="s">
        <v>166</v>
      </c>
      <c r="O523" s="9" t="n">
        <f aca="false">VLOOKUP($I523,'[1]Price List, Weapons &amp; Items'!B$1:G$1048576,6,0)</f>
        <v>3800</v>
      </c>
      <c r="P523" s="6" t="str">
        <f aca="false">IF(TYPE(M523)=1,IF(TYPE(O523)=1,M523*O523,"No price"),".")</f>
        <v>No price</v>
      </c>
      <c r="Q523" s="6" t="str">
        <f aca="false">IF(TYPE(N523)=1,IF(TYPE(O523)=1,N523*O523,"No price"),".")</f>
        <v>.</v>
      </c>
      <c r="R523" s="6" t="str">
        <f aca="false">IF(AG523=1,IF(H523&lt;&gt;"Not given",H523,IF(TYPE(H523)=2,IF(SUMIFS(#REF!,#REF!,A523)&gt;0,SUMIFS(#REF!,#REF!,A523),"."),"Format error")),"")</f>
        <v/>
      </c>
      <c r="S523" s="6" t="str">
        <f aca="false">IF(AND(AG523=1,R523&lt;&gt;".")=TRUE(),R523/VLOOKUP(G523,'[1]Exchange Rates'!B$1:C$1048576,2,0),IF(R523=".",".",""))</f>
        <v/>
      </c>
      <c r="T523" s="6" t="str">
        <f aca="false">IF(AG523=1,IF(AI523="Value is not given at all",".",IF(AI523="Value is given by the source",S523,IF(AI523="Value is calculated with prices",(IF(SUMIFS(#REF!,#REF!,A523)&gt;0,SUMIFS(#REF!,#REF!,A523),"."))/VLOOKUP("USD",'[1]Exchange Rates'!B$1:C$1048576,2,0),"Error with coding"))),"")</f>
        <v/>
      </c>
      <c r="U523" s="43" t="s">
        <v>63</v>
      </c>
      <c r="V523" s="34" t="s">
        <v>521</v>
      </c>
      <c r="W523" s="34" t="s">
        <v>513</v>
      </c>
      <c r="X523" s="37" t="s">
        <v>62</v>
      </c>
      <c r="Y523" s="37" t="s">
        <v>62</v>
      </c>
      <c r="Z523" s="43" t="n">
        <v>0</v>
      </c>
      <c r="AA523" s="43" t="n">
        <v>0</v>
      </c>
      <c r="AB523" s="5" t="n">
        <f aca="false">IF(AND(D523="Humanitarian", AE523&lt;&gt;"."), 1, 0)</f>
        <v>0</v>
      </c>
      <c r="AC523" s="5" t="n">
        <f aca="false">IF(OR(M523="undisclosed", M523="."), 0, IF(M523=N523, 1, 0))</f>
        <v>0</v>
      </c>
      <c r="AD523" s="5" t="n">
        <v>0</v>
      </c>
      <c r="AE523" s="37" t="s">
        <v>62</v>
      </c>
      <c r="AF523" s="12" t="str">
        <f aca="false">""</f>
        <v/>
      </c>
      <c r="AG523" s="36" t="n">
        <v>0</v>
      </c>
      <c r="AH523" s="43" t="s">
        <v>66</v>
      </c>
      <c r="AI523" s="43" t="s">
        <v>67</v>
      </c>
      <c r="AJ523" s="36" t="n">
        <v>1</v>
      </c>
      <c r="AK523" s="43" t="n">
        <v>16</v>
      </c>
      <c r="AL523" s="36" t="n">
        <v>0</v>
      </c>
      <c r="AM523" s="36" t="n">
        <f aca="false">IF(OR(AN523="2022-2023",AN523=2022), 1, 0)</f>
        <v>1</v>
      </c>
      <c r="AN523" s="36" t="s">
        <v>68</v>
      </c>
      <c r="AO523" s="36" t="n">
        <f aca="false">VLOOKUP($I523,'[1]Price List, Weapons &amp; Items'!B$1:F$1048576,5,0)</f>
        <v>0</v>
      </c>
      <c r="AP523" s="36" t="n">
        <f aca="false">IF(AND(AO523=1,M523="undisclosed")=TRUE(),1,0)</f>
        <v>0</v>
      </c>
      <c r="AQ523" s="36" t="n">
        <f aca="false">IF(AND(AO523=1,N523="undisclosed")=TRUE(),1,0)</f>
        <v>0</v>
      </c>
      <c r="AR523" s="36" t="n">
        <f aca="false">IFERROR(IF(SEARCH("ammuni",I523,1)&gt;0,1,0),0)</f>
        <v>0</v>
      </c>
      <c r="AS523" s="5" t="str">
        <f aca="false">VLOOKUP($I523,'[1]Price List, Weapons &amp; Items'!B$1:L$1048576,COLUMN('[1]Price List, Weapons &amp; Items'!$J$11)-1,0)</f>
        <v>Government information</v>
      </c>
      <c r="AT523" s="5" t="str">
        <f aca="false">IF(I523=".",".",VLOOKUP($I523,'[1]Price List, Weapons &amp; Items'!B$1:J$1048576,3,0))</f>
        <v>122mm howitzer ammunition</v>
      </c>
      <c r="AU523" s="13" t="str">
        <f aca="true">IF(AG523=1,(OFFSET(I523,0,0,COUNTIF(#REF!,A523),1)),"")</f>
        <v/>
      </c>
      <c r="AV523" s="5" t="n">
        <f aca="false">VLOOKUP($I523,'[1]Price List, Weapons &amp; Items'!B$1:L$1048576,COLUMN('[1]Price List, Weapons &amp; Items'!$L$11)-1,0)</f>
        <v>0</v>
      </c>
      <c r="AW523" s="5" t="n">
        <f aca="false">IF(U523="Yes",1,0)</f>
        <v>1</v>
      </c>
      <c r="AX523" s="5" t="n">
        <f aca="false">IF(D523="Military",IF(OR(IFERROR(SEARCH("equipment",E523,1),0)&gt;0,IFERROR(SEARCH("weapons",E523,1),0)&gt;0),1,0),0)</f>
        <v>1</v>
      </c>
      <c r="AY523" s="5" t="str">
        <f aca="false">IFERROR(IF(VALUE(TEXT(C523,"mm"))=IF(AK523&gt;12,AK523-12,AK523),".",IF(TEXT(C523,"mm")="01",".",1)),"Value is not in date format")</f>
        <v>.</v>
      </c>
      <c r="AZ523" s="5" t="str">
        <f aca="false">IF(AND(A523=A522,C523=C522)=TRUE(),IF(F523=F522,".","1"),".")</f>
        <v>.</v>
      </c>
      <c r="BA523" s="5" t="str">
        <f aca="false">IF(AND(_xlfn.ISFORMULA(R523),_xlfn.ISFORMULA(S523),_xlfn.ISFORMULA(T523))=TRUE(),".",1)</f>
        <v>.</v>
      </c>
      <c r="BB523" s="5" t="str">
        <f aca="false">IF(T523&lt;&gt;".",IF(T523&gt;S523,1,"."),".")</f>
        <v>.</v>
      </c>
      <c r="BC523" s="5" t="n">
        <f aca="false">IFERROR(VLOOKUP(B523,'[1]Share, Heavy Weapons to Ukraine'!B$1:AA$1048576,COLUMN('[1]Share, Heavy Weapons to Ukraine'!C532)-1,0),0)</f>
        <v>1</v>
      </c>
      <c r="BD523" s="5" t="n">
        <f aca="false">VLOOKUP(Sheet1!B523,'[1]Country Summary (€)'!B$1:F$1048576,COLUMN('[1]Country Summary (€)'!C533)-1,FALSE())</f>
        <v>0</v>
      </c>
      <c r="BE523" s="5" t="str">
        <f aca="false">IF(AND(AG523=1,D523="Military",H523&lt;&gt;"Not given")=TRUE(),IF(SUMIFS(#REF!,#REF!,A523)&gt;0,ABS((SUMIFS(#REF!,#REF!,A523)/VLOOKUP("USD",'[1]Exchange Rates'!B$1:C$1048576,2,0)))/S523,"."),".")</f>
        <v>.</v>
      </c>
      <c r="BF523" s="1" t="str">
        <f aca="false">IF(AND(AG523=1,D523="Military",H523&lt;&gt;"Not given")=TRUE(),IF(SUMIFS(#REF!,#REF!,A523)&gt;0,IF((ABS((SUMIFS(#REF!,#REF!,A523)/VLOOKUP("USD",'[1]Exchange Rates'!B$1:C$1048576,2,0)))/S523)&gt;1,(SUMIFS(#REF!,#REF!,A523)-S523)/S523,(S523-SUMIFS(#REF!,#REF!,A523))/SUMIFS(#REF!,#REF!,A523)),"."),".")</f>
        <v>.</v>
      </c>
      <c r="BG523" s="37"/>
      <c r="BH523" s="37"/>
      <c r="BI523" s="37"/>
      <c r="BJ523" s="37"/>
      <c r="BK523" s="37"/>
      <c r="BL523" s="37"/>
      <c r="BM523" s="37"/>
      <c r="BN523" s="37"/>
      <c r="BO523" s="37"/>
      <c r="BP523" s="37"/>
      <c r="BQ523" s="37"/>
      <c r="BR523" s="37"/>
      <c r="BS523" s="37"/>
      <c r="BT523" s="37"/>
      <c r="BU523" s="37"/>
      <c r="BV523" s="37"/>
      <c r="BW523" s="37"/>
      <c r="BX523" s="37"/>
    </row>
    <row r="524" customFormat="false" ht="16.5" hidden="false" customHeight="true" outlineLevel="0" collapsed="false">
      <c r="A524" s="37" t="s">
        <v>554</v>
      </c>
      <c r="B524" s="37" t="s">
        <v>57</v>
      </c>
      <c r="C524" s="92" t="n">
        <v>45020</v>
      </c>
      <c r="D524" s="37" t="s">
        <v>105</v>
      </c>
      <c r="E524" s="37" t="s">
        <v>370</v>
      </c>
      <c r="F524" s="37" t="s">
        <v>578</v>
      </c>
      <c r="G524" s="43" t="s">
        <v>61</v>
      </c>
      <c r="H524" s="39" t="n">
        <v>2100000000</v>
      </c>
      <c r="I524" s="37" t="s">
        <v>558</v>
      </c>
      <c r="J524" s="7" t="str">
        <f aca="false">VLOOKUP($I524,'[1]Price List, Weapons &amp; Items'!B$1:C$1048576,2,0)</f>
        <v>Ammunition for heavy weapon</v>
      </c>
      <c r="K524" s="7" t="str">
        <f aca="false">IF(I524=".",I524,VLOOKUP($I524,'[1]Price List, Weapons &amp; Items'!B$1:D$1048576,3,0))</f>
        <v>122mm MLRS ammunition</v>
      </c>
      <c r="L524" s="8" t="n">
        <f aca="false">VLOOKUP(I524,'[1]Price List, Weapons &amp; Items'!B$1:E$1048576,4,0)</f>
        <v>1</v>
      </c>
      <c r="M524" s="9" t="n">
        <v>4000</v>
      </c>
      <c r="N524" s="9" t="s">
        <v>166</v>
      </c>
      <c r="O524" s="9" t="n">
        <f aca="false">VLOOKUP($I524,'[1]Price List, Weapons &amp; Items'!B$1:G$1048576,6,0)</f>
        <v>1000</v>
      </c>
      <c r="P524" s="6" t="str">
        <f aca="false">IF(TYPE(M524)=1,IF(TYPE(O524)=1,M524*O524,"No price"),".")</f>
        <v>No price</v>
      </c>
      <c r="Q524" s="6" t="str">
        <f aca="false">IF(TYPE(N524)=1,IF(TYPE(O524)=1,N524*O524,"No price"),".")</f>
        <v>.</v>
      </c>
      <c r="R524" s="6" t="str">
        <f aca="false">IF(AG524=1,IF(H524&lt;&gt;"Not given",H524,IF(TYPE(H524)=2,IF(SUMIFS(#REF!,#REF!,A524)&gt;0,SUMIFS(#REF!,#REF!,A524),"."),"Format error")),"")</f>
        <v/>
      </c>
      <c r="S524" s="6" t="str">
        <f aca="false">IF(AND(AG524=1,R524&lt;&gt;".")=TRUE(),R524/VLOOKUP(G524,'[1]Exchange Rates'!B$1:C$1048576,2,0),IF(R524=".",".",""))</f>
        <v/>
      </c>
      <c r="T524" s="6" t="str">
        <f aca="false">IF(AG524=1,IF(AI524="Value is not given at all",".",IF(AI524="Value is given by the source",S524,IF(AI524="Value is calculated with prices",(IF(SUMIFS(#REF!,#REF!,A524)&gt;0,SUMIFS(#REF!,#REF!,A524),"."))/VLOOKUP("USD",'[1]Exchange Rates'!B$1:C$1048576,2,0),"Error with coding"))),"")</f>
        <v/>
      </c>
      <c r="U524" s="43" t="s">
        <v>63</v>
      </c>
      <c r="V524" s="34" t="s">
        <v>521</v>
      </c>
      <c r="W524" s="34" t="s">
        <v>513</v>
      </c>
      <c r="X524" s="37" t="s">
        <v>62</v>
      </c>
      <c r="Y524" s="37" t="s">
        <v>62</v>
      </c>
      <c r="Z524" s="43" t="n">
        <v>0</v>
      </c>
      <c r="AA524" s="43" t="n">
        <v>0</v>
      </c>
      <c r="AB524" s="5" t="n">
        <f aca="false">IF(AND(D524="Humanitarian", AE524&lt;&gt;"."), 1, 0)</f>
        <v>0</v>
      </c>
      <c r="AC524" s="5" t="n">
        <f aca="false">IF(OR(M524="undisclosed", M524="."), 0, IF(M524=N524, 1, 0))</f>
        <v>0</v>
      </c>
      <c r="AD524" s="5" t="n">
        <v>0</v>
      </c>
      <c r="AE524" s="37" t="s">
        <v>62</v>
      </c>
      <c r="AF524" s="12" t="str">
        <f aca="false">""</f>
        <v/>
      </c>
      <c r="AG524" s="36" t="n">
        <v>0</v>
      </c>
      <c r="AH524" s="43" t="s">
        <v>66</v>
      </c>
      <c r="AI524" s="43" t="s">
        <v>67</v>
      </c>
      <c r="AJ524" s="36" t="n">
        <v>1</v>
      </c>
      <c r="AK524" s="43" t="n">
        <v>16</v>
      </c>
      <c r="AL524" s="36" t="n">
        <v>0</v>
      </c>
      <c r="AM524" s="36" t="n">
        <f aca="false">IF(OR(AN524="2022-2023",AN524=2022), 1, 0)</f>
        <v>1</v>
      </c>
      <c r="AN524" s="36" t="s">
        <v>68</v>
      </c>
      <c r="AO524" s="36" t="n">
        <f aca="false">VLOOKUP($I524,'[1]Price List, Weapons &amp; Items'!B$1:F$1048576,5,0)</f>
        <v>1</v>
      </c>
      <c r="AP524" s="36" t="n">
        <f aca="false">IF(AND(AO524=1,M524="undisclosed")=TRUE(),1,0)</f>
        <v>0</v>
      </c>
      <c r="AQ524" s="36" t="n">
        <f aca="false">IF(AND(AO524=1,N524="undisclosed")=TRUE(),1,0)</f>
        <v>1</v>
      </c>
      <c r="AR524" s="36" t="n">
        <f aca="false">IFERROR(IF(SEARCH("ammuni",I524,1)&gt;0,1,0),0)</f>
        <v>0</v>
      </c>
      <c r="AS524" s="5" t="str">
        <f aca="false">VLOOKUP($I524,'[1]Price List, Weapons &amp; Items'!B$1:L$1048576,COLUMN('[1]Price List, Weapons &amp; Items'!$J$11)-1,0)</f>
        <v>Media reports (incl. social media)</v>
      </c>
      <c r="AT524" s="5" t="str">
        <f aca="false">IF(I524=".",".",VLOOKUP($I524,'[1]Price List, Weapons &amp; Items'!B$1:J$1048576,3,0))</f>
        <v>122mm MLRS ammunition</v>
      </c>
      <c r="AU524" s="13" t="str">
        <f aca="true">IF(AG524=1,(OFFSET(I524,0,0,COUNTIF(#REF!,A524),1)),"")</f>
        <v/>
      </c>
      <c r="AV524" s="5" t="n">
        <f aca="false">VLOOKUP($I524,'[1]Price List, Weapons &amp; Items'!B$1:L$1048576,COLUMN('[1]Price List, Weapons &amp; Items'!$L$11)-1,0)</f>
        <v>0</v>
      </c>
      <c r="AW524" s="5" t="n">
        <f aca="false">IF(U524="Yes",1,0)</f>
        <v>1</v>
      </c>
      <c r="AX524" s="5" t="n">
        <f aca="false">IF(D524="Military",IF(OR(IFERROR(SEARCH("equipment",E524,1),0)&gt;0,IFERROR(SEARCH("weapons",E524,1),0)&gt;0),1,0),0)</f>
        <v>1</v>
      </c>
      <c r="AY524" s="5" t="str">
        <f aca="false">IFERROR(IF(VALUE(TEXT(C524,"mm"))=IF(AK524&gt;12,AK524-12,AK524),".",IF(TEXT(C524,"mm")="01",".",1)),"Value is not in date format")</f>
        <v>.</v>
      </c>
      <c r="AZ524" s="5" t="str">
        <f aca="false">IF(AND(A524=A523,C524=C523)=TRUE(),IF(F524=F523,".","1"),".")</f>
        <v>.</v>
      </c>
      <c r="BA524" s="5" t="str">
        <f aca="false">IF(AND(_xlfn.ISFORMULA(R524),_xlfn.ISFORMULA(S524),_xlfn.ISFORMULA(T524))=TRUE(),".",1)</f>
        <v>.</v>
      </c>
      <c r="BB524" s="5" t="str">
        <f aca="false">IF(T524&lt;&gt;".",IF(T524&gt;S524,1,"."),".")</f>
        <v>.</v>
      </c>
      <c r="BC524" s="5" t="n">
        <f aca="false">IFERROR(VLOOKUP(B524,'[1]Share, Heavy Weapons to Ukraine'!B$1:AA$1048576,COLUMN('[1]Share, Heavy Weapons to Ukraine'!C533)-1,0),0)</f>
        <v>1</v>
      </c>
      <c r="BD524" s="5" t="n">
        <f aca="false">VLOOKUP(Sheet1!B524,'[1]Country Summary (€)'!B$1:F$1048576,COLUMN('[1]Country Summary (€)'!C534)-1,FALSE())</f>
        <v>0</v>
      </c>
      <c r="BE524" s="5" t="str">
        <f aca="false">IF(AND(AG524=1,D524="Military",H524&lt;&gt;"Not given")=TRUE(),IF(SUMIFS(#REF!,#REF!,A524)&gt;0,ABS((SUMIFS(#REF!,#REF!,A524)/VLOOKUP("USD",'[1]Exchange Rates'!B$1:C$1048576,2,0)))/S524,"."),".")</f>
        <v>.</v>
      </c>
      <c r="BF524" s="1" t="str">
        <f aca="false">IF(AND(AG524=1,D524="Military",H524&lt;&gt;"Not given")=TRUE(),IF(SUMIFS(#REF!,#REF!,A524)&gt;0,IF((ABS((SUMIFS(#REF!,#REF!,A524)/VLOOKUP("USD",'[1]Exchange Rates'!B$1:C$1048576,2,0)))/S524)&gt;1,(SUMIFS(#REF!,#REF!,A524)-S524)/S524,(S524-SUMIFS(#REF!,#REF!,A524))/SUMIFS(#REF!,#REF!,A524)),"."),".")</f>
        <v>.</v>
      </c>
      <c r="BG524" s="37"/>
      <c r="BH524" s="37"/>
      <c r="BI524" s="37"/>
      <c r="BJ524" s="37"/>
      <c r="BK524" s="37"/>
      <c r="BL524" s="37"/>
      <c r="BM524" s="37"/>
      <c r="BN524" s="37"/>
      <c r="BO524" s="37"/>
      <c r="BP524" s="37"/>
      <c r="BQ524" s="37"/>
      <c r="BR524" s="37"/>
      <c r="BS524" s="37"/>
      <c r="BT524" s="37"/>
      <c r="BU524" s="37"/>
      <c r="BV524" s="37"/>
      <c r="BW524" s="37"/>
      <c r="BX524" s="37"/>
    </row>
    <row r="525" customFormat="false" ht="16.5" hidden="false" customHeight="true" outlineLevel="0" collapsed="false">
      <c r="A525" s="37" t="s">
        <v>554</v>
      </c>
      <c r="B525" s="37" t="s">
        <v>57</v>
      </c>
      <c r="C525" s="92" t="n">
        <v>45020</v>
      </c>
      <c r="D525" s="37" t="s">
        <v>105</v>
      </c>
      <c r="E525" s="37" t="s">
        <v>370</v>
      </c>
      <c r="F525" s="37" t="s">
        <v>578</v>
      </c>
      <c r="G525" s="43" t="s">
        <v>61</v>
      </c>
      <c r="H525" s="39" t="n">
        <v>2100000000</v>
      </c>
      <c r="I525" s="37" t="s">
        <v>586</v>
      </c>
      <c r="J525" s="7" t="str">
        <f aca="false">VLOOKUP($I525,'[1]Price List, Weapons &amp; Items'!B$1:C$1048576,2,0)</f>
        <v>Portable defence system</v>
      </c>
      <c r="K525" s="7" t="str">
        <f aca="false">IF(I525=".",I525,VLOOKUP($I525,'[1]Price List, Weapons &amp; Items'!B$1:D$1048576,3,0))</f>
        <v>Light Anti-armor Weapon (LAW)</v>
      </c>
      <c r="L525" s="8" t="n">
        <f aca="false">VLOOKUP(I525,'[1]Price List, Weapons &amp; Items'!B$1:E$1048576,4,0)</f>
        <v>0</v>
      </c>
      <c r="M525" s="9" t="s">
        <v>166</v>
      </c>
      <c r="N525" s="9" t="s">
        <v>166</v>
      </c>
      <c r="O525" s="9" t="n">
        <f aca="false">VLOOKUP($I525,'[1]Price List, Weapons &amp; Items'!B$1:G$1048576,6,0)</f>
        <v>1475</v>
      </c>
      <c r="P525" s="6" t="str">
        <f aca="false">IF(TYPE(M525)=1,IF(TYPE(O525)=1,M525*O525,"No price"),".")</f>
        <v>.</v>
      </c>
      <c r="Q525" s="6" t="str">
        <f aca="false">IF(TYPE(N525)=1,IF(TYPE(O525)=1,N525*O525,"No price"),".")</f>
        <v>.</v>
      </c>
      <c r="R525" s="6" t="str">
        <f aca="false">IF(AG525=1,IF(H525&lt;&gt;"Not given",H525,IF(TYPE(H525)=2,IF(SUMIFS(#REF!,#REF!,A525)&gt;0,SUMIFS(#REF!,#REF!,A525),"."),"Format error")),"")</f>
        <v/>
      </c>
      <c r="S525" s="6" t="str">
        <f aca="false">IF(AND(AG525=1,R525&lt;&gt;".")=TRUE(),R525/VLOOKUP(G525,'[1]Exchange Rates'!B$1:C$1048576,2,0),IF(R525=".",".",""))</f>
        <v/>
      </c>
      <c r="T525" s="6" t="str">
        <f aca="false">IF(AG525=1,IF(AI525="Value is not given at all",".",IF(AI525="Value is given by the source",S525,IF(AI525="Value is calculated with prices",(IF(SUMIFS(#REF!,#REF!,A525)&gt;0,SUMIFS(#REF!,#REF!,A525),"."))/VLOOKUP("USD",'[1]Exchange Rates'!B$1:C$1048576,2,0),"Error with coding"))),"")</f>
        <v/>
      </c>
      <c r="U525" s="43" t="s">
        <v>63</v>
      </c>
      <c r="V525" s="34" t="s">
        <v>521</v>
      </c>
      <c r="W525" s="34" t="s">
        <v>513</v>
      </c>
      <c r="X525" s="37" t="s">
        <v>62</v>
      </c>
      <c r="Y525" s="37" t="s">
        <v>62</v>
      </c>
      <c r="Z525" s="43" t="n">
        <v>0</v>
      </c>
      <c r="AA525" s="43" t="n">
        <v>0</v>
      </c>
      <c r="AB525" s="5" t="n">
        <f aca="false">IF(AND(D525="Humanitarian", AE525&lt;&gt;"."), 1, 0)</f>
        <v>0</v>
      </c>
      <c r="AC525" s="5" t="n">
        <f aca="false">IF(OR(M525="undisclosed", M525="."), 0, IF(M525=N525, 1, 0))</f>
        <v>0</v>
      </c>
      <c r="AD525" s="5" t="n">
        <v>0</v>
      </c>
      <c r="AE525" s="37" t="s">
        <v>62</v>
      </c>
      <c r="AF525" s="12" t="str">
        <f aca="false">""</f>
        <v/>
      </c>
      <c r="AG525" s="36" t="n">
        <v>0</v>
      </c>
      <c r="AH525" s="43" t="s">
        <v>66</v>
      </c>
      <c r="AI525" s="43" t="s">
        <v>67</v>
      </c>
      <c r="AJ525" s="36" t="n">
        <v>1</v>
      </c>
      <c r="AK525" s="43" t="n">
        <v>16</v>
      </c>
      <c r="AL525" s="36" t="n">
        <v>0</v>
      </c>
      <c r="AM525" s="36" t="n">
        <f aca="false">IF(OR(AN525="2022-2023",AN525=2022), 1, 0)</f>
        <v>1</v>
      </c>
      <c r="AN525" s="36" t="s">
        <v>68</v>
      </c>
      <c r="AO525" s="36" t="n">
        <f aca="false">VLOOKUP($I525,'[1]Price List, Weapons &amp; Items'!B$1:F$1048576,5,0)</f>
        <v>0</v>
      </c>
      <c r="AP525" s="36" t="n">
        <f aca="false">IF(AND(AO525=1,M525="undisclosed")=TRUE(),1,0)</f>
        <v>0</v>
      </c>
      <c r="AQ525" s="36" t="n">
        <f aca="false">IF(AND(AO525=1,N525="undisclosed")=TRUE(),1,0)</f>
        <v>0</v>
      </c>
      <c r="AR525" s="36" t="n">
        <f aca="false">IFERROR(IF(SEARCH("ammuni",I525,1)&gt;0,1,0),0)</f>
        <v>0</v>
      </c>
      <c r="AS525" s="5" t="str">
        <f aca="false">VLOOKUP($I525,'[1]Price List, Weapons &amp; Items'!B$1:L$1048576,COLUMN('[1]Price List, Weapons &amp; Items'!$J$11)-1,0)</f>
        <v>Military media (incl. websites)</v>
      </c>
      <c r="AT525" s="5" t="str">
        <f aca="false">IF(I525=".",".",VLOOKUP($I525,'[1]Price List, Weapons &amp; Items'!B$1:J$1048576,3,0))</f>
        <v>Light Anti-armor Weapon (LAW)</v>
      </c>
      <c r="AU525" s="13" t="str">
        <f aca="true">IF(AG525=1,(OFFSET(I525,0,0,COUNTIF(#REF!,A525),1)),"")</f>
        <v/>
      </c>
      <c r="AV525" s="5" t="n">
        <f aca="false">VLOOKUP($I525,'[1]Price List, Weapons &amp; Items'!B$1:L$1048576,COLUMN('[1]Price List, Weapons &amp; Items'!$L$11)-1,0)</f>
        <v>0</v>
      </c>
      <c r="AW525" s="5" t="n">
        <f aca="false">IF(U525="Yes",1,0)</f>
        <v>1</v>
      </c>
      <c r="AX525" s="5" t="n">
        <f aca="false">IF(D525="Military",IF(OR(IFERROR(SEARCH("equipment",E525,1),0)&gt;0,IFERROR(SEARCH("weapons",E525,1),0)&gt;0),1,0),0)</f>
        <v>1</v>
      </c>
      <c r="AY525" s="5" t="str">
        <f aca="false">IFERROR(IF(VALUE(TEXT(C525,"mm"))=IF(AK525&gt;12,AK525-12,AK525),".",IF(TEXT(C525,"mm")="01",".",1)),"Value is not in date format")</f>
        <v>.</v>
      </c>
      <c r="AZ525" s="5" t="str">
        <f aca="false">IF(AND(A525=A524,C525=C524)=TRUE(),IF(F525=F524,".","1"),".")</f>
        <v>.</v>
      </c>
      <c r="BA525" s="5" t="str">
        <f aca="false">IF(AND(_xlfn.ISFORMULA(R525),_xlfn.ISFORMULA(S525),_xlfn.ISFORMULA(T525))=TRUE(),".",1)</f>
        <v>.</v>
      </c>
      <c r="BB525" s="5" t="str">
        <f aca="false">IF(T525&lt;&gt;".",IF(T525&gt;S525,1,"."),".")</f>
        <v>.</v>
      </c>
      <c r="BC525" s="5" t="n">
        <f aca="false">IFERROR(VLOOKUP(B525,'[1]Share, Heavy Weapons to Ukraine'!B$1:AA$1048576,COLUMN('[1]Share, Heavy Weapons to Ukraine'!C534)-1,0),0)</f>
        <v>1</v>
      </c>
      <c r="BD525" s="5" t="n">
        <f aca="false">VLOOKUP(Sheet1!B525,'[1]Country Summary (€)'!B$1:F$1048576,COLUMN('[1]Country Summary (€)'!C535)-1,FALSE())</f>
        <v>0</v>
      </c>
      <c r="BE525" s="5" t="str">
        <f aca="false">IF(AND(AG525=1,D525="Military",H525&lt;&gt;"Not given")=TRUE(),IF(SUMIFS(#REF!,#REF!,A525)&gt;0,ABS((SUMIFS(#REF!,#REF!,A525)/VLOOKUP("USD",'[1]Exchange Rates'!B$1:C$1048576,2,0)))/S525,"."),".")</f>
        <v>.</v>
      </c>
      <c r="BF525" s="1" t="str">
        <f aca="false">IF(AND(AG525=1,D525="Military",H525&lt;&gt;"Not given")=TRUE(),IF(SUMIFS(#REF!,#REF!,A525)&gt;0,IF((ABS((SUMIFS(#REF!,#REF!,A525)/VLOOKUP("USD",'[1]Exchange Rates'!B$1:C$1048576,2,0)))/S525)&gt;1,(SUMIFS(#REF!,#REF!,A525)-S525)/S525,(S525-SUMIFS(#REF!,#REF!,A525))/SUMIFS(#REF!,#REF!,A525)),"."),".")</f>
        <v>.</v>
      </c>
      <c r="BG525" s="37"/>
      <c r="BH525" s="37"/>
      <c r="BI525" s="37"/>
      <c r="BJ525" s="37"/>
      <c r="BK525" s="37"/>
      <c r="BL525" s="37"/>
      <c r="BM525" s="37"/>
      <c r="BN525" s="37"/>
      <c r="BO525" s="37"/>
      <c r="BP525" s="37"/>
      <c r="BQ525" s="37"/>
      <c r="BR525" s="37"/>
      <c r="BS525" s="37"/>
      <c r="BT525" s="37"/>
      <c r="BU525" s="37"/>
      <c r="BV525" s="37"/>
      <c r="BW525" s="37"/>
      <c r="BX525" s="37"/>
    </row>
    <row r="526" customFormat="false" ht="16.5" hidden="false" customHeight="true" outlineLevel="0" collapsed="false">
      <c r="A526" s="37" t="s">
        <v>554</v>
      </c>
      <c r="B526" s="37" t="s">
        <v>57</v>
      </c>
      <c r="C526" s="92" t="n">
        <v>45020</v>
      </c>
      <c r="D526" s="37" t="s">
        <v>105</v>
      </c>
      <c r="E526" s="37" t="s">
        <v>370</v>
      </c>
      <c r="F526" s="37" t="s">
        <v>578</v>
      </c>
      <c r="G526" s="43" t="s">
        <v>61</v>
      </c>
      <c r="H526" s="39" t="n">
        <v>2100000000</v>
      </c>
      <c r="I526" s="37" t="s">
        <v>533</v>
      </c>
      <c r="J526" s="7" t="str">
        <f aca="false">VLOOKUP($I526,'[1]Price List, Weapons &amp; Items'!B$1:C$1048576,2,0)</f>
        <v>Ammunition for heavy weapon</v>
      </c>
      <c r="K526" s="7" t="str">
        <f aca="false">IF(I526=".",I526,VLOOKUP($I526,'[1]Price List, Weapons &amp; Items'!B$1:D$1048576,3,0))</f>
        <v>missile</v>
      </c>
      <c r="L526" s="8" t="n">
        <f aca="false">VLOOKUP(I526,'[1]Price List, Weapons &amp; Items'!B$1:E$1048576,4,0)</f>
        <v>0</v>
      </c>
      <c r="M526" s="9" t="s">
        <v>166</v>
      </c>
      <c r="N526" s="9" t="s">
        <v>166</v>
      </c>
      <c r="O526" s="9" t="n">
        <f aca="false">VLOOKUP($I526,'[1]Price List, Weapons &amp; Items'!B$1:G$1048576,6,0)</f>
        <v>1664700</v>
      </c>
      <c r="P526" s="6" t="str">
        <f aca="false">IF(TYPE(M526)=1,IF(TYPE(O526)=1,M526*O526,"No price"),".")</f>
        <v>.</v>
      </c>
      <c r="Q526" s="6" t="str">
        <f aca="false">IF(TYPE(N526)=1,IF(TYPE(O526)=1,N526*O526,"No price"),".")</f>
        <v>.</v>
      </c>
      <c r="R526" s="6" t="str">
        <f aca="false">IF(AG526=1,IF(H526&lt;&gt;"Not given",H526,IF(TYPE(H526)=2,IF(SUMIFS(#REF!,#REF!,A526)&gt;0,SUMIFS(#REF!,#REF!,A526),"."),"Format error")),"")</f>
        <v/>
      </c>
      <c r="S526" s="6" t="str">
        <f aca="false">IF(AND(AG526=1,R526&lt;&gt;".")=TRUE(),R526/VLOOKUP(G526,'[1]Exchange Rates'!B$1:C$1048576,2,0),IF(R526=".",".",""))</f>
        <v/>
      </c>
      <c r="T526" s="6" t="str">
        <f aca="false">IF(AG526=1,IF(AI526="Value is not given at all",".",IF(AI526="Value is given by the source",S526,IF(AI526="Value is calculated with prices",(IF(SUMIFS(#REF!,#REF!,A526)&gt;0,SUMIFS(#REF!,#REF!,A526),"."))/VLOOKUP("USD",'[1]Exchange Rates'!B$1:C$1048576,2,0),"Error with coding"))),"")</f>
        <v/>
      </c>
      <c r="U526" s="43" t="s">
        <v>63</v>
      </c>
      <c r="V526" s="34" t="s">
        <v>521</v>
      </c>
      <c r="W526" s="34" t="s">
        <v>513</v>
      </c>
      <c r="X526" s="37" t="s">
        <v>62</v>
      </c>
      <c r="Y526" s="37" t="s">
        <v>62</v>
      </c>
      <c r="Z526" s="43" t="n">
        <v>0</v>
      </c>
      <c r="AA526" s="43" t="n">
        <v>0</v>
      </c>
      <c r="AB526" s="5" t="n">
        <f aca="false">IF(AND(D526="Humanitarian", AE526&lt;&gt;"."), 1, 0)</f>
        <v>0</v>
      </c>
      <c r="AC526" s="5" t="n">
        <f aca="false">IF(OR(M526="undisclosed", M526="."), 0, IF(M526=N526, 1, 0))</f>
        <v>0</v>
      </c>
      <c r="AD526" s="5" t="n">
        <v>0</v>
      </c>
      <c r="AE526" s="37" t="s">
        <v>62</v>
      </c>
      <c r="AF526" s="12" t="str">
        <f aca="false">""</f>
        <v/>
      </c>
      <c r="AG526" s="36" t="n">
        <v>0</v>
      </c>
      <c r="AH526" s="43" t="s">
        <v>66</v>
      </c>
      <c r="AI526" s="43" t="s">
        <v>67</v>
      </c>
      <c r="AJ526" s="36" t="n">
        <v>1</v>
      </c>
      <c r="AK526" s="43" t="n">
        <v>16</v>
      </c>
      <c r="AL526" s="36" t="n">
        <v>0</v>
      </c>
      <c r="AM526" s="36" t="n">
        <f aca="false">IF(OR(AN526="2022-2023",AN526=2022), 1, 0)</f>
        <v>1</v>
      </c>
      <c r="AN526" s="36" t="s">
        <v>68</v>
      </c>
      <c r="AO526" s="36" t="n">
        <f aca="false">VLOOKUP($I526,'[1]Price List, Weapons &amp; Items'!B$1:F$1048576,5,0)</f>
        <v>0</v>
      </c>
      <c r="AP526" s="36" t="n">
        <f aca="false">IF(AND(AO526=1,M526="undisclosed")=TRUE(),1,0)</f>
        <v>0</v>
      </c>
      <c r="AQ526" s="36" t="n">
        <f aca="false">IF(AND(AO526=1,N526="undisclosed")=TRUE(),1,0)</f>
        <v>0</v>
      </c>
      <c r="AR526" s="36" t="n">
        <f aca="false">IFERROR(IF(SEARCH("ammuni",I526,1)&gt;0,1,0),0)</f>
        <v>0</v>
      </c>
      <c r="AS526" s="5" t="str">
        <f aca="false">VLOOKUP($I526,'[1]Price List, Weapons &amp; Items'!B$1:L$1048576,COLUMN('[1]Price List, Weapons &amp; Items'!$J$11)-1,0)</f>
        <v>Government information</v>
      </c>
      <c r="AT526" s="5" t="str">
        <f aca="false">IF(I526=".",".",VLOOKUP($I526,'[1]Price List, Weapons &amp; Items'!B$1:J$1048576,3,0))</f>
        <v>missile</v>
      </c>
      <c r="AU526" s="13" t="str">
        <f aca="true">IF(AG526=1,(OFFSET(I526,0,0,COUNTIF(#REF!,A526),1)),"")</f>
        <v/>
      </c>
      <c r="AV526" s="5" t="str">
        <f aca="false">VLOOKUP($I526,'[1]Price List, Weapons &amp; Items'!B$1:L$1048576,COLUMN('[1]Price List, Weapons &amp; Items'!$L$11)-1,0)</f>
        <v>no price, 0 count</v>
      </c>
      <c r="AW526" s="5" t="n">
        <f aca="false">IF(U526="Yes",1,0)</f>
        <v>1</v>
      </c>
      <c r="AX526" s="5" t="n">
        <f aca="false">IF(D526="Military",IF(OR(IFERROR(SEARCH("equipment",E526,1),0)&gt;0,IFERROR(SEARCH("weapons",E526,1),0)&gt;0),1,0),0)</f>
        <v>1</v>
      </c>
      <c r="AY526" s="5" t="str">
        <f aca="false">IFERROR(IF(VALUE(TEXT(C526,"mm"))=IF(AK526&gt;12,AK526-12,AK526),".",IF(TEXT(C526,"mm")="01",".",1)),"Value is not in date format")</f>
        <v>.</v>
      </c>
      <c r="AZ526" s="5" t="str">
        <f aca="false">IF(AND(A526=A525,C526=C525)=TRUE(),IF(F526=F525,".","1"),".")</f>
        <v>.</v>
      </c>
      <c r="BA526" s="5" t="str">
        <f aca="false">IF(AND(_xlfn.ISFORMULA(R526),_xlfn.ISFORMULA(S526),_xlfn.ISFORMULA(T526))=TRUE(),".",1)</f>
        <v>.</v>
      </c>
      <c r="BB526" s="5" t="str">
        <f aca="false">IF(T526&lt;&gt;".",IF(T526&gt;S526,1,"."),".")</f>
        <v>.</v>
      </c>
      <c r="BC526" s="5" t="n">
        <f aca="false">IFERROR(VLOOKUP(B526,'[1]Share, Heavy Weapons to Ukraine'!B$1:AA$1048576,COLUMN('[1]Share, Heavy Weapons to Ukraine'!C535)-1,0),0)</f>
        <v>1</v>
      </c>
      <c r="BD526" s="5" t="n">
        <f aca="false">VLOOKUP(Sheet1!B526,'[1]Country Summary (€)'!B$1:F$1048576,COLUMN('[1]Country Summary (€)'!C536)-1,FALSE())</f>
        <v>0</v>
      </c>
      <c r="BE526" s="5" t="str">
        <f aca="false">IF(AND(AG526=1,D526="Military",H526&lt;&gt;"Not given")=TRUE(),IF(SUMIFS(#REF!,#REF!,A526)&gt;0,ABS((SUMIFS(#REF!,#REF!,A526)/VLOOKUP("USD",'[1]Exchange Rates'!B$1:C$1048576,2,0)))/S526,"."),".")</f>
        <v>.</v>
      </c>
      <c r="BF526" s="1" t="str">
        <f aca="false">IF(AND(AG526=1,D526="Military",H526&lt;&gt;"Not given")=TRUE(),IF(SUMIFS(#REF!,#REF!,A526)&gt;0,IF((ABS((SUMIFS(#REF!,#REF!,A526)/VLOOKUP("USD",'[1]Exchange Rates'!B$1:C$1048576,2,0)))/S526)&gt;1,(SUMIFS(#REF!,#REF!,A526)-S526)/S526,(S526-SUMIFS(#REF!,#REF!,A526))/SUMIFS(#REF!,#REF!,A526)),"."),".")</f>
        <v>.</v>
      </c>
      <c r="BG526" s="37"/>
      <c r="BH526" s="37"/>
      <c r="BI526" s="37"/>
      <c r="BJ526" s="37"/>
      <c r="BK526" s="37"/>
      <c r="BL526" s="37"/>
      <c r="BM526" s="37"/>
      <c r="BN526" s="37"/>
      <c r="BO526" s="37"/>
      <c r="BP526" s="37"/>
      <c r="BQ526" s="37"/>
      <c r="BR526" s="37"/>
      <c r="BS526" s="37"/>
      <c r="BT526" s="37"/>
      <c r="BU526" s="37"/>
      <c r="BV526" s="37"/>
      <c r="BW526" s="37"/>
      <c r="BX526" s="37"/>
    </row>
    <row r="527" customFormat="false" ht="16.5" hidden="false" customHeight="true" outlineLevel="0" collapsed="false">
      <c r="A527" s="37" t="s">
        <v>554</v>
      </c>
      <c r="B527" s="37" t="s">
        <v>57</v>
      </c>
      <c r="C527" s="92" t="n">
        <v>45020</v>
      </c>
      <c r="D527" s="37" t="s">
        <v>105</v>
      </c>
      <c r="E527" s="37" t="s">
        <v>370</v>
      </c>
      <c r="F527" s="37" t="s">
        <v>578</v>
      </c>
      <c r="G527" s="43" t="s">
        <v>61</v>
      </c>
      <c r="H527" s="39" t="n">
        <v>2100000000</v>
      </c>
      <c r="I527" s="37" t="s">
        <v>278</v>
      </c>
      <c r="J527" s="7" t="str">
        <f aca="false">VLOOKUP($I527,'[1]Price List, Weapons &amp; Items'!B$1:C$1048576,2,0)</f>
        <v>Heavy weapon</v>
      </c>
      <c r="K527" s="7" t="str">
        <f aca="false">IF(I527=".",I527,VLOOKUP($I527,'[1]Price List, Weapons &amp; Items'!B$1:D$1048576,3,0))</f>
        <v>Mortar</v>
      </c>
      <c r="L527" s="8" t="n">
        <f aca="false">VLOOKUP(I527,'[1]Price List, Weapons &amp; Items'!B$1:E$1048576,4,0)</f>
        <v>0</v>
      </c>
      <c r="M527" s="9" t="n">
        <v>37</v>
      </c>
      <c r="N527" s="9" t="s">
        <v>166</v>
      </c>
      <c r="O527" s="9" t="n">
        <f aca="false">VLOOKUP($I527,'[1]Price List, Weapons &amp; Items'!B$1:G$1048576,6,0)</f>
        <v>388500</v>
      </c>
      <c r="P527" s="6" t="str">
        <f aca="false">IF(TYPE(M527)=1,IF(TYPE(O527)=1,M527*O527,"No price"),".")</f>
        <v>No price</v>
      </c>
      <c r="Q527" s="6" t="str">
        <f aca="false">IF(TYPE(N527)=1,IF(TYPE(O527)=1,N527*O527,"No price"),".")</f>
        <v>.</v>
      </c>
      <c r="R527" s="6" t="str">
        <f aca="false">IF(AG527=1,IF(H527&lt;&gt;"Not given",H527,IF(TYPE(H527)=2,IF(SUMIFS(#REF!,#REF!,A527)&gt;0,SUMIFS(#REF!,#REF!,A527),"."),"Format error")),"")</f>
        <v/>
      </c>
      <c r="S527" s="6" t="str">
        <f aca="false">IF(AND(AG527=1,R527&lt;&gt;".")=TRUE(),R527/VLOOKUP(G527,'[1]Exchange Rates'!B$1:C$1048576,2,0),IF(R527=".",".",""))</f>
        <v/>
      </c>
      <c r="T527" s="6" t="str">
        <f aca="false">IF(AG527=1,IF(AI527="Value is not given at all",".",IF(AI527="Value is given by the source",S527,IF(AI527="Value is calculated with prices",(IF(SUMIFS(#REF!,#REF!,A527)&gt;0,SUMIFS(#REF!,#REF!,A527),"."))/VLOOKUP("USD",'[1]Exchange Rates'!B$1:C$1048576,2,0),"Error with coding"))),"")</f>
        <v/>
      </c>
      <c r="U527" s="43" t="s">
        <v>63</v>
      </c>
      <c r="V527" s="34" t="s">
        <v>521</v>
      </c>
      <c r="W527" s="34" t="s">
        <v>513</v>
      </c>
      <c r="X527" s="37" t="s">
        <v>62</v>
      </c>
      <c r="Y527" s="37" t="s">
        <v>62</v>
      </c>
      <c r="Z527" s="43" t="n">
        <v>0</v>
      </c>
      <c r="AA527" s="43" t="n">
        <v>0</v>
      </c>
      <c r="AB527" s="5" t="n">
        <f aca="false">IF(AND(D527="Humanitarian", AE527&lt;&gt;"."), 1, 0)</f>
        <v>0</v>
      </c>
      <c r="AC527" s="5" t="n">
        <f aca="false">IF(OR(M527="undisclosed", M527="."), 0, IF(M527=N527, 1, 0))</f>
        <v>0</v>
      </c>
      <c r="AD527" s="5" t="n">
        <v>0</v>
      </c>
      <c r="AE527" s="37" t="s">
        <v>62</v>
      </c>
      <c r="AF527" s="12" t="str">
        <f aca="false">""</f>
        <v/>
      </c>
      <c r="AG527" s="36" t="n">
        <v>0</v>
      </c>
      <c r="AH527" s="43" t="s">
        <v>66</v>
      </c>
      <c r="AI527" s="43" t="s">
        <v>67</v>
      </c>
      <c r="AJ527" s="36" t="n">
        <v>1</v>
      </c>
      <c r="AK527" s="43" t="n">
        <v>16</v>
      </c>
      <c r="AL527" s="36" t="n">
        <v>0</v>
      </c>
      <c r="AM527" s="36" t="n">
        <f aca="false">IF(OR(AN527="2022-2023",AN527=2022), 1, 0)</f>
        <v>1</v>
      </c>
      <c r="AN527" s="36" t="s">
        <v>68</v>
      </c>
      <c r="AO527" s="36" t="n">
        <f aca="false">VLOOKUP($I527,'[1]Price List, Weapons &amp; Items'!B$1:F$1048576,5,0)</f>
        <v>0</v>
      </c>
      <c r="AP527" s="36" t="n">
        <f aca="false">IF(AND(AO527=1,M527="undisclosed")=TRUE(),1,0)</f>
        <v>0</v>
      </c>
      <c r="AQ527" s="36" t="n">
        <f aca="false">IF(AND(AO527=1,N527="undisclosed")=TRUE(),1,0)</f>
        <v>0</v>
      </c>
      <c r="AR527" s="36" t="n">
        <f aca="false">IFERROR(IF(SEARCH("ammuni",I527,1)&gt;0,1,0),0)</f>
        <v>0</v>
      </c>
      <c r="AS527" s="5" t="str">
        <f aca="false">VLOOKUP($I527,'[1]Price List, Weapons &amp; Items'!B$1:L$1048576,COLUMN('[1]Price List, Weapons &amp; Items'!$J$11)-1,0)</f>
        <v>Military media (incl. websites)</v>
      </c>
      <c r="AT527" s="5" t="str">
        <f aca="false">IF(I527=".",".",VLOOKUP($I527,'[1]Price List, Weapons &amp; Items'!B$1:J$1048576,3,0))</f>
        <v>Mortar</v>
      </c>
      <c r="AU527" s="13" t="str">
        <f aca="true">IF(AG527=1,(OFFSET(I527,0,0,COUNTIF(#REF!,A527),1)),"")</f>
        <v/>
      </c>
      <c r="AV527" s="5" t="n">
        <f aca="false">VLOOKUP($I527,'[1]Price List, Weapons &amp; Items'!B$1:L$1048576,COLUMN('[1]Price List, Weapons &amp; Items'!$L$11)-1,0)</f>
        <v>0</v>
      </c>
      <c r="AW527" s="5" t="n">
        <f aca="false">IF(U527="Yes",1,0)</f>
        <v>1</v>
      </c>
      <c r="AX527" s="5" t="n">
        <f aca="false">IF(D527="Military",IF(OR(IFERROR(SEARCH("equipment",E527,1),0)&gt;0,IFERROR(SEARCH("weapons",E527,1),0)&gt;0),1,0),0)</f>
        <v>1</v>
      </c>
      <c r="AY527" s="5" t="str">
        <f aca="false">IFERROR(IF(VALUE(TEXT(C527,"mm"))=IF(AK527&gt;12,AK527-12,AK527),".",IF(TEXT(C527,"mm")="01",".",1)),"Value is not in date format")</f>
        <v>.</v>
      </c>
      <c r="AZ527" s="5" t="str">
        <f aca="false">IF(AND(A527=A526,C527=C526)=TRUE(),IF(F527=F526,".","1"),".")</f>
        <v>.</v>
      </c>
      <c r="BA527" s="5" t="str">
        <f aca="false">IF(AND(_xlfn.ISFORMULA(R527),_xlfn.ISFORMULA(S527),_xlfn.ISFORMULA(T527))=TRUE(),".",1)</f>
        <v>.</v>
      </c>
      <c r="BB527" s="5" t="str">
        <f aca="false">IF(T527&lt;&gt;".",IF(T527&gt;S527,1,"."),".")</f>
        <v>.</v>
      </c>
      <c r="BC527" s="5" t="n">
        <f aca="false">IFERROR(VLOOKUP(B527,'[1]Share, Heavy Weapons to Ukraine'!B$1:AA$1048576,COLUMN('[1]Share, Heavy Weapons to Ukraine'!C536)-1,0),0)</f>
        <v>1</v>
      </c>
      <c r="BD527" s="5" t="n">
        <f aca="false">VLOOKUP(Sheet1!B527,'[1]Country Summary (€)'!B$1:F$1048576,COLUMN('[1]Country Summary (€)'!C537)-1,FALSE())</f>
        <v>0</v>
      </c>
      <c r="BE527" s="5" t="str">
        <f aca="false">IF(AND(AG527=1,D527="Military",H527&lt;&gt;"Not given")=TRUE(),IF(SUMIFS(#REF!,#REF!,A527)&gt;0,ABS((SUMIFS(#REF!,#REF!,A527)/VLOOKUP("USD",'[1]Exchange Rates'!B$1:C$1048576,2,0)))/S527,"."),".")</f>
        <v>.</v>
      </c>
      <c r="BF527" s="1" t="str">
        <f aca="false">IF(AND(AG527=1,D527="Military",H527&lt;&gt;"Not given")=TRUE(),IF(SUMIFS(#REF!,#REF!,A527)&gt;0,IF((ABS((SUMIFS(#REF!,#REF!,A527)/VLOOKUP("USD",'[1]Exchange Rates'!B$1:C$1048576,2,0)))/S527)&gt;1,(SUMIFS(#REF!,#REF!,A527)-S527)/S527,(S527-SUMIFS(#REF!,#REF!,A527))/SUMIFS(#REF!,#REF!,A527)),"."),".")</f>
        <v>.</v>
      </c>
      <c r="BG527" s="37"/>
      <c r="BH527" s="37"/>
      <c r="BI527" s="37"/>
      <c r="BJ527" s="37"/>
      <c r="BK527" s="37"/>
      <c r="BL527" s="37"/>
      <c r="BM527" s="37"/>
      <c r="BN527" s="37"/>
      <c r="BO527" s="37"/>
      <c r="BP527" s="37"/>
      <c r="BQ527" s="37"/>
      <c r="BR527" s="37"/>
      <c r="BS527" s="37"/>
      <c r="BT527" s="37"/>
      <c r="BU527" s="37"/>
      <c r="BV527" s="37"/>
      <c r="BW527" s="37"/>
      <c r="BX527" s="37"/>
    </row>
    <row r="528" customFormat="false" ht="16.5" hidden="false" customHeight="true" outlineLevel="0" collapsed="false">
      <c r="A528" s="37" t="s">
        <v>554</v>
      </c>
      <c r="B528" s="37" t="s">
        <v>57</v>
      </c>
      <c r="C528" s="92" t="n">
        <v>45020</v>
      </c>
      <c r="D528" s="37" t="s">
        <v>105</v>
      </c>
      <c r="E528" s="37" t="s">
        <v>370</v>
      </c>
      <c r="F528" s="37" t="s">
        <v>578</v>
      </c>
      <c r="G528" s="43" t="s">
        <v>61</v>
      </c>
      <c r="H528" s="39" t="n">
        <v>2100000000</v>
      </c>
      <c r="I528" s="37" t="s">
        <v>518</v>
      </c>
      <c r="J528" s="7" t="str">
        <f aca="false">VLOOKUP($I528,'[1]Price List, Weapons &amp; Items'!B$1:C$1048576,2,0)</f>
        <v>Light armaments &amp; infantry</v>
      </c>
      <c r="K528" s="7" t="str">
        <f aca="false">IF(I528=".",I528,VLOOKUP($I528,'[1]Price List, Weapons &amp; Items'!B$1:D$1048576,3,0))</f>
        <v>Mortar</v>
      </c>
      <c r="L528" s="8" t="n">
        <f aca="false">VLOOKUP(I528,'[1]Price List, Weapons &amp; Items'!B$1:E$1048576,4,0)</f>
        <v>0</v>
      </c>
      <c r="M528" s="9" t="n">
        <v>37</v>
      </c>
      <c r="N528" s="9" t="s">
        <v>166</v>
      </c>
      <c r="O528" s="9" t="n">
        <f aca="false">VLOOKUP($I528,'[1]Price List, Weapons &amp; Items'!B$1:G$1048576,6,0)</f>
        <v>24717</v>
      </c>
      <c r="P528" s="6" t="str">
        <f aca="false">IF(TYPE(M528)=1,IF(TYPE(O528)=1,M528*O528,"No price"),".")</f>
        <v>No price</v>
      </c>
      <c r="Q528" s="6" t="str">
        <f aca="false">IF(TYPE(N528)=1,IF(TYPE(O528)=1,N528*O528,"No price"),".")</f>
        <v>.</v>
      </c>
      <c r="R528" s="6" t="str">
        <f aca="false">IF(AG528=1,IF(H528&lt;&gt;"Not given",H528,IF(TYPE(H528)=2,IF(SUMIFS(#REF!,#REF!,A528)&gt;0,SUMIFS(#REF!,#REF!,A528),"."),"Format error")),"")</f>
        <v/>
      </c>
      <c r="S528" s="6" t="str">
        <f aca="false">IF(AND(AG528=1,R528&lt;&gt;".")=TRUE(),R528/VLOOKUP(G528,'[1]Exchange Rates'!B$1:C$1048576,2,0),IF(R528=".",".",""))</f>
        <v/>
      </c>
      <c r="T528" s="6" t="str">
        <f aca="false">IF(AG528=1,IF(AI528="Value is not given at all",".",IF(AI528="Value is given by the source",S528,IF(AI528="Value is calculated with prices",(IF(SUMIFS(#REF!,#REF!,A528)&gt;0,SUMIFS(#REF!,#REF!,A528),"."))/VLOOKUP("USD",'[1]Exchange Rates'!B$1:C$1048576,2,0),"Error with coding"))),"")</f>
        <v/>
      </c>
      <c r="U528" s="43" t="s">
        <v>63</v>
      </c>
      <c r="V528" s="34" t="s">
        <v>521</v>
      </c>
      <c r="W528" s="34" t="s">
        <v>513</v>
      </c>
      <c r="X528" s="37" t="s">
        <v>62</v>
      </c>
      <c r="Y528" s="37" t="s">
        <v>62</v>
      </c>
      <c r="Z528" s="43" t="n">
        <v>0</v>
      </c>
      <c r="AA528" s="43" t="n">
        <v>0</v>
      </c>
      <c r="AB528" s="5" t="n">
        <f aca="false">IF(AND(D528="Humanitarian", AE528&lt;&gt;"."), 1, 0)</f>
        <v>0</v>
      </c>
      <c r="AC528" s="5" t="n">
        <f aca="false">IF(OR(M528="undisclosed", M528="."), 0, IF(M528=N528, 1, 0))</f>
        <v>0</v>
      </c>
      <c r="AD528" s="5" t="n">
        <v>0</v>
      </c>
      <c r="AE528" s="37" t="s">
        <v>62</v>
      </c>
      <c r="AF528" s="12" t="str">
        <f aca="false">""</f>
        <v/>
      </c>
      <c r="AG528" s="36" t="n">
        <v>0</v>
      </c>
      <c r="AH528" s="43" t="s">
        <v>66</v>
      </c>
      <c r="AI528" s="43" t="s">
        <v>67</v>
      </c>
      <c r="AJ528" s="36" t="n">
        <v>1</v>
      </c>
      <c r="AK528" s="43" t="n">
        <v>16</v>
      </c>
      <c r="AL528" s="36" t="n">
        <v>0</v>
      </c>
      <c r="AM528" s="36" t="n">
        <f aca="false">IF(OR(AN528="2022-2023",AN528=2022), 1, 0)</f>
        <v>1</v>
      </c>
      <c r="AN528" s="36" t="s">
        <v>68</v>
      </c>
      <c r="AO528" s="36" t="n">
        <f aca="false">VLOOKUP($I528,'[1]Price List, Weapons &amp; Items'!B$1:F$1048576,5,0)</f>
        <v>0</v>
      </c>
      <c r="AP528" s="36" t="n">
        <f aca="false">IF(AND(AO528=1,M528="undisclosed")=TRUE(),1,0)</f>
        <v>0</v>
      </c>
      <c r="AQ528" s="36" t="n">
        <f aca="false">IF(AND(AO528=1,N528="undisclosed")=TRUE(),1,0)</f>
        <v>0</v>
      </c>
      <c r="AR528" s="36" t="n">
        <f aca="false">IFERROR(IF(SEARCH("ammuni",I528,1)&gt;0,1,0),0)</f>
        <v>0</v>
      </c>
      <c r="AS528" s="5" t="str">
        <f aca="false">VLOOKUP($I528,'[1]Price List, Weapons &amp; Items'!B$1:L$1048576,COLUMN('[1]Price List, Weapons &amp; Items'!$J$11)-1,0)</f>
        <v>Military media (incl. websites)</v>
      </c>
      <c r="AT528" s="5" t="str">
        <f aca="false">IF(I528=".",".",VLOOKUP($I528,'[1]Price List, Weapons &amp; Items'!B$1:J$1048576,3,0))</f>
        <v>Mortar</v>
      </c>
      <c r="AU528" s="13" t="str">
        <f aca="true">IF(AG528=1,(OFFSET(I528,0,0,COUNTIF(#REF!,A528),1)),"")</f>
        <v/>
      </c>
      <c r="AV528" s="5" t="n">
        <f aca="false">VLOOKUP($I528,'[1]Price List, Weapons &amp; Items'!B$1:L$1048576,COLUMN('[1]Price List, Weapons &amp; Items'!$L$11)-1,0)</f>
        <v>0</v>
      </c>
      <c r="AW528" s="5" t="n">
        <f aca="false">IF(U528="Yes",1,0)</f>
        <v>1</v>
      </c>
      <c r="AX528" s="5" t="n">
        <f aca="false">IF(D528="Military",IF(OR(IFERROR(SEARCH("equipment",E528,1),0)&gt;0,IFERROR(SEARCH("weapons",E528,1),0)&gt;0),1,0),0)</f>
        <v>1</v>
      </c>
      <c r="AY528" s="5" t="str">
        <f aca="false">IFERROR(IF(VALUE(TEXT(C528,"mm"))=IF(AK528&gt;12,AK528-12,AK528),".",IF(TEXT(C528,"mm")="01",".",1)),"Value is not in date format")</f>
        <v>.</v>
      </c>
      <c r="AZ528" s="5" t="str">
        <f aca="false">IF(AND(A528=A527,C528=C527)=TRUE(),IF(F528=F527,".","1"),".")</f>
        <v>.</v>
      </c>
      <c r="BA528" s="5" t="str">
        <f aca="false">IF(AND(_xlfn.ISFORMULA(R528),_xlfn.ISFORMULA(S528),_xlfn.ISFORMULA(T528))=TRUE(),".",1)</f>
        <v>.</v>
      </c>
      <c r="BB528" s="5" t="str">
        <f aca="false">IF(T528&lt;&gt;".",IF(T528&gt;S528,1,"."),".")</f>
        <v>.</v>
      </c>
      <c r="BC528" s="5" t="n">
        <f aca="false">IFERROR(VLOOKUP(B528,'[1]Share, Heavy Weapons to Ukraine'!B$1:AA$1048576,COLUMN('[1]Share, Heavy Weapons to Ukraine'!C537)-1,0),0)</f>
        <v>1</v>
      </c>
      <c r="BD528" s="5" t="n">
        <f aca="false">VLOOKUP(Sheet1!B528,'[1]Country Summary (€)'!B$1:F$1048576,COLUMN('[1]Country Summary (€)'!C538)-1,FALSE())</f>
        <v>0</v>
      </c>
      <c r="BE528" s="5" t="str">
        <f aca="false">IF(AND(AG528=1,D528="Military",H528&lt;&gt;"Not given")=TRUE(),IF(SUMIFS(#REF!,#REF!,A528)&gt;0,ABS((SUMIFS(#REF!,#REF!,A528)/VLOOKUP("USD",'[1]Exchange Rates'!B$1:C$1048576,2,0)))/S528,"."),".")</f>
        <v>.</v>
      </c>
      <c r="BF528" s="1" t="str">
        <f aca="false">IF(AND(AG528=1,D528="Military",H528&lt;&gt;"Not given")=TRUE(),IF(SUMIFS(#REF!,#REF!,A528)&gt;0,IF((ABS((SUMIFS(#REF!,#REF!,A528)/VLOOKUP("USD",'[1]Exchange Rates'!B$1:C$1048576,2,0)))/S528)&gt;1,(SUMIFS(#REF!,#REF!,A528)-S528)/S528,(S528-SUMIFS(#REF!,#REF!,A528))/SUMIFS(#REF!,#REF!,A528)),"."),".")</f>
        <v>.</v>
      </c>
      <c r="BG528" s="37"/>
      <c r="BH528" s="37"/>
      <c r="BI528" s="37"/>
      <c r="BJ528" s="37"/>
      <c r="BK528" s="37"/>
      <c r="BL528" s="37"/>
      <c r="BM528" s="37"/>
      <c r="BN528" s="37"/>
      <c r="BO528" s="37"/>
      <c r="BP528" s="37"/>
      <c r="BQ528" s="37"/>
      <c r="BR528" s="37"/>
      <c r="BS528" s="37"/>
      <c r="BT528" s="37"/>
      <c r="BU528" s="37"/>
      <c r="BV528" s="37"/>
      <c r="BW528" s="37"/>
      <c r="BX528" s="37"/>
    </row>
    <row r="529" customFormat="false" ht="16.5" hidden="false" customHeight="true" outlineLevel="0" collapsed="false">
      <c r="A529" s="37" t="s">
        <v>554</v>
      </c>
      <c r="B529" s="37" t="s">
        <v>57</v>
      </c>
      <c r="C529" s="92" t="n">
        <v>45020</v>
      </c>
      <c r="D529" s="37" t="s">
        <v>105</v>
      </c>
      <c r="E529" s="37" t="s">
        <v>370</v>
      </c>
      <c r="F529" s="37" t="s">
        <v>578</v>
      </c>
      <c r="G529" s="43" t="s">
        <v>61</v>
      </c>
      <c r="H529" s="39" t="n">
        <v>2100000000</v>
      </c>
      <c r="I529" s="37" t="s">
        <v>280</v>
      </c>
      <c r="J529" s="7" t="str">
        <f aca="false">VLOOKUP($I529,'[1]Price List, Weapons &amp; Items'!B$1:C$1048576,2,0)</f>
        <v>Ammunition for heavy weapon</v>
      </c>
      <c r="K529" s="7" t="str">
        <f aca="false">IF(I529=".",I529,VLOOKUP($I529,'[1]Price List, Weapons &amp; Items'!B$1:D$1048576,3,0))</f>
        <v>Mortar ammunition</v>
      </c>
      <c r="L529" s="8" t="n">
        <f aca="false">VLOOKUP(I529,'[1]Price List, Weapons &amp; Items'!B$1:E$1048576,4,0)</f>
        <v>0</v>
      </c>
      <c r="M529" s="9" t="s">
        <v>166</v>
      </c>
      <c r="N529" s="9" t="s">
        <v>166</v>
      </c>
      <c r="O529" s="9" t="n">
        <f aca="false">VLOOKUP($I529,'[1]Price List, Weapons &amp; Items'!B$1:G$1048576,6,0)</f>
        <v>109.89</v>
      </c>
      <c r="P529" s="6" t="str">
        <f aca="false">IF(TYPE(M529)=1,IF(TYPE(O529)=1,M529*O529,"No price"),".")</f>
        <v>.</v>
      </c>
      <c r="Q529" s="6" t="str">
        <f aca="false">IF(TYPE(N529)=1,IF(TYPE(O529)=1,N529*O529,"No price"),".")</f>
        <v>.</v>
      </c>
      <c r="R529" s="6" t="str">
        <f aca="false">IF(AG529=1,IF(H529&lt;&gt;"Not given",H529,IF(TYPE(H529)=2,IF(SUMIFS(#REF!,#REF!,A529)&gt;0,SUMIFS(#REF!,#REF!,A529),"."),"Format error")),"")</f>
        <v/>
      </c>
      <c r="S529" s="6" t="str">
        <f aca="false">IF(AND(AG529=1,R529&lt;&gt;".")=TRUE(),R529/VLOOKUP(G529,'[1]Exchange Rates'!B$1:C$1048576,2,0),IF(R529=".",".",""))</f>
        <v/>
      </c>
      <c r="T529" s="6" t="str">
        <f aca="false">IF(AG529=1,IF(AI529="Value is not given at all",".",IF(AI529="Value is given by the source",S529,IF(AI529="Value is calculated with prices",(IF(SUMIFS(#REF!,#REF!,A529)&gt;0,SUMIFS(#REF!,#REF!,A529),"."))/VLOOKUP("USD",'[1]Exchange Rates'!B$1:C$1048576,2,0),"Error with coding"))),"")</f>
        <v/>
      </c>
      <c r="U529" s="43" t="s">
        <v>63</v>
      </c>
      <c r="V529" s="34" t="s">
        <v>521</v>
      </c>
      <c r="W529" s="34" t="s">
        <v>513</v>
      </c>
      <c r="X529" s="37" t="s">
        <v>62</v>
      </c>
      <c r="Y529" s="37" t="s">
        <v>62</v>
      </c>
      <c r="Z529" s="43" t="n">
        <v>0</v>
      </c>
      <c r="AA529" s="43" t="n">
        <v>0</v>
      </c>
      <c r="AB529" s="5" t="n">
        <f aca="false">IF(AND(D529="Humanitarian", AE529&lt;&gt;"."), 1, 0)</f>
        <v>0</v>
      </c>
      <c r="AC529" s="5" t="n">
        <f aca="false">IF(OR(M529="undisclosed", M529="."), 0, IF(M529=N529, 1, 0))</f>
        <v>0</v>
      </c>
      <c r="AD529" s="5" t="n">
        <v>0</v>
      </c>
      <c r="AE529" s="37" t="s">
        <v>62</v>
      </c>
      <c r="AF529" s="12" t="str">
        <f aca="false">""</f>
        <v/>
      </c>
      <c r="AG529" s="36" t="n">
        <v>0</v>
      </c>
      <c r="AH529" s="43" t="s">
        <v>66</v>
      </c>
      <c r="AI529" s="43" t="s">
        <v>67</v>
      </c>
      <c r="AJ529" s="36" t="n">
        <v>1</v>
      </c>
      <c r="AK529" s="43" t="n">
        <v>16</v>
      </c>
      <c r="AL529" s="36" t="n">
        <v>0</v>
      </c>
      <c r="AM529" s="36" t="n">
        <f aca="false">IF(OR(AN529="2022-2023",AN529=2022), 1, 0)</f>
        <v>1</v>
      </c>
      <c r="AN529" s="36" t="s">
        <v>68</v>
      </c>
      <c r="AO529" s="36" t="n">
        <f aca="false">VLOOKUP($I529,'[1]Price List, Weapons &amp; Items'!B$1:F$1048576,5,0)</f>
        <v>0</v>
      </c>
      <c r="AP529" s="36" t="n">
        <f aca="false">IF(AND(AO529=1,M529="undisclosed")=TRUE(),1,0)</f>
        <v>0</v>
      </c>
      <c r="AQ529" s="36" t="n">
        <f aca="false">IF(AND(AO529=1,N529="undisclosed")=TRUE(),1,0)</f>
        <v>0</v>
      </c>
      <c r="AR529" s="36" t="n">
        <f aca="false">IFERROR(IF(SEARCH("ammuni",I529,1)&gt;0,1,0),0)</f>
        <v>0</v>
      </c>
      <c r="AS529" s="5" t="str">
        <f aca="false">VLOOKUP($I529,'[1]Price List, Weapons &amp; Items'!B$1:L$1048576,COLUMN('[1]Price List, Weapons &amp; Items'!$J$11)-1,0)</f>
        <v>Government information</v>
      </c>
      <c r="AT529" s="5" t="str">
        <f aca="false">IF(I529=".",".",VLOOKUP($I529,'[1]Price List, Weapons &amp; Items'!B$1:J$1048576,3,0))</f>
        <v>Mortar ammunition</v>
      </c>
      <c r="AU529" s="13" t="str">
        <f aca="true">IF(AG529=1,(OFFSET(I529,0,0,COUNTIF(#REF!,A529),1)),"")</f>
        <v/>
      </c>
      <c r="AV529" s="5" t="n">
        <f aca="false">VLOOKUP($I529,'[1]Price List, Weapons &amp; Items'!B$1:L$1048576,COLUMN('[1]Price List, Weapons &amp; Items'!$L$11)-1,0)</f>
        <v>0</v>
      </c>
      <c r="AW529" s="5" t="n">
        <f aca="false">IF(U529="Yes",1,0)</f>
        <v>1</v>
      </c>
      <c r="AX529" s="5" t="n">
        <f aca="false">IF(D529="Military",IF(OR(IFERROR(SEARCH("equipment",E529,1),0)&gt;0,IFERROR(SEARCH("weapons",E529,1),0)&gt;0),1,0),0)</f>
        <v>1</v>
      </c>
      <c r="AY529" s="5" t="str">
        <f aca="false">IFERROR(IF(VALUE(TEXT(C529,"mm"))=IF(AK529&gt;12,AK529-12,AK529),".",IF(TEXT(C529,"mm")="01",".",1)),"Value is not in date format")</f>
        <v>.</v>
      </c>
      <c r="AZ529" s="5" t="str">
        <f aca="false">IF(AND(A529=A528,C529=C528)=TRUE(),IF(F529=F528,".","1"),".")</f>
        <v>.</v>
      </c>
      <c r="BA529" s="5" t="str">
        <f aca="false">IF(AND(_xlfn.ISFORMULA(R529),_xlfn.ISFORMULA(S529),_xlfn.ISFORMULA(T529))=TRUE(),".",1)</f>
        <v>.</v>
      </c>
      <c r="BB529" s="5" t="str">
        <f aca="false">IF(T529&lt;&gt;".",IF(T529&gt;S529,1,"."),".")</f>
        <v>.</v>
      </c>
      <c r="BC529" s="5" t="n">
        <f aca="false">IFERROR(VLOOKUP(B529,'[1]Share, Heavy Weapons to Ukraine'!B$1:AA$1048576,COLUMN('[1]Share, Heavy Weapons to Ukraine'!C538)-1,0),0)</f>
        <v>1</v>
      </c>
      <c r="BD529" s="5" t="n">
        <f aca="false">VLOOKUP(Sheet1!B529,'[1]Country Summary (€)'!B$1:F$1048576,COLUMN('[1]Country Summary (€)'!C539)-1,FALSE())</f>
        <v>0</v>
      </c>
      <c r="BE529" s="5" t="str">
        <f aca="false">IF(AND(AG529=1,D529="Military",H529&lt;&gt;"Not given")=TRUE(),IF(SUMIFS(#REF!,#REF!,A529)&gt;0,ABS((SUMIFS(#REF!,#REF!,A529)/VLOOKUP("USD",'[1]Exchange Rates'!B$1:C$1048576,2,0)))/S529,"."),".")</f>
        <v>.</v>
      </c>
      <c r="BF529" s="1" t="str">
        <f aca="false">IF(AND(AG529=1,D529="Military",H529&lt;&gt;"Not given")=TRUE(),IF(SUMIFS(#REF!,#REF!,A529)&gt;0,IF((ABS((SUMIFS(#REF!,#REF!,A529)/VLOOKUP("USD",'[1]Exchange Rates'!B$1:C$1048576,2,0)))/S529)&gt;1,(SUMIFS(#REF!,#REF!,A529)-S529)/S529,(S529-SUMIFS(#REF!,#REF!,A529))/SUMIFS(#REF!,#REF!,A529)),"."),".")</f>
        <v>.</v>
      </c>
      <c r="BG529" s="37"/>
      <c r="BH529" s="37"/>
      <c r="BI529" s="37"/>
      <c r="BJ529" s="37"/>
      <c r="BK529" s="37"/>
      <c r="BL529" s="37"/>
      <c r="BM529" s="37"/>
      <c r="BN529" s="37"/>
      <c r="BO529" s="37"/>
      <c r="BP529" s="37"/>
      <c r="BQ529" s="37"/>
      <c r="BR529" s="37"/>
      <c r="BS529" s="37"/>
      <c r="BT529" s="37"/>
      <c r="BU529" s="37"/>
      <c r="BV529" s="37"/>
      <c r="BW529" s="37"/>
      <c r="BX529" s="37"/>
    </row>
    <row r="530" customFormat="false" ht="16.5" hidden="false" customHeight="true" outlineLevel="0" collapsed="false">
      <c r="A530" s="37" t="s">
        <v>554</v>
      </c>
      <c r="B530" s="37" t="s">
        <v>57</v>
      </c>
      <c r="C530" s="92" t="n">
        <v>45020</v>
      </c>
      <c r="D530" s="37" t="s">
        <v>105</v>
      </c>
      <c r="E530" s="37" t="s">
        <v>370</v>
      </c>
      <c r="F530" s="37" t="s">
        <v>578</v>
      </c>
      <c r="G530" s="43" t="s">
        <v>61</v>
      </c>
      <c r="H530" s="39" t="n">
        <v>2100000000</v>
      </c>
      <c r="I530" s="37" t="s">
        <v>387</v>
      </c>
      <c r="J530" s="7" t="str">
        <f aca="false">VLOOKUP($I530,'[1]Price List, Weapons &amp; Items'!B$1:C$1048576,2,0)</f>
        <v>Ammunition for light infantry</v>
      </c>
      <c r="K530" s="7" t="str">
        <f aca="false">IF(I530=".",I530,VLOOKUP($I530,'[1]Price List, Weapons &amp; Items'!B$1:D$1048576,3,0))</f>
        <v>Mortar ammunition</v>
      </c>
      <c r="L530" s="8" t="n">
        <f aca="false">VLOOKUP(I530,'[1]Price List, Weapons &amp; Items'!B$1:E$1048576,4,0)</f>
        <v>0</v>
      </c>
      <c r="M530" s="9" t="s">
        <v>166</v>
      </c>
      <c r="N530" s="9" t="s">
        <v>166</v>
      </c>
      <c r="O530" s="9" t="str">
        <f aca="false">VLOOKUP($I530,'[1]Price List, Weapons &amp; Items'!B$1:G$1048576,6,0)</f>
        <v>.</v>
      </c>
      <c r="P530" s="6" t="str">
        <f aca="false">IF(TYPE(M530)=1,IF(TYPE(O530)=1,M530*O530,"No price"),".")</f>
        <v>.</v>
      </c>
      <c r="Q530" s="6" t="str">
        <f aca="false">IF(TYPE(N530)=1,IF(TYPE(O530)=1,N530*O530,"No price"),".")</f>
        <v>.</v>
      </c>
      <c r="R530" s="6" t="str">
        <f aca="false">IF(AG530=1,IF(H530&lt;&gt;"Not given",H530,IF(TYPE(H530)=2,IF(SUMIFS(#REF!,#REF!,A530)&gt;0,SUMIFS(#REF!,#REF!,A530),"."),"Format error")),"")</f>
        <v/>
      </c>
      <c r="S530" s="6" t="str">
        <f aca="false">IF(AND(AG530=1,R530&lt;&gt;".")=TRUE(),R530/VLOOKUP(G530,'[1]Exchange Rates'!B$1:C$1048576,2,0),IF(R530=".",".",""))</f>
        <v/>
      </c>
      <c r="T530" s="6" t="str">
        <f aca="false">IF(AG530=1,IF(AI530="Value is not given at all",".",IF(AI530="Value is given by the source",S530,IF(AI530="Value is calculated with prices",(IF(SUMIFS(#REF!,#REF!,A530)&gt;0,SUMIFS(#REF!,#REF!,A530),"."))/VLOOKUP("USD",'[1]Exchange Rates'!B$1:C$1048576,2,0),"Error with coding"))),"")</f>
        <v/>
      </c>
      <c r="U530" s="43" t="s">
        <v>63</v>
      </c>
      <c r="V530" s="34" t="s">
        <v>521</v>
      </c>
      <c r="W530" s="34" t="s">
        <v>513</v>
      </c>
      <c r="X530" s="37" t="s">
        <v>62</v>
      </c>
      <c r="Y530" s="37" t="s">
        <v>62</v>
      </c>
      <c r="Z530" s="43" t="n">
        <v>0</v>
      </c>
      <c r="AA530" s="43" t="n">
        <v>0</v>
      </c>
      <c r="AB530" s="5" t="n">
        <f aca="false">IF(AND(D530="Humanitarian", AE530&lt;&gt;"."), 1, 0)</f>
        <v>0</v>
      </c>
      <c r="AC530" s="5" t="n">
        <f aca="false">IF(OR(M530="undisclosed", M530="."), 0, IF(M530=N530, 1, 0))</f>
        <v>0</v>
      </c>
      <c r="AD530" s="5" t="n">
        <v>0</v>
      </c>
      <c r="AE530" s="37" t="s">
        <v>62</v>
      </c>
      <c r="AF530" s="12" t="str">
        <f aca="false">""</f>
        <v/>
      </c>
      <c r="AG530" s="36" t="n">
        <v>0</v>
      </c>
      <c r="AH530" s="43" t="s">
        <v>66</v>
      </c>
      <c r="AI530" s="43" t="s">
        <v>67</v>
      </c>
      <c r="AJ530" s="36" t="n">
        <v>1</v>
      </c>
      <c r="AK530" s="43" t="n">
        <v>16</v>
      </c>
      <c r="AL530" s="36" t="n">
        <v>0</v>
      </c>
      <c r="AM530" s="36" t="n">
        <f aca="false">IF(OR(AN530="2022-2023",AN530=2022), 1, 0)</f>
        <v>1</v>
      </c>
      <c r="AN530" s="36" t="s">
        <v>68</v>
      </c>
      <c r="AO530" s="36" t="n">
        <f aca="false">VLOOKUP($I530,'[1]Price List, Weapons &amp; Items'!B$1:F$1048576,5,0)</f>
        <v>0</v>
      </c>
      <c r="AP530" s="36" t="n">
        <f aca="false">IF(AND(AO530=1,M530="undisclosed")=TRUE(),1,0)</f>
        <v>0</v>
      </c>
      <c r="AQ530" s="36" t="n">
        <f aca="false">IF(AND(AO530=1,N530="undisclosed")=TRUE(),1,0)</f>
        <v>0</v>
      </c>
      <c r="AR530" s="36" t="n">
        <f aca="false">IFERROR(IF(SEARCH("ammuni",I530,1)&gt;0,1,0),0)</f>
        <v>0</v>
      </c>
      <c r="AS530" s="5" t="str">
        <f aca="false">VLOOKUP($I530,'[1]Price List, Weapons &amp; Items'!B$1:L$1048576,COLUMN('[1]Price List, Weapons &amp; Items'!$J$11)-1,0)</f>
        <v>.</v>
      </c>
      <c r="AT530" s="5" t="str">
        <f aca="false">IF(I530=".",".",VLOOKUP($I530,'[1]Price List, Weapons &amp; Items'!B$1:J$1048576,3,0))</f>
        <v>Mortar ammunition</v>
      </c>
      <c r="AU530" s="13" t="str">
        <f aca="true">IF(AG530=1,(OFFSET(I530,0,0,COUNTIF(#REF!,A530),1)),"")</f>
        <v/>
      </c>
      <c r="AV530" s="5" t="str">
        <f aca="false">VLOOKUP($I530,'[1]Price List, Weapons &amp; Items'!B$1:L$1048576,COLUMN('[1]Price List, Weapons &amp; Items'!$L$11)-1,0)</f>
        <v>no price, 0 count</v>
      </c>
      <c r="AW530" s="5" t="n">
        <f aca="false">IF(U530="Yes",1,0)</f>
        <v>1</v>
      </c>
      <c r="AX530" s="5" t="n">
        <f aca="false">IF(D530="Military",IF(OR(IFERROR(SEARCH("equipment",E530,1),0)&gt;0,IFERROR(SEARCH("weapons",E530,1),0)&gt;0),1,0),0)</f>
        <v>1</v>
      </c>
      <c r="AY530" s="5" t="str">
        <f aca="false">IFERROR(IF(VALUE(TEXT(C530,"mm"))=IF(AK530&gt;12,AK530-12,AK530),".",IF(TEXT(C530,"mm")="01",".",1)),"Value is not in date format")</f>
        <v>.</v>
      </c>
      <c r="AZ530" s="5" t="str">
        <f aca="false">IF(AND(A530=A529,C530=C529)=TRUE(),IF(F530=F529,".","1"),".")</f>
        <v>.</v>
      </c>
      <c r="BA530" s="5" t="str">
        <f aca="false">IF(AND(_xlfn.ISFORMULA(R530),_xlfn.ISFORMULA(S530),_xlfn.ISFORMULA(T530))=TRUE(),".",1)</f>
        <v>.</v>
      </c>
      <c r="BB530" s="5" t="str">
        <f aca="false">IF(T530&lt;&gt;".",IF(T530&gt;S530,1,"."),".")</f>
        <v>.</v>
      </c>
      <c r="BC530" s="5" t="n">
        <f aca="false">IFERROR(VLOOKUP(B530,'[1]Share, Heavy Weapons to Ukraine'!B$1:AA$1048576,COLUMN('[1]Share, Heavy Weapons to Ukraine'!C539)-1,0),0)</f>
        <v>1</v>
      </c>
      <c r="BD530" s="5" t="n">
        <f aca="false">VLOOKUP(Sheet1!B530,'[1]Country Summary (€)'!B$1:F$1048576,COLUMN('[1]Country Summary (€)'!C540)-1,FALSE())</f>
        <v>0</v>
      </c>
      <c r="BE530" s="5" t="str">
        <f aca="false">IF(AND(AG530=1,D530="Military",H530&lt;&gt;"Not given")=TRUE(),IF(SUMIFS(#REF!,#REF!,A530)&gt;0,ABS((SUMIFS(#REF!,#REF!,A530)/VLOOKUP("USD",'[1]Exchange Rates'!B$1:C$1048576,2,0)))/S530,"."),".")</f>
        <v>.</v>
      </c>
      <c r="BF530" s="1" t="str">
        <f aca="false">IF(AND(AG530=1,D530="Military",H530&lt;&gt;"Not given")=TRUE(),IF(SUMIFS(#REF!,#REF!,A530)&gt;0,IF((ABS((SUMIFS(#REF!,#REF!,A530)/VLOOKUP("USD",'[1]Exchange Rates'!B$1:C$1048576,2,0)))/S530)&gt;1,(SUMIFS(#REF!,#REF!,A530)-S530)/S530,(S530-SUMIFS(#REF!,#REF!,A530))/SUMIFS(#REF!,#REF!,A530)),"."),".")</f>
        <v>.</v>
      </c>
      <c r="BG530" s="37"/>
      <c r="BH530" s="37"/>
      <c r="BI530" s="37"/>
      <c r="BJ530" s="37"/>
      <c r="BK530" s="37"/>
      <c r="BL530" s="37"/>
      <c r="BM530" s="37"/>
      <c r="BN530" s="37"/>
      <c r="BO530" s="37"/>
      <c r="BP530" s="37"/>
      <c r="BQ530" s="37"/>
      <c r="BR530" s="37"/>
      <c r="BS530" s="37"/>
      <c r="BT530" s="37"/>
      <c r="BU530" s="37"/>
      <c r="BV530" s="37"/>
      <c r="BW530" s="37"/>
      <c r="BX530" s="37"/>
    </row>
    <row r="531" customFormat="false" ht="16" hidden="false" customHeight="false" outlineLevel="0" collapsed="false">
      <c r="A531" s="37" t="s">
        <v>554</v>
      </c>
      <c r="B531" s="37" t="s">
        <v>57</v>
      </c>
      <c r="C531" s="92" t="n">
        <v>45020</v>
      </c>
      <c r="D531" s="37" t="s">
        <v>105</v>
      </c>
      <c r="E531" s="37" t="s">
        <v>370</v>
      </c>
      <c r="F531" s="37" t="s">
        <v>578</v>
      </c>
      <c r="G531" s="43" t="s">
        <v>61</v>
      </c>
      <c r="H531" s="39" t="n">
        <v>2100000000</v>
      </c>
      <c r="I531" s="37" t="s">
        <v>528</v>
      </c>
      <c r="J531" s="7" t="str">
        <f aca="false">VLOOKUP($I531,'[1]Price List, Weapons &amp; Items'!B$1:C$1048576,2,0)</f>
        <v>Ammunition for light infantry</v>
      </c>
      <c r="K531" s="7" t="str">
        <f aca="false">IF(I531=".",I531,VLOOKUP($I531,'[1]Price List, Weapons &amp; Items'!B$1:D$1048576,3,0))</f>
        <v>Mortar ammunition</v>
      </c>
      <c r="L531" s="8" t="n">
        <f aca="false">VLOOKUP(I531,'[1]Price List, Weapons &amp; Items'!B$1:E$1048576,4,0)</f>
        <v>0</v>
      </c>
      <c r="M531" s="9" t="s">
        <v>166</v>
      </c>
      <c r="N531" s="9" t="s">
        <v>166</v>
      </c>
      <c r="O531" s="9" t="n">
        <f aca="false">VLOOKUP($I531,'[1]Price List, Weapons &amp; Items'!B$1:G$1048576,6,0)</f>
        <v>329</v>
      </c>
      <c r="P531" s="6" t="str">
        <f aca="false">IF(TYPE(M531)=1,IF(TYPE(O531)=1,M531*O531,"No price"),".")</f>
        <v>.</v>
      </c>
      <c r="Q531" s="6" t="str">
        <f aca="false">IF(TYPE(N531)=1,IF(TYPE(O531)=1,N531*O531,"No price"),".")</f>
        <v>.</v>
      </c>
      <c r="R531" s="6" t="str">
        <f aca="false">IF(AG531=1,IF(H531&lt;&gt;"Not given",H531,IF(TYPE(H531)=2,IF(SUMIFS(#REF!,#REF!,A531)&gt;0,SUMIFS(#REF!,#REF!,A531),"."),"Format error")),"")</f>
        <v/>
      </c>
      <c r="S531" s="6" t="str">
        <f aca="false">IF(AND(AG531=1,R531&lt;&gt;".")=TRUE(),R531/VLOOKUP(G531,'[1]Exchange Rates'!B$1:C$1048576,2,0),IF(R531=".",".",""))</f>
        <v/>
      </c>
      <c r="T531" s="6" t="str">
        <f aca="false">IF(AG531=1,IF(AI531="Value is not given at all",".",IF(AI531="Value is given by the source",S531,IF(AI531="Value is calculated with prices",(IF(SUMIFS(#REF!,#REF!,A531)&gt;0,SUMIFS(#REF!,#REF!,A531),"."))/VLOOKUP("USD",'[1]Exchange Rates'!B$1:C$1048576,2,0),"Error with coding"))),"")</f>
        <v/>
      </c>
      <c r="U531" s="43" t="s">
        <v>63</v>
      </c>
      <c r="V531" s="34" t="s">
        <v>521</v>
      </c>
      <c r="W531" s="34" t="s">
        <v>513</v>
      </c>
      <c r="X531" s="37" t="s">
        <v>62</v>
      </c>
      <c r="Y531" s="37" t="s">
        <v>62</v>
      </c>
      <c r="Z531" s="43" t="n">
        <v>0</v>
      </c>
      <c r="AA531" s="43" t="n">
        <v>0</v>
      </c>
      <c r="AB531" s="5" t="n">
        <f aca="false">IF(AND(D531="Humanitarian", AE531&lt;&gt;"."), 1, 0)</f>
        <v>0</v>
      </c>
      <c r="AC531" s="5" t="n">
        <f aca="false">IF(OR(M531="undisclosed", M531="."), 0, IF(M531=N531, 1, 0))</f>
        <v>0</v>
      </c>
      <c r="AD531" s="5" t="n">
        <v>0</v>
      </c>
      <c r="AE531" s="37" t="s">
        <v>62</v>
      </c>
      <c r="AF531" s="12" t="str">
        <f aca="false">""</f>
        <v/>
      </c>
      <c r="AG531" s="36" t="n">
        <v>0</v>
      </c>
      <c r="AH531" s="43" t="s">
        <v>66</v>
      </c>
      <c r="AI531" s="43" t="s">
        <v>67</v>
      </c>
      <c r="AJ531" s="36" t="n">
        <v>1</v>
      </c>
      <c r="AK531" s="43" t="n">
        <v>16</v>
      </c>
      <c r="AL531" s="36" t="n">
        <v>0</v>
      </c>
      <c r="AM531" s="36" t="n">
        <f aca="false">IF(OR(AN531="2022-2023",AN531=2022), 1, 0)</f>
        <v>1</v>
      </c>
      <c r="AN531" s="36" t="s">
        <v>68</v>
      </c>
      <c r="AO531" s="36" t="n">
        <f aca="false">VLOOKUP($I531,'[1]Price List, Weapons &amp; Items'!B$1:F$1048576,5,0)</f>
        <v>0</v>
      </c>
      <c r="AP531" s="36" t="n">
        <f aca="false">IF(AND(AO531=1,M531="undisclosed")=TRUE(),1,0)</f>
        <v>0</v>
      </c>
      <c r="AQ531" s="36" t="n">
        <f aca="false">IF(AND(AO531=1,N531="undisclosed")=TRUE(),1,0)</f>
        <v>0</v>
      </c>
      <c r="AR531" s="36" t="n">
        <f aca="false">IFERROR(IF(SEARCH("ammuni",I531,1)&gt;0,1,0),0)</f>
        <v>0</v>
      </c>
      <c r="AS531" s="5" t="str">
        <f aca="false">VLOOKUP($I531,'[1]Price List, Weapons &amp; Items'!B$1:L$1048576,COLUMN('[1]Price List, Weapons &amp; Items'!$J$11)-1,0)</f>
        <v>Military media (incl. websites)</v>
      </c>
      <c r="AT531" s="5" t="str">
        <f aca="false">IF(I531=".",".",VLOOKUP($I531,'[1]Price List, Weapons &amp; Items'!B$1:J$1048576,3,0))</f>
        <v>Mortar ammunition</v>
      </c>
      <c r="AU531" s="13" t="str">
        <f aca="true">IF(AG531=1,(OFFSET(I531,0,0,COUNTIF(#REF!,A531),1)),"")</f>
        <v/>
      </c>
      <c r="AV531" s="5" t="str">
        <f aca="false">VLOOKUP($I531,'[1]Price List, Weapons &amp; Items'!B$1:L$1048576,COLUMN('[1]Price List, Weapons &amp; Items'!$L$11)-1,0)</f>
        <v>no price, 0 count</v>
      </c>
      <c r="AW531" s="5" t="n">
        <f aca="false">IF(U531="Yes",1,0)</f>
        <v>1</v>
      </c>
      <c r="AX531" s="5" t="n">
        <f aca="false">IF(D531="Military",IF(OR(IFERROR(SEARCH("equipment",E531,1),0)&gt;0,IFERROR(SEARCH("weapons",E531,1),0)&gt;0),1,0),0)</f>
        <v>1</v>
      </c>
      <c r="AY531" s="5" t="str">
        <f aca="false">IFERROR(IF(VALUE(TEXT(C531,"mm"))=IF(AK531&gt;12,AK531-12,AK531),".",IF(TEXT(C531,"mm")="01",".",1)),"Value is not in date format")</f>
        <v>.</v>
      </c>
      <c r="AZ531" s="5" t="str">
        <f aca="false">IF(AND(A531=A530,C531=C530)=TRUE(),IF(F531=F530,".","1"),".")</f>
        <v>.</v>
      </c>
      <c r="BA531" s="5" t="str">
        <f aca="false">IF(AND(_xlfn.ISFORMULA(R531),_xlfn.ISFORMULA(S531),_xlfn.ISFORMULA(T531))=TRUE(),".",1)</f>
        <v>.</v>
      </c>
      <c r="BB531" s="5" t="str">
        <f aca="false">IF(T531&lt;&gt;".",IF(T531&gt;S531,1,"."),".")</f>
        <v>.</v>
      </c>
      <c r="BC531" s="5" t="n">
        <f aca="false">IFERROR(VLOOKUP(B531,'[1]Share, Heavy Weapons to Ukraine'!B$1:AA$1048576,COLUMN('[1]Share, Heavy Weapons to Ukraine'!C540)-1,0),0)</f>
        <v>1</v>
      </c>
      <c r="BD531" s="5" t="n">
        <f aca="false">VLOOKUP(Sheet1!B531,'[1]Country Summary (€)'!B$1:F$1048576,COLUMN('[1]Country Summary (€)'!C541)-1,FALSE())</f>
        <v>0</v>
      </c>
      <c r="BE531" s="5" t="str">
        <f aca="false">IF(AND(AG531=1,D531="Military",H531&lt;&gt;"Not given")=TRUE(),IF(SUMIFS(#REF!,#REF!,A531)&gt;0,ABS((SUMIFS(#REF!,#REF!,A531)/VLOOKUP("USD",'[1]Exchange Rates'!B$1:C$1048576,2,0)))/S531,"."),".")</f>
        <v>.</v>
      </c>
      <c r="BF531" s="1" t="str">
        <f aca="false">IF(AND(AG531=1,D531="Military",H531&lt;&gt;"Not given")=TRUE(),IF(SUMIFS(#REF!,#REF!,A531)&gt;0,IF((ABS((SUMIFS(#REF!,#REF!,A531)/VLOOKUP("USD",'[1]Exchange Rates'!B$1:C$1048576,2,0)))/S531)&gt;1,(SUMIFS(#REF!,#REF!,A531)-S531)/S531,(S531-SUMIFS(#REF!,#REF!,A531))/SUMIFS(#REF!,#REF!,A531)),"."),".")</f>
        <v>.</v>
      </c>
      <c r="BG531" s="37"/>
      <c r="BH531" s="37"/>
      <c r="BI531" s="37"/>
      <c r="BJ531" s="37"/>
      <c r="BK531" s="37"/>
      <c r="BL531" s="37"/>
      <c r="BM531" s="37"/>
      <c r="BN531" s="37"/>
      <c r="BO531" s="37"/>
      <c r="BP531" s="37"/>
      <c r="BQ531" s="37"/>
      <c r="BR531" s="37"/>
      <c r="BS531" s="37"/>
      <c r="BT531" s="37"/>
      <c r="BU531" s="37"/>
      <c r="BV531" s="37"/>
      <c r="BW531" s="37"/>
      <c r="BX531" s="37"/>
    </row>
    <row r="532" customFormat="false" ht="16.5" hidden="false" customHeight="true" outlineLevel="0" collapsed="false">
      <c r="A532" s="37" t="s">
        <v>554</v>
      </c>
      <c r="B532" s="37" t="s">
        <v>57</v>
      </c>
      <c r="C532" s="92" t="n">
        <v>45020</v>
      </c>
      <c r="D532" s="37" t="s">
        <v>105</v>
      </c>
      <c r="E532" s="37" t="s">
        <v>370</v>
      </c>
      <c r="F532" s="37" t="s">
        <v>578</v>
      </c>
      <c r="G532" s="5" t="s">
        <v>61</v>
      </c>
      <c r="H532" s="39" t="n">
        <v>2100000000</v>
      </c>
      <c r="I532" s="37" t="s">
        <v>389</v>
      </c>
      <c r="J532" s="7" t="str">
        <f aca="false">VLOOKUP($I532,'[1]Price List, Weapons &amp; Items'!B$1:C$1048576,2,0)</f>
        <v>Ammunition for heavy weapon</v>
      </c>
      <c r="K532" s="7" t="str">
        <f aca="false">IF(I532=".",I532,VLOOKUP($I532,'[1]Price List, Weapons &amp; Items'!B$1:D$1048576,3,0))</f>
        <v>120mm tank ammunition</v>
      </c>
      <c r="L532" s="8" t="n">
        <f aca="false">VLOOKUP(I532,'[1]Price List, Weapons &amp; Items'!B$1:E$1048576,4,0)</f>
        <v>0</v>
      </c>
      <c r="M532" s="9" t="s">
        <v>166</v>
      </c>
      <c r="N532" s="9" t="s">
        <v>166</v>
      </c>
      <c r="O532" s="9" t="n">
        <f aca="false">VLOOKUP($I532,'[1]Price List, Weapons &amp; Items'!B$1:G$1048576,6,0)</f>
        <v>20001.25</v>
      </c>
      <c r="P532" s="6" t="str">
        <f aca="false">IF(TYPE(M532)=1,IF(TYPE(O532)=1,M532*O532,"No price"),".")</f>
        <v>.</v>
      </c>
      <c r="Q532" s="6" t="str">
        <f aca="false">IF(TYPE(N532)=1,IF(TYPE(O532)=1,N532*O532,"No price"),".")</f>
        <v>.</v>
      </c>
      <c r="R532" s="6" t="str">
        <f aca="false">IF(AG532=1,IF(H532&lt;&gt;"Not given",H532,IF(TYPE(H532)=2,IF(SUMIFS(#REF!,#REF!,A532)&gt;0,SUMIFS(#REF!,#REF!,A532),"."),"Format error")),"")</f>
        <v/>
      </c>
      <c r="S532" s="6" t="str">
        <f aca="false">IF(AND(AG532=1,R532&lt;&gt;".")=TRUE(),R532/VLOOKUP(G532,'[1]Exchange Rates'!B$1:C$1048576,2,0),IF(R532=".",".",""))</f>
        <v/>
      </c>
      <c r="T532" s="6" t="str">
        <f aca="false">IF(AG532=1,IF(AI532="Value is not given at all",".",IF(AI532="Value is given by the source",S532,IF(AI532="Value is calculated with prices",(IF(SUMIFS(#REF!,#REF!,A532)&gt;0,SUMIFS(#REF!,#REF!,A532),"."))/VLOOKUP("USD",'[1]Exchange Rates'!B$1:C$1048576,2,0),"Error with coding"))),"")</f>
        <v/>
      </c>
      <c r="U532" s="43" t="s">
        <v>63</v>
      </c>
      <c r="V532" s="34" t="s">
        <v>521</v>
      </c>
      <c r="W532" s="34" t="s">
        <v>513</v>
      </c>
      <c r="X532" s="37" t="s">
        <v>62</v>
      </c>
      <c r="Y532" s="37" t="s">
        <v>62</v>
      </c>
      <c r="Z532" s="43" t="n">
        <v>0</v>
      </c>
      <c r="AA532" s="43" t="n">
        <v>0</v>
      </c>
      <c r="AB532" s="5" t="n">
        <f aca="false">IF(AND(D532="Humanitarian", AE532&lt;&gt;"."), 1, 0)</f>
        <v>0</v>
      </c>
      <c r="AC532" s="5" t="n">
        <f aca="false">IF(OR(M532="undisclosed", M532="."), 0, IF(M532=N532, 1, 0))</f>
        <v>0</v>
      </c>
      <c r="AD532" s="5" t="n">
        <v>0</v>
      </c>
      <c r="AE532" s="37" t="s">
        <v>62</v>
      </c>
      <c r="AF532" s="12" t="str">
        <f aca="false">""</f>
        <v/>
      </c>
      <c r="AG532" s="36" t="n">
        <v>0</v>
      </c>
      <c r="AH532" s="43" t="s">
        <v>66</v>
      </c>
      <c r="AI532" s="43" t="s">
        <v>67</v>
      </c>
      <c r="AJ532" s="36" t="n">
        <v>1</v>
      </c>
      <c r="AK532" s="43" t="n">
        <v>16</v>
      </c>
      <c r="AL532" s="36" t="n">
        <v>0</v>
      </c>
      <c r="AM532" s="36" t="n">
        <f aca="false">IF(OR(AN532="2022-2023",AN532=2022), 1, 0)</f>
        <v>1</v>
      </c>
      <c r="AN532" s="36" t="s">
        <v>68</v>
      </c>
      <c r="AO532" s="36" t="n">
        <f aca="false">VLOOKUP($I532,'[1]Price List, Weapons &amp; Items'!B$1:F$1048576,5,0)</f>
        <v>0</v>
      </c>
      <c r="AP532" s="36" t="n">
        <f aca="false">IF(AND(AO532=1,M532="undisclosed")=TRUE(),1,0)</f>
        <v>0</v>
      </c>
      <c r="AQ532" s="36" t="n">
        <f aca="false">IF(AND(AO532=1,N532="undisclosed")=TRUE(),1,0)</f>
        <v>0</v>
      </c>
      <c r="AR532" s="36" t="n">
        <f aca="false">IFERROR(IF(SEARCH("ammuni",I532,1)&gt;0,1,0),0)</f>
        <v>1</v>
      </c>
      <c r="AS532" s="5" t="str">
        <f aca="false">VLOOKUP($I532,'[1]Price List, Weapons &amp; Items'!B$1:L$1048576,COLUMN('[1]Price List, Weapons &amp; Items'!$J$11)-1,0)</f>
        <v>Government information</v>
      </c>
      <c r="AT532" s="5" t="str">
        <f aca="false">IF(I532=".",".",VLOOKUP($I532,'[1]Price List, Weapons &amp; Items'!B$1:J$1048576,3,0))</f>
        <v>120mm tank ammunition</v>
      </c>
      <c r="AU532" s="13" t="str">
        <f aca="true">IF(AG532=1,(OFFSET(I532,0,0,COUNTIF(#REF!,A532),1)),"")</f>
        <v/>
      </c>
      <c r="AV532" s="5" t="n">
        <f aca="false">VLOOKUP($I532,'[1]Price List, Weapons &amp; Items'!B$1:L$1048576,COLUMN('[1]Price List, Weapons &amp; Items'!$L$11)-1,0)</f>
        <v>0</v>
      </c>
      <c r="AW532" s="5" t="n">
        <f aca="false">IF(U532="Yes",1,0)</f>
        <v>1</v>
      </c>
      <c r="AX532" s="5" t="n">
        <f aca="false">IF(D532="Military",IF(OR(IFERROR(SEARCH("equipment",E532,1),0)&gt;0,IFERROR(SEARCH("weapons",E532,1),0)&gt;0),1,0),0)</f>
        <v>1</v>
      </c>
      <c r="AY532" s="5" t="str">
        <f aca="false">IFERROR(IF(VALUE(TEXT(C532,"mm"))=IF(AK532&gt;12,AK532-12,AK532),".",IF(TEXT(C532,"mm")="01",".",1)),"Value is not in date format")</f>
        <v>.</v>
      </c>
      <c r="AZ532" s="5" t="str">
        <f aca="false">IF(AND(A532=A531,C532=C531)=TRUE(),IF(F532=F531,".","1"),".")</f>
        <v>.</v>
      </c>
      <c r="BA532" s="5" t="str">
        <f aca="false">IF(AND(_xlfn.ISFORMULA(R532),_xlfn.ISFORMULA(S532),_xlfn.ISFORMULA(T532))=TRUE(),".",1)</f>
        <v>.</v>
      </c>
      <c r="BB532" s="5" t="str">
        <f aca="false">IF(T532&lt;&gt;".",IF(T532&gt;S532,1,"."),".")</f>
        <v>.</v>
      </c>
      <c r="BC532" s="5" t="n">
        <f aca="false">IFERROR(VLOOKUP(B532,'[1]Share, Heavy Weapons to Ukraine'!B$1:AA$1048576,COLUMN('[1]Share, Heavy Weapons to Ukraine'!C541)-1,0),0)</f>
        <v>1</v>
      </c>
      <c r="BD532" s="5" t="n">
        <f aca="false">VLOOKUP(Sheet1!B532,'[1]Country Summary (€)'!B$1:F$1048576,COLUMN('[1]Country Summary (€)'!C542)-1,FALSE())</f>
        <v>0</v>
      </c>
      <c r="BE532" s="5" t="str">
        <f aca="false">IF(AND(AG532=1,D532="Military",H532&lt;&gt;"Not given")=TRUE(),IF(SUMIFS(#REF!,#REF!,A532)&gt;0,ABS((SUMIFS(#REF!,#REF!,A532)/VLOOKUP("USD",'[1]Exchange Rates'!B$1:C$1048576,2,0)))/S532,"."),".")</f>
        <v>.</v>
      </c>
      <c r="BF532" s="1" t="str">
        <f aca="false">IF(AND(AG532=1,D532="Military",H532&lt;&gt;"Not given")=TRUE(),IF(SUMIFS(#REF!,#REF!,A532)&gt;0,IF((ABS((SUMIFS(#REF!,#REF!,A532)/VLOOKUP("USD",'[1]Exchange Rates'!B$1:C$1048576,2,0)))/S532)&gt;1,(SUMIFS(#REF!,#REF!,A532)-S532)/S532,(S532-SUMIFS(#REF!,#REF!,A532))/SUMIFS(#REF!,#REF!,A532)),"."),".")</f>
        <v>.</v>
      </c>
      <c r="BG532" s="37"/>
      <c r="BH532" s="37"/>
      <c r="BI532" s="37"/>
      <c r="BJ532" s="37"/>
      <c r="BK532" s="37"/>
      <c r="BL532" s="37"/>
      <c r="BM532" s="37"/>
      <c r="BN532" s="37"/>
      <c r="BO532" s="37"/>
      <c r="BP532" s="37"/>
      <c r="BQ532" s="37"/>
      <c r="BR532" s="37"/>
      <c r="BS532" s="37"/>
      <c r="BT532" s="37"/>
      <c r="BU532" s="37"/>
      <c r="BV532" s="37"/>
      <c r="BW532" s="37"/>
      <c r="BX532" s="37"/>
    </row>
    <row r="533" customFormat="false" ht="16.5" hidden="false" customHeight="true" outlineLevel="0" collapsed="false">
      <c r="A533" s="37" t="s">
        <v>554</v>
      </c>
      <c r="B533" s="37" t="s">
        <v>57</v>
      </c>
      <c r="C533" s="92" t="n">
        <v>45020</v>
      </c>
      <c r="D533" s="37" t="s">
        <v>105</v>
      </c>
      <c r="E533" s="37" t="s">
        <v>370</v>
      </c>
      <c r="F533" s="37" t="s">
        <v>578</v>
      </c>
      <c r="G533" s="5" t="s">
        <v>61</v>
      </c>
      <c r="H533" s="39" t="n">
        <v>2100000000</v>
      </c>
      <c r="I533" s="37" t="s">
        <v>309</v>
      </c>
      <c r="J533" s="7" t="str">
        <f aca="false">VLOOKUP($I533,'[1]Price List, Weapons &amp; Items'!B$1:C$1048576,2,0)</f>
        <v>Portable defence system</v>
      </c>
      <c r="K533" s="7" t="str">
        <f aca="false">IF(I533=".",I533,VLOOKUP($I533,'[1]Price List, Weapons &amp; Items'!B$1:D$1048576,3,0))</f>
        <v>Light Anti-armor Weapon (LAW)</v>
      </c>
      <c r="L533" s="8" t="n">
        <f aca="false">VLOOKUP(I533,'[1]Price List, Weapons &amp; Items'!B$1:E$1048576,4,0)</f>
        <v>0</v>
      </c>
      <c r="M533" s="9" t="n">
        <v>1000</v>
      </c>
      <c r="N533" s="9" t="s">
        <v>166</v>
      </c>
      <c r="O533" s="9" t="n">
        <f aca="false">VLOOKUP($I533,'[1]Price List, Weapons &amp; Items'!B$1:G$1048576,6,0)</f>
        <v>246216</v>
      </c>
      <c r="P533" s="6" t="str">
        <f aca="false">IF(TYPE(M533)=1,IF(TYPE(O533)=1,M533*O533,"No price"),".")</f>
        <v>No price</v>
      </c>
      <c r="Q533" s="6" t="str">
        <f aca="false">IF(TYPE(N533)=1,IF(TYPE(O533)=1,N533*O533,"No price"),".")</f>
        <v>.</v>
      </c>
      <c r="R533" s="6" t="str">
        <f aca="false">IF(AG533=1,IF(H533&lt;&gt;"Not given",H533,IF(TYPE(H533)=2,IF(SUMIFS(#REF!,#REF!,A533)&gt;0,SUMIFS(#REF!,#REF!,A533),"."),"Format error")),"")</f>
        <v/>
      </c>
      <c r="S533" s="6" t="str">
        <f aca="false">IF(AND(AG533=1,R533&lt;&gt;".")=TRUE(),R533/VLOOKUP(G533,'[1]Exchange Rates'!B$1:C$1048576,2,0),IF(R533=".",".",""))</f>
        <v/>
      </c>
      <c r="T533" s="6" t="str">
        <f aca="false">IF(AG533=1,IF(AI533="Value is not given at all",".",IF(AI533="Value is given by the source",S533,IF(AI533="Value is calculated with prices",(IF(SUMIFS(#REF!,#REF!,A533)&gt;0,SUMIFS(#REF!,#REF!,A533),"."))/VLOOKUP("USD",'[1]Exchange Rates'!B$1:C$1048576,2,0),"Error with coding"))),"")</f>
        <v/>
      </c>
      <c r="U533" s="43" t="s">
        <v>63</v>
      </c>
      <c r="V533" s="34" t="s">
        <v>521</v>
      </c>
      <c r="W533" s="34" t="s">
        <v>513</v>
      </c>
      <c r="X533" s="37" t="s">
        <v>62</v>
      </c>
      <c r="Y533" s="37" t="s">
        <v>62</v>
      </c>
      <c r="Z533" s="43" t="n">
        <v>0</v>
      </c>
      <c r="AA533" s="43" t="n">
        <v>0</v>
      </c>
      <c r="AB533" s="5" t="n">
        <f aca="false">IF(AND(D533="Humanitarian", AE533&lt;&gt;"."), 1, 0)</f>
        <v>0</v>
      </c>
      <c r="AC533" s="5" t="n">
        <f aca="false">IF(OR(M533="undisclosed", M533="."), 0, IF(M533=N533, 1, 0))</f>
        <v>0</v>
      </c>
      <c r="AD533" s="5" t="n">
        <v>0</v>
      </c>
      <c r="AE533" s="37" t="s">
        <v>62</v>
      </c>
      <c r="AF533" s="12" t="str">
        <f aca="false">""</f>
        <v/>
      </c>
      <c r="AG533" s="36" t="n">
        <v>0</v>
      </c>
      <c r="AH533" s="43" t="s">
        <v>66</v>
      </c>
      <c r="AI533" s="43" t="s">
        <v>67</v>
      </c>
      <c r="AJ533" s="36" t="n">
        <v>1</v>
      </c>
      <c r="AK533" s="43" t="n">
        <v>16</v>
      </c>
      <c r="AL533" s="36" t="n">
        <v>0</v>
      </c>
      <c r="AM533" s="36" t="n">
        <f aca="false">IF(OR(AN533="2022-2023",AN533=2022), 1, 0)</f>
        <v>1</v>
      </c>
      <c r="AN533" s="36" t="s">
        <v>68</v>
      </c>
      <c r="AO533" s="36" t="n">
        <f aca="false">VLOOKUP($I533,'[1]Price List, Weapons &amp; Items'!B$1:F$1048576,5,0)</f>
        <v>0</v>
      </c>
      <c r="AP533" s="36" t="n">
        <f aca="false">IF(AND(AO533=1,M533="undisclosed")=TRUE(),1,0)</f>
        <v>0</v>
      </c>
      <c r="AQ533" s="36" t="n">
        <f aca="false">IF(AND(AO533=1,N533="undisclosed")=TRUE(),1,0)</f>
        <v>0</v>
      </c>
      <c r="AR533" s="36" t="n">
        <f aca="false">IFERROR(IF(SEARCH("ammuni",I533,1)&gt;0,1,0),0)</f>
        <v>0</v>
      </c>
      <c r="AS533" s="5" t="str">
        <f aca="false">VLOOKUP($I533,'[1]Price List, Weapons &amp; Items'!B$1:L$1048576,COLUMN('[1]Price List, Weapons &amp; Items'!$J$11)-1,0)</f>
        <v>Government information</v>
      </c>
      <c r="AT533" s="5" t="str">
        <f aca="false">IF(I533=".",".",VLOOKUP($I533,'[1]Price List, Weapons &amp; Items'!B$1:J$1048576,3,0))</f>
        <v>Light Anti-armor Weapon (LAW)</v>
      </c>
      <c r="AU533" s="13" t="str">
        <f aca="true">IF(AG533=1,(OFFSET(I533,0,0,COUNTIF(#REF!,A533),1)),"")</f>
        <v/>
      </c>
      <c r="AV533" s="5" t="n">
        <f aca="false">VLOOKUP($I533,'[1]Price List, Weapons &amp; Items'!B$1:L$1048576,COLUMN('[1]Price List, Weapons &amp; Items'!$L$11)-1,0)</f>
        <v>0</v>
      </c>
      <c r="AW533" s="5" t="n">
        <f aca="false">IF(U533="Yes",1,0)</f>
        <v>1</v>
      </c>
      <c r="AX533" s="5" t="n">
        <f aca="false">IF(D533="Military",IF(OR(IFERROR(SEARCH("equipment",E533,1),0)&gt;0,IFERROR(SEARCH("weapons",E533,1),0)&gt;0),1,0),0)</f>
        <v>1</v>
      </c>
      <c r="AY533" s="5" t="str">
        <f aca="false">IFERROR(IF(VALUE(TEXT(C533,"mm"))=IF(AK533&gt;12,AK533-12,AK533),".",IF(TEXT(C533,"mm")="01",".",1)),"Value is not in date format")</f>
        <v>.</v>
      </c>
      <c r="AZ533" s="5" t="str">
        <f aca="false">IF(AND(A533=A532,C533=C532)=TRUE(),IF(F533=F532,".","1"),".")</f>
        <v>.</v>
      </c>
      <c r="BA533" s="5" t="str">
        <f aca="false">IF(AND(_xlfn.ISFORMULA(R533),_xlfn.ISFORMULA(S533),_xlfn.ISFORMULA(T533))=TRUE(),".",1)</f>
        <v>.</v>
      </c>
      <c r="BB533" s="5" t="str">
        <f aca="false">IF(T533&lt;&gt;".",IF(T533&gt;S533,1,"."),".")</f>
        <v>.</v>
      </c>
      <c r="BC533" s="5" t="n">
        <f aca="false">IFERROR(VLOOKUP(B533,'[1]Share, Heavy Weapons to Ukraine'!B$1:AA$1048576,COLUMN('[1]Share, Heavy Weapons to Ukraine'!C542)-1,0),0)</f>
        <v>1</v>
      </c>
      <c r="BD533" s="5" t="n">
        <f aca="false">VLOOKUP(Sheet1!B533,'[1]Country Summary (€)'!B$1:F$1048576,COLUMN('[1]Country Summary (€)'!C543)-1,FALSE())</f>
        <v>0</v>
      </c>
      <c r="BE533" s="5" t="str">
        <f aca="false">IF(AND(AG533=1,D533="Military",H533&lt;&gt;"Not given")=TRUE(),IF(SUMIFS(#REF!,#REF!,A533)&gt;0,ABS((SUMIFS(#REF!,#REF!,A533)/VLOOKUP("USD",'[1]Exchange Rates'!B$1:C$1048576,2,0)))/S533,"."),".")</f>
        <v>.</v>
      </c>
      <c r="BF533" s="1" t="str">
        <f aca="false">IF(AND(AG533=1,D533="Military",H533&lt;&gt;"Not given")=TRUE(),IF(SUMIFS(#REF!,#REF!,A533)&gt;0,IF((ABS((SUMIFS(#REF!,#REF!,A533)/VLOOKUP("USD",'[1]Exchange Rates'!B$1:C$1048576,2,0)))/S533)&gt;1,(SUMIFS(#REF!,#REF!,A533)-S533)/S533,(S533-SUMIFS(#REF!,#REF!,A533))/SUMIFS(#REF!,#REF!,A533)),"."),".")</f>
        <v>.</v>
      </c>
      <c r="BG533" s="37"/>
      <c r="BH533" s="37"/>
      <c r="BI533" s="37"/>
      <c r="BJ533" s="37"/>
      <c r="BK533" s="37"/>
      <c r="BL533" s="37"/>
      <c r="BM533" s="37"/>
      <c r="BN533" s="37"/>
      <c r="BO533" s="37"/>
      <c r="BP533" s="37"/>
      <c r="BQ533" s="37"/>
      <c r="BR533" s="37"/>
      <c r="BS533" s="37"/>
      <c r="BT533" s="37"/>
      <c r="BU533" s="37"/>
      <c r="BV533" s="37"/>
      <c r="BW533" s="37"/>
      <c r="BX533" s="37"/>
    </row>
    <row r="534" customFormat="false" ht="16.5" hidden="false" customHeight="true" outlineLevel="0" collapsed="false">
      <c r="A534" s="37" t="s">
        <v>554</v>
      </c>
      <c r="B534" s="37" t="s">
        <v>57</v>
      </c>
      <c r="C534" s="92" t="n">
        <v>45020</v>
      </c>
      <c r="D534" s="37" t="s">
        <v>105</v>
      </c>
      <c r="E534" s="37" t="s">
        <v>370</v>
      </c>
      <c r="F534" s="37" t="s">
        <v>578</v>
      </c>
      <c r="G534" s="5" t="s">
        <v>61</v>
      </c>
      <c r="H534" s="39" t="n">
        <v>2100000000</v>
      </c>
      <c r="I534" s="37" t="s">
        <v>587</v>
      </c>
      <c r="J534" s="7" t="str">
        <f aca="false">VLOOKUP($I534,'[1]Price List, Weapons &amp; Items'!B$1:C$1048576,2,0)</f>
        <v>Ammunition for heavy weapon</v>
      </c>
      <c r="K534" s="7" t="str">
        <f aca="false">IF(I534=".",I534,VLOOKUP($I534,'[1]Price List, Weapons &amp; Items'!B$1:D$1048576,3,0))</f>
        <v>missile</v>
      </c>
      <c r="L534" s="8" t="n">
        <f aca="false">VLOOKUP(I534,'[1]Price List, Weapons &amp; Items'!B$1:E$1048576,4,0)</f>
        <v>0</v>
      </c>
      <c r="M534" s="9" t="s">
        <v>166</v>
      </c>
      <c r="N534" s="9" t="s">
        <v>166</v>
      </c>
      <c r="O534" s="9" t="n">
        <f aca="false">VLOOKUP($I534,'[1]Price List, Weapons &amp; Items'!B$1:G$1048576,6,0)</f>
        <v>1664700</v>
      </c>
      <c r="P534" s="6" t="str">
        <f aca="false">IF(TYPE(M534)=1,IF(TYPE(O534)=1,M534*O534,"No price"),".")</f>
        <v>.</v>
      </c>
      <c r="Q534" s="6" t="str">
        <f aca="false">IF(TYPE(N534)=1,IF(TYPE(O534)=1,N534*O534,"No price"),".")</f>
        <v>.</v>
      </c>
      <c r="R534" s="6" t="str">
        <f aca="false">IF(AG534=1,IF(H534&lt;&gt;"Not given",H534,IF(TYPE(H534)=2,IF(SUMIFS(#REF!,#REF!,A534)&gt;0,SUMIFS(#REF!,#REF!,A534),"."),"Format error")),"")</f>
        <v/>
      </c>
      <c r="S534" s="6" t="str">
        <f aca="false">IF(AND(AG534=1,R534&lt;&gt;".")=TRUE(),R534/VLOOKUP(G534,'[1]Exchange Rates'!B$1:C$1048576,2,0),IF(R534=".",".",""))</f>
        <v/>
      </c>
      <c r="T534" s="6" t="str">
        <f aca="false">IF(AG534=1,IF(AI534="Value is not given at all",".",IF(AI534="Value is given by the source",S534,IF(AI534="Value is calculated with prices",(IF(SUMIFS(#REF!,#REF!,A534)&gt;0,SUMIFS(#REF!,#REF!,A534),"."))/VLOOKUP("USD",'[1]Exchange Rates'!B$1:C$1048576,2,0),"Error with coding"))),"")</f>
        <v/>
      </c>
      <c r="U534" s="43" t="s">
        <v>63</v>
      </c>
      <c r="V534" s="34" t="s">
        <v>521</v>
      </c>
      <c r="W534" s="34" t="s">
        <v>513</v>
      </c>
      <c r="X534" s="37" t="s">
        <v>62</v>
      </c>
      <c r="Y534" s="37" t="s">
        <v>62</v>
      </c>
      <c r="Z534" s="43" t="n">
        <v>0</v>
      </c>
      <c r="AA534" s="43" t="n">
        <v>0</v>
      </c>
      <c r="AB534" s="5" t="n">
        <f aca="false">IF(AND(D534="Humanitarian", AE534&lt;&gt;"."), 1, 0)</f>
        <v>0</v>
      </c>
      <c r="AC534" s="5" t="n">
        <f aca="false">IF(OR(M534="undisclosed", M534="."), 0, IF(M534=N534, 1, 0))</f>
        <v>0</v>
      </c>
      <c r="AD534" s="5" t="n">
        <v>0</v>
      </c>
      <c r="AE534" s="37" t="s">
        <v>62</v>
      </c>
      <c r="AF534" s="12" t="str">
        <f aca="false">""</f>
        <v/>
      </c>
      <c r="AG534" s="36" t="n">
        <v>0</v>
      </c>
      <c r="AH534" s="43" t="s">
        <v>66</v>
      </c>
      <c r="AI534" s="43" t="s">
        <v>67</v>
      </c>
      <c r="AJ534" s="36" t="n">
        <v>1</v>
      </c>
      <c r="AK534" s="43" t="n">
        <v>16</v>
      </c>
      <c r="AL534" s="36" t="n">
        <v>0</v>
      </c>
      <c r="AM534" s="36" t="n">
        <f aca="false">IF(OR(AN534="2022-2023",AN534=2022), 1, 0)</f>
        <v>1</v>
      </c>
      <c r="AN534" s="36" t="s">
        <v>68</v>
      </c>
      <c r="AO534" s="36" t="n">
        <f aca="false">VLOOKUP($I534,'[1]Price List, Weapons &amp; Items'!B$1:F$1048576,5,0)</f>
        <v>0</v>
      </c>
      <c r="AP534" s="36" t="n">
        <f aca="false">IF(AND(AO534=1,M534="undisclosed")=TRUE(),1,0)</f>
        <v>0</v>
      </c>
      <c r="AQ534" s="36" t="n">
        <f aca="false">IF(AND(AO534=1,N534="undisclosed")=TRUE(),1,0)</f>
        <v>0</v>
      </c>
      <c r="AR534" s="36" t="n">
        <f aca="false">IFERROR(IF(SEARCH("ammuni",I534,1)&gt;0,1,0),0)</f>
        <v>0</v>
      </c>
      <c r="AS534" s="5" t="str">
        <f aca="false">VLOOKUP($I534,'[1]Price List, Weapons &amp; Items'!B$1:L$1048576,COLUMN('[1]Price List, Weapons &amp; Items'!$J$11)-1,0)</f>
        <v>Government information</v>
      </c>
      <c r="AT534" s="5" t="str">
        <f aca="false">IF(I534=".",".",VLOOKUP($I534,'[1]Price List, Weapons &amp; Items'!B$1:J$1048576,3,0))</f>
        <v>missile</v>
      </c>
      <c r="AU534" s="13" t="str">
        <f aca="true">IF(AG534=1,(OFFSET(I534,0,0,COUNTIF(#REF!,A534),1)),"")</f>
        <v/>
      </c>
      <c r="AV534" s="5" t="str">
        <f aca="false">VLOOKUP($I534,'[1]Price List, Weapons &amp; Items'!B$1:L$1048576,COLUMN('[1]Price List, Weapons &amp; Items'!$L$11)-1,0)</f>
        <v>no price, 0 count</v>
      </c>
      <c r="AW534" s="5" t="n">
        <f aca="false">IF(U534="Yes",1,0)</f>
        <v>1</v>
      </c>
      <c r="AX534" s="5" t="n">
        <f aca="false">IF(D534="Military",IF(OR(IFERROR(SEARCH("equipment",E534,1),0)&gt;0,IFERROR(SEARCH("weapons",E534,1),0)&gt;0),1,0),0)</f>
        <v>1</v>
      </c>
      <c r="AY534" s="5" t="str">
        <f aca="false">IFERROR(IF(VALUE(TEXT(C534,"mm"))=IF(AK534&gt;12,AK534-12,AK534),".",IF(TEXT(C534,"mm")="01",".",1)),"Value is not in date format")</f>
        <v>.</v>
      </c>
      <c r="AZ534" s="5" t="str">
        <f aca="false">IF(AND(A534=A533,C534=C533)=TRUE(),IF(F534=F533,".","1"),".")</f>
        <v>.</v>
      </c>
      <c r="BA534" s="5" t="str">
        <f aca="false">IF(AND(_xlfn.ISFORMULA(R534),_xlfn.ISFORMULA(S534),_xlfn.ISFORMULA(T534))=TRUE(),".",1)</f>
        <v>.</v>
      </c>
      <c r="BB534" s="5" t="str">
        <f aca="false">IF(T534&lt;&gt;".",IF(T534&gt;S534,1,"."),".")</f>
        <v>.</v>
      </c>
      <c r="BC534" s="5" t="n">
        <f aca="false">IFERROR(VLOOKUP(B534,'[1]Share, Heavy Weapons to Ukraine'!B$1:AA$1048576,COLUMN('[1]Share, Heavy Weapons to Ukraine'!C543)-1,0),0)</f>
        <v>1</v>
      </c>
      <c r="BD534" s="5" t="n">
        <f aca="false">VLOOKUP(Sheet1!B534,'[1]Country Summary (€)'!B$1:F$1048576,COLUMN('[1]Country Summary (€)'!C544)-1,FALSE())</f>
        <v>0</v>
      </c>
      <c r="BE534" s="5" t="str">
        <f aca="false">IF(AND(AG534=1,D534="Military",H534&lt;&gt;"Not given")=TRUE(),IF(SUMIFS(#REF!,#REF!,A534)&gt;0,ABS((SUMIFS(#REF!,#REF!,A534)/VLOOKUP("USD",'[1]Exchange Rates'!B$1:C$1048576,2,0)))/S534,"."),".")</f>
        <v>.</v>
      </c>
      <c r="BF534" s="1" t="str">
        <f aca="false">IF(AND(AG534=1,D534="Military",H534&lt;&gt;"Not given")=TRUE(),IF(SUMIFS(#REF!,#REF!,A534)&gt;0,IF((ABS((SUMIFS(#REF!,#REF!,A534)/VLOOKUP("USD",'[1]Exchange Rates'!B$1:C$1048576,2,0)))/S534)&gt;1,(SUMIFS(#REF!,#REF!,A534)-S534)/S534,(S534-SUMIFS(#REF!,#REF!,A534))/SUMIFS(#REF!,#REF!,A534)),"."),".")</f>
        <v>.</v>
      </c>
      <c r="BG534" s="37"/>
      <c r="BH534" s="37"/>
      <c r="BI534" s="37"/>
      <c r="BJ534" s="37"/>
      <c r="BK534" s="37"/>
      <c r="BL534" s="37"/>
      <c r="BM534" s="37"/>
      <c r="BN534" s="37"/>
      <c r="BO534" s="37"/>
      <c r="BP534" s="37"/>
      <c r="BQ534" s="37"/>
      <c r="BR534" s="37"/>
      <c r="BS534" s="37"/>
      <c r="BT534" s="37"/>
      <c r="BU534" s="37"/>
      <c r="BV534" s="37"/>
      <c r="BW534" s="37"/>
      <c r="BX534" s="37"/>
    </row>
    <row r="535" customFormat="false" ht="16.5" hidden="false" customHeight="true" outlineLevel="0" collapsed="false">
      <c r="A535" s="37" t="s">
        <v>554</v>
      </c>
      <c r="B535" s="37" t="s">
        <v>57</v>
      </c>
      <c r="C535" s="92" t="n">
        <v>45020</v>
      </c>
      <c r="D535" s="37" t="s">
        <v>105</v>
      </c>
      <c r="E535" s="37" t="s">
        <v>370</v>
      </c>
      <c r="F535" s="37" t="s">
        <v>578</v>
      </c>
      <c r="G535" s="5" t="s">
        <v>61</v>
      </c>
      <c r="H535" s="39" t="n">
        <v>2100000000</v>
      </c>
      <c r="I535" s="37" t="s">
        <v>588</v>
      </c>
      <c r="J535" s="7" t="str">
        <f aca="false">VLOOKUP($I535,'[1]Price List, Weapons &amp; Items'!B$1:C$1048576,2,0)</f>
        <v>Ammunition for portable defence system</v>
      </c>
      <c r="K535" s="7" t="str">
        <f aca="false">IF(I535=".",I535,VLOOKUP($I535,'[1]Price List, Weapons &amp; Items'!B$1:D$1048576,3,0))</f>
        <v>Light Anti-armor Weapon (LAW) ammunition</v>
      </c>
      <c r="L535" s="8" t="n">
        <f aca="false">VLOOKUP(I535,'[1]Price List, Weapons &amp; Items'!B$1:E$1048576,4,0)</f>
        <v>0</v>
      </c>
      <c r="M535" s="9" t="n">
        <v>25000</v>
      </c>
      <c r="N535" s="9" t="s">
        <v>166</v>
      </c>
      <c r="O535" s="9" t="n">
        <f aca="false">VLOOKUP($I535,'[1]Price List, Weapons &amp; Items'!B$1:G$1048576,6,0)</f>
        <v>78000</v>
      </c>
      <c r="P535" s="6" t="str">
        <f aca="false">IF(TYPE(M535)=1,IF(TYPE(O535)=1,M535*O535,"No price"),".")</f>
        <v>No price</v>
      </c>
      <c r="Q535" s="6" t="str">
        <f aca="false">IF(TYPE(N535)=1,IF(TYPE(O535)=1,N535*O535,"No price"),".")</f>
        <v>.</v>
      </c>
      <c r="R535" s="6" t="str">
        <f aca="false">IF(AG535=1,IF(H535&lt;&gt;"Not given",H535,IF(TYPE(H535)=2,IF(SUMIFS(#REF!,#REF!,A535)&gt;0,SUMIFS(#REF!,#REF!,A535),"."),"Format error")),"")</f>
        <v/>
      </c>
      <c r="S535" s="6" t="str">
        <f aca="false">IF(AND(AG535=1,R535&lt;&gt;".")=TRUE(),R535/VLOOKUP(G535,'[1]Exchange Rates'!B$1:C$1048576,2,0),IF(R535=".",".",""))</f>
        <v/>
      </c>
      <c r="T535" s="6" t="str">
        <f aca="false">IF(AG535=1,IF(AI535="Value is not given at all",".",IF(AI535="Value is given by the source",S535,IF(AI535="Value is calculated with prices",(IF(SUMIFS(#REF!,#REF!,A535)&gt;0,SUMIFS(#REF!,#REF!,A535),"."))/VLOOKUP("USD",'[1]Exchange Rates'!B$1:C$1048576,2,0),"Error with coding"))),"")</f>
        <v/>
      </c>
      <c r="U535" s="43" t="s">
        <v>63</v>
      </c>
      <c r="V535" s="34" t="s">
        <v>521</v>
      </c>
      <c r="W535" s="34" t="s">
        <v>513</v>
      </c>
      <c r="X535" s="37" t="s">
        <v>62</v>
      </c>
      <c r="Y535" s="37" t="s">
        <v>62</v>
      </c>
      <c r="Z535" s="43" t="n">
        <v>0</v>
      </c>
      <c r="AA535" s="43" t="n">
        <v>0</v>
      </c>
      <c r="AB535" s="5" t="n">
        <f aca="false">IF(AND(D535="Humanitarian", AE535&lt;&gt;"."), 1, 0)</f>
        <v>0</v>
      </c>
      <c r="AC535" s="5" t="n">
        <f aca="false">IF(OR(M535="undisclosed", M535="."), 0, IF(M535=N535, 1, 0))</f>
        <v>0</v>
      </c>
      <c r="AD535" s="5" t="n">
        <v>0</v>
      </c>
      <c r="AE535" s="37" t="s">
        <v>62</v>
      </c>
      <c r="AF535" s="12" t="str">
        <f aca="false">""</f>
        <v/>
      </c>
      <c r="AG535" s="36" t="n">
        <v>0</v>
      </c>
      <c r="AH535" s="43" t="s">
        <v>66</v>
      </c>
      <c r="AI535" s="43" t="s">
        <v>67</v>
      </c>
      <c r="AJ535" s="36" t="n">
        <v>1</v>
      </c>
      <c r="AK535" s="43" t="n">
        <v>16</v>
      </c>
      <c r="AL535" s="36" t="n">
        <v>0</v>
      </c>
      <c r="AM535" s="36" t="n">
        <f aca="false">IF(OR(AN535="2022-2023",AN535=2022), 1, 0)</f>
        <v>1</v>
      </c>
      <c r="AN535" s="36" t="s">
        <v>68</v>
      </c>
      <c r="AO535" s="36" t="n">
        <f aca="false">VLOOKUP($I535,'[1]Price List, Weapons &amp; Items'!B$1:F$1048576,5,0)</f>
        <v>0</v>
      </c>
      <c r="AP535" s="36" t="n">
        <f aca="false">IF(AND(AO535=1,M535="undisclosed")=TRUE(),1,0)</f>
        <v>0</v>
      </c>
      <c r="AQ535" s="36" t="n">
        <f aca="false">IF(AND(AO535=1,N535="undisclosed")=TRUE(),1,0)</f>
        <v>0</v>
      </c>
      <c r="AR535" s="36" t="n">
        <f aca="false">IFERROR(IF(SEARCH("ammuni",I535,1)&gt;0,1,0),0)</f>
        <v>0</v>
      </c>
      <c r="AS535" s="5" t="str">
        <f aca="false">VLOOKUP($I535,'[1]Price List, Weapons &amp; Items'!B$1:L$1048576,COLUMN('[1]Price List, Weapons &amp; Items'!$J$11)-1,0)</f>
        <v>Military media (incl. websites)</v>
      </c>
      <c r="AT535" s="5" t="str">
        <f aca="false">IF(I535=".",".",VLOOKUP($I535,'[1]Price List, Weapons &amp; Items'!B$1:J$1048576,3,0))</f>
        <v>Light Anti-armor Weapon (LAW) ammunition</v>
      </c>
      <c r="AU535" s="13" t="str">
        <f aca="true">IF(AG535=1,(OFFSET(I535,0,0,COUNTIF(#REF!,A535),1)),"")</f>
        <v/>
      </c>
      <c r="AV535" s="5" t="n">
        <f aca="false">VLOOKUP($I535,'[1]Price List, Weapons &amp; Items'!B$1:L$1048576,COLUMN('[1]Price List, Weapons &amp; Items'!$L$11)-1,0)</f>
        <v>0</v>
      </c>
      <c r="AW535" s="5" t="n">
        <f aca="false">IF(U535="Yes",1,0)</f>
        <v>1</v>
      </c>
      <c r="AX535" s="5" t="n">
        <f aca="false">IF(D535="Military",IF(OR(IFERROR(SEARCH("equipment",E535,1),0)&gt;0,IFERROR(SEARCH("weapons",E535,1),0)&gt;0),1,0),0)</f>
        <v>1</v>
      </c>
      <c r="AY535" s="5" t="str">
        <f aca="false">IFERROR(IF(VALUE(TEXT(C535,"mm"))=IF(AK535&gt;12,AK535-12,AK535),".",IF(TEXT(C535,"mm")="01",".",1)),"Value is not in date format")</f>
        <v>.</v>
      </c>
      <c r="AZ535" s="5" t="str">
        <f aca="false">IF(AND(A535=A534,C535=C534)=TRUE(),IF(F535=F534,".","1"),".")</f>
        <v>.</v>
      </c>
      <c r="BA535" s="5" t="str">
        <f aca="false">IF(AND(_xlfn.ISFORMULA(R535),_xlfn.ISFORMULA(S535),_xlfn.ISFORMULA(T535))=TRUE(),".",1)</f>
        <v>.</v>
      </c>
      <c r="BB535" s="5" t="str">
        <f aca="false">IF(T535&lt;&gt;".",IF(T535&gt;S535,1,"."),".")</f>
        <v>.</v>
      </c>
      <c r="BC535" s="5" t="n">
        <f aca="false">IFERROR(VLOOKUP(B535,'[1]Share, Heavy Weapons to Ukraine'!B$1:AA$1048576,COLUMN('[1]Share, Heavy Weapons to Ukraine'!C544)-1,0),0)</f>
        <v>1</v>
      </c>
      <c r="BD535" s="5" t="n">
        <f aca="false">VLOOKUP(Sheet1!B535,'[1]Country Summary (€)'!B$1:F$1048576,COLUMN('[1]Country Summary (€)'!C545)-1,FALSE())</f>
        <v>0</v>
      </c>
      <c r="BE535" s="5" t="str">
        <f aca="false">IF(AND(AG535=1,D535="Military",H535&lt;&gt;"Not given")=TRUE(),IF(SUMIFS(#REF!,#REF!,A535)&gt;0,ABS((SUMIFS(#REF!,#REF!,A535)/VLOOKUP("USD",'[1]Exchange Rates'!B$1:C$1048576,2,0)))/S535,"."),".")</f>
        <v>.</v>
      </c>
      <c r="BF535" s="1" t="str">
        <f aca="false">IF(AND(AG535=1,D535="Military",H535&lt;&gt;"Not given")=TRUE(),IF(SUMIFS(#REF!,#REF!,A535)&gt;0,IF((ABS((SUMIFS(#REF!,#REF!,A535)/VLOOKUP("USD",'[1]Exchange Rates'!B$1:C$1048576,2,0)))/S535)&gt;1,(SUMIFS(#REF!,#REF!,A535)-S535)/S535,(S535-SUMIFS(#REF!,#REF!,A535))/SUMIFS(#REF!,#REF!,A535)),"."),".")</f>
        <v>.</v>
      </c>
      <c r="BG535" s="37"/>
      <c r="BH535" s="37"/>
      <c r="BI535" s="37"/>
      <c r="BJ535" s="37"/>
      <c r="BK535" s="37"/>
      <c r="BL535" s="37"/>
      <c r="BM535" s="37"/>
      <c r="BN535" s="37"/>
      <c r="BO535" s="37"/>
      <c r="BP535" s="37"/>
      <c r="BQ535" s="37"/>
      <c r="BR535" s="37"/>
      <c r="BS535" s="37"/>
      <c r="BT535" s="37"/>
      <c r="BU535" s="37"/>
      <c r="BV535" s="37"/>
      <c r="BW535" s="37"/>
      <c r="BX535" s="37"/>
    </row>
    <row r="536" customFormat="false" ht="16.5" hidden="false" customHeight="true" outlineLevel="0" collapsed="false">
      <c r="A536" s="37" t="s">
        <v>554</v>
      </c>
      <c r="B536" s="37" t="s">
        <v>57</v>
      </c>
      <c r="C536" s="92" t="n">
        <v>45020</v>
      </c>
      <c r="D536" s="37" t="s">
        <v>105</v>
      </c>
      <c r="E536" s="37" t="s">
        <v>370</v>
      </c>
      <c r="F536" s="37" t="s">
        <v>578</v>
      </c>
      <c r="G536" s="5" t="s">
        <v>61</v>
      </c>
      <c r="H536" s="39" t="n">
        <v>2100000000</v>
      </c>
      <c r="I536" s="37" t="s">
        <v>362</v>
      </c>
      <c r="J536" s="7" t="str">
        <f aca="false">VLOOKUP($I536,'[1]Price List, Weapons &amp; Items'!B$1:C$1048576,2,0)</f>
        <v>Ammunition for light infantry</v>
      </c>
      <c r="K536" s="7" t="str">
        <f aca="false">IF(I536=".",I536,VLOOKUP($I536,'[1]Price List, Weapons &amp; Items'!B$1:D$1048576,3,0))</f>
        <v>Small Arms and Light Weapons (SALW) ammunition</v>
      </c>
      <c r="L536" s="8" t="n">
        <f aca="false">VLOOKUP(I536,'[1]Price List, Weapons &amp; Items'!B$1:E$1048576,4,0)</f>
        <v>0</v>
      </c>
      <c r="M536" s="9" t="n">
        <v>3600</v>
      </c>
      <c r="N536" s="9" t="s">
        <v>166</v>
      </c>
      <c r="O536" s="9" t="n">
        <f aca="false">VLOOKUP($I536,'[1]Price List, Weapons &amp; Items'!B$1:G$1048576,6,0)</f>
        <v>0.47</v>
      </c>
      <c r="P536" s="6" t="str">
        <f aca="false">IF(TYPE(M536)=1,IF(TYPE(O536)=1,M536*O536,"No price"),".")</f>
        <v>No price</v>
      </c>
      <c r="Q536" s="6" t="str">
        <f aca="false">IF(TYPE(N536)=1,IF(TYPE(O536)=1,N536*O536,"No price"),".")</f>
        <v>.</v>
      </c>
      <c r="R536" s="6" t="str">
        <f aca="false">IF(AG536=1,IF(H536&lt;&gt;"Not given",H536,IF(TYPE(H536)=2,IF(SUMIFS(#REF!,#REF!,A536)&gt;0,SUMIFS(#REF!,#REF!,A536),"."),"Format error")),"")</f>
        <v/>
      </c>
      <c r="S536" s="6" t="str">
        <f aca="false">IF(AND(AG536=1,R536&lt;&gt;".")=TRUE(),R536/VLOOKUP(G536,'[1]Exchange Rates'!B$1:C$1048576,2,0),IF(R536=".",".",""))</f>
        <v/>
      </c>
      <c r="T536" s="6" t="str">
        <f aca="false">IF(AG536=1,IF(AI536="Value is not given at all",".",IF(AI536="Value is given by the source",S536,IF(AI536="Value is calculated with prices",(IF(SUMIFS(#REF!,#REF!,A536)&gt;0,SUMIFS(#REF!,#REF!,A536),"."))/VLOOKUP("USD",'[1]Exchange Rates'!B$1:C$1048576,2,0),"Error with coding"))),"")</f>
        <v/>
      </c>
      <c r="U536" s="43" t="s">
        <v>63</v>
      </c>
      <c r="V536" s="34" t="s">
        <v>521</v>
      </c>
      <c r="W536" s="34" t="s">
        <v>513</v>
      </c>
      <c r="X536" s="37" t="s">
        <v>62</v>
      </c>
      <c r="Y536" s="37" t="s">
        <v>62</v>
      </c>
      <c r="Z536" s="43" t="n">
        <v>0</v>
      </c>
      <c r="AA536" s="43" t="n">
        <v>0</v>
      </c>
      <c r="AB536" s="5" t="n">
        <f aca="false">IF(AND(D536="Humanitarian", AE536&lt;&gt;"."), 1, 0)</f>
        <v>0</v>
      </c>
      <c r="AC536" s="5" t="n">
        <f aca="false">IF(OR(M536="undisclosed", M536="."), 0, IF(M536=N536, 1, 0))</f>
        <v>0</v>
      </c>
      <c r="AD536" s="5" t="n">
        <v>0</v>
      </c>
      <c r="AE536" s="37" t="s">
        <v>62</v>
      </c>
      <c r="AF536" s="12" t="str">
        <f aca="false">""</f>
        <v/>
      </c>
      <c r="AG536" s="36" t="n">
        <v>0</v>
      </c>
      <c r="AH536" s="43" t="s">
        <v>66</v>
      </c>
      <c r="AI536" s="43" t="s">
        <v>67</v>
      </c>
      <c r="AJ536" s="36" t="n">
        <v>1</v>
      </c>
      <c r="AK536" s="43" t="n">
        <v>16</v>
      </c>
      <c r="AL536" s="36" t="n">
        <v>0</v>
      </c>
      <c r="AM536" s="36" t="n">
        <f aca="false">IF(OR(AN536="2022-2023",AN536=2022), 1, 0)</f>
        <v>1</v>
      </c>
      <c r="AN536" s="36" t="s">
        <v>68</v>
      </c>
      <c r="AO536" s="36" t="n">
        <f aca="false">VLOOKUP($I536,'[1]Price List, Weapons &amp; Items'!B$1:F$1048576,5,0)</f>
        <v>0</v>
      </c>
      <c r="AP536" s="36" t="n">
        <f aca="false">IF(AND(AO536=1,M536="undisclosed")=TRUE(),1,0)</f>
        <v>0</v>
      </c>
      <c r="AQ536" s="36" t="n">
        <f aca="false">IF(AND(AO536=1,N536="undisclosed")=TRUE(),1,0)</f>
        <v>0</v>
      </c>
      <c r="AR536" s="36" t="n">
        <f aca="false">IFERROR(IF(SEARCH("ammuni",I536,1)&gt;0,1,0),0)</f>
        <v>1</v>
      </c>
      <c r="AS536" s="5" t="str">
        <f aca="false">VLOOKUP($I536,'[1]Price List, Weapons &amp; Items'!B$1:L$1048576,COLUMN('[1]Price List, Weapons &amp; Items'!$J$11)-1,0)</f>
        <v>Miscellaneous</v>
      </c>
      <c r="AT536" s="5" t="str">
        <f aca="false">IF(I536=".",".",VLOOKUP($I536,'[1]Price List, Weapons &amp; Items'!B$1:J$1048576,3,0))</f>
        <v>Small Arms and Light Weapons (SALW) ammunition</v>
      </c>
      <c r="AU536" s="13" t="str">
        <f aca="true">IF(AG536=1,(OFFSET(I536,0,0,COUNTIF(#REF!,A536),1)),"")</f>
        <v/>
      </c>
      <c r="AV536" s="5" t="n">
        <f aca="false">VLOOKUP($I536,'[1]Price List, Weapons &amp; Items'!B$1:L$1048576,COLUMN('[1]Price List, Weapons &amp; Items'!$L$11)-1,0)</f>
        <v>0</v>
      </c>
      <c r="AW536" s="5" t="n">
        <f aca="false">IF(U536="Yes",1,0)</f>
        <v>1</v>
      </c>
      <c r="AX536" s="5" t="n">
        <f aca="false">IF(D536="Military",IF(OR(IFERROR(SEARCH("equipment",E536,1),0)&gt;0,IFERROR(SEARCH("weapons",E536,1),0)&gt;0),1,0),0)</f>
        <v>1</v>
      </c>
      <c r="AY536" s="5" t="str">
        <f aca="false">IFERROR(IF(VALUE(TEXT(C536,"mm"))=IF(AK536&gt;12,AK536-12,AK536),".",IF(TEXT(C536,"mm")="01",".",1)),"Value is not in date format")</f>
        <v>.</v>
      </c>
      <c r="AZ536" s="5" t="str">
        <f aca="false">IF(AND(A536=A535,C536=C535)=TRUE(),IF(F536=F535,".","1"),".")</f>
        <v>.</v>
      </c>
      <c r="BA536" s="5" t="str">
        <f aca="false">IF(AND(_xlfn.ISFORMULA(R536),_xlfn.ISFORMULA(S536),_xlfn.ISFORMULA(T536))=TRUE(),".",1)</f>
        <v>.</v>
      </c>
      <c r="BB536" s="5" t="str">
        <f aca="false">IF(T536&lt;&gt;".",IF(T536&gt;S536,1,"."),".")</f>
        <v>.</v>
      </c>
      <c r="BC536" s="5" t="n">
        <f aca="false">IFERROR(VLOOKUP(B536,'[1]Share, Heavy Weapons to Ukraine'!B$1:AA$1048576,COLUMN('[1]Share, Heavy Weapons to Ukraine'!C545)-1,0),0)</f>
        <v>1</v>
      </c>
      <c r="BD536" s="5" t="n">
        <f aca="false">VLOOKUP(Sheet1!B536,'[1]Country Summary (€)'!B$1:F$1048576,COLUMN('[1]Country Summary (€)'!C546)-1,FALSE())</f>
        <v>0</v>
      </c>
      <c r="BE536" s="5" t="str">
        <f aca="false">IF(AND(AG536=1,D536="Military",H536&lt;&gt;"Not given")=TRUE(),IF(SUMIFS(#REF!,#REF!,A536)&gt;0,ABS((SUMIFS(#REF!,#REF!,A536)/VLOOKUP("USD",'[1]Exchange Rates'!B$1:C$1048576,2,0)))/S536,"."),".")</f>
        <v>.</v>
      </c>
      <c r="BF536" s="1" t="str">
        <f aca="false">IF(AND(AG536=1,D536="Military",H536&lt;&gt;"Not given")=TRUE(),IF(SUMIFS(#REF!,#REF!,A536)&gt;0,IF((ABS((SUMIFS(#REF!,#REF!,A536)/VLOOKUP("USD",'[1]Exchange Rates'!B$1:C$1048576,2,0)))/S536)&gt;1,(SUMIFS(#REF!,#REF!,A536)-S536)/S536,(S536-SUMIFS(#REF!,#REF!,A536))/SUMIFS(#REF!,#REF!,A536)),"."),".")</f>
        <v>.</v>
      </c>
      <c r="BG536" s="37"/>
      <c r="BH536" s="37"/>
      <c r="BI536" s="37"/>
      <c r="BJ536" s="37"/>
      <c r="BK536" s="37"/>
      <c r="BL536" s="37"/>
      <c r="BM536" s="37"/>
      <c r="BN536" s="37"/>
      <c r="BO536" s="37"/>
      <c r="BP536" s="37"/>
      <c r="BQ536" s="37"/>
      <c r="BR536" s="37"/>
      <c r="BS536" s="37"/>
      <c r="BT536" s="37"/>
      <c r="BU536" s="37"/>
      <c r="BV536" s="37"/>
      <c r="BW536" s="37"/>
      <c r="BX536" s="37"/>
    </row>
    <row r="537" customFormat="false" ht="16.5" hidden="false" customHeight="true" outlineLevel="0" collapsed="false">
      <c r="A537" s="37" t="s">
        <v>554</v>
      </c>
      <c r="B537" s="37" t="s">
        <v>57</v>
      </c>
      <c r="C537" s="92" t="n">
        <v>45020</v>
      </c>
      <c r="D537" s="37" t="s">
        <v>105</v>
      </c>
      <c r="E537" s="37" t="s">
        <v>370</v>
      </c>
      <c r="F537" s="37" t="s">
        <v>578</v>
      </c>
      <c r="G537" s="5" t="s">
        <v>61</v>
      </c>
      <c r="H537" s="39" t="n">
        <v>2100000000</v>
      </c>
      <c r="I537" s="37" t="s">
        <v>335</v>
      </c>
      <c r="J537" s="7" t="str">
        <f aca="false">VLOOKUP($I537,'[1]Price List, Weapons &amp; Items'!B$1:C$1048576,2,0)</f>
        <v>Ammunition for light infantry</v>
      </c>
      <c r="K537" s="7" t="str">
        <f aca="false">IF(I537=".",I537,VLOOKUP($I537,'[1]Price List, Weapons &amp; Items'!B$1:D$1048576,3,0))</f>
        <v>Small Arms and Light Weapons (SALW) ammunition</v>
      </c>
      <c r="L537" s="8" t="n">
        <f aca="false">VLOOKUP(I537,'[1]Price List, Weapons &amp; Items'!B$1:E$1048576,4,0)</f>
        <v>0</v>
      </c>
      <c r="M537" s="9" t="n">
        <v>23000000</v>
      </c>
      <c r="N537" s="9" t="s">
        <v>166</v>
      </c>
      <c r="O537" s="9" t="n">
        <f aca="false">VLOOKUP($I537,'[1]Price List, Weapons &amp; Items'!B$1:G$1048576,6,0)</f>
        <v>0.47</v>
      </c>
      <c r="P537" s="6" t="str">
        <f aca="false">IF(TYPE(M537)=1,IF(TYPE(O537)=1,M537*O537,"No price"),".")</f>
        <v>No price</v>
      </c>
      <c r="Q537" s="6" t="str">
        <f aca="false">IF(TYPE(N537)=1,IF(TYPE(O537)=1,N537*O537,"No price"),".")</f>
        <v>.</v>
      </c>
      <c r="R537" s="6" t="str">
        <f aca="false">IF(AG537=1,IF(H537&lt;&gt;"Not given",H537,IF(TYPE(H537)=2,IF(SUMIFS(#REF!,#REF!,A537)&gt;0,SUMIFS(#REF!,#REF!,A537),"."),"Format error")),"")</f>
        <v/>
      </c>
      <c r="S537" s="6" t="str">
        <f aca="false">IF(AND(AG537=1,R537&lt;&gt;".")=TRUE(),R537/VLOOKUP(G537,'[1]Exchange Rates'!B$1:C$1048576,2,0),IF(R537=".",".",""))</f>
        <v/>
      </c>
      <c r="T537" s="6" t="str">
        <f aca="false">IF(AG537=1,IF(AI537="Value is not given at all",".",IF(AI537="Value is given by the source",S537,IF(AI537="Value is calculated with prices",(IF(SUMIFS(#REF!,#REF!,A537)&gt;0,SUMIFS(#REF!,#REF!,A537),"."))/VLOOKUP("USD",'[1]Exchange Rates'!B$1:C$1048576,2,0),"Error with coding"))),"")</f>
        <v/>
      </c>
      <c r="U537" s="43" t="s">
        <v>63</v>
      </c>
      <c r="V537" s="34" t="s">
        <v>521</v>
      </c>
      <c r="W537" s="34" t="s">
        <v>513</v>
      </c>
      <c r="X537" s="37" t="s">
        <v>62</v>
      </c>
      <c r="Y537" s="37" t="s">
        <v>62</v>
      </c>
      <c r="Z537" s="43" t="n">
        <v>0</v>
      </c>
      <c r="AA537" s="43" t="n">
        <v>0</v>
      </c>
      <c r="AB537" s="5" t="n">
        <f aca="false">IF(AND(D537="Humanitarian", AE537&lt;&gt;"."), 1, 0)</f>
        <v>0</v>
      </c>
      <c r="AC537" s="5" t="n">
        <f aca="false">IF(OR(M537="undisclosed", M537="."), 0, IF(M537=N537, 1, 0))</f>
        <v>0</v>
      </c>
      <c r="AD537" s="5" t="n">
        <v>0</v>
      </c>
      <c r="AE537" s="37" t="s">
        <v>62</v>
      </c>
      <c r="AF537" s="12" t="str">
        <f aca="false">""</f>
        <v/>
      </c>
      <c r="AG537" s="36" t="n">
        <v>0</v>
      </c>
      <c r="AH537" s="43" t="s">
        <v>66</v>
      </c>
      <c r="AI537" s="43" t="s">
        <v>67</v>
      </c>
      <c r="AJ537" s="36" t="n">
        <v>1</v>
      </c>
      <c r="AK537" s="43" t="n">
        <v>16</v>
      </c>
      <c r="AL537" s="36" t="n">
        <v>0</v>
      </c>
      <c r="AM537" s="36" t="n">
        <f aca="false">IF(OR(AN537="2022-2023",AN537=2022), 1, 0)</f>
        <v>1</v>
      </c>
      <c r="AN537" s="36" t="s">
        <v>68</v>
      </c>
      <c r="AO537" s="36" t="n">
        <f aca="false">VLOOKUP($I537,'[1]Price List, Weapons &amp; Items'!B$1:F$1048576,5,0)</f>
        <v>0</v>
      </c>
      <c r="AP537" s="36" t="n">
        <f aca="false">IF(AND(AO537=1,M537="undisclosed")=TRUE(),1,0)</f>
        <v>0</v>
      </c>
      <c r="AQ537" s="36" t="n">
        <f aca="false">IF(AND(AO537=1,N537="undisclosed")=TRUE(),1,0)</f>
        <v>0</v>
      </c>
      <c r="AR537" s="36" t="n">
        <f aca="false">IFERROR(IF(SEARCH("ammuni",I537,1)&gt;0,1,0),0)</f>
        <v>1</v>
      </c>
      <c r="AS537" s="5" t="str">
        <f aca="false">VLOOKUP($I537,'[1]Price List, Weapons &amp; Items'!B$1:L$1048576,COLUMN('[1]Price List, Weapons &amp; Items'!$J$11)-1,0)</f>
        <v>Miscellaneous</v>
      </c>
      <c r="AT537" s="5" t="str">
        <f aca="false">IF(I537=".",".",VLOOKUP($I537,'[1]Price List, Weapons &amp; Items'!B$1:J$1048576,3,0))</f>
        <v>Small Arms and Light Weapons (SALW) ammunition</v>
      </c>
      <c r="AU537" s="13" t="str">
        <f aca="true">IF(AG537=1,(OFFSET(I537,0,0,COUNTIF(#REF!,A537),1)),"")</f>
        <v/>
      </c>
      <c r="AV537" s="5" t="n">
        <f aca="false">VLOOKUP($I537,'[1]Price List, Weapons &amp; Items'!B$1:L$1048576,COLUMN('[1]Price List, Weapons &amp; Items'!$L$11)-1,0)</f>
        <v>0</v>
      </c>
      <c r="AW537" s="5" t="n">
        <f aca="false">IF(U537="Yes",1,0)</f>
        <v>1</v>
      </c>
      <c r="AX537" s="5" t="n">
        <f aca="false">IF(D537="Military",IF(OR(IFERROR(SEARCH("equipment",E537,1),0)&gt;0,IFERROR(SEARCH("weapons",E537,1),0)&gt;0),1,0),0)</f>
        <v>1</v>
      </c>
      <c r="AY537" s="5" t="str">
        <f aca="false">IFERROR(IF(VALUE(TEXT(C537,"mm"))=IF(AK537&gt;12,AK537-12,AK537),".",IF(TEXT(C537,"mm")="01",".",1)),"Value is not in date format")</f>
        <v>.</v>
      </c>
      <c r="AZ537" s="5" t="str">
        <f aca="false">IF(AND(A537=A536,C537=C536)=TRUE(),IF(F537=F536,".","1"),".")</f>
        <v>.</v>
      </c>
      <c r="BA537" s="5" t="str">
        <f aca="false">IF(AND(_xlfn.ISFORMULA(R537),_xlfn.ISFORMULA(S537),_xlfn.ISFORMULA(T537))=TRUE(),".",1)</f>
        <v>.</v>
      </c>
      <c r="BB537" s="5" t="str">
        <f aca="false">IF(T537&lt;&gt;".",IF(T537&gt;S537,1,"."),".")</f>
        <v>.</v>
      </c>
      <c r="BC537" s="5" t="n">
        <f aca="false">IFERROR(VLOOKUP(B537,'[1]Share, Heavy Weapons to Ukraine'!B$1:AA$1048576,COLUMN('[1]Share, Heavy Weapons to Ukraine'!C546)-1,0),0)</f>
        <v>1</v>
      </c>
      <c r="BD537" s="5" t="n">
        <f aca="false">VLOOKUP(Sheet1!B537,'[1]Country Summary (€)'!B$1:F$1048576,COLUMN('[1]Country Summary (€)'!C547)-1,FALSE())</f>
        <v>0</v>
      </c>
      <c r="BE537" s="5" t="str">
        <f aca="false">IF(AND(AG537=1,D537="Military",H537&lt;&gt;"Not given")=TRUE(),IF(SUMIFS(#REF!,#REF!,A537)&gt;0,ABS((SUMIFS(#REF!,#REF!,A537)/VLOOKUP("USD",'[1]Exchange Rates'!B$1:C$1048576,2,0)))/S537,"."),".")</f>
        <v>.</v>
      </c>
      <c r="BF537" s="1" t="str">
        <f aca="false">IF(AND(AG537=1,D537="Military",H537&lt;&gt;"Not given")=TRUE(),IF(SUMIFS(#REF!,#REF!,A537)&gt;0,IF((ABS((SUMIFS(#REF!,#REF!,A537)/VLOOKUP("USD",'[1]Exchange Rates'!B$1:C$1048576,2,0)))/S537)&gt;1,(SUMIFS(#REF!,#REF!,A537)-S537)/S537,(S537-SUMIFS(#REF!,#REF!,A537))/SUMIFS(#REF!,#REF!,A537)),"."),".")</f>
        <v>.</v>
      </c>
      <c r="BG537" s="37"/>
      <c r="BH537" s="37"/>
      <c r="BI537" s="37"/>
      <c r="BJ537" s="37"/>
      <c r="BK537" s="37"/>
      <c r="BL537" s="37"/>
      <c r="BM537" s="37"/>
      <c r="BN537" s="37"/>
      <c r="BO537" s="37"/>
      <c r="BP537" s="37"/>
      <c r="BQ537" s="37"/>
      <c r="BR537" s="37"/>
      <c r="BS537" s="37"/>
      <c r="BT537" s="37"/>
      <c r="BU537" s="37"/>
      <c r="BV537" s="37"/>
      <c r="BW537" s="37"/>
      <c r="BX537" s="37"/>
    </row>
    <row r="538" customFormat="false" ht="16.5" hidden="false" customHeight="true" outlineLevel="0" collapsed="false">
      <c r="A538" s="37" t="s">
        <v>554</v>
      </c>
      <c r="B538" s="37" t="s">
        <v>57</v>
      </c>
      <c r="C538" s="92" t="n">
        <v>45020</v>
      </c>
      <c r="D538" s="37" t="s">
        <v>105</v>
      </c>
      <c r="E538" s="37" t="s">
        <v>370</v>
      </c>
      <c r="F538" s="37" t="s">
        <v>578</v>
      </c>
      <c r="G538" s="5" t="s">
        <v>61</v>
      </c>
      <c r="H538" s="39" t="n">
        <v>2100000000</v>
      </c>
      <c r="I538" s="37" t="s">
        <v>509</v>
      </c>
      <c r="J538" s="7" t="str">
        <f aca="false">VLOOKUP($I538,'[1]Price List, Weapons &amp; Items'!B$1:C$1048576,2,0)</f>
        <v>Heavy weapon</v>
      </c>
      <c r="K538" s="7" t="str">
        <f aca="false">IF(I538=".",I538,VLOOKUP($I538,'[1]Price List, Weapons &amp; Items'!B$1:D$1048576,3,0))</f>
        <v>Armored Recovery Vehicle (ARV)</v>
      </c>
      <c r="L538" s="8" t="n">
        <f aca="false">VLOOKUP(I538,'[1]Price List, Weapons &amp; Items'!B$1:E$1048576,4,0)</f>
        <v>0</v>
      </c>
      <c r="M538" s="9" t="n">
        <v>7</v>
      </c>
      <c r="N538" s="9" t="s">
        <v>166</v>
      </c>
      <c r="O538" s="9" t="n">
        <f aca="false">VLOOKUP($I538,'[1]Price List, Weapons &amp; Items'!B$1:G$1048576,6,0)</f>
        <v>6654468.87154607</v>
      </c>
      <c r="P538" s="6" t="str">
        <f aca="false">IF(TYPE(M538)=1,IF(TYPE(O538)=1,M538*O538,"No price"),".")</f>
        <v>No price</v>
      </c>
      <c r="Q538" s="6" t="str">
        <f aca="false">IF(TYPE(N538)=1,IF(TYPE(O538)=1,N538*O538,"No price"),".")</f>
        <v>.</v>
      </c>
      <c r="R538" s="6" t="str">
        <f aca="false">IF(AG538=1,IF(H538&lt;&gt;"Not given",H538,IF(TYPE(H538)=2,IF(SUMIFS(#REF!,#REF!,A538)&gt;0,SUMIFS(#REF!,#REF!,A538),"."),"Format error")),"")</f>
        <v/>
      </c>
      <c r="S538" s="6" t="str">
        <f aca="false">IF(AND(AG538=1,R538&lt;&gt;".")=TRUE(),R538/VLOOKUP(G538,'[1]Exchange Rates'!B$1:C$1048576,2,0),IF(R538=".",".",""))</f>
        <v/>
      </c>
      <c r="T538" s="6" t="str">
        <f aca="false">IF(AG538=1,IF(AI538="Value is not given at all",".",IF(AI538="Value is given by the source",S538,IF(AI538="Value is calculated with prices",(IF(SUMIFS(#REF!,#REF!,A538)&gt;0,SUMIFS(#REF!,#REF!,A538),"."))/VLOOKUP("USD",'[1]Exchange Rates'!B$1:C$1048576,2,0),"Error with coding"))),"")</f>
        <v/>
      </c>
      <c r="U538" s="43" t="s">
        <v>63</v>
      </c>
      <c r="V538" s="34" t="s">
        <v>521</v>
      </c>
      <c r="W538" s="34" t="s">
        <v>513</v>
      </c>
      <c r="X538" s="37" t="s">
        <v>62</v>
      </c>
      <c r="Y538" s="37" t="s">
        <v>62</v>
      </c>
      <c r="Z538" s="43" t="n">
        <v>0</v>
      </c>
      <c r="AA538" s="43" t="n">
        <v>0</v>
      </c>
      <c r="AB538" s="5" t="n">
        <f aca="false">IF(AND(D538="Humanitarian", AE538&lt;&gt;"."), 1, 0)</f>
        <v>0</v>
      </c>
      <c r="AC538" s="5" t="n">
        <f aca="false">IF(OR(M538="undisclosed", M538="."), 0, IF(M538=N538, 1, 0))</f>
        <v>0</v>
      </c>
      <c r="AD538" s="5" t="n">
        <v>0</v>
      </c>
      <c r="AE538" s="37" t="s">
        <v>62</v>
      </c>
      <c r="AF538" s="12" t="str">
        <f aca="false">""</f>
        <v/>
      </c>
      <c r="AG538" s="36" t="n">
        <v>0</v>
      </c>
      <c r="AH538" s="43" t="s">
        <v>66</v>
      </c>
      <c r="AI538" s="43" t="s">
        <v>67</v>
      </c>
      <c r="AJ538" s="36" t="n">
        <v>1</v>
      </c>
      <c r="AK538" s="43" t="n">
        <v>16</v>
      </c>
      <c r="AL538" s="36" t="n">
        <v>0</v>
      </c>
      <c r="AM538" s="36" t="n">
        <f aca="false">IF(OR(AN538="2022-2023",AN538=2022), 1, 0)</f>
        <v>1</v>
      </c>
      <c r="AN538" s="36" t="s">
        <v>68</v>
      </c>
      <c r="AO538" s="36" t="n">
        <f aca="false">VLOOKUP($I538,'[1]Price List, Weapons &amp; Items'!B$1:F$1048576,5,0)</f>
        <v>1</v>
      </c>
      <c r="AP538" s="36" t="n">
        <f aca="false">IF(AND(AO538=1,M538="undisclosed")=TRUE(),1,0)</f>
        <v>0</v>
      </c>
      <c r="AQ538" s="36" t="n">
        <f aca="false">IF(AND(AO538=1,N538="undisclosed")=TRUE(),1,0)</f>
        <v>1</v>
      </c>
      <c r="AR538" s="36" t="n">
        <f aca="false">IFERROR(IF(SEARCH("ammuni",I538,1)&gt;0,1,0),0)</f>
        <v>0</v>
      </c>
      <c r="AS538" s="5" t="str">
        <f aca="false">VLOOKUP($I538,'[1]Price List, Weapons &amp; Items'!B$1:L$1048576,COLUMN('[1]Price List, Weapons &amp; Items'!$J$11)-1,0)</f>
        <v>Contracts</v>
      </c>
      <c r="AT538" s="5" t="str">
        <f aca="false">IF(I538=".",".",VLOOKUP($I538,'[1]Price List, Weapons &amp; Items'!B$1:J$1048576,3,0))</f>
        <v>Armored Recovery Vehicle (ARV)</v>
      </c>
      <c r="AU538" s="13" t="str">
        <f aca="true">IF(AG538=1,(OFFSET(I538,0,0,COUNTIF(#REF!,A538),1)),"")</f>
        <v/>
      </c>
      <c r="AV538" s="5" t="n">
        <f aca="false">VLOOKUP($I538,'[1]Price List, Weapons &amp; Items'!B$1:L$1048576,COLUMN('[1]Price List, Weapons &amp; Items'!$L$11)-1,0)</f>
        <v>0</v>
      </c>
      <c r="AW538" s="5" t="n">
        <f aca="false">IF(U538="Yes",1,0)</f>
        <v>1</v>
      </c>
      <c r="AX538" s="5" t="n">
        <f aca="false">IF(D538="Military",IF(OR(IFERROR(SEARCH("equipment",E538,1),0)&gt;0,IFERROR(SEARCH("weapons",E538,1),0)&gt;0),1,0),0)</f>
        <v>1</v>
      </c>
      <c r="AY538" s="5" t="str">
        <f aca="false">IFERROR(IF(VALUE(TEXT(C538,"mm"))=IF(AK538&gt;12,AK538-12,AK538),".",IF(TEXT(C538,"mm")="01",".",1)),"Value is not in date format")</f>
        <v>.</v>
      </c>
      <c r="AZ538" s="5" t="str">
        <f aca="false">IF(AND(A538=A537,C538=C537)=TRUE(),IF(F538=F537,".","1"),".")</f>
        <v>.</v>
      </c>
      <c r="BA538" s="5" t="str">
        <f aca="false">IF(AND(_xlfn.ISFORMULA(R538),_xlfn.ISFORMULA(S538),_xlfn.ISFORMULA(T538))=TRUE(),".",1)</f>
        <v>.</v>
      </c>
      <c r="BB538" s="5" t="str">
        <f aca="false">IF(T538&lt;&gt;".",IF(T538&gt;S538,1,"."),".")</f>
        <v>.</v>
      </c>
      <c r="BC538" s="5" t="n">
        <f aca="false">IFERROR(VLOOKUP(B538,'[1]Share, Heavy Weapons to Ukraine'!B$1:AA$1048576,COLUMN('[1]Share, Heavy Weapons to Ukraine'!C547)-1,0),0)</f>
        <v>1</v>
      </c>
      <c r="BD538" s="5" t="n">
        <f aca="false">VLOOKUP(Sheet1!B538,'[1]Country Summary (€)'!B$1:F$1048576,COLUMN('[1]Country Summary (€)'!C548)-1,FALSE())</f>
        <v>0</v>
      </c>
      <c r="BE538" s="5" t="str">
        <f aca="false">IF(AND(AG538=1,D538="Military",H538&lt;&gt;"Not given")=TRUE(),IF(SUMIFS(#REF!,#REF!,A538)&gt;0,ABS((SUMIFS(#REF!,#REF!,A538)/VLOOKUP("USD",'[1]Exchange Rates'!B$1:C$1048576,2,0)))/S538,"."),".")</f>
        <v>.</v>
      </c>
      <c r="BF538" s="1" t="str">
        <f aca="false">IF(AND(AG538=1,D538="Military",H538&lt;&gt;"Not given")=TRUE(),IF(SUMIFS(#REF!,#REF!,A538)&gt;0,IF((ABS((SUMIFS(#REF!,#REF!,A538)/VLOOKUP("USD",'[1]Exchange Rates'!B$1:C$1048576,2,0)))/S538)&gt;1,(SUMIFS(#REF!,#REF!,A538)-S538)/S538,(S538-SUMIFS(#REF!,#REF!,A538))/SUMIFS(#REF!,#REF!,A538)),"."),".")</f>
        <v>.</v>
      </c>
      <c r="BG538" s="37"/>
      <c r="BH538" s="37"/>
      <c r="BI538" s="37"/>
      <c r="BJ538" s="37"/>
      <c r="BK538" s="37"/>
      <c r="BL538" s="37"/>
      <c r="BM538" s="37"/>
      <c r="BN538" s="37"/>
      <c r="BO538" s="37"/>
      <c r="BP538" s="37"/>
      <c r="BQ538" s="37"/>
      <c r="BR538" s="37"/>
      <c r="BS538" s="37"/>
      <c r="BT538" s="37"/>
      <c r="BU538" s="37"/>
      <c r="BV538" s="37"/>
      <c r="BW538" s="37"/>
      <c r="BX538" s="37"/>
    </row>
    <row r="539" customFormat="false" ht="16.5" hidden="false" customHeight="true" outlineLevel="0" collapsed="false">
      <c r="A539" s="37" t="s">
        <v>554</v>
      </c>
      <c r="B539" s="37" t="s">
        <v>57</v>
      </c>
      <c r="C539" s="92" t="n">
        <v>45020</v>
      </c>
      <c r="D539" s="37" t="s">
        <v>105</v>
      </c>
      <c r="E539" s="37" t="s">
        <v>370</v>
      </c>
      <c r="F539" s="37" t="s">
        <v>578</v>
      </c>
      <c r="G539" s="5" t="s">
        <v>61</v>
      </c>
      <c r="H539" s="39" t="n">
        <v>2100000000</v>
      </c>
      <c r="I539" s="37" t="s">
        <v>519</v>
      </c>
      <c r="J539" s="7" t="str">
        <f aca="false">VLOOKUP($I539,'[1]Price List, Weapons &amp; Items'!B$1:C$1048576,2,0)</f>
        <v>Military equipment</v>
      </c>
      <c r="K539" s="7" t="str">
        <f aca="false">IF(I539=".",I539,VLOOKUP($I539,'[1]Price List, Weapons &amp; Items'!B$1:D$1048576,3,0))</f>
        <v>Armored Utility Vehicle (AUV)</v>
      </c>
      <c r="L539" s="8" t="n">
        <f aca="false">VLOOKUP(I539,'[1]Price List, Weapons &amp; Items'!B$1:E$1048576,4,0)</f>
        <v>0</v>
      </c>
      <c r="M539" s="9" t="n">
        <v>8</v>
      </c>
      <c r="N539" s="9" t="s">
        <v>166</v>
      </c>
      <c r="O539" s="9" t="n">
        <f aca="false">VLOOKUP($I539,'[1]Price List, Weapons &amp; Items'!B$1:G$1048576,6,0)</f>
        <v>135000</v>
      </c>
      <c r="P539" s="6" t="str">
        <f aca="false">IF(TYPE(M539)=1,IF(TYPE(O539)=1,M539*O539,"No price"),".")</f>
        <v>No price</v>
      </c>
      <c r="Q539" s="6" t="str">
        <f aca="false">IF(TYPE(N539)=1,IF(TYPE(O539)=1,N539*O539,"No price"),".")</f>
        <v>.</v>
      </c>
      <c r="R539" s="6" t="str">
        <f aca="false">IF(AG539=1,IF(H539&lt;&gt;"Not given",H539,IF(TYPE(H539)=2,IF(SUMIFS(#REF!,#REF!,A539)&gt;0,SUMIFS(#REF!,#REF!,A539),"."),"Format error")),"")</f>
        <v/>
      </c>
      <c r="S539" s="6" t="str">
        <f aca="false">IF(AND(AG539=1,R539&lt;&gt;".")=TRUE(),R539/VLOOKUP(G539,'[1]Exchange Rates'!B$1:C$1048576,2,0),IF(R539=".",".",""))</f>
        <v/>
      </c>
      <c r="T539" s="6" t="str">
        <f aca="false">IF(AG539=1,IF(AI539="Value is not given at all",".",IF(AI539="Value is given by the source",S539,IF(AI539="Value is calculated with prices",(IF(SUMIFS(#REF!,#REF!,A539)&gt;0,SUMIFS(#REF!,#REF!,A539),"."))/VLOOKUP("USD",'[1]Exchange Rates'!B$1:C$1048576,2,0),"Error with coding"))),"")</f>
        <v/>
      </c>
      <c r="U539" s="43" t="s">
        <v>63</v>
      </c>
      <c r="V539" s="34" t="s">
        <v>521</v>
      </c>
      <c r="W539" s="34" t="s">
        <v>513</v>
      </c>
      <c r="X539" s="37" t="s">
        <v>62</v>
      </c>
      <c r="Y539" s="37" t="s">
        <v>62</v>
      </c>
      <c r="Z539" s="43" t="n">
        <v>0</v>
      </c>
      <c r="AA539" s="43" t="n">
        <v>0</v>
      </c>
      <c r="AB539" s="5" t="n">
        <f aca="false">IF(AND(D539="Humanitarian", AE539&lt;&gt;"."), 1, 0)</f>
        <v>0</v>
      </c>
      <c r="AC539" s="5" t="n">
        <f aca="false">IF(OR(M539="undisclosed", M539="."), 0, IF(M539=N539, 1, 0))</f>
        <v>0</v>
      </c>
      <c r="AD539" s="5" t="n">
        <v>0</v>
      </c>
      <c r="AE539" s="37" t="s">
        <v>62</v>
      </c>
      <c r="AF539" s="12" t="str">
        <f aca="false">""</f>
        <v/>
      </c>
      <c r="AG539" s="36" t="n">
        <v>0</v>
      </c>
      <c r="AH539" s="43" t="s">
        <v>66</v>
      </c>
      <c r="AI539" s="43" t="s">
        <v>67</v>
      </c>
      <c r="AJ539" s="36" t="n">
        <v>1</v>
      </c>
      <c r="AK539" s="43" t="n">
        <v>16</v>
      </c>
      <c r="AL539" s="36" t="n">
        <v>0</v>
      </c>
      <c r="AM539" s="36" t="n">
        <f aca="false">IF(OR(AN539="2022-2023",AN539=2022), 1, 0)</f>
        <v>1</v>
      </c>
      <c r="AN539" s="36" t="s">
        <v>68</v>
      </c>
      <c r="AO539" s="36" t="n">
        <f aca="false">VLOOKUP($I539,'[1]Price List, Weapons &amp; Items'!B$1:F$1048576,5,0)</f>
        <v>0</v>
      </c>
      <c r="AP539" s="36" t="n">
        <f aca="false">IF(AND(AO539=1,M539="undisclosed")=TRUE(),1,0)</f>
        <v>0</v>
      </c>
      <c r="AQ539" s="36" t="n">
        <f aca="false">IF(AND(AO539=1,N539="undisclosed")=TRUE(),1,0)</f>
        <v>0</v>
      </c>
      <c r="AR539" s="36" t="n">
        <f aca="false">IFERROR(IF(SEARCH("ammuni",I539,1)&gt;0,1,0),0)</f>
        <v>0</v>
      </c>
      <c r="AS539" s="5" t="str">
        <f aca="false">VLOOKUP($I539,'[1]Price List, Weapons &amp; Items'!B$1:L$1048576,COLUMN('[1]Price List, Weapons &amp; Items'!$J$11)-1,0)</f>
        <v>Military media (incl. websites)</v>
      </c>
      <c r="AT539" s="5" t="str">
        <f aca="false">IF(I539=".",".",VLOOKUP($I539,'[1]Price List, Weapons &amp; Items'!B$1:J$1048576,3,0))</f>
        <v>Armored Utility Vehicle (AUV)</v>
      </c>
      <c r="AU539" s="13" t="str">
        <f aca="true">IF(AG539=1,(OFFSET(I539,0,0,COUNTIF(#REF!,A539),1)),"")</f>
        <v/>
      </c>
      <c r="AV539" s="5" t="n">
        <f aca="false">VLOOKUP($I539,'[1]Price List, Weapons &amp; Items'!B$1:L$1048576,COLUMN('[1]Price List, Weapons &amp; Items'!$L$11)-1,0)</f>
        <v>0</v>
      </c>
      <c r="AW539" s="5" t="n">
        <f aca="false">IF(U539="Yes",1,0)</f>
        <v>1</v>
      </c>
      <c r="AX539" s="5" t="n">
        <f aca="false">IF(D539="Military",IF(OR(IFERROR(SEARCH("equipment",E539,1),0)&gt;0,IFERROR(SEARCH("weapons",E539,1),0)&gt;0),1,0),0)</f>
        <v>1</v>
      </c>
      <c r="AY539" s="5" t="str">
        <f aca="false">IFERROR(IF(VALUE(TEXT(C539,"mm"))=IF(AK539&gt;12,AK539-12,AK539),".",IF(TEXT(C539,"mm")="01",".",1)),"Value is not in date format")</f>
        <v>.</v>
      </c>
      <c r="AZ539" s="5" t="str">
        <f aca="false">IF(AND(A539=A538,C539=C538)=TRUE(),IF(F539=F538,".","1"),".")</f>
        <v>.</v>
      </c>
      <c r="BA539" s="5" t="str">
        <f aca="false">IF(AND(_xlfn.ISFORMULA(R539),_xlfn.ISFORMULA(S539),_xlfn.ISFORMULA(T539))=TRUE(),".",1)</f>
        <v>.</v>
      </c>
      <c r="BB539" s="5" t="str">
        <f aca="false">IF(T539&lt;&gt;".",IF(T539&gt;S539,1,"."),".")</f>
        <v>.</v>
      </c>
      <c r="BC539" s="5" t="n">
        <f aca="false">IFERROR(VLOOKUP(B539,'[1]Share, Heavy Weapons to Ukraine'!B$1:AA$1048576,COLUMN('[1]Share, Heavy Weapons to Ukraine'!C548)-1,0),0)</f>
        <v>1</v>
      </c>
      <c r="BD539" s="5" t="n">
        <f aca="false">VLOOKUP(Sheet1!B539,'[1]Country Summary (€)'!B$1:F$1048576,COLUMN('[1]Country Summary (€)'!C549)-1,FALSE())</f>
        <v>0</v>
      </c>
      <c r="BE539" s="5" t="str">
        <f aca="false">IF(AND(AG539=1,D539="Military",H539&lt;&gt;"Not given")=TRUE(),IF(SUMIFS(#REF!,#REF!,A539)&gt;0,ABS((SUMIFS(#REF!,#REF!,A539)/VLOOKUP("USD",'[1]Exchange Rates'!B$1:C$1048576,2,0)))/S539,"."),".")</f>
        <v>.</v>
      </c>
      <c r="BF539" s="1" t="str">
        <f aca="false">IF(AND(AG539=1,D539="Military",H539&lt;&gt;"Not given")=TRUE(),IF(SUMIFS(#REF!,#REF!,A539)&gt;0,IF((ABS((SUMIFS(#REF!,#REF!,A539)/VLOOKUP("USD",'[1]Exchange Rates'!B$1:C$1048576,2,0)))/S539)&gt;1,(SUMIFS(#REF!,#REF!,A539)-S539)/S539,(S539-SUMIFS(#REF!,#REF!,A539))/SUMIFS(#REF!,#REF!,A539)),"."),".")</f>
        <v>.</v>
      </c>
      <c r="BG539" s="37"/>
      <c r="BH539" s="37"/>
      <c r="BI539" s="37"/>
      <c r="BJ539" s="37"/>
      <c r="BK539" s="37"/>
      <c r="BL539" s="37"/>
      <c r="BM539" s="37"/>
      <c r="BN539" s="37"/>
      <c r="BO539" s="37"/>
      <c r="BP539" s="37"/>
      <c r="BQ539" s="37"/>
      <c r="BR539" s="37"/>
      <c r="BS539" s="37"/>
      <c r="BT539" s="37"/>
      <c r="BU539" s="37"/>
      <c r="BV539" s="37"/>
      <c r="BW539" s="37"/>
      <c r="BX539" s="37"/>
    </row>
    <row r="540" customFormat="false" ht="16.5" hidden="false" customHeight="true" outlineLevel="0" collapsed="false">
      <c r="A540" s="37" t="s">
        <v>554</v>
      </c>
      <c r="B540" s="37" t="s">
        <v>57</v>
      </c>
      <c r="C540" s="92" t="n">
        <v>45020</v>
      </c>
      <c r="D540" s="37" t="s">
        <v>105</v>
      </c>
      <c r="E540" s="37" t="s">
        <v>370</v>
      </c>
      <c r="F540" s="37" t="s">
        <v>578</v>
      </c>
      <c r="G540" s="5" t="s">
        <v>61</v>
      </c>
      <c r="H540" s="39" t="n">
        <v>2100000000</v>
      </c>
      <c r="I540" s="49" t="s">
        <v>589</v>
      </c>
      <c r="J540" s="7" t="str">
        <f aca="false">VLOOKUP($I540,'[1]Price List, Weapons &amp; Items'!B$1:C$1048576,2,0)</f>
        <v>Military equipment</v>
      </c>
      <c r="K540" s="7" t="str">
        <f aca="false">IF(I540=".",I540,VLOOKUP($I540,'[1]Price List, Weapons &amp; Items'!B$1:D$1048576,3,0))</f>
        <v>Military equipment</v>
      </c>
      <c r="L540" s="8" t="n">
        <f aca="false">VLOOKUP(I540,'[1]Price List, Weapons &amp; Items'!B$1:E$1048576,4,0)</f>
        <v>0</v>
      </c>
      <c r="M540" s="9" t="n">
        <v>105</v>
      </c>
      <c r="N540" s="9" t="s">
        <v>166</v>
      </c>
      <c r="O540" s="9" t="n">
        <f aca="false">VLOOKUP($I540,'[1]Price List, Weapons &amp; Items'!B$1:G$1048576,6,0)</f>
        <v>350000</v>
      </c>
      <c r="P540" s="6" t="str">
        <f aca="false">IF(TYPE(M540)=1,IF(TYPE(O540)=1,M540*O540,"No price"),".")</f>
        <v>No price</v>
      </c>
      <c r="Q540" s="6" t="str">
        <f aca="false">IF(TYPE(N540)=1,IF(TYPE(O540)=1,N540*O540,"No price"),".")</f>
        <v>.</v>
      </c>
      <c r="R540" s="6" t="str">
        <f aca="false">IF(AG540=1,IF(H540&lt;&gt;"Not given",H540,IF(TYPE(H540)=2,IF(SUMIFS(#REF!,#REF!,A540)&gt;0,SUMIFS(#REF!,#REF!,A540),"."),"Format error")),"")</f>
        <v/>
      </c>
      <c r="S540" s="6" t="str">
        <f aca="false">IF(AND(AG540=1,R540&lt;&gt;".")=TRUE(),R540/VLOOKUP(G540,'[1]Exchange Rates'!B$1:C$1048576,2,0),IF(R540=".",".",""))</f>
        <v/>
      </c>
      <c r="T540" s="6" t="str">
        <f aca="false">IF(AG540=1,IF(AI540="Value is not given at all",".",IF(AI540="Value is given by the source",S540,IF(AI540="Value is calculated with prices",(IF(SUMIFS(#REF!,#REF!,A540)&gt;0,SUMIFS(#REF!,#REF!,A540),"."))/VLOOKUP("USD",'[1]Exchange Rates'!B$1:C$1048576,2,0),"Error with coding"))),"")</f>
        <v/>
      </c>
      <c r="U540" s="43" t="s">
        <v>63</v>
      </c>
      <c r="V540" s="34" t="s">
        <v>521</v>
      </c>
      <c r="W540" s="34" t="s">
        <v>513</v>
      </c>
      <c r="X540" s="37" t="s">
        <v>62</v>
      </c>
      <c r="Y540" s="37" t="s">
        <v>62</v>
      </c>
      <c r="Z540" s="43" t="n">
        <v>0</v>
      </c>
      <c r="AA540" s="43" t="n">
        <v>0</v>
      </c>
      <c r="AB540" s="5" t="n">
        <f aca="false">IF(AND(D540="Humanitarian", AE540&lt;&gt;"."), 1, 0)</f>
        <v>0</v>
      </c>
      <c r="AC540" s="5" t="n">
        <f aca="false">IF(OR(M540="undisclosed", M540="."), 0, IF(M540=N540, 1, 0))</f>
        <v>0</v>
      </c>
      <c r="AD540" s="5" t="n">
        <v>0</v>
      </c>
      <c r="AE540" s="37" t="s">
        <v>62</v>
      </c>
      <c r="AF540" s="12" t="str">
        <f aca="false">""</f>
        <v/>
      </c>
      <c r="AG540" s="36" t="n">
        <v>0</v>
      </c>
      <c r="AH540" s="43" t="s">
        <v>66</v>
      </c>
      <c r="AI540" s="43" t="s">
        <v>67</v>
      </c>
      <c r="AJ540" s="36" t="n">
        <v>1</v>
      </c>
      <c r="AK540" s="43" t="n">
        <v>16</v>
      </c>
      <c r="AL540" s="36" t="n">
        <v>0</v>
      </c>
      <c r="AM540" s="36" t="n">
        <f aca="false">IF(OR(AN540="2022-2023",AN540=2022), 1, 0)</f>
        <v>1</v>
      </c>
      <c r="AN540" s="36" t="s">
        <v>68</v>
      </c>
      <c r="AO540" s="36" t="n">
        <f aca="false">VLOOKUP($I540,'[1]Price List, Weapons &amp; Items'!B$1:F$1048576,5,0)</f>
        <v>0</v>
      </c>
      <c r="AP540" s="36" t="n">
        <f aca="false">IF(AND(AO540=1,M540="undisclosed")=TRUE(),1,0)</f>
        <v>0</v>
      </c>
      <c r="AQ540" s="36" t="n">
        <f aca="false">IF(AND(AO540=1,N540="undisclosed")=TRUE(),1,0)</f>
        <v>0</v>
      </c>
      <c r="AR540" s="36" t="n">
        <f aca="false">IFERROR(IF(SEARCH("ammuni",I540,1)&gt;0,1,0),0)</f>
        <v>0</v>
      </c>
      <c r="AS540" s="5" t="str">
        <f aca="false">VLOOKUP($I540,'[1]Price List, Weapons &amp; Items'!B$1:L$1048576,COLUMN('[1]Price List, Weapons &amp; Items'!$J$11)-1,0)</f>
        <v>Media reports (incl. social media)</v>
      </c>
      <c r="AT540" s="5" t="str">
        <f aca="false">IF(I540=".",".",VLOOKUP($I540,'[1]Price List, Weapons &amp; Items'!B$1:J$1048576,3,0))</f>
        <v>Military equipment</v>
      </c>
      <c r="AU540" s="13" t="str">
        <f aca="true">IF(AG540=1,(OFFSET(I540,0,0,COUNTIF(#REF!,A540),1)),"")</f>
        <v/>
      </c>
      <c r="AV540" s="5" t="n">
        <f aca="false">VLOOKUP($I540,'[1]Price List, Weapons &amp; Items'!B$1:L$1048576,COLUMN('[1]Price List, Weapons &amp; Items'!$L$11)-1,0)</f>
        <v>0</v>
      </c>
      <c r="AW540" s="5" t="n">
        <f aca="false">IF(U540="Yes",1,0)</f>
        <v>1</v>
      </c>
      <c r="AX540" s="5" t="n">
        <f aca="false">IF(D540="Military",IF(OR(IFERROR(SEARCH("equipment",E540,1),0)&gt;0,IFERROR(SEARCH("weapons",E540,1),0)&gt;0),1,0),0)</f>
        <v>1</v>
      </c>
      <c r="AY540" s="5" t="str">
        <f aca="false">IFERROR(IF(VALUE(TEXT(C540,"mm"))=IF(AK540&gt;12,AK540-12,AK540),".",IF(TEXT(C540,"mm")="01",".",1)),"Value is not in date format")</f>
        <v>.</v>
      </c>
      <c r="AZ540" s="5" t="str">
        <f aca="false">IF(AND(A540=A539,C540=C539)=TRUE(),IF(F540=F539,".","1"),".")</f>
        <v>.</v>
      </c>
      <c r="BA540" s="5" t="str">
        <f aca="false">IF(AND(_xlfn.ISFORMULA(R540),_xlfn.ISFORMULA(S540),_xlfn.ISFORMULA(T540))=TRUE(),".",1)</f>
        <v>.</v>
      </c>
      <c r="BB540" s="5" t="str">
        <f aca="false">IF(T540&lt;&gt;".",IF(T540&gt;S540,1,"."),".")</f>
        <v>.</v>
      </c>
      <c r="BC540" s="5" t="n">
        <f aca="false">IFERROR(VLOOKUP(B540,'[1]Share, Heavy Weapons to Ukraine'!B$1:AA$1048576,COLUMN('[1]Share, Heavy Weapons to Ukraine'!C549)-1,0),0)</f>
        <v>1</v>
      </c>
      <c r="BD540" s="5" t="n">
        <f aca="false">VLOOKUP(Sheet1!B540,'[1]Country Summary (€)'!B$1:F$1048576,COLUMN('[1]Country Summary (€)'!C550)-1,FALSE())</f>
        <v>0</v>
      </c>
      <c r="BE540" s="5" t="str">
        <f aca="false">IF(AND(AG540=1,D540="Military",H540&lt;&gt;"Not given")=TRUE(),IF(SUMIFS(#REF!,#REF!,A540)&gt;0,ABS((SUMIFS(#REF!,#REF!,A540)/VLOOKUP("USD",'[1]Exchange Rates'!B$1:C$1048576,2,0)))/S540,"."),".")</f>
        <v>.</v>
      </c>
      <c r="BF540" s="1" t="str">
        <f aca="false">IF(AND(AG540=1,D540="Military",H540&lt;&gt;"Not given")=TRUE(),IF(SUMIFS(#REF!,#REF!,A540)&gt;0,IF((ABS((SUMIFS(#REF!,#REF!,A540)/VLOOKUP("USD",'[1]Exchange Rates'!B$1:C$1048576,2,0)))/S540)&gt;1,(SUMIFS(#REF!,#REF!,A540)-S540)/S540,(S540-SUMIFS(#REF!,#REF!,A540))/SUMIFS(#REF!,#REF!,A540)),"."),".")</f>
        <v>.</v>
      </c>
      <c r="BG540" s="37"/>
      <c r="BH540" s="37"/>
      <c r="BI540" s="37"/>
      <c r="BJ540" s="37"/>
      <c r="BK540" s="37"/>
      <c r="BL540" s="37"/>
      <c r="BM540" s="37"/>
      <c r="BN540" s="37"/>
      <c r="BO540" s="37"/>
      <c r="BP540" s="37"/>
      <c r="BQ540" s="37"/>
      <c r="BR540" s="37"/>
      <c r="BS540" s="37"/>
      <c r="BT540" s="37"/>
      <c r="BU540" s="37"/>
      <c r="BV540" s="37"/>
      <c r="BW540" s="37"/>
      <c r="BX540" s="37"/>
    </row>
    <row r="541" customFormat="false" ht="16.5" hidden="false" customHeight="true" outlineLevel="0" collapsed="false">
      <c r="A541" s="37" t="s">
        <v>554</v>
      </c>
      <c r="B541" s="37" t="s">
        <v>57</v>
      </c>
      <c r="C541" s="92" t="n">
        <v>45020</v>
      </c>
      <c r="D541" s="37" t="s">
        <v>105</v>
      </c>
      <c r="E541" s="37" t="s">
        <v>370</v>
      </c>
      <c r="F541" s="37" t="s">
        <v>578</v>
      </c>
      <c r="G541" s="5" t="s">
        <v>61</v>
      </c>
      <c r="H541" s="39" t="n">
        <v>2100000000</v>
      </c>
      <c r="I541" s="37" t="s">
        <v>514</v>
      </c>
      <c r="J541" s="7" t="str">
        <f aca="false">VLOOKUP($I541,'[1]Price List, Weapons &amp; Items'!B$1:C$1048576,2,0)</f>
        <v>Military equipment</v>
      </c>
      <c r="K541" s="7" t="str">
        <f aca="false">IF(I541=".",I541,VLOOKUP($I541,'[1]Price List, Weapons &amp; Items'!B$1:D$1048576,3,0))</f>
        <v>Military equipment</v>
      </c>
      <c r="L541" s="8" t="n">
        <f aca="false">VLOOKUP(I541,'[1]Price List, Weapons &amp; Items'!B$1:E$1048576,4,0)</f>
        <v>0</v>
      </c>
      <c r="M541" s="9" t="n">
        <v>6</v>
      </c>
      <c r="N541" s="9" t="s">
        <v>166</v>
      </c>
      <c r="O541" s="9" t="n">
        <f aca="false">VLOOKUP($I541,'[1]Price List, Weapons &amp; Items'!B$1:G$1048576,6,0)</f>
        <v>2268127</v>
      </c>
      <c r="P541" s="6" t="str">
        <f aca="false">IF(TYPE(M541)=1,IF(TYPE(O541)=1,M541*O541,"No price"),".")</f>
        <v>No price</v>
      </c>
      <c r="Q541" s="6" t="str">
        <f aca="false">IF(TYPE(N541)=1,IF(TYPE(O541)=1,N541*O541,"No price"),".")</f>
        <v>.</v>
      </c>
      <c r="R541" s="6" t="str">
        <f aca="false">IF(AG541=1,IF(H541&lt;&gt;"Not given",H541,IF(TYPE(H541)=2,IF(SUMIFS(#REF!,#REF!,A541)&gt;0,SUMIFS(#REF!,#REF!,A541),"."),"Format error")),"")</f>
        <v/>
      </c>
      <c r="S541" s="6" t="str">
        <f aca="false">IF(AND(AG541=1,R541&lt;&gt;".")=TRUE(),R541/VLOOKUP(G541,'[1]Exchange Rates'!B$1:C$1048576,2,0),IF(R541=".",".",""))</f>
        <v/>
      </c>
      <c r="T541" s="6" t="str">
        <f aca="false">IF(AG541=1,IF(AI541="Value is not given at all",".",IF(AI541="Value is given by the source",S541,IF(AI541="Value is calculated with prices",(IF(SUMIFS(#REF!,#REF!,A541)&gt;0,SUMIFS(#REF!,#REF!,A541),"."))/VLOOKUP("USD",'[1]Exchange Rates'!B$1:C$1048576,2,0),"Error with coding"))),"")</f>
        <v/>
      </c>
      <c r="U541" s="43" t="s">
        <v>63</v>
      </c>
      <c r="V541" s="34" t="s">
        <v>521</v>
      </c>
      <c r="W541" s="34" t="s">
        <v>513</v>
      </c>
      <c r="X541" s="37" t="s">
        <v>62</v>
      </c>
      <c r="Y541" s="37" t="s">
        <v>62</v>
      </c>
      <c r="Z541" s="43" t="n">
        <v>0</v>
      </c>
      <c r="AA541" s="43" t="n">
        <v>0</v>
      </c>
      <c r="AB541" s="5" t="n">
        <f aca="false">IF(AND(D541="Humanitarian", AE541&lt;&gt;"."), 1, 0)</f>
        <v>0</v>
      </c>
      <c r="AC541" s="5" t="n">
        <f aca="false">IF(OR(M541="undisclosed", M541="."), 0, IF(M541=N541, 1, 0))</f>
        <v>0</v>
      </c>
      <c r="AD541" s="5" t="n">
        <v>0</v>
      </c>
      <c r="AE541" s="37" t="s">
        <v>62</v>
      </c>
      <c r="AF541" s="12" t="str">
        <f aca="false">""</f>
        <v/>
      </c>
      <c r="AG541" s="36" t="n">
        <v>0</v>
      </c>
      <c r="AH541" s="43" t="s">
        <v>66</v>
      </c>
      <c r="AI541" s="43" t="s">
        <v>67</v>
      </c>
      <c r="AJ541" s="36" t="n">
        <v>1</v>
      </c>
      <c r="AK541" s="43" t="n">
        <v>16</v>
      </c>
      <c r="AL541" s="36" t="n">
        <v>0</v>
      </c>
      <c r="AM541" s="36" t="n">
        <f aca="false">IF(OR(AN541="2022-2023",AN541=2022), 1, 0)</f>
        <v>1</v>
      </c>
      <c r="AN541" s="36" t="s">
        <v>68</v>
      </c>
      <c r="AO541" s="36" t="n">
        <f aca="false">VLOOKUP($I541,'[1]Price List, Weapons &amp; Items'!B$1:F$1048576,5,0)</f>
        <v>0</v>
      </c>
      <c r="AP541" s="36" t="n">
        <f aca="false">IF(AND(AO541=1,M541="undisclosed")=TRUE(),1,0)</f>
        <v>0</v>
      </c>
      <c r="AQ541" s="36" t="n">
        <f aca="false">IF(AND(AO541=1,N541="undisclosed")=TRUE(),1,0)</f>
        <v>0</v>
      </c>
      <c r="AR541" s="36" t="n">
        <f aca="false">IFERROR(IF(SEARCH("ammuni",I541,1)&gt;0,1,0),0)</f>
        <v>0</v>
      </c>
      <c r="AS541" s="5" t="str">
        <f aca="false">VLOOKUP($I541,'[1]Price List, Weapons &amp; Items'!B$1:L$1048576,COLUMN('[1]Price List, Weapons &amp; Items'!$J$11)-1,0)</f>
        <v>Media reports (incl. social media)</v>
      </c>
      <c r="AT541" s="5" t="str">
        <f aca="false">IF(I541=".",".",VLOOKUP($I541,'[1]Price List, Weapons &amp; Items'!B$1:J$1048576,3,0))</f>
        <v>Military equipment</v>
      </c>
      <c r="AU541" s="13" t="str">
        <f aca="true">IF(AG541=1,(OFFSET(I541,0,0,COUNTIF(#REF!,A541),1)),"")</f>
        <v/>
      </c>
      <c r="AV541" s="5" t="n">
        <f aca="false">VLOOKUP($I541,'[1]Price List, Weapons &amp; Items'!B$1:L$1048576,COLUMN('[1]Price List, Weapons &amp; Items'!$L$11)-1,0)</f>
        <v>0</v>
      </c>
      <c r="AW541" s="5" t="n">
        <f aca="false">IF(U541="Yes",1,0)</f>
        <v>1</v>
      </c>
      <c r="AX541" s="5" t="n">
        <f aca="false">IF(D541="Military",IF(OR(IFERROR(SEARCH("equipment",E541,1),0)&gt;0,IFERROR(SEARCH("weapons",E541,1),0)&gt;0),1,0),0)</f>
        <v>1</v>
      </c>
      <c r="AY541" s="5" t="str">
        <f aca="false">IFERROR(IF(VALUE(TEXT(C541,"mm"))=IF(AK541&gt;12,AK541-12,AK541),".",IF(TEXT(C541,"mm")="01",".",1)),"Value is not in date format")</f>
        <v>.</v>
      </c>
      <c r="AZ541" s="5" t="str">
        <f aca="false">IF(AND(A541=A540,C541=C540)=TRUE(),IF(F541=F540,".","1"),".")</f>
        <v>.</v>
      </c>
      <c r="BA541" s="5" t="str">
        <f aca="false">IF(AND(_xlfn.ISFORMULA(R541),_xlfn.ISFORMULA(S541),_xlfn.ISFORMULA(T541))=TRUE(),".",1)</f>
        <v>.</v>
      </c>
      <c r="BB541" s="5" t="str">
        <f aca="false">IF(T541&lt;&gt;".",IF(T541&gt;S541,1,"."),".")</f>
        <v>.</v>
      </c>
      <c r="BC541" s="5" t="n">
        <f aca="false">IFERROR(VLOOKUP(B541,'[1]Share, Heavy Weapons to Ukraine'!B$1:AA$1048576,COLUMN('[1]Share, Heavy Weapons to Ukraine'!C550)-1,0),0)</f>
        <v>1</v>
      </c>
      <c r="BD541" s="5" t="n">
        <f aca="false">VLOOKUP(Sheet1!B541,'[1]Country Summary (€)'!B$1:F$1048576,COLUMN('[1]Country Summary (€)'!C551)-1,FALSE())</f>
        <v>0</v>
      </c>
      <c r="BE541" s="5" t="str">
        <f aca="false">IF(AND(AG541=1,D541="Military",H541&lt;&gt;"Not given")=TRUE(),IF(SUMIFS(#REF!,#REF!,A541)&gt;0,ABS((SUMIFS(#REF!,#REF!,A541)/VLOOKUP("USD",'[1]Exchange Rates'!B$1:C$1048576,2,0)))/S541,"."),".")</f>
        <v>.</v>
      </c>
      <c r="BF541" s="1" t="str">
        <f aca="false">IF(AND(AG541=1,D541="Military",H541&lt;&gt;"Not given")=TRUE(),IF(SUMIFS(#REF!,#REF!,A541)&gt;0,IF((ABS((SUMIFS(#REF!,#REF!,A541)/VLOOKUP("USD",'[1]Exchange Rates'!B$1:C$1048576,2,0)))/S541)&gt;1,(SUMIFS(#REF!,#REF!,A541)-S541)/S541,(S541-SUMIFS(#REF!,#REF!,A541))/SUMIFS(#REF!,#REF!,A541)),"."),".")</f>
        <v>.</v>
      </c>
      <c r="BG541" s="37"/>
      <c r="BH541" s="37"/>
      <c r="BI541" s="37"/>
      <c r="BJ541" s="37"/>
      <c r="BK541" s="37"/>
      <c r="BL541" s="37"/>
      <c r="BM541" s="37"/>
      <c r="BN541" s="37"/>
      <c r="BO541" s="37"/>
      <c r="BP541" s="37"/>
      <c r="BQ541" s="37"/>
      <c r="BR541" s="37"/>
      <c r="BS541" s="37"/>
      <c r="BT541" s="37"/>
      <c r="BU541" s="37"/>
      <c r="BV541" s="37"/>
      <c r="BW541" s="37"/>
      <c r="BX541" s="37"/>
    </row>
    <row r="542" customFormat="false" ht="16.5" hidden="false" customHeight="true" outlineLevel="0" collapsed="false">
      <c r="A542" s="37" t="s">
        <v>554</v>
      </c>
      <c r="B542" s="37" t="s">
        <v>57</v>
      </c>
      <c r="C542" s="92" t="n">
        <v>45020</v>
      </c>
      <c r="D542" s="37" t="s">
        <v>105</v>
      </c>
      <c r="E542" s="37" t="s">
        <v>370</v>
      </c>
      <c r="F542" s="37" t="s">
        <v>578</v>
      </c>
      <c r="G542" s="5" t="s">
        <v>61</v>
      </c>
      <c r="H542" s="39" t="n">
        <v>2100000000</v>
      </c>
      <c r="I542" s="1" t="s">
        <v>590</v>
      </c>
      <c r="J542" s="7" t="str">
        <f aca="false">VLOOKUP($I542,'[1]Price List, Weapons &amp; Items'!B$1:C$1048576,2,0)</f>
        <v>Heavy weapon</v>
      </c>
      <c r="K542" s="7" t="str">
        <f aca="false">IF(I542=".",I542,VLOOKUP($I542,'[1]Price List, Weapons &amp; Items'!B$1:D$1048576,3,0))</f>
        <v>Armored Personnel Carrier (APC)</v>
      </c>
      <c r="L542" s="8" t="n">
        <f aca="false">VLOOKUP(I542,'[1]Price List, Weapons &amp; Items'!B$1:E$1048576,4,0)</f>
        <v>0</v>
      </c>
      <c r="M542" s="9" t="n">
        <v>4</v>
      </c>
      <c r="N542" s="9" t="s">
        <v>166</v>
      </c>
      <c r="O542" s="9" t="n">
        <f aca="false">VLOOKUP($I542,'[1]Price List, Weapons &amp; Items'!B$1:G$1048576,6,0)</f>
        <v>4346586.337</v>
      </c>
      <c r="P542" s="6" t="str">
        <f aca="false">IF(TYPE(M542)=1,IF(TYPE(O542)=1,M542*O542,"No price"),".")</f>
        <v>No price</v>
      </c>
      <c r="Q542" s="6" t="str">
        <f aca="false">IF(TYPE(N542)=1,IF(TYPE(O542)=1,N542*O542,"No price"),".")</f>
        <v>.</v>
      </c>
      <c r="R542" s="6" t="str">
        <f aca="false">IF(AG542=1,IF(H542&lt;&gt;"Not given",H542,IF(TYPE(H542)=2,IF(SUMIFS(#REF!,#REF!,A542)&gt;0,SUMIFS(#REF!,#REF!,A542),"."),"Format error")),"")</f>
        <v/>
      </c>
      <c r="S542" s="6" t="str">
        <f aca="false">IF(AND(AG542=1,R542&lt;&gt;".")=TRUE(),R542/VLOOKUP(G542,'[1]Exchange Rates'!B$1:C$1048576,2,0),IF(R542=".",".",""))</f>
        <v/>
      </c>
      <c r="T542" s="6" t="str">
        <f aca="false">IF(AG542=1,IF(AI542="Value is not given at all",".",IF(AI542="Value is given by the source",S542,IF(AI542="Value is calculated with prices",(IF(SUMIFS(#REF!,#REF!,A542)&gt;0,SUMIFS(#REF!,#REF!,A542),"."))/VLOOKUP("USD",'[1]Exchange Rates'!B$1:C$1048576,2,0),"Error with coding"))),"")</f>
        <v/>
      </c>
      <c r="U542" s="43" t="s">
        <v>63</v>
      </c>
      <c r="V542" s="34" t="s">
        <v>521</v>
      </c>
      <c r="W542" s="34" t="s">
        <v>513</v>
      </c>
      <c r="X542" s="37" t="s">
        <v>62</v>
      </c>
      <c r="Y542" s="37" t="s">
        <v>62</v>
      </c>
      <c r="Z542" s="43" t="n">
        <v>0</v>
      </c>
      <c r="AA542" s="43" t="n">
        <v>0</v>
      </c>
      <c r="AB542" s="5" t="n">
        <f aca="false">IF(AND(D542="Humanitarian", AE542&lt;&gt;"."), 1, 0)</f>
        <v>0</v>
      </c>
      <c r="AC542" s="5" t="n">
        <f aca="false">IF(OR(M542="undisclosed", M542="."), 0, IF(M542=N542, 1, 0))</f>
        <v>0</v>
      </c>
      <c r="AD542" s="5" t="n">
        <v>0</v>
      </c>
      <c r="AE542" s="37" t="s">
        <v>62</v>
      </c>
      <c r="AF542" s="12" t="str">
        <f aca="false">""</f>
        <v/>
      </c>
      <c r="AG542" s="36" t="n">
        <v>0</v>
      </c>
      <c r="AH542" s="43" t="s">
        <v>66</v>
      </c>
      <c r="AI542" s="43" t="s">
        <v>67</v>
      </c>
      <c r="AJ542" s="36" t="n">
        <v>1</v>
      </c>
      <c r="AK542" s="43" t="n">
        <v>16</v>
      </c>
      <c r="AL542" s="36" t="n">
        <v>0</v>
      </c>
      <c r="AM542" s="36" t="n">
        <f aca="false">IF(OR(AN542="2022-2023",AN542=2022), 1, 0)</f>
        <v>1</v>
      </c>
      <c r="AN542" s="36" t="s">
        <v>68</v>
      </c>
      <c r="AO542" s="36" t="n">
        <f aca="false">VLOOKUP($I542,'[1]Price List, Weapons &amp; Items'!B$1:F$1048576,5,0)</f>
        <v>1</v>
      </c>
      <c r="AP542" s="36" t="n">
        <f aca="false">IF(AND(AO542=1,M542="undisclosed")=TRUE(),1,0)</f>
        <v>0</v>
      </c>
      <c r="AQ542" s="36" t="n">
        <f aca="false">IF(AND(AO542=1,N542="undisclosed")=TRUE(),1,0)</f>
        <v>1</v>
      </c>
      <c r="AR542" s="36" t="n">
        <f aca="false">IFERROR(IF(SEARCH("ammuni",I542,1)&gt;0,1,0),0)</f>
        <v>0</v>
      </c>
      <c r="AS542" s="5" t="str">
        <f aca="false">VLOOKUP($I542,'[1]Price List, Weapons &amp; Items'!B$1:L$1048576,COLUMN('[1]Price List, Weapons &amp; Items'!$J$11)-1,0)</f>
        <v>Government information</v>
      </c>
      <c r="AT542" s="5" t="str">
        <f aca="false">IF(I542=".",".",VLOOKUP($I542,'[1]Price List, Weapons &amp; Items'!B$1:J$1048576,3,0))</f>
        <v>Armored Personnel Carrier (APC)</v>
      </c>
      <c r="AU542" s="13" t="str">
        <f aca="true">IF(AG542=1,(OFFSET(I542,0,0,COUNTIF(#REF!,A542),1)),"")</f>
        <v/>
      </c>
      <c r="AV542" s="5" t="n">
        <f aca="false">VLOOKUP($I542,'[1]Price List, Weapons &amp; Items'!B$1:L$1048576,COLUMN('[1]Price List, Weapons &amp; Items'!$L$11)-1,0)</f>
        <v>0</v>
      </c>
      <c r="AW542" s="5" t="n">
        <f aca="false">IF(U542="Yes",1,0)</f>
        <v>1</v>
      </c>
      <c r="AX542" s="5" t="n">
        <f aca="false">IF(D542="Military",IF(OR(IFERROR(SEARCH("equipment",E542,1),0)&gt;0,IFERROR(SEARCH("weapons",E542,1),0)&gt;0),1,0),0)</f>
        <v>1</v>
      </c>
      <c r="AY542" s="5" t="str">
        <f aca="false">IFERROR(IF(VALUE(TEXT(C542,"mm"))=IF(AK542&gt;12,AK542-12,AK542),".",IF(TEXT(C542,"mm")="01",".",1)),"Value is not in date format")</f>
        <v>.</v>
      </c>
      <c r="AZ542" s="5" t="str">
        <f aca="false">IF(AND(A542=A541,C542=C541)=TRUE(),IF(F542=F541,".","1"),".")</f>
        <v>.</v>
      </c>
      <c r="BA542" s="5" t="str">
        <f aca="false">IF(AND(_xlfn.ISFORMULA(R542),_xlfn.ISFORMULA(S542),_xlfn.ISFORMULA(T542))=TRUE(),".",1)</f>
        <v>.</v>
      </c>
      <c r="BB542" s="5" t="str">
        <f aca="false">IF(T542&lt;&gt;".",IF(T542&gt;S542,1,"."),".")</f>
        <v>.</v>
      </c>
      <c r="BC542" s="5" t="n">
        <f aca="false">IFERROR(VLOOKUP(B542,'[1]Share, Heavy Weapons to Ukraine'!B$1:AA$1048576,COLUMN('[1]Share, Heavy Weapons to Ukraine'!C551)-1,0),0)</f>
        <v>1</v>
      </c>
      <c r="BD542" s="5" t="n">
        <f aca="false">VLOOKUP(Sheet1!B542,'[1]Country Summary (€)'!B$1:F$1048576,COLUMN('[1]Country Summary (€)'!C552)-1,FALSE())</f>
        <v>0</v>
      </c>
      <c r="BE542" s="5" t="str">
        <f aca="false">IF(AND(AG542=1,D542="Military",H542&lt;&gt;"Not given")=TRUE(),IF(SUMIFS(#REF!,#REF!,A542)&gt;0,ABS((SUMIFS(#REF!,#REF!,A542)/VLOOKUP("USD",'[1]Exchange Rates'!B$1:C$1048576,2,0)))/S542,"."),".")</f>
        <v>.</v>
      </c>
      <c r="BF542" s="1" t="str">
        <f aca="false">IF(AND(AG542=1,D542="Military",H542&lt;&gt;"Not given")=TRUE(),IF(SUMIFS(#REF!,#REF!,A542)&gt;0,IF((ABS((SUMIFS(#REF!,#REF!,A542)/VLOOKUP("USD",'[1]Exchange Rates'!B$1:C$1048576,2,0)))/S542)&gt;1,(SUMIFS(#REF!,#REF!,A542)-S542)/S542,(S542-SUMIFS(#REF!,#REF!,A542))/SUMIFS(#REF!,#REF!,A542)),"."),".")</f>
        <v>.</v>
      </c>
      <c r="BG542" s="37"/>
      <c r="BH542" s="37"/>
      <c r="BI542" s="37"/>
      <c r="BJ542" s="37"/>
      <c r="BK542" s="37"/>
      <c r="BL542" s="37"/>
      <c r="BM542" s="37"/>
      <c r="BN542" s="37"/>
      <c r="BO542" s="37"/>
      <c r="BP542" s="37"/>
      <c r="BQ542" s="37"/>
      <c r="BR542" s="37"/>
      <c r="BS542" s="37"/>
      <c r="BT542" s="37"/>
      <c r="BU542" s="37"/>
      <c r="BV542" s="37"/>
      <c r="BW542" s="37"/>
      <c r="BX542" s="37"/>
    </row>
    <row r="543" customFormat="false" ht="16.5" hidden="false" customHeight="true" outlineLevel="0" collapsed="false">
      <c r="A543" s="37" t="s">
        <v>554</v>
      </c>
      <c r="B543" s="37" t="s">
        <v>57</v>
      </c>
      <c r="C543" s="92" t="n">
        <v>45020</v>
      </c>
      <c r="D543" s="37" t="s">
        <v>105</v>
      </c>
      <c r="E543" s="37" t="s">
        <v>370</v>
      </c>
      <c r="F543" s="37" t="s">
        <v>578</v>
      </c>
      <c r="G543" s="5" t="s">
        <v>61</v>
      </c>
      <c r="H543" s="39" t="n">
        <v>2100000000</v>
      </c>
      <c r="I543" s="37" t="s">
        <v>353</v>
      </c>
      <c r="J543" s="7" t="str">
        <f aca="false">VLOOKUP($I543,'[1]Price List, Weapons &amp; Items'!B$1:C$1048576,2,0)</f>
        <v>Military equipment</v>
      </c>
      <c r="K543" s="7" t="str">
        <f aca="false">IF(I543=".",I543,VLOOKUP($I543,'[1]Price List, Weapons &amp; Items'!B$1:D$1048576,3,0))</f>
        <v>non combat military vehicle</v>
      </c>
      <c r="L543" s="8" t="n">
        <f aca="false">VLOOKUP(I543,'[1]Price List, Weapons &amp; Items'!B$1:E$1048576,4,0)</f>
        <v>0</v>
      </c>
      <c r="M543" s="9" t="s">
        <v>166</v>
      </c>
      <c r="N543" s="9" t="s">
        <v>166</v>
      </c>
      <c r="O543" s="9" t="n">
        <f aca="false">VLOOKUP($I543,'[1]Price List, Weapons &amp; Items'!B$1:G$1048576,6,0)</f>
        <v>350000</v>
      </c>
      <c r="P543" s="6" t="str">
        <f aca="false">IF(TYPE(M543)=1,IF(TYPE(O543)=1,M543*O543,"No price"),".")</f>
        <v>.</v>
      </c>
      <c r="Q543" s="6" t="str">
        <f aca="false">IF(TYPE(N543)=1,IF(TYPE(O543)=1,N543*O543,"No price"),".")</f>
        <v>.</v>
      </c>
      <c r="R543" s="6" t="str">
        <f aca="false">IF(AG543=1,IF(H543&lt;&gt;"Not given",H543,IF(TYPE(H543)=2,IF(SUMIFS(#REF!,#REF!,A543)&gt;0,SUMIFS(#REF!,#REF!,A543),"."),"Format error")),"")</f>
        <v/>
      </c>
      <c r="S543" s="6" t="str">
        <f aca="false">IF(AND(AG543=1,R543&lt;&gt;".")=TRUE(),R543/VLOOKUP(G543,'[1]Exchange Rates'!B$1:C$1048576,2,0),IF(R543=".",".",""))</f>
        <v/>
      </c>
      <c r="T543" s="6" t="str">
        <f aca="false">IF(AG543=1,IF(AI543="Value is not given at all",".",IF(AI543="Value is given by the source",S543,IF(AI543="Value is calculated with prices",(IF(SUMIFS(#REF!,#REF!,A543)&gt;0,SUMIFS(#REF!,#REF!,A543),"."))/VLOOKUP("USD",'[1]Exchange Rates'!B$1:C$1048576,2,0),"Error with coding"))),"")</f>
        <v/>
      </c>
      <c r="U543" s="43" t="s">
        <v>63</v>
      </c>
      <c r="V543" s="34" t="s">
        <v>521</v>
      </c>
      <c r="W543" s="34" t="s">
        <v>513</v>
      </c>
      <c r="X543" s="37" t="s">
        <v>62</v>
      </c>
      <c r="Y543" s="37" t="s">
        <v>62</v>
      </c>
      <c r="Z543" s="43" t="n">
        <v>0</v>
      </c>
      <c r="AA543" s="43" t="n">
        <v>0</v>
      </c>
      <c r="AB543" s="5" t="n">
        <f aca="false">IF(AND(D543="Humanitarian", AE543&lt;&gt;"."), 1, 0)</f>
        <v>0</v>
      </c>
      <c r="AC543" s="5" t="n">
        <f aca="false">IF(OR(M543="undisclosed", M543="."), 0, IF(M543=N543, 1, 0))</f>
        <v>0</v>
      </c>
      <c r="AD543" s="5" t="n">
        <v>0</v>
      </c>
      <c r="AE543" s="37" t="s">
        <v>62</v>
      </c>
      <c r="AF543" s="12" t="str">
        <f aca="false">""</f>
        <v/>
      </c>
      <c r="AG543" s="36" t="n">
        <v>0</v>
      </c>
      <c r="AH543" s="43" t="s">
        <v>66</v>
      </c>
      <c r="AI543" s="43" t="s">
        <v>67</v>
      </c>
      <c r="AJ543" s="36" t="n">
        <v>1</v>
      </c>
      <c r="AK543" s="43" t="n">
        <v>16</v>
      </c>
      <c r="AL543" s="36" t="n">
        <v>0</v>
      </c>
      <c r="AM543" s="36" t="n">
        <f aca="false">IF(OR(AN543="2022-2023",AN543=2022), 1, 0)</f>
        <v>1</v>
      </c>
      <c r="AN543" s="36" t="s">
        <v>68</v>
      </c>
      <c r="AO543" s="36" t="n">
        <f aca="false">VLOOKUP($I543,'[1]Price List, Weapons &amp; Items'!B$1:F$1048576,5,0)</f>
        <v>0</v>
      </c>
      <c r="AP543" s="36" t="n">
        <f aca="false">IF(AND(AO543=1,M543="undisclosed")=TRUE(),1,0)</f>
        <v>0</v>
      </c>
      <c r="AQ543" s="36" t="n">
        <f aca="false">IF(AND(AO543=1,N543="undisclosed")=TRUE(),1,0)</f>
        <v>0</v>
      </c>
      <c r="AR543" s="36" t="n">
        <f aca="false">IFERROR(IF(SEARCH("ammuni",I543,1)&gt;0,1,0),0)</f>
        <v>0</v>
      </c>
      <c r="AS543" s="5" t="str">
        <f aca="false">VLOOKUP($I543,'[1]Price List, Weapons &amp; Items'!B$1:L$1048576,COLUMN('[1]Price List, Weapons &amp; Items'!$J$11)-1,0)</f>
        <v>Media reports (incl. social media)</v>
      </c>
      <c r="AT543" s="5" t="str">
        <f aca="false">IF(I543=".",".",VLOOKUP($I543,'[1]Price List, Weapons &amp; Items'!B$1:J$1048576,3,0))</f>
        <v>non combat military vehicle</v>
      </c>
      <c r="AU543" s="13" t="str">
        <f aca="true">IF(AG543=1,(OFFSET(I543,0,0,COUNTIF(#REF!,A543),1)),"")</f>
        <v/>
      </c>
      <c r="AV543" s="5" t="n">
        <f aca="false">VLOOKUP($I543,'[1]Price List, Weapons &amp; Items'!B$1:L$1048576,COLUMN('[1]Price List, Weapons &amp; Items'!$L$11)-1,0)</f>
        <v>0</v>
      </c>
      <c r="AW543" s="5" t="n">
        <f aca="false">IF(U543="Yes",1,0)</f>
        <v>1</v>
      </c>
      <c r="AX543" s="5" t="n">
        <f aca="false">IF(D543="Military",IF(OR(IFERROR(SEARCH("equipment",E543,1),0)&gt;0,IFERROR(SEARCH("weapons",E543,1),0)&gt;0),1,0),0)</f>
        <v>1</v>
      </c>
      <c r="AY543" s="5" t="str">
        <f aca="false">IFERROR(IF(VALUE(TEXT(C543,"mm"))=IF(AK543&gt;12,AK543-12,AK543),".",IF(TEXT(C543,"mm")="01",".",1)),"Value is not in date format")</f>
        <v>.</v>
      </c>
      <c r="AZ543" s="5" t="str">
        <f aca="false">IF(AND(A543=A542,C543=C542)=TRUE(),IF(F543=F542,".","1"),".")</f>
        <v>.</v>
      </c>
      <c r="BA543" s="5" t="str">
        <f aca="false">IF(AND(_xlfn.ISFORMULA(R543),_xlfn.ISFORMULA(S543),_xlfn.ISFORMULA(T543))=TRUE(),".",1)</f>
        <v>.</v>
      </c>
      <c r="BB543" s="5" t="str">
        <f aca="false">IF(T543&lt;&gt;".",IF(T543&gt;S543,1,"."),".")</f>
        <v>.</v>
      </c>
      <c r="BC543" s="5" t="n">
        <f aca="false">IFERROR(VLOOKUP(B543,'[1]Share, Heavy Weapons to Ukraine'!B$1:AA$1048576,COLUMN('[1]Share, Heavy Weapons to Ukraine'!C552)-1,0),0)</f>
        <v>1</v>
      </c>
      <c r="BD543" s="5" t="n">
        <f aca="false">VLOOKUP(Sheet1!B543,'[1]Country Summary (€)'!B$1:F$1048576,COLUMN('[1]Country Summary (€)'!C553)-1,FALSE())</f>
        <v>0</v>
      </c>
      <c r="BE543" s="5" t="str">
        <f aca="false">IF(AND(AG543=1,D543="Military",H543&lt;&gt;"Not given")=TRUE(),IF(SUMIFS(#REF!,#REF!,A543)&gt;0,ABS((SUMIFS(#REF!,#REF!,A543)/VLOOKUP("USD",'[1]Exchange Rates'!B$1:C$1048576,2,0)))/S543,"."),".")</f>
        <v>.</v>
      </c>
      <c r="BF543" s="1" t="str">
        <f aca="false">IF(AND(AG543=1,D543="Military",H543&lt;&gt;"Not given")=TRUE(),IF(SUMIFS(#REF!,#REF!,A543)&gt;0,IF((ABS((SUMIFS(#REF!,#REF!,A543)/VLOOKUP("USD",'[1]Exchange Rates'!B$1:C$1048576,2,0)))/S543)&gt;1,(SUMIFS(#REF!,#REF!,A543)-S543)/S543,(S543-SUMIFS(#REF!,#REF!,A543))/SUMIFS(#REF!,#REF!,A543)),"."),".")</f>
        <v>.</v>
      </c>
      <c r="BG543" s="37"/>
      <c r="BH543" s="37"/>
      <c r="BI543" s="37"/>
      <c r="BJ543" s="37"/>
      <c r="BK543" s="37"/>
      <c r="BL543" s="37"/>
      <c r="BM543" s="37"/>
      <c r="BN543" s="37"/>
      <c r="BO543" s="37"/>
      <c r="BP543" s="37"/>
      <c r="BQ543" s="37"/>
      <c r="BR543" s="37"/>
      <c r="BS543" s="37"/>
      <c r="BT543" s="37"/>
      <c r="BU543" s="37"/>
      <c r="BV543" s="37"/>
      <c r="BW543" s="37"/>
      <c r="BX543" s="37"/>
    </row>
    <row r="544" customFormat="false" ht="16.5" hidden="false" customHeight="true" outlineLevel="0" collapsed="false">
      <c r="A544" s="37" t="s">
        <v>554</v>
      </c>
      <c r="B544" s="37" t="s">
        <v>57</v>
      </c>
      <c r="C544" s="92" t="n">
        <v>45020</v>
      </c>
      <c r="D544" s="37" t="s">
        <v>105</v>
      </c>
      <c r="E544" s="37" t="s">
        <v>370</v>
      </c>
      <c r="F544" s="37" t="s">
        <v>578</v>
      </c>
      <c r="G544" s="5" t="s">
        <v>61</v>
      </c>
      <c r="H544" s="39" t="n">
        <v>2100000000</v>
      </c>
      <c r="I544" s="37" t="s">
        <v>355</v>
      </c>
      <c r="J544" s="7" t="str">
        <f aca="false">VLOOKUP($I544,'[1]Price List, Weapons &amp; Items'!B$1:C$1048576,2,0)</f>
        <v>Military equipment</v>
      </c>
      <c r="K544" s="7" t="str">
        <f aca="false">IF(I544=".",I544,VLOOKUP($I544,'[1]Price List, Weapons &amp; Items'!B$1:D$1048576,3,0))</f>
        <v>non combat military vehicle</v>
      </c>
      <c r="L544" s="8" t="n">
        <f aca="false">VLOOKUP(I544,'[1]Price List, Weapons &amp; Items'!B$1:E$1048576,4,0)</f>
        <v>0</v>
      </c>
      <c r="M544" s="9" t="n">
        <v>10</v>
      </c>
      <c r="N544" s="9" t="s">
        <v>166</v>
      </c>
      <c r="O544" s="9" t="n">
        <f aca="false">VLOOKUP($I544,'[1]Price List, Weapons &amp; Items'!B$1:G$1048576,6,0)</f>
        <v>50000</v>
      </c>
      <c r="P544" s="6" t="str">
        <f aca="false">IF(TYPE(M544)=1,IF(TYPE(O544)=1,M544*O544,"No price"),".")</f>
        <v>No price</v>
      </c>
      <c r="Q544" s="6" t="str">
        <f aca="false">IF(TYPE(N544)=1,IF(TYPE(O544)=1,N544*O544,"No price"),".")</f>
        <v>.</v>
      </c>
      <c r="R544" s="6" t="str">
        <f aca="false">IF(AG544=1,IF(H544&lt;&gt;"Not given",H544,IF(TYPE(H544)=2,IF(SUMIFS(#REF!,#REF!,A544)&gt;0,SUMIFS(#REF!,#REF!,A544),"."),"Format error")),"")</f>
        <v/>
      </c>
      <c r="S544" s="6" t="str">
        <f aca="false">IF(AND(AG544=1,R544&lt;&gt;".")=TRUE(),R544/VLOOKUP(G544,'[1]Exchange Rates'!B$1:C$1048576,2,0),IF(R544=".",".",""))</f>
        <v/>
      </c>
      <c r="T544" s="6" t="str">
        <f aca="false">IF(AG544=1,IF(AI544="Value is not given at all",".",IF(AI544="Value is given by the source",S544,IF(AI544="Value is calculated with prices",(IF(SUMIFS(#REF!,#REF!,A544)&gt;0,SUMIFS(#REF!,#REF!,A544),"."))/VLOOKUP("USD",'[1]Exchange Rates'!B$1:C$1048576,2,0),"Error with coding"))),"")</f>
        <v/>
      </c>
      <c r="U544" s="43" t="s">
        <v>63</v>
      </c>
      <c r="V544" s="34" t="s">
        <v>521</v>
      </c>
      <c r="W544" s="34" t="s">
        <v>513</v>
      </c>
      <c r="X544" s="37" t="s">
        <v>62</v>
      </c>
      <c r="Y544" s="37" t="s">
        <v>62</v>
      </c>
      <c r="Z544" s="43" t="n">
        <v>0</v>
      </c>
      <c r="AA544" s="43" t="n">
        <v>0</v>
      </c>
      <c r="AB544" s="5" t="n">
        <f aca="false">IF(AND(D544="Humanitarian", AE544&lt;&gt;"."), 1, 0)</f>
        <v>0</v>
      </c>
      <c r="AC544" s="5" t="n">
        <f aca="false">IF(OR(M544="undisclosed", M544="."), 0, IF(M544=N544, 1, 0))</f>
        <v>0</v>
      </c>
      <c r="AD544" s="5" t="n">
        <v>0</v>
      </c>
      <c r="AE544" s="37" t="s">
        <v>62</v>
      </c>
      <c r="AF544" s="12" t="str">
        <f aca="false">""</f>
        <v/>
      </c>
      <c r="AG544" s="36" t="n">
        <v>0</v>
      </c>
      <c r="AH544" s="43" t="s">
        <v>66</v>
      </c>
      <c r="AI544" s="43" t="s">
        <v>67</v>
      </c>
      <c r="AJ544" s="36" t="n">
        <v>1</v>
      </c>
      <c r="AK544" s="43" t="n">
        <v>16</v>
      </c>
      <c r="AL544" s="36" t="n">
        <v>0</v>
      </c>
      <c r="AM544" s="36" t="n">
        <f aca="false">IF(OR(AN544="2022-2023",AN544=2022), 1, 0)</f>
        <v>1</v>
      </c>
      <c r="AN544" s="36" t="s">
        <v>68</v>
      </c>
      <c r="AO544" s="36" t="n">
        <f aca="false">VLOOKUP($I544,'[1]Price List, Weapons &amp; Items'!B$1:F$1048576,5,0)</f>
        <v>0</v>
      </c>
      <c r="AP544" s="36" t="n">
        <f aca="false">IF(AND(AO544=1,M544="undisclosed")=TRUE(),1,0)</f>
        <v>0</v>
      </c>
      <c r="AQ544" s="36" t="n">
        <f aca="false">IF(AND(AO544=1,N544="undisclosed")=TRUE(),1,0)</f>
        <v>0</v>
      </c>
      <c r="AR544" s="36" t="n">
        <f aca="false">IFERROR(IF(SEARCH("ammuni",I544,1)&gt;0,1,0),0)</f>
        <v>0</v>
      </c>
      <c r="AS544" s="5" t="str">
        <f aca="false">VLOOKUP($I544,'[1]Price List, Weapons &amp; Items'!B$1:L$1048576,COLUMN('[1]Price List, Weapons &amp; Items'!$J$11)-1,0)</f>
        <v>Miscellaneous</v>
      </c>
      <c r="AT544" s="5" t="str">
        <f aca="false">IF(I544=".",".",VLOOKUP($I544,'[1]Price List, Weapons &amp; Items'!B$1:J$1048576,3,0))</f>
        <v>non combat military vehicle</v>
      </c>
      <c r="AU544" s="13" t="str">
        <f aca="true">IF(AG544=1,(OFFSET(I544,0,0,COUNTIF(#REF!,A544),1)),"")</f>
        <v/>
      </c>
      <c r="AV544" s="5" t="n">
        <f aca="false">VLOOKUP($I544,'[1]Price List, Weapons &amp; Items'!B$1:L$1048576,COLUMN('[1]Price List, Weapons &amp; Items'!$L$11)-1,0)</f>
        <v>0</v>
      </c>
      <c r="AW544" s="5" t="n">
        <f aca="false">IF(U544="Yes",1,0)</f>
        <v>1</v>
      </c>
      <c r="AX544" s="5" t="n">
        <f aca="false">IF(D544="Military",IF(OR(IFERROR(SEARCH("equipment",E544,1),0)&gt;0,IFERROR(SEARCH("weapons",E544,1),0)&gt;0),1,0),0)</f>
        <v>1</v>
      </c>
      <c r="AY544" s="5" t="str">
        <f aca="false">IFERROR(IF(VALUE(TEXT(C544,"mm"))=IF(AK544&gt;12,AK544-12,AK544),".",IF(TEXT(C544,"mm")="01",".",1)),"Value is not in date format")</f>
        <v>.</v>
      </c>
      <c r="AZ544" s="5" t="str">
        <f aca="false">IF(AND(A544=A543,C544=C543)=TRUE(),IF(F544=F543,".","1"),".")</f>
        <v>.</v>
      </c>
      <c r="BA544" s="5" t="str">
        <f aca="false">IF(AND(_xlfn.ISFORMULA(R544),_xlfn.ISFORMULA(S544),_xlfn.ISFORMULA(T544))=TRUE(),".",1)</f>
        <v>.</v>
      </c>
      <c r="BB544" s="5" t="str">
        <f aca="false">IF(T544&lt;&gt;".",IF(T544&gt;S544,1,"."),".")</f>
        <v>.</v>
      </c>
      <c r="BC544" s="5" t="n">
        <f aca="false">IFERROR(VLOOKUP(B544,'[1]Share, Heavy Weapons to Ukraine'!B$1:AA$1048576,COLUMN('[1]Share, Heavy Weapons to Ukraine'!C553)-1,0),0)</f>
        <v>1</v>
      </c>
      <c r="BD544" s="5" t="n">
        <f aca="false">VLOOKUP(Sheet1!B544,'[1]Country Summary (€)'!B$1:F$1048576,COLUMN('[1]Country Summary (€)'!C554)-1,FALSE())</f>
        <v>0</v>
      </c>
      <c r="BE544" s="5" t="str">
        <f aca="false">IF(AND(AG544=1,D544="Military",H544&lt;&gt;"Not given")=TRUE(),IF(SUMIFS(#REF!,#REF!,A544)&gt;0,ABS((SUMIFS(#REF!,#REF!,A544)/VLOOKUP("USD",'[1]Exchange Rates'!B$1:C$1048576,2,0)))/S544,"."),".")</f>
        <v>.</v>
      </c>
      <c r="BF544" s="1" t="str">
        <f aca="false">IF(AND(AG544=1,D544="Military",H544&lt;&gt;"Not given")=TRUE(),IF(SUMIFS(#REF!,#REF!,A544)&gt;0,IF((ABS((SUMIFS(#REF!,#REF!,A544)/VLOOKUP("USD",'[1]Exchange Rates'!B$1:C$1048576,2,0)))/S544)&gt;1,(SUMIFS(#REF!,#REF!,A544)-S544)/S544,(S544-SUMIFS(#REF!,#REF!,A544))/SUMIFS(#REF!,#REF!,A544)),"."),".")</f>
        <v>.</v>
      </c>
      <c r="BG544" s="37"/>
      <c r="BH544" s="37"/>
      <c r="BI544" s="37"/>
      <c r="BJ544" s="37"/>
      <c r="BK544" s="37"/>
      <c r="BL544" s="37"/>
      <c r="BM544" s="37"/>
      <c r="BN544" s="37"/>
      <c r="BO544" s="37"/>
      <c r="BP544" s="37"/>
      <c r="BQ544" s="37"/>
      <c r="BR544" s="37"/>
      <c r="BS544" s="37"/>
      <c r="BT544" s="37"/>
      <c r="BU544" s="37"/>
      <c r="BV544" s="37"/>
      <c r="BW544" s="37"/>
      <c r="BX544" s="37"/>
    </row>
    <row r="545" customFormat="false" ht="15.75" hidden="false" customHeight="true" outlineLevel="0" collapsed="false">
      <c r="A545" s="37" t="s">
        <v>554</v>
      </c>
      <c r="B545" s="37" t="s">
        <v>57</v>
      </c>
      <c r="C545" s="92" t="n">
        <v>45055</v>
      </c>
      <c r="D545" s="37" t="s">
        <v>105</v>
      </c>
      <c r="E545" s="37" t="s">
        <v>370</v>
      </c>
      <c r="F545" s="37" t="s">
        <v>591</v>
      </c>
      <c r="G545" s="5" t="s">
        <v>61</v>
      </c>
      <c r="H545" s="39" t="n">
        <v>1200000000</v>
      </c>
      <c r="I545" s="1" t="s">
        <v>592</v>
      </c>
      <c r="J545" s="7" t="str">
        <f aca="false">VLOOKUP($I545,'[1]Price List, Weapons &amp; Items'!B$1:C$1048576,2,0)</f>
        <v>Ammunition for heavy weapon</v>
      </c>
      <c r="K545" s="7" t="str">
        <f aca="false">IF(I545=".",I545,VLOOKUP($I545,'[1]Price List, Weapons &amp; Items'!B$1:D$1048576,3,0))</f>
        <v>Surface-to-air missile (SAM)</v>
      </c>
      <c r="L545" s="8" t="n">
        <f aca="false">VLOOKUP(I545,'[1]Price List, Weapons &amp; Items'!B$1:E$1048576,4,0)</f>
        <v>0</v>
      </c>
      <c r="M545" s="9" t="s">
        <v>166</v>
      </c>
      <c r="N545" s="9" t="s">
        <v>166</v>
      </c>
      <c r="O545" s="9" t="str">
        <f aca="false">VLOOKUP($I545,'[1]Price List, Weapons &amp; Items'!B$1:G$1048576,6,0)</f>
        <v>.</v>
      </c>
      <c r="P545" s="6" t="str">
        <f aca="false">IF(TYPE(M545)=1,IF(TYPE(O545)=1,M545*O545,"No price"),".")</f>
        <v>.</v>
      </c>
      <c r="Q545" s="6" t="str">
        <f aca="false">IF(TYPE(N545)=1,IF(TYPE(O545)=1,N545*O545,"No price"),".")</f>
        <v>.</v>
      </c>
      <c r="R545" s="6" t="str">
        <f aca="false">IF(AG545=1,IF(H545&lt;&gt;"Not given",H545,IF(TYPE(H545)=2,IF(SUMIFS(#REF!,#REF!,A545)&gt;0,SUMIFS(#REF!,#REF!,A545),"."),"Format error")),"")</f>
        <v/>
      </c>
      <c r="S545" s="6" t="str">
        <f aca="false">IF(AND(AG545=1,R545&lt;&gt;".")=TRUE(),R545/VLOOKUP(G545,'[1]Exchange Rates'!B$1:C$1048576,2,0),IF(R545=".",".",""))</f>
        <v/>
      </c>
      <c r="T545" s="6" t="str">
        <f aca="false">IF(AG545=1,IF(AI545="Value is not given at all",".",IF(AI545="Value is given by the source",S545,IF(AI545="Value is calculated with prices",(IF(SUMIFS(#REF!,#REF!,A545)&gt;0,SUMIFS(#REF!,#REF!,A545),"."))/VLOOKUP("USD",'[1]Exchange Rates'!B$1:C$1048576,2,0),"Error with coding"))),"")</f>
        <v/>
      </c>
      <c r="U545" s="43" t="s">
        <v>63</v>
      </c>
      <c r="V545" s="34" t="s">
        <v>593</v>
      </c>
      <c r="W545" s="34" t="s">
        <v>513</v>
      </c>
      <c r="X545" s="37" t="s">
        <v>62</v>
      </c>
      <c r="Y545" s="37" t="s">
        <v>62</v>
      </c>
      <c r="Z545" s="43" t="n">
        <v>0</v>
      </c>
      <c r="AA545" s="43" t="n">
        <v>0</v>
      </c>
      <c r="AB545" s="5" t="n">
        <f aca="false">IF(AND(D545="Humanitarian", AE545&lt;&gt;"."), 1, 0)</f>
        <v>0</v>
      </c>
      <c r="AC545" s="5" t="n">
        <f aca="false">IF(OR(M545="undisclosed", M545="."), 0, IF(M545=N545, 1, 0))</f>
        <v>0</v>
      </c>
      <c r="AD545" s="5" t="n">
        <v>0</v>
      </c>
      <c r="AE545" s="37" t="s">
        <v>62</v>
      </c>
      <c r="AF545" s="12" t="str">
        <f aca="false">""</f>
        <v/>
      </c>
      <c r="AG545" s="36" t="n">
        <v>0</v>
      </c>
      <c r="AH545" s="43" t="s">
        <v>66</v>
      </c>
      <c r="AI545" s="43" t="s">
        <v>67</v>
      </c>
      <c r="AJ545" s="36" t="n">
        <v>1</v>
      </c>
      <c r="AK545" s="43" t="n">
        <v>17</v>
      </c>
      <c r="AL545" s="36" t="n">
        <v>0</v>
      </c>
      <c r="AM545" s="36" t="n">
        <f aca="false">IF(OR(AN545="2022-2023",AN545=2022), 1, 0)</f>
        <v>1</v>
      </c>
      <c r="AN545" s="36" t="s">
        <v>68</v>
      </c>
      <c r="AO545" s="36" t="n">
        <f aca="false">VLOOKUP($I545,'[1]Price List, Weapons &amp; Items'!B$1:F$1048576,5,0)</f>
        <v>0</v>
      </c>
      <c r="AP545" s="36" t="n">
        <f aca="false">IF(AND(AO545=1,M545="undisclosed")=TRUE(),1,0)</f>
        <v>0</v>
      </c>
      <c r="AQ545" s="36" t="n">
        <f aca="false">IF(AND(AO545=1,N545="undisclosed")=TRUE(),1,0)</f>
        <v>0</v>
      </c>
      <c r="AR545" s="36" t="n">
        <f aca="false">IFERROR(IF(SEARCH("ammuni",I545,1)&gt;0,1,0),0)</f>
        <v>0</v>
      </c>
      <c r="AS545" s="5" t="str">
        <f aca="false">VLOOKUP($I545,'[1]Price List, Weapons &amp; Items'!B$1:L$1048576,COLUMN('[1]Price List, Weapons &amp; Items'!$J$11)-1,0)</f>
        <v>.</v>
      </c>
      <c r="AT545" s="5" t="str">
        <f aca="false">IF(I545=".",".",VLOOKUP($I545,'[1]Price List, Weapons &amp; Items'!B$1:J$1048576,3,0))</f>
        <v>Surface-to-air missile (SAM)</v>
      </c>
      <c r="AU545" s="13" t="str">
        <f aca="true">IF(AG545=1,(OFFSET(I545,0,0,COUNTIF(#REF!,A545),1)),"")</f>
        <v/>
      </c>
      <c r="AV545" s="5" t="n">
        <f aca="false">VLOOKUP($I545,'[1]Price List, Weapons &amp; Items'!B$1:L$1048576,COLUMN('[1]Price List, Weapons &amp; Items'!$L$11)-1,0)</f>
        <v>0</v>
      </c>
      <c r="AW545" s="5" t="n">
        <f aca="false">IF(U545="Yes",1,0)</f>
        <v>1</v>
      </c>
      <c r="AX545" s="5" t="n">
        <f aca="false">IF(D545="Military",IF(OR(IFERROR(SEARCH("equipment",E545,1),0)&gt;0,IFERROR(SEARCH("weapons",E545,1),0)&gt;0),1,0),0)</f>
        <v>1</v>
      </c>
      <c r="AY545" s="5" t="str">
        <f aca="false">IFERROR(IF(VALUE(TEXT(C545,"mm"))=IF(AK545&gt;12,AK545-12,AK545),".",IF(TEXT(C545,"mm")="01",".",1)),"Value is not in date format")</f>
        <v>.</v>
      </c>
      <c r="AZ545" s="5" t="str">
        <f aca="false">IF(AND(A545=A544,C545=C544)=TRUE(),IF(F545=F544,".","1"),".")</f>
        <v>.</v>
      </c>
      <c r="BA545" s="5" t="str">
        <f aca="false">IF(AND(_xlfn.ISFORMULA(R545),_xlfn.ISFORMULA(S545),_xlfn.ISFORMULA(T545))=TRUE(),".",1)</f>
        <v>.</v>
      </c>
      <c r="BB545" s="5" t="str">
        <f aca="false">IF(T545&lt;&gt;".",IF(T545&gt;S545,1,"."),".")</f>
        <v>.</v>
      </c>
      <c r="BC545" s="5" t="n">
        <f aca="false">IFERROR(VLOOKUP(B545,'[1]Share, Heavy Weapons to Ukraine'!B$1:AA$1048576,COLUMN('[1]Share, Heavy Weapons to Ukraine'!C554)-1,0),0)</f>
        <v>1</v>
      </c>
      <c r="BD545" s="5" t="n">
        <f aca="false">VLOOKUP(Sheet1!B545,'[1]Country Summary (€)'!B$1:F$1048576,COLUMN('[1]Country Summary (€)'!C555)-1,FALSE())</f>
        <v>0</v>
      </c>
      <c r="BE545" s="5" t="str">
        <f aca="false">IF(AND(AG545=1,D545="Military",H545&lt;&gt;"Not given")=TRUE(),IF(SUMIFS(#REF!,#REF!,A545)&gt;0,ABS((SUMIFS(#REF!,#REF!,A545)/VLOOKUP("USD",'[1]Exchange Rates'!B$1:C$1048576,2,0)))/S545,"."),".")</f>
        <v>.</v>
      </c>
      <c r="BF545" s="1" t="str">
        <f aca="false">IF(AND(AG545=1,D545="Military",H545&lt;&gt;"Not given")=TRUE(),IF(SUMIFS(#REF!,#REF!,A545)&gt;0,IF((ABS((SUMIFS(#REF!,#REF!,A545)/VLOOKUP("USD",'[1]Exchange Rates'!B$1:C$1048576,2,0)))/S545)&gt;1,(SUMIFS(#REF!,#REF!,A545)-S545)/S545,(S545-SUMIFS(#REF!,#REF!,A545))/SUMIFS(#REF!,#REF!,A545)),"."),".")</f>
        <v>.</v>
      </c>
      <c r="BG545" s="37"/>
      <c r="BH545" s="37"/>
      <c r="BI545" s="37"/>
      <c r="BJ545" s="37"/>
      <c r="BK545" s="37"/>
      <c r="BL545" s="37"/>
      <c r="BM545" s="37"/>
      <c r="BN545" s="37"/>
      <c r="BO545" s="37"/>
      <c r="BP545" s="37"/>
      <c r="BQ545" s="37"/>
      <c r="BR545" s="37"/>
      <c r="BS545" s="37"/>
      <c r="BT545" s="37"/>
      <c r="BU545" s="37"/>
      <c r="BV545" s="37"/>
      <c r="BW545" s="37"/>
      <c r="BX545" s="37"/>
    </row>
    <row r="546" customFormat="false" ht="15.75" hidden="false" customHeight="true" outlineLevel="0" collapsed="false">
      <c r="A546" s="37" t="s">
        <v>554</v>
      </c>
      <c r="B546" s="37" t="s">
        <v>57</v>
      </c>
      <c r="C546" s="92" t="n">
        <v>45055</v>
      </c>
      <c r="D546" s="37" t="s">
        <v>105</v>
      </c>
      <c r="E546" s="37" t="s">
        <v>370</v>
      </c>
      <c r="F546" s="37" t="s">
        <v>591</v>
      </c>
      <c r="G546" s="5" t="s">
        <v>61</v>
      </c>
      <c r="H546" s="39" t="n">
        <v>1200000000</v>
      </c>
      <c r="I546" s="37" t="s">
        <v>594</v>
      </c>
      <c r="J546" s="7" t="str">
        <f aca="false">VLOOKUP($I546,'[1]Price List, Weapons &amp; Items'!B$1:C$1048576,2,0)</f>
        <v>Aviation and drones</v>
      </c>
      <c r="K546" s="7" t="str">
        <f aca="false">IF(I546=".",I546,VLOOKUP($I546,'[1]Price List, Weapons &amp; Items'!B$1:D$1048576,3,0))</f>
        <v>Drone ammunition</v>
      </c>
      <c r="L546" s="8" t="n">
        <f aca="false">VLOOKUP(I546,'[1]Price List, Weapons &amp; Items'!B$1:E$1048576,4,0)</f>
        <v>0</v>
      </c>
      <c r="M546" s="9" t="s">
        <v>166</v>
      </c>
      <c r="N546" s="9" t="s">
        <v>166</v>
      </c>
      <c r="O546" s="9" t="str">
        <f aca="false">VLOOKUP($I546,'[1]Price List, Weapons &amp; Items'!B$1:G$1048576,6,0)</f>
        <v>.</v>
      </c>
      <c r="P546" s="6" t="str">
        <f aca="false">IF(TYPE(M546)=1,IF(TYPE(O546)=1,M546*O546,"No price"),".")</f>
        <v>.</v>
      </c>
      <c r="Q546" s="6" t="str">
        <f aca="false">IF(TYPE(N546)=1,IF(TYPE(O546)=1,N546*O546,"No price"),".")</f>
        <v>.</v>
      </c>
      <c r="R546" s="6" t="str">
        <f aca="false">IF(AG546=1,IF(H546&lt;&gt;"Not given",H546,IF(TYPE(H546)=2,IF(SUMIFS(#REF!,#REF!,A546)&gt;0,SUMIFS(#REF!,#REF!,A546),"."),"Format error")),"")</f>
        <v/>
      </c>
      <c r="S546" s="6" t="str">
        <f aca="false">IF(AND(AG546=1,R546&lt;&gt;".")=TRUE(),R546/VLOOKUP(G546,'[1]Exchange Rates'!B$1:C$1048576,2,0),IF(R546=".",".",""))</f>
        <v/>
      </c>
      <c r="T546" s="6" t="str">
        <f aca="false">IF(AG546=1,IF(AI546="Value is not given at all",".",IF(AI546="Value is given by the source",S546,IF(AI546="Value is calculated with prices",(IF(SUMIFS(#REF!,#REF!,A546)&gt;0,SUMIFS(#REF!,#REF!,A546),"."))/VLOOKUP("USD",'[1]Exchange Rates'!B$1:C$1048576,2,0),"Error with coding"))),"")</f>
        <v/>
      </c>
      <c r="U546" s="43" t="s">
        <v>63</v>
      </c>
      <c r="V546" s="34" t="s">
        <v>593</v>
      </c>
      <c r="W546" s="34" t="s">
        <v>513</v>
      </c>
      <c r="X546" s="37" t="s">
        <v>62</v>
      </c>
      <c r="Y546" s="37" t="s">
        <v>62</v>
      </c>
      <c r="Z546" s="43" t="n">
        <v>0</v>
      </c>
      <c r="AA546" s="43" t="n">
        <v>0</v>
      </c>
      <c r="AB546" s="5" t="n">
        <f aca="false">IF(AND(D546="Humanitarian", AE546&lt;&gt;"."), 1, 0)</f>
        <v>0</v>
      </c>
      <c r="AC546" s="5" t="n">
        <f aca="false">IF(OR(M546="undisclosed", M546="."), 0, IF(M546=N546, 1, 0))</f>
        <v>0</v>
      </c>
      <c r="AD546" s="5" t="n">
        <v>0</v>
      </c>
      <c r="AE546" s="37" t="s">
        <v>62</v>
      </c>
      <c r="AF546" s="12" t="str">
        <f aca="false">""</f>
        <v/>
      </c>
      <c r="AG546" s="36" t="n">
        <v>0</v>
      </c>
      <c r="AH546" s="43" t="s">
        <v>66</v>
      </c>
      <c r="AI546" s="43" t="s">
        <v>67</v>
      </c>
      <c r="AJ546" s="36" t="n">
        <v>1</v>
      </c>
      <c r="AK546" s="43" t="n">
        <v>17</v>
      </c>
      <c r="AL546" s="36" t="n">
        <v>0</v>
      </c>
      <c r="AM546" s="36" t="n">
        <f aca="false">IF(OR(AN546="2022-2023",AN546=2022), 1, 0)</f>
        <v>1</v>
      </c>
      <c r="AN546" s="36" t="s">
        <v>68</v>
      </c>
      <c r="AO546" s="36" t="n">
        <f aca="false">VLOOKUP($I546,'[1]Price List, Weapons &amp; Items'!B$1:F$1048576,5,0)</f>
        <v>0</v>
      </c>
      <c r="AP546" s="36" t="n">
        <f aca="false">IF(AND(AO546=1,M546="undisclosed")=TRUE(),1,0)</f>
        <v>0</v>
      </c>
      <c r="AQ546" s="36" t="n">
        <f aca="false">IF(AND(AO546=1,N546="undisclosed")=TRUE(),1,0)</f>
        <v>0</v>
      </c>
      <c r="AR546" s="36" t="n">
        <f aca="false">IFERROR(IF(SEARCH("ammuni",I546,1)&gt;0,1,0),0)</f>
        <v>1</v>
      </c>
      <c r="AS546" s="5" t="str">
        <f aca="false">VLOOKUP($I546,'[1]Price List, Weapons &amp; Items'!B$1:L$1048576,COLUMN('[1]Price List, Weapons &amp; Items'!$J$11)-1,0)</f>
        <v>.</v>
      </c>
      <c r="AT546" s="5" t="str">
        <f aca="false">IF(I546=".",".",VLOOKUP($I546,'[1]Price List, Weapons &amp; Items'!B$1:J$1048576,3,0))</f>
        <v>Drone ammunition</v>
      </c>
      <c r="AU546" s="13" t="str">
        <f aca="true">IF(AG546=1,(OFFSET(I546,0,0,COUNTIF(#REF!,A546),1)),"")</f>
        <v/>
      </c>
      <c r="AV546" s="5" t="str">
        <f aca="false">VLOOKUP($I546,'[1]Price List, Weapons &amp; Items'!B$1:L$1048576,COLUMN('[1]Price List, Weapons &amp; Items'!$L$11)-1,0)</f>
        <v>no price, 0 count</v>
      </c>
      <c r="AW546" s="5" t="n">
        <f aca="false">IF(U546="Yes",1,0)</f>
        <v>1</v>
      </c>
      <c r="AX546" s="5" t="n">
        <f aca="false">IF(D546="Military",IF(OR(IFERROR(SEARCH("equipment",E546,1),0)&gt;0,IFERROR(SEARCH("weapons",E546,1),0)&gt;0),1,0),0)</f>
        <v>1</v>
      </c>
      <c r="AY546" s="5" t="str">
        <f aca="false">IFERROR(IF(VALUE(TEXT(C546,"mm"))=IF(AK546&gt;12,AK546-12,AK546),".",IF(TEXT(C546,"mm")="01",".",1)),"Value is not in date format")</f>
        <v>.</v>
      </c>
      <c r="AZ546" s="5" t="str">
        <f aca="false">IF(AND(A546=A545,C546=C545)=TRUE(),IF(F546=F545,".","1"),".")</f>
        <v>.</v>
      </c>
      <c r="BA546" s="5" t="str">
        <f aca="false">IF(AND(_xlfn.ISFORMULA(R546),_xlfn.ISFORMULA(S546),_xlfn.ISFORMULA(T546))=TRUE(),".",1)</f>
        <v>.</v>
      </c>
      <c r="BB546" s="5" t="str">
        <f aca="false">IF(T546&lt;&gt;".",IF(T546&gt;S546,1,"."),".")</f>
        <v>.</v>
      </c>
      <c r="BC546" s="5" t="n">
        <f aca="false">IFERROR(VLOOKUP(B546,'[1]Share, Heavy Weapons to Ukraine'!B$1:AA$1048576,COLUMN('[1]Share, Heavy Weapons to Ukraine'!C555)-1,0),0)</f>
        <v>1</v>
      </c>
      <c r="BD546" s="5" t="n">
        <f aca="false">VLOOKUP(Sheet1!B546,'[1]Country Summary (€)'!B$1:F$1048576,COLUMN('[1]Country Summary (€)'!C556)-1,FALSE())</f>
        <v>0</v>
      </c>
      <c r="BE546" s="5" t="str">
        <f aca="false">IF(AND(AG546=1,D546="Military",H546&lt;&gt;"Not given")=TRUE(),IF(SUMIFS(#REF!,#REF!,A546)&gt;0,ABS((SUMIFS(#REF!,#REF!,A546)/VLOOKUP("USD",'[1]Exchange Rates'!B$1:C$1048576,2,0)))/S546,"."),".")</f>
        <v>.</v>
      </c>
      <c r="BF546" s="1" t="str">
        <f aca="false">IF(AND(AG546=1,D546="Military",H546&lt;&gt;"Not given")=TRUE(),IF(SUMIFS(#REF!,#REF!,A546)&gt;0,IF((ABS((SUMIFS(#REF!,#REF!,A546)/VLOOKUP("USD",'[1]Exchange Rates'!B$1:C$1048576,2,0)))/S546)&gt;1,(SUMIFS(#REF!,#REF!,A546)-S546)/S546,(S546-SUMIFS(#REF!,#REF!,A546))/SUMIFS(#REF!,#REF!,A546)),"."),".")</f>
        <v>.</v>
      </c>
      <c r="BG546" s="37"/>
      <c r="BH546" s="37"/>
      <c r="BI546" s="37"/>
      <c r="BJ546" s="37"/>
      <c r="BK546" s="37"/>
      <c r="BL546" s="37"/>
      <c r="BM546" s="37"/>
      <c r="BN546" s="37"/>
      <c r="BO546" s="37"/>
      <c r="BP546" s="37"/>
      <c r="BQ546" s="37"/>
      <c r="BR546" s="37"/>
      <c r="BS546" s="37"/>
      <c r="BT546" s="37"/>
      <c r="BU546" s="37"/>
      <c r="BV546" s="37"/>
      <c r="BW546" s="37"/>
      <c r="BX546" s="37"/>
    </row>
    <row r="547" customFormat="false" ht="15.75" hidden="false" customHeight="true" outlineLevel="0" collapsed="false">
      <c r="A547" s="37" t="s">
        <v>554</v>
      </c>
      <c r="B547" s="37" t="s">
        <v>57</v>
      </c>
      <c r="C547" s="92" t="n">
        <v>45055</v>
      </c>
      <c r="D547" s="37" t="s">
        <v>105</v>
      </c>
      <c r="E547" s="37" t="s">
        <v>370</v>
      </c>
      <c r="F547" s="37" t="s">
        <v>591</v>
      </c>
      <c r="G547" s="5" t="s">
        <v>61</v>
      </c>
      <c r="H547" s="39" t="n">
        <v>1200000000</v>
      </c>
      <c r="I547" s="37" t="s">
        <v>147</v>
      </c>
      <c r="J547" s="7" t="str">
        <f aca="false">VLOOKUP($I547,'[1]Price List, Weapons &amp; Items'!B$1:C$1048576,2,0)</f>
        <v>Ammunition for heavy weapon</v>
      </c>
      <c r="K547" s="7" t="str">
        <f aca="false">IF(I547=".",I547,VLOOKUP($I547,'[1]Price List, Weapons &amp; Items'!B$1:D$1048576,3,0))</f>
        <v>155mm howitzer ammunition</v>
      </c>
      <c r="L547" s="8" t="n">
        <f aca="false">VLOOKUP(I547,'[1]Price List, Weapons &amp; Items'!B$1:E$1048576,4,0)</f>
        <v>0</v>
      </c>
      <c r="M547" s="9" t="n">
        <v>100000</v>
      </c>
      <c r="N547" s="9" t="s">
        <v>166</v>
      </c>
      <c r="O547" s="9" t="n">
        <f aca="false">VLOOKUP($I547,'[1]Price List, Weapons &amp; Items'!B$1:G$1048576,6,0)</f>
        <v>3800</v>
      </c>
      <c r="P547" s="6" t="str">
        <f aca="false">IF(TYPE(M547)=1,IF(TYPE(O547)=1,M547*O547,"No price"),".")</f>
        <v>No price</v>
      </c>
      <c r="Q547" s="6" t="str">
        <f aca="false">IF(TYPE(N547)=1,IF(TYPE(O547)=1,N547*O547,"No price"),".")</f>
        <v>.</v>
      </c>
      <c r="R547" s="6" t="str">
        <f aca="false">IF(AG547=1,IF(H547&lt;&gt;"Not given",H547,IF(TYPE(H547)=2,IF(SUMIFS(#REF!,#REF!,A547)&gt;0,SUMIFS(#REF!,#REF!,A547),"."),"Format error")),"")</f>
        <v/>
      </c>
      <c r="S547" s="6" t="str">
        <f aca="false">IF(AND(AG547=1,R547&lt;&gt;".")=TRUE(),R547/VLOOKUP(G547,'[1]Exchange Rates'!B$1:C$1048576,2,0),IF(R547=".",".",""))</f>
        <v/>
      </c>
      <c r="T547" s="6" t="str">
        <f aca="false">IF(AG547=1,IF(AI547="Value is not given at all",".",IF(AI547="Value is given by the source",S547,IF(AI547="Value is calculated with prices",(IF(SUMIFS(#REF!,#REF!,A547)&gt;0,SUMIFS(#REF!,#REF!,A547),"."))/VLOOKUP("USD",'[1]Exchange Rates'!B$1:C$1048576,2,0),"Error with coding"))),"")</f>
        <v/>
      </c>
      <c r="U547" s="43" t="s">
        <v>63</v>
      </c>
      <c r="V547" s="34" t="s">
        <v>593</v>
      </c>
      <c r="W547" s="34" t="s">
        <v>513</v>
      </c>
      <c r="X547" s="37" t="s">
        <v>62</v>
      </c>
      <c r="Y547" s="37" t="s">
        <v>62</v>
      </c>
      <c r="Z547" s="43" t="n">
        <v>0</v>
      </c>
      <c r="AA547" s="43" t="n">
        <v>0</v>
      </c>
      <c r="AB547" s="5" t="n">
        <f aca="false">IF(AND(D547="Humanitarian", AE547&lt;&gt;"."), 1, 0)</f>
        <v>0</v>
      </c>
      <c r="AC547" s="5" t="n">
        <f aca="false">IF(OR(M547="undisclosed", M547="."), 0, IF(M547=N547, 1, 0))</f>
        <v>0</v>
      </c>
      <c r="AD547" s="5" t="n">
        <v>0</v>
      </c>
      <c r="AE547" s="37" t="s">
        <v>62</v>
      </c>
      <c r="AF547" s="12" t="str">
        <f aca="false">""</f>
        <v/>
      </c>
      <c r="AG547" s="36" t="n">
        <v>0</v>
      </c>
      <c r="AH547" s="43" t="s">
        <v>66</v>
      </c>
      <c r="AI547" s="43" t="s">
        <v>67</v>
      </c>
      <c r="AJ547" s="36" t="n">
        <v>1</v>
      </c>
      <c r="AK547" s="43" t="n">
        <v>17</v>
      </c>
      <c r="AL547" s="36" t="n">
        <v>0</v>
      </c>
      <c r="AM547" s="36" t="n">
        <f aca="false">IF(OR(AN547="2022-2023",AN547=2022), 1, 0)</f>
        <v>1</v>
      </c>
      <c r="AN547" s="36" t="s">
        <v>68</v>
      </c>
      <c r="AO547" s="36" t="n">
        <f aca="false">VLOOKUP($I547,'[1]Price List, Weapons &amp; Items'!B$1:F$1048576,5,0)</f>
        <v>1</v>
      </c>
      <c r="AP547" s="36" t="n">
        <f aca="false">IF(AND(AO547=1,M547="undisclosed")=TRUE(),1,0)</f>
        <v>0</v>
      </c>
      <c r="AQ547" s="36" t="n">
        <f aca="false">IF(AND(AO547=1,N547="undisclosed")=TRUE(),1,0)</f>
        <v>1</v>
      </c>
      <c r="AR547" s="36" t="n">
        <f aca="false">IFERROR(IF(SEARCH("ammuni",I547,1)&gt;0,1,0),0)</f>
        <v>0</v>
      </c>
      <c r="AS547" s="5" t="str">
        <f aca="false">VLOOKUP($I547,'[1]Price List, Weapons &amp; Items'!B$1:L$1048576,COLUMN('[1]Price List, Weapons &amp; Items'!$J$11)-1,0)</f>
        <v>Government information</v>
      </c>
      <c r="AT547" s="5" t="str">
        <f aca="false">IF(I547=".",".",VLOOKUP($I547,'[1]Price List, Weapons &amp; Items'!B$1:J$1048576,3,0))</f>
        <v>155mm howitzer ammunition</v>
      </c>
      <c r="AU547" s="13" t="str">
        <f aca="true">IF(AG547=1,(OFFSET(I547,0,0,COUNTIF(#REF!,A547),1)),"")</f>
        <v/>
      </c>
      <c r="AV547" s="5" t="n">
        <f aca="false">VLOOKUP($I547,'[1]Price List, Weapons &amp; Items'!B$1:L$1048576,COLUMN('[1]Price List, Weapons &amp; Items'!$L$11)-1,0)</f>
        <v>0</v>
      </c>
      <c r="AW547" s="5" t="n">
        <f aca="false">IF(U547="Yes",1,0)</f>
        <v>1</v>
      </c>
      <c r="AX547" s="5" t="n">
        <f aca="false">IF(D547="Military",IF(OR(IFERROR(SEARCH("equipment",E547,1),0)&gt;0,IFERROR(SEARCH("weapons",E547,1),0)&gt;0),1,0),0)</f>
        <v>1</v>
      </c>
      <c r="AY547" s="5" t="str">
        <f aca="false">IFERROR(IF(VALUE(TEXT(C547,"mm"))=IF(AK547&gt;12,AK547-12,AK547),".",IF(TEXT(C547,"mm")="01",".",1)),"Value is not in date format")</f>
        <v>.</v>
      </c>
      <c r="AZ547" s="5" t="str">
        <f aca="false">IF(AND(A547=A546,C547=C546)=TRUE(),IF(F547=F546,".","1"),".")</f>
        <v>.</v>
      </c>
      <c r="BA547" s="5" t="str">
        <f aca="false">IF(AND(_xlfn.ISFORMULA(R547),_xlfn.ISFORMULA(S547),_xlfn.ISFORMULA(T547))=TRUE(),".",1)</f>
        <v>.</v>
      </c>
      <c r="BB547" s="5" t="str">
        <f aca="false">IF(T547&lt;&gt;".",IF(T547&gt;S547,1,"."),".")</f>
        <v>.</v>
      </c>
      <c r="BC547" s="5" t="n">
        <f aca="false">IFERROR(VLOOKUP(B547,'[1]Share, Heavy Weapons to Ukraine'!B$1:AA$1048576,COLUMN('[1]Share, Heavy Weapons to Ukraine'!C556)-1,0),0)</f>
        <v>1</v>
      </c>
      <c r="BD547" s="5" t="n">
        <f aca="false">VLOOKUP(Sheet1!B547,'[1]Country Summary (€)'!B$1:F$1048576,COLUMN('[1]Country Summary (€)'!C557)-1,FALSE())</f>
        <v>0</v>
      </c>
      <c r="BE547" s="5" t="str">
        <f aca="false">IF(AND(AG547=1,D547="Military",H547&lt;&gt;"Not given")=TRUE(),IF(SUMIFS(#REF!,#REF!,A547)&gt;0,ABS((SUMIFS(#REF!,#REF!,A547)/VLOOKUP("USD",'[1]Exchange Rates'!B$1:C$1048576,2,0)))/S547,"."),".")</f>
        <v>.</v>
      </c>
      <c r="BF547" s="1" t="str">
        <f aca="false">IF(AND(AG547=1,D547="Military",H547&lt;&gt;"Not given")=TRUE(),IF(SUMIFS(#REF!,#REF!,A547)&gt;0,IF((ABS((SUMIFS(#REF!,#REF!,A547)/VLOOKUP("USD",'[1]Exchange Rates'!B$1:C$1048576,2,0)))/S547)&gt;1,(SUMIFS(#REF!,#REF!,A547)-S547)/S547,(S547-SUMIFS(#REF!,#REF!,A547))/SUMIFS(#REF!,#REF!,A547)),"."),".")</f>
        <v>.</v>
      </c>
      <c r="BG547" s="37"/>
      <c r="BH547" s="37"/>
      <c r="BI547" s="37"/>
      <c r="BJ547" s="37"/>
      <c r="BK547" s="37"/>
      <c r="BL547" s="37"/>
      <c r="BM547" s="37"/>
      <c r="BN547" s="37"/>
      <c r="BO547" s="37"/>
      <c r="BP547" s="37"/>
      <c r="BQ547" s="37"/>
      <c r="BR547" s="37"/>
      <c r="BS547" s="37"/>
      <c r="BT547" s="37"/>
      <c r="BU547" s="37"/>
      <c r="BV547" s="37"/>
      <c r="BW547" s="37"/>
      <c r="BX547" s="37"/>
    </row>
    <row r="548" customFormat="false" ht="15.75" hidden="false" customHeight="true" outlineLevel="0" collapsed="false">
      <c r="A548" s="37" t="s">
        <v>554</v>
      </c>
      <c r="B548" s="37" t="s">
        <v>57</v>
      </c>
      <c r="C548" s="92" t="n">
        <v>45055</v>
      </c>
      <c r="D548" s="37" t="s">
        <v>105</v>
      </c>
      <c r="E548" s="37" t="s">
        <v>370</v>
      </c>
      <c r="F548" s="37" t="s">
        <v>591</v>
      </c>
      <c r="G548" s="5" t="s">
        <v>61</v>
      </c>
      <c r="H548" s="39" t="n">
        <v>1200000000</v>
      </c>
      <c r="I548" s="37" t="s">
        <v>417</v>
      </c>
      <c r="J548" s="7" t="str">
        <f aca="false">VLOOKUP($I548,'[1]Price List, Weapons &amp; Items'!B$1:C$1048576,2,0)</f>
        <v>Military equipment</v>
      </c>
      <c r="K548" s="7" t="str">
        <f aca="false">IF(I548=".",I548,VLOOKUP($I548,'[1]Price List, Weapons &amp; Items'!B$1:D$1048576,3,0))</f>
        <v>Military equipment</v>
      </c>
      <c r="L548" s="8" t="n">
        <f aca="false">VLOOKUP(I548,'[1]Price List, Weapons &amp; Items'!B$1:E$1048576,4,0)</f>
        <v>0</v>
      </c>
      <c r="M548" s="9" t="s">
        <v>166</v>
      </c>
      <c r="N548" s="9" t="s">
        <v>166</v>
      </c>
      <c r="O548" s="9" t="str">
        <f aca="false">VLOOKUP($I548,'[1]Price List, Weapons &amp; Items'!B$1:G$1048576,6,0)</f>
        <v>.</v>
      </c>
      <c r="P548" s="6" t="str">
        <f aca="false">IF(TYPE(M548)=1,IF(TYPE(O548)=1,M548*O548,"No price"),".")</f>
        <v>.</v>
      </c>
      <c r="Q548" s="6" t="str">
        <f aca="false">IF(TYPE(N548)=1,IF(TYPE(O548)=1,N548*O548,"No price"),".")</f>
        <v>.</v>
      </c>
      <c r="R548" s="6" t="str">
        <f aca="false">IF(AG548=1,IF(H548&lt;&gt;"Not given",H548,IF(TYPE(H548)=2,IF(SUMIFS(#REF!,#REF!,A548)&gt;0,SUMIFS(#REF!,#REF!,A548),"."),"Format error")),"")</f>
        <v/>
      </c>
      <c r="S548" s="6" t="str">
        <f aca="false">IF(AND(AG548=1,R548&lt;&gt;".")=TRUE(),R548/VLOOKUP(G548,'[1]Exchange Rates'!B$1:C$1048576,2,0),IF(R548=".",".",""))</f>
        <v/>
      </c>
      <c r="T548" s="6" t="str">
        <f aca="false">IF(AG548=1,IF(AI548="Value is not given at all",".",IF(AI548="Value is given by the source",S548,IF(AI548="Value is calculated with prices",(IF(SUMIFS(#REF!,#REF!,A548)&gt;0,SUMIFS(#REF!,#REF!,A548),"."))/VLOOKUP("USD",'[1]Exchange Rates'!B$1:C$1048576,2,0),"Error with coding"))),"")</f>
        <v/>
      </c>
      <c r="U548" s="43" t="s">
        <v>63</v>
      </c>
      <c r="V548" s="34" t="s">
        <v>593</v>
      </c>
      <c r="W548" s="34" t="s">
        <v>513</v>
      </c>
      <c r="X548" s="37" t="s">
        <v>62</v>
      </c>
      <c r="Y548" s="37" t="s">
        <v>62</v>
      </c>
      <c r="Z548" s="43" t="n">
        <v>0</v>
      </c>
      <c r="AA548" s="43" t="n">
        <v>0</v>
      </c>
      <c r="AB548" s="5" t="n">
        <f aca="false">IF(AND(D548="Humanitarian", AE548&lt;&gt;"."), 1, 0)</f>
        <v>0</v>
      </c>
      <c r="AC548" s="5" t="n">
        <f aca="false">IF(OR(M548="undisclosed", M548="."), 0, IF(M548=N548, 1, 0))</f>
        <v>0</v>
      </c>
      <c r="AD548" s="5" t="n">
        <v>0</v>
      </c>
      <c r="AE548" s="37" t="s">
        <v>62</v>
      </c>
      <c r="AF548" s="12" t="str">
        <f aca="false">""</f>
        <v/>
      </c>
      <c r="AG548" s="36" t="n">
        <v>0</v>
      </c>
      <c r="AH548" s="43" t="s">
        <v>66</v>
      </c>
      <c r="AI548" s="43" t="s">
        <v>67</v>
      </c>
      <c r="AJ548" s="36" t="n">
        <v>1</v>
      </c>
      <c r="AK548" s="43" t="n">
        <v>17</v>
      </c>
      <c r="AL548" s="36" t="n">
        <v>0</v>
      </c>
      <c r="AM548" s="36" t="n">
        <f aca="false">IF(OR(AN548="2022-2023",AN548=2022), 1, 0)</f>
        <v>1</v>
      </c>
      <c r="AN548" s="36" t="s">
        <v>68</v>
      </c>
      <c r="AO548" s="36" t="n">
        <f aca="false">VLOOKUP($I548,'[1]Price List, Weapons &amp; Items'!B$1:F$1048576,5,0)</f>
        <v>0</v>
      </c>
      <c r="AP548" s="36" t="n">
        <f aca="false">IF(AND(AO548=1,M548="undisclosed")=TRUE(),1,0)</f>
        <v>0</v>
      </c>
      <c r="AQ548" s="36" t="n">
        <f aca="false">IF(AND(AO548=1,N548="undisclosed")=TRUE(),1,0)</f>
        <v>0</v>
      </c>
      <c r="AR548" s="36" t="n">
        <f aca="false">IFERROR(IF(SEARCH("ammuni",I548,1)&gt;0,1,0),0)</f>
        <v>0</v>
      </c>
      <c r="AS548" s="5" t="str">
        <f aca="false">VLOOKUP($I548,'[1]Price List, Weapons &amp; Items'!B$1:L$1048576,COLUMN('[1]Price List, Weapons &amp; Items'!$J$11)-1,0)</f>
        <v>.</v>
      </c>
      <c r="AT548" s="5" t="str">
        <f aca="false">IF(I548=".",".",VLOOKUP($I548,'[1]Price List, Weapons &amp; Items'!B$1:J$1048576,3,0))</f>
        <v>Military equipment</v>
      </c>
      <c r="AU548" s="13" t="str">
        <f aca="true">IF(AG548=1,(OFFSET(I548,0,0,COUNTIF(#REF!,A548),1)),"")</f>
        <v/>
      </c>
      <c r="AV548" s="5" t="str">
        <f aca="false">VLOOKUP($I548,'[1]Price List, Weapons &amp; Items'!B$1:L$1048576,COLUMN('[1]Price List, Weapons &amp; Items'!$L$11)-1,0)</f>
        <v>no price, 0 count</v>
      </c>
      <c r="AW548" s="5" t="n">
        <f aca="false">IF(U548="Yes",1,0)</f>
        <v>1</v>
      </c>
      <c r="AX548" s="5" t="n">
        <f aca="false">IF(D548="Military",IF(OR(IFERROR(SEARCH("equipment",E548,1),0)&gt;0,IFERROR(SEARCH("weapons",E548,1),0)&gt;0),1,0),0)</f>
        <v>1</v>
      </c>
      <c r="AY548" s="5" t="str">
        <f aca="false">IFERROR(IF(VALUE(TEXT(C548,"mm"))=IF(AK548&gt;12,AK548-12,AK548),".",IF(TEXT(C548,"mm")="01",".",1)),"Value is not in date format")</f>
        <v>.</v>
      </c>
      <c r="AZ548" s="5" t="str">
        <f aca="false">IF(AND(A548=A547,C548=C547)=TRUE(),IF(F548=F547,".","1"),".")</f>
        <v>.</v>
      </c>
      <c r="BA548" s="5" t="str">
        <f aca="false">IF(AND(_xlfn.ISFORMULA(R548),_xlfn.ISFORMULA(S548),_xlfn.ISFORMULA(T548))=TRUE(),".",1)</f>
        <v>.</v>
      </c>
      <c r="BB548" s="5" t="str">
        <f aca="false">IF(T548&lt;&gt;".",IF(T548&gt;S548,1,"."),".")</f>
        <v>.</v>
      </c>
      <c r="BC548" s="5" t="n">
        <f aca="false">IFERROR(VLOOKUP(B548,'[1]Share, Heavy Weapons to Ukraine'!B$1:AA$1048576,COLUMN('[1]Share, Heavy Weapons to Ukraine'!C557)-1,0),0)</f>
        <v>1</v>
      </c>
      <c r="BD548" s="5" t="n">
        <f aca="false">VLOOKUP(Sheet1!B548,'[1]Country Summary (€)'!B$1:F$1048576,COLUMN('[1]Country Summary (€)'!C558)-1,FALSE())</f>
        <v>0</v>
      </c>
      <c r="BE548" s="5" t="str">
        <f aca="false">IF(AND(AG548=1,D548="Military",H548&lt;&gt;"Not given")=TRUE(),IF(SUMIFS(#REF!,#REF!,A548)&gt;0,ABS((SUMIFS(#REF!,#REF!,A548)/VLOOKUP("USD",'[1]Exchange Rates'!B$1:C$1048576,2,0)))/S548,"."),".")</f>
        <v>.</v>
      </c>
      <c r="BF548" s="1" t="str">
        <f aca="false">IF(AND(AG548=1,D548="Military",H548&lt;&gt;"Not given")=TRUE(),IF(SUMIFS(#REF!,#REF!,A548)&gt;0,IF((ABS((SUMIFS(#REF!,#REF!,A548)/VLOOKUP("USD",'[1]Exchange Rates'!B$1:C$1048576,2,0)))/S548)&gt;1,(SUMIFS(#REF!,#REF!,A548)-S548)/S548,(S548-SUMIFS(#REF!,#REF!,A548))/SUMIFS(#REF!,#REF!,A548)),"."),".")</f>
        <v>.</v>
      </c>
      <c r="BG548" s="37"/>
      <c r="BH548" s="37"/>
      <c r="BI548" s="37"/>
      <c r="BJ548" s="37"/>
      <c r="BK548" s="37"/>
      <c r="BL548" s="37"/>
      <c r="BM548" s="37"/>
      <c r="BN548" s="37"/>
      <c r="BO548" s="37"/>
      <c r="BP548" s="37"/>
      <c r="BQ548" s="37"/>
      <c r="BR548" s="37"/>
      <c r="BS548" s="37"/>
      <c r="BT548" s="37"/>
      <c r="BU548" s="37"/>
      <c r="BV548" s="37"/>
      <c r="BW548" s="37"/>
      <c r="BX548" s="37"/>
    </row>
    <row r="549" customFormat="false" ht="15.75" hidden="false" customHeight="true" outlineLevel="0" collapsed="false">
      <c r="A549" s="37" t="s">
        <v>554</v>
      </c>
      <c r="B549" s="37" t="s">
        <v>57</v>
      </c>
      <c r="C549" s="92" t="n">
        <v>45086</v>
      </c>
      <c r="D549" s="37" t="s">
        <v>105</v>
      </c>
      <c r="E549" s="37" t="s">
        <v>370</v>
      </c>
      <c r="F549" s="37" t="s">
        <v>578</v>
      </c>
      <c r="G549" s="5" t="s">
        <v>61</v>
      </c>
      <c r="H549" s="39" t="n">
        <v>2100000000</v>
      </c>
      <c r="I549" s="37" t="s">
        <v>476</v>
      </c>
      <c r="J549" s="7" t="str">
        <f aca="false">VLOOKUP($I549,'[1]Price List, Weapons &amp; Items'!B$1:C$1048576,2,0)</f>
        <v>Ammunition for heavy weapon</v>
      </c>
      <c r="K549" s="7" t="str">
        <f aca="false">IF(I549=".",I549,VLOOKUP($I549,'[1]Price List, Weapons &amp; Items'!B$1:D$1048576,3,0))</f>
        <v>Surface-to-air missile (SAM)</v>
      </c>
      <c r="M549" s="9" t="s">
        <v>166</v>
      </c>
      <c r="N549" s="9" t="s">
        <v>166</v>
      </c>
      <c r="O549" s="9" t="n">
        <f aca="false">VLOOKUP($I549,'[1]Price List, Weapons &amp; Items'!B$1:G$1048576,6,0)</f>
        <v>3000000</v>
      </c>
      <c r="P549" s="6" t="str">
        <f aca="false">IF(TYPE(M549)=1,IF(TYPE(O549)=1,M549*O549,"No price"),".")</f>
        <v>.</v>
      </c>
      <c r="Q549" s="6" t="str">
        <f aca="false">IF(TYPE(N549)=1,IF(TYPE(O549)=1,N549*O549,"No price"),".")</f>
        <v>.</v>
      </c>
      <c r="R549" s="6" t="str">
        <f aca="false">IF(AG549=1,IF(H549&lt;&gt;"Not given",H549,IF(TYPE(H549)=2,IF(SUMIFS(#REF!,#REF!,A549)&gt;0,SUMIFS(#REF!,#REF!,A549),"."),"Format error")),"")</f>
        <v/>
      </c>
      <c r="S549" s="6" t="str">
        <f aca="false">IF(AND(AG549=1,R549&lt;&gt;".")=TRUE(),R549/VLOOKUP(G549,'[1]Exchange Rates'!B$1:C$1048576,2,0),IF(R549=".",".",""))</f>
        <v/>
      </c>
      <c r="T549" s="6" t="str">
        <f aca="false">IF(AG549=1,IF(AI549="Value is not given at all",".",IF(AI549="Value is given by the source",S549,IF(AI549="Value is calculated with prices",(IF(SUMIFS(#REF!,#REF!,A549)&gt;0,SUMIFS(#REF!,#REF!,A549),"."))/VLOOKUP("USD",'[1]Exchange Rates'!B$1:C$1048576,2,0),"Error with coding"))),"")</f>
        <v/>
      </c>
      <c r="U549" s="43" t="s">
        <v>63</v>
      </c>
      <c r="V549" s="44" t="s">
        <v>595</v>
      </c>
      <c r="W549" s="44" t="s">
        <v>541</v>
      </c>
      <c r="X549" s="37" t="s">
        <v>62</v>
      </c>
      <c r="Y549" s="37" t="s">
        <v>62</v>
      </c>
      <c r="Z549" s="43" t="n">
        <v>0</v>
      </c>
      <c r="AA549" s="43" t="n">
        <v>1</v>
      </c>
      <c r="AB549" s="5" t="n">
        <f aca="false">IF(AND(D549="Humanitarian", AE549&lt;&gt;"."), 1, 0)</f>
        <v>0</v>
      </c>
      <c r="AC549" s="5" t="n">
        <f aca="false">IF(OR(M549="undisclosed", M549="."), 0, IF(M549=N549, 1, 0))</f>
        <v>0</v>
      </c>
      <c r="AD549" s="5" t="n">
        <v>0</v>
      </c>
      <c r="AE549" s="37" t="s">
        <v>62</v>
      </c>
      <c r="AG549" s="36" t="n">
        <v>0</v>
      </c>
      <c r="AH549" s="43" t="s">
        <v>66</v>
      </c>
      <c r="AI549" s="43" t="s">
        <v>67</v>
      </c>
      <c r="AJ549" s="36" t="n">
        <v>1</v>
      </c>
      <c r="AK549" s="43" t="n">
        <v>18</v>
      </c>
      <c r="AL549" s="36" t="n">
        <v>0</v>
      </c>
      <c r="AM549" s="36" t="n">
        <f aca="false">IF(OR(AN549="2022-2023",AN549=2022), 1, 0)</f>
        <v>1</v>
      </c>
      <c r="AN549" s="36" t="s">
        <v>68</v>
      </c>
      <c r="AO549" s="36" t="n">
        <f aca="false">VLOOKUP($I549,'[1]Price List, Weapons &amp; Items'!B$1:F$1048576,5,0)</f>
        <v>0</v>
      </c>
      <c r="AP549" s="36" t="n">
        <f aca="false">IF(AND(AO549=1,M549="undisclosed")=TRUE(),1,0)</f>
        <v>0</v>
      </c>
      <c r="AQ549" s="36" t="n">
        <f aca="false">IF(AND(AO549=1,N549="undisclosed")=TRUE(),1,0)</f>
        <v>0</v>
      </c>
      <c r="AR549" s="36" t="n">
        <f aca="false">IFERROR(IF(SEARCH("ammuni",I549,1)&gt;0,1,0),0)</f>
        <v>0</v>
      </c>
      <c r="AS549" s="5" t="str">
        <f aca="false">VLOOKUP($I549,'[1]Price List, Weapons &amp; Items'!B$1:L$1048576,COLUMN('[1]Price List, Weapons &amp; Items'!$J$11)-1,0)</f>
        <v>Media reports (incl. social media)</v>
      </c>
      <c r="AT549" s="5" t="str">
        <f aca="false">IF(I549=".",".",VLOOKUP($I549,'[1]Price List, Weapons &amp; Items'!B$1:J$1048576,3,0))</f>
        <v>Surface-to-air missile (SAM)</v>
      </c>
      <c r="AU549" s="13" t="str">
        <f aca="true">IF(AG549=1,(OFFSET(I549,0,0,COUNTIF(#REF!,A549),1)),"")</f>
        <v/>
      </c>
      <c r="AV549" s="5" t="str">
        <f aca="false">VLOOKUP($I549,'[1]Price List, Weapons &amp; Items'!B$1:L$1048576,COLUMN('[1]Price List, Weapons &amp; Items'!$L$11)-1,0)</f>
        <v>no price, 0 count</v>
      </c>
      <c r="AW549" s="5" t="n">
        <f aca="false">IF(U549="Yes",1,0)</f>
        <v>1</v>
      </c>
      <c r="AX549" s="5" t="n">
        <f aca="false">IF(D549="Military",IF(OR(IFERROR(SEARCH("equipment",E549,1),0)&gt;0,IFERROR(SEARCH("weapons",E549,1),0)&gt;0),1,0),0)</f>
        <v>1</v>
      </c>
      <c r="AY549" s="5" t="str">
        <f aca="false">IFERROR(IF(VALUE(TEXT(C549,"mm"))=IF(AK549&gt;12,AK549-12,AK549),".",IF(TEXT(C549,"mm")="01",".",1)),"Value is not in date format")</f>
        <v>.</v>
      </c>
      <c r="AZ549" s="5" t="str">
        <f aca="false">IF(AND(A549=A548,C549=C548)=TRUE(),IF(F549=F548,".","1"),".")</f>
        <v>.</v>
      </c>
      <c r="BA549" s="5" t="str">
        <f aca="false">IF(AND(_xlfn.ISFORMULA(R549),_xlfn.ISFORMULA(S549),_xlfn.ISFORMULA(T549))=TRUE(),".",1)</f>
        <v>.</v>
      </c>
      <c r="BB549" s="5" t="str">
        <f aca="false">IF(T549&lt;&gt;".",IF(T549&gt;S549,1,"."),".")</f>
        <v>.</v>
      </c>
      <c r="BC549" s="5" t="n">
        <f aca="false">IFERROR(VLOOKUP(B549,'[1]Share, Heavy Weapons to Ukraine'!B$1:AA$1048576,COLUMN('[1]Share, Heavy Weapons to Ukraine'!C558)-1,0),0)</f>
        <v>1</v>
      </c>
      <c r="BD549" s="5" t="n">
        <f aca="false">VLOOKUP(Sheet1!B549,'[1]Country Summary (€)'!B$1:F$1048576,COLUMN('[1]Country Summary (€)'!C559)-1,FALSE())</f>
        <v>0</v>
      </c>
      <c r="BE549" s="5" t="str">
        <f aca="false">IF(AND(AG549=1,D549="Military",H549&lt;&gt;"Not given")=TRUE(),IF(SUMIFS(#REF!,#REF!,A549)&gt;0,ABS((SUMIFS(#REF!,#REF!,A549)/VLOOKUP("USD",'[1]Exchange Rates'!B$1:C$1048576,2,0)))/S549,"."),".")</f>
        <v>.</v>
      </c>
      <c r="BF549" s="1" t="str">
        <f aca="false">IF(AND(AG549=1,D549="Military",H549&lt;&gt;"Not given")=TRUE(),IF(SUMIFS(#REF!,#REF!,A549)&gt;0,IF((ABS((SUMIFS(#REF!,#REF!,A549)/VLOOKUP("USD",'[1]Exchange Rates'!B$1:C$1048576,2,0)))/S549)&gt;1,(SUMIFS(#REF!,#REF!,A549)-S549)/S549,(S549-SUMIFS(#REF!,#REF!,A549))/SUMIFS(#REF!,#REF!,A549)),"."),".")</f>
        <v>.</v>
      </c>
      <c r="BG549" s="37"/>
      <c r="BH549" s="37"/>
      <c r="BI549" s="37"/>
      <c r="BJ549" s="37"/>
      <c r="BK549" s="37"/>
      <c r="BL549" s="37"/>
      <c r="BM549" s="37"/>
      <c r="BN549" s="37"/>
      <c r="BO549" s="37"/>
      <c r="BP549" s="37"/>
      <c r="BQ549" s="37"/>
      <c r="BR549" s="37"/>
      <c r="BS549" s="37"/>
      <c r="BT549" s="37"/>
      <c r="BU549" s="37"/>
      <c r="BV549" s="37"/>
      <c r="BW549" s="37"/>
      <c r="BX549" s="37"/>
    </row>
    <row r="550" customFormat="false" ht="15.75" hidden="false" customHeight="true" outlineLevel="0" collapsed="false">
      <c r="A550" s="37" t="s">
        <v>554</v>
      </c>
      <c r="B550" s="37" t="s">
        <v>57</v>
      </c>
      <c r="C550" s="92" t="n">
        <v>45086</v>
      </c>
      <c r="D550" s="37" t="s">
        <v>105</v>
      </c>
      <c r="E550" s="37" t="s">
        <v>370</v>
      </c>
      <c r="F550" s="37" t="s">
        <v>578</v>
      </c>
      <c r="G550" s="5" t="s">
        <v>61</v>
      </c>
      <c r="H550" s="39" t="n">
        <v>2100000000</v>
      </c>
      <c r="I550" s="37" t="s">
        <v>563</v>
      </c>
      <c r="J550" s="7" t="str">
        <f aca="false">VLOOKUP($I550,'[1]Price List, Weapons &amp; Items'!B$1:C$1048576,2,0)</f>
        <v>Heavy weapon</v>
      </c>
      <c r="K550" s="7" t="str">
        <f aca="false">IF(I550=".",I550,VLOOKUP($I550,'[1]Price List, Weapons &amp; Items'!B$1:D$1048576,3,0))</f>
        <v>Anti-aircraft surface-to-air missile (SAM) system (medium-range)</v>
      </c>
      <c r="M550" s="9" t="s">
        <v>166</v>
      </c>
      <c r="N550" s="9" t="s">
        <v>166</v>
      </c>
      <c r="O550" s="9" t="n">
        <f aca="false">VLOOKUP($I550,'[1]Price List, Weapons &amp; Items'!B$1:G$1048576,6,0)</f>
        <v>325604.282933703</v>
      </c>
      <c r="P550" s="6" t="str">
        <f aca="false">IF(TYPE(M550)=1,IF(TYPE(O550)=1,M550*O550,"No price"),".")</f>
        <v>.</v>
      </c>
      <c r="Q550" s="6" t="str">
        <f aca="false">IF(TYPE(N550)=1,IF(TYPE(O550)=1,N550*O550,"No price"),".")</f>
        <v>.</v>
      </c>
      <c r="R550" s="6" t="str">
        <f aca="false">IF(AG550=1,IF(H550&lt;&gt;"Not given",H550,IF(TYPE(H550)=2,IF(SUMIFS(#REF!,#REF!,A550)&gt;0,SUMIFS(#REF!,#REF!,A550),"."),"Format error")),"")</f>
        <v/>
      </c>
      <c r="S550" s="6" t="str">
        <f aca="false">IF(AND(AG550=1,R550&lt;&gt;".")=TRUE(),R550/VLOOKUP(G550,'[1]Exchange Rates'!B$1:C$1048576,2,0),IF(R550=".",".",""))</f>
        <v/>
      </c>
      <c r="T550" s="6" t="str">
        <f aca="false">IF(AG550=1,IF(AI550="Value is not given at all",".",IF(AI550="Value is given by the source",S550,IF(AI550="Value is calculated with prices",(IF(SUMIFS(#REF!,#REF!,A550)&gt;0,SUMIFS(#REF!,#REF!,A550),"."))/VLOOKUP("USD",'[1]Exchange Rates'!B$1:C$1048576,2,0),"Error with coding"))),"")</f>
        <v/>
      </c>
      <c r="U550" s="43" t="s">
        <v>63</v>
      </c>
      <c r="V550" s="44" t="s">
        <v>595</v>
      </c>
      <c r="W550" s="44" t="s">
        <v>541</v>
      </c>
      <c r="X550" s="37" t="s">
        <v>62</v>
      </c>
      <c r="Y550" s="37" t="s">
        <v>62</v>
      </c>
      <c r="Z550" s="43" t="n">
        <v>0</v>
      </c>
      <c r="AA550" s="43" t="n">
        <v>1</v>
      </c>
      <c r="AB550" s="5" t="n">
        <f aca="false">IF(AND(D550="Humanitarian", AE550&lt;&gt;"."), 1, 0)</f>
        <v>0</v>
      </c>
      <c r="AC550" s="5" t="n">
        <f aca="false">IF(OR(M550="undisclosed", M550="."), 0, IF(M550=N550, 1, 0))</f>
        <v>0</v>
      </c>
      <c r="AD550" s="5" t="n">
        <v>0</v>
      </c>
      <c r="AE550" s="37" t="s">
        <v>62</v>
      </c>
      <c r="AG550" s="36" t="n">
        <v>0</v>
      </c>
      <c r="AH550" s="43" t="s">
        <v>66</v>
      </c>
      <c r="AI550" s="43" t="s">
        <v>67</v>
      </c>
      <c r="AJ550" s="36" t="n">
        <v>1</v>
      </c>
      <c r="AK550" s="43" t="n">
        <v>18</v>
      </c>
      <c r="AL550" s="36" t="n">
        <v>0</v>
      </c>
      <c r="AM550" s="36" t="n">
        <f aca="false">IF(OR(AN550="2022-2023",AN550=2022), 1, 0)</f>
        <v>1</v>
      </c>
      <c r="AN550" s="36" t="s">
        <v>68</v>
      </c>
      <c r="AO550" s="36" t="n">
        <f aca="false">VLOOKUP($I550,'[1]Price List, Weapons &amp; Items'!B$1:F$1048576,5,0)</f>
        <v>0</v>
      </c>
      <c r="AP550" s="36" t="n">
        <f aca="false">IF(AND(AO550=1,M550="undisclosed")=TRUE(),1,0)</f>
        <v>0</v>
      </c>
      <c r="AQ550" s="36" t="n">
        <f aca="false">IF(AND(AO550=1,N550="undisclosed")=TRUE(),1,0)</f>
        <v>0</v>
      </c>
      <c r="AR550" s="36" t="n">
        <f aca="false">IFERROR(IF(SEARCH("ammuni",I550,1)&gt;0,1,0),0)</f>
        <v>0</v>
      </c>
      <c r="AS550" s="5" t="str">
        <f aca="false">VLOOKUP($I550,'[1]Price List, Weapons &amp; Items'!B$1:L$1048576,COLUMN('[1]Price List, Weapons &amp; Items'!$J$11)-1,0)</f>
        <v>Contracts</v>
      </c>
      <c r="AT550" s="5" t="str">
        <f aca="false">IF(I550=".",".",VLOOKUP($I550,'[1]Price List, Weapons &amp; Items'!B$1:J$1048576,3,0))</f>
        <v>Anti-aircraft surface-to-air missile (SAM) system (medium-range)</v>
      </c>
      <c r="AU550" s="13" t="str">
        <f aca="true">IF(AG550=1,(OFFSET(I550,0,0,COUNTIF(#REF!,A550),1)),"")</f>
        <v/>
      </c>
      <c r="AV550" s="5" t="n">
        <f aca="false">VLOOKUP($I550,'[1]Price List, Weapons &amp; Items'!B$1:L$1048576,COLUMN('[1]Price List, Weapons &amp; Items'!$L$11)-1,0)</f>
        <v>0</v>
      </c>
      <c r="AW550" s="5" t="n">
        <f aca="false">IF(U550="Yes",1,0)</f>
        <v>1</v>
      </c>
      <c r="AX550" s="5" t="n">
        <f aca="false">IF(D550="Military",IF(OR(IFERROR(SEARCH("equipment",E550,1),0)&gt;0,IFERROR(SEARCH("weapons",E550,1),0)&gt;0),1,0),0)</f>
        <v>1</v>
      </c>
      <c r="AY550" s="5" t="str">
        <f aca="false">IFERROR(IF(VALUE(TEXT(C550,"mm"))=IF(AK550&gt;12,AK550-12,AK550),".",IF(TEXT(C550,"mm")="01",".",1)),"Value is not in date format")</f>
        <v>.</v>
      </c>
      <c r="AZ550" s="5" t="str">
        <f aca="false">IF(AND(A550=A549,C550=C549)=TRUE(),IF(F550=F549,".","1"),".")</f>
        <v>.</v>
      </c>
      <c r="BA550" s="5" t="str">
        <f aca="false">IF(AND(_xlfn.ISFORMULA(R550),_xlfn.ISFORMULA(S550),_xlfn.ISFORMULA(T550))=TRUE(),".",1)</f>
        <v>.</v>
      </c>
      <c r="BB550" s="5" t="str">
        <f aca="false">IF(T550&lt;&gt;".",IF(T550&gt;S550,1,"."),".")</f>
        <v>.</v>
      </c>
      <c r="BC550" s="5" t="n">
        <f aca="false">IFERROR(VLOOKUP(B550,'[1]Share, Heavy Weapons to Ukraine'!B$1:AA$1048576,COLUMN('[1]Share, Heavy Weapons to Ukraine'!C559)-1,0),0)</f>
        <v>1</v>
      </c>
      <c r="BD550" s="5" t="n">
        <f aca="false">VLOOKUP(Sheet1!B550,'[1]Country Summary (€)'!B$1:F$1048576,COLUMN('[1]Country Summary (€)'!C560)-1,FALSE())</f>
        <v>0</v>
      </c>
      <c r="BE550" s="5" t="str">
        <f aca="false">IF(AND(AG550=1,D550="Military",H550&lt;&gt;"Not given")=TRUE(),IF(SUMIFS(#REF!,#REF!,A550)&gt;0,ABS((SUMIFS(#REF!,#REF!,A550)/VLOOKUP("USD",'[1]Exchange Rates'!B$1:C$1048576,2,0)))/S550,"."),".")</f>
        <v>.</v>
      </c>
      <c r="BF550" s="1" t="str">
        <f aca="false">IF(AND(AG550=1,D550="Military",H550&lt;&gt;"Not given")=TRUE(),IF(SUMIFS(#REF!,#REF!,A550)&gt;0,IF((ABS((SUMIFS(#REF!,#REF!,A550)/VLOOKUP("USD",'[1]Exchange Rates'!B$1:C$1048576,2,0)))/S550)&gt;1,(SUMIFS(#REF!,#REF!,A550)-S550)/S550,(S550-SUMIFS(#REF!,#REF!,A550))/SUMIFS(#REF!,#REF!,A550)),"."),".")</f>
        <v>.</v>
      </c>
      <c r="BG550" s="37"/>
      <c r="BH550" s="37"/>
      <c r="BI550" s="37"/>
      <c r="BJ550" s="37"/>
      <c r="BK550" s="37"/>
      <c r="BL550" s="37"/>
      <c r="BM550" s="37"/>
      <c r="BN550" s="37"/>
      <c r="BO550" s="37"/>
      <c r="BP550" s="37"/>
      <c r="BQ550" s="37"/>
      <c r="BR550" s="37"/>
      <c r="BS550" s="37"/>
      <c r="BT550" s="37"/>
      <c r="BU550" s="37"/>
      <c r="BV550" s="37"/>
      <c r="BW550" s="37"/>
      <c r="BX550" s="37"/>
    </row>
    <row r="551" customFormat="false" ht="15.75" hidden="false" customHeight="true" outlineLevel="0" collapsed="false">
      <c r="A551" s="37" t="s">
        <v>554</v>
      </c>
      <c r="B551" s="37" t="s">
        <v>57</v>
      </c>
      <c r="C551" s="92" t="n">
        <v>45086</v>
      </c>
      <c r="D551" s="37" t="s">
        <v>105</v>
      </c>
      <c r="E551" s="37" t="s">
        <v>370</v>
      </c>
      <c r="F551" s="37" t="s">
        <v>578</v>
      </c>
      <c r="G551" s="5" t="s">
        <v>61</v>
      </c>
      <c r="H551" s="39" t="n">
        <v>2100000000</v>
      </c>
      <c r="I551" s="37" t="s">
        <v>596</v>
      </c>
      <c r="J551" s="7" t="str">
        <f aca="false">VLOOKUP($I551,'[1]Price List, Weapons &amp; Items'!B$1:C$1048576,2,0)</f>
        <v>Ammunition for heavy weapon</v>
      </c>
      <c r="K551" s="7" t="str">
        <f aca="false">IF(I551=".",I551,VLOOKUP($I551,'[1]Price List, Weapons &amp; Items'!B$1:D$1048576,3,0))</f>
        <v>Surface-to-air missile (SAM)</v>
      </c>
      <c r="M551" s="9" t="s">
        <v>166</v>
      </c>
      <c r="N551" s="9" t="s">
        <v>166</v>
      </c>
      <c r="O551" s="9" t="n">
        <f aca="false">VLOOKUP($I551,'[1]Price List, Weapons &amp; Items'!B$1:G$1048576,6,0)</f>
        <v>97800</v>
      </c>
      <c r="P551" s="6" t="str">
        <f aca="false">IF(TYPE(M551)=1,IF(TYPE(O551)=1,M551*O551,"No price"),".")</f>
        <v>.</v>
      </c>
      <c r="Q551" s="6" t="str">
        <f aca="false">IF(TYPE(N551)=1,IF(TYPE(O551)=1,N551*O551,"No price"),".")</f>
        <v>.</v>
      </c>
      <c r="R551" s="6" t="str">
        <f aca="false">IF(AG551=1,IF(H551&lt;&gt;"Not given",H551,IF(TYPE(H551)=2,IF(SUMIFS(#REF!,#REF!,A551)&gt;0,SUMIFS(#REF!,#REF!,A551),"."),"Format error")),"")</f>
        <v/>
      </c>
      <c r="S551" s="6" t="str">
        <f aca="false">IF(AND(AG551=1,R551&lt;&gt;".")=TRUE(),R551/VLOOKUP(G551,'[1]Exchange Rates'!B$1:C$1048576,2,0),IF(R551=".",".",""))</f>
        <v/>
      </c>
      <c r="T551" s="6" t="str">
        <f aca="false">IF(AG551=1,IF(AI551="Value is not given at all",".",IF(AI551="Value is given by the source",S551,IF(AI551="Value is calculated with prices",(IF(SUMIFS(#REF!,#REF!,A551)&gt;0,SUMIFS(#REF!,#REF!,A551),"."))/VLOOKUP("USD",'[1]Exchange Rates'!B$1:C$1048576,2,0),"Error with coding"))),"")</f>
        <v/>
      </c>
      <c r="U551" s="43" t="s">
        <v>63</v>
      </c>
      <c r="V551" s="44" t="s">
        <v>595</v>
      </c>
      <c r="W551" s="44" t="s">
        <v>541</v>
      </c>
      <c r="X551" s="37" t="s">
        <v>62</v>
      </c>
      <c r="Y551" s="37" t="s">
        <v>62</v>
      </c>
      <c r="Z551" s="43" t="n">
        <v>0</v>
      </c>
      <c r="AA551" s="43" t="n">
        <v>1</v>
      </c>
      <c r="AB551" s="5" t="n">
        <f aca="false">IF(AND(D551="Humanitarian", AE551&lt;&gt;"."), 1, 0)</f>
        <v>0</v>
      </c>
      <c r="AC551" s="5" t="n">
        <f aca="false">IF(OR(M551="undisclosed", M551="."), 0, IF(M551=N551, 1, 0))</f>
        <v>0</v>
      </c>
      <c r="AD551" s="5" t="n">
        <v>0</v>
      </c>
      <c r="AE551" s="37" t="s">
        <v>62</v>
      </c>
      <c r="AG551" s="36" t="n">
        <v>0</v>
      </c>
      <c r="AH551" s="43" t="s">
        <v>66</v>
      </c>
      <c r="AI551" s="43" t="s">
        <v>67</v>
      </c>
      <c r="AJ551" s="36" t="n">
        <v>1</v>
      </c>
      <c r="AK551" s="43" t="n">
        <v>18</v>
      </c>
      <c r="AL551" s="36" t="n">
        <v>0</v>
      </c>
      <c r="AM551" s="36" t="n">
        <f aca="false">IF(OR(AN551="2022-2023",AN551=2022), 1, 0)</f>
        <v>1</v>
      </c>
      <c r="AN551" s="36" t="s">
        <v>68</v>
      </c>
      <c r="AO551" s="36" t="n">
        <f aca="false">VLOOKUP($I551,'[1]Price List, Weapons &amp; Items'!B$1:F$1048576,5,0)</f>
        <v>0</v>
      </c>
      <c r="AP551" s="36" t="n">
        <f aca="false">IF(AND(AO551=1,M551="undisclosed")=TRUE(),1,0)</f>
        <v>0</v>
      </c>
      <c r="AQ551" s="36" t="n">
        <f aca="false">IF(AND(AO551=1,N551="undisclosed")=TRUE(),1,0)</f>
        <v>0</v>
      </c>
      <c r="AR551" s="36" t="n">
        <f aca="false">IFERROR(IF(SEARCH("ammuni",I551,1)&gt;0,1,0),0)</f>
        <v>0</v>
      </c>
      <c r="AS551" s="5" t="str">
        <f aca="false">VLOOKUP($I551,'[1]Price List, Weapons &amp; Items'!B$1:L$1048576,COLUMN('[1]Price List, Weapons &amp; Items'!$J$11)-1,0)</f>
        <v>Government information</v>
      </c>
      <c r="AT551" s="5" t="str">
        <f aca="false">IF(I551=".",".",VLOOKUP($I551,'[1]Price List, Weapons &amp; Items'!B$1:J$1048576,3,0))</f>
        <v>Surface-to-air missile (SAM)</v>
      </c>
      <c r="AU551" s="13" t="str">
        <f aca="true">IF(AG551=1,(OFFSET(I551,0,0,COUNTIF(#REF!,A551),1)),"")</f>
        <v/>
      </c>
      <c r="AV551" s="5" t="str">
        <f aca="false">VLOOKUP($I551,'[1]Price List, Weapons &amp; Items'!B$1:L$1048576,COLUMN('[1]Price List, Weapons &amp; Items'!$L$11)-1,0)</f>
        <v>no price, 0 count</v>
      </c>
      <c r="AW551" s="5" t="n">
        <f aca="false">IF(U551="Yes",1,0)</f>
        <v>1</v>
      </c>
      <c r="AX551" s="5" t="n">
        <f aca="false">IF(D551="Military",IF(OR(IFERROR(SEARCH("equipment",E551,1),0)&gt;0,IFERROR(SEARCH("weapons",E551,1),0)&gt;0),1,0),0)</f>
        <v>1</v>
      </c>
      <c r="AY551" s="5" t="str">
        <f aca="false">IFERROR(IF(VALUE(TEXT(C551,"mm"))=IF(AK551&gt;12,AK551-12,AK551),".",IF(TEXT(C551,"mm")="01",".",1)),"Value is not in date format")</f>
        <v>.</v>
      </c>
      <c r="AZ551" s="5" t="str">
        <f aca="false">IF(AND(A551=A550,C551=C550)=TRUE(),IF(F551=F550,".","1"),".")</f>
        <v>.</v>
      </c>
      <c r="BA551" s="5" t="str">
        <f aca="false">IF(AND(_xlfn.ISFORMULA(R551),_xlfn.ISFORMULA(S551),_xlfn.ISFORMULA(T551))=TRUE(),".",1)</f>
        <v>.</v>
      </c>
      <c r="BB551" s="5" t="str">
        <f aca="false">IF(T551&lt;&gt;".",IF(T551&gt;S551,1,"."),".")</f>
        <v>.</v>
      </c>
      <c r="BC551" s="5" t="n">
        <f aca="false">IFERROR(VLOOKUP(B551,'[1]Share, Heavy Weapons to Ukraine'!B$1:AA$1048576,COLUMN('[1]Share, Heavy Weapons to Ukraine'!C560)-1,0),0)</f>
        <v>1</v>
      </c>
      <c r="BD551" s="5" t="n">
        <f aca="false">VLOOKUP(Sheet1!B551,'[1]Country Summary (€)'!B$1:F$1048576,COLUMN('[1]Country Summary (€)'!C561)-1,FALSE())</f>
        <v>0</v>
      </c>
      <c r="BE551" s="5" t="str">
        <f aca="false">IF(AND(AG551=1,D551="Military",H551&lt;&gt;"Not given")=TRUE(),IF(SUMIFS(#REF!,#REF!,A551)&gt;0,ABS((SUMIFS(#REF!,#REF!,A551)/VLOOKUP("USD",'[1]Exchange Rates'!B$1:C$1048576,2,0)))/S551,"."),".")</f>
        <v>.</v>
      </c>
      <c r="BF551" s="1" t="str">
        <f aca="false">IF(AND(AG551=1,D551="Military",H551&lt;&gt;"Not given")=TRUE(),IF(SUMIFS(#REF!,#REF!,A551)&gt;0,IF((ABS((SUMIFS(#REF!,#REF!,A551)/VLOOKUP("USD",'[1]Exchange Rates'!B$1:C$1048576,2,0)))/S551)&gt;1,(SUMIFS(#REF!,#REF!,A551)-S551)/S551,(S551-SUMIFS(#REF!,#REF!,A551))/SUMIFS(#REF!,#REF!,A551)),"."),".")</f>
        <v>.</v>
      </c>
      <c r="BG551" s="37"/>
      <c r="BH551" s="37"/>
      <c r="BI551" s="37"/>
      <c r="BJ551" s="37"/>
      <c r="BK551" s="37"/>
      <c r="BL551" s="37"/>
      <c r="BM551" s="37"/>
      <c r="BN551" s="37"/>
      <c r="BO551" s="37"/>
      <c r="BP551" s="37"/>
      <c r="BQ551" s="37"/>
      <c r="BR551" s="37"/>
      <c r="BS551" s="37"/>
      <c r="BT551" s="37"/>
      <c r="BU551" s="37"/>
      <c r="BV551" s="37"/>
      <c r="BW551" s="37"/>
      <c r="BX551" s="37"/>
    </row>
    <row r="552" customFormat="false" ht="15.75" hidden="false" customHeight="true" outlineLevel="0" collapsed="false">
      <c r="A552" s="37" t="s">
        <v>554</v>
      </c>
      <c r="B552" s="37" t="s">
        <v>57</v>
      </c>
      <c r="C552" s="92" t="n">
        <v>45086</v>
      </c>
      <c r="D552" s="37" t="s">
        <v>105</v>
      </c>
      <c r="E552" s="37" t="s">
        <v>370</v>
      </c>
      <c r="F552" s="37" t="s">
        <v>578</v>
      </c>
      <c r="G552" s="5" t="s">
        <v>61</v>
      </c>
      <c r="H552" s="39" t="n">
        <v>2100000000</v>
      </c>
      <c r="I552" s="37" t="s">
        <v>239</v>
      </c>
      <c r="J552" s="7" t="str">
        <f aca="false">VLOOKUP($I552,'[1]Price List, Weapons &amp; Items'!B$1:C$1048576,2,0)</f>
        <v>Ammunition for heavy weapon</v>
      </c>
      <c r="K552" s="7" t="str">
        <f aca="false">IF(I552=".",I552,VLOOKUP($I552,'[1]Price List, Weapons &amp; Items'!B$1:D$1048576,3,0))</f>
        <v>105mm howitzer ammunition</v>
      </c>
      <c r="M552" s="9" t="n">
        <v>22000</v>
      </c>
      <c r="N552" s="9" t="s">
        <v>166</v>
      </c>
      <c r="O552" s="9" t="n">
        <f aca="false">VLOOKUP($I552,'[1]Price List, Weapons &amp; Items'!B$1:G$1048576,6,0)</f>
        <v>400</v>
      </c>
      <c r="P552" s="6" t="str">
        <f aca="false">IF(TYPE(M552)=1,IF(TYPE(O552)=1,M552*O552,"No price"),".")</f>
        <v>No price</v>
      </c>
      <c r="Q552" s="6" t="str">
        <f aca="false">IF(TYPE(N552)=1,IF(TYPE(O552)=1,N552*O552,"No price"),".")</f>
        <v>.</v>
      </c>
      <c r="R552" s="6" t="str">
        <f aca="false">IF(AG552=1,IF(H552&lt;&gt;"Not given",H552,IF(TYPE(H552)=2,IF(SUMIFS(#REF!,#REF!,A552)&gt;0,SUMIFS(#REF!,#REF!,A552),"."),"Format error")),"")</f>
        <v/>
      </c>
      <c r="S552" s="6" t="str">
        <f aca="false">IF(AND(AG552=1,R552&lt;&gt;".")=TRUE(),R552/VLOOKUP(G552,'[1]Exchange Rates'!B$1:C$1048576,2,0),IF(R552=".",".",""))</f>
        <v/>
      </c>
      <c r="T552" s="6" t="str">
        <f aca="false">IF(AG552=1,IF(AI552="Value is not given at all",".",IF(AI552="Value is given by the source",S552,IF(AI552="Value is calculated with prices",(IF(SUMIFS(#REF!,#REF!,A552)&gt;0,SUMIFS(#REF!,#REF!,A552),"."))/VLOOKUP("USD",'[1]Exchange Rates'!B$1:C$1048576,2,0),"Error with coding"))),"")</f>
        <v/>
      </c>
      <c r="U552" s="43" t="s">
        <v>63</v>
      </c>
      <c r="V552" s="44" t="s">
        <v>595</v>
      </c>
      <c r="W552" s="44" t="s">
        <v>541</v>
      </c>
      <c r="X552" s="37" t="s">
        <v>62</v>
      </c>
      <c r="Y552" s="37" t="s">
        <v>62</v>
      </c>
      <c r="Z552" s="43" t="n">
        <v>0</v>
      </c>
      <c r="AA552" s="43" t="n">
        <v>1</v>
      </c>
      <c r="AB552" s="5" t="n">
        <f aca="false">IF(AND(D552="Humanitarian", AE552&lt;&gt;"."), 1, 0)</f>
        <v>0</v>
      </c>
      <c r="AC552" s="5" t="n">
        <f aca="false">IF(OR(M552="undisclosed", M552="."), 0, IF(M552=N552, 1, 0))</f>
        <v>0</v>
      </c>
      <c r="AD552" s="5" t="n">
        <v>0</v>
      </c>
      <c r="AE552" s="37" t="s">
        <v>62</v>
      </c>
      <c r="AG552" s="36" t="n">
        <v>0</v>
      </c>
      <c r="AH552" s="43" t="s">
        <v>66</v>
      </c>
      <c r="AI552" s="43" t="s">
        <v>67</v>
      </c>
      <c r="AJ552" s="36" t="n">
        <v>1</v>
      </c>
      <c r="AK552" s="43" t="n">
        <v>18</v>
      </c>
      <c r="AL552" s="36" t="n">
        <v>0</v>
      </c>
      <c r="AM552" s="36" t="n">
        <f aca="false">IF(OR(AN552="2022-2023",AN552=2022), 1, 0)</f>
        <v>1</v>
      </c>
      <c r="AN552" s="36" t="s">
        <v>68</v>
      </c>
      <c r="AO552" s="36" t="n">
        <f aca="false">VLOOKUP($I552,'[1]Price List, Weapons &amp; Items'!B$1:F$1048576,5,0)</f>
        <v>0</v>
      </c>
      <c r="AP552" s="36" t="n">
        <f aca="false">IF(AND(AO552=1,M552="undisclosed")=TRUE(),1,0)</f>
        <v>0</v>
      </c>
      <c r="AQ552" s="36" t="n">
        <f aca="false">IF(AND(AO552=1,N552="undisclosed")=TRUE(),1,0)</f>
        <v>0</v>
      </c>
      <c r="AR552" s="36" t="n">
        <f aca="false">IFERROR(IF(SEARCH("ammuni",I552,1)&gt;0,1,0),0)</f>
        <v>0</v>
      </c>
      <c r="AS552" s="5" t="str">
        <f aca="false">VLOOKUP($I552,'[1]Price List, Weapons &amp; Items'!B$1:L$1048576,COLUMN('[1]Price List, Weapons &amp; Items'!$J$11)-1,0)</f>
        <v>Military media (incl. websites)</v>
      </c>
      <c r="AT552" s="5" t="str">
        <f aca="false">IF(I552=".",".",VLOOKUP($I552,'[1]Price List, Weapons &amp; Items'!B$1:J$1048576,3,0))</f>
        <v>105mm howitzer ammunition</v>
      </c>
      <c r="AU552" s="13" t="str">
        <f aca="true">IF(AG552=1,(OFFSET(I552,0,0,COUNTIF(#REF!,A552),1)),"")</f>
        <v/>
      </c>
      <c r="AV552" s="5" t="n">
        <f aca="false">VLOOKUP($I552,'[1]Price List, Weapons &amp; Items'!B$1:L$1048576,COLUMN('[1]Price List, Weapons &amp; Items'!$L$11)-1,0)</f>
        <v>0</v>
      </c>
      <c r="AW552" s="5" t="n">
        <f aca="false">IF(U552="Yes",1,0)</f>
        <v>1</v>
      </c>
      <c r="AX552" s="5" t="n">
        <f aca="false">IF(D552="Military",IF(OR(IFERROR(SEARCH("equipment",E552,1),0)&gt;0,IFERROR(SEARCH("weapons",E552,1),0)&gt;0),1,0),0)</f>
        <v>1</v>
      </c>
      <c r="AY552" s="5" t="str">
        <f aca="false">IFERROR(IF(VALUE(TEXT(C552,"mm"))=IF(AK552&gt;12,AK552-12,AK552),".",IF(TEXT(C552,"mm")="01",".",1)),"Value is not in date format")</f>
        <v>.</v>
      </c>
      <c r="AZ552" s="5" t="str">
        <f aca="false">IF(AND(A552=A551,C552=C551)=TRUE(),IF(F552=F551,".","1"),".")</f>
        <v>.</v>
      </c>
      <c r="BA552" s="5" t="str">
        <f aca="false">IF(AND(_xlfn.ISFORMULA(R552),_xlfn.ISFORMULA(S552),_xlfn.ISFORMULA(T552))=TRUE(),".",1)</f>
        <v>.</v>
      </c>
      <c r="BB552" s="5" t="str">
        <f aca="false">IF(T552&lt;&gt;".",IF(T552&gt;S552,1,"."),".")</f>
        <v>.</v>
      </c>
      <c r="BC552" s="5" t="n">
        <f aca="false">IFERROR(VLOOKUP(B552,'[1]Share, Heavy Weapons to Ukraine'!B$1:AA$1048576,COLUMN('[1]Share, Heavy Weapons to Ukraine'!C561)-1,0),0)</f>
        <v>1</v>
      </c>
      <c r="BD552" s="5" t="n">
        <f aca="false">VLOOKUP(Sheet1!B552,'[1]Country Summary (€)'!B$1:F$1048576,COLUMN('[1]Country Summary (€)'!C562)-1,FALSE())</f>
        <v>0</v>
      </c>
      <c r="BE552" s="5" t="str">
        <f aca="false">IF(AND(AG552=1,D552="Military",H552&lt;&gt;"Not given")=TRUE(),IF(SUMIFS(#REF!,#REF!,A552)&gt;0,ABS((SUMIFS(#REF!,#REF!,A552)/VLOOKUP("USD",'[1]Exchange Rates'!B$1:C$1048576,2,0)))/S552,"."),".")</f>
        <v>.</v>
      </c>
      <c r="BF552" s="1" t="str">
        <f aca="false">IF(AND(AG552=1,D552="Military",H552&lt;&gt;"Not given")=TRUE(),IF(SUMIFS(#REF!,#REF!,A552)&gt;0,IF((ABS((SUMIFS(#REF!,#REF!,A552)/VLOOKUP("USD",'[1]Exchange Rates'!B$1:C$1048576,2,0)))/S552)&gt;1,(SUMIFS(#REF!,#REF!,A552)-S552)/S552,(S552-SUMIFS(#REF!,#REF!,A552))/SUMIFS(#REF!,#REF!,A552)),"."),".")</f>
        <v>.</v>
      </c>
      <c r="BG552" s="37"/>
      <c r="BH552" s="37"/>
      <c r="BI552" s="37"/>
      <c r="BJ552" s="37"/>
      <c r="BK552" s="37"/>
      <c r="BL552" s="37"/>
      <c r="BM552" s="37"/>
      <c r="BN552" s="37"/>
      <c r="BO552" s="37"/>
      <c r="BP552" s="37"/>
      <c r="BQ552" s="37"/>
      <c r="BR552" s="37"/>
      <c r="BS552" s="37"/>
      <c r="BT552" s="37"/>
      <c r="BU552" s="37"/>
      <c r="BV552" s="37"/>
      <c r="BW552" s="37"/>
      <c r="BX552" s="37"/>
    </row>
    <row r="553" customFormat="false" ht="15.75" hidden="false" customHeight="true" outlineLevel="0" collapsed="false">
      <c r="A553" s="37" t="s">
        <v>554</v>
      </c>
      <c r="B553" s="37" t="s">
        <v>57</v>
      </c>
      <c r="C553" s="92" t="n">
        <v>45086</v>
      </c>
      <c r="D553" s="37" t="s">
        <v>105</v>
      </c>
      <c r="E553" s="37" t="s">
        <v>370</v>
      </c>
      <c r="F553" s="37" t="s">
        <v>578</v>
      </c>
      <c r="G553" s="5" t="s">
        <v>61</v>
      </c>
      <c r="H553" s="39" t="n">
        <v>2100000000</v>
      </c>
      <c r="I553" s="37" t="s">
        <v>597</v>
      </c>
      <c r="J553" s="7" t="str">
        <f aca="false">VLOOKUP($I553,'[1]Price List, Weapons &amp; Items'!B$1:C$1048576,2,0)</f>
        <v>Ammunition for heavy weapon</v>
      </c>
      <c r="K553" s="7" t="str">
        <f aca="false">IF(I553=".",I553,VLOOKUP($I553,'[1]Price List, Weapons &amp; Items'!B$1:D$1048576,3,0))</f>
        <v>203mm howitzer ammunition</v>
      </c>
      <c r="M553" s="9" t="n">
        <v>10000</v>
      </c>
      <c r="N553" s="9" t="s">
        <v>166</v>
      </c>
      <c r="O553" s="9" t="n">
        <f aca="false">VLOOKUP($I553,'[1]Price List, Weapons &amp; Items'!B$1:G$1048576,6,0)</f>
        <v>13300</v>
      </c>
      <c r="P553" s="6" t="str">
        <f aca="false">IF(TYPE(M553)=1,IF(TYPE(O553)=1,M553*O553,"No price"),".")</f>
        <v>No price</v>
      </c>
      <c r="Q553" s="6" t="str">
        <f aca="false">IF(TYPE(N553)=1,IF(TYPE(O553)=1,N553*O553,"No price"),".")</f>
        <v>.</v>
      </c>
      <c r="R553" s="6" t="str">
        <f aca="false">IF(AG553=1,IF(H553&lt;&gt;"Not given",H553,IF(TYPE(H553)=2,IF(SUMIFS(#REF!,#REF!,A553)&gt;0,SUMIFS(#REF!,#REF!,A553),"."),"Format error")),"")</f>
        <v/>
      </c>
      <c r="S553" s="6" t="str">
        <f aca="false">IF(AND(AG553=1,R553&lt;&gt;".")=TRUE(),R553/VLOOKUP(G553,'[1]Exchange Rates'!B$1:C$1048576,2,0),IF(R553=".",".",""))</f>
        <v/>
      </c>
      <c r="T553" s="6" t="str">
        <f aca="false">IF(AG553=1,IF(AI553="Value is not given at all",".",IF(AI553="Value is given by the source",S553,IF(AI553="Value is calculated with prices",(IF(SUMIFS(#REF!,#REF!,A553)&gt;0,SUMIFS(#REF!,#REF!,A553),"."))/VLOOKUP("USD",'[1]Exchange Rates'!B$1:C$1048576,2,0),"Error with coding"))),"")</f>
        <v/>
      </c>
      <c r="U553" s="43" t="s">
        <v>63</v>
      </c>
      <c r="V553" s="44" t="s">
        <v>595</v>
      </c>
      <c r="W553" s="44" t="s">
        <v>541</v>
      </c>
      <c r="X553" s="37" t="s">
        <v>62</v>
      </c>
      <c r="Y553" s="37" t="s">
        <v>62</v>
      </c>
      <c r="Z553" s="43" t="n">
        <v>0</v>
      </c>
      <c r="AA553" s="43" t="n">
        <v>1</v>
      </c>
      <c r="AB553" s="5" t="n">
        <f aca="false">IF(AND(D553="Humanitarian", AE553&lt;&gt;"."), 1, 0)</f>
        <v>0</v>
      </c>
      <c r="AC553" s="5" t="n">
        <f aca="false">IF(OR(M553="undisclosed", M553="."), 0, IF(M553=N553, 1, 0))</f>
        <v>0</v>
      </c>
      <c r="AD553" s="5" t="n">
        <v>0</v>
      </c>
      <c r="AE553" s="37" t="s">
        <v>62</v>
      </c>
      <c r="AG553" s="36" t="n">
        <v>0</v>
      </c>
      <c r="AH553" s="43" t="s">
        <v>66</v>
      </c>
      <c r="AI553" s="43" t="s">
        <v>67</v>
      </c>
      <c r="AJ553" s="36" t="n">
        <v>1</v>
      </c>
      <c r="AK553" s="43" t="n">
        <v>18</v>
      </c>
      <c r="AL553" s="36" t="n">
        <v>0</v>
      </c>
      <c r="AM553" s="36" t="n">
        <f aca="false">IF(OR(AN553="2022-2023",AN553=2022), 1, 0)</f>
        <v>1</v>
      </c>
      <c r="AN553" s="36" t="s">
        <v>68</v>
      </c>
      <c r="AO553" s="36" t="n">
        <f aca="false">VLOOKUP($I553,'[1]Price List, Weapons &amp; Items'!B$1:F$1048576,5,0)</f>
        <v>0</v>
      </c>
      <c r="AP553" s="36" t="n">
        <f aca="false">IF(AND(AO553=1,M553="undisclosed")=TRUE(),1,0)</f>
        <v>0</v>
      </c>
      <c r="AQ553" s="36" t="n">
        <f aca="false">IF(AND(AO553=1,N553="undisclosed")=TRUE(),1,0)</f>
        <v>0</v>
      </c>
      <c r="AR553" s="36" t="n">
        <f aca="false">IFERROR(IF(SEARCH("ammuni",I553,1)&gt;0,1,0),0)</f>
        <v>0</v>
      </c>
      <c r="AS553" s="5" t="str">
        <f aca="false">VLOOKUP($I553,'[1]Price List, Weapons &amp; Items'!B$1:L$1048576,COLUMN('[1]Price List, Weapons &amp; Items'!$J$11)-1,0)</f>
        <v>Government information</v>
      </c>
      <c r="AT553" s="5" t="str">
        <f aca="false">IF(I553=".",".",VLOOKUP($I553,'[1]Price List, Weapons &amp; Items'!B$1:J$1048576,3,0))</f>
        <v>203mm howitzer ammunition</v>
      </c>
      <c r="AU553" s="13" t="str">
        <f aca="true">IF(AG553=1,(OFFSET(I553,0,0,COUNTIF(#REF!,A553),1)),"")</f>
        <v/>
      </c>
      <c r="AV553" s="5" t="n">
        <f aca="false">VLOOKUP($I553,'[1]Price List, Weapons &amp; Items'!B$1:L$1048576,COLUMN('[1]Price List, Weapons &amp; Items'!$L$11)-1,0)</f>
        <v>0</v>
      </c>
      <c r="AW553" s="5" t="n">
        <f aca="false">IF(U553="Yes",1,0)</f>
        <v>1</v>
      </c>
      <c r="AX553" s="5" t="n">
        <f aca="false">IF(D553="Military",IF(OR(IFERROR(SEARCH("equipment",E553,1),0)&gt;0,IFERROR(SEARCH("weapons",E553,1),0)&gt;0),1,0),0)</f>
        <v>1</v>
      </c>
      <c r="AY553" s="5" t="str">
        <f aca="false">IFERROR(IF(VALUE(TEXT(C553,"mm"))=IF(AK553&gt;12,AK553-12,AK553),".",IF(TEXT(C553,"mm")="01",".",1)),"Value is not in date format")</f>
        <v>.</v>
      </c>
      <c r="AZ553" s="5" t="str">
        <f aca="false">IF(AND(A553=A552,C553=C552)=TRUE(),IF(F553=F552,".","1"),".")</f>
        <v>.</v>
      </c>
      <c r="BA553" s="5" t="str">
        <f aca="false">IF(AND(_xlfn.ISFORMULA(R553),_xlfn.ISFORMULA(S553),_xlfn.ISFORMULA(T553))=TRUE(),".",1)</f>
        <v>.</v>
      </c>
      <c r="BB553" s="5" t="str">
        <f aca="false">IF(T553&lt;&gt;".",IF(T553&gt;S553,1,"."),".")</f>
        <v>.</v>
      </c>
      <c r="BC553" s="5" t="n">
        <f aca="false">IFERROR(VLOOKUP(B553,'[1]Share, Heavy Weapons to Ukraine'!B$1:AA$1048576,COLUMN('[1]Share, Heavy Weapons to Ukraine'!C562)-1,0),0)</f>
        <v>1</v>
      </c>
      <c r="BD553" s="5" t="n">
        <f aca="false">VLOOKUP(Sheet1!B553,'[1]Country Summary (€)'!B$1:F$1048576,COLUMN('[1]Country Summary (€)'!C563)-1,FALSE())</f>
        <v>0</v>
      </c>
      <c r="BE553" s="5" t="str">
        <f aca="false">IF(AND(AG553=1,D553="Military",H553&lt;&gt;"Not given")=TRUE(),IF(SUMIFS(#REF!,#REF!,A553)&gt;0,ABS((SUMIFS(#REF!,#REF!,A553)/VLOOKUP("USD",'[1]Exchange Rates'!B$1:C$1048576,2,0)))/S553,"."),".")</f>
        <v>.</v>
      </c>
      <c r="BF553" s="1" t="str">
        <f aca="false">IF(AND(AG553=1,D553="Military",H553&lt;&gt;"Not given")=TRUE(),IF(SUMIFS(#REF!,#REF!,A553)&gt;0,IF((ABS((SUMIFS(#REF!,#REF!,A553)/VLOOKUP("USD",'[1]Exchange Rates'!B$1:C$1048576,2,0)))/S553)&gt;1,(SUMIFS(#REF!,#REF!,A553)-S553)/S553,(S553-SUMIFS(#REF!,#REF!,A553))/SUMIFS(#REF!,#REF!,A553)),"."),".")</f>
        <v>.</v>
      </c>
      <c r="BG553" s="37"/>
      <c r="BH553" s="37"/>
      <c r="BI553" s="37"/>
      <c r="BJ553" s="37"/>
      <c r="BK553" s="37"/>
      <c r="BL553" s="37"/>
      <c r="BM553" s="37"/>
      <c r="BN553" s="37"/>
      <c r="BO553" s="37"/>
      <c r="BP553" s="37"/>
      <c r="BQ553" s="37"/>
      <c r="BR553" s="37"/>
      <c r="BS553" s="37"/>
      <c r="BT553" s="37"/>
      <c r="BU553" s="37"/>
      <c r="BV553" s="37"/>
      <c r="BW553" s="37"/>
      <c r="BX553" s="37"/>
    </row>
    <row r="554" customFormat="false" ht="15.75" hidden="false" customHeight="true" outlineLevel="0" collapsed="false">
      <c r="A554" s="37" t="s">
        <v>554</v>
      </c>
      <c r="B554" s="37" t="s">
        <v>57</v>
      </c>
      <c r="C554" s="92" t="n">
        <v>45086</v>
      </c>
      <c r="D554" s="37" t="s">
        <v>105</v>
      </c>
      <c r="E554" s="37" t="s">
        <v>370</v>
      </c>
      <c r="F554" s="37" t="s">
        <v>578</v>
      </c>
      <c r="G554" s="5" t="s">
        <v>61</v>
      </c>
      <c r="H554" s="39" t="n">
        <v>2100000000</v>
      </c>
      <c r="I554" s="37" t="s">
        <v>428</v>
      </c>
      <c r="J554" s="7" t="str">
        <f aca="false">VLOOKUP($I554,'[1]Price List, Weapons &amp; Items'!B$1:C$1048576,2,0)</f>
        <v>Aviation and drones</v>
      </c>
      <c r="K554" s="7" t="str">
        <f aca="false">IF(I554=".",I554,VLOOKUP($I554,'[1]Price List, Weapons &amp; Items'!B$1:D$1048576,3,0))</f>
        <v>Drone</v>
      </c>
      <c r="M554" s="9" t="s">
        <v>166</v>
      </c>
      <c r="N554" s="9" t="s">
        <v>166</v>
      </c>
      <c r="O554" s="9" t="n">
        <f aca="false">VLOOKUP($I554,'[1]Price List, Weapons &amp; Items'!B$1:G$1048576,6,0)</f>
        <v>250000</v>
      </c>
      <c r="P554" s="6" t="str">
        <f aca="false">IF(TYPE(M554)=1,IF(TYPE(O554)=1,M554*O554,"No price"),".")</f>
        <v>.</v>
      </c>
      <c r="Q554" s="6" t="str">
        <f aca="false">IF(TYPE(N554)=1,IF(TYPE(O554)=1,N554*O554,"No price"),".")</f>
        <v>.</v>
      </c>
      <c r="R554" s="6" t="str">
        <f aca="false">IF(AG554=1,IF(H554&lt;&gt;"Not given",H554,IF(TYPE(H554)=2,IF(SUMIFS(#REF!,#REF!,A554)&gt;0,SUMIFS(#REF!,#REF!,A554),"."),"Format error")),"")</f>
        <v/>
      </c>
      <c r="S554" s="6" t="str">
        <f aca="false">IF(AND(AG554=1,R554&lt;&gt;".")=TRUE(),R554/VLOOKUP(G554,'[1]Exchange Rates'!B$1:C$1048576,2,0),IF(R554=".",".",""))</f>
        <v/>
      </c>
      <c r="T554" s="6" t="str">
        <f aca="false">IF(AG554=1,IF(AI554="Value is not given at all",".",IF(AI554="Value is given by the source",S554,IF(AI554="Value is calculated with prices",(IF(SUMIFS(#REF!,#REF!,A554)&gt;0,SUMIFS(#REF!,#REF!,A554),"."))/VLOOKUP("USD",'[1]Exchange Rates'!B$1:C$1048576,2,0),"Error with coding"))),"")</f>
        <v/>
      </c>
      <c r="U554" s="43" t="s">
        <v>63</v>
      </c>
      <c r="V554" s="44" t="s">
        <v>595</v>
      </c>
      <c r="W554" s="44" t="s">
        <v>541</v>
      </c>
      <c r="X554" s="37" t="s">
        <v>62</v>
      </c>
      <c r="Y554" s="37" t="s">
        <v>62</v>
      </c>
      <c r="Z554" s="43" t="n">
        <v>0</v>
      </c>
      <c r="AA554" s="43" t="n">
        <v>1</v>
      </c>
      <c r="AB554" s="5" t="n">
        <f aca="false">IF(AND(D554="Humanitarian", AE554&lt;&gt;"."), 1, 0)</f>
        <v>0</v>
      </c>
      <c r="AC554" s="5" t="n">
        <f aca="false">IF(OR(M554="undisclosed", M554="."), 0, IF(M554=N554, 1, 0))</f>
        <v>0</v>
      </c>
      <c r="AD554" s="5" t="n">
        <v>0</v>
      </c>
      <c r="AE554" s="37" t="s">
        <v>62</v>
      </c>
      <c r="AG554" s="36" t="n">
        <v>0</v>
      </c>
      <c r="AH554" s="43" t="s">
        <v>66</v>
      </c>
      <c r="AI554" s="43" t="s">
        <v>67</v>
      </c>
      <c r="AJ554" s="36" t="n">
        <v>1</v>
      </c>
      <c r="AK554" s="43" t="n">
        <v>18</v>
      </c>
      <c r="AL554" s="36" t="n">
        <v>0</v>
      </c>
      <c r="AM554" s="36" t="n">
        <f aca="false">IF(OR(AN554="2022-2023",AN554=2022), 1, 0)</f>
        <v>1</v>
      </c>
      <c r="AN554" s="36" t="s">
        <v>68</v>
      </c>
      <c r="AO554" s="36" t="n">
        <f aca="false">VLOOKUP($I554,'[1]Price List, Weapons &amp; Items'!B$1:F$1048576,5,0)</f>
        <v>0</v>
      </c>
      <c r="AP554" s="36" t="n">
        <f aca="false">IF(AND(AO554=1,M554="undisclosed")=TRUE(),1,0)</f>
        <v>0</v>
      </c>
      <c r="AQ554" s="36" t="n">
        <f aca="false">IF(AND(AO554=1,N554="undisclosed")=TRUE(),1,0)</f>
        <v>0</v>
      </c>
      <c r="AR554" s="36" t="n">
        <f aca="false">IFERROR(IF(SEARCH("ammuni",I554,1)&gt;0,1,0),0)</f>
        <v>0</v>
      </c>
      <c r="AS554" s="5" t="str">
        <f aca="false">VLOOKUP($I554,'[1]Price List, Weapons &amp; Items'!B$1:L$1048576,COLUMN('[1]Price List, Weapons &amp; Items'!$J$11)-1,0)</f>
        <v>Media reports (incl. social media)</v>
      </c>
      <c r="AT554" s="5" t="str">
        <f aca="false">IF(I554=".",".",VLOOKUP($I554,'[1]Price List, Weapons &amp; Items'!B$1:J$1048576,3,0))</f>
        <v>Drone</v>
      </c>
      <c r="AU554" s="13" t="str">
        <f aca="true">IF(AG554=1,(OFFSET(I554,0,0,COUNTIF(#REF!,A554),1)),"")</f>
        <v/>
      </c>
      <c r="AV554" s="5" t="str">
        <f aca="false">VLOOKUP($I554,'[1]Price List, Weapons &amp; Items'!B$1:L$1048576,COLUMN('[1]Price List, Weapons &amp; Items'!$L$11)-1,0)</f>
        <v>no price, 0 count</v>
      </c>
      <c r="AW554" s="5" t="n">
        <f aca="false">IF(U554="Yes",1,0)</f>
        <v>1</v>
      </c>
      <c r="AX554" s="5" t="n">
        <f aca="false">IF(D554="Military",IF(OR(IFERROR(SEARCH("equipment",E554,1),0)&gt;0,IFERROR(SEARCH("weapons",E554,1),0)&gt;0),1,0),0)</f>
        <v>1</v>
      </c>
      <c r="AY554" s="5" t="str">
        <f aca="false">IFERROR(IF(VALUE(TEXT(C554,"mm"))=IF(AK554&gt;12,AK554-12,AK554),".",IF(TEXT(C554,"mm")="01",".",1)),"Value is not in date format")</f>
        <v>.</v>
      </c>
      <c r="AZ554" s="5" t="str">
        <f aca="false">IF(AND(A554=A553,C554=C553)=TRUE(),IF(F554=F553,".","1"),".")</f>
        <v>.</v>
      </c>
      <c r="BA554" s="5" t="str">
        <f aca="false">IF(AND(_xlfn.ISFORMULA(R554),_xlfn.ISFORMULA(S554),_xlfn.ISFORMULA(T554))=TRUE(),".",1)</f>
        <v>.</v>
      </c>
      <c r="BB554" s="5" t="str">
        <f aca="false">IF(T554&lt;&gt;".",IF(T554&gt;S554,1,"."),".")</f>
        <v>.</v>
      </c>
      <c r="BC554" s="5" t="n">
        <f aca="false">IFERROR(VLOOKUP(B554,'[1]Share, Heavy Weapons to Ukraine'!B$1:AA$1048576,COLUMN('[1]Share, Heavy Weapons to Ukraine'!C563)-1,0),0)</f>
        <v>1</v>
      </c>
      <c r="BD554" s="5" t="n">
        <f aca="false">VLOOKUP(Sheet1!B554,'[1]Country Summary (€)'!B$1:F$1048576,COLUMN('[1]Country Summary (€)'!C564)-1,FALSE())</f>
        <v>0</v>
      </c>
      <c r="BE554" s="5" t="str">
        <f aca="false">IF(AND(AG554=1,D554="Military",H554&lt;&gt;"Not given")=TRUE(),IF(SUMIFS(#REF!,#REF!,A554)&gt;0,ABS((SUMIFS(#REF!,#REF!,A554)/VLOOKUP("USD",'[1]Exchange Rates'!B$1:C$1048576,2,0)))/S554,"."),".")</f>
        <v>.</v>
      </c>
      <c r="BF554" s="1" t="str">
        <f aca="false">IF(AND(AG554=1,D554="Military",H554&lt;&gt;"Not given")=TRUE(),IF(SUMIFS(#REF!,#REF!,A554)&gt;0,IF((ABS((SUMIFS(#REF!,#REF!,A554)/VLOOKUP("USD",'[1]Exchange Rates'!B$1:C$1048576,2,0)))/S554)&gt;1,(SUMIFS(#REF!,#REF!,A554)-S554)/S554,(S554-SUMIFS(#REF!,#REF!,A554))/SUMIFS(#REF!,#REF!,A554)),"."),".")</f>
        <v>.</v>
      </c>
      <c r="BG554" s="37"/>
      <c r="BH554" s="37"/>
      <c r="BI554" s="37"/>
      <c r="BJ554" s="37"/>
      <c r="BK554" s="37"/>
      <c r="BL554" s="37"/>
      <c r="BM554" s="37"/>
      <c r="BN554" s="37"/>
      <c r="BO554" s="37"/>
      <c r="BP554" s="37"/>
      <c r="BQ554" s="37"/>
      <c r="BR554" s="37"/>
      <c r="BS554" s="37"/>
      <c r="BT554" s="37"/>
      <c r="BU554" s="37"/>
      <c r="BV554" s="37"/>
      <c r="BW554" s="37"/>
      <c r="BX554" s="37"/>
    </row>
    <row r="555" customFormat="false" ht="15.75" hidden="false" customHeight="true" outlineLevel="0" collapsed="false">
      <c r="A555" s="37" t="s">
        <v>554</v>
      </c>
      <c r="B555" s="37" t="s">
        <v>57</v>
      </c>
      <c r="C555" s="92" t="n">
        <v>45086</v>
      </c>
      <c r="D555" s="37" t="s">
        <v>105</v>
      </c>
      <c r="E555" s="37" t="s">
        <v>370</v>
      </c>
      <c r="F555" s="37" t="s">
        <v>578</v>
      </c>
      <c r="G555" s="5" t="s">
        <v>61</v>
      </c>
      <c r="H555" s="39" t="n">
        <v>2100000000</v>
      </c>
      <c r="I555" s="37" t="s">
        <v>533</v>
      </c>
      <c r="J555" s="7" t="str">
        <f aca="false">VLOOKUP($I555,'[1]Price List, Weapons &amp; Items'!B$1:C$1048576,2,0)</f>
        <v>Ammunition for heavy weapon</v>
      </c>
      <c r="K555" s="7" t="str">
        <f aca="false">IF(I555=".",I555,VLOOKUP($I555,'[1]Price List, Weapons &amp; Items'!B$1:D$1048576,3,0))</f>
        <v>missile</v>
      </c>
      <c r="M555" s="9" t="s">
        <v>166</v>
      </c>
      <c r="N555" s="9" t="s">
        <v>166</v>
      </c>
      <c r="O555" s="9" t="n">
        <f aca="false">VLOOKUP($I555,'[1]Price List, Weapons &amp; Items'!B$1:G$1048576,6,0)</f>
        <v>1664700</v>
      </c>
      <c r="P555" s="6" t="str">
        <f aca="false">IF(TYPE(M555)=1,IF(TYPE(O555)=1,M555*O555,"No price"),".")</f>
        <v>.</v>
      </c>
      <c r="Q555" s="6" t="str">
        <f aca="false">IF(TYPE(N555)=1,IF(TYPE(O555)=1,N555*O555,"No price"),".")</f>
        <v>.</v>
      </c>
      <c r="R555" s="6" t="str">
        <f aca="false">IF(AG555=1,IF(H555&lt;&gt;"Not given",H555,IF(TYPE(H555)=2,IF(SUMIFS(#REF!,#REF!,A555)&gt;0,SUMIFS(#REF!,#REF!,A555),"."),"Format error")),"")</f>
        <v/>
      </c>
      <c r="S555" s="6" t="str">
        <f aca="false">IF(AND(AG555=1,R555&lt;&gt;".")=TRUE(),R555/VLOOKUP(G555,'[1]Exchange Rates'!B$1:C$1048576,2,0),IF(R555=".",".",""))</f>
        <v/>
      </c>
      <c r="T555" s="6" t="str">
        <f aca="false">IF(AG555=1,IF(AI555="Value is not given at all",".",IF(AI555="Value is given by the source",S555,IF(AI555="Value is calculated with prices",(IF(SUMIFS(#REF!,#REF!,A555)&gt;0,SUMIFS(#REF!,#REF!,A555),"."))/VLOOKUP("USD",'[1]Exchange Rates'!B$1:C$1048576,2,0),"Error with coding"))),"")</f>
        <v/>
      </c>
      <c r="U555" s="43" t="s">
        <v>63</v>
      </c>
      <c r="V555" s="44" t="s">
        <v>595</v>
      </c>
      <c r="W555" s="44" t="s">
        <v>541</v>
      </c>
      <c r="X555" s="37" t="s">
        <v>62</v>
      </c>
      <c r="Y555" s="37" t="s">
        <v>62</v>
      </c>
      <c r="Z555" s="43" t="n">
        <v>0</v>
      </c>
      <c r="AA555" s="43" t="n">
        <v>1</v>
      </c>
      <c r="AB555" s="5" t="n">
        <f aca="false">IF(AND(D555="Humanitarian", AE555&lt;&gt;"."), 1, 0)</f>
        <v>0</v>
      </c>
      <c r="AC555" s="5" t="n">
        <f aca="false">IF(OR(M555="undisclosed", M555="."), 0, IF(M555=N555, 1, 0))</f>
        <v>0</v>
      </c>
      <c r="AD555" s="5" t="n">
        <v>0</v>
      </c>
      <c r="AE555" s="37" t="s">
        <v>62</v>
      </c>
      <c r="AG555" s="36" t="n">
        <v>0</v>
      </c>
      <c r="AH555" s="43" t="s">
        <v>66</v>
      </c>
      <c r="AI555" s="43" t="s">
        <v>67</v>
      </c>
      <c r="AJ555" s="36" t="n">
        <v>1</v>
      </c>
      <c r="AK555" s="43" t="n">
        <v>18</v>
      </c>
      <c r="AL555" s="36" t="n">
        <v>0</v>
      </c>
      <c r="AM555" s="36" t="n">
        <f aca="false">IF(OR(AN555="2022-2023",AN555=2022), 1, 0)</f>
        <v>1</v>
      </c>
      <c r="AN555" s="36" t="s">
        <v>68</v>
      </c>
      <c r="AO555" s="36" t="n">
        <f aca="false">VLOOKUP($I555,'[1]Price List, Weapons &amp; Items'!B$1:F$1048576,5,0)</f>
        <v>0</v>
      </c>
      <c r="AP555" s="36" t="n">
        <f aca="false">IF(AND(AO555=1,M555="undisclosed")=TRUE(),1,0)</f>
        <v>0</v>
      </c>
      <c r="AQ555" s="36" t="n">
        <f aca="false">IF(AND(AO555=1,N555="undisclosed")=TRUE(),1,0)</f>
        <v>0</v>
      </c>
      <c r="AR555" s="36" t="n">
        <f aca="false">IFERROR(IF(SEARCH("ammuni",I555,1)&gt;0,1,0),0)</f>
        <v>0</v>
      </c>
      <c r="AS555" s="5" t="str">
        <f aca="false">VLOOKUP($I555,'[1]Price List, Weapons &amp; Items'!B$1:L$1048576,COLUMN('[1]Price List, Weapons &amp; Items'!$J$11)-1,0)</f>
        <v>Government information</v>
      </c>
      <c r="AT555" s="5" t="str">
        <f aca="false">IF(I555=".",".",VLOOKUP($I555,'[1]Price List, Weapons &amp; Items'!B$1:J$1048576,3,0))</f>
        <v>missile</v>
      </c>
      <c r="AU555" s="13" t="str">
        <f aca="true">IF(AG555=1,(OFFSET(I555,0,0,COUNTIF(#REF!,A555),1)),"")</f>
        <v/>
      </c>
      <c r="AV555" s="5" t="str">
        <f aca="false">VLOOKUP($I555,'[1]Price List, Weapons &amp; Items'!B$1:L$1048576,COLUMN('[1]Price List, Weapons &amp; Items'!$L$11)-1,0)</f>
        <v>no price, 0 count</v>
      </c>
      <c r="AW555" s="5" t="n">
        <f aca="false">IF(U555="Yes",1,0)</f>
        <v>1</v>
      </c>
      <c r="AX555" s="5" t="n">
        <f aca="false">IF(D555="Military",IF(OR(IFERROR(SEARCH("equipment",E555,1),0)&gt;0,IFERROR(SEARCH("weapons",E555,1),0)&gt;0),1,0),0)</f>
        <v>1</v>
      </c>
      <c r="AY555" s="5" t="str">
        <f aca="false">IFERROR(IF(VALUE(TEXT(C555,"mm"))=IF(AK555&gt;12,AK555-12,AK555),".",IF(TEXT(C555,"mm")="01",".",1)),"Value is not in date format")</f>
        <v>.</v>
      </c>
      <c r="AZ555" s="5" t="str">
        <f aca="false">IF(AND(A555=A554,C555=C554)=TRUE(),IF(F555=F554,".","1"),".")</f>
        <v>.</v>
      </c>
      <c r="BA555" s="5" t="str">
        <f aca="false">IF(AND(_xlfn.ISFORMULA(R555),_xlfn.ISFORMULA(S555),_xlfn.ISFORMULA(T555))=TRUE(),".",1)</f>
        <v>.</v>
      </c>
      <c r="BB555" s="5" t="str">
        <f aca="false">IF(T555&lt;&gt;".",IF(T555&gt;S555,1,"."),".")</f>
        <v>.</v>
      </c>
      <c r="BC555" s="5" t="n">
        <f aca="false">IFERROR(VLOOKUP(B555,'[1]Share, Heavy Weapons to Ukraine'!B$1:AA$1048576,COLUMN('[1]Share, Heavy Weapons to Ukraine'!C564)-1,0),0)</f>
        <v>1</v>
      </c>
      <c r="BD555" s="5" t="n">
        <f aca="false">VLOOKUP(Sheet1!B555,'[1]Country Summary (€)'!B$1:F$1048576,COLUMN('[1]Country Summary (€)'!C565)-1,FALSE())</f>
        <v>0</v>
      </c>
      <c r="BE555" s="5" t="str">
        <f aca="false">IF(AND(AG555=1,D555="Military",H555&lt;&gt;"Not given")=TRUE(),IF(SUMIFS(#REF!,#REF!,A555)&gt;0,ABS((SUMIFS(#REF!,#REF!,A555)/VLOOKUP("USD",'[1]Exchange Rates'!B$1:C$1048576,2,0)))/S555,"."),".")</f>
        <v>.</v>
      </c>
      <c r="BF555" s="1" t="str">
        <f aca="false">IF(AND(AG555=1,D555="Military",H555&lt;&gt;"Not given")=TRUE(),IF(SUMIFS(#REF!,#REF!,A555)&gt;0,IF((ABS((SUMIFS(#REF!,#REF!,A555)/VLOOKUP("USD",'[1]Exchange Rates'!B$1:C$1048576,2,0)))/S555)&gt;1,(SUMIFS(#REF!,#REF!,A555)-S555)/S555,(S555-SUMIFS(#REF!,#REF!,A555))/SUMIFS(#REF!,#REF!,A555)),"."),".")</f>
        <v>.</v>
      </c>
      <c r="BG555" s="37"/>
      <c r="BH555" s="37"/>
      <c r="BI555" s="37"/>
      <c r="BJ555" s="37"/>
      <c r="BK555" s="37"/>
      <c r="BL555" s="37"/>
      <c r="BM555" s="37"/>
      <c r="BN555" s="37"/>
      <c r="BO555" s="37"/>
      <c r="BP555" s="37"/>
      <c r="BQ555" s="37"/>
      <c r="BR555" s="37"/>
      <c r="BS555" s="37"/>
      <c r="BT555" s="37"/>
      <c r="BU555" s="37"/>
      <c r="BV555" s="37"/>
      <c r="BW555" s="37"/>
      <c r="BX555" s="37"/>
    </row>
    <row r="556" customFormat="false" ht="15.75" hidden="false" customHeight="true" outlineLevel="0" collapsed="false">
      <c r="A556" s="37" t="s">
        <v>554</v>
      </c>
      <c r="B556" s="37" t="s">
        <v>57</v>
      </c>
      <c r="C556" s="92" t="n">
        <v>45126</v>
      </c>
      <c r="D556" s="37" t="s">
        <v>105</v>
      </c>
      <c r="E556" s="37" t="s">
        <v>370</v>
      </c>
      <c r="F556" s="37" t="s">
        <v>598</v>
      </c>
      <c r="G556" s="5" t="s">
        <v>61</v>
      </c>
      <c r="H556" s="39" t="n">
        <v>1300000000</v>
      </c>
      <c r="I556" s="37" t="s">
        <v>599</v>
      </c>
      <c r="J556" s="7" t="str">
        <f aca="false">VLOOKUP($I556,'[1]Price List, Weapons &amp; Items'!B$1:C$1048576,2,0)</f>
        <v>Heavy weapon</v>
      </c>
      <c r="K556" s="7" t="str">
        <f aca="false">IF(I556=".",I556,VLOOKUP($I556,'[1]Price List, Weapons &amp; Items'!B$1:D$1048576,3,0))</f>
        <v>Anti-aircraft surface-to-air missile (SAM) system (short-range)</v>
      </c>
      <c r="M556" s="9" t="n">
        <v>4</v>
      </c>
      <c r="N556" s="9" t="s">
        <v>166</v>
      </c>
      <c r="O556" s="9" t="n">
        <f aca="false">VLOOKUP($I556,'[1]Price List, Weapons &amp; Items'!B$1:G$1048576,6,0)</f>
        <v>50000000</v>
      </c>
      <c r="P556" s="6" t="str">
        <f aca="false">IF(TYPE(M556)=1,IF(TYPE(O556)=1,M556*O556,"No price"),".")</f>
        <v>No price</v>
      </c>
      <c r="Q556" s="6" t="str">
        <f aca="false">IF(TYPE(N556)=1,IF(TYPE(O556)=1,N556*O556,"No price"),".")</f>
        <v>.</v>
      </c>
      <c r="R556" s="6" t="str">
        <f aca="false">IF(AG556=1,IF(H556&lt;&gt;"Not given",H556,IF(TYPE(H556)=2,IF(SUMIFS(#REF!,#REF!,A556)&gt;0,SUMIFS(#REF!,#REF!,A556),"."),"Format error")),"")</f>
        <v/>
      </c>
      <c r="S556" s="6" t="str">
        <f aca="false">IF(AND(AG556=1,R556&lt;&gt;".")=TRUE(),R556/VLOOKUP(G556,'[1]Exchange Rates'!B$1:C$1048576,2,0),IF(R556=".",".",""))</f>
        <v/>
      </c>
      <c r="T556" s="6" t="str">
        <f aca="false">IF(AG556=1,IF(AI556="Value is not given at all",".",IF(AI556="Value is given by the source",S556,IF(AI556="Value is calculated with prices",(IF(SUMIFS(#REF!,#REF!,A556)&gt;0,SUMIFS(#REF!,#REF!,A556),"."))/VLOOKUP("USD",'[1]Exchange Rates'!B$1:C$1048576,2,0),"Error with coding"))),"")</f>
        <v/>
      </c>
      <c r="U556" s="43" t="s">
        <v>63</v>
      </c>
      <c r="V556" s="44" t="s">
        <v>600</v>
      </c>
      <c r="W556" s="44" t="s">
        <v>541</v>
      </c>
      <c r="X556" s="37" t="s">
        <v>62</v>
      </c>
      <c r="Y556" s="37" t="s">
        <v>62</v>
      </c>
      <c r="Z556" s="43" t="n">
        <v>0</v>
      </c>
      <c r="AA556" s="43" t="n">
        <v>1</v>
      </c>
      <c r="AB556" s="5" t="n">
        <f aca="false">IF(AND(D556="Humanitarian", AE556&lt;&gt;"."), 1, 0)</f>
        <v>0</v>
      </c>
      <c r="AC556" s="5" t="n">
        <f aca="false">IF(OR(M556="undisclosed", M556="."), 0, IF(M556=N556, 1, 0))</f>
        <v>0</v>
      </c>
      <c r="AD556" s="5" t="n">
        <v>0</v>
      </c>
      <c r="AE556" s="37" t="s">
        <v>62</v>
      </c>
      <c r="AG556" s="36" t="n">
        <v>0</v>
      </c>
      <c r="AH556" s="43" t="s">
        <v>66</v>
      </c>
      <c r="AI556" s="43" t="s">
        <v>67</v>
      </c>
      <c r="AJ556" s="36" t="n">
        <v>1</v>
      </c>
      <c r="AK556" s="43" t="n">
        <v>19</v>
      </c>
      <c r="AL556" s="36" t="n">
        <v>0</v>
      </c>
      <c r="AM556" s="36" t="n">
        <f aca="false">IF(OR(AN556="2022-2023",AN556=2022), 1, 0)</f>
        <v>1</v>
      </c>
      <c r="AN556" s="36" t="s">
        <v>68</v>
      </c>
      <c r="AO556" s="36" t="n">
        <f aca="false">VLOOKUP($I556,'[1]Price List, Weapons &amp; Items'!B$1:F$1048576,5,0)</f>
        <v>0</v>
      </c>
      <c r="AP556" s="36" t="n">
        <f aca="false">IF(AND(AO556=1,M556="undisclosed")=TRUE(),1,0)</f>
        <v>0</v>
      </c>
      <c r="AQ556" s="36" t="n">
        <f aca="false">IF(AND(AO556=1,N556="undisclosed")=TRUE(),1,0)</f>
        <v>0</v>
      </c>
      <c r="AR556" s="36" t="n">
        <f aca="false">IFERROR(IF(SEARCH("ammuni",I556,1)&gt;0,1,0),0)</f>
        <v>0</v>
      </c>
      <c r="AS556" s="5" t="str">
        <f aca="false">VLOOKUP($I556,'[1]Price List, Weapons &amp; Items'!B$1:L$1048576,COLUMN('[1]Price List, Weapons &amp; Items'!$J$11)-1,0)</f>
        <v>Military media (incl. websites)</v>
      </c>
      <c r="AT556" s="5" t="str">
        <f aca="false">IF(I556=".",".",VLOOKUP($I556,'[1]Price List, Weapons &amp; Items'!B$1:J$1048576,3,0))</f>
        <v>Anti-aircraft surface-to-air missile (SAM) system (short-range)</v>
      </c>
      <c r="AU556" s="13" t="str">
        <f aca="true">IF(AG556=1,(OFFSET(I556,0,0,COUNTIF(#REF!,A556),1)),"")</f>
        <v/>
      </c>
      <c r="AV556" s="5" t="n">
        <f aca="false">VLOOKUP($I556,'[1]Price List, Weapons &amp; Items'!B$1:L$1048576,COLUMN('[1]Price List, Weapons &amp; Items'!$L$11)-1,0)</f>
        <v>0</v>
      </c>
      <c r="AW556" s="5" t="n">
        <f aca="false">IF(U556="Yes",1,0)</f>
        <v>1</v>
      </c>
      <c r="AX556" s="5" t="n">
        <f aca="false">IF(D556="Military",IF(OR(IFERROR(SEARCH("equipment",E556,1),0)&gt;0,IFERROR(SEARCH("weapons",E556,1),0)&gt;0),1,0),0)</f>
        <v>1</v>
      </c>
      <c r="AY556" s="5" t="str">
        <f aca="false">IFERROR(IF(VALUE(TEXT(C556,"mm"))=IF(AK556&gt;12,AK556-12,AK556),".",IF(TEXT(C556,"mm")="01",".",1)),"Value is not in date format")</f>
        <v>.</v>
      </c>
      <c r="AZ556" s="5" t="str">
        <f aca="false">IF(AND(A556=A555,C556=C555)=TRUE(),IF(F556=F555,".","1"),".")</f>
        <v>.</v>
      </c>
      <c r="BA556" s="5" t="str">
        <f aca="false">IF(AND(_xlfn.ISFORMULA(R556),_xlfn.ISFORMULA(S556),_xlfn.ISFORMULA(T556))=TRUE(),".",1)</f>
        <v>.</v>
      </c>
      <c r="BB556" s="5" t="str">
        <f aca="false">IF(T556&lt;&gt;".",IF(T556&gt;S556,1,"."),".")</f>
        <v>.</v>
      </c>
      <c r="BC556" s="5" t="n">
        <f aca="false">IFERROR(VLOOKUP(B556,'[1]Share, Heavy Weapons to Ukraine'!B$1:AA$1048576,COLUMN('[1]Share, Heavy Weapons to Ukraine'!C565)-1,0),0)</f>
        <v>1</v>
      </c>
      <c r="BD556" s="5" t="n">
        <f aca="false">VLOOKUP(Sheet1!B556,'[1]Country Summary (€)'!B$1:F$1048576,COLUMN('[1]Country Summary (€)'!C566)-1,FALSE())</f>
        <v>0</v>
      </c>
      <c r="BE556" s="5" t="str">
        <f aca="false">IF(AND(AG556=1,D556="Military",H556&lt;&gt;"Not given")=TRUE(),IF(SUMIFS(#REF!,#REF!,A556)&gt;0,ABS((SUMIFS(#REF!,#REF!,A556)/VLOOKUP("USD",'[1]Exchange Rates'!B$1:C$1048576,2,0)))/S556,"."),".")</f>
        <v>.</v>
      </c>
      <c r="BF556" s="1" t="str">
        <f aca="false">IF(AND(AG556=1,D556="Military",H556&lt;&gt;"Not given")=TRUE(),IF(SUMIFS(#REF!,#REF!,A556)&gt;0,IF((ABS((SUMIFS(#REF!,#REF!,A556)/VLOOKUP("USD",'[1]Exchange Rates'!B$1:C$1048576,2,0)))/S556)&gt;1,(SUMIFS(#REF!,#REF!,A556)-S556)/S556,(S556-SUMIFS(#REF!,#REF!,A556))/SUMIFS(#REF!,#REF!,A556)),"."),".")</f>
        <v>.</v>
      </c>
      <c r="BG556" s="37"/>
      <c r="BH556" s="37"/>
      <c r="BI556" s="37"/>
      <c r="BJ556" s="37"/>
      <c r="BK556" s="37"/>
      <c r="BL556" s="37"/>
      <c r="BM556" s="37"/>
      <c r="BN556" s="37"/>
      <c r="BO556" s="37"/>
      <c r="BP556" s="37"/>
      <c r="BQ556" s="37"/>
      <c r="BR556" s="37"/>
      <c r="BS556" s="37"/>
      <c r="BT556" s="37"/>
      <c r="BU556" s="37"/>
      <c r="BV556" s="37"/>
      <c r="BW556" s="37"/>
      <c r="BX556" s="37"/>
    </row>
    <row r="557" customFormat="false" ht="15.75" hidden="false" customHeight="true" outlineLevel="0" collapsed="false">
      <c r="A557" s="37" t="s">
        <v>554</v>
      </c>
      <c r="B557" s="37" t="s">
        <v>57</v>
      </c>
      <c r="C557" s="92" t="n">
        <v>45126</v>
      </c>
      <c r="D557" s="37" t="s">
        <v>105</v>
      </c>
      <c r="E557" s="37" t="s">
        <v>370</v>
      </c>
      <c r="F557" s="37" t="s">
        <v>598</v>
      </c>
      <c r="G557" s="5" t="s">
        <v>61</v>
      </c>
      <c r="H557" s="39" t="n">
        <v>1300000000</v>
      </c>
      <c r="I557" s="37" t="s">
        <v>539</v>
      </c>
      <c r="J557" s="7" t="str">
        <f aca="false">VLOOKUP($I557,'[1]Price List, Weapons &amp; Items'!B$1:C$1048576,2,0)</f>
        <v>Ammunition for Heavy Weapon</v>
      </c>
      <c r="K557" s="7" t="str">
        <f aca="false">IF(I557=".",I557,VLOOKUP($I557,'[1]Price List, Weapons &amp; Items'!B$1:D$1048576,3,0))</f>
        <v>Missile</v>
      </c>
      <c r="M557" s="9" t="s">
        <v>166</v>
      </c>
      <c r="N557" s="9" t="s">
        <v>166</v>
      </c>
      <c r="O557" s="9" t="n">
        <f aca="false">VLOOKUP($I557,'[1]Price List, Weapons &amp; Items'!B$1:G$1048576,6,0)</f>
        <v>1090000</v>
      </c>
      <c r="P557" s="6" t="str">
        <f aca="false">IF(TYPE(M557)=1,IF(TYPE(O557)=1,M557*O557,"No price"),".")</f>
        <v>.</v>
      </c>
      <c r="Q557" s="6" t="str">
        <f aca="false">IF(TYPE(N557)=1,IF(TYPE(O557)=1,N557*O557,"No price"),".")</f>
        <v>.</v>
      </c>
      <c r="R557" s="6" t="str">
        <f aca="false">IF(AG557=1,IF(H557&lt;&gt;"Not given",H557,IF(TYPE(H557)=2,IF(SUMIFS(#REF!,#REF!,A557)&gt;0,SUMIFS(#REF!,#REF!,A557),"."),"Format error")),"")</f>
        <v/>
      </c>
      <c r="S557" s="6" t="str">
        <f aca="false">IF(AND(AG557=1,R557&lt;&gt;".")=TRUE(),R557/VLOOKUP(G557,'[1]Exchange Rates'!B$1:C$1048576,2,0),IF(R557=".",".",""))</f>
        <v/>
      </c>
      <c r="T557" s="6" t="str">
        <f aca="false">IF(AG557=1,IF(AI557="Value is not given at all",".",IF(AI557="Value is given by the source",S557,IF(AI557="Value is calculated with prices",(IF(SUMIFS(#REF!,#REF!,A557)&gt;0,SUMIFS(#REF!,#REF!,A557),"."))/VLOOKUP("USD",'[1]Exchange Rates'!B$1:C$1048576,2,0),"Error with coding"))),"")</f>
        <v/>
      </c>
      <c r="U557" s="43" t="s">
        <v>63</v>
      </c>
      <c r="V557" s="44" t="s">
        <v>600</v>
      </c>
      <c r="W557" s="44" t="s">
        <v>541</v>
      </c>
      <c r="X557" s="37" t="s">
        <v>62</v>
      </c>
      <c r="Y557" s="37" t="s">
        <v>62</v>
      </c>
      <c r="Z557" s="43" t="n">
        <v>0</v>
      </c>
      <c r="AA557" s="43" t="n">
        <v>1</v>
      </c>
      <c r="AB557" s="5" t="n">
        <f aca="false">IF(AND(D557="Humanitarian", AE557&lt;&gt;"."), 1, 0)</f>
        <v>0</v>
      </c>
      <c r="AC557" s="5" t="n">
        <f aca="false">IF(OR(M557="undisclosed", M557="."), 0, IF(M557=N557, 1, 0))</f>
        <v>0</v>
      </c>
      <c r="AD557" s="5" t="n">
        <v>0</v>
      </c>
      <c r="AE557" s="37" t="s">
        <v>62</v>
      </c>
      <c r="AG557" s="36" t="n">
        <v>0</v>
      </c>
      <c r="AH557" s="43" t="s">
        <v>66</v>
      </c>
      <c r="AI557" s="43" t="s">
        <v>67</v>
      </c>
      <c r="AJ557" s="36" t="n">
        <v>1</v>
      </c>
      <c r="AK557" s="43" t="n">
        <v>19</v>
      </c>
      <c r="AL557" s="36" t="n">
        <v>0</v>
      </c>
      <c r="AM557" s="36" t="n">
        <f aca="false">IF(OR(AN557="2022-2023",AN557=2022), 1, 0)</f>
        <v>1</v>
      </c>
      <c r="AN557" s="36" t="s">
        <v>68</v>
      </c>
      <c r="AO557" s="36" t="n">
        <f aca="false">VLOOKUP($I557,'[1]Price List, Weapons &amp; Items'!B$1:F$1048576,5,0)</f>
        <v>0</v>
      </c>
      <c r="AP557" s="36" t="n">
        <f aca="false">IF(AND(AO557=1,M557="undisclosed")=TRUE(),1,0)</f>
        <v>0</v>
      </c>
      <c r="AQ557" s="36" t="n">
        <f aca="false">IF(AND(AO557=1,N557="undisclosed")=TRUE(),1,0)</f>
        <v>0</v>
      </c>
      <c r="AR557" s="36" t="n">
        <f aca="false">IFERROR(IF(SEARCH("ammuni",I557,1)&gt;0,1,0),0)</f>
        <v>0</v>
      </c>
      <c r="AS557" s="5" t="str">
        <f aca="false">VLOOKUP($I557,'[1]Price List, Weapons &amp; Items'!B$1:L$1048576,COLUMN('[1]Price List, Weapons &amp; Items'!$J$11)-1,0)</f>
        <v>Miscellaneous</v>
      </c>
      <c r="AT557" s="5" t="str">
        <f aca="false">IF(I557=".",".",VLOOKUP($I557,'[1]Price List, Weapons &amp; Items'!B$1:J$1048576,3,0))</f>
        <v>Missile</v>
      </c>
      <c r="AU557" s="13" t="str">
        <f aca="true">IF(AG557=1,(OFFSET(I557,0,0,COUNTIF(#REF!,A557),1)),"")</f>
        <v/>
      </c>
      <c r="AV557" s="5" t="str">
        <f aca="false">VLOOKUP($I557,'[1]Price List, Weapons &amp; Items'!B$1:L$1048576,COLUMN('[1]Price List, Weapons &amp; Items'!$L$11)-1,0)</f>
        <v>no price, 0 count</v>
      </c>
      <c r="AW557" s="5" t="n">
        <f aca="false">IF(U557="Yes",1,0)</f>
        <v>1</v>
      </c>
      <c r="AX557" s="5" t="n">
        <f aca="false">IF(D557="Military",IF(OR(IFERROR(SEARCH("equipment",E557,1),0)&gt;0,IFERROR(SEARCH("weapons",E557,1),0)&gt;0),1,0),0)</f>
        <v>1</v>
      </c>
      <c r="AY557" s="5" t="str">
        <f aca="false">IFERROR(IF(VALUE(TEXT(C557,"mm"))=IF(AK557&gt;12,AK557-12,AK557),".",IF(TEXT(C557,"mm")="01",".",1)),"Value is not in date format")</f>
        <v>.</v>
      </c>
      <c r="AZ557" s="5" t="str">
        <f aca="false">IF(AND(A557=A556,C557=C556)=TRUE(),IF(F557=F556,".","1"),".")</f>
        <v>.</v>
      </c>
      <c r="BA557" s="5" t="str">
        <f aca="false">IF(AND(_xlfn.ISFORMULA(R557),_xlfn.ISFORMULA(S557),_xlfn.ISFORMULA(T557))=TRUE(),".",1)</f>
        <v>.</v>
      </c>
      <c r="BB557" s="5" t="str">
        <f aca="false">IF(T557&lt;&gt;".",IF(T557&gt;S557,1,"."),".")</f>
        <v>.</v>
      </c>
      <c r="BC557" s="5" t="n">
        <f aca="false">IFERROR(VLOOKUP(B557,'[1]Share, Heavy Weapons to Ukraine'!B$1:AA$1048576,COLUMN('[1]Share, Heavy Weapons to Ukraine'!C566)-1,0),0)</f>
        <v>1</v>
      </c>
      <c r="BD557" s="5" t="n">
        <f aca="false">VLOOKUP(Sheet1!B557,'[1]Country Summary (€)'!B$1:F$1048576,COLUMN('[1]Country Summary (€)'!C567)-1,FALSE())</f>
        <v>0</v>
      </c>
      <c r="BE557" s="5" t="str">
        <f aca="false">IF(AND(AG557=1,D557="Military",H557&lt;&gt;"Not given")=TRUE(),IF(SUMIFS(#REF!,#REF!,A557)&gt;0,ABS((SUMIFS(#REF!,#REF!,A557)/VLOOKUP("USD",'[1]Exchange Rates'!B$1:C$1048576,2,0)))/S557,"."),".")</f>
        <v>.</v>
      </c>
      <c r="BF557" s="1" t="str">
        <f aca="false">IF(AND(AG557=1,D557="Military",H557&lt;&gt;"Not given")=TRUE(),IF(SUMIFS(#REF!,#REF!,A557)&gt;0,IF((ABS((SUMIFS(#REF!,#REF!,A557)/VLOOKUP("USD",'[1]Exchange Rates'!B$1:C$1048576,2,0)))/S557)&gt;1,(SUMIFS(#REF!,#REF!,A557)-S557)/S557,(S557-SUMIFS(#REF!,#REF!,A557))/SUMIFS(#REF!,#REF!,A557)),"."),".")</f>
        <v>.</v>
      </c>
      <c r="BG557" s="37"/>
      <c r="BH557" s="37"/>
      <c r="BI557" s="37"/>
      <c r="BJ557" s="37"/>
      <c r="BK557" s="37"/>
      <c r="BL557" s="37"/>
      <c r="BM557" s="37"/>
      <c r="BN557" s="37"/>
      <c r="BO557" s="37"/>
      <c r="BP557" s="37"/>
      <c r="BQ557" s="37"/>
      <c r="BR557" s="37"/>
      <c r="BS557" s="37"/>
      <c r="BT557" s="37"/>
      <c r="BU557" s="37"/>
      <c r="BV557" s="37"/>
      <c r="BW557" s="37"/>
      <c r="BX557" s="37"/>
    </row>
    <row r="558" customFormat="false" ht="15.75" hidden="false" customHeight="true" outlineLevel="0" collapsed="false">
      <c r="A558" s="37" t="s">
        <v>554</v>
      </c>
      <c r="B558" s="37" t="s">
        <v>57</v>
      </c>
      <c r="C558" s="92" t="n">
        <v>45126</v>
      </c>
      <c r="D558" s="37" t="s">
        <v>105</v>
      </c>
      <c r="E558" s="37" t="s">
        <v>370</v>
      </c>
      <c r="F558" s="37" t="s">
        <v>598</v>
      </c>
      <c r="G558" s="5" t="s">
        <v>61</v>
      </c>
      <c r="H558" s="39" t="n">
        <v>1300000000</v>
      </c>
      <c r="I558" s="49" t="s">
        <v>373</v>
      </c>
      <c r="J558" s="7" t="str">
        <f aca="false">VLOOKUP($I558,'[1]Price List, Weapons &amp; Items'!B$1:C$1048576,2,0)</f>
        <v>Ammunition for heavy weapon</v>
      </c>
      <c r="K558" s="7" t="str">
        <f aca="false">IF(I558=".",I558,VLOOKUP($I558,'[1]Price List, Weapons &amp; Items'!B$1:D$1048576,3,0))</f>
        <v>152mm howitzer ammunition</v>
      </c>
      <c r="M558" s="9" t="n">
        <v>20000</v>
      </c>
      <c r="N558" s="9" t="s">
        <v>166</v>
      </c>
      <c r="O558" s="9" t="n">
        <f aca="false">VLOOKUP($I558,'[1]Price List, Weapons &amp; Items'!B$1:G$1048576,6,0)</f>
        <v>3800</v>
      </c>
      <c r="P558" s="6" t="str">
        <f aca="false">IF(TYPE(M558)=1,IF(TYPE(O558)=1,M558*O558,"No price"),".")</f>
        <v>No price</v>
      </c>
      <c r="Q558" s="6" t="str">
        <f aca="false">IF(TYPE(N558)=1,IF(TYPE(O558)=1,N558*O558,"No price"),".")</f>
        <v>.</v>
      </c>
      <c r="R558" s="6" t="str">
        <f aca="false">IF(AG558=1,IF(H558&lt;&gt;"Not given",H558,IF(TYPE(H558)=2,IF(SUMIFS(#REF!,#REF!,A558)&gt;0,SUMIFS(#REF!,#REF!,A558),"."),"Format error")),"")</f>
        <v/>
      </c>
      <c r="S558" s="6" t="str">
        <f aca="false">IF(AND(AG558=1,R558&lt;&gt;".")=TRUE(),R558/VLOOKUP(G558,'[1]Exchange Rates'!B$1:C$1048576,2,0),IF(R558=".",".",""))</f>
        <v/>
      </c>
      <c r="T558" s="6" t="str">
        <f aca="false">IF(AG558=1,IF(AI558="Value is not given at all",".",IF(AI558="Value is given by the source",S558,IF(AI558="Value is calculated with prices",(IF(SUMIFS(#REF!,#REF!,A558)&gt;0,SUMIFS(#REF!,#REF!,A558),"."))/VLOOKUP("USD",'[1]Exchange Rates'!B$1:C$1048576,2,0),"Error with coding"))),"")</f>
        <v/>
      </c>
      <c r="U558" s="43" t="s">
        <v>63</v>
      </c>
      <c r="V558" s="44" t="s">
        <v>600</v>
      </c>
      <c r="W558" s="44" t="s">
        <v>541</v>
      </c>
      <c r="X558" s="37" t="s">
        <v>62</v>
      </c>
      <c r="Y558" s="37" t="s">
        <v>62</v>
      </c>
      <c r="Z558" s="43" t="n">
        <v>0</v>
      </c>
      <c r="AA558" s="43" t="n">
        <v>1</v>
      </c>
      <c r="AB558" s="5" t="n">
        <f aca="false">IF(AND(D558="Humanitarian", AE558&lt;&gt;"."), 1, 0)</f>
        <v>0</v>
      </c>
      <c r="AC558" s="5" t="n">
        <f aca="false">IF(OR(M558="undisclosed", M558="."), 0, IF(M558=N558, 1, 0))</f>
        <v>0</v>
      </c>
      <c r="AD558" s="5" t="n">
        <v>0</v>
      </c>
      <c r="AE558" s="37" t="s">
        <v>62</v>
      </c>
      <c r="AG558" s="36" t="n">
        <v>0</v>
      </c>
      <c r="AH558" s="43" t="s">
        <v>66</v>
      </c>
      <c r="AI558" s="43" t="s">
        <v>67</v>
      </c>
      <c r="AJ558" s="36" t="n">
        <v>1</v>
      </c>
      <c r="AK558" s="43" t="n">
        <v>19</v>
      </c>
      <c r="AL558" s="36" t="n">
        <v>0</v>
      </c>
      <c r="AM558" s="36" t="n">
        <f aca="false">IF(OR(AN558="2022-2023",AN558=2022), 1, 0)</f>
        <v>1</v>
      </c>
      <c r="AN558" s="36" t="s">
        <v>68</v>
      </c>
      <c r="AO558" s="36" t="n">
        <f aca="false">VLOOKUP($I558,'[1]Price List, Weapons &amp; Items'!B$1:F$1048576,5,0)</f>
        <v>1</v>
      </c>
      <c r="AP558" s="36" t="n">
        <f aca="false">IF(AND(AO558=1,M558="undisclosed")=TRUE(),1,0)</f>
        <v>0</v>
      </c>
      <c r="AQ558" s="36" t="n">
        <f aca="false">IF(AND(AO558=1,N558="undisclosed")=TRUE(),1,0)</f>
        <v>1</v>
      </c>
      <c r="AR558" s="36" t="n">
        <f aca="false">IFERROR(IF(SEARCH("ammuni",I558,1)&gt;0,1,0),0)</f>
        <v>0</v>
      </c>
      <c r="AS558" s="5" t="str">
        <f aca="false">VLOOKUP($I558,'[1]Price List, Weapons &amp; Items'!B$1:L$1048576,COLUMN('[1]Price List, Weapons &amp; Items'!$J$11)-1,0)</f>
        <v>Contracts</v>
      </c>
      <c r="AT558" s="5" t="str">
        <f aca="false">IF(I558=".",".",VLOOKUP($I558,'[1]Price List, Weapons &amp; Items'!B$1:J$1048576,3,0))</f>
        <v>152mm howitzer ammunition</v>
      </c>
      <c r="AU558" s="13" t="str">
        <f aca="true">IF(AG558=1,(OFFSET(I558,0,0,COUNTIF(#REF!,A558),1)),"")</f>
        <v/>
      </c>
      <c r="AV558" s="5" t="n">
        <f aca="false">VLOOKUP($I558,'[1]Price List, Weapons &amp; Items'!B$1:L$1048576,COLUMN('[1]Price List, Weapons &amp; Items'!$L$11)-1,0)</f>
        <v>0</v>
      </c>
      <c r="AW558" s="5" t="n">
        <f aca="false">IF(U558="Yes",1,0)</f>
        <v>1</v>
      </c>
      <c r="AX558" s="5" t="n">
        <f aca="false">IF(D558="Military",IF(OR(IFERROR(SEARCH("equipment",E558,1),0)&gt;0,IFERROR(SEARCH("weapons",E558,1),0)&gt;0),1,0),0)</f>
        <v>1</v>
      </c>
      <c r="AY558" s="5" t="str">
        <f aca="false">IFERROR(IF(VALUE(TEXT(C558,"mm"))=IF(AK558&gt;12,AK558-12,AK558),".",IF(TEXT(C558,"mm")="01",".",1)),"Value is not in date format")</f>
        <v>.</v>
      </c>
      <c r="AZ558" s="5" t="str">
        <f aca="false">IF(AND(A558=A557,C558=C557)=TRUE(),IF(F558=F557,".","1"),".")</f>
        <v>.</v>
      </c>
      <c r="BA558" s="5" t="str">
        <f aca="false">IF(AND(_xlfn.ISFORMULA(R558),_xlfn.ISFORMULA(S558),_xlfn.ISFORMULA(T558))=TRUE(),".",1)</f>
        <v>.</v>
      </c>
      <c r="BB558" s="5" t="str">
        <f aca="false">IF(T558&lt;&gt;".",IF(T558&gt;S558,1,"."),".")</f>
        <v>.</v>
      </c>
      <c r="BC558" s="5" t="n">
        <f aca="false">IFERROR(VLOOKUP(B558,'[1]Share, Heavy Weapons to Ukraine'!B$1:AA$1048576,COLUMN('[1]Share, Heavy Weapons to Ukraine'!C567)-1,0),0)</f>
        <v>1</v>
      </c>
      <c r="BD558" s="5" t="n">
        <f aca="false">VLOOKUP(Sheet1!B558,'[1]Country Summary (€)'!B$1:F$1048576,COLUMN('[1]Country Summary (€)'!C568)-1,FALSE())</f>
        <v>0</v>
      </c>
      <c r="BE558" s="5" t="str">
        <f aca="false">IF(AND(AG558=1,D558="Military",H558&lt;&gt;"Not given")=TRUE(),IF(SUMIFS(#REF!,#REF!,A558)&gt;0,ABS((SUMIFS(#REF!,#REF!,A558)/VLOOKUP("USD",'[1]Exchange Rates'!B$1:C$1048576,2,0)))/S558,"."),".")</f>
        <v>.</v>
      </c>
      <c r="BF558" s="1" t="str">
        <f aca="false">IF(AND(AG558=1,D558="Military",H558&lt;&gt;"Not given")=TRUE(),IF(SUMIFS(#REF!,#REF!,A558)&gt;0,IF((ABS((SUMIFS(#REF!,#REF!,A558)/VLOOKUP("USD",'[1]Exchange Rates'!B$1:C$1048576,2,0)))/S558)&gt;1,(SUMIFS(#REF!,#REF!,A558)-S558)/S558,(S558-SUMIFS(#REF!,#REF!,A558))/SUMIFS(#REF!,#REF!,A558)),"."),".")</f>
        <v>.</v>
      </c>
      <c r="BG558" s="37"/>
      <c r="BH558" s="37"/>
      <c r="BI558" s="37"/>
      <c r="BJ558" s="37"/>
      <c r="BK558" s="37"/>
      <c r="BL558" s="37"/>
      <c r="BM558" s="37"/>
      <c r="BN558" s="37"/>
      <c r="BO558" s="37"/>
      <c r="BP558" s="37"/>
      <c r="BQ558" s="37"/>
      <c r="BR558" s="37"/>
      <c r="BS558" s="37"/>
      <c r="BT558" s="37"/>
      <c r="BU558" s="37"/>
      <c r="BV558" s="37"/>
      <c r="BW558" s="37"/>
      <c r="BX558" s="37"/>
    </row>
    <row r="559" customFormat="false" ht="15.75" hidden="false" customHeight="true" outlineLevel="0" collapsed="false">
      <c r="A559" s="37" t="s">
        <v>554</v>
      </c>
      <c r="B559" s="37" t="s">
        <v>57</v>
      </c>
      <c r="C559" s="92" t="n">
        <v>45126</v>
      </c>
      <c r="D559" s="37" t="s">
        <v>105</v>
      </c>
      <c r="E559" s="37" t="s">
        <v>370</v>
      </c>
      <c r="F559" s="37" t="s">
        <v>598</v>
      </c>
      <c r="G559" s="5" t="s">
        <v>61</v>
      </c>
      <c r="H559" s="39" t="n">
        <v>1300000000</v>
      </c>
      <c r="I559" s="37" t="s">
        <v>313</v>
      </c>
      <c r="J559" s="7" t="str">
        <f aca="false">VLOOKUP($I559,'[1]Price List, Weapons &amp; Items'!B$1:C$1048576,2,0)</f>
        <v>Military equipment</v>
      </c>
      <c r="K559" s="7" t="str">
        <f aca="false">IF(I559=".",I559,VLOOKUP($I559,'[1]Price List, Weapons &amp; Items'!B$1:D$1048576,3,0))</f>
        <v>Military equipment</v>
      </c>
      <c r="M559" s="9" t="s">
        <v>166</v>
      </c>
      <c r="N559" s="9" t="s">
        <v>166</v>
      </c>
      <c r="O559" s="9" t="str">
        <f aca="false">VLOOKUP($I559,'[1]Price List, Weapons &amp; Items'!B$1:G$1048576,6,0)</f>
        <v>.</v>
      </c>
      <c r="P559" s="6" t="str">
        <f aca="false">IF(TYPE(M559)=1,IF(TYPE(O559)=1,M559*O559,"No price"),".")</f>
        <v>.</v>
      </c>
      <c r="Q559" s="6" t="str">
        <f aca="false">IF(TYPE(N559)=1,IF(TYPE(O559)=1,N559*O559,"No price"),".")</f>
        <v>.</v>
      </c>
      <c r="R559" s="6" t="str">
        <f aca="false">IF(AG559=1,IF(H559&lt;&gt;"Not given",H559,IF(TYPE(H559)=2,IF(SUMIFS(#REF!,#REF!,A559)&gt;0,SUMIFS(#REF!,#REF!,A559),"."),"Format error")),"")</f>
        <v/>
      </c>
      <c r="S559" s="6" t="str">
        <f aca="false">IF(AND(AG559=1,R559&lt;&gt;".")=TRUE(),R559/VLOOKUP(G559,'[1]Exchange Rates'!B$1:C$1048576,2,0),IF(R559=".",".",""))</f>
        <v/>
      </c>
      <c r="T559" s="6" t="str">
        <f aca="false">IF(AG559=1,IF(AI559="Value is not given at all",".",IF(AI559="Value is given by the source",S559,IF(AI559="Value is calculated with prices",(IF(SUMIFS(#REF!,#REF!,A559)&gt;0,SUMIFS(#REF!,#REF!,A559),"."))/VLOOKUP("USD",'[1]Exchange Rates'!B$1:C$1048576,2,0),"Error with coding"))),"")</f>
        <v/>
      </c>
      <c r="U559" s="43" t="s">
        <v>63</v>
      </c>
      <c r="V559" s="44" t="s">
        <v>600</v>
      </c>
      <c r="W559" s="44" t="s">
        <v>541</v>
      </c>
      <c r="X559" s="37" t="s">
        <v>62</v>
      </c>
      <c r="Y559" s="37" t="s">
        <v>62</v>
      </c>
      <c r="Z559" s="43" t="n">
        <v>0</v>
      </c>
      <c r="AA559" s="43" t="n">
        <v>1</v>
      </c>
      <c r="AB559" s="5" t="n">
        <f aca="false">IF(AND(D559="Humanitarian", AE559&lt;&gt;"."), 1, 0)</f>
        <v>0</v>
      </c>
      <c r="AC559" s="5" t="n">
        <f aca="false">IF(OR(M559="undisclosed", M559="."), 0, IF(M559=N559, 1, 0))</f>
        <v>0</v>
      </c>
      <c r="AD559" s="5" t="n">
        <v>0</v>
      </c>
      <c r="AE559" s="37" t="s">
        <v>62</v>
      </c>
      <c r="AG559" s="36" t="n">
        <v>0</v>
      </c>
      <c r="AH559" s="43" t="s">
        <v>66</v>
      </c>
      <c r="AI559" s="43" t="s">
        <v>67</v>
      </c>
      <c r="AJ559" s="36" t="n">
        <v>1</v>
      </c>
      <c r="AK559" s="43" t="n">
        <v>19</v>
      </c>
      <c r="AL559" s="36" t="n">
        <v>0</v>
      </c>
      <c r="AM559" s="36" t="n">
        <f aca="false">IF(OR(AN559="2022-2023",AN559=2022), 1, 0)</f>
        <v>1</v>
      </c>
      <c r="AN559" s="36" t="s">
        <v>68</v>
      </c>
      <c r="AO559" s="36" t="n">
        <f aca="false">VLOOKUP($I559,'[1]Price List, Weapons &amp; Items'!B$1:F$1048576,5,0)</f>
        <v>0</v>
      </c>
      <c r="AP559" s="36" t="n">
        <f aca="false">IF(AND(AO559=1,M559="undisclosed")=TRUE(),1,0)</f>
        <v>0</v>
      </c>
      <c r="AQ559" s="36" t="n">
        <f aca="false">IF(AND(AO559=1,N559="undisclosed")=TRUE(),1,0)</f>
        <v>0</v>
      </c>
      <c r="AR559" s="36" t="n">
        <f aca="false">IFERROR(IF(SEARCH("ammuni",I559,1)&gt;0,1,0),0)</f>
        <v>0</v>
      </c>
      <c r="AS559" s="5" t="str">
        <f aca="false">VLOOKUP($I559,'[1]Price List, Weapons &amp; Items'!B$1:L$1048576,COLUMN('[1]Price List, Weapons &amp; Items'!$J$11)-1,0)</f>
        <v>.</v>
      </c>
      <c r="AT559" s="5" t="str">
        <f aca="false">IF(I559=".",".",VLOOKUP($I559,'[1]Price List, Weapons &amp; Items'!B$1:J$1048576,3,0))</f>
        <v>Military equipment</v>
      </c>
      <c r="AU559" s="13" t="str">
        <f aca="true">IF(AG559=1,(OFFSET(I559,0,0,COUNTIF(#REF!,A559),1)),"")</f>
        <v/>
      </c>
      <c r="AV559" s="5" t="str">
        <f aca="false">VLOOKUP($I559,'[1]Price List, Weapons &amp; Items'!B$1:L$1048576,COLUMN('[1]Price List, Weapons &amp; Items'!$L$11)-1,0)</f>
        <v>no price, 0 count</v>
      </c>
      <c r="AW559" s="5" t="n">
        <f aca="false">IF(U559="Yes",1,0)</f>
        <v>1</v>
      </c>
      <c r="AX559" s="5" t="n">
        <f aca="false">IF(D559="Military",IF(OR(IFERROR(SEARCH("equipment",E559,1),0)&gt;0,IFERROR(SEARCH("weapons",E559,1),0)&gt;0),1,0),0)</f>
        <v>1</v>
      </c>
      <c r="AY559" s="5" t="str">
        <f aca="false">IFERROR(IF(VALUE(TEXT(C559,"mm"))=IF(AK559&gt;12,AK559-12,AK559),".",IF(TEXT(C559,"mm")="01",".",1)),"Value is not in date format")</f>
        <v>.</v>
      </c>
      <c r="AZ559" s="5" t="str">
        <f aca="false">IF(AND(A559=A558,C559=C558)=TRUE(),IF(F559=F558,".","1"),".")</f>
        <v>.</v>
      </c>
      <c r="BA559" s="5" t="str">
        <f aca="false">IF(AND(_xlfn.ISFORMULA(R559),_xlfn.ISFORMULA(S559),_xlfn.ISFORMULA(T559))=TRUE(),".",1)</f>
        <v>.</v>
      </c>
      <c r="BB559" s="5" t="str">
        <f aca="false">IF(T559&lt;&gt;".",IF(T559&gt;S559,1,"."),".")</f>
        <v>.</v>
      </c>
      <c r="BC559" s="5" t="n">
        <f aca="false">IFERROR(VLOOKUP(B559,'[1]Share, Heavy Weapons to Ukraine'!B$1:AA$1048576,COLUMN('[1]Share, Heavy Weapons to Ukraine'!C568)-1,0),0)</f>
        <v>1</v>
      </c>
      <c r="BD559" s="5" t="n">
        <f aca="false">VLOOKUP(Sheet1!B559,'[1]Country Summary (€)'!B$1:F$1048576,COLUMN('[1]Country Summary (€)'!C569)-1,FALSE())</f>
        <v>0</v>
      </c>
      <c r="BE559" s="5" t="str">
        <f aca="false">IF(AND(AG559=1,D559="Military",H559&lt;&gt;"Not given")=TRUE(),IF(SUMIFS(#REF!,#REF!,A559)&gt;0,ABS((SUMIFS(#REF!,#REF!,A559)/VLOOKUP("USD",'[1]Exchange Rates'!B$1:C$1048576,2,0)))/S559,"."),".")</f>
        <v>.</v>
      </c>
      <c r="BF559" s="1" t="str">
        <f aca="false">IF(AND(AG559=1,D559="Military",H559&lt;&gt;"Not given")=TRUE(),IF(SUMIFS(#REF!,#REF!,A559)&gt;0,IF((ABS((SUMIFS(#REF!,#REF!,A559)/VLOOKUP("USD",'[1]Exchange Rates'!B$1:C$1048576,2,0)))/S559)&gt;1,(SUMIFS(#REF!,#REF!,A559)-S559)/S559,(S559-SUMIFS(#REF!,#REF!,A559))/SUMIFS(#REF!,#REF!,A559)),"."),".")</f>
        <v>.</v>
      </c>
      <c r="BG559" s="37"/>
      <c r="BH559" s="37"/>
      <c r="BI559" s="37"/>
      <c r="BJ559" s="37"/>
      <c r="BK559" s="37"/>
      <c r="BL559" s="37"/>
      <c r="BM559" s="37"/>
      <c r="BN559" s="37"/>
      <c r="BO559" s="37"/>
      <c r="BP559" s="37"/>
      <c r="BQ559" s="37"/>
      <c r="BR559" s="37"/>
      <c r="BS559" s="37"/>
      <c r="BT559" s="37"/>
      <c r="BU559" s="37"/>
      <c r="BV559" s="37"/>
      <c r="BW559" s="37"/>
      <c r="BX559" s="37"/>
    </row>
    <row r="560" customFormat="false" ht="15.75" hidden="false" customHeight="true" outlineLevel="0" collapsed="false">
      <c r="A560" s="37" t="s">
        <v>554</v>
      </c>
      <c r="B560" s="37" t="s">
        <v>57</v>
      </c>
      <c r="C560" s="92" t="n">
        <v>45126</v>
      </c>
      <c r="D560" s="37" t="s">
        <v>105</v>
      </c>
      <c r="E560" s="37" t="s">
        <v>370</v>
      </c>
      <c r="F560" s="37" t="s">
        <v>598</v>
      </c>
      <c r="G560" s="5" t="s">
        <v>61</v>
      </c>
      <c r="H560" s="39" t="n">
        <v>1300000000</v>
      </c>
      <c r="I560" s="37" t="s">
        <v>307</v>
      </c>
      <c r="J560" s="7" t="str">
        <f aca="false">VLOOKUP($I560,'[1]Price List, Weapons &amp; Items'!B$1:C$1048576,2,0)</f>
        <v>Ammunition for heavy weapon</v>
      </c>
      <c r="K560" s="7" t="str">
        <f aca="false">IF(I560=".",I560,VLOOKUP($I560,'[1]Price List, Weapons &amp; Items'!B$1:D$1048576,3,0))</f>
        <v>missile</v>
      </c>
      <c r="M560" s="9" t="n">
        <v>975</v>
      </c>
      <c r="N560" s="9" t="s">
        <v>166</v>
      </c>
      <c r="O560" s="9" t="n">
        <f aca="false">VLOOKUP($I560,'[1]Price List, Weapons &amp; Items'!B$1:G$1048576,6,0)</f>
        <v>9000</v>
      </c>
      <c r="P560" s="6" t="str">
        <f aca="false">IF(TYPE(M560)=1,IF(TYPE(O560)=1,M560*O560,"No price"),".")</f>
        <v>No price</v>
      </c>
      <c r="Q560" s="6" t="str">
        <f aca="false">IF(TYPE(N560)=1,IF(TYPE(O560)=1,N560*O560,"No price"),".")</f>
        <v>.</v>
      </c>
      <c r="R560" s="6" t="str">
        <f aca="false">IF(AG560=1,IF(H560&lt;&gt;"Not given",H560,IF(TYPE(H560)=2,IF(SUMIFS(#REF!,#REF!,A560)&gt;0,SUMIFS(#REF!,#REF!,A560),"."),"Format error")),"")</f>
        <v/>
      </c>
      <c r="S560" s="6" t="str">
        <f aca="false">IF(AND(AG560=1,R560&lt;&gt;".")=TRUE(),R560/VLOOKUP(G560,'[1]Exchange Rates'!B$1:C$1048576,2,0),IF(R560=".",".",""))</f>
        <v/>
      </c>
      <c r="T560" s="6" t="str">
        <f aca="false">IF(AG560=1,IF(AI560="Value is not given at all",".",IF(AI560="Value is given by the source",S560,IF(AI560="Value is calculated with prices",(IF(SUMIFS(#REF!,#REF!,A560)&gt;0,SUMIFS(#REF!,#REF!,A560),"."))/VLOOKUP("USD",'[1]Exchange Rates'!B$1:C$1048576,2,0),"Error with coding"))),"")</f>
        <v/>
      </c>
      <c r="U560" s="43" t="s">
        <v>63</v>
      </c>
      <c r="V560" s="44" t="s">
        <v>600</v>
      </c>
      <c r="W560" s="44" t="s">
        <v>541</v>
      </c>
      <c r="X560" s="37" t="s">
        <v>62</v>
      </c>
      <c r="Y560" s="37" t="s">
        <v>62</v>
      </c>
      <c r="Z560" s="43" t="n">
        <v>0</v>
      </c>
      <c r="AA560" s="43" t="n">
        <v>1</v>
      </c>
      <c r="AB560" s="5" t="n">
        <f aca="false">IF(AND(D560="Humanitarian", AE560&lt;&gt;"."), 1, 0)</f>
        <v>0</v>
      </c>
      <c r="AC560" s="5" t="n">
        <f aca="false">IF(OR(M560="undisclosed", M560="."), 0, IF(M560=N560, 1, 0))</f>
        <v>0</v>
      </c>
      <c r="AD560" s="5" t="n">
        <v>0</v>
      </c>
      <c r="AE560" s="37" t="s">
        <v>62</v>
      </c>
      <c r="AG560" s="36" t="n">
        <v>0</v>
      </c>
      <c r="AH560" s="43" t="s">
        <v>66</v>
      </c>
      <c r="AI560" s="43" t="s">
        <v>67</v>
      </c>
      <c r="AJ560" s="36" t="n">
        <v>1</v>
      </c>
      <c r="AK560" s="43" t="n">
        <v>19</v>
      </c>
      <c r="AL560" s="36" t="n">
        <v>0</v>
      </c>
      <c r="AM560" s="36" t="n">
        <f aca="false">IF(OR(AN560="2022-2023",AN560=2022), 1, 0)</f>
        <v>1</v>
      </c>
      <c r="AN560" s="36" t="s">
        <v>68</v>
      </c>
      <c r="AO560" s="36" t="n">
        <f aca="false">VLOOKUP($I560,'[1]Price List, Weapons &amp; Items'!B$1:F$1048576,5,0)</f>
        <v>0</v>
      </c>
      <c r="AP560" s="36" t="n">
        <f aca="false">IF(AND(AO560=1,M560="undisclosed")=TRUE(),1,0)</f>
        <v>0</v>
      </c>
      <c r="AQ560" s="36" t="n">
        <f aca="false">IF(AND(AO560=1,N560="undisclosed")=TRUE(),1,0)</f>
        <v>0</v>
      </c>
      <c r="AR560" s="36" t="n">
        <f aca="false">IFERROR(IF(SEARCH("ammuni",I560,1)&gt;0,1,0),0)</f>
        <v>0</v>
      </c>
      <c r="AS560" s="5" t="str">
        <f aca="false">VLOOKUP($I560,'[1]Price List, Weapons &amp; Items'!B$1:L$1048576,COLUMN('[1]Price List, Weapons &amp; Items'!$J$11)-1,0)</f>
        <v>Media reports (incl. social media)</v>
      </c>
      <c r="AT560" s="5" t="str">
        <f aca="false">IF(I560=".",".",VLOOKUP($I560,'[1]Price List, Weapons &amp; Items'!B$1:J$1048576,3,0))</f>
        <v>missile</v>
      </c>
      <c r="AU560" s="13" t="str">
        <f aca="true">IF(AG560=1,(OFFSET(I560,0,0,COUNTIF(#REF!,A560),1)),"")</f>
        <v/>
      </c>
      <c r="AV560" s="5" t="n">
        <f aca="false">VLOOKUP($I560,'[1]Price List, Weapons &amp; Items'!B$1:L$1048576,COLUMN('[1]Price List, Weapons &amp; Items'!$L$11)-1,0)</f>
        <v>0</v>
      </c>
      <c r="AW560" s="5" t="n">
        <f aca="false">IF(U560="Yes",1,0)</f>
        <v>1</v>
      </c>
      <c r="AX560" s="5" t="n">
        <f aca="false">IF(D560="Military",IF(OR(IFERROR(SEARCH("equipment",E560,1),0)&gt;0,IFERROR(SEARCH("weapons",E560,1),0)&gt;0),1,0),0)</f>
        <v>1</v>
      </c>
      <c r="AY560" s="5" t="str">
        <f aca="false">IFERROR(IF(VALUE(TEXT(C560,"mm"))=IF(AK560&gt;12,AK560-12,AK560),".",IF(TEXT(C560,"mm")="01",".",1)),"Value is not in date format")</f>
        <v>.</v>
      </c>
      <c r="AZ560" s="5" t="str">
        <f aca="false">IF(AND(A560=A559,C560=C559)=TRUE(),IF(F560=F559,".","1"),".")</f>
        <v>.</v>
      </c>
      <c r="BA560" s="5" t="str">
        <f aca="false">IF(AND(_xlfn.ISFORMULA(R560),_xlfn.ISFORMULA(S560),_xlfn.ISFORMULA(T560))=TRUE(),".",1)</f>
        <v>.</v>
      </c>
      <c r="BB560" s="5" t="str">
        <f aca="false">IF(T560&lt;&gt;".",IF(T560&gt;S560,1,"."),".")</f>
        <v>.</v>
      </c>
      <c r="BC560" s="5" t="n">
        <f aca="false">IFERROR(VLOOKUP(B560,'[1]Share, Heavy Weapons to Ukraine'!B$1:AA$1048576,COLUMN('[1]Share, Heavy Weapons to Ukraine'!C569)-1,0),0)</f>
        <v>1</v>
      </c>
      <c r="BD560" s="5" t="n">
        <f aca="false">VLOOKUP(Sheet1!B560,'[1]Country Summary (€)'!B$1:F$1048576,COLUMN('[1]Country Summary (€)'!C570)-1,FALSE())</f>
        <v>0</v>
      </c>
      <c r="BE560" s="5" t="str">
        <f aca="false">IF(AND(AG560=1,D560="Military",H560&lt;&gt;"Not given")=TRUE(),IF(SUMIFS(#REF!,#REF!,A560)&gt;0,ABS((SUMIFS(#REF!,#REF!,A560)/VLOOKUP("USD",'[1]Exchange Rates'!B$1:C$1048576,2,0)))/S560,"."),".")</f>
        <v>.</v>
      </c>
      <c r="BF560" s="1" t="str">
        <f aca="false">IF(AND(AG560=1,D560="Military",H560&lt;&gt;"Not given")=TRUE(),IF(SUMIFS(#REF!,#REF!,A560)&gt;0,IF((ABS((SUMIFS(#REF!,#REF!,A560)/VLOOKUP("USD",'[1]Exchange Rates'!B$1:C$1048576,2,0)))/S560)&gt;1,(SUMIFS(#REF!,#REF!,A560)-S560)/S560,(S560-SUMIFS(#REF!,#REF!,A560))/SUMIFS(#REF!,#REF!,A560)),"."),".")</f>
        <v>.</v>
      </c>
      <c r="BG560" s="37"/>
      <c r="BH560" s="37"/>
      <c r="BI560" s="37"/>
      <c r="BJ560" s="37"/>
      <c r="BK560" s="37"/>
      <c r="BL560" s="37"/>
      <c r="BM560" s="37"/>
      <c r="BN560" s="37"/>
      <c r="BO560" s="37"/>
      <c r="BP560" s="37"/>
      <c r="BQ560" s="37"/>
      <c r="BR560" s="37"/>
      <c r="BS560" s="37"/>
      <c r="BT560" s="37"/>
      <c r="BU560" s="37"/>
      <c r="BV560" s="37"/>
      <c r="BW560" s="37"/>
      <c r="BX560" s="37"/>
    </row>
    <row r="561" customFormat="false" ht="15.75" hidden="false" customHeight="true" outlineLevel="0" collapsed="false">
      <c r="A561" s="37" t="s">
        <v>554</v>
      </c>
      <c r="B561" s="37" t="s">
        <v>57</v>
      </c>
      <c r="C561" s="92" t="n">
        <v>45126</v>
      </c>
      <c r="D561" s="37" t="s">
        <v>105</v>
      </c>
      <c r="E561" s="37" t="s">
        <v>370</v>
      </c>
      <c r="F561" s="37" t="s">
        <v>598</v>
      </c>
      <c r="G561" s="5" t="s">
        <v>61</v>
      </c>
      <c r="H561" s="39" t="n">
        <v>1300000000</v>
      </c>
      <c r="I561" s="37" t="s">
        <v>153</v>
      </c>
      <c r="J561" s="7" t="str">
        <f aca="false">VLOOKUP($I561,'[1]Price List, Weapons &amp; Items'!B$1:C$1048576,2,0)</f>
        <v>Aviation and drones</v>
      </c>
      <c r="K561" s="7" t="str">
        <f aca="false">IF(I561=".",I561,VLOOKUP($I561,'[1]Price List, Weapons &amp; Items'!B$1:D$1048576,3,0))</f>
        <v>drone</v>
      </c>
      <c r="M561" s="9" t="s">
        <v>166</v>
      </c>
      <c r="N561" s="9" t="s">
        <v>166</v>
      </c>
      <c r="O561" s="9" t="n">
        <f aca="false">VLOOKUP($I561,'[1]Price List, Weapons &amp; Items'!B$1:G$1048576,6,0)</f>
        <v>6000</v>
      </c>
      <c r="P561" s="6" t="str">
        <f aca="false">IF(TYPE(M561)=1,IF(TYPE(O561)=1,M561*O561,"No price"),".")</f>
        <v>.</v>
      </c>
      <c r="Q561" s="6" t="str">
        <f aca="false">IF(TYPE(N561)=1,IF(TYPE(O561)=1,N561*O561,"No price"),".")</f>
        <v>.</v>
      </c>
      <c r="R561" s="6" t="str">
        <f aca="false">IF(AG561=1,IF(H561&lt;&gt;"Not given",H561,IF(TYPE(H561)=2,IF(SUMIFS(#REF!,#REF!,A561)&gt;0,SUMIFS(#REF!,#REF!,A561),"."),"Format error")),"")</f>
        <v/>
      </c>
      <c r="S561" s="6" t="str">
        <f aca="false">IF(AND(AG561=1,R561&lt;&gt;".")=TRUE(),R561/VLOOKUP(G561,'[1]Exchange Rates'!B$1:C$1048576,2,0),IF(R561=".",".",""))</f>
        <v/>
      </c>
      <c r="T561" s="6" t="str">
        <f aca="false">IF(AG561=1,IF(AI561="Value is not given at all",".",IF(AI561="Value is given by the source",S561,IF(AI561="Value is calculated with prices",(IF(SUMIFS(#REF!,#REF!,A561)&gt;0,SUMIFS(#REF!,#REF!,A561),"."))/VLOOKUP("USD",'[1]Exchange Rates'!B$1:C$1048576,2,0),"Error with coding"))),"")</f>
        <v/>
      </c>
      <c r="U561" s="43" t="s">
        <v>63</v>
      </c>
      <c r="V561" s="44" t="s">
        <v>600</v>
      </c>
      <c r="W561" s="44" t="s">
        <v>541</v>
      </c>
      <c r="X561" s="37" t="s">
        <v>62</v>
      </c>
      <c r="Y561" s="37" t="s">
        <v>62</v>
      </c>
      <c r="Z561" s="43" t="n">
        <v>0</v>
      </c>
      <c r="AA561" s="43" t="n">
        <v>1</v>
      </c>
      <c r="AB561" s="5" t="n">
        <f aca="false">IF(AND(D561="Humanitarian", AE561&lt;&gt;"."), 1, 0)</f>
        <v>0</v>
      </c>
      <c r="AC561" s="5" t="n">
        <f aca="false">IF(OR(M561="undisclosed", M561="."), 0, IF(M561=N561, 1, 0))</f>
        <v>0</v>
      </c>
      <c r="AD561" s="5" t="n">
        <v>0</v>
      </c>
      <c r="AE561" s="37" t="s">
        <v>62</v>
      </c>
      <c r="AG561" s="36" t="n">
        <v>0</v>
      </c>
      <c r="AH561" s="43" t="s">
        <v>66</v>
      </c>
      <c r="AI561" s="43" t="s">
        <v>67</v>
      </c>
      <c r="AJ561" s="36" t="n">
        <v>1</v>
      </c>
      <c r="AK561" s="43" t="n">
        <v>19</v>
      </c>
      <c r="AL561" s="36" t="n">
        <v>0</v>
      </c>
      <c r="AM561" s="36" t="n">
        <f aca="false">IF(OR(AN561="2022-2023",AN561=2022), 1, 0)</f>
        <v>1</v>
      </c>
      <c r="AN561" s="36" t="s">
        <v>68</v>
      </c>
      <c r="AO561" s="36" t="n">
        <f aca="false">VLOOKUP($I561,'[1]Price List, Weapons &amp; Items'!B$1:F$1048576,5,0)</f>
        <v>0</v>
      </c>
      <c r="AP561" s="36" t="n">
        <f aca="false">IF(AND(AO561=1,M561="undisclosed")=TRUE(),1,0)</f>
        <v>0</v>
      </c>
      <c r="AQ561" s="36" t="n">
        <f aca="false">IF(AND(AO561=1,N561="undisclosed")=TRUE(),1,0)</f>
        <v>0</v>
      </c>
      <c r="AR561" s="36" t="n">
        <f aca="false">IFERROR(IF(SEARCH("ammuni",I561,1)&gt;0,1,0),0)</f>
        <v>0</v>
      </c>
      <c r="AS561" s="5" t="str">
        <f aca="false">VLOOKUP($I561,'[1]Price List, Weapons &amp; Items'!B$1:L$1048576,COLUMN('[1]Price List, Weapons &amp; Items'!$J$11)-1,0)</f>
        <v>Miscellaneous</v>
      </c>
      <c r="AT561" s="5" t="str">
        <f aca="false">IF(I561=".",".",VLOOKUP($I561,'[1]Price List, Weapons &amp; Items'!B$1:J$1048576,3,0))</f>
        <v>drone</v>
      </c>
      <c r="AU561" s="13" t="str">
        <f aca="true">IF(AG561=1,(OFFSET(I561,0,0,COUNTIF(#REF!,A561),1)),"")</f>
        <v/>
      </c>
      <c r="AV561" s="5" t="n">
        <f aca="false">VLOOKUP($I561,'[1]Price List, Weapons &amp; Items'!B$1:L$1048576,COLUMN('[1]Price List, Weapons &amp; Items'!$L$11)-1,0)</f>
        <v>0</v>
      </c>
      <c r="AW561" s="5" t="n">
        <f aca="false">IF(U561="Yes",1,0)</f>
        <v>1</v>
      </c>
      <c r="AX561" s="5" t="n">
        <f aca="false">IF(D561="Military",IF(OR(IFERROR(SEARCH("equipment",E561,1),0)&gt;0,IFERROR(SEARCH("weapons",E561,1),0)&gt;0),1,0),0)</f>
        <v>1</v>
      </c>
      <c r="AY561" s="5" t="str">
        <f aca="false">IFERROR(IF(VALUE(TEXT(C561,"mm"))=IF(AK561&gt;12,AK561-12,AK561),".",IF(TEXT(C561,"mm")="01",".",1)),"Value is not in date format")</f>
        <v>.</v>
      </c>
      <c r="AZ561" s="5" t="str">
        <f aca="false">IF(AND(A561=A560,C561=C560)=TRUE(),IF(F561=F560,".","1"),".")</f>
        <v>.</v>
      </c>
      <c r="BA561" s="5" t="str">
        <f aca="false">IF(AND(_xlfn.ISFORMULA(R561),_xlfn.ISFORMULA(S561),_xlfn.ISFORMULA(T561))=TRUE(),".",1)</f>
        <v>.</v>
      </c>
      <c r="BB561" s="5" t="str">
        <f aca="false">IF(T561&lt;&gt;".",IF(T561&gt;S561,1,"."),".")</f>
        <v>.</v>
      </c>
      <c r="BC561" s="5" t="n">
        <f aca="false">IFERROR(VLOOKUP(B561,'[1]Share, Heavy Weapons to Ukraine'!B$1:AA$1048576,COLUMN('[1]Share, Heavy Weapons to Ukraine'!C570)-1,0),0)</f>
        <v>1</v>
      </c>
      <c r="BD561" s="5" t="n">
        <f aca="false">VLOOKUP(Sheet1!B561,'[1]Country Summary (€)'!B$1:F$1048576,COLUMN('[1]Country Summary (€)'!C571)-1,FALSE())</f>
        <v>0</v>
      </c>
      <c r="BE561" s="5" t="str">
        <f aca="false">IF(AND(AG561=1,D561="Military",H561&lt;&gt;"Not given")=TRUE(),IF(SUMIFS(#REF!,#REF!,A561)&gt;0,ABS((SUMIFS(#REF!,#REF!,A561)/VLOOKUP("USD",'[1]Exchange Rates'!B$1:C$1048576,2,0)))/S561,"."),".")</f>
        <v>.</v>
      </c>
      <c r="BF561" s="1" t="str">
        <f aca="false">IF(AND(AG561=1,D561="Military",H561&lt;&gt;"Not given")=TRUE(),IF(SUMIFS(#REF!,#REF!,A561)&gt;0,IF((ABS((SUMIFS(#REF!,#REF!,A561)/VLOOKUP("USD",'[1]Exchange Rates'!B$1:C$1048576,2,0)))/S561)&gt;1,(SUMIFS(#REF!,#REF!,A561)-S561)/S561,(S561-SUMIFS(#REF!,#REF!,A561))/SUMIFS(#REF!,#REF!,A561)),"."),".")</f>
        <v>.</v>
      </c>
      <c r="BG561" s="37"/>
      <c r="BH561" s="37"/>
      <c r="BI561" s="37"/>
      <c r="BJ561" s="37"/>
      <c r="BK561" s="37"/>
      <c r="BL561" s="37"/>
      <c r="BM561" s="37"/>
      <c r="BN561" s="37"/>
      <c r="BO561" s="37"/>
      <c r="BP561" s="37"/>
      <c r="BQ561" s="37"/>
      <c r="BR561" s="37"/>
      <c r="BS561" s="37"/>
      <c r="BT561" s="37"/>
      <c r="BU561" s="37"/>
      <c r="BV561" s="37"/>
      <c r="BW561" s="37"/>
      <c r="BX561" s="37"/>
    </row>
    <row r="562" customFormat="false" ht="15.75" hidden="false" customHeight="true" outlineLevel="0" collapsed="false">
      <c r="A562" s="37" t="s">
        <v>554</v>
      </c>
      <c r="B562" s="37" t="s">
        <v>57</v>
      </c>
      <c r="C562" s="92" t="n">
        <v>45126</v>
      </c>
      <c r="D562" s="37" t="s">
        <v>105</v>
      </c>
      <c r="E562" s="37" t="s">
        <v>370</v>
      </c>
      <c r="F562" s="37" t="s">
        <v>598</v>
      </c>
      <c r="G562" s="5" t="s">
        <v>61</v>
      </c>
      <c r="H562" s="39" t="n">
        <v>1300000000</v>
      </c>
      <c r="I562" s="88" t="s">
        <v>185</v>
      </c>
      <c r="J562" s="7" t="str">
        <f aca="false">VLOOKUP($I562,'[1]Price List, Weapons &amp; Items'!B$1:C$1048576,2,0)</f>
        <v>Aviation and drones</v>
      </c>
      <c r="K562" s="7" t="str">
        <f aca="false">IF(I562=".",I562,VLOOKUP($I562,'[1]Price List, Weapons &amp; Items'!B$1:D$1048576,3,0))</f>
        <v>drone</v>
      </c>
      <c r="M562" s="9" t="s">
        <v>166</v>
      </c>
      <c r="N562" s="9" t="s">
        <v>166</v>
      </c>
      <c r="O562" s="9" t="n">
        <f aca="false">VLOOKUP($I562,'[1]Price List, Weapons &amp; Items'!B$1:G$1048576,6,0)</f>
        <v>163793</v>
      </c>
      <c r="P562" s="6" t="str">
        <f aca="false">IF(TYPE(M562)=1,IF(TYPE(O562)=1,M562*O562,"No price"),".")</f>
        <v>.</v>
      </c>
      <c r="Q562" s="6" t="str">
        <f aca="false">IF(TYPE(N562)=1,IF(TYPE(O562)=1,N562*O562,"No price"),".")</f>
        <v>.</v>
      </c>
      <c r="R562" s="6" t="str">
        <f aca="false">IF(AG562=1,IF(H562&lt;&gt;"Not given",H562,IF(TYPE(H562)=2,IF(SUMIFS(#REF!,#REF!,A562)&gt;0,SUMIFS(#REF!,#REF!,A562),"."),"Format error")),"")</f>
        <v/>
      </c>
      <c r="S562" s="6" t="str">
        <f aca="false">IF(AND(AG562=1,R562&lt;&gt;".")=TRUE(),R562/VLOOKUP(G562,'[1]Exchange Rates'!B$1:C$1048576,2,0),IF(R562=".",".",""))</f>
        <v/>
      </c>
      <c r="T562" s="6" t="str">
        <f aca="false">IF(AG562=1,IF(AI562="Value is not given at all",".",IF(AI562="Value is given by the source",S562,IF(AI562="Value is calculated with prices",(IF(SUMIFS(#REF!,#REF!,A562)&gt;0,SUMIFS(#REF!,#REF!,A562),"."))/VLOOKUP("USD",'[1]Exchange Rates'!B$1:C$1048576,2,0),"Error with coding"))),"")</f>
        <v/>
      </c>
      <c r="U562" s="43" t="s">
        <v>63</v>
      </c>
      <c r="V562" s="44" t="s">
        <v>600</v>
      </c>
      <c r="W562" s="44" t="s">
        <v>541</v>
      </c>
      <c r="X562" s="37" t="s">
        <v>62</v>
      </c>
      <c r="Y562" s="37" t="s">
        <v>62</v>
      </c>
      <c r="Z562" s="43" t="n">
        <v>0</v>
      </c>
      <c r="AA562" s="43" t="n">
        <v>1</v>
      </c>
      <c r="AB562" s="5" t="n">
        <f aca="false">IF(AND(D562="Humanitarian", AE562&lt;&gt;"."), 1, 0)</f>
        <v>0</v>
      </c>
      <c r="AC562" s="5" t="n">
        <f aca="false">IF(OR(M562="undisclosed", M562="."), 0, IF(M562=N562, 1, 0))</f>
        <v>0</v>
      </c>
      <c r="AD562" s="5" t="n">
        <v>0</v>
      </c>
      <c r="AE562" s="37" t="s">
        <v>62</v>
      </c>
      <c r="AG562" s="36" t="n">
        <v>0</v>
      </c>
      <c r="AH562" s="43" t="s">
        <v>66</v>
      </c>
      <c r="AI562" s="43" t="s">
        <v>67</v>
      </c>
      <c r="AJ562" s="36" t="n">
        <v>1</v>
      </c>
      <c r="AK562" s="43" t="n">
        <v>19</v>
      </c>
      <c r="AL562" s="36" t="n">
        <v>0</v>
      </c>
      <c r="AM562" s="36" t="n">
        <f aca="false">IF(OR(AN562="2022-2023",AN562=2022), 1, 0)</f>
        <v>1</v>
      </c>
      <c r="AN562" s="36" t="s">
        <v>68</v>
      </c>
      <c r="AO562" s="36" t="n">
        <f aca="false">VLOOKUP($I562,'[1]Price List, Weapons &amp; Items'!B$1:F$1048576,5,0)</f>
        <v>0</v>
      </c>
      <c r="AP562" s="36" t="n">
        <f aca="false">IF(AND(AO562=1,M562="undisclosed")=TRUE(),1,0)</f>
        <v>0</v>
      </c>
      <c r="AQ562" s="36" t="n">
        <f aca="false">IF(AND(AO562=1,N562="undisclosed")=TRUE(),1,0)</f>
        <v>0</v>
      </c>
      <c r="AR562" s="36" t="n">
        <f aca="false">IFERROR(IF(SEARCH("ammuni",I562,1)&gt;0,1,0),0)</f>
        <v>0</v>
      </c>
      <c r="AS562" s="5" t="str">
        <f aca="false">VLOOKUP($I562,'[1]Price List, Weapons &amp; Items'!B$1:L$1048576,COLUMN('[1]Price List, Weapons &amp; Items'!$J$11)-1,0)</f>
        <v>Government information</v>
      </c>
      <c r="AT562" s="5" t="str">
        <f aca="false">IF(I562=".",".",VLOOKUP($I562,'[1]Price List, Weapons &amp; Items'!B$1:J$1048576,3,0))</f>
        <v>drone</v>
      </c>
      <c r="AU562" s="13" t="str">
        <f aca="true">IF(AG562=1,(OFFSET(I562,0,0,COUNTIF(#REF!,A562),1)),"")</f>
        <v/>
      </c>
      <c r="AV562" s="5" t="n">
        <f aca="false">VLOOKUP($I562,'[1]Price List, Weapons &amp; Items'!B$1:L$1048576,COLUMN('[1]Price List, Weapons &amp; Items'!$L$11)-1,0)</f>
        <v>0</v>
      </c>
      <c r="AW562" s="5" t="n">
        <f aca="false">IF(U562="Yes",1,0)</f>
        <v>1</v>
      </c>
      <c r="AX562" s="5" t="n">
        <f aca="false">IF(D562="Military",IF(OR(IFERROR(SEARCH("equipment",E562,1),0)&gt;0,IFERROR(SEARCH("weapons",E562,1),0)&gt;0),1,0),0)</f>
        <v>1</v>
      </c>
      <c r="AY562" s="5" t="str">
        <f aca="false">IFERROR(IF(VALUE(TEXT(C562,"mm"))=IF(AK562&gt;12,AK562-12,AK562),".",IF(TEXT(C562,"mm")="01",".",1)),"Value is not in date format")</f>
        <v>.</v>
      </c>
      <c r="AZ562" s="5" t="str">
        <f aca="false">IF(AND(A562=A561,C562=C561)=TRUE(),IF(F562=F561,".","1"),".")</f>
        <v>.</v>
      </c>
      <c r="BA562" s="5" t="str">
        <f aca="false">IF(AND(_xlfn.ISFORMULA(R562),_xlfn.ISFORMULA(S562),_xlfn.ISFORMULA(T562))=TRUE(),".",1)</f>
        <v>.</v>
      </c>
      <c r="BB562" s="5" t="str">
        <f aca="false">IF(T562&lt;&gt;".",IF(T562&gt;S562,1,"."),".")</f>
        <v>.</v>
      </c>
      <c r="BC562" s="5" t="n">
        <f aca="false">IFERROR(VLOOKUP(B562,'[1]Share, Heavy Weapons to Ukraine'!B$1:AA$1048576,COLUMN('[1]Share, Heavy Weapons to Ukraine'!C571)-1,0),0)</f>
        <v>1</v>
      </c>
      <c r="BD562" s="5" t="n">
        <f aca="false">VLOOKUP(Sheet1!B562,'[1]Country Summary (€)'!B$1:F$1048576,COLUMN('[1]Country Summary (€)'!C572)-1,FALSE())</f>
        <v>0</v>
      </c>
      <c r="BE562" s="5" t="str">
        <f aca="false">IF(AND(AG562=1,D562="Military",H562&lt;&gt;"Not given")=TRUE(),IF(SUMIFS(#REF!,#REF!,A562)&gt;0,ABS((SUMIFS(#REF!,#REF!,A562)/VLOOKUP("USD",'[1]Exchange Rates'!B$1:C$1048576,2,0)))/S562,"."),".")</f>
        <v>.</v>
      </c>
      <c r="BF562" s="1" t="str">
        <f aca="false">IF(AND(AG562=1,D562="Military",H562&lt;&gt;"Not given")=TRUE(),IF(SUMIFS(#REF!,#REF!,A562)&gt;0,IF((ABS((SUMIFS(#REF!,#REF!,A562)/VLOOKUP("USD",'[1]Exchange Rates'!B$1:C$1048576,2,0)))/S562)&gt;1,(SUMIFS(#REF!,#REF!,A562)-S562)/S562,(S562-SUMIFS(#REF!,#REF!,A562))/SUMIFS(#REF!,#REF!,A562)),"."),".")</f>
        <v>.</v>
      </c>
      <c r="BG562" s="37"/>
      <c r="BH562" s="37"/>
      <c r="BI562" s="37"/>
      <c r="BJ562" s="37"/>
      <c r="BK562" s="37"/>
      <c r="BL562" s="37"/>
      <c r="BM562" s="37"/>
      <c r="BN562" s="37"/>
      <c r="BO562" s="37"/>
      <c r="BP562" s="37"/>
      <c r="BQ562" s="37"/>
      <c r="BR562" s="37"/>
      <c r="BS562" s="37"/>
      <c r="BT562" s="37"/>
      <c r="BU562" s="37"/>
      <c r="BV562" s="37"/>
      <c r="BW562" s="37"/>
      <c r="BX562" s="37"/>
    </row>
    <row r="563" customFormat="false" ht="15.75" hidden="false" customHeight="true" outlineLevel="0" collapsed="false">
      <c r="A563" s="37" t="s">
        <v>554</v>
      </c>
      <c r="B563" s="37" t="s">
        <v>57</v>
      </c>
      <c r="C563" s="92" t="n">
        <v>45126</v>
      </c>
      <c r="D563" s="37" t="s">
        <v>105</v>
      </c>
      <c r="E563" s="37" t="s">
        <v>370</v>
      </c>
      <c r="F563" s="37" t="s">
        <v>598</v>
      </c>
      <c r="G563" s="5" t="s">
        <v>61</v>
      </c>
      <c r="H563" s="39" t="n">
        <v>1300000000</v>
      </c>
      <c r="I563" s="37" t="s">
        <v>533</v>
      </c>
      <c r="J563" s="7" t="str">
        <f aca="false">VLOOKUP($I563,'[1]Price List, Weapons &amp; Items'!B$1:C$1048576,2,0)</f>
        <v>Ammunition for heavy weapon</v>
      </c>
      <c r="K563" s="7" t="str">
        <f aca="false">IF(I563=".",I563,VLOOKUP($I563,'[1]Price List, Weapons &amp; Items'!B$1:D$1048576,3,0))</f>
        <v>missile</v>
      </c>
      <c r="M563" s="9" t="s">
        <v>166</v>
      </c>
      <c r="N563" s="9" t="s">
        <v>166</v>
      </c>
      <c r="O563" s="9" t="n">
        <f aca="false">VLOOKUP($I563,'[1]Price List, Weapons &amp; Items'!B$1:G$1048576,6,0)</f>
        <v>1664700</v>
      </c>
      <c r="P563" s="6" t="str">
        <f aca="false">IF(TYPE(M563)=1,IF(TYPE(O563)=1,M563*O563,"No price"),".")</f>
        <v>.</v>
      </c>
      <c r="Q563" s="6" t="str">
        <f aca="false">IF(TYPE(N563)=1,IF(TYPE(O563)=1,N563*O563,"No price"),".")</f>
        <v>.</v>
      </c>
      <c r="R563" s="6" t="str">
        <f aca="false">IF(AG563=1,IF(H563&lt;&gt;"Not given",H563,IF(TYPE(H563)=2,IF(SUMIFS(#REF!,#REF!,A563)&gt;0,SUMIFS(#REF!,#REF!,A563),"."),"Format error")),"")</f>
        <v/>
      </c>
      <c r="S563" s="6" t="str">
        <f aca="false">IF(AND(AG563=1,R563&lt;&gt;".")=TRUE(),R563/VLOOKUP(G563,'[1]Exchange Rates'!B$1:C$1048576,2,0),IF(R563=".",".",""))</f>
        <v/>
      </c>
      <c r="T563" s="6" t="str">
        <f aca="false">IF(AG563=1,IF(AI563="Value is not given at all",".",IF(AI563="Value is given by the source",S563,IF(AI563="Value is calculated with prices",(IF(SUMIFS(#REF!,#REF!,A563)&gt;0,SUMIFS(#REF!,#REF!,A563),"."))/VLOOKUP("USD",'[1]Exchange Rates'!B$1:C$1048576,2,0),"Error with coding"))),"")</f>
        <v/>
      </c>
      <c r="U563" s="43" t="s">
        <v>63</v>
      </c>
      <c r="V563" s="44" t="s">
        <v>600</v>
      </c>
      <c r="W563" s="44" t="s">
        <v>541</v>
      </c>
      <c r="X563" s="37" t="s">
        <v>62</v>
      </c>
      <c r="Y563" s="37" t="s">
        <v>62</v>
      </c>
      <c r="Z563" s="43" t="n">
        <v>0</v>
      </c>
      <c r="AA563" s="43" t="n">
        <v>1</v>
      </c>
      <c r="AB563" s="5" t="n">
        <f aca="false">IF(AND(D563="Humanitarian", AE563&lt;&gt;"."), 1, 0)</f>
        <v>0</v>
      </c>
      <c r="AC563" s="5" t="n">
        <f aca="false">IF(OR(M563="undisclosed", M563="."), 0, IF(M563=N563, 1, 0))</f>
        <v>0</v>
      </c>
      <c r="AD563" s="5" t="n">
        <v>0</v>
      </c>
      <c r="AE563" s="37" t="s">
        <v>62</v>
      </c>
      <c r="AG563" s="36" t="n">
        <v>0</v>
      </c>
      <c r="AH563" s="43" t="s">
        <v>66</v>
      </c>
      <c r="AI563" s="43" t="s">
        <v>67</v>
      </c>
      <c r="AJ563" s="36" t="n">
        <v>1</v>
      </c>
      <c r="AK563" s="43" t="n">
        <v>19</v>
      </c>
      <c r="AL563" s="36" t="n">
        <v>0</v>
      </c>
      <c r="AM563" s="36" t="n">
        <f aca="false">IF(OR(AN563="2022-2023",AN563=2022), 1, 0)</f>
        <v>1</v>
      </c>
      <c r="AN563" s="36" t="s">
        <v>68</v>
      </c>
      <c r="AO563" s="36" t="n">
        <f aca="false">VLOOKUP($I563,'[1]Price List, Weapons &amp; Items'!B$1:F$1048576,5,0)</f>
        <v>0</v>
      </c>
      <c r="AP563" s="36" t="n">
        <f aca="false">IF(AND(AO563=1,M563="undisclosed")=TRUE(),1,0)</f>
        <v>0</v>
      </c>
      <c r="AQ563" s="36" t="n">
        <f aca="false">IF(AND(AO563=1,N563="undisclosed")=TRUE(),1,0)</f>
        <v>0</v>
      </c>
      <c r="AR563" s="36" t="n">
        <f aca="false">IFERROR(IF(SEARCH("ammuni",I563,1)&gt;0,1,0),0)</f>
        <v>0</v>
      </c>
      <c r="AS563" s="5" t="str">
        <f aca="false">VLOOKUP($I563,'[1]Price List, Weapons &amp; Items'!B$1:L$1048576,COLUMN('[1]Price List, Weapons &amp; Items'!$J$11)-1,0)</f>
        <v>Government information</v>
      </c>
      <c r="AT563" s="5" t="str">
        <f aca="false">IF(I563=".",".",VLOOKUP($I563,'[1]Price List, Weapons &amp; Items'!B$1:J$1048576,3,0))</f>
        <v>missile</v>
      </c>
      <c r="AU563" s="13" t="str">
        <f aca="true">IF(AG563=1,(OFFSET(I563,0,0,COUNTIF(#REF!,A563),1)),"")</f>
        <v/>
      </c>
      <c r="AV563" s="5" t="str">
        <f aca="false">VLOOKUP($I563,'[1]Price List, Weapons &amp; Items'!B$1:L$1048576,COLUMN('[1]Price List, Weapons &amp; Items'!$L$11)-1,0)</f>
        <v>no price, 0 count</v>
      </c>
      <c r="AW563" s="5" t="n">
        <f aca="false">IF(U563="Yes",1,0)</f>
        <v>1</v>
      </c>
      <c r="AX563" s="5" t="n">
        <f aca="false">IF(D563="Military",IF(OR(IFERROR(SEARCH("equipment",E563,1),0)&gt;0,IFERROR(SEARCH("weapons",E563,1),0)&gt;0),1,0),0)</f>
        <v>1</v>
      </c>
      <c r="AY563" s="5" t="str">
        <f aca="false">IFERROR(IF(VALUE(TEXT(C563,"mm"))=IF(AK563&gt;12,AK563-12,AK563),".",IF(TEXT(C563,"mm")="01",".",1)),"Value is not in date format")</f>
        <v>.</v>
      </c>
      <c r="AZ563" s="5" t="str">
        <f aca="false">IF(AND(A563=A562,C563=C562)=TRUE(),IF(F563=F562,".","1"),".")</f>
        <v>.</v>
      </c>
      <c r="BA563" s="5" t="str">
        <f aca="false">IF(AND(_xlfn.ISFORMULA(R563),_xlfn.ISFORMULA(S563),_xlfn.ISFORMULA(T563))=TRUE(),".",1)</f>
        <v>.</v>
      </c>
      <c r="BB563" s="5" t="str">
        <f aca="false">IF(T563&lt;&gt;".",IF(T563&gt;S563,1,"."),".")</f>
        <v>.</v>
      </c>
      <c r="BC563" s="5" t="n">
        <f aca="false">IFERROR(VLOOKUP(B563,'[1]Share, Heavy Weapons to Ukraine'!B$1:AA$1048576,COLUMN('[1]Share, Heavy Weapons to Ukraine'!C572)-1,0),0)</f>
        <v>1</v>
      </c>
      <c r="BD563" s="5" t="n">
        <f aca="false">VLOOKUP(Sheet1!B563,'[1]Country Summary (€)'!B$1:F$1048576,COLUMN('[1]Country Summary (€)'!C573)-1,FALSE())</f>
        <v>0</v>
      </c>
      <c r="BE563" s="5" t="str">
        <f aca="false">IF(AND(AG563=1,D563="Military",H563&lt;&gt;"Not given")=TRUE(),IF(SUMIFS(#REF!,#REF!,A563)&gt;0,ABS((SUMIFS(#REF!,#REF!,A563)/VLOOKUP("USD",'[1]Exchange Rates'!B$1:C$1048576,2,0)))/S563,"."),".")</f>
        <v>.</v>
      </c>
      <c r="BF563" s="1" t="str">
        <f aca="false">IF(AND(AG563=1,D563="Military",H563&lt;&gt;"Not given")=TRUE(),IF(SUMIFS(#REF!,#REF!,A563)&gt;0,IF((ABS((SUMIFS(#REF!,#REF!,A563)/VLOOKUP("USD",'[1]Exchange Rates'!B$1:C$1048576,2,0)))/S563)&gt;1,(SUMIFS(#REF!,#REF!,A563)-S563)/S563,(S563-SUMIFS(#REF!,#REF!,A563))/SUMIFS(#REF!,#REF!,A563)),"."),".")</f>
        <v>.</v>
      </c>
      <c r="BG563" s="37"/>
      <c r="BH563" s="37"/>
      <c r="BI563" s="37"/>
      <c r="BJ563" s="37"/>
      <c r="BK563" s="37"/>
      <c r="BL563" s="37"/>
      <c r="BM563" s="37"/>
      <c r="BN563" s="37"/>
      <c r="BO563" s="37"/>
      <c r="BP563" s="37"/>
      <c r="BQ563" s="37"/>
      <c r="BR563" s="37"/>
      <c r="BS563" s="37"/>
      <c r="BT563" s="37"/>
      <c r="BU563" s="37"/>
      <c r="BV563" s="37"/>
      <c r="BW563" s="37"/>
      <c r="BX563" s="37"/>
    </row>
    <row r="564" customFormat="false" ht="15.75" hidden="false" customHeight="true" outlineLevel="0" collapsed="false">
      <c r="A564" s="37" t="s">
        <v>554</v>
      </c>
      <c r="B564" s="37" t="s">
        <v>57</v>
      </c>
      <c r="C564" s="92" t="n">
        <v>45126</v>
      </c>
      <c r="D564" s="37" t="s">
        <v>105</v>
      </c>
      <c r="E564" s="37" t="s">
        <v>370</v>
      </c>
      <c r="F564" s="37" t="s">
        <v>598</v>
      </c>
      <c r="G564" s="5" t="s">
        <v>61</v>
      </c>
      <c r="H564" s="39" t="n">
        <v>1300000000</v>
      </c>
      <c r="I564" s="37" t="s">
        <v>519</v>
      </c>
      <c r="J564" s="7" t="str">
        <f aca="false">VLOOKUP($I564,'[1]Price List, Weapons &amp; Items'!B$1:C$1048576,2,0)</f>
        <v>Military equipment</v>
      </c>
      <c r="K564" s="7" t="str">
        <f aca="false">IF(I564=".",I564,VLOOKUP($I564,'[1]Price List, Weapons &amp; Items'!B$1:D$1048576,3,0))</f>
        <v>Armored Utility Vehicle (AUV)</v>
      </c>
      <c r="M564" s="9" t="n">
        <v>150</v>
      </c>
      <c r="N564" s="9" t="s">
        <v>166</v>
      </c>
      <c r="O564" s="9" t="n">
        <f aca="false">VLOOKUP($I564,'[1]Price List, Weapons &amp; Items'!B$1:G$1048576,6,0)</f>
        <v>135000</v>
      </c>
      <c r="P564" s="6" t="str">
        <f aca="false">IF(TYPE(M564)=1,IF(TYPE(O564)=1,M564*O564,"No price"),".")</f>
        <v>No price</v>
      </c>
      <c r="Q564" s="6" t="str">
        <f aca="false">IF(TYPE(N564)=1,IF(TYPE(O564)=1,N564*O564,"No price"),".")</f>
        <v>.</v>
      </c>
      <c r="R564" s="6" t="str">
        <f aca="false">IF(AG564=1,IF(H564&lt;&gt;"Not given",H564,IF(TYPE(H564)=2,IF(SUMIFS(#REF!,#REF!,A564)&gt;0,SUMIFS(#REF!,#REF!,A564),"."),"Format error")),"")</f>
        <v/>
      </c>
      <c r="S564" s="6" t="str">
        <f aca="false">IF(AND(AG564=1,R564&lt;&gt;".")=TRUE(),R564/VLOOKUP(G564,'[1]Exchange Rates'!B$1:C$1048576,2,0),IF(R564=".",".",""))</f>
        <v/>
      </c>
      <c r="T564" s="6" t="str">
        <f aca="false">IF(AG564=1,IF(AI564="Value is not given at all",".",IF(AI564="Value is given by the source",S564,IF(AI564="Value is calculated with prices",(IF(SUMIFS(#REF!,#REF!,A564)&gt;0,SUMIFS(#REF!,#REF!,A564),"."))/VLOOKUP("USD",'[1]Exchange Rates'!B$1:C$1048576,2,0),"Error with coding"))),"")</f>
        <v/>
      </c>
      <c r="U564" s="43" t="s">
        <v>63</v>
      </c>
      <c r="V564" s="44" t="s">
        <v>600</v>
      </c>
      <c r="W564" s="44" t="s">
        <v>541</v>
      </c>
      <c r="X564" s="37" t="s">
        <v>62</v>
      </c>
      <c r="Y564" s="37" t="s">
        <v>62</v>
      </c>
      <c r="Z564" s="43" t="n">
        <v>0</v>
      </c>
      <c r="AA564" s="43" t="n">
        <v>1</v>
      </c>
      <c r="AB564" s="5" t="n">
        <f aca="false">IF(AND(D564="Humanitarian", AE564&lt;&gt;"."), 1, 0)</f>
        <v>0</v>
      </c>
      <c r="AC564" s="5" t="n">
        <f aca="false">IF(OR(M564="undisclosed", M564="."), 0, IF(M564=N564, 1, 0))</f>
        <v>0</v>
      </c>
      <c r="AD564" s="5" t="n">
        <v>0</v>
      </c>
      <c r="AE564" s="37" t="s">
        <v>62</v>
      </c>
      <c r="AG564" s="36" t="n">
        <v>0</v>
      </c>
      <c r="AH564" s="43" t="s">
        <v>66</v>
      </c>
      <c r="AI564" s="43" t="s">
        <v>67</v>
      </c>
      <c r="AJ564" s="36" t="n">
        <v>1</v>
      </c>
      <c r="AK564" s="43" t="n">
        <v>19</v>
      </c>
      <c r="AL564" s="36" t="n">
        <v>0</v>
      </c>
      <c r="AM564" s="36" t="n">
        <f aca="false">IF(OR(AN564="2022-2023",AN564=2022), 1, 0)</f>
        <v>1</v>
      </c>
      <c r="AN564" s="36" t="s">
        <v>68</v>
      </c>
      <c r="AO564" s="36" t="n">
        <f aca="false">VLOOKUP($I564,'[1]Price List, Weapons &amp; Items'!B$1:F$1048576,5,0)</f>
        <v>0</v>
      </c>
      <c r="AP564" s="36" t="n">
        <f aca="false">IF(AND(AO564=1,M564="undisclosed")=TRUE(),1,0)</f>
        <v>0</v>
      </c>
      <c r="AQ564" s="36" t="n">
        <f aca="false">IF(AND(AO564=1,N564="undisclosed")=TRUE(),1,0)</f>
        <v>0</v>
      </c>
      <c r="AR564" s="36" t="n">
        <f aca="false">IFERROR(IF(SEARCH("ammuni",I564,1)&gt;0,1,0),0)</f>
        <v>0</v>
      </c>
      <c r="AS564" s="5" t="str">
        <f aca="false">VLOOKUP($I564,'[1]Price List, Weapons &amp; Items'!B$1:L$1048576,COLUMN('[1]Price List, Weapons &amp; Items'!$J$11)-1,0)</f>
        <v>Military media (incl. websites)</v>
      </c>
      <c r="AT564" s="5" t="str">
        <f aca="false">IF(I564=".",".",VLOOKUP($I564,'[1]Price List, Weapons &amp; Items'!B$1:J$1048576,3,0))</f>
        <v>Armored Utility Vehicle (AUV)</v>
      </c>
      <c r="AU564" s="13" t="str">
        <f aca="true">IF(AG564=1,(OFFSET(I564,0,0,COUNTIF(#REF!,A564),1)),"")</f>
        <v/>
      </c>
      <c r="AV564" s="5" t="n">
        <f aca="false">VLOOKUP($I564,'[1]Price List, Weapons &amp; Items'!B$1:L$1048576,COLUMN('[1]Price List, Weapons &amp; Items'!$L$11)-1,0)</f>
        <v>0</v>
      </c>
      <c r="AW564" s="5" t="n">
        <f aca="false">IF(U564="Yes",1,0)</f>
        <v>1</v>
      </c>
      <c r="AX564" s="5" t="n">
        <f aca="false">IF(D564="Military",IF(OR(IFERROR(SEARCH("equipment",E564,1),0)&gt;0,IFERROR(SEARCH("weapons",E564,1),0)&gt;0),1,0),0)</f>
        <v>1</v>
      </c>
      <c r="AY564" s="5" t="str">
        <f aca="false">IFERROR(IF(VALUE(TEXT(C564,"mm"))=IF(AK564&gt;12,AK564-12,AK564),".",IF(TEXT(C564,"mm")="01",".",1)),"Value is not in date format")</f>
        <v>.</v>
      </c>
      <c r="AZ564" s="5" t="str">
        <f aca="false">IF(AND(A564=A563,C564=C563)=TRUE(),IF(F564=F563,".","1"),".")</f>
        <v>.</v>
      </c>
      <c r="BA564" s="5" t="str">
        <f aca="false">IF(AND(_xlfn.ISFORMULA(R564),_xlfn.ISFORMULA(S564),_xlfn.ISFORMULA(T564))=TRUE(),".",1)</f>
        <v>.</v>
      </c>
      <c r="BB564" s="5" t="str">
        <f aca="false">IF(T564&lt;&gt;".",IF(T564&gt;S564,1,"."),".")</f>
        <v>.</v>
      </c>
      <c r="BC564" s="5" t="n">
        <f aca="false">IFERROR(VLOOKUP(B564,'[1]Share, Heavy Weapons to Ukraine'!B$1:AA$1048576,COLUMN('[1]Share, Heavy Weapons to Ukraine'!C573)-1,0),0)</f>
        <v>1</v>
      </c>
      <c r="BD564" s="5" t="n">
        <f aca="false">VLOOKUP(Sheet1!B564,'[1]Country Summary (€)'!B$1:F$1048576,COLUMN('[1]Country Summary (€)'!C574)-1,FALSE())</f>
        <v>0</v>
      </c>
      <c r="BE564" s="5" t="str">
        <f aca="false">IF(AND(AG564=1,D564="Military",H564&lt;&gt;"Not given")=TRUE(),IF(SUMIFS(#REF!,#REF!,A564)&gt;0,ABS((SUMIFS(#REF!,#REF!,A564)/VLOOKUP("USD",'[1]Exchange Rates'!B$1:C$1048576,2,0)))/S564,"."),".")</f>
        <v>.</v>
      </c>
      <c r="BF564" s="1" t="str">
        <f aca="false">IF(AND(AG564=1,D564="Military",H564&lt;&gt;"Not given")=TRUE(),IF(SUMIFS(#REF!,#REF!,A564)&gt;0,IF((ABS((SUMIFS(#REF!,#REF!,A564)/VLOOKUP("USD",'[1]Exchange Rates'!B$1:C$1048576,2,0)))/S564)&gt;1,(SUMIFS(#REF!,#REF!,A564)-S564)/S564,(S564-SUMIFS(#REF!,#REF!,A564))/SUMIFS(#REF!,#REF!,A564)),"."),".")</f>
        <v>.</v>
      </c>
      <c r="BG564" s="37"/>
      <c r="BH564" s="37"/>
      <c r="BI564" s="37"/>
      <c r="BJ564" s="37"/>
      <c r="BK564" s="37"/>
      <c r="BL564" s="37"/>
      <c r="BM564" s="37"/>
      <c r="BN564" s="37"/>
      <c r="BO564" s="37"/>
      <c r="BP564" s="37"/>
      <c r="BQ564" s="37"/>
      <c r="BR564" s="37"/>
      <c r="BS564" s="37"/>
      <c r="BT564" s="37"/>
      <c r="BU564" s="37"/>
      <c r="BV564" s="37"/>
      <c r="BW564" s="37"/>
      <c r="BX564" s="37"/>
    </row>
    <row r="565" customFormat="false" ht="15.75" hidden="false" customHeight="true" outlineLevel="0" collapsed="false">
      <c r="A565" s="37" t="s">
        <v>554</v>
      </c>
      <c r="B565" s="37" t="s">
        <v>57</v>
      </c>
      <c r="C565" s="92" t="n">
        <v>45126</v>
      </c>
      <c r="D565" s="37" t="s">
        <v>105</v>
      </c>
      <c r="E565" s="37" t="s">
        <v>370</v>
      </c>
      <c r="F565" s="37" t="s">
        <v>598</v>
      </c>
      <c r="G565" s="5" t="s">
        <v>61</v>
      </c>
      <c r="H565" s="39" t="n">
        <v>1300000000</v>
      </c>
      <c r="I565" s="37" t="s">
        <v>601</v>
      </c>
      <c r="J565" s="7" t="str">
        <f aca="false">VLOOKUP($I565,'[1]Price List, Weapons &amp; Items'!B$1:C$1048576,2,0)</f>
        <v>Military equipment</v>
      </c>
      <c r="K565" s="7" t="str">
        <f aca="false">IF(I565=".",I565,VLOOKUP($I565,'[1]Price List, Weapons &amp; Items'!B$1:D$1048576,3,0))</f>
        <v>Military equipment</v>
      </c>
      <c r="L565" s="8" t="n">
        <f aca="false">VLOOKUP(I565,'[1]Price List, Weapons &amp; Items'!B$1:E$1048576,4,0)</f>
        <v>0</v>
      </c>
      <c r="M565" s="9" t="n">
        <v>115</v>
      </c>
      <c r="N565" s="9" t="s">
        <v>166</v>
      </c>
      <c r="O565" s="9" t="n">
        <f aca="false">VLOOKUP($I565,'[1]Price List, Weapons &amp; Items'!B$1:G$1048576,6,0)</f>
        <v>350000</v>
      </c>
      <c r="P565" s="6" t="str">
        <f aca="false">IF(TYPE(M565)=1,IF(TYPE(O565)=1,M565*O565,"No price"),".")</f>
        <v>No price</v>
      </c>
      <c r="Q565" s="6" t="str">
        <f aca="false">IF(TYPE(N565)=1,IF(TYPE(O565)=1,N565*O565,"No price"),".")</f>
        <v>.</v>
      </c>
      <c r="R565" s="6" t="str">
        <f aca="false">IF(AG565=1,IF(H565&lt;&gt;"Not given",H565,IF(TYPE(H565)=2,IF(SUMIFS(#REF!,#REF!,A565)&gt;0,SUMIFS(#REF!,#REF!,A565),"."),"Format error")),"")</f>
        <v/>
      </c>
      <c r="S565" s="6" t="str">
        <f aca="false">IF(AND(AG565=1,R565&lt;&gt;".")=TRUE(),R565/VLOOKUP(G565,'[1]Exchange Rates'!B$1:C$1048576,2,0),IF(R565=".",".",""))</f>
        <v/>
      </c>
      <c r="T565" s="6" t="str">
        <f aca="false">IF(AG565=1,IF(AI565="Value is not given at all",".",IF(AI565="Value is given by the source",S565,IF(AI565="Value is calculated with prices",(IF(SUMIFS(#REF!,#REF!,A565)&gt;0,SUMIFS(#REF!,#REF!,A565),"."))/VLOOKUP("USD",'[1]Exchange Rates'!B$1:C$1048576,2,0),"Error with coding"))),"")</f>
        <v/>
      </c>
      <c r="U565" s="43" t="s">
        <v>63</v>
      </c>
      <c r="V565" s="44" t="s">
        <v>600</v>
      </c>
      <c r="W565" s="44" t="s">
        <v>541</v>
      </c>
      <c r="X565" s="37" t="s">
        <v>62</v>
      </c>
      <c r="Y565" s="37" t="s">
        <v>62</v>
      </c>
      <c r="Z565" s="43" t="n">
        <v>0</v>
      </c>
      <c r="AA565" s="43" t="n">
        <v>1</v>
      </c>
      <c r="AB565" s="5" t="n">
        <f aca="false">IF(AND(D565="Humanitarian", AE565&lt;&gt;"."), 1, 0)</f>
        <v>0</v>
      </c>
      <c r="AC565" s="5" t="n">
        <f aca="false">IF(OR(M565="undisclosed", M565="."), 0, IF(M565=N565, 1, 0))</f>
        <v>0</v>
      </c>
      <c r="AD565" s="5" t="n">
        <v>0</v>
      </c>
      <c r="AE565" s="37" t="s">
        <v>62</v>
      </c>
      <c r="AG565" s="36" t="n">
        <v>0</v>
      </c>
      <c r="AH565" s="43" t="s">
        <v>66</v>
      </c>
      <c r="AI565" s="43" t="s">
        <v>67</v>
      </c>
      <c r="AJ565" s="36" t="n">
        <v>1</v>
      </c>
      <c r="AK565" s="43" t="n">
        <v>19</v>
      </c>
      <c r="AL565" s="36" t="n">
        <v>0</v>
      </c>
      <c r="AM565" s="36" t="n">
        <f aca="false">IF(OR(AN565="2022-2023",AN565=2022), 1, 0)</f>
        <v>1</v>
      </c>
      <c r="AN565" s="36" t="s">
        <v>68</v>
      </c>
      <c r="AO565" s="36" t="n">
        <f aca="false">VLOOKUP($I565,'[1]Price List, Weapons &amp; Items'!B$1:F$1048576,5,0)</f>
        <v>0</v>
      </c>
      <c r="AP565" s="36" t="n">
        <f aca="false">IF(AND(AO565=1,M565="undisclosed")=TRUE(),1,0)</f>
        <v>0</v>
      </c>
      <c r="AQ565" s="36" t="n">
        <f aca="false">IF(AND(AO565=1,N565="undisclosed")=TRUE(),1,0)</f>
        <v>0</v>
      </c>
      <c r="AR565" s="36" t="n">
        <f aca="false">IFERROR(IF(SEARCH("ammuni",I565,1)&gt;0,1,0),0)</f>
        <v>0</v>
      </c>
      <c r="AS565" s="5" t="str">
        <f aca="false">VLOOKUP($I565,'[1]Price List, Weapons &amp; Items'!B$1:L$1048576,COLUMN('[1]Price List, Weapons &amp; Items'!$J$11)-1,0)</f>
        <v>Media reports (incl. social media)</v>
      </c>
      <c r="AT565" s="5" t="str">
        <f aca="false">IF(I565=".",".",VLOOKUP($I565,'[1]Price List, Weapons &amp; Items'!B$1:J$1048576,3,0))</f>
        <v>Military equipment</v>
      </c>
      <c r="AU565" s="13" t="str">
        <f aca="true">IF(AG565=1,(OFFSET(I565,0,0,COUNTIF(#REF!,A565),1)),"")</f>
        <v/>
      </c>
      <c r="AV565" s="5" t="n">
        <f aca="false">VLOOKUP($I565,'[1]Price List, Weapons &amp; Items'!B$1:L$1048576,COLUMN('[1]Price List, Weapons &amp; Items'!$L$11)-1,0)</f>
        <v>0</v>
      </c>
      <c r="AW565" s="5" t="n">
        <f aca="false">IF(U565="Yes",1,0)</f>
        <v>1</v>
      </c>
      <c r="AX565" s="5" t="n">
        <f aca="false">IF(D565="Military",IF(OR(IFERROR(SEARCH("equipment",E565,1),0)&gt;0,IFERROR(SEARCH("weapons",E565,1),0)&gt;0),1,0),0)</f>
        <v>1</v>
      </c>
      <c r="AY565" s="5" t="str">
        <f aca="false">IFERROR(IF(VALUE(TEXT(C565,"mm"))=IF(AK565&gt;12,AK565-12,AK565),".",IF(TEXT(C565,"mm")="01",".",1)),"Value is not in date format")</f>
        <v>.</v>
      </c>
      <c r="AZ565" s="5" t="str">
        <f aca="false">IF(AND(A565=A564,C565=C564)=TRUE(),IF(F565=F564,".","1"),".")</f>
        <v>.</v>
      </c>
      <c r="BA565" s="5" t="str">
        <f aca="false">IF(AND(_xlfn.ISFORMULA(R565),_xlfn.ISFORMULA(S565),_xlfn.ISFORMULA(T565))=TRUE(),".",1)</f>
        <v>.</v>
      </c>
      <c r="BB565" s="5" t="str">
        <f aca="false">IF(T565&lt;&gt;".",IF(T565&gt;S565,1,"."),".")</f>
        <v>.</v>
      </c>
      <c r="BC565" s="5" t="n">
        <f aca="false">IFERROR(VLOOKUP(B565,'[1]Share, Heavy Weapons to Ukraine'!B$1:AA$1048576,COLUMN('[1]Share, Heavy Weapons to Ukraine'!C574)-1,0),0)</f>
        <v>1</v>
      </c>
      <c r="BD565" s="5" t="n">
        <f aca="false">VLOOKUP(Sheet1!B565,'[1]Country Summary (€)'!B$1:F$1048576,COLUMN('[1]Country Summary (€)'!C575)-1,FALSE())</f>
        <v>0</v>
      </c>
      <c r="BE565" s="5" t="str">
        <f aca="false">IF(AND(AG565=1,D565="Military",H565&lt;&gt;"Not given")=TRUE(),IF(SUMIFS(#REF!,#REF!,A565)&gt;0,ABS((SUMIFS(#REF!,#REF!,A565)/VLOOKUP("USD",'[1]Exchange Rates'!B$1:C$1048576,2,0)))/S565,"."),".")</f>
        <v>.</v>
      </c>
      <c r="BF565" s="1" t="str">
        <f aca="false">IF(AND(AG565=1,D565="Military",H565&lt;&gt;"Not given")=TRUE(),IF(SUMIFS(#REF!,#REF!,A565)&gt;0,IF((ABS((SUMIFS(#REF!,#REF!,A565)/VLOOKUP("USD",'[1]Exchange Rates'!B$1:C$1048576,2,0)))/S565)&gt;1,(SUMIFS(#REF!,#REF!,A565)-S565)/S565,(S565-SUMIFS(#REF!,#REF!,A565))/SUMIFS(#REF!,#REF!,A565)),"."),".")</f>
        <v>.</v>
      </c>
      <c r="BG565" s="37"/>
      <c r="BH565" s="37"/>
      <c r="BI565" s="37"/>
      <c r="BJ565" s="37"/>
      <c r="BK565" s="37"/>
      <c r="BL565" s="37"/>
      <c r="BM565" s="37"/>
      <c r="BN565" s="37"/>
      <c r="BO565" s="37"/>
      <c r="BP565" s="37"/>
      <c r="BQ565" s="37"/>
      <c r="BR565" s="37"/>
      <c r="BS565" s="37"/>
      <c r="BT565" s="37"/>
      <c r="BU565" s="37"/>
      <c r="BV565" s="37"/>
      <c r="BW565" s="37"/>
      <c r="BX565" s="37"/>
    </row>
    <row r="566" customFormat="false" ht="15.75" hidden="false" customHeight="true" outlineLevel="0" collapsed="false">
      <c r="A566" s="37" t="s">
        <v>554</v>
      </c>
      <c r="B566" s="37" t="s">
        <v>57</v>
      </c>
      <c r="C566" s="92" t="n">
        <v>45126</v>
      </c>
      <c r="D566" s="37" t="s">
        <v>105</v>
      </c>
      <c r="E566" s="37" t="s">
        <v>370</v>
      </c>
      <c r="F566" s="37" t="s">
        <v>598</v>
      </c>
      <c r="G566" s="5" t="s">
        <v>61</v>
      </c>
      <c r="H566" s="39" t="n">
        <v>1300000000</v>
      </c>
      <c r="I566" s="37" t="s">
        <v>509</v>
      </c>
      <c r="J566" s="7" t="str">
        <f aca="false">VLOOKUP($I566,'[1]Price List, Weapons &amp; Items'!B$1:C$1048576,2,0)</f>
        <v>Heavy weapon</v>
      </c>
      <c r="K566" s="7" t="str">
        <f aca="false">IF(I566=".",I566,VLOOKUP($I566,'[1]Price List, Weapons &amp; Items'!B$1:D$1048576,3,0))</f>
        <v>Armored Recovery Vehicle (ARV)</v>
      </c>
      <c r="M566" s="9" t="n">
        <v>50</v>
      </c>
      <c r="N566" s="9" t="s">
        <v>166</v>
      </c>
      <c r="O566" s="9" t="n">
        <f aca="false">VLOOKUP($I566,'[1]Price List, Weapons &amp; Items'!B$1:G$1048576,6,0)</f>
        <v>6654468.87154607</v>
      </c>
      <c r="P566" s="6" t="str">
        <f aca="false">IF(TYPE(M566)=1,IF(TYPE(O566)=1,M566*O566,"No price"),".")</f>
        <v>No price</v>
      </c>
      <c r="Q566" s="6" t="str">
        <f aca="false">IF(TYPE(N566)=1,IF(TYPE(O566)=1,N566*O566,"No price"),".")</f>
        <v>.</v>
      </c>
      <c r="R566" s="6" t="str">
        <f aca="false">IF(AG566=1,IF(H566&lt;&gt;"Not given",H566,IF(TYPE(H566)=2,IF(SUMIFS(#REF!,#REF!,A566)&gt;0,SUMIFS(#REF!,#REF!,A566),"."),"Format error")),"")</f>
        <v/>
      </c>
      <c r="S566" s="6" t="str">
        <f aca="false">IF(AND(AG566=1,R566&lt;&gt;".")=TRUE(),R566/VLOOKUP(G566,'[1]Exchange Rates'!B$1:C$1048576,2,0),IF(R566=".",".",""))</f>
        <v/>
      </c>
      <c r="T566" s="6" t="str">
        <f aca="false">IF(AG566=1,IF(AI566="Value is not given at all",".",IF(AI566="Value is given by the source",S566,IF(AI566="Value is calculated with prices",(IF(SUMIFS(#REF!,#REF!,A566)&gt;0,SUMIFS(#REF!,#REF!,A566),"."))/VLOOKUP("USD",'[1]Exchange Rates'!B$1:C$1048576,2,0),"Error with coding"))),"")</f>
        <v/>
      </c>
      <c r="U566" s="43" t="s">
        <v>63</v>
      </c>
      <c r="V566" s="44" t="s">
        <v>600</v>
      </c>
      <c r="W566" s="44" t="s">
        <v>541</v>
      </c>
      <c r="X566" s="37" t="s">
        <v>62</v>
      </c>
      <c r="Y566" s="37" t="s">
        <v>62</v>
      </c>
      <c r="Z566" s="43" t="n">
        <v>0</v>
      </c>
      <c r="AA566" s="43" t="n">
        <v>1</v>
      </c>
      <c r="AB566" s="5" t="n">
        <f aca="false">IF(AND(D566="Humanitarian", AE566&lt;&gt;"."), 1, 0)</f>
        <v>0</v>
      </c>
      <c r="AC566" s="5" t="n">
        <f aca="false">IF(OR(M566="undisclosed", M566="."), 0, IF(M566=N566, 1, 0))</f>
        <v>0</v>
      </c>
      <c r="AD566" s="5" t="n">
        <v>0</v>
      </c>
      <c r="AE566" s="37" t="s">
        <v>62</v>
      </c>
      <c r="AG566" s="36" t="n">
        <v>0</v>
      </c>
      <c r="AH566" s="43" t="s">
        <v>66</v>
      </c>
      <c r="AI566" s="43" t="s">
        <v>67</v>
      </c>
      <c r="AJ566" s="36" t="n">
        <v>1</v>
      </c>
      <c r="AK566" s="43" t="n">
        <v>19</v>
      </c>
      <c r="AL566" s="36" t="n">
        <v>0</v>
      </c>
      <c r="AM566" s="36" t="n">
        <f aca="false">IF(OR(AN566="2022-2023",AN566=2022), 1, 0)</f>
        <v>1</v>
      </c>
      <c r="AN566" s="36" t="s">
        <v>68</v>
      </c>
      <c r="AO566" s="36" t="n">
        <f aca="false">VLOOKUP($I566,'[1]Price List, Weapons &amp; Items'!B$1:F$1048576,5,0)</f>
        <v>1</v>
      </c>
      <c r="AP566" s="36" t="n">
        <f aca="false">IF(AND(AO566=1,M566="undisclosed")=TRUE(),1,0)</f>
        <v>0</v>
      </c>
      <c r="AQ566" s="36" t="n">
        <f aca="false">IF(AND(AO566=1,N566="undisclosed")=TRUE(),1,0)</f>
        <v>1</v>
      </c>
      <c r="AR566" s="36" t="n">
        <f aca="false">IFERROR(IF(SEARCH("ammuni",I566,1)&gt;0,1,0),0)</f>
        <v>0</v>
      </c>
      <c r="AS566" s="5" t="str">
        <f aca="false">VLOOKUP($I566,'[1]Price List, Weapons &amp; Items'!B$1:L$1048576,COLUMN('[1]Price List, Weapons &amp; Items'!$J$11)-1,0)</f>
        <v>Contracts</v>
      </c>
      <c r="AT566" s="5" t="str">
        <f aca="false">IF(I566=".",".",VLOOKUP($I566,'[1]Price List, Weapons &amp; Items'!B$1:J$1048576,3,0))</f>
        <v>Armored Recovery Vehicle (ARV)</v>
      </c>
      <c r="AU566" s="13" t="str">
        <f aca="true">IF(AG566=1,(OFFSET(I566,0,0,COUNTIF(#REF!,A566),1)),"")</f>
        <v/>
      </c>
      <c r="AV566" s="5" t="n">
        <f aca="false">VLOOKUP($I566,'[1]Price List, Weapons &amp; Items'!B$1:L$1048576,COLUMN('[1]Price List, Weapons &amp; Items'!$L$11)-1,0)</f>
        <v>0</v>
      </c>
      <c r="AW566" s="5" t="n">
        <f aca="false">IF(U566="Yes",1,0)</f>
        <v>1</v>
      </c>
      <c r="AX566" s="5" t="n">
        <f aca="false">IF(D566="Military",IF(OR(IFERROR(SEARCH("equipment",E566,1),0)&gt;0,IFERROR(SEARCH("weapons",E566,1),0)&gt;0),1,0),0)</f>
        <v>1</v>
      </c>
      <c r="AY566" s="5" t="str">
        <f aca="false">IFERROR(IF(VALUE(TEXT(C566,"mm"))=IF(AK566&gt;12,AK566-12,AK566),".",IF(TEXT(C566,"mm")="01",".",1)),"Value is not in date format")</f>
        <v>.</v>
      </c>
      <c r="AZ566" s="5" t="str">
        <f aca="false">IF(AND(A566=A565,C566=C565)=TRUE(),IF(F566=F565,".","1"),".")</f>
        <v>.</v>
      </c>
      <c r="BA566" s="5" t="str">
        <f aca="false">IF(AND(_xlfn.ISFORMULA(R566),_xlfn.ISFORMULA(S566),_xlfn.ISFORMULA(T566))=TRUE(),".",1)</f>
        <v>.</v>
      </c>
      <c r="BB566" s="5" t="str">
        <f aca="false">IF(T566&lt;&gt;".",IF(T566&gt;S566,1,"."),".")</f>
        <v>.</v>
      </c>
      <c r="BC566" s="5" t="n">
        <f aca="false">IFERROR(VLOOKUP(B566,'[1]Share, Heavy Weapons to Ukraine'!B$1:AA$1048576,COLUMN('[1]Share, Heavy Weapons to Ukraine'!C575)-1,0),0)</f>
        <v>1</v>
      </c>
      <c r="BD566" s="5" t="n">
        <f aca="false">VLOOKUP(Sheet1!B566,'[1]Country Summary (€)'!B$1:F$1048576,COLUMN('[1]Country Summary (€)'!C576)-1,FALSE())</f>
        <v>0</v>
      </c>
      <c r="BE566" s="5" t="str">
        <f aca="false">IF(AND(AG566=1,D566="Military",H566&lt;&gt;"Not given")=TRUE(),IF(SUMIFS(#REF!,#REF!,A566)&gt;0,ABS((SUMIFS(#REF!,#REF!,A566)/VLOOKUP("USD",'[1]Exchange Rates'!B$1:C$1048576,2,0)))/S566,"."),".")</f>
        <v>.</v>
      </c>
      <c r="BF566" s="1" t="str">
        <f aca="false">IF(AND(AG566=1,D566="Military",H566&lt;&gt;"Not given")=TRUE(),IF(SUMIFS(#REF!,#REF!,A566)&gt;0,IF((ABS((SUMIFS(#REF!,#REF!,A566)/VLOOKUP("USD",'[1]Exchange Rates'!B$1:C$1048576,2,0)))/S566)&gt;1,(SUMIFS(#REF!,#REF!,A566)-S566)/S566,(S566-SUMIFS(#REF!,#REF!,A566))/SUMIFS(#REF!,#REF!,A566)),"."),".")</f>
        <v>.</v>
      </c>
      <c r="BG566" s="37"/>
      <c r="BH566" s="37"/>
      <c r="BI566" s="37"/>
      <c r="BJ566" s="37"/>
      <c r="BK566" s="37"/>
      <c r="BL566" s="37"/>
      <c r="BM566" s="37"/>
      <c r="BN566" s="37"/>
      <c r="BO566" s="37"/>
      <c r="BP566" s="37"/>
      <c r="BQ566" s="37"/>
      <c r="BR566" s="37"/>
      <c r="BS566" s="37"/>
      <c r="BT566" s="37"/>
      <c r="BU566" s="37"/>
      <c r="BV566" s="37"/>
      <c r="BW566" s="37"/>
      <c r="BX566" s="37"/>
    </row>
    <row r="567" customFormat="false" ht="15.75" hidden="false" customHeight="true" outlineLevel="0" collapsed="false">
      <c r="A567" s="37" t="s">
        <v>554</v>
      </c>
      <c r="B567" s="37" t="s">
        <v>57</v>
      </c>
      <c r="C567" s="92" t="n">
        <v>45126</v>
      </c>
      <c r="D567" s="37" t="s">
        <v>105</v>
      </c>
      <c r="E567" s="37" t="s">
        <v>370</v>
      </c>
      <c r="F567" s="37" t="s">
        <v>598</v>
      </c>
      <c r="G567" s="5" t="s">
        <v>61</v>
      </c>
      <c r="H567" s="39" t="n">
        <v>1300000000</v>
      </c>
      <c r="I567" s="37" t="s">
        <v>602</v>
      </c>
      <c r="J567" s="7" t="str">
        <f aca="false">VLOOKUP($I567,'[1]Price List, Weapons &amp; Items'!B$1:C$1048576,2,0)</f>
        <v>Military equipment</v>
      </c>
      <c r="K567" s="7" t="str">
        <f aca="false">IF(I567=".",I567,VLOOKUP($I567,'[1]Price List, Weapons &amp; Items'!B$1:D$1048576,3,0))</f>
        <v>Military equipment</v>
      </c>
      <c r="M567" s="9" t="s">
        <v>166</v>
      </c>
      <c r="N567" s="9" t="s">
        <v>166</v>
      </c>
      <c r="O567" s="9" t="str">
        <f aca="false">VLOOKUP($I567,'[1]Price List, Weapons &amp; Items'!B$1:G$1048576,6,0)</f>
        <v>.</v>
      </c>
      <c r="P567" s="6" t="str">
        <f aca="false">IF(TYPE(M567)=1,IF(TYPE(O567)=1,M567*O567,"No price"),".")</f>
        <v>.</v>
      </c>
      <c r="Q567" s="6" t="str">
        <f aca="false">IF(TYPE(N567)=1,IF(TYPE(O567)=1,N567*O567,"No price"),".")</f>
        <v>.</v>
      </c>
      <c r="R567" s="6" t="str">
        <f aca="false">IF(AG567=1,IF(H567&lt;&gt;"Not given",H567,IF(TYPE(H567)=2,IF(SUMIFS(#REF!,#REF!,A567)&gt;0,SUMIFS(#REF!,#REF!,A567),"."),"Format error")),"")</f>
        <v/>
      </c>
      <c r="S567" s="6" t="str">
        <f aca="false">IF(AND(AG567=1,R567&lt;&gt;".")=TRUE(),R567/VLOOKUP(G567,'[1]Exchange Rates'!B$1:C$1048576,2,0),IF(R567=".",".",""))</f>
        <v/>
      </c>
      <c r="T567" s="6" t="str">
        <f aca="false">IF(AG567=1,IF(AI567="Value is not given at all",".",IF(AI567="Value is given by the source",S567,IF(AI567="Value is calculated with prices",(IF(SUMIFS(#REF!,#REF!,A567)&gt;0,SUMIFS(#REF!,#REF!,A567),"."))/VLOOKUP("USD",'[1]Exchange Rates'!B$1:C$1048576,2,0),"Error with coding"))),"")</f>
        <v/>
      </c>
      <c r="U567" s="43" t="s">
        <v>63</v>
      </c>
      <c r="V567" s="44" t="s">
        <v>600</v>
      </c>
      <c r="W567" s="44" t="s">
        <v>541</v>
      </c>
      <c r="X567" s="37" t="s">
        <v>62</v>
      </c>
      <c r="Y567" s="37" t="s">
        <v>62</v>
      </c>
      <c r="Z567" s="43" t="n">
        <v>0</v>
      </c>
      <c r="AA567" s="43" t="n">
        <v>1</v>
      </c>
      <c r="AB567" s="5" t="n">
        <f aca="false">IF(AND(D567="Humanitarian", AE567&lt;&gt;"."), 1, 0)</f>
        <v>0</v>
      </c>
      <c r="AC567" s="5" t="n">
        <f aca="false">IF(OR(M567="undisclosed", M567="."), 0, IF(M567=N567, 1, 0))</f>
        <v>0</v>
      </c>
      <c r="AD567" s="5" t="n">
        <v>0</v>
      </c>
      <c r="AE567" s="37" t="s">
        <v>62</v>
      </c>
      <c r="AG567" s="36" t="n">
        <v>0</v>
      </c>
      <c r="AH567" s="43" t="s">
        <v>66</v>
      </c>
      <c r="AI567" s="43" t="s">
        <v>67</v>
      </c>
      <c r="AJ567" s="36" t="n">
        <v>1</v>
      </c>
      <c r="AK567" s="43" t="n">
        <v>19</v>
      </c>
      <c r="AL567" s="36" t="n">
        <v>0</v>
      </c>
      <c r="AM567" s="36" t="n">
        <f aca="false">IF(OR(AN567="2022-2023",AN567=2022), 1, 0)</f>
        <v>1</v>
      </c>
      <c r="AN567" s="36" t="s">
        <v>68</v>
      </c>
      <c r="AO567" s="36" t="n">
        <f aca="false">VLOOKUP($I567,'[1]Price List, Weapons &amp; Items'!B$1:F$1048576,5,0)</f>
        <v>0</v>
      </c>
      <c r="AP567" s="36" t="n">
        <f aca="false">IF(AND(AO567=1,M567="undisclosed")=TRUE(),1,0)</f>
        <v>0</v>
      </c>
      <c r="AQ567" s="36" t="n">
        <f aca="false">IF(AND(AO567=1,N567="undisclosed")=TRUE(),1,0)</f>
        <v>0</v>
      </c>
      <c r="AR567" s="36" t="n">
        <f aca="false">IFERROR(IF(SEARCH("ammuni",I567,1)&gt;0,1,0),0)</f>
        <v>0</v>
      </c>
      <c r="AS567" s="5" t="str">
        <f aca="false">VLOOKUP($I567,'[1]Price List, Weapons &amp; Items'!B$1:L$1048576,COLUMN('[1]Price List, Weapons &amp; Items'!$J$11)-1,0)</f>
        <v>.</v>
      </c>
      <c r="AT567" s="5" t="str">
        <f aca="false">IF(I567=".",".",VLOOKUP($I567,'[1]Price List, Weapons &amp; Items'!B$1:J$1048576,3,0))</f>
        <v>Military equipment</v>
      </c>
      <c r="AU567" s="13" t="str">
        <f aca="true">IF(AG567=1,(OFFSET(I567,0,0,COUNTIF(#REF!,A567),1)),"")</f>
        <v/>
      </c>
      <c r="AV567" s="5" t="n">
        <f aca="false">VLOOKUP($I567,'[1]Price List, Weapons &amp; Items'!B$1:L$1048576,COLUMN('[1]Price List, Weapons &amp; Items'!$L$11)-1,0)</f>
        <v>0</v>
      </c>
      <c r="AW567" s="5" t="n">
        <f aca="false">IF(U567="Yes",1,0)</f>
        <v>1</v>
      </c>
      <c r="AX567" s="5" t="n">
        <f aca="false">IF(D567="Military",IF(OR(IFERROR(SEARCH("equipment",E567,1),0)&gt;0,IFERROR(SEARCH("weapons",E567,1),0)&gt;0),1,0),0)</f>
        <v>1</v>
      </c>
      <c r="AY567" s="5" t="str">
        <f aca="false">IFERROR(IF(VALUE(TEXT(C567,"mm"))=IF(AK567&gt;12,AK567-12,AK567),".",IF(TEXT(C567,"mm")="01",".",1)),"Value is not in date format")</f>
        <v>.</v>
      </c>
      <c r="AZ567" s="5" t="str">
        <f aca="false">IF(AND(A567=A566,C567=C566)=TRUE(),IF(F567=F566,".","1"),".")</f>
        <v>.</v>
      </c>
      <c r="BA567" s="5" t="str">
        <f aca="false">IF(AND(_xlfn.ISFORMULA(R567),_xlfn.ISFORMULA(S567),_xlfn.ISFORMULA(T567))=TRUE(),".",1)</f>
        <v>.</v>
      </c>
      <c r="BB567" s="5" t="str">
        <f aca="false">IF(T567&lt;&gt;".",IF(T567&gt;S567,1,"."),".")</f>
        <v>.</v>
      </c>
      <c r="BC567" s="5" t="n">
        <f aca="false">IFERROR(VLOOKUP(B567,'[1]Share, Heavy Weapons to Ukraine'!B$1:AA$1048576,COLUMN('[1]Share, Heavy Weapons to Ukraine'!C576)-1,0),0)</f>
        <v>1</v>
      </c>
      <c r="BD567" s="5" t="n">
        <f aca="false">VLOOKUP(Sheet1!B567,'[1]Country Summary (€)'!B$1:F$1048576,COLUMN('[1]Country Summary (€)'!C577)-1,FALSE())</f>
        <v>0</v>
      </c>
      <c r="BE567" s="5" t="str">
        <f aca="false">IF(AND(AG567=1,D567="Military",H567&lt;&gt;"Not given")=TRUE(),IF(SUMIFS(#REF!,#REF!,A567)&gt;0,ABS((SUMIFS(#REF!,#REF!,A567)/VLOOKUP("USD",'[1]Exchange Rates'!B$1:C$1048576,2,0)))/S567,"."),".")</f>
        <v>.</v>
      </c>
      <c r="BF567" s="1" t="str">
        <f aca="false">IF(AND(AG567=1,D567="Military",H567&lt;&gt;"Not given")=TRUE(),IF(SUMIFS(#REF!,#REF!,A567)&gt;0,IF((ABS((SUMIFS(#REF!,#REF!,A567)/VLOOKUP("USD",'[1]Exchange Rates'!B$1:C$1048576,2,0)))/S567)&gt;1,(SUMIFS(#REF!,#REF!,A567)-S567)/S567,(S567-SUMIFS(#REF!,#REF!,A567))/SUMIFS(#REF!,#REF!,A567)),"."),".")</f>
        <v>.</v>
      </c>
      <c r="BG567" s="37"/>
      <c r="BH567" s="37"/>
      <c r="BI567" s="37"/>
      <c r="BJ567" s="37"/>
      <c r="BK567" s="37"/>
      <c r="BL567" s="37"/>
      <c r="BM567" s="37"/>
      <c r="BN567" s="37"/>
      <c r="BO567" s="37"/>
      <c r="BP567" s="37"/>
      <c r="BQ567" s="37"/>
      <c r="BR567" s="37"/>
      <c r="BS567" s="37"/>
      <c r="BT567" s="37"/>
      <c r="BU567" s="37"/>
      <c r="BV567" s="37"/>
      <c r="BW567" s="37"/>
      <c r="BX567" s="37"/>
    </row>
    <row r="568" customFormat="false" ht="15.75" hidden="false" customHeight="true" outlineLevel="0" collapsed="false">
      <c r="A568" s="37" t="s">
        <v>554</v>
      </c>
      <c r="B568" s="37" t="s">
        <v>57</v>
      </c>
      <c r="C568" s="92" t="n">
        <v>45126</v>
      </c>
      <c r="D568" s="37" t="s">
        <v>105</v>
      </c>
      <c r="E568" s="37" t="s">
        <v>370</v>
      </c>
      <c r="F568" s="37" t="s">
        <v>598</v>
      </c>
      <c r="G568" s="5" t="s">
        <v>61</v>
      </c>
      <c r="H568" s="39" t="n">
        <v>1300000000</v>
      </c>
      <c r="I568" s="37" t="s">
        <v>568</v>
      </c>
      <c r="J568" s="7" t="str">
        <f aca="false">VLOOKUP($I568,'[1]Price List, Weapons &amp; Items'!B$1:C$1048576,2,0)</f>
        <v>Aviation and drones</v>
      </c>
      <c r="K568" s="7" t="str">
        <f aca="false">IF(I568=".",I568,VLOOKUP($I568,'[1]Price List, Weapons &amp; Items'!B$1:D$1048576,3,0))</f>
        <v>Drone</v>
      </c>
      <c r="M568" s="9" t="s">
        <v>166</v>
      </c>
      <c r="N568" s="9" t="s">
        <v>166</v>
      </c>
      <c r="O568" s="9" t="n">
        <f aca="false">VLOOKUP($I568,'[1]Price List, Weapons &amp; Items'!B$1:G$1048576,6,0)</f>
        <v>15000000</v>
      </c>
      <c r="P568" s="6" t="str">
        <f aca="false">IF(TYPE(M568)=1,IF(TYPE(O568)=1,M568*O568,"No price"),".")</f>
        <v>.</v>
      </c>
      <c r="Q568" s="6" t="str">
        <f aca="false">IF(TYPE(N568)=1,IF(TYPE(O568)=1,N568*O568,"No price"),".")</f>
        <v>.</v>
      </c>
      <c r="R568" s="6" t="str">
        <f aca="false">IF(AG568=1,IF(H568&lt;&gt;"Not given",H568,IF(TYPE(H568)=2,IF(SUMIFS(#REF!,#REF!,A568)&gt;0,SUMIFS(#REF!,#REF!,A568),"."),"Format error")),"")</f>
        <v/>
      </c>
      <c r="S568" s="6" t="str">
        <f aca="false">IF(AND(AG568=1,R568&lt;&gt;".")=TRUE(),R568/VLOOKUP(G568,'[1]Exchange Rates'!B$1:C$1048576,2,0),IF(R568=".",".",""))</f>
        <v/>
      </c>
      <c r="T568" s="6" t="str">
        <f aca="false">IF(AG568=1,IF(AI568="Value is not given at all",".",IF(AI568="Value is given by the source",S568,IF(AI568="Value is calculated with prices",(IF(SUMIFS(#REF!,#REF!,A568)&gt;0,SUMIFS(#REF!,#REF!,A568),"."))/VLOOKUP("USD",'[1]Exchange Rates'!B$1:C$1048576,2,0),"Error with coding"))),"")</f>
        <v/>
      </c>
      <c r="U568" s="43" t="s">
        <v>63</v>
      </c>
      <c r="V568" s="44" t="s">
        <v>600</v>
      </c>
      <c r="W568" s="44" t="s">
        <v>541</v>
      </c>
      <c r="X568" s="37" t="s">
        <v>62</v>
      </c>
      <c r="Y568" s="37" t="s">
        <v>62</v>
      </c>
      <c r="Z568" s="43" t="n">
        <v>0</v>
      </c>
      <c r="AA568" s="43" t="n">
        <v>1</v>
      </c>
      <c r="AB568" s="5" t="n">
        <f aca="false">IF(AND(D568="Humanitarian", AE568&lt;&gt;"."), 1, 0)</f>
        <v>0</v>
      </c>
      <c r="AC568" s="5" t="n">
        <f aca="false">IF(OR(M568="undisclosed", M568="."), 0, IF(M568=N568, 1, 0))</f>
        <v>0</v>
      </c>
      <c r="AD568" s="5" t="n">
        <v>0</v>
      </c>
      <c r="AE568" s="37" t="s">
        <v>62</v>
      </c>
      <c r="AG568" s="36" t="n">
        <v>0</v>
      </c>
      <c r="AH568" s="43" t="s">
        <v>66</v>
      </c>
      <c r="AI568" s="43" t="s">
        <v>67</v>
      </c>
      <c r="AJ568" s="36" t="n">
        <v>1</v>
      </c>
      <c r="AK568" s="43" t="n">
        <v>19</v>
      </c>
      <c r="AL568" s="36" t="n">
        <v>0</v>
      </c>
      <c r="AM568" s="36" t="n">
        <f aca="false">IF(OR(AN568="2022-2023",AN568=2022), 1, 0)</f>
        <v>1</v>
      </c>
      <c r="AN568" s="36" t="s">
        <v>68</v>
      </c>
      <c r="AO568" s="36" t="n">
        <f aca="false">VLOOKUP($I568,'[1]Price List, Weapons &amp; Items'!B$1:F$1048576,5,0)</f>
        <v>0</v>
      </c>
      <c r="AP568" s="36" t="n">
        <f aca="false">IF(AND(AO568=1,M568="undisclosed")=TRUE(),1,0)</f>
        <v>0</v>
      </c>
      <c r="AQ568" s="36" t="n">
        <f aca="false">IF(AND(AO568=1,N568="undisclosed")=TRUE(),1,0)</f>
        <v>0</v>
      </c>
      <c r="AR568" s="36" t="n">
        <f aca="false">IFERROR(IF(SEARCH("ammuni",I568,1)&gt;0,1,0),0)</f>
        <v>0</v>
      </c>
      <c r="AS568" s="5" t="str">
        <f aca="false">VLOOKUP($I568,'[1]Price List, Weapons &amp; Items'!B$1:L$1048576,COLUMN('[1]Price List, Weapons &amp; Items'!$J$11)-1,0)</f>
        <v>Miscellaneous</v>
      </c>
      <c r="AT568" s="5" t="str">
        <f aca="false">IF(I568=".",".",VLOOKUP($I568,'[1]Price List, Weapons &amp; Items'!B$1:J$1048576,3,0))</f>
        <v>Drone</v>
      </c>
      <c r="AU568" s="13" t="str">
        <f aca="true">IF(AG568=1,(OFFSET(I568,0,0,COUNTIF(#REF!,A568),1)),"")</f>
        <v/>
      </c>
      <c r="AV568" s="5" t="str">
        <f aca="false">VLOOKUP($I568,'[1]Price List, Weapons &amp; Items'!B$1:L$1048576,COLUMN('[1]Price List, Weapons &amp; Items'!$L$11)-1,0)</f>
        <v>no price, 0 count</v>
      </c>
      <c r="AW568" s="5" t="n">
        <f aca="false">IF(U568="Yes",1,0)</f>
        <v>1</v>
      </c>
      <c r="AX568" s="5" t="n">
        <f aca="false">IF(D568="Military",IF(OR(IFERROR(SEARCH("equipment",E568,1),0)&gt;0,IFERROR(SEARCH("weapons",E568,1),0)&gt;0),1,0),0)</f>
        <v>1</v>
      </c>
      <c r="AY568" s="5" t="str">
        <f aca="false">IFERROR(IF(VALUE(TEXT(C568,"mm"))=IF(AK568&gt;12,AK568-12,AK568),".",IF(TEXT(C568,"mm")="01",".",1)),"Value is not in date format")</f>
        <v>.</v>
      </c>
      <c r="AZ568" s="5" t="str">
        <f aca="false">IF(AND(A568=A567,C568=C567)=TRUE(),IF(F568=F567,".","1"),".")</f>
        <v>.</v>
      </c>
      <c r="BA568" s="5" t="str">
        <f aca="false">IF(AND(_xlfn.ISFORMULA(R568),_xlfn.ISFORMULA(S568),_xlfn.ISFORMULA(T568))=TRUE(),".",1)</f>
        <v>.</v>
      </c>
      <c r="BB568" s="5" t="str">
        <f aca="false">IF(T568&lt;&gt;".",IF(T568&gt;S568,1,"."),".")</f>
        <v>.</v>
      </c>
      <c r="BC568" s="5" t="n">
        <f aca="false">IFERROR(VLOOKUP(B568,'[1]Share, Heavy Weapons to Ukraine'!B$1:AA$1048576,COLUMN('[1]Share, Heavy Weapons to Ukraine'!C577)-1,0),0)</f>
        <v>1</v>
      </c>
      <c r="BD568" s="5" t="n">
        <f aca="false">VLOOKUP(Sheet1!B568,'[1]Country Summary (€)'!B$1:F$1048576,COLUMN('[1]Country Summary (€)'!C578)-1,FALSE())</f>
        <v>0</v>
      </c>
      <c r="BE568" s="5" t="str">
        <f aca="false">IF(AND(AG568=1,D568="Military",H568&lt;&gt;"Not given")=TRUE(),IF(SUMIFS(#REF!,#REF!,A568)&gt;0,ABS((SUMIFS(#REF!,#REF!,A568)/VLOOKUP("USD",'[1]Exchange Rates'!B$1:C$1048576,2,0)))/S568,"."),".")</f>
        <v>.</v>
      </c>
      <c r="BF568" s="1" t="str">
        <f aca="false">IF(AND(AG568=1,D568="Military",H568&lt;&gt;"Not given")=TRUE(),IF(SUMIFS(#REF!,#REF!,A568)&gt;0,IF((ABS((SUMIFS(#REF!,#REF!,A568)/VLOOKUP("USD",'[1]Exchange Rates'!B$1:C$1048576,2,0)))/S568)&gt;1,(SUMIFS(#REF!,#REF!,A568)-S568)/S568,(S568-SUMIFS(#REF!,#REF!,A568))/SUMIFS(#REF!,#REF!,A568)),"."),".")</f>
        <v>.</v>
      </c>
      <c r="BG568" s="37"/>
      <c r="BH568" s="37"/>
      <c r="BI568" s="37"/>
      <c r="BJ568" s="37"/>
      <c r="BK568" s="37"/>
      <c r="BL568" s="37"/>
      <c r="BM568" s="37"/>
      <c r="BN568" s="37"/>
      <c r="BO568" s="37"/>
      <c r="BP568" s="37"/>
      <c r="BQ568" s="37"/>
      <c r="BR568" s="37"/>
      <c r="BS568" s="37"/>
      <c r="BT568" s="37"/>
      <c r="BU568" s="37"/>
      <c r="BV568" s="37"/>
      <c r="BW568" s="37"/>
      <c r="BX568" s="37"/>
    </row>
    <row r="569" customFormat="false" ht="15.75" hidden="false" customHeight="true" outlineLevel="0" collapsed="false">
      <c r="A569" s="37" t="s">
        <v>603</v>
      </c>
      <c r="B569" s="37" t="s">
        <v>57</v>
      </c>
      <c r="C569" s="38" t="n">
        <v>44901</v>
      </c>
      <c r="D569" s="37" t="s">
        <v>105</v>
      </c>
      <c r="E569" s="37" t="s">
        <v>370</v>
      </c>
      <c r="F569" s="37" t="s">
        <v>604</v>
      </c>
      <c r="G569" s="5" t="s">
        <v>61</v>
      </c>
      <c r="H569" s="53" t="n">
        <v>3183000000</v>
      </c>
      <c r="I569" s="1" t="s">
        <v>62</v>
      </c>
      <c r="J569" s="7" t="str">
        <f aca="false">VLOOKUP($I569,'[1]Price List, Weapons &amp; Items'!B$1:C$1048576,2,0)</f>
        <v>.</v>
      </c>
      <c r="K569" s="7" t="str">
        <f aca="false">IF(I569=".",I569,VLOOKUP($I569,'[1]Price List, Weapons &amp; Items'!B$1:D$1048576,3,0))</f>
        <v>.</v>
      </c>
      <c r="L569" s="8" t="n">
        <f aca="false">VLOOKUP(I569,'[1]Price List, Weapons &amp; Items'!B$1:E$1048576,4,0)</f>
        <v>0</v>
      </c>
      <c r="M569" s="9" t="s">
        <v>62</v>
      </c>
      <c r="N569" s="9" t="s">
        <v>62</v>
      </c>
      <c r="O569" s="9" t="str">
        <f aca="false">VLOOKUP($I569,'[1]Price List, Weapons &amp; Items'!B$1:G$1048576,6,0)</f>
        <v>.</v>
      </c>
      <c r="P569" s="6" t="str">
        <f aca="false">IF(TYPE(M569)=1,IF(TYPE(O569)=1,M569*O569,"No price"),".")</f>
        <v>.</v>
      </c>
      <c r="Q569" s="6" t="str">
        <f aca="false">IF(TYPE(N569)=1,IF(TYPE(O569)=1,N569*O569,"No price"),".")</f>
        <v>.</v>
      </c>
      <c r="R569" s="6" t="n">
        <f aca="false">IF(AG569=1,IF(H569&lt;&gt;"Not given",H569,IF(TYPE(H569)=2,IF(SUMIFS(#REF!,#REF!,A569)&gt;0,SUMIFS(#REF!,#REF!,A569),"."),"Format error")),"")</f>
        <v>3183000000</v>
      </c>
      <c r="S569" s="6" t="n">
        <f aca="false">IF(AND(AG569=1,R569&lt;&gt;".")=TRUE(),R569/VLOOKUP(G569,'[1]Exchange Rates'!B$1:C$1048576,2,0),IF(R569=".",".",""))</f>
        <v>2878459034.1834</v>
      </c>
      <c r="T569" s="6" t="str">
        <f aca="false">IF(AG569=1,IF(AI569="Value is not given at all",".",IF(AI569="Value is given by the source",S569,IF(AI569="Value is calculated with prices",(IF(SUMIFS(#REF!,#REF!,A569)&gt;0,SUMIFS(#REF!,#REF!,A569),"."))/VLOOKUP("USD",'[1]Exchange Rates'!B$1:C$1048576,2,0),"Error with coding"))),"")</f>
        <v>.</v>
      </c>
      <c r="U569" s="5" t="s">
        <v>63</v>
      </c>
      <c r="V569" s="34" t="s">
        <v>95</v>
      </c>
      <c r="W569" s="34" t="s">
        <v>99</v>
      </c>
      <c r="X569" s="45" t="s">
        <v>108</v>
      </c>
      <c r="Y569" s="93" t="s">
        <v>62</v>
      </c>
      <c r="Z569" s="5" t="n">
        <v>0</v>
      </c>
      <c r="AA569" s="5" t="n">
        <v>0</v>
      </c>
      <c r="AB569" s="5" t="n">
        <f aca="false">IF(AND(D569="Humanitarian", AE569&lt;&gt;"."), 1, 0)</f>
        <v>0</v>
      </c>
      <c r="AC569" s="5" t="n">
        <f aca="false">IF(OR(M569="undisclosed", M569="."), 0, IF(M569=N569, 1, 0))</f>
        <v>0</v>
      </c>
      <c r="AD569" s="5" t="n">
        <v>0</v>
      </c>
      <c r="AE569" s="1" t="s">
        <v>62</v>
      </c>
      <c r="AF569" s="12" t="str">
        <f aca="false">""</f>
        <v/>
      </c>
      <c r="AG569" s="36" t="n">
        <v>1</v>
      </c>
      <c r="AH569" s="36" t="s">
        <v>66</v>
      </c>
      <c r="AI569" s="36" t="s">
        <v>67</v>
      </c>
      <c r="AJ569" s="36" t="n">
        <v>1</v>
      </c>
      <c r="AK569" s="36" t="n">
        <v>12</v>
      </c>
      <c r="AL569" s="36" t="n">
        <v>0</v>
      </c>
      <c r="AM569" s="36" t="n">
        <f aca="false">IF(OR(AN569="2022-2023",AN569=2022), 1, 0)</f>
        <v>1</v>
      </c>
      <c r="AN569" s="36" t="s">
        <v>68</v>
      </c>
      <c r="AO569" s="36" t="n">
        <f aca="false">VLOOKUP($I569,'[1]Price List, Weapons &amp; Items'!B$1:F$1048576,5,0)</f>
        <v>0</v>
      </c>
      <c r="AP569" s="36" t="n">
        <f aca="false">IF(AND(AO569=1,M569="undisclosed")=TRUE(),1,0)</f>
        <v>0</v>
      </c>
      <c r="AQ569" s="36" t="n">
        <f aca="false">IF(AND(AO569=1,N569="undisclosed")=TRUE(),1,0)</f>
        <v>0</v>
      </c>
      <c r="AR569" s="36" t="n">
        <f aca="false">IFERROR(IF(SEARCH("ammuni",I569,1)&gt;0,1,0),0)</f>
        <v>0</v>
      </c>
      <c r="AS569" s="5" t="str">
        <f aca="false">VLOOKUP($I569,'[1]Price List, Weapons &amp; Items'!B$1:L$1048576,COLUMN('[1]Price List, Weapons &amp; Items'!$J$11)-1,0)</f>
        <v>.</v>
      </c>
      <c r="AT569" s="5" t="str">
        <f aca="false">IF(I569=".",".",VLOOKUP($I569,'[1]Price List, Weapons &amp; Items'!B$1:J$1048576,3,0))</f>
        <v>.</v>
      </c>
      <c r="AU569" s="13" t="e">
        <f aca="true">IF(AG569=1,(OFFSET(I569,0,0,COUNTIF(#REF!,A569),1)),"")</f>
        <v>#REF!</v>
      </c>
      <c r="AV569" s="5" t="n">
        <f aca="false">VLOOKUP($I569,'[1]Price List, Weapons &amp; Items'!B$1:L$1048576,COLUMN('[1]Price List, Weapons &amp; Items'!$L$11)-1,0)</f>
        <v>0</v>
      </c>
      <c r="AW569" s="5" t="n">
        <f aca="false">IF(U569="Yes",1,0)</f>
        <v>1</v>
      </c>
      <c r="AX569" s="5" t="n">
        <f aca="false">IF(D569="Military",IF(OR(IFERROR(SEARCH("equipment",E569,1),0)&gt;0,IFERROR(SEARCH("weapons",E569,1),0)&gt;0),1,0),0)</f>
        <v>1</v>
      </c>
      <c r="AY569" s="5" t="str">
        <f aca="false">IFERROR(IF(VALUE(TEXT(C569,"mm"))=IF(AK569&gt;12,AK569-12,AK569),".",IF(TEXT(C569,"mm")="01",".",1)),"Value is not in date format")</f>
        <v>.</v>
      </c>
      <c r="AZ569" s="5" t="str">
        <f aca="false">IF(AND(A569=A568,C569=C568)=TRUE(),IF(F569=F568,".","1"),".")</f>
        <v>.</v>
      </c>
      <c r="BA569" s="5" t="str">
        <f aca="false">IF(AND(_xlfn.ISFORMULA(R569),_xlfn.ISFORMULA(S569),_xlfn.ISFORMULA(T569))=TRUE(),".",1)</f>
        <v>.</v>
      </c>
      <c r="BB569" s="5" t="str">
        <f aca="false">IF(T569&lt;&gt;".",IF(T569&gt;S569,1,"."),".")</f>
        <v>.</v>
      </c>
      <c r="BC569" s="5" t="n">
        <f aca="false">IFERROR(VLOOKUP(B569,'[1]Share, Heavy Weapons to Ukraine'!B$1:AA$1048576,COLUMN('[1]Share, Heavy Weapons to Ukraine'!C578)-1,0),0)</f>
        <v>1</v>
      </c>
      <c r="BD569" s="5" t="n">
        <f aca="false">VLOOKUP(Sheet1!B569,'[1]Country Summary (€)'!B$1:F$1048576,COLUMN('[1]Country Summary (€)'!C579)-1,FALSE())</f>
        <v>0</v>
      </c>
      <c r="BE569" s="5" t="e">
        <f aca="false">IF(AND(AG569=1,D569="Military",H569&lt;&gt;"Not given")=TRUE(),IF(SUMIFS(#REF!,#REF!,A569)&gt;0,ABS((SUMIFS(#REF!,#REF!,A569)/VLOOKUP("USD",'[1]Exchange Rates'!B$1:C$1048576,2,0)))/S569,"."),".")</f>
        <v>#REF!</v>
      </c>
      <c r="BF569" s="1" t="e">
        <f aca="false">IF(AND(AG569=1,D569="Military",H569&lt;&gt;"Not given")=TRUE(),IF(SUMIFS(#REF!,#REF!,A569)&gt;0,IF((ABS((SUMIFS(#REF!,#REF!,A569)/VLOOKUP("USD",'[1]Exchange Rates'!B$1:C$1048576,2,0)))/S569)&gt;1,(SUMIFS(#REF!,#REF!,A569)-S569)/S569,(S569-SUMIFS(#REF!,#REF!,A569))/SUMIFS(#REF!,#REF!,A569)),"."),".")</f>
        <v>#REF!</v>
      </c>
    </row>
    <row r="570" customFormat="false" ht="15.75" hidden="false" customHeight="true" outlineLevel="0" collapsed="false">
      <c r="A570" s="37" t="s">
        <v>605</v>
      </c>
      <c r="B570" s="37" t="s">
        <v>57</v>
      </c>
      <c r="C570" s="38" t="n">
        <v>44635</v>
      </c>
      <c r="D570" s="37" t="s">
        <v>606</v>
      </c>
      <c r="E570" s="37" t="s">
        <v>607</v>
      </c>
      <c r="F570" s="37" t="s">
        <v>608</v>
      </c>
      <c r="G570" s="5" t="s">
        <v>61</v>
      </c>
      <c r="H570" s="39" t="n">
        <v>1000000000</v>
      </c>
      <c r="I570" s="37" t="s">
        <v>62</v>
      </c>
      <c r="J570" s="7" t="str">
        <f aca="false">VLOOKUP($I570,'[1]Price List, Weapons &amp; Items'!B$1:C$1048576,2,0)</f>
        <v>.</v>
      </c>
      <c r="K570" s="7" t="str">
        <f aca="false">IF(I570=".",I570,VLOOKUP($I570,'[1]Price List, Weapons &amp; Items'!B$1:D$1048576,3,0))</f>
        <v>.</v>
      </c>
      <c r="L570" s="8" t="n">
        <f aca="false">VLOOKUP(I570,'[1]Price List, Weapons &amp; Items'!B$1:E$1048576,4,0)</f>
        <v>0</v>
      </c>
      <c r="M570" s="40" t="s">
        <v>62</v>
      </c>
      <c r="N570" s="9" t="s">
        <v>62</v>
      </c>
      <c r="O570" s="9" t="str">
        <f aca="false">VLOOKUP($I570,'[1]Price List, Weapons &amp; Items'!B$1:G$1048576,6,0)</f>
        <v>.</v>
      </c>
      <c r="P570" s="6" t="str">
        <f aca="false">IF(TYPE(M570)=1,IF(TYPE(O570)=1,M570*O570,"No price"),".")</f>
        <v>.</v>
      </c>
      <c r="Q570" s="6" t="str">
        <f aca="false">IF(TYPE(N570)=1,IF(TYPE(O570)=1,N570*O570,"No price"),".")</f>
        <v>.</v>
      </c>
      <c r="R570" s="6" t="n">
        <f aca="false">IF(AG570=1,IF(H570&lt;&gt;"Not given",H570,IF(TYPE(H570)=2,IF(SUMIFS(#REF!,#REF!,A570)&gt;0,SUMIFS(#REF!,#REF!,A570),"."),"Format error")),"")</f>
        <v>1000000000</v>
      </c>
      <c r="S570" s="6" t="n">
        <f aca="false">IF(AND(AG570=1,R570&lt;&gt;".")=TRUE(),R570/VLOOKUP(G570,'[1]Exchange Rates'!B$1:C$1048576,2,0),IF(R570=".",".",""))</f>
        <v>904322662.325918</v>
      </c>
      <c r="T570" s="6" t="str">
        <f aca="false">IF(AG570=1,IF(AI570="Value is not given at all",".",IF(AI570="Value is given by the source",S570,IF(AI570="Value is calculated with prices",(IF(SUMIFS(#REF!,#REF!,A570)&gt;0,SUMIFS(#REF!,#REF!,A570),"."))/VLOOKUP("USD",'[1]Exchange Rates'!B$1:C$1048576,2,0),"Error with coding"))),"")</f>
        <v>.</v>
      </c>
      <c r="U570" s="5" t="s">
        <v>63</v>
      </c>
      <c r="V570" s="42" t="s">
        <v>72</v>
      </c>
      <c r="W570" s="34" t="s">
        <v>609</v>
      </c>
      <c r="X570" s="37" t="s">
        <v>62</v>
      </c>
      <c r="Y570" s="37" t="s">
        <v>62</v>
      </c>
      <c r="Z570" s="5" t="n">
        <v>1</v>
      </c>
      <c r="AA570" s="5" t="n">
        <v>0</v>
      </c>
      <c r="AB570" s="5" t="n">
        <f aca="false">IF(AND(D570="Humanitarian", AE570&lt;&gt;"."), 1, 0)</f>
        <v>0</v>
      </c>
      <c r="AC570" s="5" t="n">
        <f aca="false">IF(OR(M570="undisclosed", M570="."), 0, IF(M570=N570, 1, 0))</f>
        <v>0</v>
      </c>
      <c r="AD570" s="5" t="n">
        <v>0</v>
      </c>
      <c r="AE570" s="1" t="s">
        <v>62</v>
      </c>
      <c r="AF570" s="12" t="str">
        <f aca="false">""</f>
        <v/>
      </c>
      <c r="AG570" s="43" t="n">
        <v>1</v>
      </c>
      <c r="AH570" s="43" t="s">
        <v>66</v>
      </c>
      <c r="AI570" s="43" t="s">
        <v>67</v>
      </c>
      <c r="AJ570" s="43" t="n">
        <v>1</v>
      </c>
      <c r="AK570" s="43" t="n">
        <v>3</v>
      </c>
      <c r="AL570" s="5" t="n">
        <v>0</v>
      </c>
      <c r="AM570" s="36" t="n">
        <f aca="false">IF(OR(AN570="2022-2023",AN570=2022), 1, 0)</f>
        <v>1</v>
      </c>
      <c r="AN570" s="36" t="s">
        <v>68</v>
      </c>
      <c r="AO570" s="36" t="n">
        <f aca="false">VLOOKUP($I570,'[1]Price List, Weapons &amp; Items'!B$1:F$1048576,5,0)</f>
        <v>0</v>
      </c>
      <c r="AP570" s="36" t="n">
        <f aca="false">IF(AND(AO570=1,M570="undisclosed")=TRUE(),1,0)</f>
        <v>0</v>
      </c>
      <c r="AQ570" s="36" t="n">
        <f aca="false">IF(AND(AO570=1,N570="undisclosed")=TRUE(),1,0)</f>
        <v>0</v>
      </c>
      <c r="AR570" s="36" t="n">
        <f aca="false">IFERROR(IF(SEARCH("ammuni",I570,1)&gt;0,1,0),0)</f>
        <v>0</v>
      </c>
      <c r="AS570" s="5" t="str">
        <f aca="false">VLOOKUP($I570,'[1]Price List, Weapons &amp; Items'!B$1:L$1048576,COLUMN('[1]Price List, Weapons &amp; Items'!$J$11)-1,0)</f>
        <v>.</v>
      </c>
      <c r="AT570" s="5" t="str">
        <f aca="false">IF(I570=".",".",VLOOKUP($I570,'[1]Price List, Weapons &amp; Items'!B$1:J$1048576,3,0))</f>
        <v>.</v>
      </c>
      <c r="AU570" s="13" t="e">
        <f aca="true">IF(AG570=1,(OFFSET(I570,0,0,COUNTIF(#REF!,A570),1)),"")</f>
        <v>#REF!</v>
      </c>
      <c r="AV570" s="5" t="n">
        <f aca="false">VLOOKUP($I570,'[1]Price List, Weapons &amp; Items'!B$1:L$1048576,COLUMN('[1]Price List, Weapons &amp; Items'!$L$11)-1,0)</f>
        <v>0</v>
      </c>
      <c r="AW570" s="5" t="n">
        <f aca="false">IF(U570="Yes",1,0)</f>
        <v>1</v>
      </c>
      <c r="AX570" s="5" t="n">
        <f aca="false">IF(D570="Military",IF(OR(IFERROR(SEARCH("equipment",E570,1),0)&gt;0,IFERROR(SEARCH("weapons",E570,1),0)&gt;0),1,0),0)</f>
        <v>0</v>
      </c>
      <c r="AY570" s="5" t="str">
        <f aca="false">IFERROR(IF(VALUE(TEXT(C570,"mm"))=IF(AK570&gt;12,AK570-12,AK570),".",IF(TEXT(C570,"mm")="01",".",1)),"Value is not in date format")</f>
        <v>.</v>
      </c>
      <c r="AZ570" s="5" t="str">
        <f aca="false">IF(AND(A570=A569,C570=C569)=TRUE(),IF(F570=F569,".","1"),".")</f>
        <v>.</v>
      </c>
      <c r="BA570" s="5" t="str">
        <f aca="false">IF(AND(_xlfn.ISFORMULA(R570),_xlfn.ISFORMULA(S570),_xlfn.ISFORMULA(T570))=TRUE(),".",1)</f>
        <v>.</v>
      </c>
      <c r="BB570" s="5" t="str">
        <f aca="false">IF(T570&lt;&gt;".",IF(T570&gt;S570,1,"."),".")</f>
        <v>.</v>
      </c>
      <c r="BC570" s="5" t="n">
        <f aca="false">IFERROR(VLOOKUP(B570,'[1]Share, Heavy Weapons to Ukraine'!B$1:AA$1048576,COLUMN('[1]Share, Heavy Weapons to Ukraine'!C579)-1,0),0)</f>
        <v>1</v>
      </c>
      <c r="BD570" s="5" t="n">
        <f aca="false">VLOOKUP(Sheet1!B570,'[1]Country Summary (€)'!B$1:F$1048576,COLUMN('[1]Country Summary (€)'!C580)-1,FALSE())</f>
        <v>0</v>
      </c>
      <c r="BE570" s="5" t="str">
        <f aca="false">IF(AND(AG570=1,D570="Military",H570&lt;&gt;"Not given")=TRUE(),IF(SUMIFS(#REF!,#REF!,A570)&gt;0,ABS((SUMIFS(#REF!,#REF!,A570)/VLOOKUP("USD",'[1]Exchange Rates'!B$1:C$1048576,2,0)))/S570,"."),".")</f>
        <v>.</v>
      </c>
      <c r="BF570" s="1" t="str">
        <f aca="false">IF(AND(AG570=1,D570="Military",H570&lt;&gt;"Not given")=TRUE(),IF(SUMIFS(#REF!,#REF!,A570)&gt;0,IF((ABS((SUMIFS(#REF!,#REF!,A570)/VLOOKUP("USD",'[1]Exchange Rates'!B$1:C$1048576,2,0)))/S570)&gt;1,(SUMIFS(#REF!,#REF!,A570)-S570)/S570,(S570-SUMIFS(#REF!,#REF!,A570))/SUMIFS(#REF!,#REF!,A570)),"."),".")</f>
        <v>.</v>
      </c>
    </row>
    <row r="571" customFormat="false" ht="15.75" hidden="false" customHeight="true" outlineLevel="0" collapsed="false">
      <c r="A571" s="37" t="s">
        <v>610</v>
      </c>
      <c r="B571" s="37" t="s">
        <v>57</v>
      </c>
      <c r="C571" s="38" t="n">
        <v>44691</v>
      </c>
      <c r="D571" s="37" t="s">
        <v>606</v>
      </c>
      <c r="E571" s="37" t="s">
        <v>607</v>
      </c>
      <c r="F571" s="37" t="s">
        <v>611</v>
      </c>
      <c r="G571" s="5" t="s">
        <v>61</v>
      </c>
      <c r="H571" s="39" t="n">
        <v>7500000000</v>
      </c>
      <c r="I571" s="37" t="s">
        <v>62</v>
      </c>
      <c r="J571" s="7" t="str">
        <f aca="false">VLOOKUP($I571,'[1]Price List, Weapons &amp; Items'!B$1:C$1048576,2,0)</f>
        <v>.</v>
      </c>
      <c r="K571" s="7" t="str">
        <f aca="false">IF(I571=".",I571,VLOOKUP($I571,'[1]Price List, Weapons &amp; Items'!B$1:D$1048576,3,0))</f>
        <v>.</v>
      </c>
      <c r="L571" s="8" t="n">
        <f aca="false">VLOOKUP(I571,'[1]Price List, Weapons &amp; Items'!B$1:E$1048576,4,0)</f>
        <v>0</v>
      </c>
      <c r="M571" s="40" t="s">
        <v>62</v>
      </c>
      <c r="N571" s="9" t="s">
        <v>62</v>
      </c>
      <c r="O571" s="9" t="str">
        <f aca="false">VLOOKUP($I571,'[1]Price List, Weapons &amp; Items'!B$1:G$1048576,6,0)</f>
        <v>.</v>
      </c>
      <c r="P571" s="6" t="str">
        <f aca="false">IF(TYPE(M571)=1,IF(TYPE(O571)=1,M571*O571,"No price"),".")</f>
        <v>.</v>
      </c>
      <c r="Q571" s="6" t="str">
        <f aca="false">IF(TYPE(N571)=1,IF(TYPE(O571)=1,N571*O571,"No price"),".")</f>
        <v>.</v>
      </c>
      <c r="R571" s="6" t="n">
        <f aca="false">IF(AG571=1,IF(H571&lt;&gt;"Not given",H571,IF(TYPE(H571)=2,IF(SUMIFS(#REF!,#REF!,A571)&gt;0,SUMIFS(#REF!,#REF!,A571),"."),"Format error")),"")</f>
        <v>7500000000</v>
      </c>
      <c r="S571" s="6" t="n">
        <f aca="false">IF(AND(AG571=1,R571&lt;&gt;".")=TRUE(),R571/VLOOKUP(G571,'[1]Exchange Rates'!B$1:C$1048576,2,0),IF(R571=".",".",""))</f>
        <v>6782419967.44439</v>
      </c>
      <c r="T571" s="6" t="str">
        <f aca="false">IF(AG571=1,IF(AI571="Value is not given at all",".",IF(AI571="Value is given by the source",S571,IF(AI571="Value is calculated with prices",(IF(SUMIFS(#REF!,#REF!,A571)&gt;0,SUMIFS(#REF!,#REF!,A571),"."))/VLOOKUP("USD",'[1]Exchange Rates'!B$1:C$1048576,2,0),"Error with coding"))),"")</f>
        <v>.</v>
      </c>
      <c r="U571" s="5" t="s">
        <v>63</v>
      </c>
      <c r="V571" s="42" t="s">
        <v>76</v>
      </c>
      <c r="W571" s="34" t="s">
        <v>609</v>
      </c>
      <c r="X571" s="37" t="s">
        <v>62</v>
      </c>
      <c r="Y571" s="37" t="s">
        <v>62</v>
      </c>
      <c r="Z571" s="5" t="n">
        <v>1</v>
      </c>
      <c r="AA571" s="5" t="n">
        <v>0</v>
      </c>
      <c r="AB571" s="5" t="n">
        <f aca="false">IF(AND(D571="Humanitarian", AE571&lt;&gt;"."), 1, 0)</f>
        <v>0</v>
      </c>
      <c r="AC571" s="5" t="n">
        <f aca="false">IF(OR(M571="undisclosed", M571="."), 0, IF(M571=N571, 1, 0))</f>
        <v>0</v>
      </c>
      <c r="AD571" s="5" t="n">
        <v>0</v>
      </c>
      <c r="AE571" s="1" t="s">
        <v>62</v>
      </c>
      <c r="AF571" s="12" t="str">
        <f aca="false">""</f>
        <v/>
      </c>
      <c r="AG571" s="43" t="n">
        <v>1</v>
      </c>
      <c r="AH571" s="43" t="s">
        <v>66</v>
      </c>
      <c r="AI571" s="43" t="s">
        <v>67</v>
      </c>
      <c r="AJ571" s="43" t="n">
        <v>1</v>
      </c>
      <c r="AK571" s="43" t="n">
        <v>5</v>
      </c>
      <c r="AL571" s="5" t="n">
        <v>0</v>
      </c>
      <c r="AM571" s="36" t="n">
        <f aca="false">IF(OR(AN571="2022-2023",AN571=2022), 1, 0)</f>
        <v>1</v>
      </c>
      <c r="AN571" s="36" t="s">
        <v>68</v>
      </c>
      <c r="AO571" s="36" t="n">
        <f aca="false">VLOOKUP($I571,'[1]Price List, Weapons &amp; Items'!B$1:F$1048576,5,0)</f>
        <v>0</v>
      </c>
      <c r="AP571" s="36" t="n">
        <f aca="false">IF(AND(AO571=1,M571="undisclosed")=TRUE(),1,0)</f>
        <v>0</v>
      </c>
      <c r="AQ571" s="36" t="n">
        <f aca="false">IF(AND(AO571=1,N571="undisclosed")=TRUE(),1,0)</f>
        <v>0</v>
      </c>
      <c r="AR571" s="36" t="n">
        <f aca="false">IFERROR(IF(SEARCH("ammuni",I571,1)&gt;0,1,0),0)</f>
        <v>0</v>
      </c>
      <c r="AS571" s="5" t="str">
        <f aca="false">VLOOKUP($I571,'[1]Price List, Weapons &amp; Items'!B$1:L$1048576,COLUMN('[1]Price List, Weapons &amp; Items'!$J$11)-1,0)</f>
        <v>.</v>
      </c>
      <c r="AT571" s="5" t="str">
        <f aca="false">IF(I571=".",".",VLOOKUP($I571,'[1]Price List, Weapons &amp; Items'!B$1:J$1048576,3,0))</f>
        <v>.</v>
      </c>
      <c r="AU571" s="13" t="e">
        <f aca="true">IF(AG571=1,(OFFSET(I571,0,0,COUNTIF(#REF!,A571),1)),"")</f>
        <v>#REF!</v>
      </c>
      <c r="AV571" s="5" t="n">
        <f aca="false">VLOOKUP($I571,'[1]Price List, Weapons &amp; Items'!B$1:L$1048576,COLUMN('[1]Price List, Weapons &amp; Items'!$L$11)-1,0)</f>
        <v>0</v>
      </c>
      <c r="AW571" s="5" t="n">
        <f aca="false">IF(U571="Yes",1,0)</f>
        <v>1</v>
      </c>
      <c r="AX571" s="5" t="n">
        <f aca="false">IF(D571="Military",IF(OR(IFERROR(SEARCH("equipment",E571,1),0)&gt;0,IFERROR(SEARCH("weapons",E571,1),0)&gt;0),1,0),0)</f>
        <v>0</v>
      </c>
      <c r="AY571" s="5" t="str">
        <f aca="false">IFERROR(IF(VALUE(TEXT(C571,"mm"))=IF(AK571&gt;12,AK571-12,AK571),".",IF(TEXT(C571,"mm")="01",".",1)),"Value is not in date format")</f>
        <v>.</v>
      </c>
      <c r="AZ571" s="5" t="str">
        <f aca="false">IF(AND(A571=A570,C571=C570)=TRUE(),IF(F571=F570,".","1"),".")</f>
        <v>.</v>
      </c>
      <c r="BA571" s="5" t="str">
        <f aca="false">IF(AND(_xlfn.ISFORMULA(R571),_xlfn.ISFORMULA(S571),_xlfn.ISFORMULA(T571))=TRUE(),".",1)</f>
        <v>.</v>
      </c>
      <c r="BB571" s="5" t="str">
        <f aca="false">IF(T571&lt;&gt;".",IF(T571&gt;S571,1,"."),".")</f>
        <v>.</v>
      </c>
      <c r="BC571" s="5" t="n">
        <f aca="false">IFERROR(VLOOKUP(B571,'[1]Share, Heavy Weapons to Ukraine'!B$1:AA$1048576,COLUMN('[1]Share, Heavy Weapons to Ukraine'!C580)-1,0),0)</f>
        <v>1</v>
      </c>
      <c r="BD571" s="5" t="n">
        <f aca="false">VLOOKUP(Sheet1!B571,'[1]Country Summary (€)'!B$1:F$1048576,COLUMN('[1]Country Summary (€)'!C581)-1,FALSE())</f>
        <v>0</v>
      </c>
      <c r="BE571" s="5" t="str">
        <f aca="false">IF(AND(AG571=1,D571="Military",H571&lt;&gt;"Not given")=TRUE(),IF(SUMIFS(#REF!,#REF!,A571)&gt;0,ABS((SUMIFS(#REF!,#REF!,A571)/VLOOKUP("USD",'[1]Exchange Rates'!B$1:C$1048576,2,0)))/S571,"."),".")</f>
        <v>.</v>
      </c>
      <c r="BF571" s="1" t="str">
        <f aca="false">IF(AND(AG571=1,D571="Military",H571&lt;&gt;"Not given")=TRUE(),IF(SUMIFS(#REF!,#REF!,A571)&gt;0,IF((ABS((SUMIFS(#REF!,#REF!,A571)/VLOOKUP("USD",'[1]Exchange Rates'!B$1:C$1048576,2,0)))/S571)&gt;1,(SUMIFS(#REF!,#REF!,A571)-S571)/S571,(S571-SUMIFS(#REF!,#REF!,A571))/SUMIFS(#REF!,#REF!,A571)),"."),".")</f>
        <v>.</v>
      </c>
    </row>
    <row r="572" customFormat="false" ht="15.75" hidden="false" customHeight="true" outlineLevel="0" collapsed="false">
      <c r="A572" s="37" t="s">
        <v>612</v>
      </c>
      <c r="B572" s="37" t="s">
        <v>57</v>
      </c>
      <c r="C572" s="38" t="n">
        <v>44834</v>
      </c>
      <c r="D572" s="37" t="s">
        <v>606</v>
      </c>
      <c r="E572" s="37" t="s">
        <v>607</v>
      </c>
      <c r="F572" s="37" t="s">
        <v>613</v>
      </c>
      <c r="G572" s="5" t="s">
        <v>61</v>
      </c>
      <c r="H572" s="39" t="n">
        <v>4500000000</v>
      </c>
      <c r="I572" s="37" t="s">
        <v>62</v>
      </c>
      <c r="J572" s="7" t="str">
        <f aca="false">VLOOKUP($I572,'[1]Price List, Weapons &amp; Items'!B$1:C$1048576,2,0)</f>
        <v>.</v>
      </c>
      <c r="K572" s="7" t="str">
        <f aca="false">IF(I572=".",I572,VLOOKUP($I572,'[1]Price List, Weapons &amp; Items'!B$1:D$1048576,3,0))</f>
        <v>.</v>
      </c>
      <c r="L572" s="8" t="n">
        <f aca="false">VLOOKUP(I572,'[1]Price List, Weapons &amp; Items'!B$1:E$1048576,4,0)</f>
        <v>0</v>
      </c>
      <c r="M572" s="40" t="s">
        <v>62</v>
      </c>
      <c r="N572" s="9" t="s">
        <v>62</v>
      </c>
      <c r="O572" s="9" t="str">
        <f aca="false">VLOOKUP($I572,'[1]Price List, Weapons &amp; Items'!B$1:G$1048576,6,0)</f>
        <v>.</v>
      </c>
      <c r="P572" s="6" t="str">
        <f aca="false">IF(TYPE(M572)=1,IF(TYPE(O572)=1,M572*O572,"No price"),".")</f>
        <v>.</v>
      </c>
      <c r="Q572" s="6" t="str">
        <f aca="false">IF(TYPE(N572)=1,IF(TYPE(O572)=1,N572*O572,"No price"),".")</f>
        <v>.</v>
      </c>
      <c r="R572" s="6" t="n">
        <f aca="false">IF(AG572=1,IF(H572&lt;&gt;"Not given",H572,IF(TYPE(H572)=2,IF(SUMIFS(#REF!,#REF!,A572)&gt;0,SUMIFS(#REF!,#REF!,A572),"."),"Format error")),"")</f>
        <v>4500000000</v>
      </c>
      <c r="S572" s="6" t="n">
        <f aca="false">IF(AND(AG572=1,R572&lt;&gt;".")=TRUE(),R572/VLOOKUP(G572,'[1]Exchange Rates'!B$1:C$1048576,2,0),IF(R572=".",".",""))</f>
        <v>4069451980.46663</v>
      </c>
      <c r="T572" s="6" t="str">
        <f aca="false">IF(AG572=1,IF(AI572="Value is not given at all",".",IF(AI572="Value is given by the source",S572,IF(AI572="Value is calculated with prices",(IF(SUMIFS(#REF!,#REF!,A572)&gt;0,SUMIFS(#REF!,#REF!,A572),"."))/VLOOKUP("USD",'[1]Exchange Rates'!B$1:C$1048576,2,0),"Error with coding"))),"")</f>
        <v>.</v>
      </c>
      <c r="U572" s="5" t="s">
        <v>63</v>
      </c>
      <c r="V572" s="34" t="s">
        <v>95</v>
      </c>
      <c r="W572" s="42" t="s">
        <v>614</v>
      </c>
      <c r="X572" s="37" t="s">
        <v>62</v>
      </c>
      <c r="Y572" s="37" t="s">
        <v>62</v>
      </c>
      <c r="Z572" s="5" t="n">
        <v>1</v>
      </c>
      <c r="AA572" s="5" t="n">
        <v>0</v>
      </c>
      <c r="AB572" s="5" t="n">
        <f aca="false">IF(AND(D572="Humanitarian", AE572&lt;&gt;"."), 1, 0)</f>
        <v>0</v>
      </c>
      <c r="AC572" s="5" t="n">
        <f aca="false">IF(OR(M572="undisclosed", M572="."), 0, IF(M572=N572, 1, 0))</f>
        <v>0</v>
      </c>
      <c r="AD572" s="5" t="n">
        <v>0</v>
      </c>
      <c r="AE572" s="1" t="s">
        <v>62</v>
      </c>
      <c r="AF572" s="12" t="str">
        <f aca="false">""</f>
        <v/>
      </c>
      <c r="AG572" s="43" t="n">
        <v>1</v>
      </c>
      <c r="AH572" s="43" t="s">
        <v>66</v>
      </c>
      <c r="AI572" s="43" t="s">
        <v>67</v>
      </c>
      <c r="AJ572" s="43" t="n">
        <v>1</v>
      </c>
      <c r="AK572" s="43" t="n">
        <v>9</v>
      </c>
      <c r="AL572" s="5" t="n">
        <v>0</v>
      </c>
      <c r="AM572" s="36" t="n">
        <f aca="false">IF(OR(AN572="2022-2023",AN572=2022), 1, 0)</f>
        <v>1</v>
      </c>
      <c r="AN572" s="36" t="s">
        <v>68</v>
      </c>
      <c r="AO572" s="36" t="n">
        <f aca="false">VLOOKUP($I572,'[1]Price List, Weapons &amp; Items'!B$1:F$1048576,5,0)</f>
        <v>0</v>
      </c>
      <c r="AP572" s="36" t="n">
        <f aca="false">IF(AND(AO572=1,M572="undisclosed")=TRUE(),1,0)</f>
        <v>0</v>
      </c>
      <c r="AQ572" s="36" t="n">
        <f aca="false">IF(AND(AO572=1,N572="undisclosed")=TRUE(),1,0)</f>
        <v>0</v>
      </c>
      <c r="AR572" s="36" t="n">
        <f aca="false">IFERROR(IF(SEARCH("ammuni",I572,1)&gt;0,1,0),0)</f>
        <v>0</v>
      </c>
      <c r="AS572" s="5" t="str">
        <f aca="false">VLOOKUP($I572,'[1]Price List, Weapons &amp; Items'!B$1:L$1048576,COLUMN('[1]Price List, Weapons &amp; Items'!$J$11)-1,0)</f>
        <v>.</v>
      </c>
      <c r="AT572" s="5" t="str">
        <f aca="false">IF(I572=".",".",VLOOKUP($I572,'[1]Price List, Weapons &amp; Items'!B$1:J$1048576,3,0))</f>
        <v>.</v>
      </c>
      <c r="AU572" s="13" t="e">
        <f aca="true">IF(AG572=1,(OFFSET(I572,0,0,COUNTIF(#REF!,A572),1)),"")</f>
        <v>#REF!</v>
      </c>
      <c r="AV572" s="5" t="n">
        <f aca="false">VLOOKUP($I572,'[1]Price List, Weapons &amp; Items'!B$1:L$1048576,COLUMN('[1]Price List, Weapons &amp; Items'!$L$11)-1,0)</f>
        <v>0</v>
      </c>
      <c r="AW572" s="5" t="n">
        <f aca="false">IF(U572="Yes",1,0)</f>
        <v>1</v>
      </c>
      <c r="AX572" s="5" t="n">
        <f aca="false">IF(D572="Military",IF(OR(IFERROR(SEARCH("equipment",E572,1),0)&gt;0,IFERROR(SEARCH("weapons",E572,1),0)&gt;0),1,0),0)</f>
        <v>0</v>
      </c>
      <c r="AY572" s="5" t="str">
        <f aca="false">IFERROR(IF(VALUE(TEXT(C572,"mm"))=IF(AK572&gt;12,AK572-12,AK572),".",IF(TEXT(C572,"mm")="01",".",1)),"Value is not in date format")</f>
        <v>.</v>
      </c>
      <c r="AZ572" s="5" t="str">
        <f aca="false">IF(AND(A572=A571,C572=C571)=TRUE(),IF(F572=F571,".","1"),".")</f>
        <v>.</v>
      </c>
      <c r="BA572" s="5" t="str">
        <f aca="false">IF(AND(_xlfn.ISFORMULA(R572),_xlfn.ISFORMULA(S572),_xlfn.ISFORMULA(T572))=TRUE(),".",1)</f>
        <v>.</v>
      </c>
      <c r="BB572" s="5" t="str">
        <f aca="false">IF(T572&lt;&gt;".",IF(T572&gt;S572,1,"."),".")</f>
        <v>.</v>
      </c>
      <c r="BC572" s="5" t="n">
        <f aca="false">IFERROR(VLOOKUP(B572,'[1]Share, Heavy Weapons to Ukraine'!B$1:AA$1048576,COLUMN('[1]Share, Heavy Weapons to Ukraine'!C581)-1,0),0)</f>
        <v>1</v>
      </c>
      <c r="BD572" s="5" t="n">
        <f aca="false">VLOOKUP(Sheet1!B572,'[1]Country Summary (€)'!B$1:F$1048576,COLUMN('[1]Country Summary (€)'!C582)-1,FALSE())</f>
        <v>0</v>
      </c>
      <c r="BE572" s="5" t="str">
        <f aca="false">IF(AND(AG572=1,D572="Military",H572&lt;&gt;"Not given")=TRUE(),IF(SUMIFS(#REF!,#REF!,A572)&gt;0,ABS((SUMIFS(#REF!,#REF!,A572)/VLOOKUP("USD",'[1]Exchange Rates'!B$1:C$1048576,2,0)))/S572,"."),".")</f>
        <v>.</v>
      </c>
      <c r="BF572" s="1" t="str">
        <f aca="false">IF(AND(AG572=1,D572="Military",H572&lt;&gt;"Not given")=TRUE(),IF(SUMIFS(#REF!,#REF!,A572)&gt;0,IF((ABS((SUMIFS(#REF!,#REF!,A572)/VLOOKUP("USD",'[1]Exchange Rates'!B$1:C$1048576,2,0)))/S572)&gt;1,(SUMIFS(#REF!,#REF!,A572)-S572)/S572,(S572-SUMIFS(#REF!,#REF!,A572))/SUMIFS(#REF!,#REF!,A572)),"."),".")</f>
        <v>.</v>
      </c>
    </row>
    <row r="573" customFormat="false" ht="15.75" hidden="false" customHeight="true" outlineLevel="0" collapsed="false">
      <c r="A573" s="37" t="s">
        <v>615</v>
      </c>
      <c r="B573" s="37" t="s">
        <v>57</v>
      </c>
      <c r="C573" s="38" t="n">
        <v>44901</v>
      </c>
      <c r="D573" s="37" t="s">
        <v>606</v>
      </c>
      <c r="E573" s="37" t="s">
        <v>607</v>
      </c>
      <c r="F573" s="37" t="s">
        <v>616</v>
      </c>
      <c r="G573" s="5" t="s">
        <v>61</v>
      </c>
      <c r="H573" s="39" t="n">
        <v>13370000000</v>
      </c>
      <c r="I573" s="37" t="s">
        <v>62</v>
      </c>
      <c r="J573" s="7" t="str">
        <f aca="false">VLOOKUP($I573,'[1]Price List, Weapons &amp; Items'!B$1:C$1048576,2,0)</f>
        <v>.</v>
      </c>
      <c r="K573" s="7" t="str">
        <f aca="false">IF(I573=".",I573,VLOOKUP($I573,'[1]Price List, Weapons &amp; Items'!B$1:D$1048576,3,0))</f>
        <v>.</v>
      </c>
      <c r="L573" s="8" t="n">
        <f aca="false">VLOOKUP(I573,'[1]Price List, Weapons &amp; Items'!B$1:E$1048576,4,0)</f>
        <v>0</v>
      </c>
      <c r="M573" s="40" t="s">
        <v>62</v>
      </c>
      <c r="N573" s="9" t="s">
        <v>62</v>
      </c>
      <c r="O573" s="9" t="str">
        <f aca="false">VLOOKUP($I573,'[1]Price List, Weapons &amp; Items'!B$1:G$1048576,6,0)</f>
        <v>.</v>
      </c>
      <c r="P573" s="6" t="str">
        <f aca="false">IF(TYPE(M573)=1,IF(TYPE(O573)=1,M573*O573,"No price"),".")</f>
        <v>.</v>
      </c>
      <c r="Q573" s="6" t="str">
        <f aca="false">IF(TYPE(N573)=1,IF(TYPE(O573)=1,N573*O573,"No price"),".")</f>
        <v>.</v>
      </c>
      <c r="R573" s="6" t="n">
        <f aca="false">IF(AG573=1,IF(H573&lt;&gt;"Not given",H573,IF(TYPE(H573)=2,IF(SUMIFS(#REF!,#REF!,A573)&gt;0,SUMIFS(#REF!,#REF!,A573),"."),"Format error")),"")</f>
        <v>13370000000</v>
      </c>
      <c r="S573" s="6" t="n">
        <f aca="false">IF(AND(AG573=1,R573&lt;&gt;".")=TRUE(),R573/VLOOKUP(G573,'[1]Exchange Rates'!B$1:C$1048576,2,0),IF(R573=".",".",""))</f>
        <v>12090793995.2975</v>
      </c>
      <c r="T573" s="6" t="str">
        <f aca="false">IF(AG573=1,IF(AI573="Value is not given at all",".",IF(AI573="Value is given by the source",S573,IF(AI573="Value is calculated with prices",(IF(SUMIFS(#REF!,#REF!,A573)&gt;0,SUMIFS(#REF!,#REF!,A573),"."))/VLOOKUP("USD",'[1]Exchange Rates'!B$1:C$1048576,2,0),"Error with coding"))),"")</f>
        <v>.</v>
      </c>
      <c r="U573" s="5" t="s">
        <v>63</v>
      </c>
      <c r="V573" s="42" t="s">
        <v>99</v>
      </c>
      <c r="W573" s="34" t="s">
        <v>609</v>
      </c>
      <c r="X573" s="37" t="s">
        <v>62</v>
      </c>
      <c r="Y573" s="37" t="s">
        <v>62</v>
      </c>
      <c r="Z573" s="5" t="n">
        <v>1</v>
      </c>
      <c r="AA573" s="5" t="n">
        <v>0</v>
      </c>
      <c r="AB573" s="5" t="n">
        <f aca="false">IF(AND(D573="Humanitarian", AE573&lt;&gt;"."), 1, 0)</f>
        <v>0</v>
      </c>
      <c r="AC573" s="5" t="n">
        <f aca="false">IF(OR(M573="undisclosed", M573="."), 0, IF(M573=N573, 1, 0))</f>
        <v>0</v>
      </c>
      <c r="AD573" s="5" t="n">
        <v>0</v>
      </c>
      <c r="AE573" s="1" t="s">
        <v>62</v>
      </c>
      <c r="AF573" s="12" t="str">
        <f aca="false">""</f>
        <v/>
      </c>
      <c r="AG573" s="43" t="n">
        <v>1</v>
      </c>
      <c r="AH573" s="43" t="s">
        <v>66</v>
      </c>
      <c r="AI573" s="43" t="s">
        <v>67</v>
      </c>
      <c r="AJ573" s="43" t="n">
        <v>1</v>
      </c>
      <c r="AK573" s="43" t="n">
        <v>12</v>
      </c>
      <c r="AL573" s="5" t="n">
        <v>0</v>
      </c>
      <c r="AM573" s="36" t="n">
        <f aca="false">IF(OR(AN573="2022-2023",AN573=2022), 1, 0)</f>
        <v>1</v>
      </c>
      <c r="AN573" s="36" t="s">
        <v>68</v>
      </c>
      <c r="AO573" s="36" t="n">
        <f aca="false">VLOOKUP($I573,'[1]Price List, Weapons &amp; Items'!B$1:F$1048576,5,0)</f>
        <v>0</v>
      </c>
      <c r="AP573" s="36" t="n">
        <f aca="false">IF(AND(AO573=1,M573="undisclosed")=TRUE(),1,0)</f>
        <v>0</v>
      </c>
      <c r="AQ573" s="36" t="n">
        <f aca="false">IF(AND(AO573=1,N573="undisclosed")=TRUE(),1,0)</f>
        <v>0</v>
      </c>
      <c r="AR573" s="36" t="n">
        <f aca="false">IFERROR(IF(SEARCH("ammuni",I573,1)&gt;0,1,0),0)</f>
        <v>0</v>
      </c>
      <c r="AS573" s="5" t="str">
        <f aca="false">VLOOKUP($I573,'[1]Price List, Weapons &amp; Items'!B$1:L$1048576,COLUMN('[1]Price List, Weapons &amp; Items'!$J$11)-1,0)</f>
        <v>.</v>
      </c>
      <c r="AT573" s="5" t="str">
        <f aca="false">IF(I573=".",".",VLOOKUP($I573,'[1]Price List, Weapons &amp; Items'!B$1:J$1048576,3,0))</f>
        <v>.</v>
      </c>
      <c r="AU573" s="13" t="e">
        <f aca="true">IF(AG573=1,(OFFSET(I573,0,0,COUNTIF(#REF!,A573),1)),"")</f>
        <v>#REF!</v>
      </c>
      <c r="AV573" s="5" t="n">
        <f aca="false">VLOOKUP($I573,'[1]Price List, Weapons &amp; Items'!B$1:L$1048576,COLUMN('[1]Price List, Weapons &amp; Items'!$L$11)-1,0)</f>
        <v>0</v>
      </c>
      <c r="AW573" s="5" t="n">
        <f aca="false">IF(U573="Yes",1,0)</f>
        <v>1</v>
      </c>
      <c r="AX573" s="5" t="n">
        <f aca="false">IF(D573="Military",IF(OR(IFERROR(SEARCH("equipment",E573,1),0)&gt;0,IFERROR(SEARCH("weapons",E573,1),0)&gt;0),1,0),0)</f>
        <v>0</v>
      </c>
      <c r="AY573" s="5" t="str">
        <f aca="false">IFERROR(IF(VALUE(TEXT(C573,"mm"))=IF(AK573&gt;12,AK573-12,AK573),".",IF(TEXT(C573,"mm")="01",".",1)),"Value is not in date format")</f>
        <v>.</v>
      </c>
      <c r="AZ573" s="5" t="str">
        <f aca="false">IF(AND(A573=A572,C573=C572)=TRUE(),IF(F573=F572,".","1"),".")</f>
        <v>.</v>
      </c>
      <c r="BA573" s="5" t="str">
        <f aca="false">IF(AND(_xlfn.ISFORMULA(R573),_xlfn.ISFORMULA(S573),_xlfn.ISFORMULA(T573))=TRUE(),".",1)</f>
        <v>.</v>
      </c>
      <c r="BB573" s="5" t="str">
        <f aca="false">IF(T573&lt;&gt;".",IF(T573&gt;S573,1,"."),".")</f>
        <v>.</v>
      </c>
      <c r="BC573" s="5" t="n">
        <f aca="false">IFERROR(VLOOKUP(B573,'[1]Share, Heavy Weapons to Ukraine'!B$1:AA$1048576,COLUMN('[1]Share, Heavy Weapons to Ukraine'!C582)-1,0),0)</f>
        <v>1</v>
      </c>
      <c r="BD573" s="5" t="n">
        <f aca="false">VLOOKUP(Sheet1!B573,'[1]Country Summary (€)'!B$1:F$1048576,COLUMN('[1]Country Summary (€)'!C583)-1,FALSE())</f>
        <v>0</v>
      </c>
      <c r="BE573" s="5" t="str">
        <f aca="false">IF(AND(AG573=1,D573="Military",H573&lt;&gt;"Not given")=TRUE(),IF(SUMIFS(#REF!,#REF!,A573)&gt;0,ABS((SUMIFS(#REF!,#REF!,A573)/VLOOKUP("USD",'[1]Exchange Rates'!B$1:C$1048576,2,0)))/S573,"."),".")</f>
        <v>.</v>
      </c>
      <c r="BF573" s="1" t="str">
        <f aca="false">IF(AND(AG573=1,D573="Military",H573&lt;&gt;"Not given")=TRUE(),IF(SUMIFS(#REF!,#REF!,A573)&gt;0,IF((ABS((SUMIFS(#REF!,#REF!,A573)/VLOOKUP("USD",'[1]Exchange Rates'!B$1:C$1048576,2,0)))/S573)&gt;1,(SUMIFS(#REF!,#REF!,A573)-S573)/S573,(S573-SUMIFS(#REF!,#REF!,A573))/SUMIFS(#REF!,#REF!,A573)),"."),".")</f>
        <v>.</v>
      </c>
    </row>
    <row r="1046869" customFormat="false" ht="15.75" hidden="false" customHeight="true" outlineLevel="0" collapsed="false">
      <c r="A1046869" s="14" t="s">
        <v>0</v>
      </c>
      <c r="B1046869" s="15" t="s">
        <v>1</v>
      </c>
      <c r="C1046869" s="16" t="s">
        <v>2</v>
      </c>
      <c r="D1046869" s="15" t="s">
        <v>3</v>
      </c>
      <c r="E1046869" s="15" t="s">
        <v>4</v>
      </c>
      <c r="F1046869" s="17" t="s">
        <v>5</v>
      </c>
      <c r="G1046869" s="14" t="s">
        <v>6</v>
      </c>
      <c r="H1046869" s="18" t="s">
        <v>7</v>
      </c>
      <c r="I1046869" s="19" t="s">
        <v>8</v>
      </c>
      <c r="J1046869" s="20" t="s">
        <v>9</v>
      </c>
      <c r="K1046869" s="21" t="s">
        <v>10</v>
      </c>
      <c r="L1046869" s="22" t="s">
        <v>11</v>
      </c>
      <c r="M1046869" s="23" t="s">
        <v>12</v>
      </c>
      <c r="N1046869" s="23" t="s">
        <v>13</v>
      </c>
      <c r="O1046869" s="24" t="s">
        <v>14</v>
      </c>
      <c r="P1046869" s="25" t="s">
        <v>15</v>
      </c>
      <c r="Q1046869" s="25" t="s">
        <v>16</v>
      </c>
      <c r="R1046869" s="25" t="s">
        <v>17</v>
      </c>
      <c r="S1046869" s="26" t="s">
        <v>18</v>
      </c>
      <c r="T1046869" s="18" t="s">
        <v>19</v>
      </c>
      <c r="U1046869" s="14" t="s">
        <v>20</v>
      </c>
      <c r="V1046869" s="14" t="s">
        <v>21</v>
      </c>
      <c r="W1046869" s="14" t="s">
        <v>22</v>
      </c>
      <c r="X1046869" s="14" t="s">
        <v>23</v>
      </c>
      <c r="Y1046869" s="14" t="s">
        <v>24</v>
      </c>
      <c r="Z1046869" s="14" t="s">
        <v>25</v>
      </c>
      <c r="AA1046869" s="14" t="s">
        <v>26</v>
      </c>
      <c r="AB1046869" s="27" t="s">
        <v>27</v>
      </c>
      <c r="AC1046869" s="27" t="s">
        <v>28</v>
      </c>
      <c r="AD1046869" s="27" t="s">
        <v>29</v>
      </c>
      <c r="AE1046869" s="28" t="s">
        <v>30</v>
      </c>
      <c r="AF1046869" s="29" t="s">
        <v>31</v>
      </c>
      <c r="AG1046869" s="30" t="s">
        <v>32</v>
      </c>
      <c r="AH1046869" s="31" t="s">
        <v>33</v>
      </c>
      <c r="AI1046869" s="31" t="s">
        <v>34</v>
      </c>
      <c r="AJ1046869" s="31" t="s">
        <v>35</v>
      </c>
      <c r="AK1046869" s="31" t="s">
        <v>36</v>
      </c>
      <c r="AL1046869" s="31" t="s">
        <v>37</v>
      </c>
      <c r="AM1046869" s="31" t="s">
        <v>38</v>
      </c>
      <c r="AN1046869" s="31" t="s">
        <v>39</v>
      </c>
      <c r="AO1046869" s="31" t="s">
        <v>40</v>
      </c>
      <c r="AP1046869" s="31" t="s">
        <v>41</v>
      </c>
      <c r="AQ1046869" s="31" t="s">
        <v>42</v>
      </c>
      <c r="AR1046869" s="31" t="s">
        <v>43</v>
      </c>
      <c r="AS1046869" s="14" t="s">
        <v>44</v>
      </c>
      <c r="AT1046869" s="14" t="s">
        <v>10</v>
      </c>
      <c r="AU1046869" s="14" t="s">
        <v>45</v>
      </c>
      <c r="AV1046869" s="14" t="n">
        <f aca="false">'[1]Price List, Weapons &amp; Items'!L1046879</f>
        <v>0</v>
      </c>
      <c r="AW1046869" s="14" t="s">
        <v>46</v>
      </c>
      <c r="AX1046869" s="14" t="s">
        <v>47</v>
      </c>
      <c r="AY1046869" s="14" t="s">
        <v>48</v>
      </c>
      <c r="AZ1046869" s="14" t="s">
        <v>49</v>
      </c>
      <c r="BA1046869" s="14" t="s">
        <v>50</v>
      </c>
      <c r="BB1046869" s="17" t="s">
        <v>51</v>
      </c>
      <c r="BC1046869" s="17" t="s">
        <v>52</v>
      </c>
      <c r="BD1046869" s="14" t="s">
        <v>53</v>
      </c>
      <c r="BE1046869" s="14" t="s">
        <v>54</v>
      </c>
      <c r="BF1046869" s="14" t="s">
        <v>55</v>
      </c>
      <c r="BG1046869" s="14"/>
      <c r="BH1046869" s="14"/>
      <c r="BI1046869" s="14"/>
      <c r="BJ1046869" s="14"/>
      <c r="BK1046869" s="14"/>
      <c r="BL1046869" s="14"/>
      <c r="BM1046869" s="14"/>
      <c r="BN1046869" s="14"/>
      <c r="BO1046869" s="14"/>
      <c r="BP1046869" s="14"/>
      <c r="BQ1046869" s="14"/>
      <c r="BR1046869" s="14"/>
      <c r="BS1046869" s="14"/>
      <c r="BT1046869" s="14"/>
      <c r="BU1046869" s="14"/>
      <c r="BV1046869" s="14"/>
      <c r="BW1046869" s="14"/>
      <c r="BX1046869" s="14"/>
      <c r="BY1046869" s="14"/>
      <c r="BZ1046869" s="14"/>
      <c r="CA1046869" s="14"/>
    </row>
    <row r="1046870" customFormat="false" ht="15.75" hidden="false" customHeight="true" outlineLevel="0" collapsed="false">
      <c r="A1046870" s="1" t="s">
        <v>56</v>
      </c>
      <c r="B1046870" s="1" t="s">
        <v>57</v>
      </c>
      <c r="C1046870" s="2" t="n">
        <v>44619</v>
      </c>
      <c r="D1046870" s="3" t="s">
        <v>58</v>
      </c>
      <c r="E1046870" s="3" t="s">
        <v>59</v>
      </c>
      <c r="F1046870" s="4" t="s">
        <v>60</v>
      </c>
      <c r="G1046870" s="5" t="s">
        <v>61</v>
      </c>
      <c r="H1046870" s="6" t="n">
        <v>54000000</v>
      </c>
      <c r="I1046870" s="1" t="s">
        <v>62</v>
      </c>
      <c r="J1046870" s="7" t="str">
        <f aca="false">VLOOKUP($I1046870,'[1]Price List, Weapons &amp; Items'!B$1:C$1048576,2,0)</f>
        <v>.</v>
      </c>
      <c r="K1046870" s="7" t="str">
        <f aca="false">IF(I1046870=".",I1046870,VLOOKUP($I1046870,'[1]Price List, Weapons &amp; Items'!B$1:D$1048576,3,0))</f>
        <v>.</v>
      </c>
      <c r="L1046870" s="8" t="n">
        <f aca="false">VLOOKUP(I1046870,'[1]Price List, Weapons &amp; Items'!B$1:E$1048576,4,0)</f>
        <v>0</v>
      </c>
      <c r="M1046870" s="9" t="s">
        <v>62</v>
      </c>
      <c r="N1046870" s="9" t="s">
        <v>62</v>
      </c>
      <c r="O1046870" s="9" t="str">
        <f aca="false">VLOOKUP($I1046870,'[1]Price List, Weapons &amp; Items'!B$1:G$1048576,6,0)</f>
        <v>.</v>
      </c>
      <c r="P1046870" s="6" t="str">
        <f aca="false">IF(TYPE(M1046870)=1,IF(TYPE(O1046870)=1,M1046870*O1046870,"No price"),".")</f>
        <v>.</v>
      </c>
      <c r="Q1046870" s="6" t="str">
        <f aca="false">IF(TYPE(N1046870)=1,IF(TYPE(O1046870)=1,N1046870*O1046870,"No price"),".")</f>
        <v>.</v>
      </c>
      <c r="R1046870" s="6" t="n">
        <f aca="false">IF(AG1046870=1,IF(H1046870&lt;&gt;"Not given",H1046870,IF(TYPE(H1046870)=2,IF(SUMIFS(#REF!,#REF!,A1046870)&gt;0,SUMIFS(#REF!,#REF!,A1046870),"."),"Format error")),"")</f>
        <v>54000000</v>
      </c>
      <c r="S1046870" s="6" t="n">
        <f aca="false">IF(AND(AG1046870=1,R1046870&lt;&gt;".")=TRUE(),R1046870/VLOOKUP(G1046870,'[1]Exchange Rates'!B$1:C$1048576,2,0),IF(R1046870=".",".",""))</f>
        <v>48833423.7655996</v>
      </c>
      <c r="T1046870" s="6" t="str">
        <f aca="false">IF(AG1046870=1,IF(AI1046870="Value is not given at all",".",IF(AI1046870="Value is given by the source",S1046870,IF(AI1046870="Value is calculated with prices",(IF(SUMIFS(#REF!,#REF!,A1046870)&gt;0,SUMIFS(#REF!,#REF!,A1046870),"."))/VLOOKUP("USD",'[1]Exchange Rates'!B$1:C$1048576,2,0),"Error with coding"))),"")</f>
        <v>.</v>
      </c>
      <c r="U1046870" s="5" t="s">
        <v>63</v>
      </c>
      <c r="V1046870" s="32" t="s">
        <v>64</v>
      </c>
      <c r="W1046870" s="32" t="s">
        <v>65</v>
      </c>
      <c r="X1046870" s="33" t="s">
        <v>62</v>
      </c>
      <c r="Y1046870" s="34" t="s">
        <v>62</v>
      </c>
      <c r="Z1046870" s="5" t="n">
        <v>0</v>
      </c>
      <c r="AA1046870" s="5" t="n">
        <v>0</v>
      </c>
      <c r="AB1046870" s="5" t="n">
        <f aca="false">IF(AND(D1046870="Humanitarian", AE1046870&lt;&gt;"."), 1, 0)</f>
        <v>0</v>
      </c>
      <c r="AC1046870" s="5" t="n">
        <f aca="false">IF(OR(M1046870="undisclosed", M1046870="."), 0, IF(M1046870=N1046870, 1, 0))</f>
        <v>0</v>
      </c>
      <c r="AD1046870" s="5" t="n">
        <v>0</v>
      </c>
      <c r="AE1046870" s="35" t="s">
        <v>62</v>
      </c>
      <c r="AF1046870" s="12" t="str">
        <f aca="false">""</f>
        <v/>
      </c>
      <c r="AG1046870" s="36" t="n">
        <v>1</v>
      </c>
      <c r="AH1046870" s="36" t="s">
        <v>66</v>
      </c>
      <c r="AI1046870" s="36" t="s">
        <v>67</v>
      </c>
      <c r="AJ1046870" s="36" t="n">
        <v>1</v>
      </c>
      <c r="AK1046870" s="36" t="n">
        <v>2</v>
      </c>
      <c r="AL1046870" s="36" t="n">
        <v>0</v>
      </c>
      <c r="AM1046870" s="36" t="n">
        <f aca="false">IF(OR(AN1046870="2022-2023",AN1046870=2022), 1, 0)</f>
        <v>1</v>
      </c>
      <c r="AN1046870" s="36" t="s">
        <v>68</v>
      </c>
      <c r="AO1046870" s="36" t="n">
        <f aca="false">VLOOKUP($I1046870,'[1]Price List, Weapons &amp; Items'!B$1:F$1048576,5,0)</f>
        <v>0</v>
      </c>
      <c r="AP1046870" s="36" t="n">
        <f aca="false">IF(AND(AO1046870=1,M1046870="undisclosed")=TRUE(),1,0)</f>
        <v>0</v>
      </c>
      <c r="AQ1046870" s="36" t="n">
        <f aca="false">IF(AND(AO1046870=1,N1046870="undisclosed")=TRUE(),1,0)</f>
        <v>0</v>
      </c>
      <c r="AR1046870" s="36" t="n">
        <f aca="false">IFERROR(IF(SEARCH("ammuni",I1046870,1)&gt;0,1,0),0)</f>
        <v>0</v>
      </c>
      <c r="AS1046870" s="5" t="str">
        <f aca="false">VLOOKUP($I1046870,'[1]Price List, Weapons &amp; Items'!B$1:L$1048576,COLUMN('[1]Price List, Weapons &amp; Items'!$J$11)-1,0)</f>
        <v>.</v>
      </c>
      <c r="AT1046870" s="5" t="str">
        <f aca="false">IF(I1046870=".",".",VLOOKUP($I1046870,'[1]Price List, Weapons &amp; Items'!B$1:J$1048576,3,0))</f>
        <v>.</v>
      </c>
      <c r="AU1046870" s="13" t="e">
        <f aca="true">IF(AG1046870=1,(OFFSET(I1046870,0,0,COUNTIF(#REF!,A1046870),1)),"")</f>
        <v>#REF!</v>
      </c>
      <c r="AV1046870" s="5" t="n">
        <f aca="false">VLOOKUP($I1046870,'[1]Price List, Weapons &amp; Items'!B$1:L$1048576,COLUMN('[1]Price List, Weapons &amp; Items'!$L$11)-1,0)</f>
        <v>0</v>
      </c>
      <c r="AW1046870" s="5" t="n">
        <f aca="false">IF(U1046870="Yes",1,0)</f>
        <v>1</v>
      </c>
      <c r="AX1046870" s="5" t="n">
        <f aca="false">IF(D1046870="Military",IF(OR(IFERROR(SEARCH("equipment",E1046870,1),0)&gt;0,IFERROR(SEARCH("weapons",E1046870,1),0)&gt;0),1,0),0)</f>
        <v>0</v>
      </c>
      <c r="AY1046870" s="5" t="str">
        <f aca="false">IFERROR(IF(VALUE(TEXT(C1046870,"mm"))=IF(AK1046870&gt;12,AK1046870-12,AK1046870),".",IF(TEXT(C1046870,"mm")="01",".",1)),"Value is not in date format")</f>
        <v>.</v>
      </c>
      <c r="AZ1046870" s="5" t="str">
        <f aca="false">IF(AND(A1046870=A1046869,C1046870=C1046869)=TRUE(),IF(F1046870=F1046869,".","1"),".")</f>
        <v>.</v>
      </c>
      <c r="BA1046870" s="5" t="str">
        <f aca="false">IF(AND(_xlfn.ISFORMULA(R1046870),_xlfn.ISFORMULA(S1046870),_xlfn.ISFORMULA(T1046870))=TRUE(),".",1)</f>
        <v>.</v>
      </c>
      <c r="BB1046870" s="5" t="str">
        <f aca="false">IF(T1046870&lt;&gt;".",IF(T1046870&gt;S1046870,1,"."),".")</f>
        <v>.</v>
      </c>
      <c r="BC1046870" s="5" t="n">
        <f aca="false">IFERROR(VLOOKUP(B1046870,'[1]Share, Heavy Weapons to Ukraine'!B$1:AA$1048576,COLUMN('[1]Share, Heavy Weapons to Ukraine'!C1046879)-1,0),0)</f>
        <v>1</v>
      </c>
      <c r="BD1046870" s="5" t="n">
        <f aca="false">VLOOKUP(Sheet1!B1046870,'[1]Country Summary (€)'!B$1:F$1048576,COLUMN('[1]Country Summary (€)'!C1046880)-1,FALSE())</f>
        <v>0</v>
      </c>
      <c r="BE1046870" s="5" t="str">
        <f aca="false">IF(AND(AG1046870=1,D1046870="Military",H1046870&lt;&gt;"Not given")=TRUE(),IF(SUMIFS(#REF!,#REF!,A1046870)&gt;0,ABS((SUMIFS(#REF!,#REF!,A1046870)/VLOOKUP("USD",'[1]Exchange Rates'!B$1:C$1048576,2,0)))/S1046870,"."),".")</f>
        <v>.</v>
      </c>
      <c r="BF1046870" s="1" t="str">
        <f aca="false">IF(AND(AG1046870=1,D1046870="Military",H1046870&lt;&gt;"Not given")=TRUE(),IF(SUMIFS(#REF!,#REF!,A1046870)&gt;0,IF((ABS((SUMIFS(#REF!,#REF!,A1046870)/VLOOKUP("USD",'[1]Exchange Rates'!B$1:C$1048576,2,0)))/S1046870)&gt;1,(SUMIFS(#REF!,#REF!,A1046870)-S1046870)/S1046870,(S1046870-SUMIFS(#REF!,#REF!,A1046870))/SUMIFS(#REF!,#REF!,A1046870)),"."),".")</f>
        <v>.</v>
      </c>
    </row>
    <row r="1046871" customFormat="false" ht="15.75" hidden="false" customHeight="true" outlineLevel="0" collapsed="false">
      <c r="A1046871" s="37" t="s">
        <v>69</v>
      </c>
      <c r="B1046871" s="37" t="s">
        <v>57</v>
      </c>
      <c r="C1046871" s="38" t="n">
        <v>44635</v>
      </c>
      <c r="D1046871" s="37" t="s">
        <v>58</v>
      </c>
      <c r="E1046871" s="37" t="s">
        <v>70</v>
      </c>
      <c r="F1046871" s="37" t="s">
        <v>71</v>
      </c>
      <c r="G1046871" s="5" t="s">
        <v>61</v>
      </c>
      <c r="H1046871" s="39" t="n">
        <v>30000000</v>
      </c>
      <c r="I1046871" s="37" t="s">
        <v>62</v>
      </c>
      <c r="J1046871" s="7" t="str">
        <f aca="false">VLOOKUP($I1046871,'[1]Price List, Weapons &amp; Items'!B$1:C$1048576,2,0)</f>
        <v>.</v>
      </c>
      <c r="K1046871" s="7" t="str">
        <f aca="false">IF(I1046871=".",I1046871,VLOOKUP($I1046871,'[1]Price List, Weapons &amp; Items'!B$1:D$1048576,3,0))</f>
        <v>.</v>
      </c>
      <c r="L1046871" s="8" t="n">
        <f aca="false">VLOOKUP(I1046871,'[1]Price List, Weapons &amp; Items'!B$1:E$1048576,4,0)</f>
        <v>0</v>
      </c>
      <c r="M1046871" s="40" t="s">
        <v>62</v>
      </c>
      <c r="N1046871" s="41" t="s">
        <v>62</v>
      </c>
      <c r="O1046871" s="9" t="str">
        <f aca="false">VLOOKUP($I1046871,'[1]Price List, Weapons &amp; Items'!B$1:G$1048576,6,0)</f>
        <v>.</v>
      </c>
      <c r="P1046871" s="6" t="str">
        <f aca="false">IF(TYPE(M1046871)=1,IF(TYPE(O1046871)=1,M1046871*O1046871,"No price"),".")</f>
        <v>.</v>
      </c>
      <c r="Q1046871" s="6" t="str">
        <f aca="false">IF(TYPE(N1046871)=1,IF(TYPE(O1046871)=1,N1046871*O1046871,"No price"),".")</f>
        <v>.</v>
      </c>
      <c r="R1046871" s="6" t="n">
        <f aca="false">IF(AG1046871=1,IF(H1046871&lt;&gt;"Not given",H1046871,IF(TYPE(H1046871)=2,IF(SUMIFS(#REF!,#REF!,A1046871)&gt;0,SUMIFS(#REF!,#REF!,A1046871),"."),"Format error")),"")</f>
        <v>30000000</v>
      </c>
      <c r="S1046871" s="6" t="n">
        <f aca="false">IF(AND(AG1046871=1,R1046871&lt;&gt;".")=TRUE(),R1046871/VLOOKUP(G1046871,'[1]Exchange Rates'!B$1:C$1048576,2,0),IF(R1046871=".",".",""))</f>
        <v>27129679.8697775</v>
      </c>
      <c r="T1046871" s="6" t="str">
        <f aca="false">IF(AG1046871=1,IF(AI1046871="Value is not given at all",".",IF(AI1046871="Value is given by the source",S1046871,IF(AI1046871="Value is calculated with prices",(IF(SUMIFS(#REF!,#REF!,A1046871)&gt;0,SUMIFS(#REF!,#REF!,A1046871),"."))/VLOOKUP("USD",'[1]Exchange Rates'!B$1:C$1048576,2,0),"Error with coding"))),"")</f>
        <v>.</v>
      </c>
      <c r="U1046871" s="5" t="s">
        <v>63</v>
      </c>
      <c r="V1046871" s="42" t="s">
        <v>72</v>
      </c>
      <c r="W1046871" s="34" t="s">
        <v>73</v>
      </c>
      <c r="X1046871" s="37" t="s">
        <v>62</v>
      </c>
      <c r="Y1046871" s="34" t="s">
        <v>62</v>
      </c>
      <c r="Z1046871" s="43" t="n">
        <v>0</v>
      </c>
      <c r="AA1046871" s="43" t="n">
        <v>0</v>
      </c>
      <c r="AB1046871" s="5" t="n">
        <f aca="false">IF(AND(D1046871="Humanitarian", AE1046871&lt;&gt;"."), 1, 0)</f>
        <v>0</v>
      </c>
      <c r="AC1046871" s="5" t="n">
        <f aca="false">IF(OR(M1046871="undisclosed", M1046871="."), 0, IF(M1046871=N1046871, 1, 0))</f>
        <v>0</v>
      </c>
      <c r="AD1046871" s="5" t="n">
        <v>0</v>
      </c>
      <c r="AE1046871" s="37" t="s">
        <v>62</v>
      </c>
      <c r="AF1046871" s="12" t="str">
        <f aca="false">""</f>
        <v/>
      </c>
      <c r="AG1046871" s="43" t="n">
        <v>1</v>
      </c>
      <c r="AH1046871" s="43" t="s">
        <v>66</v>
      </c>
      <c r="AI1046871" s="43" t="s">
        <v>67</v>
      </c>
      <c r="AJ1046871" s="43" t="n">
        <v>1</v>
      </c>
      <c r="AK1046871" s="43" t="n">
        <v>3</v>
      </c>
      <c r="AL1046871" s="5" t="n">
        <v>0</v>
      </c>
      <c r="AM1046871" s="36" t="n">
        <f aca="false">IF(OR(AN1046871="2022-2023",AN1046871=2022), 1, 0)</f>
        <v>1</v>
      </c>
      <c r="AN1046871" s="36" t="s">
        <v>68</v>
      </c>
      <c r="AO1046871" s="36" t="n">
        <f aca="false">VLOOKUP($I1046871,'[1]Price List, Weapons &amp; Items'!B$1:F$1048576,5,0)</f>
        <v>0</v>
      </c>
      <c r="AP1046871" s="36" t="n">
        <f aca="false">IF(AND(AO1046871=1,M1046871="undisclosed")=TRUE(),1,0)</f>
        <v>0</v>
      </c>
      <c r="AQ1046871" s="36" t="n">
        <f aca="false">IF(AND(AO1046871=1,N1046871="undisclosed")=TRUE(),1,0)</f>
        <v>0</v>
      </c>
      <c r="AR1046871" s="36" t="n">
        <f aca="false">IFERROR(IF(SEARCH("ammuni",I1046871,1)&gt;0,1,0),0)</f>
        <v>0</v>
      </c>
      <c r="AS1046871" s="5" t="str">
        <f aca="false">VLOOKUP($I1046871,'[1]Price List, Weapons &amp; Items'!B$1:L$1048576,COLUMN('[1]Price List, Weapons &amp; Items'!$J$11)-1,0)</f>
        <v>.</v>
      </c>
      <c r="AT1046871" s="5" t="str">
        <f aca="false">IF(I1046871=".",".",VLOOKUP($I1046871,'[1]Price List, Weapons &amp; Items'!B$1:J$1048576,3,0))</f>
        <v>.</v>
      </c>
      <c r="AU1046871" s="13" t="e">
        <f aca="true">IF(AG1046871=1,(OFFSET(I1046871,0,0,COUNTIF(#REF!,A1046871),1)),"")</f>
        <v>#REF!</v>
      </c>
      <c r="AV1046871" s="5" t="n">
        <f aca="false">VLOOKUP($I1046871,'[1]Price List, Weapons &amp; Items'!B$1:L$1048576,COLUMN('[1]Price List, Weapons &amp; Items'!$L$11)-1,0)</f>
        <v>0</v>
      </c>
      <c r="AW1046871" s="5" t="n">
        <f aca="false">IF(U1046871="Yes",1,0)</f>
        <v>1</v>
      </c>
      <c r="AX1046871" s="5" t="n">
        <f aca="false">IF(D1046871="Military",IF(OR(IFERROR(SEARCH("equipment",E1046871,1),0)&gt;0,IFERROR(SEARCH("weapons",E1046871,1),0)&gt;0),1,0),0)</f>
        <v>0</v>
      </c>
      <c r="AY1046871" s="5" t="str">
        <f aca="false">IFERROR(IF(VALUE(TEXT(C1046871,"mm"))=IF(AK1046871&gt;12,AK1046871-12,AK1046871),".",IF(TEXT(C1046871,"mm")="01",".",1)),"Value is not in date format")</f>
        <v>.</v>
      </c>
      <c r="AZ1046871" s="5" t="str">
        <f aca="false">IF(AND(A1046871=A1046870,C1046871=C1046870)=TRUE(),IF(F1046871=F1046870,".","1"),".")</f>
        <v>.</v>
      </c>
      <c r="BA1046871" s="5" t="str">
        <f aca="false">IF(AND(_xlfn.ISFORMULA(R1046871),_xlfn.ISFORMULA(S1046871),_xlfn.ISFORMULA(T1046871))=TRUE(),".",1)</f>
        <v>.</v>
      </c>
      <c r="BB1046871" s="5" t="str">
        <f aca="false">IF(T1046871&lt;&gt;".",IF(T1046871&gt;S1046871,1,"."),".")</f>
        <v>.</v>
      </c>
      <c r="BC1046871" s="5" t="n">
        <f aca="false">IFERROR(VLOOKUP(B1046871,'[1]Share, Heavy Weapons to Ukraine'!B$1:AA$1048576,COLUMN('[1]Share, Heavy Weapons to Ukraine'!C1046880)-1,0),0)</f>
        <v>1</v>
      </c>
      <c r="BD1046871" s="5" t="n">
        <f aca="false">VLOOKUP(Sheet1!B1046871,'[1]Country Summary (€)'!B$1:F$1048576,COLUMN('[1]Country Summary (€)'!C1046881)-1,FALSE())</f>
        <v>0</v>
      </c>
      <c r="BE1046871" s="5" t="str">
        <f aca="false">IF(AND(AG1046871=1,D1046871="Military",H1046871&lt;&gt;"Not given")=TRUE(),IF(SUMIFS(#REF!,#REF!,A1046871)&gt;0,ABS((SUMIFS(#REF!,#REF!,A1046871)/VLOOKUP("USD",'[1]Exchange Rates'!B$1:C$1048576,2,0)))/S1046871,"."),".")</f>
        <v>.</v>
      </c>
      <c r="BF1046871" s="1" t="str">
        <f aca="false">IF(AND(AG1046871=1,D1046871="Military",H1046871&lt;&gt;"Not given")=TRUE(),IF(SUMIFS(#REF!,#REF!,A1046871)&gt;0,IF((ABS((SUMIFS(#REF!,#REF!,A1046871)/VLOOKUP("USD",'[1]Exchange Rates'!B$1:C$1048576,2,0)))/S1046871)&gt;1,(SUMIFS(#REF!,#REF!,A1046871)-S1046871)/S1046871,(S1046871-SUMIFS(#REF!,#REF!,A1046871))/SUMIFS(#REF!,#REF!,A1046871)),"."),".")</f>
        <v>.</v>
      </c>
    </row>
    <row r="1046872" customFormat="false" ht="15.75" hidden="false" customHeight="true" outlineLevel="0" collapsed="false">
      <c r="A1046872" s="37" t="s">
        <v>74</v>
      </c>
      <c r="B1046872" s="37" t="s">
        <v>57</v>
      </c>
      <c r="C1046872" s="38" t="n">
        <v>44651</v>
      </c>
      <c r="D1046872" s="37" t="s">
        <v>58</v>
      </c>
      <c r="E1046872" s="37" t="s">
        <v>70</v>
      </c>
      <c r="F1046872" s="37" t="s">
        <v>75</v>
      </c>
      <c r="G1046872" s="5" t="s">
        <v>61</v>
      </c>
      <c r="H1046872" s="39" t="n">
        <f aca="false">85254690+93100000</f>
        <v>178354690</v>
      </c>
      <c r="I1046872" s="37" t="s">
        <v>62</v>
      </c>
      <c r="J1046872" s="7" t="str">
        <f aca="false">VLOOKUP($I1046872,'[1]Price List, Weapons &amp; Items'!B$1:C$1048576,2,0)</f>
        <v>.</v>
      </c>
      <c r="K1046872" s="7" t="str">
        <f aca="false">IF(I1046872=".",I1046872,VLOOKUP($I1046872,'[1]Price List, Weapons &amp; Items'!B$1:D$1048576,3,0))</f>
        <v>.</v>
      </c>
      <c r="L1046872" s="8" t="n">
        <f aca="false">VLOOKUP(I1046872,'[1]Price List, Weapons &amp; Items'!B$1:E$1048576,4,0)</f>
        <v>0</v>
      </c>
      <c r="M1046872" s="40" t="s">
        <v>62</v>
      </c>
      <c r="N1046872" s="41" t="s">
        <v>62</v>
      </c>
      <c r="O1046872" s="9" t="str">
        <f aca="false">VLOOKUP($I1046872,'[1]Price List, Weapons &amp; Items'!B$1:G$1048576,6,0)</f>
        <v>.</v>
      </c>
      <c r="P1046872" s="6" t="str">
        <f aca="false">IF(TYPE(M1046872)=1,IF(TYPE(O1046872)=1,M1046872*O1046872,"No price"),".")</f>
        <v>.</v>
      </c>
      <c r="Q1046872" s="6" t="str">
        <f aca="false">IF(TYPE(N1046872)=1,IF(TYPE(O1046872)=1,N1046872*O1046872,"No price"),".")</f>
        <v>.</v>
      </c>
      <c r="R1046872" s="6" t="n">
        <f aca="false">IF(AG1046872=1,IF(H1046872&lt;&gt;"Not given",H1046872,IF(TYPE(H1046872)=2,IF(SUMIFS(#REF!,#REF!,A1046872)&gt;0,SUMIFS(#REF!,#REF!,A1046872),"."),"Format error")),"")</f>
        <v>178354690</v>
      </c>
      <c r="S1046872" s="6" t="n">
        <f aca="false">IF(AND(AG1046872=1,R1046872&lt;&gt;".")=TRUE(),R1046872/VLOOKUP(G1046872,'[1]Exchange Rates'!B$1:C$1048576,2,0),IF(R1046872=".",".",""))</f>
        <v>161290188.099114</v>
      </c>
      <c r="T1046872" s="6" t="str">
        <f aca="false">IF(AG1046872=1,IF(AI1046872="Value is not given at all",".",IF(AI1046872="Value is given by the source",S1046872,IF(AI1046872="Value is calculated with prices",(IF(SUMIFS(#REF!,#REF!,A1046872)&gt;0,SUMIFS(#REF!,#REF!,A1046872),"."))/VLOOKUP("USD",'[1]Exchange Rates'!B$1:C$1048576,2,0),"Error with coding"))),"")</f>
        <v>.</v>
      </c>
      <c r="U1046872" s="5" t="s">
        <v>63</v>
      </c>
      <c r="V1046872" s="42" t="s">
        <v>72</v>
      </c>
      <c r="W1046872" s="34" t="s">
        <v>76</v>
      </c>
      <c r="X1046872" s="34" t="s">
        <v>77</v>
      </c>
      <c r="Y1046872" s="34" t="s">
        <v>78</v>
      </c>
      <c r="Z1046872" s="43" t="n">
        <v>0</v>
      </c>
      <c r="AA1046872" s="43" t="n">
        <v>0</v>
      </c>
      <c r="AB1046872" s="5" t="n">
        <f aca="false">IF(AND(D1046872="Humanitarian", AE1046872&lt;&gt;"."), 1, 0)</f>
        <v>0</v>
      </c>
      <c r="AC1046872" s="5" t="n">
        <f aca="false">IF(OR(M1046872="undisclosed", M1046872="."), 0, IF(M1046872=N1046872, 1, 0))</f>
        <v>0</v>
      </c>
      <c r="AD1046872" s="5" t="n">
        <v>0</v>
      </c>
      <c r="AE1046872" s="37" t="s">
        <v>62</v>
      </c>
      <c r="AF1046872" s="12" t="str">
        <f aca="false">""</f>
        <v/>
      </c>
      <c r="AG1046872" s="43" t="n">
        <v>1</v>
      </c>
      <c r="AH1046872" s="43" t="s">
        <v>66</v>
      </c>
      <c r="AI1046872" s="43" t="s">
        <v>67</v>
      </c>
      <c r="AJ1046872" s="43" t="n">
        <v>1</v>
      </c>
      <c r="AK1046872" s="43" t="n">
        <v>3</v>
      </c>
      <c r="AL1046872" s="5" t="n">
        <v>0</v>
      </c>
      <c r="AM1046872" s="36" t="n">
        <f aca="false">IF(OR(AN1046872="2022-2023",AN1046872=2022), 1, 0)</f>
        <v>1</v>
      </c>
      <c r="AN1046872" s="36" t="s">
        <v>68</v>
      </c>
      <c r="AO1046872" s="36" t="n">
        <f aca="false">VLOOKUP($I1046872,'[1]Price List, Weapons &amp; Items'!B$1:F$1048576,5,0)</f>
        <v>0</v>
      </c>
      <c r="AP1046872" s="36" t="n">
        <f aca="false">IF(AND(AO1046872=1,M1046872="undisclosed")=TRUE(),1,0)</f>
        <v>0</v>
      </c>
      <c r="AQ1046872" s="36" t="n">
        <f aca="false">IF(AND(AO1046872=1,N1046872="undisclosed")=TRUE(),1,0)</f>
        <v>0</v>
      </c>
      <c r="AR1046872" s="36" t="n">
        <f aca="false">IFERROR(IF(SEARCH("ammuni",I1046872,1)&gt;0,1,0),0)</f>
        <v>0</v>
      </c>
      <c r="AS1046872" s="5" t="str">
        <f aca="false">VLOOKUP($I1046872,'[1]Price List, Weapons &amp; Items'!B$1:L$1048576,COLUMN('[1]Price List, Weapons &amp; Items'!$J$11)-1,0)</f>
        <v>.</v>
      </c>
      <c r="AT1046872" s="5" t="str">
        <f aca="false">IF(I1046872=".",".",VLOOKUP($I1046872,'[1]Price List, Weapons &amp; Items'!B$1:J$1048576,3,0))</f>
        <v>.</v>
      </c>
      <c r="AU1046872" s="13" t="e">
        <f aca="true">IF(AG1046872=1,(OFFSET(I1046872,0,0,COUNTIF(#REF!,A1046872),1)),"")</f>
        <v>#REF!</v>
      </c>
      <c r="AV1046872" s="5" t="n">
        <f aca="false">VLOOKUP($I1046872,'[1]Price List, Weapons &amp; Items'!B$1:L$1048576,COLUMN('[1]Price List, Weapons &amp; Items'!$L$11)-1,0)</f>
        <v>0</v>
      </c>
      <c r="AW1046872" s="5" t="n">
        <f aca="false">IF(U1046872="Yes",1,0)</f>
        <v>1</v>
      </c>
      <c r="AX1046872" s="5" t="n">
        <f aca="false">IF(D1046872="Military",IF(OR(IFERROR(SEARCH("equipment",E1046872,1),0)&gt;0,IFERROR(SEARCH("weapons",E1046872,1),0)&gt;0),1,0),0)</f>
        <v>0</v>
      </c>
      <c r="AY1046872" s="5" t="str">
        <f aca="false">IFERROR(IF(VALUE(TEXT(C1046872,"mm"))=IF(AK1046872&gt;12,AK1046872-12,AK1046872),".",IF(TEXT(C1046872,"mm")="01",".",1)),"Value is not in date format")</f>
        <v>.</v>
      </c>
      <c r="AZ1046872" s="5" t="str">
        <f aca="false">IF(AND(A1046872=A1046871,C1046872=C1046871)=TRUE(),IF(F1046872=F1046871,".","1"),".")</f>
        <v>.</v>
      </c>
      <c r="BA1046872" s="5" t="str">
        <f aca="false">IF(AND(_xlfn.ISFORMULA(R1046872),_xlfn.ISFORMULA(S1046872),_xlfn.ISFORMULA(T1046872))=TRUE(),".",1)</f>
        <v>.</v>
      </c>
      <c r="BB1046872" s="5" t="str">
        <f aca="false">IF(T1046872&lt;&gt;".",IF(T1046872&gt;S1046872,1,"."),".")</f>
        <v>.</v>
      </c>
      <c r="BC1046872" s="5" t="n">
        <f aca="false">IFERROR(VLOOKUP(B1046872,'[1]Share, Heavy Weapons to Ukraine'!B$1:AA$1048576,COLUMN('[1]Share, Heavy Weapons to Ukraine'!C1046881)-1,0),0)</f>
        <v>1</v>
      </c>
      <c r="BD1046872" s="5" t="n">
        <f aca="false">VLOOKUP(Sheet1!B1046872,'[1]Country Summary (€)'!B$1:F$1048576,COLUMN('[1]Country Summary (€)'!C1046882)-1,FALSE())</f>
        <v>0</v>
      </c>
      <c r="BE1046872" s="5" t="str">
        <f aca="false">IF(AND(AG1046872=1,D1046872="Military",H1046872&lt;&gt;"Not given")=TRUE(),IF(SUMIFS(#REF!,#REF!,A1046872)&gt;0,ABS((SUMIFS(#REF!,#REF!,A1046872)/VLOOKUP("USD",'[1]Exchange Rates'!B$1:C$1048576,2,0)))/S1046872,"."),".")</f>
        <v>.</v>
      </c>
      <c r="BF1046872" s="1" t="str">
        <f aca="false">IF(AND(AG1046872=1,D1046872="Military",H1046872&lt;&gt;"Not given")=TRUE(),IF(SUMIFS(#REF!,#REF!,A1046872)&gt;0,IF((ABS((SUMIFS(#REF!,#REF!,A1046872)/VLOOKUP("USD",'[1]Exchange Rates'!B$1:C$1048576,2,0)))/S1046872)&gt;1,(SUMIFS(#REF!,#REF!,A1046872)-S1046872)/S1046872,(S1046872-SUMIFS(#REF!,#REF!,A1046872))/SUMIFS(#REF!,#REF!,A1046872)),"."),".")</f>
        <v>.</v>
      </c>
    </row>
    <row r="1046873" customFormat="false" ht="15.75" hidden="false" customHeight="true" outlineLevel="0" collapsed="false">
      <c r="A1046873" s="37" t="s">
        <v>79</v>
      </c>
      <c r="B1046873" s="37" t="s">
        <v>57</v>
      </c>
      <c r="C1046873" s="38" t="n">
        <v>44691</v>
      </c>
      <c r="D1046873" s="37" t="s">
        <v>58</v>
      </c>
      <c r="E1046873" s="37" t="s">
        <v>70</v>
      </c>
      <c r="F1046873" s="37" t="s">
        <v>80</v>
      </c>
      <c r="G1046873" s="5" t="s">
        <v>61</v>
      </c>
      <c r="H1046873" s="39" t="n">
        <v>2000000</v>
      </c>
      <c r="I1046873" s="37" t="s">
        <v>62</v>
      </c>
      <c r="J1046873" s="7" t="str">
        <f aca="false">VLOOKUP($I1046873,'[1]Price List, Weapons &amp; Items'!B$1:C$1048576,2,0)</f>
        <v>.</v>
      </c>
      <c r="K1046873" s="7" t="str">
        <f aca="false">IF(I1046873=".",I1046873,VLOOKUP($I1046873,'[1]Price List, Weapons &amp; Items'!B$1:D$1048576,3,0))</f>
        <v>.</v>
      </c>
      <c r="L1046873" s="8" t="n">
        <f aca="false">VLOOKUP(I1046873,'[1]Price List, Weapons &amp; Items'!B$1:E$1048576,4,0)</f>
        <v>0</v>
      </c>
      <c r="M1046873" s="40" t="s">
        <v>62</v>
      </c>
      <c r="N1046873" s="41" t="s">
        <v>62</v>
      </c>
      <c r="O1046873" s="9" t="str">
        <f aca="false">VLOOKUP($I1046873,'[1]Price List, Weapons &amp; Items'!B$1:G$1048576,6,0)</f>
        <v>.</v>
      </c>
      <c r="P1046873" s="6" t="str">
        <f aca="false">IF(TYPE(M1046873)=1,IF(TYPE(O1046873)=1,M1046873*O1046873,"No price"),".")</f>
        <v>.</v>
      </c>
      <c r="Q1046873" s="6" t="str">
        <f aca="false">IF(TYPE(N1046873)=1,IF(TYPE(O1046873)=1,N1046873*O1046873,"No price"),".")</f>
        <v>.</v>
      </c>
      <c r="R1046873" s="6" t="n">
        <f aca="false">IF(AG1046873=1,IF(H1046873&lt;&gt;"Not given",H1046873,IF(TYPE(H1046873)=2,IF(SUMIFS(#REF!,#REF!,A1046873)&gt;0,SUMIFS(#REF!,#REF!,A1046873),"."),"Format error")),"")</f>
        <v>2000000</v>
      </c>
      <c r="S1046873" s="6" t="n">
        <f aca="false">IF(AND(AG1046873=1,R1046873&lt;&gt;".")=TRUE(),R1046873/VLOOKUP(G1046873,'[1]Exchange Rates'!B$1:C$1048576,2,0),IF(R1046873=".",".",""))</f>
        <v>1808645.32465184</v>
      </c>
      <c r="T1046873" s="6" t="str">
        <f aca="false">IF(AG1046873=1,IF(AI1046873="Value is not given at all",".",IF(AI1046873="Value is given by the source",S1046873,IF(AI1046873="Value is calculated with prices",(IF(SUMIFS(#REF!,#REF!,A1046873)&gt;0,SUMIFS(#REF!,#REF!,A1046873),"."))/VLOOKUP("USD",'[1]Exchange Rates'!B$1:C$1048576,2,0),"Error with coding"))),"")</f>
        <v>.</v>
      </c>
      <c r="U1046873" s="5" t="s">
        <v>63</v>
      </c>
      <c r="V1046873" s="42" t="s">
        <v>76</v>
      </c>
      <c r="W1046873" s="34" t="s">
        <v>81</v>
      </c>
      <c r="X1046873" s="37" t="s">
        <v>62</v>
      </c>
      <c r="Y1046873" s="34" t="s">
        <v>62</v>
      </c>
      <c r="Z1046873" s="43" t="n">
        <v>0</v>
      </c>
      <c r="AA1046873" s="43" t="n">
        <v>0</v>
      </c>
      <c r="AB1046873" s="5" t="n">
        <f aca="false">IF(AND(D1046873="Humanitarian", AE1046873&lt;&gt;"."), 1, 0)</f>
        <v>0</v>
      </c>
      <c r="AC1046873" s="5" t="n">
        <f aca="false">IF(OR(M1046873="undisclosed", M1046873="."), 0, IF(M1046873=N1046873, 1, 0))</f>
        <v>0</v>
      </c>
      <c r="AD1046873" s="5" t="n">
        <v>0</v>
      </c>
      <c r="AE1046873" s="37" t="s">
        <v>62</v>
      </c>
      <c r="AF1046873" s="12" t="str">
        <f aca="false">""</f>
        <v/>
      </c>
      <c r="AG1046873" s="43" t="n">
        <v>1</v>
      </c>
      <c r="AH1046873" s="43" t="s">
        <v>66</v>
      </c>
      <c r="AI1046873" s="43" t="s">
        <v>67</v>
      </c>
      <c r="AJ1046873" s="43" t="n">
        <v>1</v>
      </c>
      <c r="AK1046873" s="43" t="n">
        <v>5</v>
      </c>
      <c r="AL1046873" s="5" t="n">
        <v>0</v>
      </c>
      <c r="AM1046873" s="36" t="n">
        <f aca="false">IF(OR(AN1046873="2022-2023",AN1046873=2022), 1, 0)</f>
        <v>1</v>
      </c>
      <c r="AN1046873" s="36" t="s">
        <v>68</v>
      </c>
      <c r="AO1046873" s="36" t="n">
        <f aca="false">VLOOKUP($I1046873,'[1]Price List, Weapons &amp; Items'!B$1:F$1048576,5,0)</f>
        <v>0</v>
      </c>
      <c r="AP1046873" s="36" t="n">
        <f aca="false">IF(AND(AO1046873=1,M1046873="undisclosed")=TRUE(),1,0)</f>
        <v>0</v>
      </c>
      <c r="AQ1046873" s="36" t="n">
        <f aca="false">IF(AND(AO1046873=1,N1046873="undisclosed")=TRUE(),1,0)</f>
        <v>0</v>
      </c>
      <c r="AR1046873" s="36" t="n">
        <f aca="false">IFERROR(IF(SEARCH("ammuni",I1046873,1)&gt;0,1,0),0)</f>
        <v>0</v>
      </c>
      <c r="AS1046873" s="5" t="str">
        <f aca="false">VLOOKUP($I1046873,'[1]Price List, Weapons &amp; Items'!B$1:L$1048576,COLUMN('[1]Price List, Weapons &amp; Items'!$J$11)-1,0)</f>
        <v>.</v>
      </c>
      <c r="AT1046873" s="5" t="str">
        <f aca="false">IF(I1046873=".",".",VLOOKUP($I1046873,'[1]Price List, Weapons &amp; Items'!B$1:J$1048576,3,0))</f>
        <v>.</v>
      </c>
      <c r="AU1046873" s="13" t="e">
        <f aca="true">IF(AG1046873=1,(OFFSET(I1046873,0,0,COUNTIF(#REF!,A1046873),1)),"")</f>
        <v>#REF!</v>
      </c>
      <c r="AV1046873" s="5" t="n">
        <f aca="false">VLOOKUP($I1046873,'[1]Price List, Weapons &amp; Items'!B$1:L$1048576,COLUMN('[1]Price List, Weapons &amp; Items'!$L$11)-1,0)</f>
        <v>0</v>
      </c>
      <c r="AW1046873" s="5" t="n">
        <f aca="false">IF(U1046873="Yes",1,0)</f>
        <v>1</v>
      </c>
      <c r="AX1046873" s="5" t="n">
        <f aca="false">IF(D1046873="Military",IF(OR(IFERROR(SEARCH("equipment",E1046873,1),0)&gt;0,IFERROR(SEARCH("weapons",E1046873,1),0)&gt;0),1,0),0)</f>
        <v>0</v>
      </c>
      <c r="AY1046873" s="5" t="str">
        <f aca="false">IFERROR(IF(VALUE(TEXT(C1046873,"mm"))=IF(AK1046873&gt;12,AK1046873-12,AK1046873),".",IF(TEXT(C1046873,"mm")="01",".",1)),"Value is not in date format")</f>
        <v>.</v>
      </c>
      <c r="AZ1046873" s="5" t="str">
        <f aca="false">IF(AND(A1046873=A1046872,C1046873=C1046872)=TRUE(),IF(F1046873=F1046872,".","1"),".")</f>
        <v>.</v>
      </c>
      <c r="BA1046873" s="5" t="str">
        <f aca="false">IF(AND(_xlfn.ISFORMULA(R1046873),_xlfn.ISFORMULA(S1046873),_xlfn.ISFORMULA(T1046873))=TRUE(),".",1)</f>
        <v>.</v>
      </c>
      <c r="BB1046873" s="5" t="str">
        <f aca="false">IF(T1046873&lt;&gt;".",IF(T1046873&gt;S1046873,1,"."),".")</f>
        <v>.</v>
      </c>
      <c r="BC1046873" s="5" t="n">
        <f aca="false">IFERROR(VLOOKUP(B1046873,'[1]Share, Heavy Weapons to Ukraine'!B$1:AA$1048576,COLUMN('[1]Share, Heavy Weapons to Ukraine'!C1046882)-1,0),0)</f>
        <v>1</v>
      </c>
      <c r="BD1046873" s="5" t="n">
        <f aca="false">VLOOKUP(Sheet1!B1046873,'[1]Country Summary (€)'!B$1:F$1048576,COLUMN('[1]Country Summary (€)'!C1046883)-1,FALSE())</f>
        <v>0</v>
      </c>
      <c r="BE1046873" s="5" t="str">
        <f aca="false">IF(AND(AG1046873=1,D1046873="Military",H1046873&lt;&gt;"Not given")=TRUE(),IF(SUMIFS(#REF!,#REF!,A1046873)&gt;0,ABS((SUMIFS(#REF!,#REF!,A1046873)/VLOOKUP("USD",'[1]Exchange Rates'!B$1:C$1048576,2,0)))/S1046873,"."),".")</f>
        <v>.</v>
      </c>
      <c r="BF1046873" s="1" t="str">
        <f aca="false">IF(AND(AG1046873=1,D1046873="Military",H1046873&lt;&gt;"Not given")=TRUE(),IF(SUMIFS(#REF!,#REF!,A1046873)&gt;0,IF((ABS((SUMIFS(#REF!,#REF!,A1046873)/VLOOKUP("USD",'[1]Exchange Rates'!B$1:C$1048576,2,0)))/S1046873)&gt;1,(SUMIFS(#REF!,#REF!,A1046873)-S1046873)/S1046873,(S1046873-SUMIFS(#REF!,#REF!,A1046873))/SUMIFS(#REF!,#REF!,A1046873)),"."),".")</f>
        <v>.</v>
      </c>
    </row>
    <row r="1046874" customFormat="false" ht="15.75" hidden="false" customHeight="true" outlineLevel="0" collapsed="false">
      <c r="A1046874" s="37" t="s">
        <v>82</v>
      </c>
      <c r="B1046874" s="37" t="s">
        <v>57</v>
      </c>
      <c r="C1046874" s="38" t="n">
        <v>44708</v>
      </c>
      <c r="D1046874" s="37" t="s">
        <v>58</v>
      </c>
      <c r="E1046874" s="37" t="s">
        <v>70</v>
      </c>
      <c r="F1046874" s="37" t="s">
        <v>75</v>
      </c>
      <c r="G1046874" s="5" t="s">
        <v>61</v>
      </c>
      <c r="H1046874" s="39" t="n">
        <f aca="false">472085886-85254690</f>
        <v>386831196</v>
      </c>
      <c r="I1046874" s="37" t="s">
        <v>62</v>
      </c>
      <c r="J1046874" s="7" t="str">
        <f aca="false">VLOOKUP($I1046874,'[1]Price List, Weapons &amp; Items'!B$1:C$1048576,2,0)</f>
        <v>.</v>
      </c>
      <c r="K1046874" s="7" t="str">
        <f aca="false">IF(I1046874=".",I1046874,VLOOKUP($I1046874,'[1]Price List, Weapons &amp; Items'!B$1:D$1048576,3,0))</f>
        <v>.</v>
      </c>
      <c r="L1046874" s="8" t="n">
        <f aca="false">VLOOKUP(I1046874,'[1]Price List, Weapons &amp; Items'!B$1:E$1048576,4,0)</f>
        <v>0</v>
      </c>
      <c r="M1046874" s="40" t="s">
        <v>62</v>
      </c>
      <c r="N1046874" s="41" t="s">
        <v>62</v>
      </c>
      <c r="O1046874" s="9" t="str">
        <f aca="false">VLOOKUP($I1046874,'[1]Price List, Weapons &amp; Items'!B$1:G$1048576,6,0)</f>
        <v>.</v>
      </c>
      <c r="P1046874" s="6" t="str">
        <f aca="false">IF(TYPE(M1046874)=1,IF(TYPE(O1046874)=1,M1046874*O1046874,"No price"),".")</f>
        <v>.</v>
      </c>
      <c r="Q1046874" s="6" t="str">
        <f aca="false">IF(TYPE(N1046874)=1,IF(TYPE(O1046874)=1,N1046874*O1046874,"No price"),".")</f>
        <v>.</v>
      </c>
      <c r="R1046874" s="6" t="n">
        <f aca="false">IF(AG1046874=1,IF(H1046874&lt;&gt;"Not given",H1046874,IF(TYPE(H1046874)=2,IF(SUMIFS(#REF!,#REF!,A1046874)&gt;0,SUMIFS(#REF!,#REF!,A1046874),"."),"Format error")),"")</f>
        <v>386831196</v>
      </c>
      <c r="S1046874" s="6" t="n">
        <f aca="false">IF(AND(AG1046874=1,R1046874&lt;&gt;".")=TRUE(),R1046874/VLOOKUP(G1046874,'[1]Exchange Rates'!B$1:C$1048576,2,0),IF(R1046874=".",".",""))</f>
        <v>349820217.037439</v>
      </c>
      <c r="T1046874" s="6" t="str">
        <f aca="false">IF(AG1046874=1,IF(AI1046874="Value is not given at all",".",IF(AI1046874="Value is given by the source",S1046874,IF(AI1046874="Value is calculated with prices",(IF(SUMIFS(#REF!,#REF!,A1046874)&gt;0,SUMIFS(#REF!,#REF!,A1046874),"."))/VLOOKUP("USD",'[1]Exchange Rates'!B$1:C$1048576,2,0),"Error with coding"))),"")</f>
        <v>.</v>
      </c>
      <c r="U1046874" s="5" t="s">
        <v>63</v>
      </c>
      <c r="V1046874" s="42" t="s">
        <v>72</v>
      </c>
      <c r="W1046874" s="34" t="s">
        <v>76</v>
      </c>
      <c r="X1046874" s="34" t="s">
        <v>77</v>
      </c>
      <c r="Y1046874" s="34" t="s">
        <v>83</v>
      </c>
      <c r="Z1046874" s="43" t="n">
        <v>0</v>
      </c>
      <c r="AA1046874" s="43" t="n">
        <v>0</v>
      </c>
      <c r="AB1046874" s="5" t="n">
        <f aca="false">IF(AND(D1046874="Humanitarian", AE1046874&lt;&gt;"."), 1, 0)</f>
        <v>0</v>
      </c>
      <c r="AC1046874" s="5" t="n">
        <f aca="false">IF(OR(M1046874="undisclosed", M1046874="."), 0, IF(M1046874=N1046874, 1, 0))</f>
        <v>0</v>
      </c>
      <c r="AD1046874" s="5" t="n">
        <v>0</v>
      </c>
      <c r="AE1046874" s="37" t="s">
        <v>62</v>
      </c>
      <c r="AF1046874" s="12" t="str">
        <f aca="false">""</f>
        <v/>
      </c>
      <c r="AG1046874" s="43" t="n">
        <v>1</v>
      </c>
      <c r="AH1046874" s="43" t="s">
        <v>66</v>
      </c>
      <c r="AI1046874" s="43" t="s">
        <v>67</v>
      </c>
      <c r="AJ1046874" s="43" t="n">
        <v>1</v>
      </c>
      <c r="AK1046874" s="43" t="n">
        <v>5</v>
      </c>
      <c r="AL1046874" s="5" t="n">
        <v>0</v>
      </c>
      <c r="AM1046874" s="36" t="n">
        <f aca="false">IF(OR(AN1046874="2022-2023",AN1046874=2022), 1, 0)</f>
        <v>1</v>
      </c>
      <c r="AN1046874" s="36" t="s">
        <v>68</v>
      </c>
      <c r="AO1046874" s="36" t="n">
        <f aca="false">VLOOKUP($I1046874,'[1]Price List, Weapons &amp; Items'!B$1:F$1048576,5,0)</f>
        <v>0</v>
      </c>
      <c r="AP1046874" s="36" t="n">
        <f aca="false">IF(AND(AO1046874=1,M1046874="undisclosed")=TRUE(),1,0)</f>
        <v>0</v>
      </c>
      <c r="AQ1046874" s="36" t="n">
        <f aca="false">IF(AND(AO1046874=1,N1046874="undisclosed")=TRUE(),1,0)</f>
        <v>0</v>
      </c>
      <c r="AR1046874" s="36" t="n">
        <f aca="false">IFERROR(IF(SEARCH("ammuni",I1046874,1)&gt;0,1,0),0)</f>
        <v>0</v>
      </c>
      <c r="AS1046874" s="5" t="str">
        <f aca="false">VLOOKUP($I1046874,'[1]Price List, Weapons &amp; Items'!B$1:L$1048576,COLUMN('[1]Price List, Weapons &amp; Items'!$J$11)-1,0)</f>
        <v>.</v>
      </c>
      <c r="AT1046874" s="5" t="str">
        <f aca="false">IF(I1046874=".",".",VLOOKUP($I1046874,'[1]Price List, Weapons &amp; Items'!B$1:J$1048576,3,0))</f>
        <v>.</v>
      </c>
      <c r="AU1046874" s="13" t="e">
        <f aca="true">IF(AG1046874=1,(OFFSET(I1046874,0,0,COUNTIF(#REF!,A1046874),1)),"")</f>
        <v>#REF!</v>
      </c>
      <c r="AV1046874" s="5" t="n">
        <f aca="false">VLOOKUP($I1046874,'[1]Price List, Weapons &amp; Items'!B$1:L$1048576,COLUMN('[1]Price List, Weapons &amp; Items'!$L$11)-1,0)</f>
        <v>0</v>
      </c>
      <c r="AW1046874" s="5" t="n">
        <f aca="false">IF(U1046874="Yes",1,0)</f>
        <v>1</v>
      </c>
      <c r="AX1046874" s="5" t="n">
        <f aca="false">IF(D1046874="Military",IF(OR(IFERROR(SEARCH("equipment",E1046874,1),0)&gt;0,IFERROR(SEARCH("weapons",E1046874,1),0)&gt;0),1,0),0)</f>
        <v>0</v>
      </c>
      <c r="AY1046874" s="5" t="str">
        <f aca="false">IFERROR(IF(VALUE(TEXT(C1046874,"mm"))=IF(AK1046874&gt;12,AK1046874-12,AK1046874),".",IF(TEXT(C1046874,"mm")="01",".",1)),"Value is not in date format")</f>
        <v>.</v>
      </c>
      <c r="AZ1046874" s="5" t="str">
        <f aca="false">IF(AND(A1046874=A1046873,C1046874=C1046873)=TRUE(),IF(F1046874=F1046873,".","1"),".")</f>
        <v>.</v>
      </c>
      <c r="BA1046874" s="5" t="str">
        <f aca="false">IF(AND(_xlfn.ISFORMULA(R1046874),_xlfn.ISFORMULA(S1046874),_xlfn.ISFORMULA(T1046874))=TRUE(),".",1)</f>
        <v>.</v>
      </c>
      <c r="BB1046874" s="5" t="str">
        <f aca="false">IF(T1046874&lt;&gt;".",IF(T1046874&gt;S1046874,1,"."),".")</f>
        <v>.</v>
      </c>
      <c r="BC1046874" s="5" t="n">
        <f aca="false">IFERROR(VLOOKUP(B1046874,'[1]Share, Heavy Weapons to Ukraine'!B$1:AA$1048576,COLUMN('[1]Share, Heavy Weapons to Ukraine'!C1046883)-1,0),0)</f>
        <v>1</v>
      </c>
      <c r="BD1046874" s="5" t="n">
        <f aca="false">VLOOKUP(Sheet1!B1046874,'[1]Country Summary (€)'!B$1:F$1048576,COLUMN('[1]Country Summary (€)'!C1046884)-1,FALSE())</f>
        <v>0</v>
      </c>
      <c r="BE1046874" s="5" t="str">
        <f aca="false">IF(AND(AG1046874=1,D1046874="Military",H1046874&lt;&gt;"Not given")=TRUE(),IF(SUMIFS(#REF!,#REF!,A1046874)&gt;0,ABS((SUMIFS(#REF!,#REF!,A1046874)/VLOOKUP("USD",'[1]Exchange Rates'!B$1:C$1048576,2,0)))/S1046874,"."),".")</f>
        <v>.</v>
      </c>
      <c r="BF1046874" s="1" t="str">
        <f aca="false">IF(AND(AG1046874=1,D1046874="Military",H1046874&lt;&gt;"Not given")=TRUE(),IF(SUMIFS(#REF!,#REF!,A1046874)&gt;0,IF((ABS((SUMIFS(#REF!,#REF!,A1046874)/VLOOKUP("USD",'[1]Exchange Rates'!B$1:C$1048576,2,0)))/S1046874)&gt;1,(SUMIFS(#REF!,#REF!,A1046874)-S1046874)/S1046874,(S1046874-SUMIFS(#REF!,#REF!,A1046874))/SUMIFS(#REF!,#REF!,A1046874)),"."),".")</f>
        <v>.</v>
      </c>
    </row>
    <row r="1046875" customFormat="false" ht="15.75" hidden="false" customHeight="true" outlineLevel="0" collapsed="false">
      <c r="A1046875" s="37" t="s">
        <v>84</v>
      </c>
      <c r="B1046875" s="37" t="s">
        <v>57</v>
      </c>
      <c r="C1046875" s="38" t="n">
        <v>44736</v>
      </c>
      <c r="D1046875" s="37" t="s">
        <v>58</v>
      </c>
      <c r="E1046875" s="37" t="s">
        <v>70</v>
      </c>
      <c r="F1046875" s="37" t="s">
        <v>75</v>
      </c>
      <c r="G1046875" s="5" t="s">
        <v>61</v>
      </c>
      <c r="H1046875" s="39" t="n">
        <f aca="false">697541268-472085886</f>
        <v>225455382</v>
      </c>
      <c r="I1046875" s="37" t="s">
        <v>62</v>
      </c>
      <c r="J1046875" s="7" t="str">
        <f aca="false">VLOOKUP($I1046875,'[1]Price List, Weapons &amp; Items'!B$1:C$1048576,2,0)</f>
        <v>.</v>
      </c>
      <c r="K1046875" s="7" t="str">
        <f aca="false">IF(I1046875=".",I1046875,VLOOKUP($I1046875,'[1]Price List, Weapons &amp; Items'!B$1:D$1048576,3,0))</f>
        <v>.</v>
      </c>
      <c r="L1046875" s="8" t="n">
        <f aca="false">VLOOKUP(I1046875,'[1]Price List, Weapons &amp; Items'!B$1:E$1048576,4,0)</f>
        <v>0</v>
      </c>
      <c r="M1046875" s="40" t="s">
        <v>62</v>
      </c>
      <c r="N1046875" s="41" t="s">
        <v>62</v>
      </c>
      <c r="O1046875" s="9" t="str">
        <f aca="false">VLOOKUP($I1046875,'[1]Price List, Weapons &amp; Items'!B$1:G$1048576,6,0)</f>
        <v>.</v>
      </c>
      <c r="P1046875" s="6" t="str">
        <f aca="false">IF(TYPE(M1046875)=1,IF(TYPE(O1046875)=1,M1046875*O1046875,"No price"),".")</f>
        <v>.</v>
      </c>
      <c r="Q1046875" s="6" t="str">
        <f aca="false">IF(TYPE(N1046875)=1,IF(TYPE(O1046875)=1,N1046875*O1046875,"No price"),".")</f>
        <v>.</v>
      </c>
      <c r="R1046875" s="6" t="n">
        <f aca="false">IF(AG1046875=1,IF(H1046875&lt;&gt;"Not given",H1046875,IF(TYPE(H1046875)=2,IF(SUMIFS(#REF!,#REF!,A1046875)&gt;0,SUMIFS(#REF!,#REF!,A1046875),"."),"Format error")),"")</f>
        <v>225455382</v>
      </c>
      <c r="S1046875" s="6" t="n">
        <f aca="false">IF(AND(AG1046875=1,R1046875&lt;&gt;".")=TRUE(),R1046875/VLOOKUP(G1046875,'[1]Exchange Rates'!B$1:C$1048576,2,0),IF(R1046875=".",".",""))</f>
        <v>203884411.285947</v>
      </c>
      <c r="T1046875" s="6" t="str">
        <f aca="false">IF(AG1046875=1,IF(AI1046875="Value is not given at all",".",IF(AI1046875="Value is given by the source",S1046875,IF(AI1046875="Value is calculated with prices",(IF(SUMIFS(#REF!,#REF!,A1046875)&gt;0,SUMIFS(#REF!,#REF!,A1046875),"."))/VLOOKUP("USD",'[1]Exchange Rates'!B$1:C$1048576,2,0),"Error with coding"))),"")</f>
        <v>.</v>
      </c>
      <c r="U1046875" s="5" t="s">
        <v>63</v>
      </c>
      <c r="V1046875" s="42" t="s">
        <v>72</v>
      </c>
      <c r="W1046875" s="34" t="s">
        <v>76</v>
      </c>
      <c r="X1046875" s="34" t="s">
        <v>77</v>
      </c>
      <c r="Y1046875" s="34" t="s">
        <v>85</v>
      </c>
      <c r="Z1046875" s="43" t="n">
        <v>0</v>
      </c>
      <c r="AA1046875" s="43" t="n">
        <v>0</v>
      </c>
      <c r="AB1046875" s="5" t="n">
        <f aca="false">IF(AND(D1046875="Humanitarian", AE1046875&lt;&gt;"."), 1, 0)</f>
        <v>0</v>
      </c>
      <c r="AC1046875" s="5" t="n">
        <f aca="false">IF(OR(M1046875="undisclosed", M1046875="."), 0, IF(M1046875=N1046875, 1, 0))</f>
        <v>0</v>
      </c>
      <c r="AD1046875" s="5" t="n">
        <v>0</v>
      </c>
      <c r="AE1046875" s="37" t="s">
        <v>62</v>
      </c>
      <c r="AF1046875" s="12" t="str">
        <f aca="false">""</f>
        <v/>
      </c>
      <c r="AG1046875" s="43" t="n">
        <v>1</v>
      </c>
      <c r="AH1046875" s="43" t="s">
        <v>66</v>
      </c>
      <c r="AI1046875" s="43" t="s">
        <v>67</v>
      </c>
      <c r="AJ1046875" s="43" t="n">
        <v>1</v>
      </c>
      <c r="AK1046875" s="43" t="n">
        <v>6</v>
      </c>
      <c r="AL1046875" s="5" t="n">
        <v>0</v>
      </c>
      <c r="AM1046875" s="36" t="n">
        <f aca="false">IF(OR(AN1046875="2022-2023",AN1046875=2022), 1, 0)</f>
        <v>1</v>
      </c>
      <c r="AN1046875" s="36" t="s">
        <v>68</v>
      </c>
      <c r="AO1046875" s="36" t="n">
        <f aca="false">VLOOKUP($I1046875,'[1]Price List, Weapons &amp; Items'!B$1:F$1048576,5,0)</f>
        <v>0</v>
      </c>
      <c r="AP1046875" s="36" t="n">
        <f aca="false">IF(AND(AO1046875=1,M1046875="undisclosed")=TRUE(),1,0)</f>
        <v>0</v>
      </c>
      <c r="AQ1046875" s="36" t="n">
        <f aca="false">IF(AND(AO1046875=1,N1046875="undisclosed")=TRUE(),1,0)</f>
        <v>0</v>
      </c>
      <c r="AR1046875" s="36" t="n">
        <f aca="false">IFERROR(IF(SEARCH("ammuni",I1046875,1)&gt;0,1,0),0)</f>
        <v>0</v>
      </c>
      <c r="AS1046875" s="5" t="str">
        <f aca="false">VLOOKUP($I1046875,'[1]Price List, Weapons &amp; Items'!B$1:L$1048576,COLUMN('[1]Price List, Weapons &amp; Items'!$J$11)-1,0)</f>
        <v>.</v>
      </c>
      <c r="AT1046875" s="5" t="str">
        <f aca="false">IF(I1046875=".",".",VLOOKUP($I1046875,'[1]Price List, Weapons &amp; Items'!B$1:J$1048576,3,0))</f>
        <v>.</v>
      </c>
      <c r="AU1046875" s="13" t="e">
        <f aca="true">IF(AG1046875=1,(OFFSET(I1046875,0,0,COUNTIF(#REF!,A1046875),1)),"")</f>
        <v>#REF!</v>
      </c>
      <c r="AV1046875" s="5" t="n">
        <f aca="false">VLOOKUP($I1046875,'[1]Price List, Weapons &amp; Items'!B$1:L$1048576,COLUMN('[1]Price List, Weapons &amp; Items'!$L$11)-1,0)</f>
        <v>0</v>
      </c>
      <c r="AW1046875" s="5" t="n">
        <f aca="false">IF(U1046875="Yes",1,0)</f>
        <v>1</v>
      </c>
      <c r="AX1046875" s="5" t="n">
        <f aca="false">IF(D1046875="Military",IF(OR(IFERROR(SEARCH("equipment",E1046875,1),0)&gt;0,IFERROR(SEARCH("weapons",E1046875,1),0)&gt;0),1,0),0)</f>
        <v>0</v>
      </c>
      <c r="AY1046875" s="5" t="str">
        <f aca="false">IFERROR(IF(VALUE(TEXT(C1046875,"mm"))=IF(AK1046875&gt;12,AK1046875-12,AK1046875),".",IF(TEXT(C1046875,"mm")="01",".",1)),"Value is not in date format")</f>
        <v>.</v>
      </c>
      <c r="AZ1046875" s="5" t="str">
        <f aca="false">IF(AND(A1046875=A1046874,C1046875=C1046874)=TRUE(),IF(F1046875=F1046874,".","1"),".")</f>
        <v>.</v>
      </c>
      <c r="BA1046875" s="5" t="str">
        <f aca="false">IF(AND(_xlfn.ISFORMULA(R1046875),_xlfn.ISFORMULA(S1046875),_xlfn.ISFORMULA(T1046875))=TRUE(),".",1)</f>
        <v>.</v>
      </c>
      <c r="BB1046875" s="5" t="str">
        <f aca="false">IF(T1046875&lt;&gt;".",IF(T1046875&gt;S1046875,1,"."),".")</f>
        <v>.</v>
      </c>
      <c r="BC1046875" s="5" t="n">
        <f aca="false">IFERROR(VLOOKUP(B1046875,'[1]Share, Heavy Weapons to Ukraine'!B$1:AA$1048576,COLUMN('[1]Share, Heavy Weapons to Ukraine'!C1046884)-1,0),0)</f>
        <v>1</v>
      </c>
      <c r="BD1046875" s="5" t="n">
        <f aca="false">VLOOKUP(Sheet1!B1046875,'[1]Country Summary (€)'!B$1:F$1048576,COLUMN('[1]Country Summary (€)'!C1046885)-1,FALSE())</f>
        <v>0</v>
      </c>
      <c r="BE1046875" s="5" t="str">
        <f aca="false">IF(AND(AG1046875=1,D1046875="Military",H1046875&lt;&gt;"Not given")=TRUE(),IF(SUMIFS(#REF!,#REF!,A1046875)&gt;0,ABS((SUMIFS(#REF!,#REF!,A1046875)/VLOOKUP("USD",'[1]Exchange Rates'!B$1:C$1048576,2,0)))/S1046875,"."),".")</f>
        <v>.</v>
      </c>
      <c r="BF1046875" s="1" t="str">
        <f aca="false">IF(AND(AG1046875=1,D1046875="Military",H1046875&lt;&gt;"Not given")=TRUE(),IF(SUMIFS(#REF!,#REF!,A1046875)&gt;0,IF((ABS((SUMIFS(#REF!,#REF!,A1046875)/VLOOKUP("USD",'[1]Exchange Rates'!B$1:C$1048576,2,0)))/S1046875)&gt;1,(SUMIFS(#REF!,#REF!,A1046875)-S1046875)/S1046875,(S1046875-SUMIFS(#REF!,#REF!,A1046875))/SUMIFS(#REF!,#REF!,A1046875)),"."),".")</f>
        <v>.</v>
      </c>
    </row>
    <row r="1046876" customFormat="false" ht="15.75" hidden="false" customHeight="true" outlineLevel="0" collapsed="false">
      <c r="A1046876" s="37" t="s">
        <v>86</v>
      </c>
      <c r="B1046876" s="37" t="s">
        <v>57</v>
      </c>
      <c r="C1046876" s="38" t="n">
        <v>44769</v>
      </c>
      <c r="D1046876" s="37" t="s">
        <v>58</v>
      </c>
      <c r="E1046876" s="37" t="s">
        <v>70</v>
      </c>
      <c r="F1046876" s="37" t="s">
        <v>75</v>
      </c>
      <c r="G1046876" s="5" t="s">
        <v>61</v>
      </c>
      <c r="H1046876" s="39" t="n">
        <f aca="false">(1020851025+159800000)-H1046875-H1046874-H1046872</f>
        <v>390009757</v>
      </c>
      <c r="I1046876" s="37" t="s">
        <v>62</v>
      </c>
      <c r="J1046876" s="7" t="str">
        <f aca="false">VLOOKUP($I1046876,'[1]Price List, Weapons &amp; Items'!B$1:C$1048576,2,0)</f>
        <v>.</v>
      </c>
      <c r="K1046876" s="7" t="str">
        <f aca="false">IF(I1046876=".",I1046876,VLOOKUP($I1046876,'[1]Price List, Weapons &amp; Items'!B$1:D$1048576,3,0))</f>
        <v>.</v>
      </c>
      <c r="L1046876" s="8" t="n">
        <f aca="false">VLOOKUP(I1046876,'[1]Price List, Weapons &amp; Items'!B$1:E$1048576,4,0)</f>
        <v>0</v>
      </c>
      <c r="M1046876" s="40" t="s">
        <v>62</v>
      </c>
      <c r="N1046876" s="41" t="s">
        <v>62</v>
      </c>
      <c r="O1046876" s="9" t="str">
        <f aca="false">VLOOKUP($I1046876,'[1]Price List, Weapons &amp; Items'!B$1:G$1048576,6,0)</f>
        <v>.</v>
      </c>
      <c r="P1046876" s="6" t="str">
        <f aca="false">IF(TYPE(M1046876)=1,IF(TYPE(O1046876)=1,M1046876*O1046876,"No price"),".")</f>
        <v>.</v>
      </c>
      <c r="Q1046876" s="6" t="str">
        <f aca="false">IF(TYPE(N1046876)=1,IF(TYPE(O1046876)=1,N1046876*O1046876,"No price"),".")</f>
        <v>.</v>
      </c>
      <c r="R1046876" s="6" t="n">
        <f aca="false">IF(AG1046876=1,IF(H1046876&lt;&gt;"Not given",H1046876,IF(TYPE(H1046876)=2,IF(SUMIFS(#REF!,#REF!,A1046876)&gt;0,SUMIFS(#REF!,#REF!,A1046876),"."),"Format error")),"")</f>
        <v>390009757</v>
      </c>
      <c r="S1046876" s="6" t="n">
        <f aca="false">IF(AND(AG1046876=1,R1046876&lt;&gt;".")=TRUE(),R1046876/VLOOKUP(G1046876,'[1]Exchange Rates'!B$1:C$1048576,2,0),IF(R1046876=".",".",""))</f>
        <v>352694661.783324</v>
      </c>
      <c r="T1046876" s="6" t="str">
        <f aca="false">IF(AG1046876=1,IF(AI1046876="Value is not given at all",".",IF(AI1046876="Value is given by the source",S1046876,IF(AI1046876="Value is calculated with prices",(IF(SUMIFS(#REF!,#REF!,A1046876)&gt;0,SUMIFS(#REF!,#REF!,A1046876),"."))/VLOOKUP("USD",'[1]Exchange Rates'!B$1:C$1048576,2,0),"Error with coding"))),"")</f>
        <v>.</v>
      </c>
      <c r="U1046876" s="5" t="s">
        <v>63</v>
      </c>
      <c r="V1046876" s="42" t="s">
        <v>72</v>
      </c>
      <c r="W1046876" s="34" t="s">
        <v>76</v>
      </c>
      <c r="X1046876" s="34" t="s">
        <v>77</v>
      </c>
      <c r="Y1046876" s="34" t="s">
        <v>87</v>
      </c>
      <c r="Z1046876" s="43" t="n">
        <v>0</v>
      </c>
      <c r="AA1046876" s="43" t="n">
        <v>0</v>
      </c>
      <c r="AB1046876" s="5" t="n">
        <f aca="false">IF(AND(D1046876="Humanitarian", AE1046876&lt;&gt;"."), 1, 0)</f>
        <v>0</v>
      </c>
      <c r="AC1046876" s="5" t="n">
        <f aca="false">IF(OR(M1046876="undisclosed", M1046876="."), 0, IF(M1046876=N1046876, 1, 0))</f>
        <v>0</v>
      </c>
      <c r="AD1046876" s="5" t="n">
        <v>0</v>
      </c>
      <c r="AE1046876" s="37" t="s">
        <v>62</v>
      </c>
      <c r="AF1046876" s="12" t="str">
        <f aca="false">""</f>
        <v/>
      </c>
      <c r="AG1046876" s="43" t="n">
        <v>1</v>
      </c>
      <c r="AH1046876" s="43" t="s">
        <v>66</v>
      </c>
      <c r="AI1046876" s="43" t="s">
        <v>67</v>
      </c>
      <c r="AJ1046876" s="43" t="n">
        <v>1</v>
      </c>
      <c r="AK1046876" s="43" t="n">
        <v>7</v>
      </c>
      <c r="AL1046876" s="5" t="n">
        <v>0</v>
      </c>
      <c r="AM1046876" s="36" t="n">
        <f aca="false">IF(OR(AN1046876="2022-2023",AN1046876=2022), 1, 0)</f>
        <v>1</v>
      </c>
      <c r="AN1046876" s="36" t="s">
        <v>68</v>
      </c>
      <c r="AO1046876" s="36" t="n">
        <f aca="false">VLOOKUP($I1046876,'[1]Price List, Weapons &amp; Items'!B$1:F$1048576,5,0)</f>
        <v>0</v>
      </c>
      <c r="AP1046876" s="36" t="n">
        <f aca="false">IF(AND(AO1046876=1,M1046876="undisclosed")=TRUE(),1,0)</f>
        <v>0</v>
      </c>
      <c r="AQ1046876" s="36" t="n">
        <f aca="false">IF(AND(AO1046876=1,N1046876="undisclosed")=TRUE(),1,0)</f>
        <v>0</v>
      </c>
      <c r="AR1046876" s="36" t="n">
        <f aca="false">IFERROR(IF(SEARCH("ammuni",I1046876,1)&gt;0,1,0),0)</f>
        <v>0</v>
      </c>
      <c r="AS1046876" s="5" t="str">
        <f aca="false">VLOOKUP($I1046876,'[1]Price List, Weapons &amp; Items'!B$1:L$1048576,COLUMN('[1]Price List, Weapons &amp; Items'!$J$11)-1,0)</f>
        <v>.</v>
      </c>
      <c r="AT1046876" s="5" t="str">
        <f aca="false">IF(I1046876=".",".",VLOOKUP($I1046876,'[1]Price List, Weapons &amp; Items'!B$1:J$1048576,3,0))</f>
        <v>.</v>
      </c>
      <c r="AU1046876" s="13" t="e">
        <f aca="true">IF(AG1046876=1,(OFFSET(I1046876,0,0,COUNTIF(#REF!,A1046876),1)),"")</f>
        <v>#REF!</v>
      </c>
      <c r="AV1046876" s="5" t="n">
        <f aca="false">VLOOKUP($I1046876,'[1]Price List, Weapons &amp; Items'!B$1:L$1048576,COLUMN('[1]Price List, Weapons &amp; Items'!$L$11)-1,0)</f>
        <v>0</v>
      </c>
      <c r="AW1046876" s="5" t="n">
        <f aca="false">IF(U1046876="Yes",1,0)</f>
        <v>1</v>
      </c>
      <c r="AX1046876" s="5" t="n">
        <f aca="false">IF(D1046876="Military",IF(OR(IFERROR(SEARCH("equipment",E1046876,1),0)&gt;0,IFERROR(SEARCH("weapons",E1046876,1),0)&gt;0),1,0),0)</f>
        <v>0</v>
      </c>
      <c r="AY1046876" s="5" t="str">
        <f aca="false">IFERROR(IF(VALUE(TEXT(C1046876,"mm"))=IF(AK1046876&gt;12,AK1046876-12,AK1046876),".",IF(TEXT(C1046876,"mm")="01",".",1)),"Value is not in date format")</f>
        <v>.</v>
      </c>
      <c r="AZ1046876" s="5" t="str">
        <f aca="false">IF(AND(A1046876=A1046875,C1046876=C1046875)=TRUE(),IF(F1046876=F1046875,".","1"),".")</f>
        <v>.</v>
      </c>
      <c r="BA1046876" s="5" t="str">
        <f aca="false">IF(AND(_xlfn.ISFORMULA(R1046876),_xlfn.ISFORMULA(S1046876),_xlfn.ISFORMULA(T1046876))=TRUE(),".",1)</f>
        <v>.</v>
      </c>
      <c r="BB1046876" s="5" t="str">
        <f aca="false">IF(T1046876&lt;&gt;".",IF(T1046876&gt;S1046876,1,"."),".")</f>
        <v>.</v>
      </c>
      <c r="BC1046876" s="5" t="n">
        <f aca="false">IFERROR(VLOOKUP(B1046876,'[1]Share, Heavy Weapons to Ukraine'!B$1:AA$1048576,COLUMN('[1]Share, Heavy Weapons to Ukraine'!C1046885)-1,0),0)</f>
        <v>1</v>
      </c>
      <c r="BD1046876" s="5" t="n">
        <f aca="false">VLOOKUP(Sheet1!B1046876,'[1]Country Summary (€)'!B$1:F$1048576,COLUMN('[1]Country Summary (€)'!C1046886)-1,FALSE())</f>
        <v>0</v>
      </c>
      <c r="BE1046876" s="5" t="str">
        <f aca="false">IF(AND(AG1046876=1,D1046876="Military",H1046876&lt;&gt;"Not given")=TRUE(),IF(SUMIFS(#REF!,#REF!,A1046876)&gt;0,ABS((SUMIFS(#REF!,#REF!,A1046876)/VLOOKUP("USD",'[1]Exchange Rates'!B$1:C$1048576,2,0)))/S1046876,"."),".")</f>
        <v>.</v>
      </c>
      <c r="BF1046876" s="1" t="str">
        <f aca="false">IF(AND(AG1046876=1,D1046876="Military",H1046876&lt;&gt;"Not given")=TRUE(),IF(SUMIFS(#REF!,#REF!,A1046876)&gt;0,IF((ABS((SUMIFS(#REF!,#REF!,A1046876)/VLOOKUP("USD",'[1]Exchange Rates'!B$1:C$1048576,2,0)))/S1046876)&gt;1,(SUMIFS(#REF!,#REF!,A1046876)-S1046876)/S1046876,(S1046876-SUMIFS(#REF!,#REF!,A1046876))/SUMIFS(#REF!,#REF!,A1046876)),"."),".")</f>
        <v>.</v>
      </c>
    </row>
    <row r="1046877" customFormat="false" ht="15.75" hidden="false" customHeight="true" outlineLevel="0" collapsed="false">
      <c r="A1046877" s="37" t="s">
        <v>88</v>
      </c>
      <c r="B1046877" s="37" t="s">
        <v>57</v>
      </c>
      <c r="C1046877" s="38" t="n">
        <v>44802</v>
      </c>
      <c r="D1046877" s="37" t="s">
        <v>58</v>
      </c>
      <c r="E1046877" s="37" t="s">
        <v>70</v>
      </c>
      <c r="F1046877" s="37" t="s">
        <v>75</v>
      </c>
      <c r="G1046877" s="5" t="s">
        <v>61</v>
      </c>
      <c r="H1046877" s="39" t="n">
        <f aca="false">(1032666469+159800000)-H1046875-H1046874-H1046872-H1046876</f>
        <v>11815444</v>
      </c>
      <c r="I1046877" s="37" t="s">
        <v>62</v>
      </c>
      <c r="J1046877" s="7" t="str">
        <f aca="false">VLOOKUP($I1046877,'[1]Price List, Weapons &amp; Items'!B$1:C$1048576,2,0)</f>
        <v>.</v>
      </c>
      <c r="K1046877" s="7" t="str">
        <f aca="false">IF(I1046877=".",I1046877,VLOOKUP($I1046877,'[1]Price List, Weapons &amp; Items'!B$1:D$1048576,3,0))</f>
        <v>.</v>
      </c>
      <c r="L1046877" s="8" t="n">
        <f aca="false">VLOOKUP(I1046877,'[1]Price List, Weapons &amp; Items'!B$1:E$1048576,4,0)</f>
        <v>0</v>
      </c>
      <c r="M1046877" s="40" t="s">
        <v>62</v>
      </c>
      <c r="N1046877" s="41" t="s">
        <v>62</v>
      </c>
      <c r="O1046877" s="9" t="str">
        <f aca="false">VLOOKUP($I1046877,'[1]Price List, Weapons &amp; Items'!B$1:G$1048576,6,0)</f>
        <v>.</v>
      </c>
      <c r="P1046877" s="6" t="str">
        <f aca="false">IF(TYPE(M1046877)=1,IF(TYPE(O1046877)=1,M1046877*O1046877,"No price"),".")</f>
        <v>.</v>
      </c>
      <c r="Q1046877" s="6" t="str">
        <f aca="false">IF(TYPE(N1046877)=1,IF(TYPE(O1046877)=1,N1046877*O1046877,"No price"),".")</f>
        <v>.</v>
      </c>
      <c r="R1046877" s="6" t="n">
        <f aca="false">IF(AG1046877=1,IF(H1046877&lt;&gt;"Not given",H1046877,IF(TYPE(H1046877)=2,IF(SUMIFS(#REF!,#REF!,A1046877)&gt;0,SUMIFS(#REF!,#REF!,A1046877),"."),"Format error")),"")</f>
        <v>11815444</v>
      </c>
      <c r="S1046877" s="6" t="n">
        <f aca="false">IF(AND(AG1046877=1,R1046877&lt;&gt;".")=TRUE(),R1046877/VLOOKUP(G1046877,'[1]Exchange Rates'!B$1:C$1048576,2,0),IF(R1046877=".",".",""))</f>
        <v>10684973.7746428</v>
      </c>
      <c r="T1046877" s="6" t="str">
        <f aca="false">IF(AG1046877=1,IF(AI1046877="Value is not given at all",".",IF(AI1046877="Value is given by the source",S1046877,IF(AI1046877="Value is calculated with prices",(IF(SUMIFS(#REF!,#REF!,A1046877)&gt;0,SUMIFS(#REF!,#REF!,A1046877),"."))/VLOOKUP("USD",'[1]Exchange Rates'!B$1:C$1048576,2,0),"Error with coding"))),"")</f>
        <v>.</v>
      </c>
      <c r="U1046877" s="5" t="s">
        <v>63</v>
      </c>
      <c r="V1046877" s="42" t="s">
        <v>72</v>
      </c>
      <c r="W1046877" s="34" t="s">
        <v>76</v>
      </c>
      <c r="X1046877" s="34" t="s">
        <v>77</v>
      </c>
      <c r="Y1046877" s="34" t="s">
        <v>89</v>
      </c>
      <c r="Z1046877" s="43" t="n">
        <v>0</v>
      </c>
      <c r="AA1046877" s="43" t="n">
        <v>0</v>
      </c>
      <c r="AB1046877" s="5" t="n">
        <f aca="false">IF(AND(D1046877="Humanitarian", AE1046877&lt;&gt;"."), 1, 0)</f>
        <v>0</v>
      </c>
      <c r="AC1046877" s="5" t="n">
        <f aca="false">IF(OR(M1046877="undisclosed", M1046877="."), 0, IF(M1046877=N1046877, 1, 0))</f>
        <v>0</v>
      </c>
      <c r="AD1046877" s="5" t="n">
        <v>0</v>
      </c>
      <c r="AE1046877" s="37" t="s">
        <v>62</v>
      </c>
      <c r="AF1046877" s="12" t="str">
        <f aca="false">""</f>
        <v/>
      </c>
      <c r="AG1046877" s="43" t="n">
        <v>1</v>
      </c>
      <c r="AH1046877" s="43" t="s">
        <v>66</v>
      </c>
      <c r="AI1046877" s="43" t="s">
        <v>67</v>
      </c>
      <c r="AJ1046877" s="43" t="n">
        <v>1</v>
      </c>
      <c r="AK1046877" s="43" t="n">
        <v>8</v>
      </c>
      <c r="AL1046877" s="5" t="n">
        <v>0</v>
      </c>
      <c r="AM1046877" s="36" t="n">
        <f aca="false">IF(OR(AN1046877="2022-2023",AN1046877=2022), 1, 0)</f>
        <v>1</v>
      </c>
      <c r="AN1046877" s="36" t="s">
        <v>68</v>
      </c>
      <c r="AO1046877" s="36" t="n">
        <f aca="false">VLOOKUP($I1046877,'[1]Price List, Weapons &amp; Items'!B$1:F$1048576,5,0)</f>
        <v>0</v>
      </c>
      <c r="AP1046877" s="36" t="n">
        <f aca="false">IF(AND(AO1046877=1,M1046877="undisclosed")=TRUE(),1,0)</f>
        <v>0</v>
      </c>
      <c r="AQ1046877" s="36" t="n">
        <f aca="false">IF(AND(AO1046877=1,N1046877="undisclosed")=TRUE(),1,0)</f>
        <v>0</v>
      </c>
      <c r="AR1046877" s="36" t="n">
        <f aca="false">IFERROR(IF(SEARCH("ammuni",I1046877,1)&gt;0,1,0),0)</f>
        <v>0</v>
      </c>
      <c r="AS1046877" s="5" t="str">
        <f aca="false">VLOOKUP($I1046877,'[1]Price List, Weapons &amp; Items'!B$1:L$1048576,COLUMN('[1]Price List, Weapons &amp; Items'!$J$11)-1,0)</f>
        <v>.</v>
      </c>
      <c r="AT1046877" s="5" t="str">
        <f aca="false">IF(I1046877=".",".",VLOOKUP($I1046877,'[1]Price List, Weapons &amp; Items'!B$1:J$1048576,3,0))</f>
        <v>.</v>
      </c>
      <c r="AU1046877" s="13" t="e">
        <f aca="true">IF(AG1046877=1,(OFFSET(I1046877,0,0,COUNTIF(#REF!,A1046877),1)),"")</f>
        <v>#REF!</v>
      </c>
      <c r="AV1046877" s="5" t="n">
        <f aca="false">VLOOKUP($I1046877,'[1]Price List, Weapons &amp; Items'!B$1:L$1048576,COLUMN('[1]Price List, Weapons &amp; Items'!$L$11)-1,0)</f>
        <v>0</v>
      </c>
      <c r="AW1046877" s="5" t="n">
        <f aca="false">IF(U1046877="Yes",1,0)</f>
        <v>1</v>
      </c>
      <c r="AX1046877" s="5" t="n">
        <f aca="false">IF(D1046877="Military",IF(OR(IFERROR(SEARCH("equipment",E1046877,1),0)&gt;0,IFERROR(SEARCH("weapons",E1046877,1),0)&gt;0),1,0),0)</f>
        <v>0</v>
      </c>
      <c r="AY1046877" s="5" t="str">
        <f aca="false">IFERROR(IF(VALUE(TEXT(C1046877,"mm"))=IF(AK1046877&gt;12,AK1046877-12,AK1046877),".",IF(TEXT(C1046877,"mm")="01",".",1)),"Value is not in date format")</f>
        <v>.</v>
      </c>
      <c r="AZ1046877" s="5" t="str">
        <f aca="false">IF(AND(A1046877=A1046876,C1046877=C1046876)=TRUE(),IF(F1046877=F1046876,".","1"),".")</f>
        <v>.</v>
      </c>
      <c r="BA1046877" s="5" t="str">
        <f aca="false">IF(AND(_xlfn.ISFORMULA(R1046877),_xlfn.ISFORMULA(S1046877),_xlfn.ISFORMULA(T1046877))=TRUE(),".",1)</f>
        <v>.</v>
      </c>
      <c r="BB1046877" s="5" t="str">
        <f aca="false">IF(T1046877&lt;&gt;".",IF(T1046877&gt;S1046877,1,"."),".")</f>
        <v>.</v>
      </c>
      <c r="BC1046877" s="5" t="n">
        <f aca="false">IFERROR(VLOOKUP(B1046877,'[1]Share, Heavy Weapons to Ukraine'!B$1:AA$1048576,COLUMN('[1]Share, Heavy Weapons to Ukraine'!C1046886)-1,0),0)</f>
        <v>1</v>
      </c>
      <c r="BD1046877" s="5" t="n">
        <f aca="false">VLOOKUP(Sheet1!B1046877,'[1]Country Summary (€)'!B$1:F$1048576,COLUMN('[1]Country Summary (€)'!C1046887)-1,FALSE())</f>
        <v>0</v>
      </c>
      <c r="BE1046877" s="5" t="str">
        <f aca="false">IF(AND(AG1046877=1,D1046877="Military",H1046877&lt;&gt;"Not given")=TRUE(),IF(SUMIFS(#REF!,#REF!,A1046877)&gt;0,ABS((SUMIFS(#REF!,#REF!,A1046877)/VLOOKUP("USD",'[1]Exchange Rates'!B$1:C$1048576,2,0)))/S1046877,"."),".")</f>
        <v>.</v>
      </c>
      <c r="BF1046877" s="1" t="str">
        <f aca="false">IF(AND(AG1046877=1,D1046877="Military",H1046877&lt;&gt;"Not given")=TRUE(),IF(SUMIFS(#REF!,#REF!,A1046877)&gt;0,IF((ABS((SUMIFS(#REF!,#REF!,A1046877)/VLOOKUP("USD",'[1]Exchange Rates'!B$1:C$1048576,2,0)))/S1046877)&gt;1,(SUMIFS(#REF!,#REF!,A1046877)-S1046877)/S1046877,(S1046877-SUMIFS(#REF!,#REF!,A1046877))/SUMIFS(#REF!,#REF!,A1046877)),"."),".")</f>
        <v>.</v>
      </c>
    </row>
    <row r="1046878" customFormat="false" ht="15.75" hidden="false" customHeight="true" outlineLevel="0" collapsed="false">
      <c r="A1046878" s="37" t="s">
        <v>90</v>
      </c>
      <c r="B1046878" s="37" t="s">
        <v>57</v>
      </c>
      <c r="C1046878" s="38" t="n">
        <v>44834</v>
      </c>
      <c r="D1046878" s="37" t="s">
        <v>58</v>
      </c>
      <c r="E1046878" s="37" t="s">
        <v>70</v>
      </c>
      <c r="F1046878" s="37" t="s">
        <v>75</v>
      </c>
      <c r="G1046878" s="5" t="s">
        <v>61</v>
      </c>
      <c r="H1046878" s="39" t="n">
        <f aca="false">(1033372413+159846579)-H1046875-H1046874-H1046872-H1046876-H1046877</f>
        <v>752523</v>
      </c>
      <c r="I1046878" s="37" t="s">
        <v>62</v>
      </c>
      <c r="J1046878" s="7" t="str">
        <f aca="false">VLOOKUP($I1046878,'[1]Price List, Weapons &amp; Items'!B$1:C$1048576,2,0)</f>
        <v>.</v>
      </c>
      <c r="K1046878" s="7" t="str">
        <f aca="false">IF(I1046878=".",I1046878,VLOOKUP($I1046878,'[1]Price List, Weapons &amp; Items'!B$1:D$1048576,3,0))</f>
        <v>.</v>
      </c>
      <c r="L1046878" s="8" t="n">
        <f aca="false">VLOOKUP(I1046878,'[1]Price List, Weapons &amp; Items'!B$1:E$1048576,4,0)</f>
        <v>0</v>
      </c>
      <c r="M1046878" s="40" t="s">
        <v>62</v>
      </c>
      <c r="N1046878" s="41" t="s">
        <v>62</v>
      </c>
      <c r="O1046878" s="9" t="str">
        <f aca="false">VLOOKUP($I1046878,'[1]Price List, Weapons &amp; Items'!B$1:G$1048576,6,0)</f>
        <v>.</v>
      </c>
      <c r="P1046878" s="6" t="str">
        <f aca="false">IF(TYPE(M1046878)=1,IF(TYPE(O1046878)=1,M1046878*O1046878,"No price"),".")</f>
        <v>.</v>
      </c>
      <c r="Q1046878" s="6" t="str">
        <f aca="false">IF(TYPE(N1046878)=1,IF(TYPE(O1046878)=1,N1046878*O1046878,"No price"),".")</f>
        <v>.</v>
      </c>
      <c r="R1046878" s="6" t="n">
        <f aca="false">IF(AG1046878=1,IF(H1046878&lt;&gt;"Not given",H1046878,IF(TYPE(H1046878)=2,IF(SUMIFS(#REF!,#REF!,A1046878)&gt;0,SUMIFS(#REF!,#REF!,A1046878),"."),"Format error")),"")</f>
        <v>752523</v>
      </c>
      <c r="S1046878" s="6" t="n">
        <f aca="false">IF(AND(AG1046878=1,R1046878&lt;&gt;".")=TRUE(),R1046878/VLOOKUP(G1046878,'[1]Exchange Rates'!B$1:C$1048576,2,0),IF(R1046878=".",".",""))</f>
        <v>680523.602821487</v>
      </c>
      <c r="T1046878" s="6" t="str">
        <f aca="false">IF(AG1046878=1,IF(AI1046878="Value is not given at all",".",IF(AI1046878="Value is given by the source",S1046878,IF(AI1046878="Value is calculated with prices",(IF(SUMIFS(#REF!,#REF!,A1046878)&gt;0,SUMIFS(#REF!,#REF!,A1046878),"."))/VLOOKUP("USD",'[1]Exchange Rates'!B$1:C$1048576,2,0),"Error with coding"))),"")</f>
        <v>.</v>
      </c>
      <c r="U1046878" s="5" t="s">
        <v>63</v>
      </c>
      <c r="V1046878" s="42" t="s">
        <v>72</v>
      </c>
      <c r="W1046878" s="34" t="s">
        <v>76</v>
      </c>
      <c r="X1046878" s="44" t="s">
        <v>91</v>
      </c>
      <c r="Y1046878" s="34" t="s">
        <v>92</v>
      </c>
      <c r="Z1046878" s="43" t="n">
        <v>0</v>
      </c>
      <c r="AA1046878" s="43" t="n">
        <v>0</v>
      </c>
      <c r="AB1046878" s="5" t="n">
        <f aca="false">IF(AND(D1046878="Humanitarian", AE1046878&lt;&gt;"."), 1, 0)</f>
        <v>0</v>
      </c>
      <c r="AC1046878" s="5" t="n">
        <f aca="false">IF(OR(M1046878="undisclosed", M1046878="."), 0, IF(M1046878=N1046878, 1, 0))</f>
        <v>0</v>
      </c>
      <c r="AD1046878" s="5" t="n">
        <v>0</v>
      </c>
      <c r="AE1046878" s="37" t="s">
        <v>62</v>
      </c>
      <c r="AF1046878" s="12" t="str">
        <f aca="false">""</f>
        <v/>
      </c>
      <c r="AG1046878" s="43" t="n">
        <v>1</v>
      </c>
      <c r="AH1046878" s="43" t="s">
        <v>66</v>
      </c>
      <c r="AI1046878" s="43" t="s">
        <v>67</v>
      </c>
      <c r="AJ1046878" s="43" t="n">
        <v>1</v>
      </c>
      <c r="AK1046878" s="43" t="n">
        <v>9</v>
      </c>
      <c r="AL1046878" s="5" t="n">
        <v>0</v>
      </c>
      <c r="AM1046878" s="36" t="n">
        <f aca="false">IF(OR(AN1046878="2022-2023",AN1046878=2022), 1, 0)</f>
        <v>1</v>
      </c>
      <c r="AN1046878" s="36" t="s">
        <v>68</v>
      </c>
      <c r="AO1046878" s="36" t="n">
        <f aca="false">VLOOKUP($I1046878,'[1]Price List, Weapons &amp; Items'!B$1:F$1048576,5,0)</f>
        <v>0</v>
      </c>
      <c r="AP1046878" s="36" t="n">
        <f aca="false">IF(AND(AO1046878=1,M1046878="undisclosed")=TRUE(),1,0)</f>
        <v>0</v>
      </c>
      <c r="AQ1046878" s="36" t="n">
        <f aca="false">IF(AND(AO1046878=1,N1046878="undisclosed")=TRUE(),1,0)</f>
        <v>0</v>
      </c>
      <c r="AR1046878" s="36" t="n">
        <f aca="false">IFERROR(IF(SEARCH("ammuni",I1046878,1)&gt;0,1,0),0)</f>
        <v>0</v>
      </c>
      <c r="AS1046878" s="5" t="str">
        <f aca="false">VLOOKUP($I1046878,'[1]Price List, Weapons &amp; Items'!B$1:L$1048576,COLUMN('[1]Price List, Weapons &amp; Items'!$J$11)-1,0)</f>
        <v>.</v>
      </c>
      <c r="AT1046878" s="5" t="str">
        <f aca="false">IF(I1046878=".",".",VLOOKUP($I1046878,'[1]Price List, Weapons &amp; Items'!B$1:J$1048576,3,0))</f>
        <v>.</v>
      </c>
      <c r="AU1046878" s="13" t="e">
        <f aca="true">IF(AG1046878=1,(OFFSET(I1046878,0,0,COUNTIF(#REF!,A1046878),1)),"")</f>
        <v>#REF!</v>
      </c>
      <c r="AV1046878" s="5" t="n">
        <f aca="false">VLOOKUP($I1046878,'[1]Price List, Weapons &amp; Items'!B$1:L$1048576,COLUMN('[1]Price List, Weapons &amp; Items'!$L$11)-1,0)</f>
        <v>0</v>
      </c>
      <c r="AW1046878" s="5" t="n">
        <f aca="false">IF(U1046878="Yes",1,0)</f>
        <v>1</v>
      </c>
      <c r="AX1046878" s="5" t="n">
        <f aca="false">IF(D1046878="Military",IF(OR(IFERROR(SEARCH("equipment",E1046878,1),0)&gt;0,IFERROR(SEARCH("weapons",E1046878,1),0)&gt;0),1,0),0)</f>
        <v>0</v>
      </c>
      <c r="AY1046878" s="5" t="str">
        <f aca="false">IFERROR(IF(VALUE(TEXT(C1046878,"mm"))=IF(AK1046878&gt;12,AK1046878-12,AK1046878),".",IF(TEXT(C1046878,"mm")="01",".",1)),"Value is not in date format")</f>
        <v>.</v>
      </c>
      <c r="AZ1046878" s="5" t="str">
        <f aca="false">IF(AND(A1046878=A1046877,C1046878=C1046877)=TRUE(),IF(F1046878=F1046877,".","1"),".")</f>
        <v>.</v>
      </c>
      <c r="BA1046878" s="5" t="str">
        <f aca="false">IF(AND(_xlfn.ISFORMULA(R1046878),_xlfn.ISFORMULA(S1046878),_xlfn.ISFORMULA(T1046878))=TRUE(),".",1)</f>
        <v>.</v>
      </c>
      <c r="BB1046878" s="5" t="str">
        <f aca="false">IF(T1046878&lt;&gt;".",IF(T1046878&gt;S1046878,1,"."),".")</f>
        <v>.</v>
      </c>
      <c r="BC1046878" s="5" t="n">
        <f aca="false">IFERROR(VLOOKUP(B1046878,'[1]Share, Heavy Weapons to Ukraine'!B$1:AA$1048576,COLUMN('[1]Share, Heavy Weapons to Ukraine'!C1046887)-1,0),0)</f>
        <v>1</v>
      </c>
      <c r="BD1046878" s="5" t="n">
        <f aca="false">VLOOKUP(Sheet1!B1046878,'[1]Country Summary (€)'!B$1:F$1048576,COLUMN('[1]Country Summary (€)'!C1046888)-1,FALSE())</f>
        <v>0</v>
      </c>
      <c r="BE1046878" s="5" t="str">
        <f aca="false">IF(AND(AG1046878=1,D1046878="Military",H1046878&lt;&gt;"Not given")=TRUE(),IF(SUMIFS(#REF!,#REF!,A1046878)&gt;0,ABS((SUMIFS(#REF!,#REF!,A1046878)/VLOOKUP("USD",'[1]Exchange Rates'!B$1:C$1048576,2,0)))/S1046878,"."),".")</f>
        <v>.</v>
      </c>
      <c r="BF1046878" s="1" t="str">
        <f aca="false">IF(AND(AG1046878=1,D1046878="Military",H1046878&lt;&gt;"Not given")=TRUE(),IF(SUMIFS(#REF!,#REF!,A1046878)&gt;0,IF((ABS((SUMIFS(#REF!,#REF!,A1046878)/VLOOKUP("USD",'[1]Exchange Rates'!B$1:C$1048576,2,0)))/S1046878)&gt;1,(SUMIFS(#REF!,#REF!,A1046878)-S1046878)/S1046878,(S1046878-SUMIFS(#REF!,#REF!,A1046878))/SUMIFS(#REF!,#REF!,A1046878)),"."),".")</f>
        <v>.</v>
      </c>
    </row>
    <row r="1046879" customFormat="false" ht="15.75" hidden="false" customHeight="true" outlineLevel="0" collapsed="false">
      <c r="A1046879" s="37" t="s">
        <v>93</v>
      </c>
      <c r="B1046879" s="37" t="s">
        <v>57</v>
      </c>
      <c r="C1046879" s="38" t="n">
        <v>44834</v>
      </c>
      <c r="D1046879" s="37" t="s">
        <v>58</v>
      </c>
      <c r="E1046879" s="37" t="s">
        <v>70</v>
      </c>
      <c r="F1046879" s="37" t="s">
        <v>94</v>
      </c>
      <c r="G1046879" s="5" t="s">
        <v>61</v>
      </c>
      <c r="H1046879" s="39" t="n">
        <v>35000000</v>
      </c>
      <c r="I1046879" s="37" t="s">
        <v>62</v>
      </c>
      <c r="J1046879" s="7" t="str">
        <f aca="false">VLOOKUP($I1046879,'[1]Price List, Weapons &amp; Items'!B$1:C$1048576,2,0)</f>
        <v>.</v>
      </c>
      <c r="K1046879" s="7" t="str">
        <f aca="false">IF(I1046879=".",I1046879,VLOOKUP($I1046879,'[1]Price List, Weapons &amp; Items'!B$1:D$1048576,3,0))</f>
        <v>.</v>
      </c>
      <c r="L1046879" s="8" t="n">
        <f aca="false">VLOOKUP(I1046879,'[1]Price List, Weapons &amp; Items'!B$1:E$1048576,4,0)</f>
        <v>0</v>
      </c>
      <c r="M1046879" s="40" t="s">
        <v>62</v>
      </c>
      <c r="N1046879" s="41" t="s">
        <v>62</v>
      </c>
      <c r="O1046879" s="9" t="str">
        <f aca="false">VLOOKUP($I1046879,'[1]Price List, Weapons &amp; Items'!B$1:G$1048576,6,0)</f>
        <v>.</v>
      </c>
      <c r="P1046879" s="6" t="str">
        <f aca="false">IF(TYPE(M1046879)=1,IF(TYPE(O1046879)=1,M1046879*O1046879,"No price"),".")</f>
        <v>.</v>
      </c>
      <c r="Q1046879" s="6" t="str">
        <f aca="false">IF(TYPE(N1046879)=1,IF(TYPE(O1046879)=1,N1046879*O1046879,"No price"),".")</f>
        <v>.</v>
      </c>
      <c r="R1046879" s="6" t="n">
        <f aca="false">IF(AG1046879=1,IF(H1046879&lt;&gt;"Not given",H1046879,IF(TYPE(H1046879)=2,IF(SUMIFS(#REF!,#REF!,A1046879)&gt;0,SUMIFS(#REF!,#REF!,A1046879),"."),"Format error")),"")</f>
        <v>35000000</v>
      </c>
      <c r="S1046879" s="6" t="n">
        <f aca="false">IF(AND(AG1046879=1,R1046879&lt;&gt;".")=TRUE(),R1046879/VLOOKUP(G1046879,'[1]Exchange Rates'!B$1:C$1048576,2,0),IF(R1046879=".",".",""))</f>
        <v>31651293.1814071</v>
      </c>
      <c r="T1046879" s="6" t="str">
        <f aca="false">IF(AG1046879=1,IF(AI1046879="Value is not given at all",".",IF(AI1046879="Value is given by the source",S1046879,IF(AI1046879="Value is calculated with prices",(IF(SUMIFS(#REF!,#REF!,A1046879)&gt;0,SUMIFS(#REF!,#REF!,A1046879),"."))/VLOOKUP("USD",'[1]Exchange Rates'!B$1:C$1048576,2,0),"Error with coding"))),"")</f>
        <v>.</v>
      </c>
      <c r="U1046879" s="5" t="s">
        <v>63</v>
      </c>
      <c r="V1046879" s="34" t="s">
        <v>95</v>
      </c>
      <c r="W1046879" s="34" t="s">
        <v>96</v>
      </c>
      <c r="X1046879" s="37" t="s">
        <v>62</v>
      </c>
      <c r="Y1046879" s="34" t="s">
        <v>62</v>
      </c>
      <c r="Z1046879" s="43" t="n">
        <v>0</v>
      </c>
      <c r="AA1046879" s="43" t="n">
        <v>0</v>
      </c>
      <c r="AB1046879" s="5" t="n">
        <f aca="false">IF(AND(D1046879="Humanitarian", AE1046879&lt;&gt;"."), 1, 0)</f>
        <v>0</v>
      </c>
      <c r="AC1046879" s="5" t="n">
        <f aca="false">IF(OR(M1046879="undisclosed", M1046879="."), 0, IF(M1046879=N1046879, 1, 0))</f>
        <v>0</v>
      </c>
      <c r="AD1046879" s="5" t="n">
        <v>0</v>
      </c>
      <c r="AE1046879" s="37" t="s">
        <v>62</v>
      </c>
      <c r="AF1046879" s="12" t="str">
        <f aca="false">""</f>
        <v/>
      </c>
      <c r="AG1046879" s="43" t="n">
        <v>1</v>
      </c>
      <c r="AH1046879" s="43" t="s">
        <v>66</v>
      </c>
      <c r="AI1046879" s="43" t="s">
        <v>67</v>
      </c>
      <c r="AJ1046879" s="43" t="n">
        <v>1</v>
      </c>
      <c r="AK1046879" s="43" t="n">
        <v>9</v>
      </c>
      <c r="AL1046879" s="5" t="n">
        <v>0</v>
      </c>
      <c r="AM1046879" s="36" t="n">
        <f aca="false">IF(OR(AN1046879="2022-2023",AN1046879=2022), 1, 0)</f>
        <v>1</v>
      </c>
      <c r="AN1046879" s="36" t="s">
        <v>68</v>
      </c>
      <c r="AO1046879" s="36" t="n">
        <f aca="false">VLOOKUP($I1046879,'[1]Price List, Weapons &amp; Items'!B$1:F$1048576,5,0)</f>
        <v>0</v>
      </c>
      <c r="AP1046879" s="36" t="n">
        <f aca="false">IF(AND(AO1046879=1,M1046879="undisclosed")=TRUE(),1,0)</f>
        <v>0</v>
      </c>
      <c r="AQ1046879" s="36" t="n">
        <f aca="false">IF(AND(AO1046879=1,N1046879="undisclosed")=TRUE(),1,0)</f>
        <v>0</v>
      </c>
      <c r="AR1046879" s="36" t="n">
        <f aca="false">IFERROR(IF(SEARCH("ammuni",I1046879,1)&gt;0,1,0),0)</f>
        <v>0</v>
      </c>
      <c r="AS1046879" s="5" t="str">
        <f aca="false">VLOOKUP($I1046879,'[1]Price List, Weapons &amp; Items'!B$1:L$1048576,COLUMN('[1]Price List, Weapons &amp; Items'!$J$11)-1,0)</f>
        <v>.</v>
      </c>
      <c r="AT1046879" s="5" t="str">
        <f aca="false">IF(I1046879=".",".",VLOOKUP($I1046879,'[1]Price List, Weapons &amp; Items'!B$1:J$1048576,3,0))</f>
        <v>.</v>
      </c>
      <c r="AU1046879" s="13" t="e">
        <f aca="true">IF(AG1046879=1,(OFFSET(I1046879,0,0,COUNTIF(#REF!,A1046879),1)),"")</f>
        <v>#REF!</v>
      </c>
      <c r="AV1046879" s="5" t="n">
        <f aca="false">VLOOKUP($I1046879,'[1]Price List, Weapons &amp; Items'!B$1:L$1048576,COLUMN('[1]Price List, Weapons &amp; Items'!$L$11)-1,0)</f>
        <v>0</v>
      </c>
      <c r="AW1046879" s="5" t="n">
        <f aca="false">IF(U1046879="Yes",1,0)</f>
        <v>1</v>
      </c>
      <c r="AX1046879" s="5" t="n">
        <f aca="false">IF(D1046879="Military",IF(OR(IFERROR(SEARCH("equipment",E1046879,1),0)&gt;0,IFERROR(SEARCH("weapons",E1046879,1),0)&gt;0),1,0),0)</f>
        <v>0</v>
      </c>
      <c r="AY1046879" s="5" t="str">
        <f aca="false">IFERROR(IF(VALUE(TEXT(C1046879,"mm"))=IF(AK1046879&gt;12,AK1046879-12,AK1046879),".",IF(TEXT(C1046879,"mm")="01",".",1)),"Value is not in date format")</f>
        <v>.</v>
      </c>
      <c r="AZ1046879" s="5" t="str">
        <f aca="false">IF(AND(A1046879=A1046878,C1046879=C1046878)=TRUE(),IF(F1046879=F1046878,".","1"),".")</f>
        <v>.</v>
      </c>
      <c r="BA1046879" s="5" t="str">
        <f aca="false">IF(AND(_xlfn.ISFORMULA(R1046879),_xlfn.ISFORMULA(S1046879),_xlfn.ISFORMULA(T1046879))=TRUE(),".",1)</f>
        <v>.</v>
      </c>
      <c r="BB1046879" s="5" t="str">
        <f aca="false">IF(T1046879&lt;&gt;".",IF(T1046879&gt;S1046879,1,"."),".")</f>
        <v>.</v>
      </c>
      <c r="BC1046879" s="5" t="n">
        <f aca="false">IFERROR(VLOOKUP(B1046879,'[1]Share, Heavy Weapons to Ukraine'!B$1:AA$1048576,COLUMN('[1]Share, Heavy Weapons to Ukraine'!C1046888)-1,0),0)</f>
        <v>1</v>
      </c>
      <c r="BD1046879" s="5" t="n">
        <f aca="false">VLOOKUP(Sheet1!B1046879,'[1]Country Summary (€)'!B$1:F$1048576,COLUMN('[1]Country Summary (€)'!C1046889)-1,FALSE())</f>
        <v>0</v>
      </c>
      <c r="BE1046879" s="5" t="str">
        <f aca="false">IF(AND(AG1046879=1,D1046879="Military",H1046879&lt;&gt;"Not given")=TRUE(),IF(SUMIFS(#REF!,#REF!,A1046879)&gt;0,ABS((SUMIFS(#REF!,#REF!,A1046879)/VLOOKUP("USD",'[1]Exchange Rates'!B$1:C$1048576,2,0)))/S1046879,"."),".")</f>
        <v>.</v>
      </c>
      <c r="BF1046879" s="1" t="str">
        <f aca="false">IF(AND(AG1046879=1,D1046879="Military",H1046879&lt;&gt;"Not given")=TRUE(),IF(SUMIFS(#REF!,#REF!,A1046879)&gt;0,IF((ABS((SUMIFS(#REF!,#REF!,A1046879)/VLOOKUP("USD",'[1]Exchange Rates'!B$1:C$1048576,2,0)))/S1046879)&gt;1,(SUMIFS(#REF!,#REF!,A1046879)-S1046879)/S1046879,(S1046879-SUMIFS(#REF!,#REF!,A1046879))/SUMIFS(#REF!,#REF!,A1046879)),"."),".")</f>
        <v>.</v>
      </c>
    </row>
    <row r="1046880" customFormat="false" ht="15.75" hidden="false" customHeight="true" outlineLevel="0" collapsed="false">
      <c r="A1046880" s="37" t="s">
        <v>97</v>
      </c>
      <c r="B1046880" s="37" t="s">
        <v>57</v>
      </c>
      <c r="C1046880" s="38" t="n">
        <v>44901</v>
      </c>
      <c r="D1046880" s="37" t="s">
        <v>58</v>
      </c>
      <c r="E1046880" s="37" t="s">
        <v>70</v>
      </c>
      <c r="F1046880" s="37" t="s">
        <v>98</v>
      </c>
      <c r="G1046880" s="5" t="s">
        <v>61</v>
      </c>
      <c r="H1046880" s="39" t="n">
        <v>126300000</v>
      </c>
      <c r="I1046880" s="37" t="s">
        <v>62</v>
      </c>
      <c r="J1046880" s="7" t="str">
        <f aca="false">VLOOKUP($I1046880,'[1]Price List, Weapons &amp; Items'!B$1:C$1048576,2,0)</f>
        <v>.</v>
      </c>
      <c r="K1046880" s="7" t="str">
        <f aca="false">IF(I1046880=".",I1046880,VLOOKUP($I1046880,'[1]Price List, Weapons &amp; Items'!B$1:D$1048576,3,0))</f>
        <v>.</v>
      </c>
      <c r="L1046880" s="8" t="n">
        <f aca="false">VLOOKUP(I1046880,'[1]Price List, Weapons &amp; Items'!B$1:E$1048576,4,0)</f>
        <v>0</v>
      </c>
      <c r="M1046880" s="40" t="s">
        <v>62</v>
      </c>
      <c r="N1046880" s="41" t="s">
        <v>62</v>
      </c>
      <c r="O1046880" s="9" t="str">
        <f aca="false">VLOOKUP($I1046880,'[1]Price List, Weapons &amp; Items'!B$1:G$1048576,6,0)</f>
        <v>.</v>
      </c>
      <c r="P1046880" s="6" t="str">
        <f aca="false">IF(TYPE(M1046880)=1,IF(TYPE(O1046880)=1,M1046880*O1046880,"No price"),".")</f>
        <v>.</v>
      </c>
      <c r="Q1046880" s="6" t="str">
        <f aca="false">IF(TYPE(N1046880)=1,IF(TYPE(O1046880)=1,N1046880*O1046880,"No price"),".")</f>
        <v>.</v>
      </c>
      <c r="R1046880" s="6" t="n">
        <f aca="false">IF(AG1046880=1,IF(H1046880&lt;&gt;"Not given",H1046880,IF(TYPE(H1046880)=2,IF(SUMIFS(#REF!,#REF!,A1046880)&gt;0,SUMIFS(#REF!,#REF!,A1046880),"."),"Format error")),"")</f>
        <v>126300000</v>
      </c>
      <c r="S1046880" s="6" t="n">
        <f aca="false">IF(AND(AG1046880=1,R1046880&lt;&gt;".")=TRUE(),R1046880/VLOOKUP(G1046880,'[1]Exchange Rates'!B$1:C$1048576,2,0),IF(R1046880=".",".",""))</f>
        <v>114215952.251763</v>
      </c>
      <c r="T1046880" s="6" t="str">
        <f aca="false">IF(AG1046880=1,IF(AI1046880="Value is not given at all",".",IF(AI1046880="Value is given by the source",S1046880,IF(AI1046880="Value is calculated with prices",(IF(SUMIFS(#REF!,#REF!,A1046880)&gt;0,SUMIFS(#REF!,#REF!,A1046880),"."))/VLOOKUP("USD",'[1]Exchange Rates'!B$1:C$1048576,2,0),"Error with coding"))),"")</f>
        <v>.</v>
      </c>
      <c r="U1046880" s="5" t="s">
        <v>63</v>
      </c>
      <c r="V1046880" s="42" t="s">
        <v>99</v>
      </c>
      <c r="W1046880" s="34" t="s">
        <v>100</v>
      </c>
      <c r="X1046880" s="37" t="s">
        <v>62</v>
      </c>
      <c r="Y1046880" s="34" t="s">
        <v>62</v>
      </c>
      <c r="Z1046880" s="43" t="n">
        <v>0</v>
      </c>
      <c r="AA1046880" s="43" t="n">
        <v>0</v>
      </c>
      <c r="AB1046880" s="5" t="n">
        <f aca="false">IF(AND(D1046880="Humanitarian", AE1046880&lt;&gt;"."), 1, 0)</f>
        <v>0</v>
      </c>
      <c r="AC1046880" s="5" t="n">
        <f aca="false">IF(OR(M1046880="undisclosed", M1046880="."), 0, IF(M1046880=N1046880, 1, 0))</f>
        <v>0</v>
      </c>
      <c r="AD1046880" s="5" t="n">
        <v>0</v>
      </c>
      <c r="AE1046880" s="37" t="s">
        <v>62</v>
      </c>
      <c r="AF1046880" s="12" t="str">
        <f aca="false">""</f>
        <v/>
      </c>
      <c r="AG1046880" s="43" t="n">
        <v>1</v>
      </c>
      <c r="AH1046880" s="43" t="s">
        <v>66</v>
      </c>
      <c r="AI1046880" s="43" t="s">
        <v>67</v>
      </c>
      <c r="AJ1046880" s="43" t="n">
        <v>1</v>
      </c>
      <c r="AK1046880" s="43" t="n">
        <v>12</v>
      </c>
      <c r="AL1046880" s="5" t="n">
        <v>0</v>
      </c>
      <c r="AM1046880" s="36" t="n">
        <f aca="false">IF(OR(AN1046880="2022-2023",AN1046880=2022), 1, 0)</f>
        <v>1</v>
      </c>
      <c r="AN1046880" s="36" t="s">
        <v>68</v>
      </c>
      <c r="AO1046880" s="36" t="n">
        <f aca="false">VLOOKUP($I1046880,'[1]Price List, Weapons &amp; Items'!B$1:F$1048576,5,0)</f>
        <v>0</v>
      </c>
      <c r="AP1046880" s="36" t="n">
        <f aca="false">IF(AND(AO1046880=1,M1046880="undisclosed")=TRUE(),1,0)</f>
        <v>0</v>
      </c>
      <c r="AQ1046880" s="36" t="n">
        <f aca="false">IF(AND(AO1046880=1,N1046880="undisclosed")=TRUE(),1,0)</f>
        <v>0</v>
      </c>
      <c r="AR1046880" s="36" t="n">
        <f aca="false">IFERROR(IF(SEARCH("ammuni",I1046880,1)&gt;0,1,0),0)</f>
        <v>0</v>
      </c>
      <c r="AS1046880" s="5" t="str">
        <f aca="false">VLOOKUP($I1046880,'[1]Price List, Weapons &amp; Items'!B$1:L$1048576,COLUMN('[1]Price List, Weapons &amp; Items'!$J$11)-1,0)</f>
        <v>.</v>
      </c>
      <c r="AT1046880" s="5" t="str">
        <f aca="false">IF(I1046880=".",".",VLOOKUP($I1046880,'[1]Price List, Weapons &amp; Items'!B$1:J$1048576,3,0))</f>
        <v>.</v>
      </c>
      <c r="AU1046880" s="13" t="e">
        <f aca="true">IF(AG1046880=1,(OFFSET(I1046880,0,0,COUNTIF(#REF!,A1046880),1)),"")</f>
        <v>#REF!</v>
      </c>
      <c r="AV1046880" s="5" t="n">
        <f aca="false">VLOOKUP($I1046880,'[1]Price List, Weapons &amp; Items'!B$1:L$1048576,COLUMN('[1]Price List, Weapons &amp; Items'!$L$11)-1,0)</f>
        <v>0</v>
      </c>
      <c r="AW1046880" s="5" t="n">
        <f aca="false">IF(U1046880="Yes",1,0)</f>
        <v>1</v>
      </c>
      <c r="AX1046880" s="5" t="n">
        <f aca="false">IF(D1046880="Military",IF(OR(IFERROR(SEARCH("equipment",E1046880,1),0)&gt;0,IFERROR(SEARCH("weapons",E1046880,1),0)&gt;0),1,0),0)</f>
        <v>0</v>
      </c>
      <c r="AY1046880" s="5" t="str">
        <f aca="false">IFERROR(IF(VALUE(TEXT(C1046880,"mm"))=IF(AK1046880&gt;12,AK1046880-12,AK1046880),".",IF(TEXT(C1046880,"mm")="01",".",1)),"Value is not in date format")</f>
        <v>.</v>
      </c>
      <c r="AZ1046880" s="5" t="str">
        <f aca="false">IF(AND(A1046880=A1046879,C1046880=C1046879)=TRUE(),IF(F1046880=F1046879,".","1"),".")</f>
        <v>.</v>
      </c>
      <c r="BA1046880" s="5" t="str">
        <f aca="false">IF(AND(_xlfn.ISFORMULA(R1046880),_xlfn.ISFORMULA(S1046880),_xlfn.ISFORMULA(T1046880))=TRUE(),".",1)</f>
        <v>.</v>
      </c>
      <c r="BB1046880" s="5" t="str">
        <f aca="false">IF(T1046880&lt;&gt;".",IF(T1046880&gt;S1046880,1,"."),".")</f>
        <v>.</v>
      </c>
      <c r="BC1046880" s="5" t="n">
        <f aca="false">IFERROR(VLOOKUP(B1046880,'[1]Share, Heavy Weapons to Ukraine'!B$1:AA$1048576,COLUMN('[1]Share, Heavy Weapons to Ukraine'!C1046889)-1,0),0)</f>
        <v>1</v>
      </c>
      <c r="BD1046880" s="5" t="n">
        <f aca="false">VLOOKUP(Sheet1!B1046880,'[1]Country Summary (€)'!B$1:F$1048576,COLUMN('[1]Country Summary (€)'!C1046890)-1,FALSE())</f>
        <v>0</v>
      </c>
      <c r="BE1046880" s="5" t="str">
        <f aca="false">IF(AND(AG1046880=1,D1046880="Military",H1046880&lt;&gt;"Not given")=TRUE(),IF(SUMIFS(#REF!,#REF!,A1046880)&gt;0,ABS((SUMIFS(#REF!,#REF!,A1046880)/VLOOKUP("USD",'[1]Exchange Rates'!B$1:C$1048576,2,0)))/S1046880,"."),".")</f>
        <v>.</v>
      </c>
      <c r="BF1046880" s="1" t="str">
        <f aca="false">IF(AND(AG1046880=1,D1046880="Military",H1046880&lt;&gt;"Not given")=TRUE(),IF(SUMIFS(#REF!,#REF!,A1046880)&gt;0,IF((ABS((SUMIFS(#REF!,#REF!,A1046880)/VLOOKUP("USD",'[1]Exchange Rates'!B$1:C$1048576,2,0)))/S1046880)&gt;1,(SUMIFS(#REF!,#REF!,A1046880)-S1046880)/S1046880,(S1046880-SUMIFS(#REF!,#REF!,A1046880))/SUMIFS(#REF!,#REF!,A1046880)),"."),".")</f>
        <v>.</v>
      </c>
    </row>
    <row r="1046881" customFormat="false" ht="15.75" hidden="false" customHeight="true" outlineLevel="0" collapsed="false">
      <c r="A1046881" s="37" t="s">
        <v>101</v>
      </c>
      <c r="B1046881" s="37" t="s">
        <v>57</v>
      </c>
      <c r="C1046881" s="38" t="n">
        <v>44901</v>
      </c>
      <c r="D1046881" s="37" t="s">
        <v>58</v>
      </c>
      <c r="E1046881" s="37" t="s">
        <v>70</v>
      </c>
      <c r="F1046881" s="37" t="s">
        <v>102</v>
      </c>
      <c r="G1046881" s="5" t="s">
        <v>61</v>
      </c>
      <c r="H1046881" s="39" t="n">
        <v>2470000000</v>
      </c>
      <c r="I1046881" s="37" t="s">
        <v>62</v>
      </c>
      <c r="J1046881" s="7" t="str">
        <f aca="false">VLOOKUP($I1046881,'[1]Price List, Weapons &amp; Items'!B$1:C$1048576,2,0)</f>
        <v>.</v>
      </c>
      <c r="K1046881" s="7" t="str">
        <f aca="false">IF(I1046881=".",I1046881,VLOOKUP($I1046881,'[1]Price List, Weapons &amp; Items'!B$1:D$1048576,3,0))</f>
        <v>.</v>
      </c>
      <c r="L1046881" s="8" t="n">
        <f aca="false">VLOOKUP(I1046881,'[1]Price List, Weapons &amp; Items'!B$1:E$1048576,4,0)</f>
        <v>0</v>
      </c>
      <c r="M1046881" s="40" t="s">
        <v>62</v>
      </c>
      <c r="N1046881" s="41" t="s">
        <v>62</v>
      </c>
      <c r="O1046881" s="9" t="str">
        <f aca="false">VLOOKUP($I1046881,'[1]Price List, Weapons &amp; Items'!B$1:G$1048576,6,0)</f>
        <v>.</v>
      </c>
      <c r="P1046881" s="6" t="str">
        <f aca="false">IF(TYPE(M1046881)=1,IF(TYPE(O1046881)=1,M1046881*O1046881,"No price"),".")</f>
        <v>.</v>
      </c>
      <c r="Q1046881" s="6" t="str">
        <f aca="false">IF(TYPE(N1046881)=1,IF(TYPE(O1046881)=1,N1046881*O1046881,"No price"),".")</f>
        <v>.</v>
      </c>
      <c r="R1046881" s="6" t="n">
        <f aca="false">IF(AG1046881=1,IF(H1046881&lt;&gt;"Not given",H1046881,IF(TYPE(H1046881)=2,IF(SUMIFS(#REF!,#REF!,A1046881)&gt;0,SUMIFS(#REF!,#REF!,A1046881),"."),"Format error")),"")</f>
        <v>2470000000</v>
      </c>
      <c r="S1046881" s="6" t="n">
        <f aca="false">IF(AND(AG1046881=1,R1046881&lt;&gt;".")=TRUE(),R1046881/VLOOKUP(G1046881,'[1]Exchange Rates'!B$1:C$1048576,2,0),IF(R1046881=".",".",""))</f>
        <v>2233676975.94502</v>
      </c>
      <c r="T1046881" s="6" t="str">
        <f aca="false">IF(AG1046881=1,IF(AI1046881="Value is not given at all",".",IF(AI1046881="Value is given by the source",S1046881,IF(AI1046881="Value is calculated with prices",(IF(SUMIFS(#REF!,#REF!,A1046881)&gt;0,SUMIFS(#REF!,#REF!,A1046881),"."))/VLOOKUP("USD",'[1]Exchange Rates'!B$1:C$1048576,2,0),"Error with coding"))),"")</f>
        <v>.</v>
      </c>
      <c r="U1046881" s="5" t="s">
        <v>63</v>
      </c>
      <c r="V1046881" s="42" t="s">
        <v>99</v>
      </c>
      <c r="W1046881" s="34" t="s">
        <v>103</v>
      </c>
      <c r="X1046881" s="37" t="s">
        <v>62</v>
      </c>
      <c r="Y1046881" s="37" t="s">
        <v>62</v>
      </c>
      <c r="Z1046881" s="43" t="n">
        <v>0</v>
      </c>
      <c r="AA1046881" s="43" t="n">
        <v>0</v>
      </c>
      <c r="AB1046881" s="5" t="n">
        <f aca="false">IF(AND(D1046881="Humanitarian", AE1046881&lt;&gt;"."), 1, 0)</f>
        <v>0</v>
      </c>
      <c r="AC1046881" s="5" t="n">
        <f aca="false">IF(OR(M1046881="undisclosed", M1046881="."), 0, IF(M1046881=N1046881, 1, 0))</f>
        <v>0</v>
      </c>
      <c r="AD1046881" s="5" t="n">
        <v>0</v>
      </c>
      <c r="AE1046881" s="37" t="s">
        <v>62</v>
      </c>
      <c r="AF1046881" s="12" t="str">
        <f aca="false">""</f>
        <v/>
      </c>
      <c r="AG1046881" s="43" t="n">
        <v>1</v>
      </c>
      <c r="AH1046881" s="43" t="s">
        <v>66</v>
      </c>
      <c r="AI1046881" s="43" t="s">
        <v>67</v>
      </c>
      <c r="AJ1046881" s="43" t="n">
        <v>1</v>
      </c>
      <c r="AK1046881" s="43" t="n">
        <v>12</v>
      </c>
      <c r="AL1046881" s="5" t="n">
        <v>0</v>
      </c>
      <c r="AM1046881" s="36" t="n">
        <f aca="false">IF(OR(AN1046881="2022-2023",AN1046881=2022), 1, 0)</f>
        <v>1</v>
      </c>
      <c r="AN1046881" s="36" t="s">
        <v>68</v>
      </c>
      <c r="AO1046881" s="36" t="n">
        <f aca="false">VLOOKUP($I1046881,'[1]Price List, Weapons &amp; Items'!B$1:F$1048576,5,0)</f>
        <v>0</v>
      </c>
      <c r="AP1046881" s="36" t="n">
        <f aca="false">IF(AND(AO1046881=1,M1046881="undisclosed")=TRUE(),1,0)</f>
        <v>0</v>
      </c>
      <c r="AQ1046881" s="36" t="n">
        <f aca="false">IF(AND(AO1046881=1,N1046881="undisclosed")=TRUE(),1,0)</f>
        <v>0</v>
      </c>
      <c r="AR1046881" s="36" t="n">
        <f aca="false">IFERROR(IF(SEARCH("ammuni",I1046881,1)&gt;0,1,0),0)</f>
        <v>0</v>
      </c>
      <c r="AS1046881" s="5" t="str">
        <f aca="false">VLOOKUP($I1046881,'[1]Price List, Weapons &amp; Items'!B$1:L$1048576,COLUMN('[1]Price List, Weapons &amp; Items'!$J$11)-1,0)</f>
        <v>.</v>
      </c>
      <c r="AT1046881" s="5" t="str">
        <f aca="false">IF(I1046881=".",".",VLOOKUP($I1046881,'[1]Price List, Weapons &amp; Items'!B$1:J$1048576,3,0))</f>
        <v>.</v>
      </c>
      <c r="AU1046881" s="13" t="e">
        <f aca="true">IF(AG1046881=1,(OFFSET(I1046881,0,0,COUNTIF(#REF!,A1046881),1)),"")</f>
        <v>#REF!</v>
      </c>
      <c r="AV1046881" s="5" t="n">
        <f aca="false">VLOOKUP($I1046881,'[1]Price List, Weapons &amp; Items'!B$1:L$1048576,COLUMN('[1]Price List, Weapons &amp; Items'!$L$11)-1,0)</f>
        <v>0</v>
      </c>
      <c r="AW1046881" s="5" t="n">
        <f aca="false">IF(U1046881="Yes",1,0)</f>
        <v>1</v>
      </c>
      <c r="AX1046881" s="5" t="n">
        <f aca="false">IF(D1046881="Military",IF(OR(IFERROR(SEARCH("equipment",E1046881,1),0)&gt;0,IFERROR(SEARCH("weapons",E1046881,1),0)&gt;0),1,0),0)</f>
        <v>0</v>
      </c>
      <c r="AY1046881" s="5" t="str">
        <f aca="false">IFERROR(IF(VALUE(TEXT(C1046881,"mm"))=IF(AK1046881&gt;12,AK1046881-12,AK1046881),".",IF(TEXT(C1046881,"mm")="01",".",1)),"Value is not in date format")</f>
        <v>.</v>
      </c>
      <c r="AZ1046881" s="5" t="str">
        <f aca="false">IF(AND(A1046881=A1046880,C1046881=C1046880)=TRUE(),IF(F1046881=F1046880,".","1"),".")</f>
        <v>.</v>
      </c>
      <c r="BA1046881" s="5" t="str">
        <f aca="false">IF(AND(_xlfn.ISFORMULA(R1046881),_xlfn.ISFORMULA(S1046881),_xlfn.ISFORMULA(T1046881))=TRUE(),".",1)</f>
        <v>.</v>
      </c>
      <c r="BB1046881" s="5" t="str">
        <f aca="false">IF(T1046881&lt;&gt;".",IF(T1046881&gt;S1046881,1,"."),".")</f>
        <v>.</v>
      </c>
      <c r="BC1046881" s="5" t="n">
        <f aca="false">IFERROR(VLOOKUP(B1046881,'[1]Share, Heavy Weapons to Ukraine'!B$1:AA$1048576,COLUMN('[1]Share, Heavy Weapons to Ukraine'!C1046890)-1,0),0)</f>
        <v>1</v>
      </c>
      <c r="BD1046881" s="5" t="n">
        <f aca="false">VLOOKUP(Sheet1!B1046881,'[1]Country Summary (€)'!B$1:F$1048576,COLUMN('[1]Country Summary (€)'!C1046891)-1,FALSE())</f>
        <v>0</v>
      </c>
      <c r="BE1046881" s="5" t="str">
        <f aca="false">IF(AND(AG1046881=1,D1046881="Military",H1046881&lt;&gt;"Not given")=TRUE(),IF(SUMIFS(#REF!,#REF!,A1046881)&gt;0,ABS((SUMIFS(#REF!,#REF!,A1046881)/VLOOKUP("USD",'[1]Exchange Rates'!B$1:C$1048576,2,0)))/S1046881,"."),".")</f>
        <v>.</v>
      </c>
      <c r="BF1046881" s="1" t="str">
        <f aca="false">IF(AND(AG1046881=1,D1046881="Military",H1046881&lt;&gt;"Not given")=TRUE(),IF(SUMIFS(#REF!,#REF!,A1046881)&gt;0,IF((ABS((SUMIFS(#REF!,#REF!,A1046881)/VLOOKUP("USD",'[1]Exchange Rates'!B$1:C$1048576,2,0)))/S1046881)&gt;1,(SUMIFS(#REF!,#REF!,A1046881)-S1046881)/S1046881,(S1046881-SUMIFS(#REF!,#REF!,A1046881))/SUMIFS(#REF!,#REF!,A1046881)),"."),".")</f>
        <v>.</v>
      </c>
    </row>
    <row r="1046882" customFormat="false" ht="15.75" hidden="false" customHeight="true" outlineLevel="0" collapsed="false">
      <c r="A1046882" s="3" t="s">
        <v>104</v>
      </c>
      <c r="B1046882" s="3" t="s">
        <v>57</v>
      </c>
      <c r="C1046882" s="2" t="n">
        <v>44635</v>
      </c>
      <c r="D1046882" s="3" t="s">
        <v>105</v>
      </c>
      <c r="E1046882" s="3" t="s">
        <v>106</v>
      </c>
      <c r="F1046882" s="4" t="s">
        <v>107</v>
      </c>
      <c r="G1046882" s="5" t="s">
        <v>61</v>
      </c>
      <c r="H1046882" s="6" t="n">
        <v>9025000000</v>
      </c>
      <c r="I1046882" s="1" t="s">
        <v>62</v>
      </c>
      <c r="J1046882" s="7" t="str">
        <f aca="false">VLOOKUP($I1046882,'[1]Price List, Weapons &amp; Items'!B$1:C$1048576,2,0)</f>
        <v>.</v>
      </c>
      <c r="K1046882" s="7" t="str">
        <f aca="false">IF(I1046882=".",I1046882,VLOOKUP($I1046882,'[1]Price List, Weapons &amp; Items'!B$1:D$1048576,3,0))</f>
        <v>.</v>
      </c>
      <c r="L1046882" s="8" t="n">
        <f aca="false">VLOOKUP(I1046882,'[1]Price List, Weapons &amp; Items'!B$1:E$1048576,4,0)</f>
        <v>0</v>
      </c>
      <c r="M1046882" s="9" t="s">
        <v>62</v>
      </c>
      <c r="N1046882" s="9" t="s">
        <v>62</v>
      </c>
      <c r="O1046882" s="9" t="str">
        <f aca="false">VLOOKUP($I1046882,'[1]Price List, Weapons &amp; Items'!B$1:G$1048576,6,0)</f>
        <v>.</v>
      </c>
      <c r="P1046882" s="6" t="str">
        <f aca="false">IF(TYPE(M1046882)=1,IF(TYPE(O1046882)=1,M1046882*O1046882,"No price"),".")</f>
        <v>.</v>
      </c>
      <c r="Q1046882" s="6" t="str">
        <f aca="false">IF(TYPE(N1046882)=1,IF(TYPE(O1046882)=1,N1046882*O1046882,"No price"),".")</f>
        <v>.</v>
      </c>
      <c r="R1046882" s="6" t="n">
        <f aca="false">IF(AG1046882=1,IF(H1046882&lt;&gt;"Not given",H1046882,IF(TYPE(H1046882)=2,IF(SUMIFS(#REF!,#REF!,A1046882)&gt;0,SUMIFS(#REF!,#REF!,A1046882),"."),"Format error")),"")</f>
        <v>9025000000</v>
      </c>
      <c r="S1046882" s="6" t="n">
        <f aca="false">IF(AND(AG1046882=1,R1046882&lt;&gt;".")=TRUE(),R1046882/VLOOKUP(G1046882,'[1]Exchange Rates'!B$1:C$1048576,2,0),IF(R1046882=".",".",""))</f>
        <v>8161512027.49141</v>
      </c>
      <c r="T1046882" s="6" t="n">
        <f aca="false">IF(AG1046882=1,IF(AI1046882="Value is not given at all",".",IF(AI1046882="Value is given by the source",S1046882,IF(AI1046882="Value is calculated with prices",(IF(SUMIFS(#REF!,#REF!,A1046882)&gt;0,SUMIFS(#REF!,#REF!,A1046882),"."))/VLOOKUP("USD",'[1]Exchange Rates'!B$1:C$1048576,2,0),"Error with coding"))),"")</f>
        <v>8161512027.49141</v>
      </c>
      <c r="U1046882" s="5" t="s">
        <v>63</v>
      </c>
      <c r="V1046882" s="45" t="s">
        <v>72</v>
      </c>
      <c r="W1046882" s="45" t="s">
        <v>76</v>
      </c>
      <c r="X1046882" s="45" t="s">
        <v>108</v>
      </c>
      <c r="Y1046882" s="33" t="s">
        <v>62</v>
      </c>
      <c r="Z1046882" s="5" t="n">
        <v>0</v>
      </c>
      <c r="AA1046882" s="5" t="n">
        <v>0</v>
      </c>
      <c r="AB1046882" s="5" t="n">
        <f aca="false">IF(AND(D1046882="Humanitarian", AE1046882&lt;&gt;"."), 1, 0)</f>
        <v>0</v>
      </c>
      <c r="AC1046882" s="5" t="n">
        <f aca="false">IF(OR(M1046882="undisclosed", M1046882="."), 0, IF(M1046882=N1046882, 1, 0))</f>
        <v>0</v>
      </c>
      <c r="AD1046882" s="5" t="n">
        <v>1</v>
      </c>
      <c r="AE1046882" s="45" t="s">
        <v>108</v>
      </c>
      <c r="AF1046882" s="12" t="str">
        <f aca="false">""</f>
        <v/>
      </c>
      <c r="AG1046882" s="36" t="n">
        <v>1</v>
      </c>
      <c r="AH1046882" s="46" t="s">
        <v>66</v>
      </c>
      <c r="AI1046882" s="36" t="s">
        <v>66</v>
      </c>
      <c r="AJ1046882" s="36" t="n">
        <v>1</v>
      </c>
      <c r="AK1046882" s="36" t="n">
        <v>3</v>
      </c>
      <c r="AL1046882" s="36" t="n">
        <v>0</v>
      </c>
      <c r="AM1046882" s="36" t="n">
        <f aca="false">IF(OR(AN1046882="2022-2023",AN1046882=2022), 1, 0)</f>
        <v>1</v>
      </c>
      <c r="AN1046882" s="36" t="s">
        <v>68</v>
      </c>
      <c r="AO1046882" s="36" t="n">
        <f aca="false">VLOOKUP($I1046882,'[1]Price List, Weapons &amp; Items'!B$1:F$1048576,5,0)</f>
        <v>0</v>
      </c>
      <c r="AP1046882" s="36" t="n">
        <f aca="false">IF(AND(AO1046882=1,M1046882="undisclosed")=TRUE(),1,0)</f>
        <v>0</v>
      </c>
      <c r="AQ1046882" s="36" t="n">
        <f aca="false">IF(AND(AO1046882=1,N1046882="undisclosed")=TRUE(),1,0)</f>
        <v>0</v>
      </c>
      <c r="AR1046882" s="36" t="n">
        <f aca="false">IFERROR(IF(SEARCH("ammuni",I1046882,1)&gt;0,1,0),0)</f>
        <v>0</v>
      </c>
      <c r="AS1046882" s="5" t="str">
        <f aca="false">VLOOKUP($I1046882,'[1]Price List, Weapons &amp; Items'!B$1:L$1048576,COLUMN('[1]Price List, Weapons &amp; Items'!$J$11)-1,0)</f>
        <v>.</v>
      </c>
      <c r="AT1046882" s="5" t="str">
        <f aca="false">IF(I1046882=".",".",VLOOKUP($I1046882,'[1]Price List, Weapons &amp; Items'!B$1:J$1048576,3,0))</f>
        <v>.</v>
      </c>
      <c r="AU1046882" s="13" t="e">
        <f aca="true">IF(AG1046882=1,(OFFSET(I1046882,0,0,COUNTIF(#REF!,A1046882),1)),"")</f>
        <v>#REF!</v>
      </c>
      <c r="AV1046882" s="5" t="n">
        <f aca="false">VLOOKUP($I1046882,'[1]Price List, Weapons &amp; Items'!B$1:L$1048576,COLUMN('[1]Price List, Weapons &amp; Items'!$L$11)-1,0)</f>
        <v>0</v>
      </c>
      <c r="AW1046882" s="5" t="n">
        <f aca="false">IF(U1046882="Yes",1,0)</f>
        <v>1</v>
      </c>
      <c r="AX1046882" s="5" t="n">
        <f aca="false">IF(D1046882="Military",IF(OR(IFERROR(SEARCH("equipment",E1046882,1),0)&gt;0,IFERROR(SEARCH("weapons",E1046882,1),0)&gt;0),1,0),0)</f>
        <v>1</v>
      </c>
      <c r="AY1046882" s="5" t="str">
        <f aca="false">IFERROR(IF(VALUE(TEXT(C1046882,"mm"))=IF(AK1046882&gt;12,AK1046882-12,AK1046882),".",IF(TEXT(C1046882,"mm")="01",".",1)),"Value is not in date format")</f>
        <v>.</v>
      </c>
      <c r="AZ1046882" s="5" t="str">
        <f aca="false">IF(AND(A1046882=A1046881,C1046882=C1046881)=TRUE(),IF(F1046882=F1046881,".","1"),".")</f>
        <v>.</v>
      </c>
      <c r="BA1046882" s="5" t="str">
        <f aca="false">IF(AND(_xlfn.ISFORMULA(R1046882),_xlfn.ISFORMULA(S1046882),_xlfn.ISFORMULA(T1046882))=TRUE(),".",1)</f>
        <v>.</v>
      </c>
      <c r="BB1046882" s="5" t="str">
        <f aca="false">IF(T1046882&lt;&gt;".",IF(T1046882&gt;S1046882,1,"."),".")</f>
        <v>.</v>
      </c>
      <c r="BC1046882" s="5" t="n">
        <f aca="false">IFERROR(VLOOKUP(B1046882,'[1]Share, Heavy Weapons to Ukraine'!B$1:AA$1048576,COLUMN('[1]Share, Heavy Weapons to Ukraine'!C1046891)-1,0),0)</f>
        <v>1</v>
      </c>
      <c r="BD1046882" s="5" t="n">
        <f aca="false">VLOOKUP(Sheet1!B1046882,'[1]Country Summary (€)'!B$1:F$1048576,COLUMN('[1]Country Summary (€)'!C1046892)-1,FALSE())</f>
        <v>0</v>
      </c>
      <c r="BE1046882" s="5" t="e">
        <f aca="false">IF(AND(AG1046882=1,D1046882="Military",H1046882&lt;&gt;"Not given")=TRUE(),IF(SUMIFS(#REF!,#REF!,A1046882)&gt;0,ABS((SUMIFS(#REF!,#REF!,A1046882)/VLOOKUP("USD",'[1]Exchange Rates'!B$1:C$1048576,2,0)))/S1046882,"."),".")</f>
        <v>#REF!</v>
      </c>
      <c r="BF1046882" s="1" t="e">
        <f aca="false">IF(AND(AG1046882=1,D1046882="Military",H1046882&lt;&gt;"Not given")=TRUE(),IF(SUMIFS(#REF!,#REF!,A1046882)&gt;0,IF((ABS((SUMIFS(#REF!,#REF!,A1046882)/VLOOKUP("USD",'[1]Exchange Rates'!B$1:C$1048576,2,0)))/S1046882)&gt;1,(SUMIFS(#REF!,#REF!,A1046882)-S1046882)/S1046882,(S1046882-SUMIFS(#REF!,#REF!,A1046882))/SUMIFS(#REF!,#REF!,A1046882)),"."),".")</f>
        <v>#REF!</v>
      </c>
    </row>
    <row r="1046883" customFormat="false" ht="15.75" hidden="false" customHeight="true" outlineLevel="0" collapsed="false">
      <c r="A1046883" s="3" t="s">
        <v>104</v>
      </c>
      <c r="B1046883" s="3" t="s">
        <v>57</v>
      </c>
      <c r="C1046883" s="2" t="n">
        <v>44617</v>
      </c>
      <c r="D1046883" s="3" t="s">
        <v>105</v>
      </c>
      <c r="E1046883" s="3" t="s">
        <v>106</v>
      </c>
      <c r="F1046883" s="4" t="s">
        <v>109</v>
      </c>
      <c r="G1046883" s="5" t="s">
        <v>61</v>
      </c>
      <c r="H1046883" s="6" t="n">
        <v>350000000</v>
      </c>
      <c r="I1046883" s="1" t="s">
        <v>62</v>
      </c>
      <c r="J1046883" s="7" t="str">
        <f aca="false">VLOOKUP($I1046883,'[1]Price List, Weapons &amp; Items'!B$1:C$1048576,2,0)</f>
        <v>.</v>
      </c>
      <c r="K1046883" s="7" t="str">
        <f aca="false">IF(I1046883=".",I1046883,VLOOKUP($I1046883,'[1]Price List, Weapons &amp; Items'!B$1:D$1048576,3,0))</f>
        <v>.</v>
      </c>
      <c r="L1046883" s="8" t="n">
        <f aca="false">VLOOKUP(I1046883,'[1]Price List, Weapons &amp; Items'!B$1:E$1048576,4,0)</f>
        <v>0</v>
      </c>
      <c r="M1046883" s="9" t="s">
        <v>62</v>
      </c>
      <c r="N1046883" s="9" t="s">
        <v>62</v>
      </c>
      <c r="O1046883" s="9" t="str">
        <f aca="false">VLOOKUP($I1046883,'[1]Price List, Weapons &amp; Items'!B$1:G$1048576,6,0)</f>
        <v>.</v>
      </c>
      <c r="P1046883" s="6" t="str">
        <f aca="false">IF(TYPE(M1046883)=1,IF(TYPE(O1046883)=1,M1046883*O1046883,"No price"),".")</f>
        <v>.</v>
      </c>
      <c r="Q1046883" s="6" t="str">
        <f aca="false">IF(TYPE(N1046883)=1,IF(TYPE(O1046883)=1,N1046883*O1046883,"No price"),".")</f>
        <v>.</v>
      </c>
      <c r="R1046883" s="6" t="str">
        <f aca="false">IF(AG1046883=1,IF(H1046883&lt;&gt;"Not given",H1046883,IF(TYPE(H1046883)=2,IF(SUMIFS(#REF!,#REF!,A1046883)&gt;0,SUMIFS(#REF!,#REF!,A1046883),"."),"Format error")),"")</f>
        <v/>
      </c>
      <c r="S1046883" s="6" t="str">
        <f aca="false">IF(AND(AG1046883=1,R1046883&lt;&gt;".")=TRUE(),R1046883/VLOOKUP(G1046883,'[1]Exchange Rates'!B$1:C$1048576,2,0),IF(R1046883=".",".",""))</f>
        <v/>
      </c>
      <c r="T1046883" s="6" t="str">
        <f aca="false">IF(AG1046883=1,IF(AI1046883="Value is not given at all",".",IF(AI1046883="Value is given by the source",S1046883,IF(AI1046883="Value is calculated with prices",(IF(SUMIFS(#REF!,#REF!,A1046883)&gt;0,SUMIFS(#REF!,#REF!,A1046883),"."))/VLOOKUP("USD",'[1]Exchange Rates'!B$1:C$1048576,2,0),"Error with coding"))),"")</f>
        <v/>
      </c>
      <c r="U1046883" s="5" t="s">
        <v>63</v>
      </c>
      <c r="V1046883" s="32" t="s">
        <v>110</v>
      </c>
      <c r="W1046883" s="45" t="s">
        <v>72</v>
      </c>
      <c r="X1046883" s="45" t="s">
        <v>76</v>
      </c>
      <c r="Y1046883" s="45" t="s">
        <v>108</v>
      </c>
      <c r="Z1046883" s="5" t="n">
        <v>0</v>
      </c>
      <c r="AA1046883" s="5" t="n">
        <v>0</v>
      </c>
      <c r="AB1046883" s="5" t="n">
        <f aca="false">IF(AND(D1046883="Humanitarian", AE1046883&lt;&gt;"."), 1, 0)</f>
        <v>0</v>
      </c>
      <c r="AC1046883" s="5" t="n">
        <f aca="false">IF(OR(M1046883="undisclosed", M1046883="."), 0, IF(M1046883=N1046883, 1, 0))</f>
        <v>0</v>
      </c>
      <c r="AD1046883" s="5" t="n">
        <v>1</v>
      </c>
      <c r="AE1046883" s="45" t="s">
        <v>108</v>
      </c>
      <c r="AF1046883" s="12" t="str">
        <f aca="false">""</f>
        <v/>
      </c>
      <c r="AG1046883" s="36" t="n">
        <v>0</v>
      </c>
      <c r="AH1046883" s="46" t="s">
        <v>66</v>
      </c>
      <c r="AI1046883" s="36" t="s">
        <v>66</v>
      </c>
      <c r="AJ1046883" s="36" t="n">
        <v>1</v>
      </c>
      <c r="AK1046883" s="36" t="n">
        <v>2</v>
      </c>
      <c r="AL1046883" s="36" t="n">
        <v>0</v>
      </c>
      <c r="AM1046883" s="36" t="n">
        <f aca="false">IF(OR(AN1046883="2022-2023",AN1046883=2022), 1, 0)</f>
        <v>1</v>
      </c>
      <c r="AN1046883" s="36" t="s">
        <v>68</v>
      </c>
      <c r="AO1046883" s="36" t="n">
        <f aca="false">VLOOKUP($I1046883,'[1]Price List, Weapons &amp; Items'!B$1:F$1048576,5,0)</f>
        <v>0</v>
      </c>
      <c r="AP1046883" s="36" t="n">
        <f aca="false">IF(AND(AO1046883=1,M1046883="undisclosed")=TRUE(),1,0)</f>
        <v>0</v>
      </c>
      <c r="AQ1046883" s="36" t="n">
        <f aca="false">IF(AND(AO1046883=1,N1046883="undisclosed")=TRUE(),1,0)</f>
        <v>0</v>
      </c>
      <c r="AR1046883" s="36" t="n">
        <f aca="false">IFERROR(IF(SEARCH("ammuni",I1046883,1)&gt;0,1,0),0)</f>
        <v>0</v>
      </c>
      <c r="AS1046883" s="5" t="str">
        <f aca="false">VLOOKUP($I1046883,'[1]Price List, Weapons &amp; Items'!B$1:L$1048576,COLUMN('[1]Price List, Weapons &amp; Items'!$J$11)-1,0)</f>
        <v>.</v>
      </c>
      <c r="AT1046883" s="5" t="str">
        <f aca="false">IF(I1046883=".",".",VLOOKUP($I1046883,'[1]Price List, Weapons &amp; Items'!B$1:J$1048576,3,0))</f>
        <v>.</v>
      </c>
      <c r="AU1046883" s="13" t="str">
        <f aca="true">IF(AG1046883=1,(OFFSET(I1046883,0,0,COUNTIF(#REF!,A1046883),1)),"")</f>
        <v/>
      </c>
      <c r="AV1046883" s="5" t="n">
        <f aca="false">VLOOKUP($I1046883,'[1]Price List, Weapons &amp; Items'!B$1:L$1048576,COLUMN('[1]Price List, Weapons &amp; Items'!$L$11)-1,0)</f>
        <v>0</v>
      </c>
      <c r="AW1046883" s="5" t="n">
        <f aca="false">IF(U1046883="Yes",1,0)</f>
        <v>1</v>
      </c>
      <c r="AX1046883" s="5" t="n">
        <f aca="false">IF(D1046883="Military",IF(OR(IFERROR(SEARCH("equipment",E1046883,1),0)&gt;0,IFERROR(SEARCH("weapons",E1046883,1),0)&gt;0),1,0),0)</f>
        <v>1</v>
      </c>
      <c r="AY1046883" s="5" t="str">
        <f aca="false">IFERROR(IF(VALUE(TEXT(C1046883,"mm"))=IF(AK1046883&gt;12,AK1046883-12,AK1046883),".",IF(TEXT(C1046883,"mm")="01",".",1)),"Value is not in date format")</f>
        <v>.</v>
      </c>
      <c r="AZ1046883" s="5" t="str">
        <f aca="false">IF(AND(A1046883=A1046882,C1046883=C1046882)=TRUE(),IF(F1046883=F1046882,".","1"),".")</f>
        <v>.</v>
      </c>
      <c r="BA1046883" s="5" t="str">
        <f aca="false">IF(AND(_xlfn.ISFORMULA(R1046883),_xlfn.ISFORMULA(S1046883),_xlfn.ISFORMULA(T1046883))=TRUE(),".",1)</f>
        <v>.</v>
      </c>
      <c r="BB1046883" s="5" t="str">
        <f aca="false">IF(T1046883&lt;&gt;".",IF(T1046883&gt;S1046883,1,"."),".")</f>
        <v>.</v>
      </c>
      <c r="BC1046883" s="5" t="n">
        <f aca="false">IFERROR(VLOOKUP(B1046883,'[1]Share, Heavy Weapons to Ukraine'!B$1:AA$1048576,COLUMN('[1]Share, Heavy Weapons to Ukraine'!C1046892)-1,0),0)</f>
        <v>1</v>
      </c>
      <c r="BD1046883" s="5" t="n">
        <f aca="false">VLOOKUP(Sheet1!B1046883,'[1]Country Summary (€)'!B$1:F$1048576,COLUMN('[1]Country Summary (€)'!C1046893)-1,FALSE())</f>
        <v>0</v>
      </c>
      <c r="BE1046883" s="5" t="str">
        <f aca="false">IF(AND(AG1046883=1,D1046883="Military",H1046883&lt;&gt;"Not given")=TRUE(),IF(SUMIFS(#REF!,#REF!,A1046883)&gt;0,ABS((SUMIFS(#REF!,#REF!,A1046883)/VLOOKUP("USD",'[1]Exchange Rates'!B$1:C$1048576,2,0)))/S1046883,"."),".")</f>
        <v>.</v>
      </c>
      <c r="BF1046883" s="1" t="str">
        <f aca="false">IF(AND(AG1046883=1,D1046883="Military",H1046883&lt;&gt;"Not given")=TRUE(),IF(SUMIFS(#REF!,#REF!,A1046883)&gt;0,IF((ABS((SUMIFS(#REF!,#REF!,A1046883)/VLOOKUP("USD",'[1]Exchange Rates'!B$1:C$1048576,2,0)))/S1046883)&gt;1,(SUMIFS(#REF!,#REF!,A1046883)-S1046883)/S1046883,(S1046883-SUMIFS(#REF!,#REF!,A1046883))/SUMIFS(#REF!,#REF!,A1046883)),"."),".")</f>
        <v>.</v>
      </c>
    </row>
    <row r="1046884" customFormat="false" ht="15.75" hidden="false" customHeight="true" outlineLevel="0" collapsed="false">
      <c r="A1046884" s="3" t="s">
        <v>104</v>
      </c>
      <c r="B1046884" s="3" t="s">
        <v>57</v>
      </c>
      <c r="C1046884" s="2" t="n">
        <v>44632</v>
      </c>
      <c r="D1046884" s="3" t="s">
        <v>105</v>
      </c>
      <c r="E1046884" s="3" t="s">
        <v>106</v>
      </c>
      <c r="F1046884" s="4" t="s">
        <v>111</v>
      </c>
      <c r="G1046884" s="5" t="s">
        <v>61</v>
      </c>
      <c r="H1046884" s="6" t="n">
        <v>200000000</v>
      </c>
      <c r="I1046884" s="1" t="s">
        <v>62</v>
      </c>
      <c r="J1046884" s="7" t="str">
        <f aca="false">VLOOKUP($I1046884,'[1]Price List, Weapons &amp; Items'!B$1:C$1048576,2,0)</f>
        <v>.</v>
      </c>
      <c r="K1046884" s="7" t="str">
        <f aca="false">IF(I1046884=".",I1046884,VLOOKUP($I1046884,'[1]Price List, Weapons &amp; Items'!B$1:D$1048576,3,0))</f>
        <v>.</v>
      </c>
      <c r="L1046884" s="8" t="n">
        <f aca="false">VLOOKUP(I1046884,'[1]Price List, Weapons &amp; Items'!B$1:E$1048576,4,0)</f>
        <v>0</v>
      </c>
      <c r="M1046884" s="9" t="s">
        <v>62</v>
      </c>
      <c r="N1046884" s="9" t="s">
        <v>62</v>
      </c>
      <c r="O1046884" s="9" t="str">
        <f aca="false">VLOOKUP($I1046884,'[1]Price List, Weapons &amp; Items'!B$1:G$1048576,6,0)</f>
        <v>.</v>
      </c>
      <c r="P1046884" s="6" t="str">
        <f aca="false">IF(TYPE(M1046884)=1,IF(TYPE(O1046884)=1,M1046884*O1046884,"No price"),".")</f>
        <v>.</v>
      </c>
      <c r="Q1046884" s="6" t="str">
        <f aca="false">IF(TYPE(N1046884)=1,IF(TYPE(O1046884)=1,N1046884*O1046884,"No price"),".")</f>
        <v>.</v>
      </c>
      <c r="R1046884" s="6" t="str">
        <f aca="false">IF(AG1046884=1,IF(H1046884&lt;&gt;"Not given",H1046884,IF(TYPE(H1046884)=2,IF(SUMIFS(#REF!,#REF!,A1046884)&gt;0,SUMIFS(#REF!,#REF!,A1046884),"."),"Format error")),"")</f>
        <v/>
      </c>
      <c r="S1046884" s="6" t="str">
        <f aca="false">IF(AND(AG1046884=1,R1046884&lt;&gt;".")=TRUE(),R1046884/VLOOKUP(G1046884,'[1]Exchange Rates'!B$1:C$1048576,2,0),IF(R1046884=".",".",""))</f>
        <v/>
      </c>
      <c r="T1046884" s="6" t="str">
        <f aca="false">IF(AG1046884=1,IF(AI1046884="Value is not given at all",".",IF(AI1046884="Value is given by the source",S1046884,IF(AI1046884="Value is calculated with prices",(IF(SUMIFS(#REF!,#REF!,A1046884)&gt;0,SUMIFS(#REF!,#REF!,A1046884),"."))/VLOOKUP("USD",'[1]Exchange Rates'!B$1:C$1048576,2,0),"Error with coding"))),"")</f>
        <v/>
      </c>
      <c r="U1046884" s="5" t="s">
        <v>63</v>
      </c>
      <c r="V1046884" s="32" t="s">
        <v>110</v>
      </c>
      <c r="W1046884" s="45" t="s">
        <v>72</v>
      </c>
      <c r="X1046884" s="45" t="s">
        <v>76</v>
      </c>
      <c r="Y1046884" s="45" t="s">
        <v>112</v>
      </c>
      <c r="Z1046884" s="5" t="n">
        <v>0</v>
      </c>
      <c r="AA1046884" s="5" t="n">
        <v>0</v>
      </c>
      <c r="AB1046884" s="5" t="n">
        <f aca="false">IF(AND(D1046884="Humanitarian", AE1046884&lt;&gt;"."), 1, 0)</f>
        <v>0</v>
      </c>
      <c r="AC1046884" s="5" t="n">
        <f aca="false">IF(OR(M1046884="undisclosed", M1046884="."), 0, IF(M1046884=N1046884, 1, 0))</f>
        <v>0</v>
      </c>
      <c r="AD1046884" s="5" t="n">
        <v>1</v>
      </c>
      <c r="AE1046884" s="45" t="s">
        <v>108</v>
      </c>
      <c r="AF1046884" s="12" t="str">
        <f aca="false">""</f>
        <v/>
      </c>
      <c r="AG1046884" s="36" t="n">
        <v>0</v>
      </c>
      <c r="AH1046884" s="46" t="s">
        <v>66</v>
      </c>
      <c r="AI1046884" s="36" t="s">
        <v>66</v>
      </c>
      <c r="AJ1046884" s="36" t="n">
        <v>1</v>
      </c>
      <c r="AK1046884" s="36" t="n">
        <v>3</v>
      </c>
      <c r="AL1046884" s="36" t="n">
        <v>0</v>
      </c>
      <c r="AM1046884" s="36" t="n">
        <f aca="false">IF(OR(AN1046884="2022-2023",AN1046884=2022), 1, 0)</f>
        <v>1</v>
      </c>
      <c r="AN1046884" s="36" t="s">
        <v>68</v>
      </c>
      <c r="AO1046884" s="36" t="n">
        <f aca="false">VLOOKUP($I1046884,'[1]Price List, Weapons &amp; Items'!B$1:F$1048576,5,0)</f>
        <v>0</v>
      </c>
      <c r="AP1046884" s="36" t="n">
        <f aca="false">IF(AND(AO1046884=1,M1046884="undisclosed")=TRUE(),1,0)</f>
        <v>0</v>
      </c>
      <c r="AQ1046884" s="36" t="n">
        <f aca="false">IF(AND(AO1046884=1,N1046884="undisclosed")=TRUE(),1,0)</f>
        <v>0</v>
      </c>
      <c r="AR1046884" s="36" t="n">
        <f aca="false">IFERROR(IF(SEARCH("ammuni",I1046884,1)&gt;0,1,0),0)</f>
        <v>0</v>
      </c>
      <c r="AS1046884" s="5" t="str">
        <f aca="false">VLOOKUP($I1046884,'[1]Price List, Weapons &amp; Items'!B$1:L$1048576,COLUMN('[1]Price List, Weapons &amp; Items'!$J$11)-1,0)</f>
        <v>.</v>
      </c>
      <c r="AT1046884" s="5" t="str">
        <f aca="false">IF(I1046884=".",".",VLOOKUP($I1046884,'[1]Price List, Weapons &amp; Items'!B$1:J$1048576,3,0))</f>
        <v>.</v>
      </c>
      <c r="AU1046884" s="13" t="str">
        <f aca="true">IF(AG1046884=1,(OFFSET(I1046884,0,0,COUNTIF(#REF!,A1046884),1)),"")</f>
        <v/>
      </c>
      <c r="AV1046884" s="5" t="n">
        <f aca="false">VLOOKUP($I1046884,'[1]Price List, Weapons &amp; Items'!B$1:L$1048576,COLUMN('[1]Price List, Weapons &amp; Items'!$L$11)-1,0)</f>
        <v>0</v>
      </c>
      <c r="AW1046884" s="5" t="n">
        <f aca="false">IF(U1046884="Yes",1,0)</f>
        <v>1</v>
      </c>
      <c r="AX1046884" s="5" t="n">
        <f aca="false">IF(D1046884="Military",IF(OR(IFERROR(SEARCH("equipment",E1046884,1),0)&gt;0,IFERROR(SEARCH("weapons",E1046884,1),0)&gt;0),1,0),0)</f>
        <v>1</v>
      </c>
      <c r="AY1046884" s="5" t="str">
        <f aca="false">IFERROR(IF(VALUE(TEXT(C1046884,"mm"))=IF(AK1046884&gt;12,AK1046884-12,AK1046884),".",IF(TEXT(C1046884,"mm")="01",".",1)),"Value is not in date format")</f>
        <v>.</v>
      </c>
      <c r="AZ1046884" s="5" t="str">
        <f aca="false">IF(AND(A1046884=A1046883,C1046884=C1046883)=TRUE(),IF(F1046884=F1046883,".","1"),".")</f>
        <v>.</v>
      </c>
      <c r="BA1046884" s="5" t="str">
        <f aca="false">IF(AND(_xlfn.ISFORMULA(R1046884),_xlfn.ISFORMULA(S1046884),_xlfn.ISFORMULA(T1046884))=TRUE(),".",1)</f>
        <v>.</v>
      </c>
      <c r="BB1046884" s="5" t="str">
        <f aca="false">IF(T1046884&lt;&gt;".",IF(T1046884&gt;S1046884,1,"."),".")</f>
        <v>.</v>
      </c>
      <c r="BC1046884" s="5" t="n">
        <f aca="false">IFERROR(VLOOKUP(B1046884,'[1]Share, Heavy Weapons to Ukraine'!B$1:AA$1048576,COLUMN('[1]Share, Heavy Weapons to Ukraine'!C1046893)-1,0),0)</f>
        <v>1</v>
      </c>
      <c r="BD1046884" s="5" t="n">
        <f aca="false">VLOOKUP(Sheet1!B1046884,'[1]Country Summary (€)'!B$1:F$1048576,COLUMN('[1]Country Summary (€)'!C1046894)-1,FALSE())</f>
        <v>0</v>
      </c>
      <c r="BE1046884" s="5" t="str">
        <f aca="false">IF(AND(AG1046884=1,D1046884="Military",H1046884&lt;&gt;"Not given")=TRUE(),IF(SUMIFS(#REF!,#REF!,A1046884)&gt;0,ABS((SUMIFS(#REF!,#REF!,A1046884)/VLOOKUP("USD",'[1]Exchange Rates'!B$1:C$1048576,2,0)))/S1046884,"."),".")</f>
        <v>.</v>
      </c>
      <c r="BF1046884" s="1" t="str">
        <f aca="false">IF(AND(AG1046884=1,D1046884="Military",H1046884&lt;&gt;"Not given")=TRUE(),IF(SUMIFS(#REF!,#REF!,A1046884)&gt;0,IF((ABS((SUMIFS(#REF!,#REF!,A1046884)/VLOOKUP("USD",'[1]Exchange Rates'!B$1:C$1048576,2,0)))/S1046884)&gt;1,(SUMIFS(#REF!,#REF!,A1046884)-S1046884)/S1046884,(S1046884-SUMIFS(#REF!,#REF!,A1046884))/SUMIFS(#REF!,#REF!,A1046884)),"."),".")</f>
        <v>.</v>
      </c>
    </row>
    <row r="1046885" customFormat="false" ht="15.75" hidden="false" customHeight="true" outlineLevel="0" collapsed="false">
      <c r="A1046885" s="3" t="s">
        <v>104</v>
      </c>
      <c r="B1046885" s="3" t="s">
        <v>57</v>
      </c>
      <c r="C1046885" s="2" t="n">
        <v>44636</v>
      </c>
      <c r="D1046885" s="3" t="s">
        <v>105</v>
      </c>
      <c r="E1046885" s="3" t="s">
        <v>106</v>
      </c>
      <c r="F1046885" s="4" t="s">
        <v>113</v>
      </c>
      <c r="G1046885" s="5" t="s">
        <v>61</v>
      </c>
      <c r="H1046885" s="6" t="n">
        <v>800000000</v>
      </c>
      <c r="I1046885" s="1" t="s">
        <v>114</v>
      </c>
      <c r="J1046885" s="7" t="str">
        <f aca="false">VLOOKUP($I1046885,'[1]Price List, Weapons &amp; Items'!B$1:C$1048576,2,0)</f>
        <v>Portable defence system</v>
      </c>
      <c r="K1046885" s="7" t="str">
        <f aca="false">IF(I1046885=".",I1046885,VLOOKUP($I1046885,'[1]Price List, Weapons &amp; Items'!B$1:D$1048576,3,0))</f>
        <v>MANPADS</v>
      </c>
      <c r="L1046885" s="8" t="n">
        <f aca="false">VLOOKUP(I1046885,'[1]Price List, Weapons &amp; Items'!B$1:E$1048576,4,0)</f>
        <v>0</v>
      </c>
      <c r="M1046885" s="9" t="n">
        <v>800</v>
      </c>
      <c r="N1046885" s="9" t="n">
        <v>423</v>
      </c>
      <c r="O1046885" s="9" t="n">
        <f aca="false">VLOOKUP($I1046885,'[1]Price List, Weapons &amp; Items'!B$1:G$1048576,6,0)</f>
        <v>119000</v>
      </c>
      <c r="P1046885" s="6" t="str">
        <f aca="false">IF(TYPE(M1046885)=1,IF(TYPE(O1046885)=1,M1046885*O1046885,"No price"),".")</f>
        <v>No price</v>
      </c>
      <c r="Q1046885" s="6" t="str">
        <f aca="false">IF(TYPE(N1046885)=1,IF(TYPE(O1046885)=1,N1046885*O1046885,"No price"),".")</f>
        <v>No price</v>
      </c>
      <c r="R1046885" s="6" t="str">
        <f aca="false">IF(AG1046885=1,IF(H1046885&lt;&gt;"Not given",H1046885,IF(TYPE(H1046885)=2,IF(SUMIFS(#REF!,#REF!,A1046885)&gt;0,SUMIFS(#REF!,#REF!,A1046885),"."),"Format error")),"")</f>
        <v/>
      </c>
      <c r="S1046885" s="6" t="str">
        <f aca="false">IF(AND(AG1046885=1,R1046885&lt;&gt;".")=TRUE(),R1046885/VLOOKUP(G1046885,'[1]Exchange Rates'!B$1:C$1048576,2,0),IF(R1046885=".",".",""))</f>
        <v/>
      </c>
      <c r="T1046885" s="6" t="str">
        <f aca="false">IF(AG1046885=1,IF(AI1046885="Value is not given at all",".",IF(AI1046885="Value is given by the source",S1046885,IF(AI1046885="Value is calculated with prices",(IF(SUMIFS(#REF!,#REF!,A1046885)&gt;0,SUMIFS(#REF!,#REF!,A1046885),"."))/VLOOKUP("USD",'[1]Exchange Rates'!B$1:C$1048576,2,0),"Error with coding"))),"")</f>
        <v/>
      </c>
      <c r="U1046885" s="5" t="s">
        <v>63</v>
      </c>
      <c r="V1046885" s="47" t="s">
        <v>110</v>
      </c>
      <c r="W1046885" s="45" t="s">
        <v>72</v>
      </c>
      <c r="X1046885" s="45" t="s">
        <v>76</v>
      </c>
      <c r="Y1046885" s="45" t="s">
        <v>115</v>
      </c>
      <c r="Z1046885" s="5" t="n">
        <v>0</v>
      </c>
      <c r="AA1046885" s="5" t="n">
        <v>0</v>
      </c>
      <c r="AB1046885" s="5" t="n">
        <f aca="false">IF(AND(D1046885="Humanitarian", AE1046885&lt;&gt;"."), 1, 0)</f>
        <v>0</v>
      </c>
      <c r="AC1046885" s="5" t="n">
        <f aca="false">IF(OR(M1046885="undisclosed", M1046885="."), 0, IF(M1046885=N1046885, 1, 0))</f>
        <v>0</v>
      </c>
      <c r="AD1046885" s="5" t="n">
        <v>1</v>
      </c>
      <c r="AE1046885" s="45" t="s">
        <v>108</v>
      </c>
      <c r="AF1046885" s="12" t="str">
        <f aca="false">""</f>
        <v/>
      </c>
      <c r="AG1046885" s="36" t="n">
        <v>0</v>
      </c>
      <c r="AH1046885" s="46" t="s">
        <v>66</v>
      </c>
      <c r="AI1046885" s="36" t="s">
        <v>66</v>
      </c>
      <c r="AJ1046885" s="36" t="n">
        <v>1</v>
      </c>
      <c r="AK1046885" s="36" t="n">
        <v>3</v>
      </c>
      <c r="AL1046885" s="36" t="n">
        <v>0</v>
      </c>
      <c r="AM1046885" s="36" t="n">
        <f aca="false">IF(OR(AN1046885="2022-2023",AN1046885=2022), 1, 0)</f>
        <v>1</v>
      </c>
      <c r="AN1046885" s="36" t="s">
        <v>68</v>
      </c>
      <c r="AO1046885" s="36" t="n">
        <f aca="false">VLOOKUP($I1046885,'[1]Price List, Weapons &amp; Items'!B$1:F$1048576,5,0)</f>
        <v>0</v>
      </c>
      <c r="AP1046885" s="36" t="n">
        <f aca="false">IF(AND(AO1046885=1,M1046885="undisclosed")=TRUE(),1,0)</f>
        <v>0</v>
      </c>
      <c r="AQ1046885" s="36" t="n">
        <f aca="false">IF(AND(AO1046885=1,N1046885="undisclosed")=TRUE(),1,0)</f>
        <v>0</v>
      </c>
      <c r="AR1046885" s="36" t="n">
        <f aca="false">IFERROR(IF(SEARCH("ammuni",I1046885,1)&gt;0,1,0),0)</f>
        <v>0</v>
      </c>
      <c r="AS1046885" s="5" t="str">
        <f aca="false">VLOOKUP($I1046885,'[1]Price List, Weapons &amp; Items'!B$1:L$1048576,COLUMN('[1]Price List, Weapons &amp; Items'!$J$11)-1,0)</f>
        <v>Miscellaneous</v>
      </c>
      <c r="AT1046885" s="5" t="str">
        <f aca="false">IF(I1046885=".",".",VLOOKUP($I1046885,'[1]Price List, Weapons &amp; Items'!B$1:J$1048576,3,0))</f>
        <v>MANPADS</v>
      </c>
      <c r="AU1046885" s="13" t="str">
        <f aca="true">IF(AG1046885=1,(OFFSET(I1046885,0,0,COUNTIF(#REF!,A1046885),1)),"")</f>
        <v/>
      </c>
      <c r="AV1046885" s="5" t="n">
        <f aca="false">VLOOKUP($I1046885,'[1]Price List, Weapons &amp; Items'!B$1:L$1048576,COLUMN('[1]Price List, Weapons &amp; Items'!$L$11)-1,0)</f>
        <v>0</v>
      </c>
      <c r="AW1046885" s="5" t="n">
        <f aca="false">IF(U1046885="Yes",1,0)</f>
        <v>1</v>
      </c>
      <c r="AX1046885" s="5" t="n">
        <f aca="false">IF(D1046885="Military",IF(OR(IFERROR(SEARCH("equipment",E1046885,1),0)&gt;0,IFERROR(SEARCH("weapons",E1046885,1),0)&gt;0),1,0),0)</f>
        <v>1</v>
      </c>
      <c r="AY1046885" s="5" t="str">
        <f aca="false">IFERROR(IF(VALUE(TEXT(C1046885,"mm"))=IF(AK1046885&gt;12,AK1046885-12,AK1046885),".",IF(TEXT(C1046885,"mm")="01",".",1)),"Value is not in date format")</f>
        <v>.</v>
      </c>
      <c r="AZ1046885" s="5" t="str">
        <f aca="false">IF(AND(A1046885=A1046884,C1046885=C1046884)=TRUE(),IF(F1046885=F1046884,".","1"),".")</f>
        <v>.</v>
      </c>
      <c r="BA1046885" s="5" t="str">
        <f aca="false">IF(AND(_xlfn.ISFORMULA(R1046885),_xlfn.ISFORMULA(S1046885),_xlfn.ISFORMULA(T1046885))=TRUE(),".",1)</f>
        <v>.</v>
      </c>
      <c r="BB1046885" s="5" t="str">
        <f aca="false">IF(T1046885&lt;&gt;".",IF(T1046885&gt;S1046885,1,"."),".")</f>
        <v>.</v>
      </c>
      <c r="BC1046885" s="5" t="n">
        <f aca="false">IFERROR(VLOOKUP(B1046885,'[1]Share, Heavy Weapons to Ukraine'!B$1:AA$1048576,COLUMN('[1]Share, Heavy Weapons to Ukraine'!C1046894)-1,0),0)</f>
        <v>1</v>
      </c>
      <c r="BD1046885" s="5" t="n">
        <f aca="false">VLOOKUP(Sheet1!B1046885,'[1]Country Summary (€)'!B$1:F$1048576,COLUMN('[1]Country Summary (€)'!C1046895)-1,FALSE())</f>
        <v>0</v>
      </c>
      <c r="BE1046885" s="5" t="str">
        <f aca="false">IF(AND(AG1046885=1,D1046885="Military",H1046885&lt;&gt;"Not given")=TRUE(),IF(SUMIFS(#REF!,#REF!,A1046885)&gt;0,ABS((SUMIFS(#REF!,#REF!,A1046885)/VLOOKUP("USD",'[1]Exchange Rates'!B$1:C$1048576,2,0)))/S1046885,"."),".")</f>
        <v>.</v>
      </c>
      <c r="BF1046885" s="1" t="str">
        <f aca="false">IF(AND(AG1046885=1,D1046885="Military",H1046885&lt;&gt;"Not given")=TRUE(),IF(SUMIFS(#REF!,#REF!,A1046885)&gt;0,IF((ABS((SUMIFS(#REF!,#REF!,A1046885)/VLOOKUP("USD",'[1]Exchange Rates'!B$1:C$1048576,2,0)))/S1046885)&gt;1,(SUMIFS(#REF!,#REF!,A1046885)-S1046885)/S1046885,(S1046885-SUMIFS(#REF!,#REF!,A1046885))/SUMIFS(#REF!,#REF!,A1046885)),"."),".")</f>
        <v>.</v>
      </c>
    </row>
    <row r="1046886" customFormat="false" ht="15.75" hidden="false" customHeight="true" outlineLevel="0" collapsed="false">
      <c r="A1046886" s="3" t="s">
        <v>104</v>
      </c>
      <c r="B1046886" s="3" t="s">
        <v>57</v>
      </c>
      <c r="C1046886" s="2" t="n">
        <v>44636</v>
      </c>
      <c r="D1046886" s="3" t="s">
        <v>105</v>
      </c>
      <c r="E1046886" s="3" t="s">
        <v>106</v>
      </c>
      <c r="F1046886" s="4" t="s">
        <v>116</v>
      </c>
      <c r="G1046886" s="5" t="s">
        <v>61</v>
      </c>
      <c r="H1046886" s="6" t="n">
        <v>800000000</v>
      </c>
      <c r="I1046886" s="1" t="s">
        <v>117</v>
      </c>
      <c r="J1046886" s="7" t="str">
        <f aca="false">VLOOKUP($I1046886,'[1]Price List, Weapons &amp; Items'!B$1:C$1048576,2,0)</f>
        <v>Portable defence system</v>
      </c>
      <c r="K1046886" s="7" t="str">
        <f aca="false">IF(I1046886=".",I1046886,VLOOKUP($I1046886,'[1]Price List, Weapons &amp; Items'!B$1:D$1048576,3,0))</f>
        <v>Light Anti-armor Weapon (LAW)</v>
      </c>
      <c r="L1046886" s="8" t="n">
        <f aca="false">VLOOKUP(I1046886,'[1]Price List, Weapons &amp; Items'!B$1:E$1048576,4,0)</f>
        <v>0</v>
      </c>
      <c r="M1046886" s="9" t="n">
        <v>2000</v>
      </c>
      <c r="N1046886" s="9" t="n">
        <f aca="false">M1046886</f>
        <v>2000</v>
      </c>
      <c r="O1046886" s="9" t="n">
        <f aca="false">VLOOKUP($I1046886,'[1]Price List, Weapons &amp; Items'!B$1:G$1048576,6,0)</f>
        <v>256000</v>
      </c>
      <c r="P1046886" s="6" t="str">
        <f aca="false">IF(TYPE(M1046886)=1,IF(TYPE(O1046886)=1,M1046886*O1046886,"No price"),".")</f>
        <v>No price</v>
      </c>
      <c r="Q1046886" s="6" t="str">
        <f aca="false">IF(TYPE(N1046886)=1,IF(TYPE(O1046886)=1,N1046886*O1046886,"No price"),".")</f>
        <v>.</v>
      </c>
      <c r="R1046886" s="6" t="str">
        <f aca="false">IF(AG1046886=1,IF(H1046886&lt;&gt;"Not given",H1046886,IF(TYPE(H1046886)=2,IF(SUMIFS(#REF!,#REF!,A1046886)&gt;0,SUMIFS(#REF!,#REF!,A1046886),"."),"Format error")),"")</f>
        <v/>
      </c>
      <c r="S1046886" s="6" t="str">
        <f aca="false">IF(AND(AG1046886=1,R1046886&lt;&gt;".")=TRUE(),R1046886/VLOOKUP(G1046886,'[1]Exchange Rates'!B$1:C$1048576,2,0),IF(R1046886=".",".",""))</f>
        <v/>
      </c>
      <c r="T1046886" s="6" t="str">
        <f aca="false">IF(AG1046886=1,IF(AI1046886="Value is not given at all",".",IF(AI1046886="Value is given by the source",S1046886,IF(AI1046886="Value is calculated with prices",(IF(SUMIFS(#REF!,#REF!,A1046886)&gt;0,SUMIFS(#REF!,#REF!,A1046886),"."))/VLOOKUP("USD",'[1]Exchange Rates'!B$1:C$1048576,2,0),"Error with coding"))),"")</f>
        <v/>
      </c>
      <c r="U1046886" s="5" t="s">
        <v>63</v>
      </c>
      <c r="V1046886" s="47" t="s">
        <v>110</v>
      </c>
      <c r="W1046886" s="45" t="s">
        <v>72</v>
      </c>
      <c r="X1046886" s="45" t="s">
        <v>76</v>
      </c>
      <c r="Y1046886" s="45" t="s">
        <v>118</v>
      </c>
      <c r="Z1046886" s="5" t="n">
        <v>0</v>
      </c>
      <c r="AA1046886" s="5" t="n">
        <v>0</v>
      </c>
      <c r="AB1046886" s="5" t="n">
        <f aca="false">IF(AND(D1046886="Humanitarian", AE1046886&lt;&gt;"."), 1, 0)</f>
        <v>0</v>
      </c>
      <c r="AC1046886" s="5" t="n">
        <f aca="false">IF(OR(M1046886="undisclosed", M1046886="."), 0, IF(M1046886=N1046886, 1, 0))</f>
        <v>1</v>
      </c>
      <c r="AD1046886" s="5" t="n">
        <v>1</v>
      </c>
      <c r="AE1046886" s="45" t="s">
        <v>108</v>
      </c>
      <c r="AF1046886" s="12" t="str">
        <f aca="false">""</f>
        <v/>
      </c>
      <c r="AG1046886" s="36" t="n">
        <v>0</v>
      </c>
      <c r="AH1046886" s="46" t="s">
        <v>66</v>
      </c>
      <c r="AI1046886" s="36" t="s">
        <v>66</v>
      </c>
      <c r="AJ1046886" s="36" t="n">
        <v>1</v>
      </c>
      <c r="AK1046886" s="36" t="n">
        <v>3</v>
      </c>
      <c r="AL1046886" s="36" t="n">
        <v>0</v>
      </c>
      <c r="AM1046886" s="36" t="n">
        <f aca="false">IF(OR(AN1046886="2022-2023",AN1046886=2022), 1, 0)</f>
        <v>1</v>
      </c>
      <c r="AN1046886" s="36" t="s">
        <v>68</v>
      </c>
      <c r="AO1046886" s="36" t="n">
        <f aca="false">VLOOKUP($I1046886,'[1]Price List, Weapons &amp; Items'!B$1:F$1048576,5,0)</f>
        <v>0</v>
      </c>
      <c r="AP1046886" s="36" t="n">
        <f aca="false">IF(AND(AO1046886=1,M1046886="undisclosed")=TRUE(),1,0)</f>
        <v>0</v>
      </c>
      <c r="AQ1046886" s="36" t="n">
        <f aca="false">IF(AND(AO1046886=1,N1046886="undisclosed")=TRUE(),1,0)</f>
        <v>0</v>
      </c>
      <c r="AR1046886" s="36" t="n">
        <f aca="false">IFERROR(IF(SEARCH("ammuni",I1046886,1)&gt;0,1,0),0)</f>
        <v>0</v>
      </c>
      <c r="AS1046886" s="5" t="str">
        <f aca="false">VLOOKUP($I1046886,'[1]Price List, Weapons &amp; Items'!B$1:L$1048576,COLUMN('[1]Price List, Weapons &amp; Items'!$J$11)-1,0)</f>
        <v>Government information</v>
      </c>
      <c r="AT1046886" s="5" t="str">
        <f aca="false">IF(I1046886=".",".",VLOOKUP($I1046886,'[1]Price List, Weapons &amp; Items'!B$1:J$1048576,3,0))</f>
        <v>Light Anti-armor Weapon (LAW)</v>
      </c>
      <c r="AU1046886" s="13" t="str">
        <f aca="true">IF(AG1046886=1,(OFFSET(I1046886,0,0,COUNTIF(#REF!,A1046886),1)),"")</f>
        <v/>
      </c>
      <c r="AV1046886" s="5" t="n">
        <f aca="false">VLOOKUP($I1046886,'[1]Price List, Weapons &amp; Items'!B$1:L$1048576,COLUMN('[1]Price List, Weapons &amp; Items'!$L$11)-1,0)</f>
        <v>0</v>
      </c>
      <c r="AW1046886" s="5" t="n">
        <f aca="false">IF(U1046886="Yes",1,0)</f>
        <v>1</v>
      </c>
      <c r="AX1046886" s="5" t="n">
        <f aca="false">IF(D1046886="Military",IF(OR(IFERROR(SEARCH("equipment",E1046886,1),0)&gt;0,IFERROR(SEARCH("weapons",E1046886,1),0)&gt;0),1,0),0)</f>
        <v>1</v>
      </c>
      <c r="AY1046886" s="5" t="str">
        <f aca="false">IFERROR(IF(VALUE(TEXT(C1046886,"mm"))=IF(AK1046886&gt;12,AK1046886-12,AK1046886),".",IF(TEXT(C1046886,"mm")="01",".",1)),"Value is not in date format")</f>
        <v>.</v>
      </c>
      <c r="AZ1046886" s="5" t="str">
        <f aca="false">IF(AND(A1046886=A1046885,C1046886=C1046885)=TRUE(),IF(F1046886=F1046885,".","1"),".")</f>
        <v>1</v>
      </c>
      <c r="BA1046886" s="5" t="str">
        <f aca="false">IF(AND(_xlfn.ISFORMULA(R1046886),_xlfn.ISFORMULA(S1046886),_xlfn.ISFORMULA(T1046886))=TRUE(),".",1)</f>
        <v>.</v>
      </c>
      <c r="BB1046886" s="5" t="str">
        <f aca="false">IF(T1046886&lt;&gt;".",IF(T1046886&gt;S1046886,1,"."),".")</f>
        <v>.</v>
      </c>
      <c r="BC1046886" s="5" t="n">
        <f aca="false">IFERROR(VLOOKUP(B1046886,'[1]Share, Heavy Weapons to Ukraine'!B$1:AA$1048576,COLUMN('[1]Share, Heavy Weapons to Ukraine'!C1046895)-1,0),0)</f>
        <v>1</v>
      </c>
      <c r="BD1046886" s="5" t="n">
        <f aca="false">VLOOKUP(Sheet1!B1046886,'[1]Country Summary (€)'!B$1:F$1048576,COLUMN('[1]Country Summary (€)'!C1046896)-1,FALSE())</f>
        <v>0</v>
      </c>
      <c r="BE1046886" s="5" t="str">
        <f aca="false">IF(AND(AG1046886=1,D1046886="Military",H1046886&lt;&gt;"Not given")=TRUE(),IF(SUMIFS(#REF!,#REF!,A1046886)&gt;0,ABS((SUMIFS(#REF!,#REF!,A1046886)/VLOOKUP("USD",'[1]Exchange Rates'!B$1:C$1048576,2,0)))/S1046886,"."),".")</f>
        <v>.</v>
      </c>
      <c r="BF1046886" s="1" t="str">
        <f aca="false">IF(AND(AG1046886=1,D1046886="Military",H1046886&lt;&gt;"Not given")=TRUE(),IF(SUMIFS(#REF!,#REF!,A1046886)&gt;0,IF((ABS((SUMIFS(#REF!,#REF!,A1046886)/VLOOKUP("USD",'[1]Exchange Rates'!B$1:C$1048576,2,0)))/S1046886)&gt;1,(SUMIFS(#REF!,#REF!,A1046886)-S1046886)/S1046886,(S1046886-SUMIFS(#REF!,#REF!,A1046886))/SUMIFS(#REF!,#REF!,A1046886)),"."),".")</f>
        <v>.</v>
      </c>
    </row>
    <row r="1046887" customFormat="false" ht="15.75" hidden="false" customHeight="true" outlineLevel="0" collapsed="false">
      <c r="A1046887" s="3" t="s">
        <v>104</v>
      </c>
      <c r="B1046887" s="3" t="s">
        <v>57</v>
      </c>
      <c r="C1046887" s="2" t="n">
        <v>44636</v>
      </c>
      <c r="D1046887" s="3" t="s">
        <v>105</v>
      </c>
      <c r="E1046887" s="3" t="s">
        <v>106</v>
      </c>
      <c r="F1046887" s="4" t="s">
        <v>113</v>
      </c>
      <c r="G1046887" s="5" t="s">
        <v>61</v>
      </c>
      <c r="H1046887" s="6" t="n">
        <v>800000000</v>
      </c>
      <c r="I1046887" s="1" t="s">
        <v>119</v>
      </c>
      <c r="J1046887" s="7" t="str">
        <f aca="false">VLOOKUP($I1046887,'[1]Price List, Weapons &amp; Items'!B$1:C$1048576,2,0)</f>
        <v>Portable defence system</v>
      </c>
      <c r="K1046887" s="7" t="str">
        <f aca="false">IF(I1046887=".",I1046887,VLOOKUP($I1046887,'[1]Price List, Weapons &amp; Items'!B$1:D$1048576,3,0))</f>
        <v>Light Anti-armor Weapon (LAW)</v>
      </c>
      <c r="L1046887" s="8" t="n">
        <f aca="false">VLOOKUP(I1046887,'[1]Price List, Weapons &amp; Items'!B$1:E$1048576,4,0)</f>
        <v>0</v>
      </c>
      <c r="M1046887" s="9" t="n">
        <v>1000</v>
      </c>
      <c r="N1046887" s="9" t="n">
        <f aca="false">M1046887</f>
        <v>1000</v>
      </c>
      <c r="O1046887" s="9" t="n">
        <f aca="false">VLOOKUP($I1046887,'[1]Price List, Weapons &amp; Items'!B$1:G$1048576,6,0)</f>
        <v>1475</v>
      </c>
      <c r="P1046887" s="6" t="str">
        <f aca="false">IF(TYPE(M1046887)=1,IF(TYPE(O1046887)=1,M1046887*O1046887,"No price"),".")</f>
        <v>No price</v>
      </c>
      <c r="Q1046887" s="6" t="str">
        <f aca="false">IF(TYPE(N1046887)=1,IF(TYPE(O1046887)=1,N1046887*O1046887,"No price"),".")</f>
        <v>.</v>
      </c>
      <c r="R1046887" s="6" t="str">
        <f aca="false">IF(AG1046887=1,IF(H1046887&lt;&gt;"Not given",H1046887,IF(TYPE(H1046887)=2,IF(SUMIFS(#REF!,#REF!,A1046887)&gt;0,SUMIFS(#REF!,#REF!,A1046887),"."),"Format error")),"")</f>
        <v/>
      </c>
      <c r="S1046887" s="6" t="str">
        <f aca="false">IF(AND(AG1046887=1,R1046887&lt;&gt;".")=TRUE(),R1046887/VLOOKUP(G1046887,'[1]Exchange Rates'!B$1:C$1048576,2,0),IF(R1046887=".",".",""))</f>
        <v/>
      </c>
      <c r="T1046887" s="6" t="str">
        <f aca="false">IF(AG1046887=1,IF(AI1046887="Value is not given at all",".",IF(AI1046887="Value is given by the source",S1046887,IF(AI1046887="Value is calculated with prices",(IF(SUMIFS(#REF!,#REF!,A1046887)&gt;0,SUMIFS(#REF!,#REF!,A1046887),"."))/VLOOKUP("USD",'[1]Exchange Rates'!B$1:C$1048576,2,0),"Error with coding"))),"")</f>
        <v/>
      </c>
      <c r="U1046887" s="5" t="s">
        <v>63</v>
      </c>
      <c r="V1046887" s="47" t="s">
        <v>110</v>
      </c>
      <c r="W1046887" s="45" t="s">
        <v>72</v>
      </c>
      <c r="X1046887" s="45" t="s">
        <v>76</v>
      </c>
      <c r="Y1046887" s="45" t="s">
        <v>120</v>
      </c>
      <c r="Z1046887" s="5" t="n">
        <v>0</v>
      </c>
      <c r="AA1046887" s="5" t="n">
        <v>0</v>
      </c>
      <c r="AB1046887" s="5" t="n">
        <f aca="false">IF(AND(D1046887="Humanitarian", AE1046887&lt;&gt;"."), 1, 0)</f>
        <v>0</v>
      </c>
      <c r="AC1046887" s="5" t="n">
        <f aca="false">IF(OR(M1046887="undisclosed", M1046887="."), 0, IF(M1046887=N1046887, 1, 0))</f>
        <v>1</v>
      </c>
      <c r="AD1046887" s="5" t="n">
        <v>1</v>
      </c>
      <c r="AE1046887" s="45" t="s">
        <v>108</v>
      </c>
      <c r="AF1046887" s="12" t="str">
        <f aca="false">""</f>
        <v/>
      </c>
      <c r="AG1046887" s="36" t="n">
        <v>0</v>
      </c>
      <c r="AH1046887" s="46" t="s">
        <v>66</v>
      </c>
      <c r="AI1046887" s="36" t="s">
        <v>66</v>
      </c>
      <c r="AJ1046887" s="36" t="n">
        <v>1</v>
      </c>
      <c r="AK1046887" s="36" t="n">
        <v>3</v>
      </c>
      <c r="AL1046887" s="36" t="n">
        <v>0</v>
      </c>
      <c r="AM1046887" s="36" t="n">
        <f aca="false">IF(OR(AN1046887="2022-2023",AN1046887=2022), 1, 0)</f>
        <v>1</v>
      </c>
      <c r="AN1046887" s="36" t="s">
        <v>68</v>
      </c>
      <c r="AO1046887" s="36" t="n">
        <f aca="false">VLOOKUP($I1046887,'[1]Price List, Weapons &amp; Items'!B$1:F$1048576,5,0)</f>
        <v>0</v>
      </c>
      <c r="AP1046887" s="36" t="n">
        <f aca="false">IF(AND(AO1046887=1,M1046887="undisclosed")=TRUE(),1,0)</f>
        <v>0</v>
      </c>
      <c r="AQ1046887" s="36" t="n">
        <f aca="false">IF(AND(AO1046887=1,N1046887="undisclosed")=TRUE(),1,0)</f>
        <v>0</v>
      </c>
      <c r="AR1046887" s="36" t="n">
        <f aca="false">IFERROR(IF(SEARCH("ammuni",I1046887,1)&gt;0,1,0),0)</f>
        <v>0</v>
      </c>
      <c r="AS1046887" s="5" t="str">
        <f aca="false">VLOOKUP($I1046887,'[1]Price List, Weapons &amp; Items'!B$1:L$1048576,COLUMN('[1]Price List, Weapons &amp; Items'!$J$11)-1,0)</f>
        <v>Military media (incl. websites)</v>
      </c>
      <c r="AT1046887" s="5" t="str">
        <f aca="false">IF(I1046887=".",".",VLOOKUP($I1046887,'[1]Price List, Weapons &amp; Items'!B$1:J$1048576,3,0))</f>
        <v>Light Anti-armor Weapon (LAW)</v>
      </c>
      <c r="AU1046887" s="13" t="str">
        <f aca="true">IF(AG1046887=1,(OFFSET(I1046887,0,0,COUNTIF(#REF!,A1046887),1)),"")</f>
        <v/>
      </c>
      <c r="AV1046887" s="5" t="n">
        <f aca="false">VLOOKUP($I1046887,'[1]Price List, Weapons &amp; Items'!B$1:L$1048576,COLUMN('[1]Price List, Weapons &amp; Items'!$L$11)-1,0)</f>
        <v>0</v>
      </c>
      <c r="AW1046887" s="5" t="n">
        <f aca="false">IF(U1046887="Yes",1,0)</f>
        <v>1</v>
      </c>
      <c r="AX1046887" s="5" t="n">
        <f aca="false">IF(D1046887="Military",IF(OR(IFERROR(SEARCH("equipment",E1046887,1),0)&gt;0,IFERROR(SEARCH("weapons",E1046887,1),0)&gt;0),1,0),0)</f>
        <v>1</v>
      </c>
      <c r="AY1046887" s="5" t="str">
        <f aca="false">IFERROR(IF(VALUE(TEXT(C1046887,"mm"))=IF(AK1046887&gt;12,AK1046887-12,AK1046887),".",IF(TEXT(C1046887,"mm")="01",".",1)),"Value is not in date format")</f>
        <v>.</v>
      </c>
      <c r="AZ1046887" s="5" t="str">
        <f aca="false">IF(AND(A1046887=A1046886,C1046887=C1046886)=TRUE(),IF(F1046887=F1046886,".","1"),".")</f>
        <v>1</v>
      </c>
      <c r="BA1046887" s="5" t="str">
        <f aca="false">IF(AND(_xlfn.ISFORMULA(R1046887),_xlfn.ISFORMULA(S1046887),_xlfn.ISFORMULA(T1046887))=TRUE(),".",1)</f>
        <v>.</v>
      </c>
      <c r="BB1046887" s="5" t="str">
        <f aca="false">IF(T1046887&lt;&gt;".",IF(T1046887&gt;S1046887,1,"."),".")</f>
        <v>.</v>
      </c>
      <c r="BC1046887" s="5" t="n">
        <f aca="false">IFERROR(VLOOKUP(B1046887,'[1]Share, Heavy Weapons to Ukraine'!B$1:AA$1048576,COLUMN('[1]Share, Heavy Weapons to Ukraine'!C1046896)-1,0),0)</f>
        <v>1</v>
      </c>
      <c r="BD1046887" s="5" t="n">
        <f aca="false">VLOOKUP(Sheet1!B1046887,'[1]Country Summary (€)'!B$1:F$1048576,COLUMN('[1]Country Summary (€)'!C1046897)-1,FALSE())</f>
        <v>0</v>
      </c>
      <c r="BE1046887" s="5" t="str">
        <f aca="false">IF(AND(AG1046887=1,D1046887="Military",H1046887&lt;&gt;"Not given")=TRUE(),IF(SUMIFS(#REF!,#REF!,A1046887)&gt;0,ABS((SUMIFS(#REF!,#REF!,A1046887)/VLOOKUP("USD",'[1]Exchange Rates'!B$1:C$1048576,2,0)))/S1046887,"."),".")</f>
        <v>.</v>
      </c>
      <c r="BF1046887" s="1" t="str">
        <f aca="false">IF(AND(AG1046887=1,D1046887="Military",H1046887&lt;&gt;"Not given")=TRUE(),IF(SUMIFS(#REF!,#REF!,A1046887)&gt;0,IF((ABS((SUMIFS(#REF!,#REF!,A1046887)/VLOOKUP("USD",'[1]Exchange Rates'!B$1:C$1048576,2,0)))/S1046887)&gt;1,(SUMIFS(#REF!,#REF!,A1046887)-S1046887)/S1046887,(S1046887-SUMIFS(#REF!,#REF!,A1046887))/SUMIFS(#REF!,#REF!,A1046887)),"."),".")</f>
        <v>.</v>
      </c>
    </row>
    <row r="1046888" customFormat="false" ht="15.75" hidden="false" customHeight="true" outlineLevel="0" collapsed="false">
      <c r="A1046888" s="3" t="s">
        <v>104</v>
      </c>
      <c r="B1046888" s="3" t="s">
        <v>57</v>
      </c>
      <c r="C1046888" s="2" t="n">
        <v>44636</v>
      </c>
      <c r="D1046888" s="3" t="s">
        <v>105</v>
      </c>
      <c r="E1046888" s="3" t="s">
        <v>106</v>
      </c>
      <c r="F1046888" s="4" t="s">
        <v>113</v>
      </c>
      <c r="G1046888" s="5" t="s">
        <v>61</v>
      </c>
      <c r="H1046888" s="6" t="n">
        <v>800000000</v>
      </c>
      <c r="I1046888" s="1" t="s">
        <v>121</v>
      </c>
      <c r="J1046888" s="7" t="str">
        <f aca="false">VLOOKUP($I1046888,'[1]Price List, Weapons &amp; Items'!B$1:C$1048576,2,0)</f>
        <v>Portable defence system</v>
      </c>
      <c r="K1046888" s="7" t="str">
        <f aca="false">IF(I1046888=".",I1046888,VLOOKUP($I1046888,'[1]Price List, Weapons &amp; Items'!B$1:D$1048576,3,0))</f>
        <v>MANPADS</v>
      </c>
      <c r="L1046888" s="8" t="n">
        <f aca="false">VLOOKUP(I1046888,'[1]Price List, Weapons &amp; Items'!B$1:E$1048576,4,0)</f>
        <v>0</v>
      </c>
      <c r="M1046888" s="9" t="n">
        <v>6000</v>
      </c>
      <c r="N1046888" s="9" t="n">
        <f aca="false">M1046888</f>
        <v>6000</v>
      </c>
      <c r="O1046888" s="9" t="n">
        <f aca="false">VLOOKUP($I1046888,'[1]Price List, Weapons &amp; Items'!B$1:G$1048576,6,0)</f>
        <v>1480.64</v>
      </c>
      <c r="P1046888" s="6" t="str">
        <f aca="false">IF(TYPE(M1046888)=1,IF(TYPE(O1046888)=1,M1046888*O1046888,"No price"),".")</f>
        <v>No price</v>
      </c>
      <c r="Q1046888" s="6" t="str">
        <f aca="false">IF(TYPE(N1046888)=1,IF(TYPE(O1046888)=1,N1046888*O1046888,"No price"),".")</f>
        <v>.</v>
      </c>
      <c r="R1046888" s="6" t="str">
        <f aca="false">IF(AG1046888=1,IF(H1046888&lt;&gt;"Not given",H1046888,IF(TYPE(H1046888)=2,IF(SUMIFS(#REF!,#REF!,A1046888)&gt;0,SUMIFS(#REF!,#REF!,A1046888),"."),"Format error")),"")</f>
        <v/>
      </c>
      <c r="S1046888" s="6" t="str">
        <f aca="false">IF(AND(AG1046888=1,R1046888&lt;&gt;".")=TRUE(),R1046888/VLOOKUP(G1046888,'[1]Exchange Rates'!B$1:C$1048576,2,0),IF(R1046888=".",".",""))</f>
        <v/>
      </c>
      <c r="T1046888" s="6" t="str">
        <f aca="false">IF(AG1046888=1,IF(AI1046888="Value is not given at all",".",IF(AI1046888="Value is given by the source",S1046888,IF(AI1046888="Value is calculated with prices",(IF(SUMIFS(#REF!,#REF!,A1046888)&gt;0,SUMIFS(#REF!,#REF!,A1046888),"."))/VLOOKUP("USD",'[1]Exchange Rates'!B$1:C$1048576,2,0),"Error with coding"))),"")</f>
        <v/>
      </c>
      <c r="U1046888" s="5" t="s">
        <v>63</v>
      </c>
      <c r="V1046888" s="47" t="s">
        <v>110</v>
      </c>
      <c r="W1046888" s="45" t="s">
        <v>72</v>
      </c>
      <c r="X1046888" s="45" t="s">
        <v>76</v>
      </c>
      <c r="Y1046888" s="45" t="s">
        <v>122</v>
      </c>
      <c r="Z1046888" s="5" t="n">
        <v>0</v>
      </c>
      <c r="AA1046888" s="5" t="n">
        <v>0</v>
      </c>
      <c r="AB1046888" s="5" t="n">
        <f aca="false">IF(AND(D1046888="Humanitarian", AE1046888&lt;&gt;"."), 1, 0)</f>
        <v>0</v>
      </c>
      <c r="AC1046888" s="5" t="n">
        <f aca="false">IF(OR(M1046888="undisclosed", M1046888="."), 0, IF(M1046888=N1046888, 1, 0))</f>
        <v>1</v>
      </c>
      <c r="AD1046888" s="5" t="n">
        <v>1</v>
      </c>
      <c r="AE1046888" s="45" t="s">
        <v>108</v>
      </c>
      <c r="AF1046888" s="12" t="str">
        <f aca="false">""</f>
        <v/>
      </c>
      <c r="AG1046888" s="36" t="n">
        <v>0</v>
      </c>
      <c r="AH1046888" s="46" t="s">
        <v>66</v>
      </c>
      <c r="AI1046888" s="36" t="s">
        <v>66</v>
      </c>
      <c r="AJ1046888" s="36" t="n">
        <v>1</v>
      </c>
      <c r="AK1046888" s="36" t="n">
        <v>3</v>
      </c>
      <c r="AL1046888" s="36" t="n">
        <v>0</v>
      </c>
      <c r="AM1046888" s="36" t="n">
        <f aca="false">IF(OR(AN1046888="2022-2023",AN1046888=2022), 1, 0)</f>
        <v>1</v>
      </c>
      <c r="AN1046888" s="36" t="s">
        <v>68</v>
      </c>
      <c r="AO1046888" s="36" t="n">
        <f aca="false">VLOOKUP($I1046888,'[1]Price List, Weapons &amp; Items'!B$1:F$1048576,5,0)</f>
        <v>0</v>
      </c>
      <c r="AP1046888" s="36" t="n">
        <f aca="false">IF(AND(AO1046888=1,M1046888="undisclosed")=TRUE(),1,0)</f>
        <v>0</v>
      </c>
      <c r="AQ1046888" s="36" t="n">
        <f aca="false">IF(AND(AO1046888=1,N1046888="undisclosed")=TRUE(),1,0)</f>
        <v>0</v>
      </c>
      <c r="AR1046888" s="36" t="n">
        <f aca="false">IFERROR(IF(SEARCH("ammuni",I1046888,1)&gt;0,1,0),0)</f>
        <v>0</v>
      </c>
      <c r="AS1046888" s="5" t="str">
        <f aca="false">VLOOKUP($I1046888,'[1]Price List, Weapons &amp; Items'!B$1:L$1048576,COLUMN('[1]Price List, Weapons &amp; Items'!$J$11)-1,0)</f>
        <v>Military media (incl. websites)</v>
      </c>
      <c r="AT1046888" s="5" t="str">
        <f aca="false">IF(I1046888=".",".",VLOOKUP($I1046888,'[1]Price List, Weapons &amp; Items'!B$1:J$1048576,3,0))</f>
        <v>MANPADS</v>
      </c>
      <c r="AU1046888" s="13" t="str">
        <f aca="true">IF(AG1046888=1,(OFFSET(I1046888,0,0,COUNTIF(#REF!,A1046888),1)),"")</f>
        <v/>
      </c>
      <c r="AV1046888" s="5" t="n">
        <f aca="false">VLOOKUP($I1046888,'[1]Price List, Weapons &amp; Items'!B$1:L$1048576,COLUMN('[1]Price List, Weapons &amp; Items'!$L$11)-1,0)</f>
        <v>0</v>
      </c>
      <c r="AW1046888" s="5" t="n">
        <f aca="false">IF(U1046888="Yes",1,0)</f>
        <v>1</v>
      </c>
      <c r="AX1046888" s="5" t="n">
        <f aca="false">IF(D1046888="Military",IF(OR(IFERROR(SEARCH("equipment",E1046888,1),0)&gt;0,IFERROR(SEARCH("weapons",E1046888,1),0)&gt;0),1,0),0)</f>
        <v>1</v>
      </c>
      <c r="AY1046888" s="5" t="str">
        <f aca="false">IFERROR(IF(VALUE(TEXT(C1046888,"mm"))=IF(AK1046888&gt;12,AK1046888-12,AK1046888),".",IF(TEXT(C1046888,"mm")="01",".",1)),"Value is not in date format")</f>
        <v>.</v>
      </c>
      <c r="AZ1046888" s="5" t="str">
        <f aca="false">IF(AND(A1046888=A1046887,C1046888=C1046887)=TRUE(),IF(F1046888=F1046887,".","1"),".")</f>
        <v>.</v>
      </c>
      <c r="BA1046888" s="5" t="str">
        <f aca="false">IF(AND(_xlfn.ISFORMULA(R1046888),_xlfn.ISFORMULA(S1046888),_xlfn.ISFORMULA(T1046888))=TRUE(),".",1)</f>
        <v>.</v>
      </c>
      <c r="BB1046888" s="5" t="str">
        <f aca="false">IF(T1046888&lt;&gt;".",IF(T1046888&gt;S1046888,1,"."),".")</f>
        <v>.</v>
      </c>
      <c r="BC1046888" s="5" t="n">
        <f aca="false">IFERROR(VLOOKUP(B1046888,'[1]Share, Heavy Weapons to Ukraine'!B$1:AA$1048576,COLUMN('[1]Share, Heavy Weapons to Ukraine'!C1046897)-1,0),0)</f>
        <v>1</v>
      </c>
      <c r="BD1046888" s="5" t="n">
        <f aca="false">VLOOKUP(Sheet1!B1046888,'[1]Country Summary (€)'!B$1:F$1048576,COLUMN('[1]Country Summary (€)'!C1046898)-1,FALSE())</f>
        <v>0</v>
      </c>
      <c r="BE1046888" s="5" t="str">
        <f aca="false">IF(AND(AG1046888=1,D1046888="Military",H1046888&lt;&gt;"Not given")=TRUE(),IF(SUMIFS(#REF!,#REF!,A1046888)&gt;0,ABS((SUMIFS(#REF!,#REF!,A1046888)/VLOOKUP("USD",'[1]Exchange Rates'!B$1:C$1048576,2,0)))/S1046888,"."),".")</f>
        <v>.</v>
      </c>
      <c r="BF1046888" s="1" t="str">
        <f aca="false">IF(AND(AG1046888=1,D1046888="Military",H1046888&lt;&gt;"Not given")=TRUE(),IF(SUMIFS(#REF!,#REF!,A1046888)&gt;0,IF((ABS((SUMIFS(#REF!,#REF!,A1046888)/VLOOKUP("USD",'[1]Exchange Rates'!B$1:C$1048576,2,0)))/S1046888)&gt;1,(SUMIFS(#REF!,#REF!,A1046888)-S1046888)/S1046888,(S1046888-SUMIFS(#REF!,#REF!,A1046888))/SUMIFS(#REF!,#REF!,A1046888)),"."),".")</f>
        <v>.</v>
      </c>
    </row>
    <row r="1046889" customFormat="false" ht="15.75" hidden="false" customHeight="true" outlineLevel="0" collapsed="false">
      <c r="A1046889" s="3" t="s">
        <v>104</v>
      </c>
      <c r="B1046889" s="3" t="s">
        <v>57</v>
      </c>
      <c r="C1046889" s="2" t="n">
        <v>44636</v>
      </c>
      <c r="D1046889" s="3" t="s">
        <v>105</v>
      </c>
      <c r="E1046889" s="3" t="s">
        <v>106</v>
      </c>
      <c r="F1046889" s="4" t="s">
        <v>113</v>
      </c>
      <c r="G1046889" s="5" t="s">
        <v>61</v>
      </c>
      <c r="H1046889" s="6" t="n">
        <v>800000000</v>
      </c>
      <c r="I1046889" s="1" t="s">
        <v>123</v>
      </c>
      <c r="J1046889" s="7" t="str">
        <f aca="false">VLOOKUP($I1046889,'[1]Price List, Weapons &amp; Items'!B$1:C$1048576,2,0)</f>
        <v>Aviation and drones</v>
      </c>
      <c r="K1046889" s="7" t="str">
        <f aca="false">IF(I1046889=".",I1046889,VLOOKUP($I1046889,'[1]Price List, Weapons &amp; Items'!B$1:D$1048576,3,0))</f>
        <v>Drone</v>
      </c>
      <c r="L1046889" s="8" t="n">
        <f aca="false">VLOOKUP(I1046889,'[1]Price List, Weapons &amp; Items'!B$1:E$1048576,4,0)</f>
        <v>0</v>
      </c>
      <c r="M1046889" s="9" t="n">
        <v>100</v>
      </c>
      <c r="N1046889" s="9" t="n">
        <v>100</v>
      </c>
      <c r="O1046889" s="9" t="n">
        <f aca="false">VLOOKUP($I1046889,'[1]Price List, Weapons &amp; Items'!B$1:G$1048576,6,0)</f>
        <v>6000</v>
      </c>
      <c r="P1046889" s="6" t="str">
        <f aca="false">IF(TYPE(M1046889)=1,IF(TYPE(O1046889)=1,M1046889*O1046889,"No price"),".")</f>
        <v>No price</v>
      </c>
      <c r="Q1046889" s="6" t="str">
        <f aca="false">IF(TYPE(N1046889)=1,IF(TYPE(O1046889)=1,N1046889*O1046889,"No price"),".")</f>
        <v>No price</v>
      </c>
      <c r="R1046889" s="6" t="str">
        <f aca="false">IF(AG1046889=1,IF(H1046889&lt;&gt;"Not given",H1046889,IF(TYPE(H1046889)=2,IF(SUMIFS(#REF!,#REF!,A1046889)&gt;0,SUMIFS(#REF!,#REF!,A1046889),"."),"Format error")),"")</f>
        <v/>
      </c>
      <c r="S1046889" s="6" t="str">
        <f aca="false">IF(AND(AG1046889=1,R1046889&lt;&gt;".")=TRUE(),R1046889/VLOOKUP(G1046889,'[1]Exchange Rates'!B$1:C$1048576,2,0),IF(R1046889=".",".",""))</f>
        <v/>
      </c>
      <c r="T1046889" s="6" t="str">
        <f aca="false">IF(AG1046889=1,IF(AI1046889="Value is not given at all",".",IF(AI1046889="Value is given by the source",S1046889,IF(AI1046889="Value is calculated with prices",(IF(SUMIFS(#REF!,#REF!,A1046889)&gt;0,SUMIFS(#REF!,#REF!,A1046889),"."))/VLOOKUP("USD",'[1]Exchange Rates'!B$1:C$1048576,2,0),"Error with coding"))),"")</f>
        <v/>
      </c>
      <c r="U1046889" s="5" t="s">
        <v>63</v>
      </c>
      <c r="V1046889" s="47" t="s">
        <v>110</v>
      </c>
      <c r="W1046889" s="45" t="s">
        <v>72</v>
      </c>
      <c r="X1046889" s="45" t="s">
        <v>76</v>
      </c>
      <c r="Y1046889" s="45" t="s">
        <v>124</v>
      </c>
      <c r="Z1046889" s="5" t="n">
        <v>0</v>
      </c>
      <c r="AA1046889" s="5" t="n">
        <v>0</v>
      </c>
      <c r="AB1046889" s="5" t="n">
        <f aca="false">IF(AND(D1046889="Humanitarian", AE1046889&lt;&gt;"."), 1, 0)</f>
        <v>0</v>
      </c>
      <c r="AC1046889" s="5" t="n">
        <f aca="false">IF(OR(M1046889="undisclosed", M1046889="."), 0, IF(M1046889=N1046889, 1, 0))</f>
        <v>1</v>
      </c>
      <c r="AD1046889" s="5" t="n">
        <v>1</v>
      </c>
      <c r="AE1046889" s="45" t="s">
        <v>108</v>
      </c>
      <c r="AF1046889" s="12" t="str">
        <f aca="false">""</f>
        <v/>
      </c>
      <c r="AG1046889" s="36" t="n">
        <v>0</v>
      </c>
      <c r="AH1046889" s="46" t="s">
        <v>66</v>
      </c>
      <c r="AI1046889" s="36" t="s">
        <v>66</v>
      </c>
      <c r="AJ1046889" s="36" t="n">
        <v>1</v>
      </c>
      <c r="AK1046889" s="36" t="n">
        <v>3</v>
      </c>
      <c r="AL1046889" s="36" t="n">
        <v>0</v>
      </c>
      <c r="AM1046889" s="36" t="n">
        <f aca="false">IF(OR(AN1046889="2022-2023",AN1046889=2022), 1, 0)</f>
        <v>1</v>
      </c>
      <c r="AN1046889" s="36" t="s">
        <v>68</v>
      </c>
      <c r="AO1046889" s="36" t="n">
        <f aca="false">VLOOKUP($I1046889,'[1]Price List, Weapons &amp; Items'!B$1:F$1048576,5,0)</f>
        <v>0</v>
      </c>
      <c r="AP1046889" s="36" t="n">
        <f aca="false">IF(AND(AO1046889=1,M1046889="undisclosed")=TRUE(),1,0)</f>
        <v>0</v>
      </c>
      <c r="AQ1046889" s="36" t="n">
        <f aca="false">IF(AND(AO1046889=1,N1046889="undisclosed")=TRUE(),1,0)</f>
        <v>0</v>
      </c>
      <c r="AR1046889" s="36" t="n">
        <f aca="false">IFERROR(IF(SEARCH("ammuni",I1046889,1)&gt;0,1,0),0)</f>
        <v>0</v>
      </c>
      <c r="AS1046889" s="5" t="str">
        <f aca="false">VLOOKUP($I1046889,'[1]Price List, Weapons &amp; Items'!B$1:L$1048576,COLUMN('[1]Price List, Weapons &amp; Items'!$J$11)-1,0)</f>
        <v>Miscellaneous</v>
      </c>
      <c r="AT1046889" s="5" t="str">
        <f aca="false">IF(I1046889=".",".",VLOOKUP($I1046889,'[1]Price List, Weapons &amp; Items'!B$1:J$1048576,3,0))</f>
        <v>Drone</v>
      </c>
      <c r="AU1046889" s="13" t="str">
        <f aca="true">IF(AG1046889=1,(OFFSET(I1046889,0,0,COUNTIF(#REF!,A1046889),1)),"")</f>
        <v/>
      </c>
      <c r="AV1046889" s="5" t="n">
        <f aca="false">VLOOKUP($I1046889,'[1]Price List, Weapons &amp; Items'!B$1:L$1048576,COLUMN('[1]Price List, Weapons &amp; Items'!$L$11)-1,0)</f>
        <v>0</v>
      </c>
      <c r="AW1046889" s="5" t="n">
        <f aca="false">IF(U1046889="Yes",1,0)</f>
        <v>1</v>
      </c>
      <c r="AX1046889" s="5" t="n">
        <f aca="false">IF(D1046889="Military",IF(OR(IFERROR(SEARCH("equipment",E1046889,1),0)&gt;0,IFERROR(SEARCH("weapons",E1046889,1),0)&gt;0),1,0),0)</f>
        <v>1</v>
      </c>
      <c r="AY1046889" s="5" t="str">
        <f aca="false">IFERROR(IF(VALUE(TEXT(C1046889,"mm"))=IF(AK1046889&gt;12,AK1046889-12,AK1046889),".",IF(TEXT(C1046889,"mm")="01",".",1)),"Value is not in date format")</f>
        <v>.</v>
      </c>
      <c r="AZ1046889" s="5" t="str">
        <f aca="false">IF(AND(A1046889=A1046888,C1046889=C1046888)=TRUE(),IF(F1046889=F1046888,".","1"),".")</f>
        <v>.</v>
      </c>
      <c r="BA1046889" s="5" t="str">
        <f aca="false">IF(AND(_xlfn.ISFORMULA(R1046889),_xlfn.ISFORMULA(S1046889),_xlfn.ISFORMULA(T1046889))=TRUE(),".",1)</f>
        <v>.</v>
      </c>
      <c r="BB1046889" s="5" t="str">
        <f aca="false">IF(T1046889&lt;&gt;".",IF(T1046889&gt;S1046889,1,"."),".")</f>
        <v>.</v>
      </c>
      <c r="BC1046889" s="5" t="n">
        <f aca="false">IFERROR(VLOOKUP(B1046889,'[1]Share, Heavy Weapons to Ukraine'!B$1:AA$1048576,COLUMN('[1]Share, Heavy Weapons to Ukraine'!C1046898)-1,0),0)</f>
        <v>1</v>
      </c>
      <c r="BD1046889" s="5" t="n">
        <f aca="false">VLOOKUP(Sheet1!B1046889,'[1]Country Summary (€)'!B$1:F$1048576,COLUMN('[1]Country Summary (€)'!C1046899)-1,FALSE())</f>
        <v>0</v>
      </c>
      <c r="BE1046889" s="5" t="str">
        <f aca="false">IF(AND(AG1046889=1,D1046889="Military",H1046889&lt;&gt;"Not given")=TRUE(),IF(SUMIFS(#REF!,#REF!,A1046889)&gt;0,ABS((SUMIFS(#REF!,#REF!,A1046889)/VLOOKUP("USD",'[1]Exchange Rates'!B$1:C$1048576,2,0)))/S1046889,"."),".")</f>
        <v>.</v>
      </c>
      <c r="BF1046889" s="1" t="str">
        <f aca="false">IF(AND(AG1046889=1,D1046889="Military",H1046889&lt;&gt;"Not given")=TRUE(),IF(SUMIFS(#REF!,#REF!,A1046889)&gt;0,IF((ABS((SUMIFS(#REF!,#REF!,A1046889)/VLOOKUP("USD",'[1]Exchange Rates'!B$1:C$1048576,2,0)))/S1046889)&gt;1,(SUMIFS(#REF!,#REF!,A1046889)-S1046889)/S1046889,(S1046889-SUMIFS(#REF!,#REF!,A1046889))/SUMIFS(#REF!,#REF!,A1046889)),"."),".")</f>
        <v>.</v>
      </c>
    </row>
    <row r="1046890" customFormat="false" ht="15.75" hidden="false" customHeight="true" outlineLevel="0" collapsed="false">
      <c r="A1046890" s="3" t="s">
        <v>104</v>
      </c>
      <c r="B1046890" s="3" t="s">
        <v>57</v>
      </c>
      <c r="C1046890" s="2" t="n">
        <v>44636</v>
      </c>
      <c r="D1046890" s="3" t="s">
        <v>105</v>
      </c>
      <c r="E1046890" s="3" t="s">
        <v>106</v>
      </c>
      <c r="F1046890" s="4" t="s">
        <v>113</v>
      </c>
      <c r="G1046890" s="5" t="s">
        <v>61</v>
      </c>
      <c r="H1046890" s="6" t="n">
        <v>800000000</v>
      </c>
      <c r="I1046890" s="1" t="s">
        <v>125</v>
      </c>
      <c r="J1046890" s="7" t="str">
        <f aca="false">VLOOKUP($I1046890,'[1]Price List, Weapons &amp; Items'!B$1:C$1048576,2,0)</f>
        <v>Portable defence system</v>
      </c>
      <c r="K1046890" s="7" t="str">
        <f aca="false">IF(I1046890=".",I1046890,VLOOKUP($I1046890,'[1]Price List, Weapons &amp; Items'!B$1:D$1048576,3,0))</f>
        <v>Under-barrel grenade launcher</v>
      </c>
      <c r="L1046890" s="8" t="n">
        <f aca="false">VLOOKUP(I1046890,'[1]Price List, Weapons &amp; Items'!B$1:E$1048576,4,0)</f>
        <v>0</v>
      </c>
      <c r="M1046890" s="9" t="n">
        <v>100</v>
      </c>
      <c r="N1046890" s="9" t="n">
        <f aca="false">M1046890</f>
        <v>100</v>
      </c>
      <c r="O1046890" s="9" t="n">
        <f aca="false">VLOOKUP($I1046890,'[1]Price List, Weapons &amp; Items'!B$1:G$1048576,6,0)</f>
        <v>2291</v>
      </c>
      <c r="P1046890" s="6" t="str">
        <f aca="false">IF(TYPE(M1046890)=1,IF(TYPE(O1046890)=1,M1046890*O1046890,"No price"),".")</f>
        <v>No price</v>
      </c>
      <c r="Q1046890" s="6" t="str">
        <f aca="false">IF(TYPE(N1046890)=1,IF(TYPE(O1046890)=1,N1046890*O1046890,"No price"),".")</f>
        <v>.</v>
      </c>
      <c r="R1046890" s="6" t="str">
        <f aca="false">IF(AG1046890=1,IF(H1046890&lt;&gt;"Not given",H1046890,IF(TYPE(H1046890)=2,IF(SUMIFS(#REF!,#REF!,A1046890)&gt;0,SUMIFS(#REF!,#REF!,A1046890),"."),"Format error")),"")</f>
        <v/>
      </c>
      <c r="S1046890" s="6" t="str">
        <f aca="false">IF(AND(AG1046890=1,R1046890&lt;&gt;".")=TRUE(),R1046890/VLOOKUP(G1046890,'[1]Exchange Rates'!B$1:C$1048576,2,0),IF(R1046890=".",".",""))</f>
        <v/>
      </c>
      <c r="T1046890" s="6" t="str">
        <f aca="false">IF(AG1046890=1,IF(AI1046890="Value is not given at all",".",IF(AI1046890="Value is given by the source",S1046890,IF(AI1046890="Value is calculated with prices",(IF(SUMIFS(#REF!,#REF!,A1046890)&gt;0,SUMIFS(#REF!,#REF!,A1046890),"."))/VLOOKUP("USD",'[1]Exchange Rates'!B$1:C$1048576,2,0),"Error with coding"))),"")</f>
        <v/>
      </c>
      <c r="U1046890" s="5" t="s">
        <v>63</v>
      </c>
      <c r="V1046890" s="47" t="s">
        <v>110</v>
      </c>
      <c r="W1046890" s="45" t="s">
        <v>72</v>
      </c>
      <c r="X1046890" s="45" t="s">
        <v>76</v>
      </c>
      <c r="Y1046890" s="45" t="s">
        <v>126</v>
      </c>
      <c r="Z1046890" s="5" t="n">
        <v>0</v>
      </c>
      <c r="AA1046890" s="5" t="n">
        <v>0</v>
      </c>
      <c r="AB1046890" s="5" t="n">
        <f aca="false">IF(AND(D1046890="Humanitarian", AE1046890&lt;&gt;"."), 1, 0)</f>
        <v>0</v>
      </c>
      <c r="AC1046890" s="5" t="n">
        <f aca="false">IF(OR(M1046890="undisclosed", M1046890="."), 0, IF(M1046890=N1046890, 1, 0))</f>
        <v>1</v>
      </c>
      <c r="AD1046890" s="5" t="n">
        <v>1</v>
      </c>
      <c r="AE1046890" s="45" t="s">
        <v>108</v>
      </c>
      <c r="AF1046890" s="12" t="str">
        <f aca="false">""</f>
        <v/>
      </c>
      <c r="AG1046890" s="36" t="n">
        <v>0</v>
      </c>
      <c r="AH1046890" s="46" t="s">
        <v>66</v>
      </c>
      <c r="AI1046890" s="36" t="s">
        <v>66</v>
      </c>
      <c r="AJ1046890" s="36" t="n">
        <v>1</v>
      </c>
      <c r="AK1046890" s="36" t="n">
        <v>3</v>
      </c>
      <c r="AL1046890" s="36" t="n">
        <v>0</v>
      </c>
      <c r="AM1046890" s="36" t="n">
        <f aca="false">IF(OR(AN1046890="2022-2023",AN1046890=2022), 1, 0)</f>
        <v>1</v>
      </c>
      <c r="AN1046890" s="36" t="s">
        <v>68</v>
      </c>
      <c r="AO1046890" s="36" t="n">
        <f aca="false">VLOOKUP($I1046890,'[1]Price List, Weapons &amp; Items'!B$1:F$1048576,5,0)</f>
        <v>0</v>
      </c>
      <c r="AP1046890" s="36" t="n">
        <f aca="false">IF(AND(AO1046890=1,M1046890="undisclosed")=TRUE(),1,0)</f>
        <v>0</v>
      </c>
      <c r="AQ1046890" s="36" t="n">
        <f aca="false">IF(AND(AO1046890=1,N1046890="undisclosed")=TRUE(),1,0)</f>
        <v>0</v>
      </c>
      <c r="AR1046890" s="36" t="n">
        <f aca="false">IFERROR(IF(SEARCH("ammuni",I1046890,1)&gt;0,1,0),0)</f>
        <v>0</v>
      </c>
      <c r="AS1046890" s="5" t="str">
        <f aca="false">VLOOKUP($I1046890,'[1]Price List, Weapons &amp; Items'!B$1:L$1048576,COLUMN('[1]Price List, Weapons &amp; Items'!$J$11)-1,0)</f>
        <v>Miscellaneous</v>
      </c>
      <c r="AT1046890" s="5" t="str">
        <f aca="false">IF(I1046890=".",".",VLOOKUP($I1046890,'[1]Price List, Weapons &amp; Items'!B$1:J$1048576,3,0))</f>
        <v>Under-barrel grenade launcher</v>
      </c>
      <c r="AU1046890" s="13" t="str">
        <f aca="true">IF(AG1046890=1,(OFFSET(I1046890,0,0,COUNTIF(#REF!,A1046890),1)),"")</f>
        <v/>
      </c>
      <c r="AV1046890" s="5" t="n">
        <f aca="false">VLOOKUP($I1046890,'[1]Price List, Weapons &amp; Items'!B$1:L$1048576,COLUMN('[1]Price List, Weapons &amp; Items'!$L$11)-1,0)</f>
        <v>0</v>
      </c>
      <c r="AW1046890" s="5" t="n">
        <f aca="false">IF(U1046890="Yes",1,0)</f>
        <v>1</v>
      </c>
      <c r="AX1046890" s="5" t="n">
        <f aca="false">IF(D1046890="Military",IF(OR(IFERROR(SEARCH("equipment",E1046890,1),0)&gt;0,IFERROR(SEARCH("weapons",E1046890,1),0)&gt;0),1,0),0)</f>
        <v>1</v>
      </c>
      <c r="AY1046890" s="5" t="str">
        <f aca="false">IFERROR(IF(VALUE(TEXT(C1046890,"mm"))=IF(AK1046890&gt;12,AK1046890-12,AK1046890),".",IF(TEXT(C1046890,"mm")="01",".",1)),"Value is not in date format")</f>
        <v>.</v>
      </c>
      <c r="AZ1046890" s="5" t="str">
        <f aca="false">IF(AND(A1046890=A1046889,C1046890=C1046889)=TRUE(),IF(F1046890=F1046889,".","1"),".")</f>
        <v>.</v>
      </c>
      <c r="BA1046890" s="5" t="str">
        <f aca="false">IF(AND(_xlfn.ISFORMULA(R1046890),_xlfn.ISFORMULA(S1046890),_xlfn.ISFORMULA(T1046890))=TRUE(),".",1)</f>
        <v>.</v>
      </c>
      <c r="BB1046890" s="5" t="str">
        <f aca="false">IF(T1046890&lt;&gt;".",IF(T1046890&gt;S1046890,1,"."),".")</f>
        <v>.</v>
      </c>
      <c r="BC1046890" s="5" t="n">
        <f aca="false">IFERROR(VLOOKUP(B1046890,'[1]Share, Heavy Weapons to Ukraine'!B$1:AA$1048576,COLUMN('[1]Share, Heavy Weapons to Ukraine'!C1046899)-1,0),0)</f>
        <v>1</v>
      </c>
      <c r="BD1046890" s="5" t="n">
        <f aca="false">VLOOKUP(Sheet1!B1046890,'[1]Country Summary (€)'!B$1:F$1048576,COLUMN('[1]Country Summary (€)'!C1046900)-1,FALSE())</f>
        <v>0</v>
      </c>
      <c r="BE1046890" s="5" t="str">
        <f aca="false">IF(AND(AG1046890=1,D1046890="Military",H1046890&lt;&gt;"Not given")=TRUE(),IF(SUMIFS(#REF!,#REF!,A1046890)&gt;0,ABS((SUMIFS(#REF!,#REF!,A1046890)/VLOOKUP("USD",'[1]Exchange Rates'!B$1:C$1048576,2,0)))/S1046890,"."),".")</f>
        <v>.</v>
      </c>
      <c r="BF1046890" s="1" t="str">
        <f aca="false">IF(AND(AG1046890=1,D1046890="Military",H1046890&lt;&gt;"Not given")=TRUE(),IF(SUMIFS(#REF!,#REF!,A1046890)&gt;0,IF((ABS((SUMIFS(#REF!,#REF!,A1046890)/VLOOKUP("USD",'[1]Exchange Rates'!B$1:C$1048576,2,0)))/S1046890)&gt;1,(SUMIFS(#REF!,#REF!,A1046890)-S1046890)/S1046890,(S1046890-SUMIFS(#REF!,#REF!,A1046890))/SUMIFS(#REF!,#REF!,A1046890)),"."),".")</f>
        <v>.</v>
      </c>
    </row>
    <row r="1046891" customFormat="false" ht="15.75" hidden="false" customHeight="true" outlineLevel="0" collapsed="false">
      <c r="A1046891" s="3" t="s">
        <v>104</v>
      </c>
      <c r="B1046891" s="3" t="s">
        <v>57</v>
      </c>
      <c r="C1046891" s="2" t="n">
        <v>44636</v>
      </c>
      <c r="D1046891" s="3" t="s">
        <v>105</v>
      </c>
      <c r="E1046891" s="3" t="s">
        <v>106</v>
      </c>
      <c r="F1046891" s="4" t="s">
        <v>113</v>
      </c>
      <c r="G1046891" s="5" t="s">
        <v>61</v>
      </c>
      <c r="H1046891" s="6" t="n">
        <v>800000000</v>
      </c>
      <c r="I1046891" s="1" t="s">
        <v>127</v>
      </c>
      <c r="J1046891" s="7" t="str">
        <f aca="false">VLOOKUP($I1046891,'[1]Price List, Weapons &amp; Items'!B$1:C$1048576,2,0)</f>
        <v>Light armaments &amp; infantry</v>
      </c>
      <c r="K1046891" s="7" t="str">
        <f aca="false">IF(I1046891=".",I1046891,VLOOKUP($I1046891,'[1]Price List, Weapons &amp; Items'!B$1:D$1048576,3,0))</f>
        <v>Small Arms and Light Weapons (SALW)</v>
      </c>
      <c r="L1046891" s="8" t="n">
        <f aca="false">VLOOKUP(I1046891,'[1]Price List, Weapons &amp; Items'!B$1:E$1048576,4,0)</f>
        <v>0</v>
      </c>
      <c r="M1046891" s="9" t="n">
        <v>5000</v>
      </c>
      <c r="N1046891" s="9" t="n">
        <f aca="false">M1046891</f>
        <v>5000</v>
      </c>
      <c r="O1046891" s="9" t="n">
        <f aca="false">VLOOKUP($I1046891,'[1]Price List, Weapons &amp; Items'!B$1:G$1048576,6,0)</f>
        <v>800</v>
      </c>
      <c r="P1046891" s="6" t="str">
        <f aca="false">IF(TYPE(M1046891)=1,IF(TYPE(O1046891)=1,M1046891*O1046891,"No price"),".")</f>
        <v>No price</v>
      </c>
      <c r="Q1046891" s="6" t="str">
        <f aca="false">IF(TYPE(N1046891)=1,IF(TYPE(O1046891)=1,N1046891*O1046891,"No price"),".")</f>
        <v>.</v>
      </c>
      <c r="R1046891" s="6" t="str">
        <f aca="false">IF(AG1046891=1,IF(H1046891&lt;&gt;"Not given",H1046891,IF(TYPE(H1046891)=2,IF(SUMIFS(#REF!,#REF!,A1046891)&gt;0,SUMIFS(#REF!,#REF!,A1046891),"."),"Format error")),"")</f>
        <v/>
      </c>
      <c r="S1046891" s="6" t="str">
        <f aca="false">IF(AND(AG1046891=1,R1046891&lt;&gt;".")=TRUE(),R1046891/VLOOKUP(G1046891,'[1]Exchange Rates'!B$1:C$1048576,2,0),IF(R1046891=".",".",""))</f>
        <v/>
      </c>
      <c r="T1046891" s="6" t="str">
        <f aca="false">IF(AG1046891=1,IF(AI1046891="Value is not given at all",".",IF(AI1046891="Value is given by the source",S1046891,IF(AI1046891="Value is calculated with prices",(IF(SUMIFS(#REF!,#REF!,A1046891)&gt;0,SUMIFS(#REF!,#REF!,A1046891),"."))/VLOOKUP("USD",'[1]Exchange Rates'!B$1:C$1048576,2,0),"Error with coding"))),"")</f>
        <v/>
      </c>
      <c r="U1046891" s="5" t="s">
        <v>63</v>
      </c>
      <c r="V1046891" s="47" t="s">
        <v>110</v>
      </c>
      <c r="W1046891" s="45" t="s">
        <v>72</v>
      </c>
      <c r="X1046891" s="45" t="s">
        <v>76</v>
      </c>
      <c r="Y1046891" s="45" t="s">
        <v>128</v>
      </c>
      <c r="Z1046891" s="5" t="n">
        <v>0</v>
      </c>
      <c r="AA1046891" s="5" t="n">
        <v>0</v>
      </c>
      <c r="AB1046891" s="5" t="n">
        <f aca="false">IF(AND(D1046891="Humanitarian", AE1046891&lt;&gt;"."), 1, 0)</f>
        <v>0</v>
      </c>
      <c r="AC1046891" s="5" t="n">
        <f aca="false">IF(OR(M1046891="undisclosed", M1046891="."), 0, IF(M1046891=N1046891, 1, 0))</f>
        <v>1</v>
      </c>
      <c r="AD1046891" s="5" t="n">
        <v>1</v>
      </c>
      <c r="AE1046891" s="45" t="s">
        <v>108</v>
      </c>
      <c r="AF1046891" s="12" t="str">
        <f aca="false">""</f>
        <v/>
      </c>
      <c r="AG1046891" s="36" t="n">
        <v>0</v>
      </c>
      <c r="AH1046891" s="46" t="s">
        <v>66</v>
      </c>
      <c r="AI1046891" s="36" t="s">
        <v>66</v>
      </c>
      <c r="AJ1046891" s="36" t="n">
        <v>1</v>
      </c>
      <c r="AK1046891" s="36" t="n">
        <v>3</v>
      </c>
      <c r="AL1046891" s="36" t="n">
        <v>0</v>
      </c>
      <c r="AM1046891" s="36" t="n">
        <f aca="false">IF(OR(AN1046891="2022-2023",AN1046891=2022), 1, 0)</f>
        <v>1</v>
      </c>
      <c r="AN1046891" s="36" t="s">
        <v>68</v>
      </c>
      <c r="AO1046891" s="36" t="n">
        <f aca="false">VLOOKUP($I1046891,'[1]Price List, Weapons &amp; Items'!B$1:F$1048576,5,0)</f>
        <v>0</v>
      </c>
      <c r="AP1046891" s="36" t="n">
        <f aca="false">IF(AND(AO1046891=1,M1046891="undisclosed")=TRUE(),1,0)</f>
        <v>0</v>
      </c>
      <c r="AQ1046891" s="36" t="n">
        <f aca="false">IF(AND(AO1046891=1,N1046891="undisclosed")=TRUE(),1,0)</f>
        <v>0</v>
      </c>
      <c r="AR1046891" s="36" t="n">
        <f aca="false">IFERROR(IF(SEARCH("ammuni",I1046891,1)&gt;0,1,0),0)</f>
        <v>0</v>
      </c>
      <c r="AS1046891" s="5" t="str">
        <f aca="false">VLOOKUP($I1046891,'[1]Price List, Weapons &amp; Items'!B$1:L$1048576,COLUMN('[1]Price List, Weapons &amp; Items'!$J$11)-1,0)</f>
        <v>Military media (incl. websites)</v>
      </c>
      <c r="AT1046891" s="5" t="str">
        <f aca="false">IF(I1046891=".",".",VLOOKUP($I1046891,'[1]Price List, Weapons &amp; Items'!B$1:J$1048576,3,0))</f>
        <v>Small Arms and Light Weapons (SALW)</v>
      </c>
      <c r="AU1046891" s="13" t="str">
        <f aca="true">IF(AG1046891=1,(OFFSET(I1046891,0,0,COUNTIF(#REF!,A1046891),1)),"")</f>
        <v/>
      </c>
      <c r="AV1046891" s="5" t="n">
        <f aca="false">VLOOKUP($I1046891,'[1]Price List, Weapons &amp; Items'!B$1:L$1048576,COLUMN('[1]Price List, Weapons &amp; Items'!$L$11)-1,0)</f>
        <v>0</v>
      </c>
      <c r="AW1046891" s="5" t="n">
        <f aca="false">IF(U1046891="Yes",1,0)</f>
        <v>1</v>
      </c>
      <c r="AX1046891" s="5" t="n">
        <f aca="false">IF(D1046891="Military",IF(OR(IFERROR(SEARCH("equipment",E1046891,1),0)&gt;0,IFERROR(SEARCH("weapons",E1046891,1),0)&gt;0),1,0),0)</f>
        <v>1</v>
      </c>
      <c r="AY1046891" s="5" t="str">
        <f aca="false">IFERROR(IF(VALUE(TEXT(C1046891,"mm"))=IF(AK1046891&gt;12,AK1046891-12,AK1046891),".",IF(TEXT(C1046891,"mm")="01",".",1)),"Value is not in date format")</f>
        <v>.</v>
      </c>
      <c r="AZ1046891" s="5" t="str">
        <f aca="false">IF(AND(A1046891=A1046890,C1046891=C1046890)=TRUE(),IF(F1046891=F1046890,".","1"),".")</f>
        <v>.</v>
      </c>
      <c r="BA1046891" s="5" t="str">
        <f aca="false">IF(AND(_xlfn.ISFORMULA(R1046891),_xlfn.ISFORMULA(S1046891),_xlfn.ISFORMULA(T1046891))=TRUE(),".",1)</f>
        <v>.</v>
      </c>
      <c r="BB1046891" s="5" t="str">
        <f aca="false">IF(T1046891&lt;&gt;".",IF(T1046891&gt;S1046891,1,"."),".")</f>
        <v>.</v>
      </c>
      <c r="BC1046891" s="5" t="n">
        <f aca="false">IFERROR(VLOOKUP(B1046891,'[1]Share, Heavy Weapons to Ukraine'!B$1:AA$1048576,COLUMN('[1]Share, Heavy Weapons to Ukraine'!C1046900)-1,0),0)</f>
        <v>1</v>
      </c>
      <c r="BD1046891" s="5" t="n">
        <f aca="false">VLOOKUP(Sheet1!B1046891,'[1]Country Summary (€)'!B$1:F$1048576,COLUMN('[1]Country Summary (€)'!C1046901)-1,FALSE())</f>
        <v>0</v>
      </c>
      <c r="BE1046891" s="5" t="str">
        <f aca="false">IF(AND(AG1046891=1,D1046891="Military",H1046891&lt;&gt;"Not given")=TRUE(),IF(SUMIFS(#REF!,#REF!,A1046891)&gt;0,ABS((SUMIFS(#REF!,#REF!,A1046891)/VLOOKUP("USD",'[1]Exchange Rates'!B$1:C$1048576,2,0)))/S1046891,"."),".")</f>
        <v>.</v>
      </c>
      <c r="BF1046891" s="1" t="str">
        <f aca="false">IF(AND(AG1046891=1,D1046891="Military",H1046891&lt;&gt;"Not given")=TRUE(),IF(SUMIFS(#REF!,#REF!,A1046891)&gt;0,IF((ABS((SUMIFS(#REF!,#REF!,A1046891)/VLOOKUP("USD",'[1]Exchange Rates'!B$1:C$1048576,2,0)))/S1046891)&gt;1,(SUMIFS(#REF!,#REF!,A1046891)-S1046891)/S1046891,(S1046891-SUMIFS(#REF!,#REF!,A1046891))/SUMIFS(#REF!,#REF!,A1046891)),"."),".")</f>
        <v>.</v>
      </c>
    </row>
    <row r="1046892" customFormat="false" ht="15.75" hidden="false" customHeight="true" outlineLevel="0" collapsed="false">
      <c r="A1046892" s="3" t="s">
        <v>104</v>
      </c>
      <c r="B1046892" s="3" t="s">
        <v>57</v>
      </c>
      <c r="C1046892" s="2" t="n">
        <v>44636</v>
      </c>
      <c r="D1046892" s="3" t="s">
        <v>105</v>
      </c>
      <c r="E1046892" s="3" t="s">
        <v>106</v>
      </c>
      <c r="F1046892" s="4" t="s">
        <v>113</v>
      </c>
      <c r="G1046892" s="5" t="s">
        <v>61</v>
      </c>
      <c r="H1046892" s="6" t="n">
        <v>800000000</v>
      </c>
      <c r="I1046892" s="1" t="s">
        <v>129</v>
      </c>
      <c r="J1046892" s="7" t="str">
        <f aca="false">VLOOKUP($I1046892,'[1]Price List, Weapons &amp; Items'!B$1:C$1048576,2,0)</f>
        <v>Light armaments &amp; infantry</v>
      </c>
      <c r="K1046892" s="7" t="str">
        <f aca="false">IF(I1046892=".",I1046892,VLOOKUP($I1046892,'[1]Price List, Weapons &amp; Items'!B$1:D$1048576,3,0))</f>
        <v>Small Arms and Light Weapons (SALW)</v>
      </c>
      <c r="L1046892" s="8" t="n">
        <f aca="false">VLOOKUP(I1046892,'[1]Price List, Weapons &amp; Items'!B$1:E$1048576,4,0)</f>
        <v>0</v>
      </c>
      <c r="M1046892" s="9" t="n">
        <v>1000</v>
      </c>
      <c r="N1046892" s="9" t="n">
        <f aca="false">M1046892</f>
        <v>1000</v>
      </c>
      <c r="O1046892" s="9" t="n">
        <f aca="false">VLOOKUP($I1046892,'[1]Price List, Weapons &amp; Items'!B$1:G$1048576,6,0)</f>
        <v>1071.64</v>
      </c>
      <c r="P1046892" s="6" t="str">
        <f aca="false">IF(TYPE(M1046892)=1,IF(TYPE(O1046892)=1,M1046892*O1046892,"No price"),".")</f>
        <v>No price</v>
      </c>
      <c r="Q1046892" s="6" t="str">
        <f aca="false">IF(TYPE(N1046892)=1,IF(TYPE(O1046892)=1,N1046892*O1046892,"No price"),".")</f>
        <v>.</v>
      </c>
      <c r="R1046892" s="6" t="str">
        <f aca="false">IF(AG1046892=1,IF(H1046892&lt;&gt;"Not given",H1046892,IF(TYPE(H1046892)=2,IF(SUMIFS(#REF!,#REF!,A1046892)&gt;0,SUMIFS(#REF!,#REF!,A1046892),"."),"Format error")),"")</f>
        <v/>
      </c>
      <c r="S1046892" s="6" t="str">
        <f aca="false">IF(AND(AG1046892=1,R1046892&lt;&gt;".")=TRUE(),R1046892/VLOOKUP(G1046892,'[1]Exchange Rates'!B$1:C$1048576,2,0),IF(R1046892=".",".",""))</f>
        <v/>
      </c>
      <c r="T1046892" s="6" t="str">
        <f aca="false">IF(AG1046892=1,IF(AI1046892="Value is not given at all",".",IF(AI1046892="Value is given by the source",S1046892,IF(AI1046892="Value is calculated with prices",(IF(SUMIFS(#REF!,#REF!,A1046892)&gt;0,SUMIFS(#REF!,#REF!,A1046892),"."))/VLOOKUP("USD",'[1]Exchange Rates'!B$1:C$1048576,2,0),"Error with coding"))),"")</f>
        <v/>
      </c>
      <c r="U1046892" s="5" t="s">
        <v>63</v>
      </c>
      <c r="V1046892" s="47" t="s">
        <v>110</v>
      </c>
      <c r="W1046892" s="45" t="s">
        <v>72</v>
      </c>
      <c r="X1046892" s="45" t="s">
        <v>76</v>
      </c>
      <c r="Y1046892" s="45" t="s">
        <v>130</v>
      </c>
      <c r="Z1046892" s="5" t="n">
        <v>0</v>
      </c>
      <c r="AA1046892" s="5" t="n">
        <v>0</v>
      </c>
      <c r="AB1046892" s="5" t="n">
        <f aca="false">IF(AND(D1046892="Humanitarian", AE1046892&lt;&gt;"."), 1, 0)</f>
        <v>0</v>
      </c>
      <c r="AC1046892" s="5" t="n">
        <f aca="false">IF(OR(M1046892="undisclosed", M1046892="."), 0, IF(M1046892=N1046892, 1, 0))</f>
        <v>1</v>
      </c>
      <c r="AD1046892" s="5" t="n">
        <v>1</v>
      </c>
      <c r="AE1046892" s="45" t="s">
        <v>108</v>
      </c>
      <c r="AF1046892" s="12" t="str">
        <f aca="false">""</f>
        <v/>
      </c>
      <c r="AG1046892" s="36" t="n">
        <v>0</v>
      </c>
      <c r="AH1046892" s="46" t="s">
        <v>66</v>
      </c>
      <c r="AI1046892" s="36" t="s">
        <v>66</v>
      </c>
      <c r="AJ1046892" s="36" t="n">
        <v>1</v>
      </c>
      <c r="AK1046892" s="36" t="n">
        <v>3</v>
      </c>
      <c r="AL1046892" s="36" t="n">
        <v>0</v>
      </c>
      <c r="AM1046892" s="36" t="n">
        <f aca="false">IF(OR(AN1046892="2022-2023",AN1046892=2022), 1, 0)</f>
        <v>1</v>
      </c>
      <c r="AN1046892" s="36" t="s">
        <v>68</v>
      </c>
      <c r="AO1046892" s="36" t="n">
        <f aca="false">VLOOKUP($I1046892,'[1]Price List, Weapons &amp; Items'!B$1:F$1048576,5,0)</f>
        <v>0</v>
      </c>
      <c r="AP1046892" s="36" t="n">
        <f aca="false">IF(AND(AO1046892=1,M1046892="undisclosed")=TRUE(),1,0)</f>
        <v>0</v>
      </c>
      <c r="AQ1046892" s="36" t="n">
        <f aca="false">IF(AND(AO1046892=1,N1046892="undisclosed")=TRUE(),1,0)</f>
        <v>0</v>
      </c>
      <c r="AR1046892" s="36" t="n">
        <f aca="false">IFERROR(IF(SEARCH("ammuni",I1046892,1)&gt;0,1,0),0)</f>
        <v>0</v>
      </c>
      <c r="AS1046892" s="5" t="str">
        <f aca="false">VLOOKUP($I1046892,'[1]Price List, Weapons &amp; Items'!B$1:L$1048576,COLUMN('[1]Price List, Weapons &amp; Items'!$J$11)-1,0)</f>
        <v>Online marketplaces and stores</v>
      </c>
      <c r="AT1046892" s="5" t="str">
        <f aca="false">IF(I1046892=".",".",VLOOKUP($I1046892,'[1]Price List, Weapons &amp; Items'!B$1:J$1048576,3,0))</f>
        <v>Small Arms and Light Weapons (SALW)</v>
      </c>
      <c r="AU1046892" s="13" t="str">
        <f aca="true">IF(AG1046892=1,(OFFSET(I1046892,0,0,COUNTIF(#REF!,A1046892),1)),"")</f>
        <v/>
      </c>
      <c r="AV1046892" s="5" t="n">
        <f aca="false">VLOOKUP($I1046892,'[1]Price List, Weapons &amp; Items'!B$1:L$1048576,COLUMN('[1]Price List, Weapons &amp; Items'!$L$11)-1,0)</f>
        <v>0</v>
      </c>
      <c r="AW1046892" s="5" t="n">
        <f aca="false">IF(U1046892="Yes",1,0)</f>
        <v>1</v>
      </c>
      <c r="AX1046892" s="5" t="n">
        <f aca="false">IF(D1046892="Military",IF(OR(IFERROR(SEARCH("equipment",E1046892,1),0)&gt;0,IFERROR(SEARCH("weapons",E1046892,1),0)&gt;0),1,0),0)</f>
        <v>1</v>
      </c>
      <c r="AY1046892" s="5" t="str">
        <f aca="false">IFERROR(IF(VALUE(TEXT(C1046892,"mm"))=IF(AK1046892&gt;12,AK1046892-12,AK1046892),".",IF(TEXT(C1046892,"mm")="01",".",1)),"Value is not in date format")</f>
        <v>.</v>
      </c>
      <c r="AZ1046892" s="5" t="str">
        <f aca="false">IF(AND(A1046892=A1046891,C1046892=C1046891)=TRUE(),IF(F1046892=F1046891,".","1"),".")</f>
        <v>.</v>
      </c>
      <c r="BA1046892" s="5" t="str">
        <f aca="false">IF(AND(_xlfn.ISFORMULA(R1046892),_xlfn.ISFORMULA(S1046892),_xlfn.ISFORMULA(T1046892))=TRUE(),".",1)</f>
        <v>.</v>
      </c>
      <c r="BB1046892" s="5" t="str">
        <f aca="false">IF(T1046892&lt;&gt;".",IF(T1046892&gt;S1046892,1,"."),".")</f>
        <v>.</v>
      </c>
      <c r="BC1046892" s="5" t="n">
        <f aca="false">IFERROR(VLOOKUP(B1046892,'[1]Share, Heavy Weapons to Ukraine'!B$1:AA$1048576,COLUMN('[1]Share, Heavy Weapons to Ukraine'!C1046901)-1,0),0)</f>
        <v>1</v>
      </c>
      <c r="BD1046892" s="5" t="n">
        <f aca="false">VLOOKUP(Sheet1!B1046892,'[1]Country Summary (€)'!B$1:F$1048576,COLUMN('[1]Country Summary (€)'!C1046902)-1,FALSE())</f>
        <v>0</v>
      </c>
      <c r="BE1046892" s="5" t="str">
        <f aca="false">IF(AND(AG1046892=1,D1046892="Military",H1046892&lt;&gt;"Not given")=TRUE(),IF(SUMIFS(#REF!,#REF!,A1046892)&gt;0,ABS((SUMIFS(#REF!,#REF!,A1046892)/VLOOKUP("USD",'[1]Exchange Rates'!B$1:C$1048576,2,0)))/S1046892,"."),".")</f>
        <v>.</v>
      </c>
      <c r="BF1046892" s="1" t="str">
        <f aca="false">IF(AND(AG1046892=1,D1046892="Military",H1046892&lt;&gt;"Not given")=TRUE(),IF(SUMIFS(#REF!,#REF!,A1046892)&gt;0,IF((ABS((SUMIFS(#REF!,#REF!,A1046892)/VLOOKUP("USD",'[1]Exchange Rates'!B$1:C$1048576,2,0)))/S1046892)&gt;1,(SUMIFS(#REF!,#REF!,A1046892)-S1046892)/S1046892,(S1046892-SUMIFS(#REF!,#REF!,A1046892))/SUMIFS(#REF!,#REF!,A1046892)),"."),".")</f>
        <v>.</v>
      </c>
    </row>
    <row r="1046893" customFormat="false" ht="15.75" hidden="false" customHeight="true" outlineLevel="0" collapsed="false">
      <c r="A1046893" s="3" t="s">
        <v>104</v>
      </c>
      <c r="B1046893" s="3" t="s">
        <v>57</v>
      </c>
      <c r="C1046893" s="2" t="n">
        <v>44636</v>
      </c>
      <c r="D1046893" s="3" t="s">
        <v>105</v>
      </c>
      <c r="E1046893" s="3" t="s">
        <v>106</v>
      </c>
      <c r="F1046893" s="4" t="s">
        <v>113</v>
      </c>
      <c r="G1046893" s="5" t="s">
        <v>61</v>
      </c>
      <c r="H1046893" s="6" t="n">
        <v>800000000</v>
      </c>
      <c r="I1046893" s="1" t="s">
        <v>131</v>
      </c>
      <c r="J1046893" s="7" t="str">
        <f aca="false">VLOOKUP($I1046893,'[1]Price List, Weapons &amp; Items'!B$1:C$1048576,2,0)</f>
        <v>Light armaments &amp; infantry</v>
      </c>
      <c r="K1046893" s="7" t="str">
        <f aca="false">IF(I1046893=".",I1046893,VLOOKUP($I1046893,'[1]Price List, Weapons &amp; Items'!B$1:D$1048576,3,0))</f>
        <v>Small Arms and Light Weapons (SALW)</v>
      </c>
      <c r="L1046893" s="8" t="n">
        <f aca="false">VLOOKUP(I1046893,'[1]Price List, Weapons &amp; Items'!B$1:E$1048576,4,0)</f>
        <v>0</v>
      </c>
      <c r="M1046893" s="9" t="n">
        <v>400</v>
      </c>
      <c r="N1046893" s="9" t="n">
        <f aca="false">M1046893</f>
        <v>400</v>
      </c>
      <c r="O1046893" s="9" t="n">
        <f aca="false">VLOOKUP($I1046893,'[1]Price List, Weapons &amp; Items'!B$1:G$1048576,6,0)</f>
        <v>5300</v>
      </c>
      <c r="P1046893" s="6" t="str">
        <f aca="false">IF(TYPE(M1046893)=1,IF(TYPE(O1046893)=1,M1046893*O1046893,"No price"),".")</f>
        <v>No price</v>
      </c>
      <c r="Q1046893" s="6" t="str">
        <f aca="false">IF(TYPE(N1046893)=1,IF(TYPE(O1046893)=1,N1046893*O1046893,"No price"),".")</f>
        <v>.</v>
      </c>
      <c r="R1046893" s="6" t="str">
        <f aca="false">IF(AG1046893=1,IF(H1046893&lt;&gt;"Not given",H1046893,IF(TYPE(H1046893)=2,IF(SUMIFS(#REF!,#REF!,A1046893)&gt;0,SUMIFS(#REF!,#REF!,A1046893),"."),"Format error")),"")</f>
        <v/>
      </c>
      <c r="S1046893" s="6" t="str">
        <f aca="false">IF(AND(AG1046893=1,R1046893&lt;&gt;".")=TRUE(),R1046893/VLOOKUP(G1046893,'[1]Exchange Rates'!B$1:C$1048576,2,0),IF(R1046893=".",".",""))</f>
        <v/>
      </c>
      <c r="T1046893" s="6" t="str">
        <f aca="false">IF(AG1046893=1,IF(AI1046893="Value is not given at all",".",IF(AI1046893="Value is given by the source",S1046893,IF(AI1046893="Value is calculated with prices",(IF(SUMIFS(#REF!,#REF!,A1046893)&gt;0,SUMIFS(#REF!,#REF!,A1046893),"."))/VLOOKUP("USD",'[1]Exchange Rates'!B$1:C$1048576,2,0),"Error with coding"))),"")</f>
        <v/>
      </c>
      <c r="U1046893" s="5" t="s">
        <v>63</v>
      </c>
      <c r="V1046893" s="47" t="s">
        <v>110</v>
      </c>
      <c r="W1046893" s="45" t="s">
        <v>72</v>
      </c>
      <c r="X1046893" s="45" t="s">
        <v>76</v>
      </c>
      <c r="Y1046893" s="45" t="s">
        <v>132</v>
      </c>
      <c r="Z1046893" s="5" t="n">
        <v>0</v>
      </c>
      <c r="AA1046893" s="5" t="n">
        <v>0</v>
      </c>
      <c r="AB1046893" s="5" t="n">
        <f aca="false">IF(AND(D1046893="Humanitarian", AE1046893&lt;&gt;"."), 1, 0)</f>
        <v>0</v>
      </c>
      <c r="AC1046893" s="5" t="n">
        <f aca="false">IF(OR(M1046893="undisclosed", M1046893="."), 0, IF(M1046893=N1046893, 1, 0))</f>
        <v>1</v>
      </c>
      <c r="AD1046893" s="5" t="n">
        <v>1</v>
      </c>
      <c r="AE1046893" s="45" t="s">
        <v>108</v>
      </c>
      <c r="AF1046893" s="12" t="str">
        <f aca="false">""</f>
        <v/>
      </c>
      <c r="AG1046893" s="36" t="n">
        <v>0</v>
      </c>
      <c r="AH1046893" s="46" t="s">
        <v>66</v>
      </c>
      <c r="AI1046893" s="36" t="s">
        <v>66</v>
      </c>
      <c r="AJ1046893" s="36" t="n">
        <v>1</v>
      </c>
      <c r="AK1046893" s="36" t="n">
        <v>3</v>
      </c>
      <c r="AL1046893" s="36" t="n">
        <v>0</v>
      </c>
      <c r="AM1046893" s="36" t="n">
        <f aca="false">IF(OR(AN1046893="2022-2023",AN1046893=2022), 1, 0)</f>
        <v>1</v>
      </c>
      <c r="AN1046893" s="36" t="s">
        <v>68</v>
      </c>
      <c r="AO1046893" s="36" t="n">
        <f aca="false">VLOOKUP($I1046893,'[1]Price List, Weapons &amp; Items'!B$1:F$1048576,5,0)</f>
        <v>0</v>
      </c>
      <c r="AP1046893" s="36" t="n">
        <f aca="false">IF(AND(AO1046893=1,M1046893="undisclosed")=TRUE(),1,0)</f>
        <v>0</v>
      </c>
      <c r="AQ1046893" s="36" t="n">
        <f aca="false">IF(AND(AO1046893=1,N1046893="undisclosed")=TRUE(),1,0)</f>
        <v>0</v>
      </c>
      <c r="AR1046893" s="36" t="n">
        <f aca="false">IFERROR(IF(SEARCH("ammuni",I1046893,1)&gt;0,1,0),0)</f>
        <v>0</v>
      </c>
      <c r="AS1046893" s="5" t="str">
        <f aca="false">VLOOKUP($I1046893,'[1]Price List, Weapons &amp; Items'!B$1:L$1048576,COLUMN('[1]Price List, Weapons &amp; Items'!$J$11)-1,0)</f>
        <v>Miscellaneous</v>
      </c>
      <c r="AT1046893" s="5" t="str">
        <f aca="false">IF(I1046893=".",".",VLOOKUP($I1046893,'[1]Price List, Weapons &amp; Items'!B$1:J$1048576,3,0))</f>
        <v>Small Arms and Light Weapons (SALW)</v>
      </c>
      <c r="AU1046893" s="13" t="str">
        <f aca="true">IF(AG1046893=1,(OFFSET(I1046893,0,0,COUNTIF(#REF!,A1046893),1)),"")</f>
        <v/>
      </c>
      <c r="AV1046893" s="5" t="n">
        <f aca="false">VLOOKUP($I1046893,'[1]Price List, Weapons &amp; Items'!B$1:L$1048576,COLUMN('[1]Price List, Weapons &amp; Items'!$L$11)-1,0)</f>
        <v>0</v>
      </c>
      <c r="AW1046893" s="5" t="n">
        <f aca="false">IF(U1046893="Yes",1,0)</f>
        <v>1</v>
      </c>
      <c r="AX1046893" s="5" t="n">
        <f aca="false">IF(D1046893="Military",IF(OR(IFERROR(SEARCH("equipment",E1046893,1),0)&gt;0,IFERROR(SEARCH("weapons",E1046893,1),0)&gt;0),1,0),0)</f>
        <v>1</v>
      </c>
      <c r="AY1046893" s="5" t="str">
        <f aca="false">IFERROR(IF(VALUE(TEXT(C1046893,"mm"))=IF(AK1046893&gt;12,AK1046893-12,AK1046893),".",IF(TEXT(C1046893,"mm")="01",".",1)),"Value is not in date format")</f>
        <v>.</v>
      </c>
      <c r="AZ1046893" s="5" t="str">
        <f aca="false">IF(AND(A1046893=A1046892,C1046893=C1046892)=TRUE(),IF(F1046893=F1046892,".","1"),".")</f>
        <v>.</v>
      </c>
      <c r="BA1046893" s="5" t="str">
        <f aca="false">IF(AND(_xlfn.ISFORMULA(R1046893),_xlfn.ISFORMULA(S1046893),_xlfn.ISFORMULA(T1046893))=TRUE(),".",1)</f>
        <v>.</v>
      </c>
      <c r="BB1046893" s="5" t="str">
        <f aca="false">IF(T1046893&lt;&gt;".",IF(T1046893&gt;S1046893,1,"."),".")</f>
        <v>.</v>
      </c>
      <c r="BC1046893" s="5" t="n">
        <f aca="false">IFERROR(VLOOKUP(B1046893,'[1]Share, Heavy Weapons to Ukraine'!B$1:AA$1048576,COLUMN('[1]Share, Heavy Weapons to Ukraine'!C1046902)-1,0),0)</f>
        <v>1</v>
      </c>
      <c r="BD1046893" s="5" t="n">
        <f aca="false">VLOOKUP(Sheet1!B1046893,'[1]Country Summary (€)'!B$1:F$1048576,COLUMN('[1]Country Summary (€)'!C1046903)-1,FALSE())</f>
        <v>0</v>
      </c>
      <c r="BE1046893" s="5" t="str">
        <f aca="false">IF(AND(AG1046893=1,D1046893="Military",H1046893&lt;&gt;"Not given")=TRUE(),IF(SUMIFS(#REF!,#REF!,A1046893)&gt;0,ABS((SUMIFS(#REF!,#REF!,A1046893)/VLOOKUP("USD",'[1]Exchange Rates'!B$1:C$1048576,2,0)))/S1046893,"."),".")</f>
        <v>.</v>
      </c>
      <c r="BF1046893" s="1" t="str">
        <f aca="false">IF(AND(AG1046893=1,D1046893="Military",H1046893&lt;&gt;"Not given")=TRUE(),IF(SUMIFS(#REF!,#REF!,A1046893)&gt;0,IF((ABS((SUMIFS(#REF!,#REF!,A1046893)/VLOOKUP("USD",'[1]Exchange Rates'!B$1:C$1048576,2,0)))/S1046893)&gt;1,(SUMIFS(#REF!,#REF!,A1046893)-S1046893)/S1046893,(S1046893-SUMIFS(#REF!,#REF!,A1046893))/SUMIFS(#REF!,#REF!,A1046893)),"."),".")</f>
        <v>.</v>
      </c>
    </row>
    <row r="1046894" customFormat="false" ht="15.75" hidden="false" customHeight="true" outlineLevel="0" collapsed="false">
      <c r="A1046894" s="3" t="s">
        <v>104</v>
      </c>
      <c r="B1046894" s="3" t="s">
        <v>57</v>
      </c>
      <c r="C1046894" s="2" t="n">
        <v>44636</v>
      </c>
      <c r="D1046894" s="3" t="s">
        <v>105</v>
      </c>
      <c r="E1046894" s="3" t="s">
        <v>106</v>
      </c>
      <c r="F1046894" s="4" t="s">
        <v>113</v>
      </c>
      <c r="G1046894" s="5" t="s">
        <v>61</v>
      </c>
      <c r="H1046894" s="6" t="n">
        <v>800000000</v>
      </c>
      <c r="I1046894" s="1" t="s">
        <v>133</v>
      </c>
      <c r="J1046894" s="7" t="str">
        <f aca="false">VLOOKUP($I1046894,'[1]Price List, Weapons &amp; Items'!B$1:C$1048576,2,0)</f>
        <v>Light armaments &amp; infantry</v>
      </c>
      <c r="K1046894" s="7" t="str">
        <f aca="false">IF(I1046894=".",I1046894,VLOOKUP($I1046894,'[1]Price List, Weapons &amp; Items'!B$1:D$1048576,3,0))</f>
        <v>Small Arms and Light Weapons (SALW)</v>
      </c>
      <c r="L1046894" s="8" t="n">
        <f aca="false">VLOOKUP(I1046894,'[1]Price List, Weapons &amp; Items'!B$1:E$1048576,4,0)</f>
        <v>0</v>
      </c>
      <c r="M1046894" s="9" t="n">
        <v>400</v>
      </c>
      <c r="N1046894" s="9" t="n">
        <f aca="false">M1046894</f>
        <v>400</v>
      </c>
      <c r="O1046894" s="9" t="n">
        <f aca="false">VLOOKUP($I1046894,'[1]Price List, Weapons &amp; Items'!B$1:G$1048576,6,0)</f>
        <v>1100</v>
      </c>
      <c r="P1046894" s="6" t="str">
        <f aca="false">IF(TYPE(M1046894)=1,IF(TYPE(O1046894)=1,M1046894*O1046894,"No price"),".")</f>
        <v>No price</v>
      </c>
      <c r="Q1046894" s="6" t="str">
        <f aca="false">IF(TYPE(N1046894)=1,IF(TYPE(O1046894)=1,N1046894*O1046894,"No price"),".")</f>
        <v>.</v>
      </c>
      <c r="R1046894" s="6" t="str">
        <f aca="false">IF(AG1046894=1,IF(H1046894&lt;&gt;"Not given",H1046894,IF(TYPE(H1046894)=2,IF(SUMIFS(#REF!,#REF!,A1046894)&gt;0,SUMIFS(#REF!,#REF!,A1046894),"."),"Format error")),"")</f>
        <v/>
      </c>
      <c r="S1046894" s="6" t="str">
        <f aca="false">IF(AND(AG1046894=1,R1046894&lt;&gt;".")=TRUE(),R1046894/VLOOKUP(G1046894,'[1]Exchange Rates'!B$1:C$1048576,2,0),IF(R1046894=".",".",""))</f>
        <v/>
      </c>
      <c r="T1046894" s="6" t="str">
        <f aca="false">IF(AG1046894=1,IF(AI1046894="Value is not given at all",".",IF(AI1046894="Value is given by the source",S1046894,IF(AI1046894="Value is calculated with prices",(IF(SUMIFS(#REF!,#REF!,A1046894)&gt;0,SUMIFS(#REF!,#REF!,A1046894),"."))/VLOOKUP("USD",'[1]Exchange Rates'!B$1:C$1048576,2,0),"Error with coding"))),"")</f>
        <v/>
      </c>
      <c r="U1046894" s="5" t="s">
        <v>63</v>
      </c>
      <c r="V1046894" s="47" t="s">
        <v>110</v>
      </c>
      <c r="W1046894" s="45" t="s">
        <v>72</v>
      </c>
      <c r="X1046894" s="45" t="s">
        <v>76</v>
      </c>
      <c r="Y1046894" s="45" t="s">
        <v>134</v>
      </c>
      <c r="Z1046894" s="5" t="n">
        <v>0</v>
      </c>
      <c r="AA1046894" s="5" t="n">
        <v>0</v>
      </c>
      <c r="AB1046894" s="5" t="n">
        <f aca="false">IF(AND(D1046894="Humanitarian", AE1046894&lt;&gt;"."), 1, 0)</f>
        <v>0</v>
      </c>
      <c r="AC1046894" s="5" t="n">
        <f aca="false">IF(OR(M1046894="undisclosed", M1046894="."), 0, IF(M1046894=N1046894, 1, 0))</f>
        <v>1</v>
      </c>
      <c r="AD1046894" s="5" t="n">
        <v>1</v>
      </c>
      <c r="AE1046894" s="45" t="s">
        <v>108</v>
      </c>
      <c r="AF1046894" s="12" t="str">
        <f aca="false">""</f>
        <v/>
      </c>
      <c r="AG1046894" s="36" t="n">
        <v>0</v>
      </c>
      <c r="AH1046894" s="46" t="s">
        <v>66</v>
      </c>
      <c r="AI1046894" s="36" t="s">
        <v>66</v>
      </c>
      <c r="AJ1046894" s="36" t="n">
        <v>1</v>
      </c>
      <c r="AK1046894" s="36" t="n">
        <v>3</v>
      </c>
      <c r="AL1046894" s="36" t="n">
        <v>0</v>
      </c>
      <c r="AM1046894" s="36" t="n">
        <f aca="false">IF(OR(AN1046894="2022-2023",AN1046894=2022), 1, 0)</f>
        <v>1</v>
      </c>
      <c r="AN1046894" s="36" t="s">
        <v>68</v>
      </c>
      <c r="AO1046894" s="36" t="n">
        <f aca="false">VLOOKUP($I1046894,'[1]Price List, Weapons &amp; Items'!B$1:F$1048576,5,0)</f>
        <v>0</v>
      </c>
      <c r="AP1046894" s="36" t="n">
        <f aca="false">IF(AND(AO1046894=1,M1046894="undisclosed")=TRUE(),1,0)</f>
        <v>0</v>
      </c>
      <c r="AQ1046894" s="36" t="n">
        <f aca="false">IF(AND(AO1046894=1,N1046894="undisclosed")=TRUE(),1,0)</f>
        <v>0</v>
      </c>
      <c r="AR1046894" s="36" t="n">
        <f aca="false">IFERROR(IF(SEARCH("ammuni",I1046894,1)&gt;0,1,0),0)</f>
        <v>0</v>
      </c>
      <c r="AS1046894" s="5" t="str">
        <f aca="false">VLOOKUP($I1046894,'[1]Price List, Weapons &amp; Items'!B$1:L$1048576,COLUMN('[1]Price List, Weapons &amp; Items'!$J$11)-1,0)</f>
        <v>Online marketplaces and stores</v>
      </c>
      <c r="AT1046894" s="5" t="str">
        <f aca="false">IF(I1046894=".",".",VLOOKUP($I1046894,'[1]Price List, Weapons &amp; Items'!B$1:J$1048576,3,0))</f>
        <v>Small Arms and Light Weapons (SALW)</v>
      </c>
      <c r="AU1046894" s="13" t="str">
        <f aca="true">IF(AG1046894=1,(OFFSET(I1046894,0,0,COUNTIF(#REF!,A1046894),1)),"")</f>
        <v/>
      </c>
      <c r="AV1046894" s="5" t="n">
        <f aca="false">VLOOKUP($I1046894,'[1]Price List, Weapons &amp; Items'!B$1:L$1048576,COLUMN('[1]Price List, Weapons &amp; Items'!$L$11)-1,0)</f>
        <v>0</v>
      </c>
      <c r="AW1046894" s="5" t="n">
        <f aca="false">IF(U1046894="Yes",1,0)</f>
        <v>1</v>
      </c>
      <c r="AX1046894" s="5" t="n">
        <f aca="false">IF(D1046894="Military",IF(OR(IFERROR(SEARCH("equipment",E1046894,1),0)&gt;0,IFERROR(SEARCH("weapons",E1046894,1),0)&gt;0),1,0),0)</f>
        <v>1</v>
      </c>
      <c r="AY1046894" s="5" t="str">
        <f aca="false">IFERROR(IF(VALUE(TEXT(C1046894,"mm"))=IF(AK1046894&gt;12,AK1046894-12,AK1046894),".",IF(TEXT(C1046894,"mm")="01",".",1)),"Value is not in date format")</f>
        <v>.</v>
      </c>
      <c r="AZ1046894" s="5" t="str">
        <f aca="false">IF(AND(A1046894=A1046893,C1046894=C1046893)=TRUE(),IF(F1046894=F1046893,".","1"),".")</f>
        <v>.</v>
      </c>
      <c r="BA1046894" s="5" t="str">
        <f aca="false">IF(AND(_xlfn.ISFORMULA(R1046894),_xlfn.ISFORMULA(S1046894),_xlfn.ISFORMULA(T1046894))=TRUE(),".",1)</f>
        <v>.</v>
      </c>
      <c r="BB1046894" s="5" t="str">
        <f aca="false">IF(T1046894&lt;&gt;".",IF(T1046894&gt;S1046894,1,"."),".")</f>
        <v>.</v>
      </c>
      <c r="BC1046894" s="5" t="n">
        <f aca="false">IFERROR(VLOOKUP(B1046894,'[1]Share, Heavy Weapons to Ukraine'!B$1:AA$1048576,COLUMN('[1]Share, Heavy Weapons to Ukraine'!C1046903)-1,0),0)</f>
        <v>1</v>
      </c>
      <c r="BD1046894" s="5" t="n">
        <f aca="false">VLOOKUP(Sheet1!B1046894,'[1]Country Summary (€)'!B$1:F$1048576,COLUMN('[1]Country Summary (€)'!C1046904)-1,FALSE())</f>
        <v>0</v>
      </c>
      <c r="BE1046894" s="5" t="str">
        <f aca="false">IF(AND(AG1046894=1,D1046894="Military",H1046894&lt;&gt;"Not given")=TRUE(),IF(SUMIFS(#REF!,#REF!,A1046894)&gt;0,ABS((SUMIFS(#REF!,#REF!,A1046894)/VLOOKUP("USD",'[1]Exchange Rates'!B$1:C$1048576,2,0)))/S1046894,"."),".")</f>
        <v>.</v>
      </c>
      <c r="BF1046894" s="1" t="str">
        <f aca="false">IF(AND(AG1046894=1,D1046894="Military",H1046894&lt;&gt;"Not given")=TRUE(),IF(SUMIFS(#REF!,#REF!,A1046894)&gt;0,IF((ABS((SUMIFS(#REF!,#REF!,A1046894)/VLOOKUP("USD",'[1]Exchange Rates'!B$1:C$1048576,2,0)))/S1046894)&gt;1,(SUMIFS(#REF!,#REF!,A1046894)-S1046894)/S1046894,(S1046894-SUMIFS(#REF!,#REF!,A1046894))/SUMIFS(#REF!,#REF!,A1046894)),"."),".")</f>
        <v>.</v>
      </c>
    </row>
    <row r="1046895" customFormat="false" ht="15.75" hidden="false" customHeight="true" outlineLevel="0" collapsed="false">
      <c r="A1046895" s="3" t="s">
        <v>104</v>
      </c>
      <c r="B1046895" s="3" t="s">
        <v>57</v>
      </c>
      <c r="C1046895" s="2" t="n">
        <v>44636</v>
      </c>
      <c r="D1046895" s="3" t="s">
        <v>105</v>
      </c>
      <c r="E1046895" s="3" t="s">
        <v>106</v>
      </c>
      <c r="F1046895" s="4" t="s">
        <v>113</v>
      </c>
      <c r="G1046895" s="5" t="s">
        <v>61</v>
      </c>
      <c r="H1046895" s="6" t="n">
        <v>800000000</v>
      </c>
      <c r="I1046895" s="1" t="s">
        <v>135</v>
      </c>
      <c r="J1046895" s="7" t="str">
        <f aca="false">VLOOKUP($I1046895,'[1]Price List, Weapons &amp; Items'!B$1:C$1048576,2,0)</f>
        <v>Ammunition for light infantry</v>
      </c>
      <c r="K1046895" s="7" t="str">
        <f aca="false">IF(I1046895=".",I1046895,VLOOKUP($I1046895,'[1]Price List, Weapons &amp; Items'!B$1:D$1048576,3,0))</f>
        <v>Small Arms and Light Weapons (SALW) ammunition</v>
      </c>
      <c r="L1046895" s="8" t="n">
        <f aca="false">VLOOKUP(I1046895,'[1]Price List, Weapons &amp; Items'!B$1:E$1048576,4,0)</f>
        <v>0</v>
      </c>
      <c r="M1046895" s="9" t="n">
        <v>20000000</v>
      </c>
      <c r="N1046895" s="9" t="n">
        <f aca="false">M1046895</f>
        <v>20000000</v>
      </c>
      <c r="O1046895" s="9" t="n">
        <f aca="false">VLOOKUP($I1046895,'[1]Price List, Weapons &amp; Items'!B$1:G$1048576,6,0)</f>
        <v>5</v>
      </c>
      <c r="P1046895" s="6" t="str">
        <f aca="false">IF(TYPE(M1046895)=1,IF(TYPE(O1046895)=1,M1046895*O1046895,"No price"),".")</f>
        <v>No price</v>
      </c>
      <c r="Q1046895" s="6" t="str">
        <f aca="false">IF(TYPE(N1046895)=1,IF(TYPE(O1046895)=1,N1046895*O1046895,"No price"),".")</f>
        <v>.</v>
      </c>
      <c r="R1046895" s="6" t="str">
        <f aca="false">IF(AG1046895=1,IF(H1046895&lt;&gt;"Not given",H1046895,IF(TYPE(H1046895)=2,IF(SUMIFS(#REF!,#REF!,A1046895)&gt;0,SUMIFS(#REF!,#REF!,A1046895),"."),"Format error")),"")</f>
        <v/>
      </c>
      <c r="S1046895" s="6" t="str">
        <f aca="false">IF(AND(AG1046895=1,R1046895&lt;&gt;".")=TRUE(),R1046895/VLOOKUP(G1046895,'[1]Exchange Rates'!B$1:C$1048576,2,0),IF(R1046895=".",".",""))</f>
        <v/>
      </c>
      <c r="T1046895" s="6" t="str">
        <f aca="false">IF(AG1046895=1,IF(AI1046895="Value is not given at all",".",IF(AI1046895="Value is given by the source",S1046895,IF(AI1046895="Value is calculated with prices",(IF(SUMIFS(#REF!,#REF!,A1046895)&gt;0,SUMIFS(#REF!,#REF!,A1046895),"."))/VLOOKUP("USD",'[1]Exchange Rates'!B$1:C$1048576,2,0),"Error with coding"))),"")</f>
        <v/>
      </c>
      <c r="U1046895" s="5" t="s">
        <v>63</v>
      </c>
      <c r="V1046895" s="47" t="s">
        <v>110</v>
      </c>
      <c r="W1046895" s="45" t="s">
        <v>72</v>
      </c>
      <c r="X1046895" s="45" t="s">
        <v>76</v>
      </c>
      <c r="Y1046895" s="45" t="s">
        <v>136</v>
      </c>
      <c r="Z1046895" s="5" t="n">
        <v>0</v>
      </c>
      <c r="AA1046895" s="5" t="n">
        <v>0</v>
      </c>
      <c r="AB1046895" s="5" t="n">
        <f aca="false">IF(AND(D1046895="Humanitarian", AE1046895&lt;&gt;"."), 1, 0)</f>
        <v>0</v>
      </c>
      <c r="AC1046895" s="5" t="n">
        <f aca="false">IF(OR(M1046895="undisclosed", M1046895="."), 0, IF(M1046895=N1046895, 1, 0))</f>
        <v>1</v>
      </c>
      <c r="AD1046895" s="5" t="n">
        <v>1</v>
      </c>
      <c r="AE1046895" s="45" t="s">
        <v>108</v>
      </c>
      <c r="AF1046895" s="12" t="str">
        <f aca="false">""</f>
        <v/>
      </c>
      <c r="AG1046895" s="36" t="n">
        <v>0</v>
      </c>
      <c r="AH1046895" s="46" t="s">
        <v>66</v>
      </c>
      <c r="AI1046895" s="36" t="s">
        <v>66</v>
      </c>
      <c r="AJ1046895" s="36" t="n">
        <v>1</v>
      </c>
      <c r="AK1046895" s="36" t="n">
        <v>3</v>
      </c>
      <c r="AL1046895" s="36" t="n">
        <v>0</v>
      </c>
      <c r="AM1046895" s="36" t="n">
        <f aca="false">IF(OR(AN1046895="2022-2023",AN1046895=2022), 1, 0)</f>
        <v>1</v>
      </c>
      <c r="AN1046895" s="36" t="s">
        <v>68</v>
      </c>
      <c r="AO1046895" s="36" t="n">
        <f aca="false">VLOOKUP($I1046895,'[1]Price List, Weapons &amp; Items'!B$1:F$1048576,5,0)</f>
        <v>0</v>
      </c>
      <c r="AP1046895" s="36" t="n">
        <f aca="false">IF(AND(AO1046895=1,M1046895="undisclosed")=TRUE(),1,0)</f>
        <v>0</v>
      </c>
      <c r="AQ1046895" s="36" t="n">
        <f aca="false">IF(AND(AO1046895=1,N1046895="undisclosed")=TRUE(),1,0)</f>
        <v>0</v>
      </c>
      <c r="AR1046895" s="36" t="n">
        <f aca="false">IFERROR(IF(SEARCH("ammuni",I1046895,1)&gt;0,1,0),0)</f>
        <v>1</v>
      </c>
      <c r="AS1046895" s="5" t="str">
        <f aca="false">VLOOKUP($I1046895,'[1]Price List, Weapons &amp; Items'!B$1:L$1048576,COLUMN('[1]Price List, Weapons &amp; Items'!$J$11)-1,0)</f>
        <v>Miscellaneous</v>
      </c>
      <c r="AT1046895" s="5" t="str">
        <f aca="false">IF(I1046895=".",".",VLOOKUP($I1046895,'[1]Price List, Weapons &amp; Items'!B$1:J$1048576,3,0))</f>
        <v>Small Arms and Light Weapons (SALW) ammunition</v>
      </c>
      <c r="AU1046895" s="13" t="str">
        <f aca="true">IF(AG1046895=1,(OFFSET(I1046895,0,0,COUNTIF(#REF!,A1046895),1)),"")</f>
        <v/>
      </c>
      <c r="AV1046895" s="5" t="n">
        <f aca="false">VLOOKUP($I1046895,'[1]Price List, Weapons &amp; Items'!B$1:L$1048576,COLUMN('[1]Price List, Weapons &amp; Items'!$L$11)-1,0)</f>
        <v>0</v>
      </c>
      <c r="AW1046895" s="5" t="n">
        <f aca="false">IF(U1046895="Yes",1,0)</f>
        <v>1</v>
      </c>
      <c r="AX1046895" s="5" t="n">
        <f aca="false">IF(D1046895="Military",IF(OR(IFERROR(SEARCH("equipment",E1046895,1),0)&gt;0,IFERROR(SEARCH("weapons",E1046895,1),0)&gt;0),1,0),0)</f>
        <v>1</v>
      </c>
      <c r="AY1046895" s="5" t="str">
        <f aca="false">IFERROR(IF(VALUE(TEXT(C1046895,"mm"))=IF(AK1046895&gt;12,AK1046895-12,AK1046895),".",IF(TEXT(C1046895,"mm")="01",".",1)),"Value is not in date format")</f>
        <v>.</v>
      </c>
      <c r="AZ1046895" s="5" t="str">
        <f aca="false">IF(AND(A1046895=A1046894,C1046895=C1046894)=TRUE(),IF(F1046895=F1046894,".","1"),".")</f>
        <v>.</v>
      </c>
      <c r="BA1046895" s="5" t="str">
        <f aca="false">IF(AND(_xlfn.ISFORMULA(R1046895),_xlfn.ISFORMULA(S1046895),_xlfn.ISFORMULA(T1046895))=TRUE(),".",1)</f>
        <v>.</v>
      </c>
      <c r="BB1046895" s="5" t="str">
        <f aca="false">IF(T1046895&lt;&gt;".",IF(T1046895&gt;S1046895,1,"."),".")</f>
        <v>.</v>
      </c>
      <c r="BC1046895" s="5" t="n">
        <f aca="false">IFERROR(VLOOKUP(B1046895,'[1]Share, Heavy Weapons to Ukraine'!B$1:AA$1048576,COLUMN('[1]Share, Heavy Weapons to Ukraine'!C1046904)-1,0),0)</f>
        <v>1</v>
      </c>
      <c r="BD1046895" s="5" t="n">
        <f aca="false">VLOOKUP(Sheet1!B1046895,'[1]Country Summary (€)'!B$1:F$1048576,COLUMN('[1]Country Summary (€)'!C1046905)-1,FALSE())</f>
        <v>0</v>
      </c>
      <c r="BE1046895" s="5" t="str">
        <f aca="false">IF(AND(AG1046895=1,D1046895="Military",H1046895&lt;&gt;"Not given")=TRUE(),IF(SUMIFS(#REF!,#REF!,A1046895)&gt;0,ABS((SUMIFS(#REF!,#REF!,A1046895)/VLOOKUP("USD",'[1]Exchange Rates'!B$1:C$1048576,2,0)))/S1046895,"."),".")</f>
        <v>.</v>
      </c>
      <c r="BF1046895" s="1" t="str">
        <f aca="false">IF(AND(AG1046895=1,D1046895="Military",H1046895&lt;&gt;"Not given")=TRUE(),IF(SUMIFS(#REF!,#REF!,A1046895)&gt;0,IF((ABS((SUMIFS(#REF!,#REF!,A1046895)/VLOOKUP("USD",'[1]Exchange Rates'!B$1:C$1048576,2,0)))/S1046895)&gt;1,(SUMIFS(#REF!,#REF!,A1046895)-S1046895)/S1046895,(S1046895-SUMIFS(#REF!,#REF!,A1046895))/SUMIFS(#REF!,#REF!,A1046895)),"."),".")</f>
        <v>.</v>
      </c>
    </row>
    <row r="1046896" customFormat="false" ht="15.75" hidden="false" customHeight="true" outlineLevel="0" collapsed="false">
      <c r="A1046896" s="3" t="s">
        <v>104</v>
      </c>
      <c r="B1046896" s="3" t="s">
        <v>57</v>
      </c>
      <c r="C1046896" s="2" t="n">
        <v>44636</v>
      </c>
      <c r="D1046896" s="3" t="s">
        <v>105</v>
      </c>
      <c r="E1046896" s="3" t="s">
        <v>106</v>
      </c>
      <c r="F1046896" s="4" t="s">
        <v>113</v>
      </c>
      <c r="G1046896" s="5" t="s">
        <v>61</v>
      </c>
      <c r="H1046896" s="6" t="n">
        <v>800000000</v>
      </c>
      <c r="I1046896" s="1" t="s">
        <v>137</v>
      </c>
      <c r="J1046896" s="7" t="str">
        <f aca="false">VLOOKUP($I1046896,'[1]Price List, Weapons &amp; Items'!B$1:C$1048576,2,0)</f>
        <v>Military equipment</v>
      </c>
      <c r="K1046896" s="7" t="str">
        <f aca="false">IF(I1046896=".",I1046896,VLOOKUP($I1046896,'[1]Price List, Weapons &amp; Items'!B$1:D$1048576,3,0))</f>
        <v>Military equipment</v>
      </c>
      <c r="L1046896" s="8" t="n">
        <f aca="false">VLOOKUP(I1046896,'[1]Price List, Weapons &amp; Items'!B$1:E$1048576,4,0)</f>
        <v>0</v>
      </c>
      <c r="M1046896" s="9" t="n">
        <v>25000</v>
      </c>
      <c r="N1046896" s="9" t="n">
        <f aca="false">M1046896</f>
        <v>25000</v>
      </c>
      <c r="O1046896" s="9" t="n">
        <f aca="false">VLOOKUP($I1046896,'[1]Price List, Weapons &amp; Items'!B$1:G$1048576,6,0)</f>
        <v>500</v>
      </c>
      <c r="P1046896" s="6" t="str">
        <f aca="false">IF(TYPE(M1046896)=1,IF(TYPE(O1046896)=1,M1046896*O1046896,"No price"),".")</f>
        <v>No price</v>
      </c>
      <c r="Q1046896" s="6" t="str">
        <f aca="false">IF(TYPE(N1046896)=1,IF(TYPE(O1046896)=1,N1046896*O1046896,"No price"),".")</f>
        <v>.</v>
      </c>
      <c r="R1046896" s="6" t="str">
        <f aca="false">IF(AG1046896=1,IF(H1046896&lt;&gt;"Not given",H1046896,IF(TYPE(H1046896)=2,IF(SUMIFS(#REF!,#REF!,A1046896)&gt;0,SUMIFS(#REF!,#REF!,A1046896),"."),"Format error")),"")</f>
        <v/>
      </c>
      <c r="S1046896" s="6" t="str">
        <f aca="false">IF(AND(AG1046896=1,R1046896&lt;&gt;".")=TRUE(),R1046896/VLOOKUP(G1046896,'[1]Exchange Rates'!B$1:C$1048576,2,0),IF(R1046896=".",".",""))</f>
        <v/>
      </c>
      <c r="T1046896" s="6" t="str">
        <f aca="false">IF(AG1046896=1,IF(AI1046896="Value is not given at all",".",IF(AI1046896="Value is given by the source",S1046896,IF(AI1046896="Value is calculated with prices",(IF(SUMIFS(#REF!,#REF!,A1046896)&gt;0,SUMIFS(#REF!,#REF!,A1046896),"."))/VLOOKUP("USD",'[1]Exchange Rates'!B$1:C$1048576,2,0),"Error with coding"))),"")</f>
        <v/>
      </c>
      <c r="U1046896" s="5" t="s">
        <v>63</v>
      </c>
      <c r="V1046896" s="47" t="s">
        <v>110</v>
      </c>
      <c r="W1046896" s="45" t="s">
        <v>72</v>
      </c>
      <c r="X1046896" s="45" t="s">
        <v>76</v>
      </c>
      <c r="Y1046896" s="45" t="s">
        <v>138</v>
      </c>
      <c r="Z1046896" s="5" t="n">
        <v>0</v>
      </c>
      <c r="AA1046896" s="5" t="n">
        <v>0</v>
      </c>
      <c r="AB1046896" s="5" t="n">
        <f aca="false">IF(AND(D1046896="Humanitarian", AE1046896&lt;&gt;"."), 1, 0)</f>
        <v>0</v>
      </c>
      <c r="AC1046896" s="5" t="n">
        <f aca="false">IF(OR(M1046896="undisclosed", M1046896="."), 0, IF(M1046896=N1046896, 1, 0))</f>
        <v>1</v>
      </c>
      <c r="AD1046896" s="5" t="n">
        <v>1</v>
      </c>
      <c r="AE1046896" s="45" t="s">
        <v>108</v>
      </c>
      <c r="AF1046896" s="12" t="str">
        <f aca="false">""</f>
        <v/>
      </c>
      <c r="AG1046896" s="36" t="n">
        <v>0</v>
      </c>
      <c r="AH1046896" s="46" t="s">
        <v>66</v>
      </c>
      <c r="AI1046896" s="36" t="s">
        <v>66</v>
      </c>
      <c r="AJ1046896" s="36" t="n">
        <v>1</v>
      </c>
      <c r="AK1046896" s="36" t="n">
        <v>3</v>
      </c>
      <c r="AL1046896" s="36" t="n">
        <v>0</v>
      </c>
      <c r="AM1046896" s="36" t="n">
        <f aca="false">IF(OR(AN1046896="2022-2023",AN1046896=2022), 1, 0)</f>
        <v>1</v>
      </c>
      <c r="AN1046896" s="36" t="s">
        <v>68</v>
      </c>
      <c r="AO1046896" s="36" t="n">
        <f aca="false">VLOOKUP($I1046896,'[1]Price List, Weapons &amp; Items'!B$1:F$1048576,5,0)</f>
        <v>0</v>
      </c>
      <c r="AP1046896" s="36" t="n">
        <f aca="false">IF(AND(AO1046896=1,M1046896="undisclosed")=TRUE(),1,0)</f>
        <v>0</v>
      </c>
      <c r="AQ1046896" s="36" t="n">
        <f aca="false">IF(AND(AO1046896=1,N1046896="undisclosed")=TRUE(),1,0)</f>
        <v>0</v>
      </c>
      <c r="AR1046896" s="36" t="n">
        <f aca="false">IFERROR(IF(SEARCH("ammuni",I1046896,1)&gt;0,1,0),0)</f>
        <v>0</v>
      </c>
      <c r="AS1046896" s="5" t="str">
        <f aca="false">VLOOKUP($I1046896,'[1]Price List, Weapons &amp; Items'!B$1:L$1048576,COLUMN('[1]Price List, Weapons &amp; Items'!$J$11)-1,0)</f>
        <v>Military media (incl. websites)</v>
      </c>
      <c r="AT1046896" s="5" t="str">
        <f aca="false">IF(I1046896=".",".",VLOOKUP($I1046896,'[1]Price List, Weapons &amp; Items'!B$1:J$1048576,3,0))</f>
        <v>Military equipment</v>
      </c>
      <c r="AU1046896" s="13" t="str">
        <f aca="true">IF(AG1046896=1,(OFFSET(I1046896,0,0,COUNTIF(#REF!,A1046896),1)),"")</f>
        <v/>
      </c>
      <c r="AV1046896" s="5" t="n">
        <f aca="false">VLOOKUP($I1046896,'[1]Price List, Weapons &amp; Items'!B$1:L$1048576,COLUMN('[1]Price List, Weapons &amp; Items'!$L$11)-1,0)</f>
        <v>0</v>
      </c>
      <c r="AW1046896" s="5" t="n">
        <f aca="false">IF(U1046896="Yes",1,0)</f>
        <v>1</v>
      </c>
      <c r="AX1046896" s="5" t="n">
        <f aca="false">IF(D1046896="Military",IF(OR(IFERROR(SEARCH("equipment",E1046896,1),0)&gt;0,IFERROR(SEARCH("weapons",E1046896,1),0)&gt;0),1,0),0)</f>
        <v>1</v>
      </c>
      <c r="AY1046896" s="5" t="str">
        <f aca="false">IFERROR(IF(VALUE(TEXT(C1046896,"mm"))=IF(AK1046896&gt;12,AK1046896-12,AK1046896),".",IF(TEXT(C1046896,"mm")="01",".",1)),"Value is not in date format")</f>
        <v>.</v>
      </c>
      <c r="AZ1046896" s="5" t="str">
        <f aca="false">IF(AND(A1046896=A1046895,C1046896=C1046895)=TRUE(),IF(F1046896=F1046895,".","1"),".")</f>
        <v>.</v>
      </c>
      <c r="BA1046896" s="5" t="str">
        <f aca="false">IF(AND(_xlfn.ISFORMULA(R1046896),_xlfn.ISFORMULA(S1046896),_xlfn.ISFORMULA(T1046896))=TRUE(),".",1)</f>
        <v>.</v>
      </c>
      <c r="BB1046896" s="5" t="str">
        <f aca="false">IF(T1046896&lt;&gt;".",IF(T1046896&gt;S1046896,1,"."),".")</f>
        <v>.</v>
      </c>
      <c r="BC1046896" s="5" t="n">
        <f aca="false">IFERROR(VLOOKUP(B1046896,'[1]Share, Heavy Weapons to Ukraine'!B$1:AA$1048576,COLUMN('[1]Share, Heavy Weapons to Ukraine'!C1046905)-1,0),0)</f>
        <v>1</v>
      </c>
      <c r="BD1046896" s="5" t="n">
        <f aca="false">VLOOKUP(Sheet1!B1046896,'[1]Country Summary (€)'!B$1:F$1048576,COLUMN('[1]Country Summary (€)'!C1046906)-1,FALSE())</f>
        <v>0</v>
      </c>
      <c r="BE1046896" s="5" t="str">
        <f aca="false">IF(AND(AG1046896=1,D1046896="Military",H1046896&lt;&gt;"Not given")=TRUE(),IF(SUMIFS(#REF!,#REF!,A1046896)&gt;0,ABS((SUMIFS(#REF!,#REF!,A1046896)/VLOOKUP("USD",'[1]Exchange Rates'!B$1:C$1048576,2,0)))/S1046896,"."),".")</f>
        <v>.</v>
      </c>
      <c r="BF1046896" s="1" t="str">
        <f aca="false">IF(AND(AG1046896=1,D1046896="Military",H1046896&lt;&gt;"Not given")=TRUE(),IF(SUMIFS(#REF!,#REF!,A1046896)&gt;0,IF((ABS((SUMIFS(#REF!,#REF!,A1046896)/VLOOKUP("USD",'[1]Exchange Rates'!B$1:C$1048576,2,0)))/S1046896)&gt;1,(SUMIFS(#REF!,#REF!,A1046896)-S1046896)/S1046896,(S1046896-SUMIFS(#REF!,#REF!,A1046896))/SUMIFS(#REF!,#REF!,A1046896)),"."),".")</f>
        <v>.</v>
      </c>
    </row>
    <row r="1046897" customFormat="false" ht="15.75" hidden="false" customHeight="true" outlineLevel="0" collapsed="false">
      <c r="A1046897" s="3" t="s">
        <v>104</v>
      </c>
      <c r="B1046897" s="3" t="s">
        <v>57</v>
      </c>
      <c r="C1046897" s="2" t="n">
        <v>44636</v>
      </c>
      <c r="D1046897" s="3" t="s">
        <v>105</v>
      </c>
      <c r="E1046897" s="3" t="s">
        <v>106</v>
      </c>
      <c r="F1046897" s="4" t="s">
        <v>113</v>
      </c>
      <c r="G1046897" s="5" t="s">
        <v>61</v>
      </c>
      <c r="H1046897" s="6" t="n">
        <v>800000000</v>
      </c>
      <c r="I1046897" s="1" t="s">
        <v>139</v>
      </c>
      <c r="J1046897" s="7" t="str">
        <f aca="false">VLOOKUP($I1046897,'[1]Price List, Weapons &amp; Items'!B$1:C$1048576,2,0)</f>
        <v>Military equipment</v>
      </c>
      <c r="K1046897" s="7" t="str">
        <f aca="false">IF(I1046897=".",I1046897,VLOOKUP($I1046897,'[1]Price List, Weapons &amp; Items'!B$1:D$1048576,3,0))</f>
        <v>Military equipment</v>
      </c>
      <c r="L1046897" s="8" t="n">
        <f aca="false">VLOOKUP(I1046897,'[1]Price List, Weapons &amp; Items'!B$1:E$1048576,4,0)</f>
        <v>0</v>
      </c>
      <c r="M1046897" s="9" t="n">
        <v>25000</v>
      </c>
      <c r="N1046897" s="9" t="n">
        <f aca="false">M1046897</f>
        <v>25000</v>
      </c>
      <c r="O1046897" s="9" t="n">
        <f aca="false">VLOOKUP($I1046897,'[1]Price List, Weapons &amp; Items'!B$1:G$1048576,6,0)</f>
        <v>1400</v>
      </c>
      <c r="P1046897" s="6" t="str">
        <f aca="false">IF(TYPE(M1046897)=1,IF(TYPE(O1046897)=1,M1046897*O1046897,"No price"),".")</f>
        <v>No price</v>
      </c>
      <c r="Q1046897" s="6" t="str">
        <f aca="false">IF(TYPE(N1046897)=1,IF(TYPE(O1046897)=1,N1046897*O1046897,"No price"),".")</f>
        <v>.</v>
      </c>
      <c r="R1046897" s="6" t="str">
        <f aca="false">IF(AG1046897=1,IF(H1046897&lt;&gt;"Not given",H1046897,IF(TYPE(H1046897)=2,IF(SUMIFS(#REF!,#REF!,A1046897)&gt;0,SUMIFS(#REF!,#REF!,A1046897),"."),"Format error")),"")</f>
        <v/>
      </c>
      <c r="S1046897" s="6" t="str">
        <f aca="false">IF(AND(AG1046897=1,R1046897&lt;&gt;".")=TRUE(),R1046897/VLOOKUP(G1046897,'[1]Exchange Rates'!B$1:C$1048576,2,0),IF(R1046897=".",".",""))</f>
        <v/>
      </c>
      <c r="T1046897" s="6" t="str">
        <f aca="false">IF(AG1046897=1,IF(AI1046897="Value is not given at all",".",IF(AI1046897="Value is given by the source",S1046897,IF(AI1046897="Value is calculated with prices",(IF(SUMIFS(#REF!,#REF!,A1046897)&gt;0,SUMIFS(#REF!,#REF!,A1046897),"."))/VLOOKUP("USD",'[1]Exchange Rates'!B$1:C$1048576,2,0),"Error with coding"))),"")</f>
        <v/>
      </c>
      <c r="U1046897" s="5" t="s">
        <v>63</v>
      </c>
      <c r="V1046897" s="47" t="s">
        <v>110</v>
      </c>
      <c r="W1046897" s="45" t="s">
        <v>72</v>
      </c>
      <c r="X1046897" s="45" t="s">
        <v>76</v>
      </c>
      <c r="Y1046897" s="45" t="s">
        <v>140</v>
      </c>
      <c r="Z1046897" s="5" t="n">
        <v>0</v>
      </c>
      <c r="AA1046897" s="5" t="n">
        <v>0</v>
      </c>
      <c r="AB1046897" s="5" t="n">
        <f aca="false">IF(AND(D1046897="Humanitarian", AE1046897&lt;&gt;"."), 1, 0)</f>
        <v>0</v>
      </c>
      <c r="AC1046897" s="5" t="n">
        <f aca="false">IF(OR(M1046897="undisclosed", M1046897="."), 0, IF(M1046897=N1046897, 1, 0))</f>
        <v>1</v>
      </c>
      <c r="AD1046897" s="5" t="n">
        <v>1</v>
      </c>
      <c r="AE1046897" s="45" t="s">
        <v>108</v>
      </c>
      <c r="AF1046897" s="12" t="str">
        <f aca="false">""</f>
        <v/>
      </c>
      <c r="AG1046897" s="36" t="n">
        <v>0</v>
      </c>
      <c r="AH1046897" s="46" t="s">
        <v>66</v>
      </c>
      <c r="AI1046897" s="36" t="s">
        <v>66</v>
      </c>
      <c r="AJ1046897" s="36" t="n">
        <v>1</v>
      </c>
      <c r="AK1046897" s="36" t="n">
        <v>3</v>
      </c>
      <c r="AL1046897" s="36" t="n">
        <v>0</v>
      </c>
      <c r="AM1046897" s="36" t="n">
        <f aca="false">IF(OR(AN1046897="2022-2023",AN1046897=2022), 1, 0)</f>
        <v>1</v>
      </c>
      <c r="AN1046897" s="36" t="s">
        <v>68</v>
      </c>
      <c r="AO1046897" s="36" t="n">
        <f aca="false">VLOOKUP($I1046897,'[1]Price List, Weapons &amp; Items'!B$1:F$1048576,5,0)</f>
        <v>0</v>
      </c>
      <c r="AP1046897" s="36" t="n">
        <f aca="false">IF(AND(AO1046897=1,M1046897="undisclosed")=TRUE(),1,0)</f>
        <v>0</v>
      </c>
      <c r="AQ1046897" s="36" t="n">
        <f aca="false">IF(AND(AO1046897=1,N1046897="undisclosed")=TRUE(),1,0)</f>
        <v>0</v>
      </c>
      <c r="AR1046897" s="36" t="n">
        <f aca="false">IFERROR(IF(SEARCH("ammuni",I1046897,1)&gt;0,1,0),0)</f>
        <v>0</v>
      </c>
      <c r="AS1046897" s="5" t="str">
        <f aca="false">VLOOKUP($I1046897,'[1]Price List, Weapons &amp; Items'!B$1:L$1048576,COLUMN('[1]Price List, Weapons &amp; Items'!$J$11)-1,0)</f>
        <v>Military media (incl. websites)</v>
      </c>
      <c r="AT1046897" s="5" t="str">
        <f aca="false">IF(I1046897=".",".",VLOOKUP($I1046897,'[1]Price List, Weapons &amp; Items'!B$1:J$1048576,3,0))</f>
        <v>Military equipment</v>
      </c>
      <c r="AU1046897" s="13" t="str">
        <f aca="true">IF(AG1046897=1,(OFFSET(I1046897,0,0,COUNTIF(#REF!,A1046897),1)),"")</f>
        <v/>
      </c>
      <c r="AV1046897" s="5" t="n">
        <f aca="false">VLOOKUP($I1046897,'[1]Price List, Weapons &amp; Items'!B$1:L$1048576,COLUMN('[1]Price List, Weapons &amp; Items'!$L$11)-1,0)</f>
        <v>0</v>
      </c>
      <c r="AW1046897" s="5" t="n">
        <f aca="false">IF(U1046897="Yes",1,0)</f>
        <v>1</v>
      </c>
      <c r="AX1046897" s="5" t="n">
        <f aca="false">IF(D1046897="Military",IF(OR(IFERROR(SEARCH("equipment",E1046897,1),0)&gt;0,IFERROR(SEARCH("weapons",E1046897,1),0)&gt;0),1,0),0)</f>
        <v>1</v>
      </c>
      <c r="AY1046897" s="5" t="str">
        <f aca="false">IFERROR(IF(VALUE(TEXT(C1046897,"mm"))=IF(AK1046897&gt;12,AK1046897-12,AK1046897),".",IF(TEXT(C1046897,"mm")="01",".",1)),"Value is not in date format")</f>
        <v>.</v>
      </c>
      <c r="AZ1046897" s="5" t="str">
        <f aca="false">IF(AND(A1046897=A1046896,C1046897=C1046896)=TRUE(),IF(F1046897=F1046896,".","1"),".")</f>
        <v>.</v>
      </c>
      <c r="BA1046897" s="5" t="str">
        <f aca="false">IF(AND(_xlfn.ISFORMULA(R1046897),_xlfn.ISFORMULA(S1046897),_xlfn.ISFORMULA(T1046897))=TRUE(),".",1)</f>
        <v>.</v>
      </c>
      <c r="BB1046897" s="5" t="str">
        <f aca="false">IF(T1046897&lt;&gt;".",IF(T1046897&gt;S1046897,1,"."),".")</f>
        <v>.</v>
      </c>
      <c r="BC1046897" s="5" t="n">
        <f aca="false">IFERROR(VLOOKUP(B1046897,'[1]Share, Heavy Weapons to Ukraine'!B$1:AA$1048576,COLUMN('[1]Share, Heavy Weapons to Ukraine'!C1046906)-1,0),0)</f>
        <v>1</v>
      </c>
      <c r="BD1046897" s="5" t="n">
        <f aca="false">VLOOKUP(Sheet1!B1046897,'[1]Country Summary (€)'!B$1:F$1048576,COLUMN('[1]Country Summary (€)'!C1046907)-1,FALSE())</f>
        <v>0</v>
      </c>
      <c r="BE1046897" s="5" t="str">
        <f aca="false">IF(AND(AG1046897=1,D1046897="Military",H1046897&lt;&gt;"Not given")=TRUE(),IF(SUMIFS(#REF!,#REF!,A1046897)&gt;0,ABS((SUMIFS(#REF!,#REF!,A1046897)/VLOOKUP("USD",'[1]Exchange Rates'!B$1:C$1048576,2,0)))/S1046897,"."),".")</f>
        <v>.</v>
      </c>
      <c r="BF1046897" s="1" t="str">
        <f aca="false">IF(AND(AG1046897=1,D1046897="Military",H1046897&lt;&gt;"Not given")=TRUE(),IF(SUMIFS(#REF!,#REF!,A1046897)&gt;0,IF((ABS((SUMIFS(#REF!,#REF!,A1046897)/VLOOKUP("USD",'[1]Exchange Rates'!B$1:C$1048576,2,0)))/S1046897)&gt;1,(SUMIFS(#REF!,#REF!,A1046897)-S1046897)/S1046897,(S1046897-SUMIFS(#REF!,#REF!,A1046897))/SUMIFS(#REF!,#REF!,A1046897)),"."),".")</f>
        <v>.</v>
      </c>
    </row>
    <row r="1046898" customFormat="false" ht="15.75" hidden="false" customHeight="true" outlineLevel="0" collapsed="false">
      <c r="A1046898" s="3" t="s">
        <v>104</v>
      </c>
      <c r="B1046898" s="3" t="s">
        <v>57</v>
      </c>
      <c r="C1046898" s="2" t="n">
        <v>44656</v>
      </c>
      <c r="D1046898" s="3" t="s">
        <v>105</v>
      </c>
      <c r="E1046898" s="3" t="s">
        <v>106</v>
      </c>
      <c r="F1046898" s="4" t="s">
        <v>141</v>
      </c>
      <c r="G1046898" s="5" t="s">
        <v>61</v>
      </c>
      <c r="H1046898" s="6" t="n">
        <v>100000000</v>
      </c>
      <c r="I1046898" s="1" t="s">
        <v>117</v>
      </c>
      <c r="J1046898" s="7" t="str">
        <f aca="false">VLOOKUP($I1046898,'[1]Price List, Weapons &amp; Items'!B$1:C$1048576,2,0)</f>
        <v>Portable defence system</v>
      </c>
      <c r="K1046898" s="7" t="str">
        <f aca="false">IF(I1046898=".",I1046898,VLOOKUP($I1046898,'[1]Price List, Weapons &amp; Items'!B$1:D$1048576,3,0))</f>
        <v>Light Anti-armor Weapon (LAW)</v>
      </c>
      <c r="L1046898" s="8" t="n">
        <f aca="false">VLOOKUP(I1046898,'[1]Price List, Weapons &amp; Items'!B$1:E$1048576,4,0)</f>
        <v>0</v>
      </c>
      <c r="M1046898" s="9" t="n">
        <v>2950</v>
      </c>
      <c r="N1046898" s="9" t="n">
        <v>2950</v>
      </c>
      <c r="O1046898" s="9" t="n">
        <f aca="false">VLOOKUP($I1046898,'[1]Price List, Weapons &amp; Items'!B$1:G$1048576,6,0)</f>
        <v>256000</v>
      </c>
      <c r="P1046898" s="6" t="str">
        <f aca="false">IF(TYPE(M1046898)=1,IF(TYPE(O1046898)=1,M1046898*O1046898,"No price"),".")</f>
        <v>No price</v>
      </c>
      <c r="Q1046898" s="6" t="str">
        <f aca="false">IF(TYPE(N1046898)=1,IF(TYPE(O1046898)=1,N1046898*O1046898,"No price"),".")</f>
        <v>No price</v>
      </c>
      <c r="R1046898" s="6" t="str">
        <f aca="false">IF(AG1046898=1,IF(H1046898&lt;&gt;"Not given",H1046898,IF(TYPE(H1046898)=2,IF(SUMIFS(#REF!,#REF!,A1046898)&gt;0,SUMIFS(#REF!,#REF!,A1046898),"."),"Format error")),"")</f>
        <v/>
      </c>
      <c r="S1046898" s="6" t="str">
        <f aca="false">IF(AND(AG1046898=1,R1046898&lt;&gt;".")=TRUE(),R1046898/VLOOKUP(G1046898,'[1]Exchange Rates'!B$1:C$1048576,2,0),IF(R1046898=".",".",""))</f>
        <v/>
      </c>
      <c r="T1046898" s="6" t="str">
        <f aca="false">IF(AG1046898=1,IF(AI1046898="Value is not given at all",".",IF(AI1046898="Value is given by the source",S1046898,IF(AI1046898="Value is calculated with prices",(IF(SUMIFS(#REF!,#REF!,A1046898)&gt;0,SUMIFS(#REF!,#REF!,A1046898),"."))/VLOOKUP("USD",'[1]Exchange Rates'!B$1:C$1048576,2,0),"Error with coding"))),"")</f>
        <v/>
      </c>
      <c r="U1046898" s="5" t="s">
        <v>63</v>
      </c>
      <c r="V1046898" s="32" t="s">
        <v>108</v>
      </c>
      <c r="W1046898" s="45" t="s">
        <v>72</v>
      </c>
      <c r="X1046898" s="45" t="s">
        <v>76</v>
      </c>
      <c r="Y1046898" s="45" t="s">
        <v>142</v>
      </c>
      <c r="Z1046898" s="5" t="n">
        <v>0</v>
      </c>
      <c r="AA1046898" s="5" t="n">
        <v>0</v>
      </c>
      <c r="AB1046898" s="5" t="n">
        <f aca="false">IF(AND(D1046898="Humanitarian", AE1046898&lt;&gt;"."), 1, 0)</f>
        <v>0</v>
      </c>
      <c r="AC1046898" s="5" t="n">
        <f aca="false">IF(OR(M1046898="undisclosed", M1046898="."), 0, IF(M1046898=N1046898, 1, 0))</f>
        <v>1</v>
      </c>
      <c r="AD1046898" s="5" t="n">
        <v>1</v>
      </c>
      <c r="AE1046898" s="45" t="s">
        <v>108</v>
      </c>
      <c r="AF1046898" s="12" t="str">
        <f aca="false">""</f>
        <v/>
      </c>
      <c r="AG1046898" s="36" t="n">
        <v>0</v>
      </c>
      <c r="AH1046898" s="46" t="s">
        <v>66</v>
      </c>
      <c r="AI1046898" s="36" t="s">
        <v>66</v>
      </c>
      <c r="AJ1046898" s="36" t="n">
        <v>1</v>
      </c>
      <c r="AK1046898" s="36" t="n">
        <v>4</v>
      </c>
      <c r="AL1046898" s="36" t="n">
        <v>0</v>
      </c>
      <c r="AM1046898" s="36" t="n">
        <f aca="false">IF(OR(AN1046898="2022-2023",AN1046898=2022), 1, 0)</f>
        <v>1</v>
      </c>
      <c r="AN1046898" s="36" t="s">
        <v>68</v>
      </c>
      <c r="AO1046898" s="36" t="n">
        <f aca="false">VLOOKUP($I1046898,'[1]Price List, Weapons &amp; Items'!B$1:F$1048576,5,0)</f>
        <v>0</v>
      </c>
      <c r="AP1046898" s="36" t="n">
        <f aca="false">IF(AND(AO1046898=1,M1046898="undisclosed")=TRUE(),1,0)</f>
        <v>0</v>
      </c>
      <c r="AQ1046898" s="36" t="n">
        <f aca="false">IF(AND(AO1046898=1,N1046898="undisclosed")=TRUE(),1,0)</f>
        <v>0</v>
      </c>
      <c r="AR1046898" s="36" t="n">
        <f aca="false">IFERROR(IF(SEARCH("ammuni",I1046898,1)&gt;0,1,0),0)</f>
        <v>0</v>
      </c>
      <c r="AS1046898" s="5" t="str">
        <f aca="false">VLOOKUP($I1046898,'[1]Price List, Weapons &amp; Items'!B$1:L$1048576,COLUMN('[1]Price List, Weapons &amp; Items'!$J$11)-1,0)</f>
        <v>Government information</v>
      </c>
      <c r="AT1046898" s="5" t="str">
        <f aca="false">IF(I1046898=".",".",VLOOKUP($I1046898,'[1]Price List, Weapons &amp; Items'!B$1:J$1048576,3,0))</f>
        <v>Light Anti-armor Weapon (LAW)</v>
      </c>
      <c r="AU1046898" s="13" t="str">
        <f aca="true">IF(AG1046898=1,(OFFSET(I1046898,0,0,COUNTIF(#REF!,A1046898),1)),"")</f>
        <v/>
      </c>
      <c r="AV1046898" s="5" t="n">
        <f aca="false">VLOOKUP($I1046898,'[1]Price List, Weapons &amp; Items'!B$1:L$1048576,COLUMN('[1]Price List, Weapons &amp; Items'!$L$11)-1,0)</f>
        <v>0</v>
      </c>
      <c r="AW1046898" s="5" t="n">
        <f aca="false">IF(U1046898="Yes",1,0)</f>
        <v>1</v>
      </c>
      <c r="AX1046898" s="5" t="n">
        <f aca="false">IF(D1046898="Military",IF(OR(IFERROR(SEARCH("equipment",E1046898,1),0)&gt;0,IFERROR(SEARCH("weapons",E1046898,1),0)&gt;0),1,0),0)</f>
        <v>1</v>
      </c>
      <c r="AY1046898" s="5" t="str">
        <f aca="false">IFERROR(IF(VALUE(TEXT(C1046898,"mm"))=IF(AK1046898&gt;12,AK1046898-12,AK1046898),".",IF(TEXT(C1046898,"mm")="01",".",1)),"Value is not in date format")</f>
        <v>.</v>
      </c>
      <c r="AZ1046898" s="5" t="str">
        <f aca="false">IF(AND(A1046898=A1046897,C1046898=C1046897)=TRUE(),IF(F1046898=F1046897,".","1"),".")</f>
        <v>.</v>
      </c>
      <c r="BA1046898" s="5" t="str">
        <f aca="false">IF(AND(_xlfn.ISFORMULA(R1046898),_xlfn.ISFORMULA(S1046898),_xlfn.ISFORMULA(T1046898))=TRUE(),".",1)</f>
        <v>.</v>
      </c>
      <c r="BB1046898" s="5" t="str">
        <f aca="false">IF(T1046898&lt;&gt;".",IF(T1046898&gt;S1046898,1,"."),".")</f>
        <v>.</v>
      </c>
      <c r="BC1046898" s="5" t="n">
        <f aca="false">IFERROR(VLOOKUP(B1046898,'[1]Share, Heavy Weapons to Ukraine'!B$1:AA$1048576,COLUMN('[1]Share, Heavy Weapons to Ukraine'!C1046907)-1,0),0)</f>
        <v>1</v>
      </c>
      <c r="BD1046898" s="5" t="n">
        <f aca="false">VLOOKUP(Sheet1!B1046898,'[1]Country Summary (€)'!B$1:F$1048576,COLUMN('[1]Country Summary (€)'!C1046908)-1,FALSE())</f>
        <v>0</v>
      </c>
      <c r="BE1046898" s="5" t="str">
        <f aca="false">IF(AND(AG1046898=1,D1046898="Military",H1046898&lt;&gt;"Not given")=TRUE(),IF(SUMIFS(#REF!,#REF!,A1046898)&gt;0,ABS((SUMIFS(#REF!,#REF!,A1046898)/VLOOKUP("USD",'[1]Exchange Rates'!B$1:C$1048576,2,0)))/S1046898,"."),".")</f>
        <v>.</v>
      </c>
      <c r="BF1046898" s="1" t="str">
        <f aca="false">IF(AND(AG1046898=1,D1046898="Military",H1046898&lt;&gt;"Not given")=TRUE(),IF(SUMIFS(#REF!,#REF!,A1046898)&gt;0,IF((ABS((SUMIFS(#REF!,#REF!,A1046898)/VLOOKUP("USD",'[1]Exchange Rates'!B$1:C$1048576,2,0)))/S1046898)&gt;1,(SUMIFS(#REF!,#REF!,A1046898)-S1046898)/S1046898,(S1046898-SUMIFS(#REF!,#REF!,A1046898))/SUMIFS(#REF!,#REF!,A1046898)),"."),".")</f>
        <v>.</v>
      </c>
    </row>
    <row r="1046899" customFormat="false" ht="15.75" hidden="false" customHeight="true" outlineLevel="0" collapsed="false">
      <c r="A1046899" s="3" t="s">
        <v>104</v>
      </c>
      <c r="B1046899" s="3" t="s">
        <v>57</v>
      </c>
      <c r="C1046899" s="2" t="n">
        <v>44664</v>
      </c>
      <c r="D1046899" s="3" t="s">
        <v>105</v>
      </c>
      <c r="E1046899" s="3" t="s">
        <v>106</v>
      </c>
      <c r="F1046899" s="4" t="s">
        <v>143</v>
      </c>
      <c r="G1046899" s="5" t="s">
        <v>61</v>
      </c>
      <c r="H1046899" s="6" t="n">
        <v>800000000</v>
      </c>
      <c r="I1046899" s="1" t="s">
        <v>144</v>
      </c>
      <c r="J1046899" s="7" t="str">
        <f aca="false">VLOOKUP($I1046899,'[1]Price List, Weapons &amp; Items'!B$1:C$1048576,2,0)</f>
        <v>Heavy weapon</v>
      </c>
      <c r="K1046899" s="7" t="str">
        <f aca="false">IF(I1046899=".",I1046899,VLOOKUP($I1046899,'[1]Price List, Weapons &amp; Items'!B$1:D$1048576,3,0))</f>
        <v>155mm howitzer</v>
      </c>
      <c r="L1046899" s="8" t="n">
        <f aca="false">VLOOKUP(I1046899,'[1]Price List, Weapons &amp; Items'!B$1:E$1048576,4,0)</f>
        <v>0</v>
      </c>
      <c r="M1046899" s="9" t="n">
        <v>18</v>
      </c>
      <c r="N1046899" s="9" t="n">
        <v>18</v>
      </c>
      <c r="O1046899" s="9" t="n">
        <f aca="false">VLOOKUP($I1046899,'[1]Price List, Weapons &amp; Items'!B$1:G$1048576,6,0)</f>
        <v>5170000</v>
      </c>
      <c r="P1046899" s="6" t="str">
        <f aca="false">IF(TYPE(M1046899)=1,IF(TYPE(O1046899)=1,M1046899*O1046899,"No price"),".")</f>
        <v>No price</v>
      </c>
      <c r="Q1046899" s="6" t="str">
        <f aca="false">IF(TYPE(N1046899)=1,IF(TYPE(O1046899)=1,N1046899*O1046899,"No price"),".")</f>
        <v>No price</v>
      </c>
      <c r="R1046899" s="6" t="str">
        <f aca="false">IF(AG1046899=1,IF(H1046899&lt;&gt;"Not given",H1046899,IF(TYPE(H1046899)=2,IF(SUMIFS(#REF!,#REF!,A1046899)&gt;0,SUMIFS(#REF!,#REF!,A1046899),"."),"Format error")),"")</f>
        <v/>
      </c>
      <c r="S1046899" s="6" t="str">
        <f aca="false">IF(AND(AG1046899=1,R1046899&lt;&gt;".")=TRUE(),R1046899/VLOOKUP(G1046899,'[1]Exchange Rates'!B$1:C$1048576,2,0),IF(R1046899=".",".",""))</f>
        <v/>
      </c>
      <c r="T1046899" s="6" t="str">
        <f aca="false">IF(AG1046899=1,IF(AI1046899="Value is not given at all",".",IF(AI1046899="Value is given by the source",S1046899,IF(AI1046899="Value is calculated with prices",(IF(SUMIFS(#REF!,#REF!,A1046899)&gt;0,SUMIFS(#REF!,#REF!,A1046899),"."))/VLOOKUP("USD",'[1]Exchange Rates'!B$1:C$1048576,2,0),"Error with coding"))),"")</f>
        <v/>
      </c>
      <c r="U1046899" s="5" t="s">
        <v>63</v>
      </c>
      <c r="V1046899" s="47" t="s">
        <v>110</v>
      </c>
      <c r="W1046899" s="45" t="s">
        <v>72</v>
      </c>
      <c r="X1046899" s="45" t="s">
        <v>76</v>
      </c>
      <c r="Y1046899" s="45" t="s">
        <v>145</v>
      </c>
      <c r="Z1046899" s="5" t="n">
        <v>0</v>
      </c>
      <c r="AA1046899" s="5" t="n">
        <v>0</v>
      </c>
      <c r="AB1046899" s="5" t="n">
        <f aca="false">IF(AND(D1046899="Humanitarian", AE1046899&lt;&gt;"."), 1, 0)</f>
        <v>0</v>
      </c>
      <c r="AC1046899" s="5" t="n">
        <f aca="false">IF(OR(M1046899="undisclosed", M1046899="."), 0, IF(M1046899=N1046899, 1, 0))</f>
        <v>1</v>
      </c>
      <c r="AD1046899" s="5" t="n">
        <v>1</v>
      </c>
      <c r="AE1046899" s="48" t="s">
        <v>146</v>
      </c>
      <c r="AF1046899" s="12" t="str">
        <f aca="false">""</f>
        <v/>
      </c>
      <c r="AG1046899" s="36" t="n">
        <v>0</v>
      </c>
      <c r="AH1046899" s="46" t="s">
        <v>66</v>
      </c>
      <c r="AI1046899" s="36" t="s">
        <v>66</v>
      </c>
      <c r="AJ1046899" s="36" t="n">
        <v>1</v>
      </c>
      <c r="AK1046899" s="36" t="n">
        <v>4</v>
      </c>
      <c r="AL1046899" s="36" t="n">
        <v>0</v>
      </c>
      <c r="AM1046899" s="36" t="n">
        <f aca="false">IF(OR(AN1046899="2022-2023",AN1046899=2022), 1, 0)</f>
        <v>1</v>
      </c>
      <c r="AN1046899" s="36" t="s">
        <v>68</v>
      </c>
      <c r="AO1046899" s="36" t="n">
        <f aca="false">VLOOKUP($I1046899,'[1]Price List, Weapons &amp; Items'!B$1:F$1048576,5,0)</f>
        <v>1</v>
      </c>
      <c r="AP1046899" s="36" t="n">
        <f aca="false">IF(AND(AO1046899=1,M1046899="undisclosed")=TRUE(),1,0)</f>
        <v>0</v>
      </c>
      <c r="AQ1046899" s="36" t="n">
        <f aca="false">IF(AND(AO1046899=1,N1046899="undisclosed")=TRUE(),1,0)</f>
        <v>0</v>
      </c>
      <c r="AR1046899" s="36" t="n">
        <f aca="false">IFERROR(IF(SEARCH("ammuni",I1046899,1)&gt;0,1,0),0)</f>
        <v>0</v>
      </c>
      <c r="AS1046899" s="5" t="str">
        <f aca="false">VLOOKUP($I1046899,'[1]Price List, Weapons &amp; Items'!B$1:L$1048576,COLUMN('[1]Price List, Weapons &amp; Items'!$J$11)-1,0)</f>
        <v>Military media (incl. websites)</v>
      </c>
      <c r="AT1046899" s="5" t="str">
        <f aca="false">IF(I1046899=".",".",VLOOKUP($I1046899,'[1]Price List, Weapons &amp; Items'!B$1:J$1048576,3,0))</f>
        <v>155mm howitzer</v>
      </c>
      <c r="AU1046899" s="13" t="str">
        <f aca="true">IF(AG1046899=1,(OFFSET(I1046899,0,0,COUNTIF(#REF!,A1046899),1)),"")</f>
        <v/>
      </c>
      <c r="AV1046899" s="5" t="n">
        <f aca="false">VLOOKUP($I1046899,'[1]Price List, Weapons &amp; Items'!B$1:L$1048576,COLUMN('[1]Price List, Weapons &amp; Items'!$L$11)-1,0)</f>
        <v>0</v>
      </c>
      <c r="AW1046899" s="5" t="n">
        <f aca="false">IF(U1046899="Yes",1,0)</f>
        <v>1</v>
      </c>
      <c r="AX1046899" s="5" t="n">
        <f aca="false">IF(D1046899="Military",IF(OR(IFERROR(SEARCH("equipment",E1046899,1),0)&gt;0,IFERROR(SEARCH("weapons",E1046899,1),0)&gt;0),1,0),0)</f>
        <v>1</v>
      </c>
      <c r="AY1046899" s="5" t="str">
        <f aca="false">IFERROR(IF(VALUE(TEXT(C1046899,"mm"))=IF(AK1046899&gt;12,AK1046899-12,AK1046899),".",IF(TEXT(C1046899,"mm")="01",".",1)),"Value is not in date format")</f>
        <v>.</v>
      </c>
      <c r="AZ1046899" s="5" t="str">
        <f aca="false">IF(AND(A1046899=A1046898,C1046899=C1046898)=TRUE(),IF(F1046899=F1046898,".","1"),".")</f>
        <v>.</v>
      </c>
      <c r="BA1046899" s="5" t="str">
        <f aca="false">IF(AND(_xlfn.ISFORMULA(R1046899),_xlfn.ISFORMULA(S1046899),_xlfn.ISFORMULA(T1046899))=TRUE(),".",1)</f>
        <v>.</v>
      </c>
      <c r="BB1046899" s="5" t="str">
        <f aca="false">IF(T1046899&lt;&gt;".",IF(T1046899&gt;S1046899,1,"."),".")</f>
        <v>.</v>
      </c>
      <c r="BC1046899" s="5" t="n">
        <f aca="false">IFERROR(VLOOKUP(B1046899,'[1]Share, Heavy Weapons to Ukraine'!B$1:AA$1048576,COLUMN('[1]Share, Heavy Weapons to Ukraine'!C1046908)-1,0),0)</f>
        <v>1</v>
      </c>
      <c r="BD1046899" s="5" t="n">
        <f aca="false">VLOOKUP(Sheet1!B1046899,'[1]Country Summary (€)'!B$1:F$1048576,COLUMN('[1]Country Summary (€)'!C1046909)-1,FALSE())</f>
        <v>0</v>
      </c>
      <c r="BE1046899" s="5" t="str">
        <f aca="false">IF(AND(AG1046899=1,D1046899="Military",H1046899&lt;&gt;"Not given")=TRUE(),IF(SUMIFS(#REF!,#REF!,A1046899)&gt;0,ABS((SUMIFS(#REF!,#REF!,A1046899)/VLOOKUP("USD",'[1]Exchange Rates'!B$1:C$1048576,2,0)))/S1046899,"."),".")</f>
        <v>.</v>
      </c>
      <c r="BF1046899" s="1" t="str">
        <f aca="false">IF(AND(AG1046899=1,D1046899="Military",H1046899&lt;&gt;"Not given")=TRUE(),IF(SUMIFS(#REF!,#REF!,A1046899)&gt;0,IF((ABS((SUMIFS(#REF!,#REF!,A1046899)/VLOOKUP("USD",'[1]Exchange Rates'!B$1:C$1048576,2,0)))/S1046899)&gt;1,(SUMIFS(#REF!,#REF!,A1046899)-S1046899)/S1046899,(S1046899-SUMIFS(#REF!,#REF!,A1046899))/SUMIFS(#REF!,#REF!,A1046899)),"."),".")</f>
        <v>.</v>
      </c>
    </row>
    <row r="1046900" customFormat="false" ht="15.75" hidden="false" customHeight="true" outlineLevel="0" collapsed="false">
      <c r="A1046900" s="3" t="s">
        <v>104</v>
      </c>
      <c r="B1046900" s="3" t="s">
        <v>57</v>
      </c>
      <c r="C1046900" s="2" t="n">
        <v>44664</v>
      </c>
      <c r="D1046900" s="3" t="s">
        <v>105</v>
      </c>
      <c r="E1046900" s="3" t="s">
        <v>106</v>
      </c>
      <c r="F1046900" s="4" t="s">
        <v>143</v>
      </c>
      <c r="G1046900" s="5" t="s">
        <v>61</v>
      </c>
      <c r="H1046900" s="6" t="n">
        <v>800000000</v>
      </c>
      <c r="I1046900" s="49" t="s">
        <v>147</v>
      </c>
      <c r="J1046900" s="7" t="str">
        <f aca="false">VLOOKUP($I1046900,'[1]Price List, Weapons &amp; Items'!B$1:C$1048576,2,0)</f>
        <v>Ammunition for heavy weapon</v>
      </c>
      <c r="K1046900" s="7" t="str">
        <f aca="false">IF(I1046900=".",I1046900,VLOOKUP($I1046900,'[1]Price List, Weapons &amp; Items'!B$1:D$1048576,3,0))</f>
        <v>155mm howitzer ammunition</v>
      </c>
      <c r="L1046900" s="8" t="n">
        <f aca="false">VLOOKUP(I1046900,'[1]Price List, Weapons &amp; Items'!B$1:E$1048576,4,0)</f>
        <v>0</v>
      </c>
      <c r="M1046900" s="9" t="n">
        <v>40000</v>
      </c>
      <c r="N1046900" s="9" t="n">
        <v>40000</v>
      </c>
      <c r="O1046900" s="9" t="n">
        <f aca="false">VLOOKUP($I1046900,'[1]Price List, Weapons &amp; Items'!B$1:G$1048576,6,0)</f>
        <v>3800</v>
      </c>
      <c r="P1046900" s="6" t="str">
        <f aca="false">IF(TYPE(M1046900)=1,IF(TYPE(O1046900)=1,M1046900*O1046900,"No price"),".")</f>
        <v>No price</v>
      </c>
      <c r="Q1046900" s="6" t="str">
        <f aca="false">IF(TYPE(N1046900)=1,IF(TYPE(O1046900)=1,N1046900*O1046900,"No price"),".")</f>
        <v>No price</v>
      </c>
      <c r="R1046900" s="6" t="str">
        <f aca="false">IF(AG1046900=1,IF(H1046900&lt;&gt;"Not given",H1046900,IF(TYPE(H1046900)=2,IF(SUMIFS(#REF!,#REF!,A1046900)&gt;0,SUMIFS(#REF!,#REF!,A1046900),"."),"Format error")),"")</f>
        <v/>
      </c>
      <c r="S1046900" s="6" t="str">
        <f aca="false">IF(AND(AG1046900=1,R1046900&lt;&gt;".")=TRUE(),R1046900/VLOOKUP(G1046900,'[1]Exchange Rates'!B$1:C$1048576,2,0),IF(R1046900=".",".",""))</f>
        <v/>
      </c>
      <c r="T1046900" s="6" t="str">
        <f aca="false">IF(AG1046900=1,IF(AI1046900="Value is not given at all",".",IF(AI1046900="Value is given by the source",S1046900,IF(AI1046900="Value is calculated with prices",(IF(SUMIFS(#REF!,#REF!,A1046900)&gt;0,SUMIFS(#REF!,#REF!,A1046900),"."))/VLOOKUP("USD",'[1]Exchange Rates'!B$1:C$1048576,2,0),"Error with coding"))),"")</f>
        <v/>
      </c>
      <c r="U1046900" s="5" t="s">
        <v>63</v>
      </c>
      <c r="V1046900" s="47" t="s">
        <v>110</v>
      </c>
      <c r="W1046900" s="45" t="s">
        <v>72</v>
      </c>
      <c r="X1046900" s="45" t="s">
        <v>76</v>
      </c>
      <c r="Y1046900" s="45" t="s">
        <v>148</v>
      </c>
      <c r="Z1046900" s="5" t="n">
        <v>0</v>
      </c>
      <c r="AA1046900" s="5" t="n">
        <v>0</v>
      </c>
      <c r="AB1046900" s="5" t="n">
        <f aca="false">IF(AND(D1046900="Humanitarian", AE1046900&lt;&gt;"."), 1, 0)</f>
        <v>0</v>
      </c>
      <c r="AC1046900" s="5" t="n">
        <f aca="false">IF(OR(M1046900="undisclosed", M1046900="."), 0, IF(M1046900=N1046900, 1, 0))</f>
        <v>1</v>
      </c>
      <c r="AD1046900" s="5" t="n">
        <v>1</v>
      </c>
      <c r="AE1046900" s="45" t="s">
        <v>108</v>
      </c>
      <c r="AF1046900" s="12" t="str">
        <f aca="false">""</f>
        <v/>
      </c>
      <c r="AG1046900" s="36" t="n">
        <v>0</v>
      </c>
      <c r="AH1046900" s="46" t="s">
        <v>66</v>
      </c>
      <c r="AI1046900" s="36" t="s">
        <v>66</v>
      </c>
      <c r="AJ1046900" s="36" t="n">
        <v>1</v>
      </c>
      <c r="AK1046900" s="36" t="n">
        <v>4</v>
      </c>
      <c r="AL1046900" s="36" t="n">
        <v>0</v>
      </c>
      <c r="AM1046900" s="36" t="n">
        <f aca="false">IF(OR(AN1046900="2022-2023",AN1046900=2022), 1, 0)</f>
        <v>1</v>
      </c>
      <c r="AN1046900" s="36" t="s">
        <v>68</v>
      </c>
      <c r="AO1046900" s="36" t="n">
        <f aca="false">VLOOKUP($I1046900,'[1]Price List, Weapons &amp; Items'!B$1:F$1048576,5,0)</f>
        <v>1</v>
      </c>
      <c r="AP1046900" s="36" t="n">
        <f aca="false">IF(AND(AO1046900=1,M1046900="undisclosed")=TRUE(),1,0)</f>
        <v>0</v>
      </c>
      <c r="AQ1046900" s="36" t="n">
        <f aca="false">IF(AND(AO1046900=1,N1046900="undisclosed")=TRUE(),1,0)</f>
        <v>0</v>
      </c>
      <c r="AR1046900" s="36" t="n">
        <f aca="false">IFERROR(IF(SEARCH("ammuni",I1046900,1)&gt;0,1,0),0)</f>
        <v>0</v>
      </c>
      <c r="AS1046900" s="5" t="str">
        <f aca="false">VLOOKUP($I1046900,'[1]Price List, Weapons &amp; Items'!B$1:L$1048576,COLUMN('[1]Price List, Weapons &amp; Items'!$J$11)-1,0)</f>
        <v>Government information</v>
      </c>
      <c r="AT1046900" s="5" t="str">
        <f aca="false">IF(I1046900=".",".",VLOOKUP($I1046900,'[1]Price List, Weapons &amp; Items'!B$1:J$1048576,3,0))</f>
        <v>155mm howitzer ammunition</v>
      </c>
      <c r="AU1046900" s="13" t="str">
        <f aca="true">IF(AG1046900=1,(OFFSET(I1046900,0,0,COUNTIF(#REF!,A1046900),1)),"")</f>
        <v/>
      </c>
      <c r="AV1046900" s="5" t="n">
        <f aca="false">VLOOKUP($I1046900,'[1]Price List, Weapons &amp; Items'!B$1:L$1048576,COLUMN('[1]Price List, Weapons &amp; Items'!$L$11)-1,0)</f>
        <v>0</v>
      </c>
      <c r="AW1046900" s="5" t="n">
        <f aca="false">IF(U1046900="Yes",1,0)</f>
        <v>1</v>
      </c>
      <c r="AX1046900" s="5" t="n">
        <f aca="false">IF(D1046900="Military",IF(OR(IFERROR(SEARCH("equipment",E1046900,1),0)&gt;0,IFERROR(SEARCH("weapons",E1046900,1),0)&gt;0),1,0),0)</f>
        <v>1</v>
      </c>
      <c r="AY1046900" s="5" t="str">
        <f aca="false">IFERROR(IF(VALUE(TEXT(C1046900,"mm"))=IF(AK1046900&gt;12,AK1046900-12,AK1046900),".",IF(TEXT(C1046900,"mm")="01",".",1)),"Value is not in date format")</f>
        <v>.</v>
      </c>
      <c r="AZ1046900" s="5" t="str">
        <f aca="false">IF(AND(A1046900=A1046899,C1046900=C1046899)=TRUE(),IF(F1046900=F1046899,".","1"),".")</f>
        <v>.</v>
      </c>
      <c r="BA1046900" s="5" t="str">
        <f aca="false">IF(AND(_xlfn.ISFORMULA(R1046900),_xlfn.ISFORMULA(S1046900),_xlfn.ISFORMULA(T1046900))=TRUE(),".",1)</f>
        <v>.</v>
      </c>
      <c r="BB1046900" s="5" t="str">
        <f aca="false">IF(T1046900&lt;&gt;".",IF(T1046900&gt;S1046900,1,"."),".")</f>
        <v>.</v>
      </c>
      <c r="BC1046900" s="5" t="n">
        <f aca="false">IFERROR(VLOOKUP(B1046900,'[1]Share, Heavy Weapons to Ukraine'!B$1:AA$1048576,COLUMN('[1]Share, Heavy Weapons to Ukraine'!C1046909)-1,0),0)</f>
        <v>1</v>
      </c>
      <c r="BD1046900" s="5" t="n">
        <f aca="false">VLOOKUP(Sheet1!B1046900,'[1]Country Summary (€)'!B$1:F$1048576,COLUMN('[1]Country Summary (€)'!C1046910)-1,FALSE())</f>
        <v>0</v>
      </c>
      <c r="BE1046900" s="5" t="str">
        <f aca="false">IF(AND(AG1046900=1,D1046900="Military",H1046900&lt;&gt;"Not given")=TRUE(),IF(SUMIFS(#REF!,#REF!,A1046900)&gt;0,ABS((SUMIFS(#REF!,#REF!,A1046900)/VLOOKUP("USD",'[1]Exchange Rates'!B$1:C$1048576,2,0)))/S1046900,"."),".")</f>
        <v>.</v>
      </c>
      <c r="BF1046900" s="1" t="str">
        <f aca="false">IF(AND(AG1046900=1,D1046900="Military",H1046900&lt;&gt;"Not given")=TRUE(),IF(SUMIFS(#REF!,#REF!,A1046900)&gt;0,IF((ABS((SUMIFS(#REF!,#REF!,A1046900)/VLOOKUP("USD",'[1]Exchange Rates'!B$1:C$1048576,2,0)))/S1046900)&gt;1,(SUMIFS(#REF!,#REF!,A1046900)-S1046900)/S1046900,(S1046900-SUMIFS(#REF!,#REF!,A1046900))/SUMIFS(#REF!,#REF!,A1046900)),"."),".")</f>
        <v>.</v>
      </c>
    </row>
    <row r="1046901" customFormat="false" ht="15.75" hidden="false" customHeight="true" outlineLevel="0" collapsed="false">
      <c r="A1046901" s="3" t="s">
        <v>104</v>
      </c>
      <c r="B1046901" s="3" t="s">
        <v>57</v>
      </c>
      <c r="C1046901" s="2" t="n">
        <v>44664</v>
      </c>
      <c r="D1046901" s="3" t="s">
        <v>105</v>
      </c>
      <c r="E1046901" s="3" t="s">
        <v>106</v>
      </c>
      <c r="F1046901" s="4" t="s">
        <v>143</v>
      </c>
      <c r="G1046901" s="5" t="s">
        <v>61</v>
      </c>
      <c r="H1046901" s="6" t="n">
        <v>800000000</v>
      </c>
      <c r="I1046901" s="1" t="s">
        <v>149</v>
      </c>
      <c r="J1046901" s="7" t="str">
        <f aca="false">VLOOKUP($I1046901,'[1]Price List, Weapons &amp; Items'!B$1:C$1048576,2,0)</f>
        <v>Military equipment</v>
      </c>
      <c r="K1046901" s="7" t="str">
        <f aca="false">IF(I1046901=".",I1046901,VLOOKUP($I1046901,'[1]Price List, Weapons &amp; Items'!B$1:D$1048576,3,0))</f>
        <v>Military equipment</v>
      </c>
      <c r="L1046901" s="8" t="n">
        <f aca="false">VLOOKUP(I1046901,'[1]Price List, Weapons &amp; Items'!B$1:E$1048576,4,0)</f>
        <v>0</v>
      </c>
      <c r="M1046901" s="9" t="n">
        <v>10</v>
      </c>
      <c r="N1046901" s="9" t="n">
        <v>10</v>
      </c>
      <c r="O1046901" s="9" t="n">
        <f aca="false">VLOOKUP($I1046901,'[1]Price List, Weapons &amp; Items'!B$1:G$1048576,6,0)</f>
        <v>8888888</v>
      </c>
      <c r="P1046901" s="6" t="str">
        <f aca="false">IF(TYPE(M1046901)=1,IF(TYPE(O1046901)=1,M1046901*O1046901,"No price"),".")</f>
        <v>No price</v>
      </c>
      <c r="Q1046901" s="6" t="str">
        <f aca="false">IF(TYPE(N1046901)=1,IF(TYPE(O1046901)=1,N1046901*O1046901,"No price"),".")</f>
        <v>No price</v>
      </c>
      <c r="R1046901" s="6" t="str">
        <f aca="false">IF(AG1046901=1,IF(H1046901&lt;&gt;"Not given",H1046901,IF(TYPE(H1046901)=2,IF(SUMIFS(#REF!,#REF!,A1046901)&gt;0,SUMIFS(#REF!,#REF!,A1046901),"."),"Format error")),"")</f>
        <v/>
      </c>
      <c r="S1046901" s="6" t="str">
        <f aca="false">IF(AND(AG1046901=1,R1046901&lt;&gt;".")=TRUE(),R1046901/VLOOKUP(G1046901,'[1]Exchange Rates'!B$1:C$1048576,2,0),IF(R1046901=".",".",""))</f>
        <v/>
      </c>
      <c r="T1046901" s="6" t="str">
        <f aca="false">IF(AG1046901=1,IF(AI1046901="Value is not given at all",".",IF(AI1046901="Value is given by the source",S1046901,IF(AI1046901="Value is calculated with prices",(IF(SUMIFS(#REF!,#REF!,A1046901)&gt;0,SUMIFS(#REF!,#REF!,A1046901),"."))/VLOOKUP("USD",'[1]Exchange Rates'!B$1:C$1048576,2,0),"Error with coding"))),"")</f>
        <v/>
      </c>
      <c r="U1046901" s="5" t="s">
        <v>63</v>
      </c>
      <c r="V1046901" s="47" t="s">
        <v>110</v>
      </c>
      <c r="W1046901" s="45" t="s">
        <v>72</v>
      </c>
      <c r="X1046901" s="45" t="s">
        <v>76</v>
      </c>
      <c r="Y1046901" s="45" t="s">
        <v>150</v>
      </c>
      <c r="Z1046901" s="5" t="n">
        <v>0</v>
      </c>
      <c r="AA1046901" s="5" t="n">
        <v>0</v>
      </c>
      <c r="AB1046901" s="5" t="n">
        <f aca="false">IF(AND(D1046901="Humanitarian", AE1046901&lt;&gt;"."), 1, 0)</f>
        <v>0</v>
      </c>
      <c r="AC1046901" s="5" t="n">
        <f aca="false">IF(OR(M1046901="undisclosed", M1046901="."), 0, IF(M1046901=N1046901, 1, 0))</f>
        <v>1</v>
      </c>
      <c r="AD1046901" s="5" t="n">
        <v>1</v>
      </c>
      <c r="AE1046901" s="45" t="s">
        <v>108</v>
      </c>
      <c r="AF1046901" s="12" t="str">
        <f aca="false">""</f>
        <v/>
      </c>
      <c r="AG1046901" s="36" t="n">
        <v>0</v>
      </c>
      <c r="AH1046901" s="46" t="s">
        <v>66</v>
      </c>
      <c r="AI1046901" s="36" t="s">
        <v>66</v>
      </c>
      <c r="AJ1046901" s="36" t="n">
        <v>1</v>
      </c>
      <c r="AK1046901" s="36" t="n">
        <v>4</v>
      </c>
      <c r="AL1046901" s="36" t="n">
        <v>0</v>
      </c>
      <c r="AM1046901" s="36" t="n">
        <f aca="false">IF(OR(AN1046901="2022-2023",AN1046901=2022), 1, 0)</f>
        <v>1</v>
      </c>
      <c r="AN1046901" s="36" t="s">
        <v>68</v>
      </c>
      <c r="AO1046901" s="36" t="n">
        <f aca="false">VLOOKUP($I1046901,'[1]Price List, Weapons &amp; Items'!B$1:F$1048576,5,0)</f>
        <v>0</v>
      </c>
      <c r="AP1046901" s="36" t="n">
        <f aca="false">IF(AND(AO1046901=1,M1046901="undisclosed")=TRUE(),1,0)</f>
        <v>0</v>
      </c>
      <c r="AQ1046901" s="36" t="n">
        <f aca="false">IF(AND(AO1046901=1,N1046901="undisclosed")=TRUE(),1,0)</f>
        <v>0</v>
      </c>
      <c r="AR1046901" s="36" t="n">
        <f aca="false">IFERROR(IF(SEARCH("ammuni",I1046901,1)&gt;0,1,0),0)</f>
        <v>0</v>
      </c>
      <c r="AS1046901" s="5" t="str">
        <f aca="false">VLOOKUP($I1046901,'[1]Price List, Weapons &amp; Items'!B$1:L$1048576,COLUMN('[1]Price List, Weapons &amp; Items'!$J$11)-1,0)</f>
        <v>Military media (incl. websites)</v>
      </c>
      <c r="AT1046901" s="5" t="str">
        <f aca="false">IF(I1046901=".",".",VLOOKUP($I1046901,'[1]Price List, Weapons &amp; Items'!B$1:J$1048576,3,0))</f>
        <v>Military equipment</v>
      </c>
      <c r="AU1046901" s="13" t="str">
        <f aca="true">IF(AG1046901=1,(OFFSET(I1046901,0,0,COUNTIF(#REF!,A1046901),1)),"")</f>
        <v/>
      </c>
      <c r="AV1046901" s="5" t="n">
        <f aca="false">VLOOKUP($I1046901,'[1]Price List, Weapons &amp; Items'!B$1:L$1048576,COLUMN('[1]Price List, Weapons &amp; Items'!$L$11)-1,0)</f>
        <v>0</v>
      </c>
      <c r="AW1046901" s="5" t="n">
        <f aca="false">IF(U1046901="Yes",1,0)</f>
        <v>1</v>
      </c>
      <c r="AX1046901" s="5" t="n">
        <f aca="false">IF(D1046901="Military",IF(OR(IFERROR(SEARCH("equipment",E1046901,1),0)&gt;0,IFERROR(SEARCH("weapons",E1046901,1),0)&gt;0),1,0),0)</f>
        <v>1</v>
      </c>
      <c r="AY1046901" s="5" t="str">
        <f aca="false">IFERROR(IF(VALUE(TEXT(C1046901,"mm"))=IF(AK1046901&gt;12,AK1046901-12,AK1046901),".",IF(TEXT(C1046901,"mm")="01",".",1)),"Value is not in date format")</f>
        <v>.</v>
      </c>
      <c r="AZ1046901" s="5" t="str">
        <f aca="false">IF(AND(A1046901=A1046900,C1046901=C1046900)=TRUE(),IF(F1046901=F1046900,".","1"),".")</f>
        <v>.</v>
      </c>
      <c r="BA1046901" s="5" t="str">
        <f aca="false">IF(AND(_xlfn.ISFORMULA(R1046901),_xlfn.ISFORMULA(S1046901),_xlfn.ISFORMULA(T1046901))=TRUE(),".",1)</f>
        <v>.</v>
      </c>
      <c r="BB1046901" s="5" t="str">
        <f aca="false">IF(T1046901&lt;&gt;".",IF(T1046901&gt;S1046901,1,"."),".")</f>
        <v>.</v>
      </c>
      <c r="BC1046901" s="5" t="n">
        <f aca="false">IFERROR(VLOOKUP(B1046901,'[1]Share, Heavy Weapons to Ukraine'!B$1:AA$1048576,COLUMN('[1]Share, Heavy Weapons to Ukraine'!C1046910)-1,0),0)</f>
        <v>1</v>
      </c>
      <c r="BD1046901" s="5" t="n">
        <f aca="false">VLOOKUP(Sheet1!B1046901,'[1]Country Summary (€)'!B$1:F$1048576,COLUMN('[1]Country Summary (€)'!C1046911)-1,FALSE())</f>
        <v>0</v>
      </c>
      <c r="BE1046901" s="5" t="str">
        <f aca="false">IF(AND(AG1046901=1,D1046901="Military",H1046901&lt;&gt;"Not given")=TRUE(),IF(SUMIFS(#REF!,#REF!,A1046901)&gt;0,ABS((SUMIFS(#REF!,#REF!,A1046901)/VLOOKUP("USD",'[1]Exchange Rates'!B$1:C$1048576,2,0)))/S1046901,"."),".")</f>
        <v>.</v>
      </c>
      <c r="BF1046901" s="1" t="str">
        <f aca="false">IF(AND(AG1046901=1,D1046901="Military",H1046901&lt;&gt;"Not given")=TRUE(),IF(SUMIFS(#REF!,#REF!,A1046901)&gt;0,IF((ABS((SUMIFS(#REF!,#REF!,A1046901)/VLOOKUP("USD",'[1]Exchange Rates'!B$1:C$1048576,2,0)))/S1046901)&gt;1,(SUMIFS(#REF!,#REF!,A1046901)-S1046901)/S1046901,(S1046901-SUMIFS(#REF!,#REF!,A1046901))/SUMIFS(#REF!,#REF!,A1046901)),"."),".")</f>
        <v>.</v>
      </c>
    </row>
    <row r="1046902" customFormat="false" ht="15.75" hidden="false" customHeight="true" outlineLevel="0" collapsed="false">
      <c r="A1046902" s="3" t="s">
        <v>104</v>
      </c>
      <c r="B1046902" s="3" t="s">
        <v>57</v>
      </c>
      <c r="C1046902" s="2" t="n">
        <v>44664</v>
      </c>
      <c r="D1046902" s="3" t="s">
        <v>105</v>
      </c>
      <c r="E1046902" s="3" t="s">
        <v>106</v>
      </c>
      <c r="F1046902" s="4" t="s">
        <v>143</v>
      </c>
      <c r="G1046902" s="5" t="s">
        <v>61</v>
      </c>
      <c r="H1046902" s="6" t="n">
        <v>800000000</v>
      </c>
      <c r="I1046902" s="1" t="s">
        <v>151</v>
      </c>
      <c r="J1046902" s="7" t="str">
        <f aca="false">VLOOKUP($I1046902,'[1]Price List, Weapons &amp; Items'!B$1:C$1048576,2,0)</f>
        <v>Heavy weapon</v>
      </c>
      <c r="K1046902" s="7" t="str">
        <f aca="false">IF(I1046902=".",I1046902,VLOOKUP($I1046902,'[1]Price List, Weapons &amp; Items'!B$1:D$1048576,3,0))</f>
        <v>Radar or imagery systems</v>
      </c>
      <c r="L1046902" s="8" t="n">
        <f aca="false">VLOOKUP(I1046902,'[1]Price List, Weapons &amp; Items'!B$1:E$1048576,4,0)</f>
        <v>0</v>
      </c>
      <c r="M1046902" s="9" t="n">
        <v>2</v>
      </c>
      <c r="N1046902" s="9" t="n">
        <v>2</v>
      </c>
      <c r="O1046902" s="9" t="n">
        <f aca="false">VLOOKUP($I1046902,'[1]Price List, Weapons &amp; Items'!B$1:G$1048576,6,0)</f>
        <v>70000000</v>
      </c>
      <c r="P1046902" s="6" t="str">
        <f aca="false">IF(TYPE(M1046902)=1,IF(TYPE(O1046902)=1,M1046902*O1046902,"No price"),".")</f>
        <v>No price</v>
      </c>
      <c r="Q1046902" s="6" t="str">
        <f aca="false">IF(TYPE(N1046902)=1,IF(TYPE(O1046902)=1,N1046902*O1046902,"No price"),".")</f>
        <v>No price</v>
      </c>
      <c r="R1046902" s="6" t="str">
        <f aca="false">IF(AG1046902=1,IF(H1046902&lt;&gt;"Not given",H1046902,IF(TYPE(H1046902)=2,IF(SUMIFS(#REF!,#REF!,A1046902)&gt;0,SUMIFS(#REF!,#REF!,A1046902),"."),"Format error")),"")</f>
        <v/>
      </c>
      <c r="S1046902" s="6" t="str">
        <f aca="false">IF(AND(AG1046902=1,R1046902&lt;&gt;".")=TRUE(),R1046902/VLOOKUP(G1046902,'[1]Exchange Rates'!B$1:C$1048576,2,0),IF(R1046902=".",".",""))</f>
        <v/>
      </c>
      <c r="T1046902" s="6" t="str">
        <f aca="false">IF(AG1046902=1,IF(AI1046902="Value is not given at all",".",IF(AI1046902="Value is given by the source",S1046902,IF(AI1046902="Value is calculated with prices",(IF(SUMIFS(#REF!,#REF!,A1046902)&gt;0,SUMIFS(#REF!,#REF!,A1046902),"."))/VLOOKUP("USD",'[1]Exchange Rates'!B$1:C$1048576,2,0),"Error with coding"))),"")</f>
        <v/>
      </c>
      <c r="U1046902" s="5" t="s">
        <v>63</v>
      </c>
      <c r="V1046902" s="47" t="s">
        <v>110</v>
      </c>
      <c r="W1046902" s="45" t="s">
        <v>72</v>
      </c>
      <c r="X1046902" s="45" t="s">
        <v>76</v>
      </c>
      <c r="Y1046902" s="45" t="s">
        <v>152</v>
      </c>
      <c r="Z1046902" s="5" t="n">
        <v>0</v>
      </c>
      <c r="AA1046902" s="5" t="n">
        <v>0</v>
      </c>
      <c r="AB1046902" s="5" t="n">
        <f aca="false">IF(AND(D1046902="Humanitarian", AE1046902&lt;&gt;"."), 1, 0)</f>
        <v>0</v>
      </c>
      <c r="AC1046902" s="5" t="n">
        <f aca="false">IF(OR(M1046902="undisclosed", M1046902="."), 0, IF(M1046902=N1046902, 1, 0))</f>
        <v>1</v>
      </c>
      <c r="AD1046902" s="5" t="n">
        <v>1</v>
      </c>
      <c r="AE1046902" s="45" t="s">
        <v>108</v>
      </c>
      <c r="AF1046902" s="12" t="str">
        <f aca="false">""</f>
        <v/>
      </c>
      <c r="AG1046902" s="36" t="n">
        <v>0</v>
      </c>
      <c r="AH1046902" s="46" t="s">
        <v>66</v>
      </c>
      <c r="AI1046902" s="36" t="s">
        <v>66</v>
      </c>
      <c r="AJ1046902" s="36" t="n">
        <v>1</v>
      </c>
      <c r="AK1046902" s="36" t="n">
        <v>4</v>
      </c>
      <c r="AL1046902" s="36" t="n">
        <v>0</v>
      </c>
      <c r="AM1046902" s="36" t="n">
        <f aca="false">IF(OR(AN1046902="2022-2023",AN1046902=2022), 1, 0)</f>
        <v>1</v>
      </c>
      <c r="AN1046902" s="36" t="s">
        <v>68</v>
      </c>
      <c r="AO1046902" s="36" t="n">
        <f aca="false">VLOOKUP($I1046902,'[1]Price List, Weapons &amp; Items'!B$1:F$1048576,5,0)</f>
        <v>0</v>
      </c>
      <c r="AP1046902" s="36" t="n">
        <f aca="false">IF(AND(AO1046902=1,M1046902="undisclosed")=TRUE(),1,0)</f>
        <v>0</v>
      </c>
      <c r="AQ1046902" s="36" t="n">
        <f aca="false">IF(AND(AO1046902=1,N1046902="undisclosed")=TRUE(),1,0)</f>
        <v>0</v>
      </c>
      <c r="AR1046902" s="36" t="n">
        <f aca="false">IFERROR(IF(SEARCH("ammuni",I1046902,1)&gt;0,1,0),0)</f>
        <v>0</v>
      </c>
      <c r="AS1046902" s="5" t="str">
        <f aca="false">VLOOKUP($I1046902,'[1]Price List, Weapons &amp; Items'!B$1:L$1048576,COLUMN('[1]Price List, Weapons &amp; Items'!$J$11)-1,0)</f>
        <v>Military media (incl. websites)</v>
      </c>
      <c r="AT1046902" s="5" t="str">
        <f aca="false">IF(I1046902=".",".",VLOOKUP($I1046902,'[1]Price List, Weapons &amp; Items'!B$1:J$1048576,3,0))</f>
        <v>Radar or imagery systems</v>
      </c>
      <c r="AU1046902" s="13" t="str">
        <f aca="true">IF(AG1046902=1,(OFFSET(I1046902,0,0,COUNTIF(#REF!,A1046902),1)),"")</f>
        <v/>
      </c>
      <c r="AV1046902" s="5" t="n">
        <f aca="false">VLOOKUP($I1046902,'[1]Price List, Weapons &amp; Items'!B$1:L$1048576,COLUMN('[1]Price List, Weapons &amp; Items'!$L$11)-1,0)</f>
        <v>0</v>
      </c>
      <c r="AW1046902" s="5" t="n">
        <f aca="false">IF(U1046902="Yes",1,0)</f>
        <v>1</v>
      </c>
      <c r="AX1046902" s="5" t="n">
        <f aca="false">IF(D1046902="Military",IF(OR(IFERROR(SEARCH("equipment",E1046902,1),0)&gt;0,IFERROR(SEARCH("weapons",E1046902,1),0)&gt;0),1,0),0)</f>
        <v>1</v>
      </c>
      <c r="AY1046902" s="5" t="str">
        <f aca="false">IFERROR(IF(VALUE(TEXT(C1046902,"mm"))=IF(AK1046902&gt;12,AK1046902-12,AK1046902),".",IF(TEXT(C1046902,"mm")="01",".",1)),"Value is not in date format")</f>
        <v>.</v>
      </c>
      <c r="AZ1046902" s="5" t="str">
        <f aca="false">IF(AND(A1046902=A1046901,C1046902=C1046901)=TRUE(),IF(F1046902=F1046901,".","1"),".")</f>
        <v>.</v>
      </c>
      <c r="BA1046902" s="5" t="str">
        <f aca="false">IF(AND(_xlfn.ISFORMULA(R1046902),_xlfn.ISFORMULA(S1046902),_xlfn.ISFORMULA(T1046902))=TRUE(),".",1)</f>
        <v>.</v>
      </c>
      <c r="BB1046902" s="5" t="str">
        <f aca="false">IF(T1046902&lt;&gt;".",IF(T1046902&gt;S1046902,1,"."),".")</f>
        <v>.</v>
      </c>
      <c r="BC1046902" s="5" t="n">
        <f aca="false">IFERROR(VLOOKUP(B1046902,'[1]Share, Heavy Weapons to Ukraine'!B$1:AA$1048576,COLUMN('[1]Share, Heavy Weapons to Ukraine'!C1046911)-1,0),0)</f>
        <v>1</v>
      </c>
      <c r="BD1046902" s="5" t="n">
        <f aca="false">VLOOKUP(Sheet1!B1046902,'[1]Country Summary (€)'!B$1:F$1048576,COLUMN('[1]Country Summary (€)'!C1046912)-1,FALSE())</f>
        <v>0</v>
      </c>
      <c r="BE1046902" s="5" t="str">
        <f aca="false">IF(AND(AG1046902=1,D1046902="Military",H1046902&lt;&gt;"Not given")=TRUE(),IF(SUMIFS(#REF!,#REF!,A1046902)&gt;0,ABS((SUMIFS(#REF!,#REF!,A1046902)/VLOOKUP("USD",'[1]Exchange Rates'!B$1:C$1048576,2,0)))/S1046902,"."),".")</f>
        <v>.</v>
      </c>
      <c r="BF1046902" s="1" t="str">
        <f aca="false">IF(AND(AG1046902=1,D1046902="Military",H1046902&lt;&gt;"Not given")=TRUE(),IF(SUMIFS(#REF!,#REF!,A1046902)&gt;0,IF((ABS((SUMIFS(#REF!,#REF!,A1046902)/VLOOKUP("USD",'[1]Exchange Rates'!B$1:C$1048576,2,0)))/S1046902)&gt;1,(SUMIFS(#REF!,#REF!,A1046902)-S1046902)/S1046902,(S1046902-SUMIFS(#REF!,#REF!,A1046902))/SUMIFS(#REF!,#REF!,A1046902)),"."),".")</f>
        <v>.</v>
      </c>
    </row>
    <row r="1046903" customFormat="false" ht="15.75" hidden="false" customHeight="true" outlineLevel="0" collapsed="false">
      <c r="A1046903" s="3" t="s">
        <v>104</v>
      </c>
      <c r="B1046903" s="3" t="s">
        <v>57</v>
      </c>
      <c r="C1046903" s="2" t="n">
        <v>44664</v>
      </c>
      <c r="D1046903" s="3" t="s">
        <v>105</v>
      </c>
      <c r="E1046903" s="3" t="s">
        <v>106</v>
      </c>
      <c r="F1046903" s="4" t="s">
        <v>143</v>
      </c>
      <c r="G1046903" s="5" t="s">
        <v>61</v>
      </c>
      <c r="H1046903" s="6" t="n">
        <v>800000000</v>
      </c>
      <c r="I1046903" s="1" t="s">
        <v>153</v>
      </c>
      <c r="J1046903" s="7" t="str">
        <f aca="false">VLOOKUP($I1046903,'[1]Price List, Weapons &amp; Items'!B$1:C$1048576,2,0)</f>
        <v>Aviation and drones</v>
      </c>
      <c r="K1046903" s="7" t="str">
        <f aca="false">IF(I1046903=".",I1046903,VLOOKUP($I1046903,'[1]Price List, Weapons &amp; Items'!B$1:D$1048576,3,0))</f>
        <v>drone</v>
      </c>
      <c r="L1046903" s="8" t="n">
        <f aca="false">VLOOKUP(I1046903,'[1]Price List, Weapons &amp; Items'!B$1:E$1048576,4,0)</f>
        <v>0</v>
      </c>
      <c r="M1046903" s="9" t="n">
        <v>300</v>
      </c>
      <c r="N1046903" s="9" t="n">
        <v>300</v>
      </c>
      <c r="O1046903" s="9" t="n">
        <f aca="false">VLOOKUP($I1046903,'[1]Price List, Weapons &amp; Items'!B$1:G$1048576,6,0)</f>
        <v>6000</v>
      </c>
      <c r="P1046903" s="6" t="str">
        <f aca="false">IF(TYPE(M1046903)=1,IF(TYPE(O1046903)=1,M1046903*O1046903,"No price"),".")</f>
        <v>No price</v>
      </c>
      <c r="Q1046903" s="6" t="str">
        <f aca="false">IF(TYPE(N1046903)=1,IF(TYPE(O1046903)=1,N1046903*O1046903,"No price"),".")</f>
        <v>No price</v>
      </c>
      <c r="R1046903" s="6" t="str">
        <f aca="false">IF(AG1046903=1,IF(H1046903&lt;&gt;"Not given",H1046903,IF(TYPE(H1046903)=2,IF(SUMIFS(#REF!,#REF!,A1046903)&gt;0,SUMIFS(#REF!,#REF!,A1046903),"."),"Format error")),"")</f>
        <v/>
      </c>
      <c r="S1046903" s="6" t="str">
        <f aca="false">IF(AND(AG1046903=1,R1046903&lt;&gt;".")=TRUE(),R1046903/VLOOKUP(G1046903,'[1]Exchange Rates'!B$1:C$1048576,2,0),IF(R1046903=".",".",""))</f>
        <v/>
      </c>
      <c r="T1046903" s="6" t="str">
        <f aca="false">IF(AG1046903=1,IF(AI1046903="Value is not given at all",".",IF(AI1046903="Value is given by the source",S1046903,IF(AI1046903="Value is calculated with prices",(IF(SUMIFS(#REF!,#REF!,A1046903)&gt;0,SUMIFS(#REF!,#REF!,A1046903),"."))/VLOOKUP("USD",'[1]Exchange Rates'!B$1:C$1048576,2,0),"Error with coding"))),"")</f>
        <v/>
      </c>
      <c r="U1046903" s="5" t="s">
        <v>63</v>
      </c>
      <c r="V1046903" s="47" t="s">
        <v>110</v>
      </c>
      <c r="W1046903" s="45" t="s">
        <v>72</v>
      </c>
      <c r="X1046903" s="45" t="s">
        <v>76</v>
      </c>
      <c r="Y1046903" s="45" t="s">
        <v>154</v>
      </c>
      <c r="Z1046903" s="5" t="n">
        <v>0</v>
      </c>
      <c r="AA1046903" s="5" t="n">
        <v>0</v>
      </c>
      <c r="AB1046903" s="5" t="n">
        <f aca="false">IF(AND(D1046903="Humanitarian", AE1046903&lt;&gt;"."), 1, 0)</f>
        <v>0</v>
      </c>
      <c r="AC1046903" s="5" t="n">
        <f aca="false">IF(OR(M1046903="undisclosed", M1046903="."), 0, IF(M1046903=N1046903, 1, 0))</f>
        <v>1</v>
      </c>
      <c r="AD1046903" s="5" t="n">
        <v>1</v>
      </c>
      <c r="AE1046903" s="45" t="s">
        <v>108</v>
      </c>
      <c r="AF1046903" s="12" t="str">
        <f aca="false">""</f>
        <v/>
      </c>
      <c r="AG1046903" s="36" t="n">
        <v>0</v>
      </c>
      <c r="AH1046903" s="46" t="s">
        <v>66</v>
      </c>
      <c r="AI1046903" s="36" t="s">
        <v>66</v>
      </c>
      <c r="AJ1046903" s="36" t="n">
        <v>1</v>
      </c>
      <c r="AK1046903" s="36" t="n">
        <v>4</v>
      </c>
      <c r="AL1046903" s="36" t="n">
        <v>0</v>
      </c>
      <c r="AM1046903" s="36" t="n">
        <f aca="false">IF(OR(AN1046903="2022-2023",AN1046903=2022), 1, 0)</f>
        <v>1</v>
      </c>
      <c r="AN1046903" s="36" t="s">
        <v>68</v>
      </c>
      <c r="AO1046903" s="36" t="n">
        <f aca="false">VLOOKUP($I1046903,'[1]Price List, Weapons &amp; Items'!B$1:F$1048576,5,0)</f>
        <v>0</v>
      </c>
      <c r="AP1046903" s="36" t="n">
        <f aca="false">IF(AND(AO1046903=1,M1046903="undisclosed")=TRUE(),1,0)</f>
        <v>0</v>
      </c>
      <c r="AQ1046903" s="36" t="n">
        <f aca="false">IF(AND(AO1046903=1,N1046903="undisclosed")=TRUE(),1,0)</f>
        <v>0</v>
      </c>
      <c r="AR1046903" s="36" t="n">
        <f aca="false">IFERROR(IF(SEARCH("ammuni",I1046903,1)&gt;0,1,0),0)</f>
        <v>0</v>
      </c>
      <c r="AS1046903" s="5" t="str">
        <f aca="false">VLOOKUP($I1046903,'[1]Price List, Weapons &amp; Items'!B$1:L$1048576,COLUMN('[1]Price List, Weapons &amp; Items'!$J$11)-1,0)</f>
        <v>Miscellaneous</v>
      </c>
      <c r="AT1046903" s="5" t="str">
        <f aca="false">IF(I1046903=".",".",VLOOKUP($I1046903,'[1]Price List, Weapons &amp; Items'!B$1:J$1048576,3,0))</f>
        <v>drone</v>
      </c>
      <c r="AU1046903" s="13" t="str">
        <f aca="true">IF(AG1046903=1,(OFFSET(I1046903,0,0,COUNTIF(#REF!,A1046903),1)),"")</f>
        <v/>
      </c>
      <c r="AV1046903" s="5" t="n">
        <f aca="false">VLOOKUP($I1046903,'[1]Price List, Weapons &amp; Items'!B$1:L$1048576,COLUMN('[1]Price List, Weapons &amp; Items'!$L$11)-1,0)</f>
        <v>0</v>
      </c>
      <c r="AW1046903" s="5" t="n">
        <f aca="false">IF(U1046903="Yes",1,0)</f>
        <v>1</v>
      </c>
      <c r="AX1046903" s="5" t="n">
        <f aca="false">IF(D1046903="Military",IF(OR(IFERROR(SEARCH("equipment",E1046903,1),0)&gt;0,IFERROR(SEARCH("weapons",E1046903,1),0)&gt;0),1,0),0)</f>
        <v>1</v>
      </c>
      <c r="AY1046903" s="5" t="str">
        <f aca="false">IFERROR(IF(VALUE(TEXT(C1046903,"mm"))=IF(AK1046903&gt;12,AK1046903-12,AK1046903),".",IF(TEXT(C1046903,"mm")="01",".",1)),"Value is not in date format")</f>
        <v>.</v>
      </c>
      <c r="AZ1046903" s="5" t="str">
        <f aca="false">IF(AND(A1046903=A1046902,C1046903=C1046902)=TRUE(),IF(F1046903=F1046902,".","1"),".")</f>
        <v>.</v>
      </c>
      <c r="BA1046903" s="5" t="str">
        <f aca="false">IF(AND(_xlfn.ISFORMULA(R1046903),_xlfn.ISFORMULA(S1046903),_xlfn.ISFORMULA(T1046903))=TRUE(),".",1)</f>
        <v>.</v>
      </c>
      <c r="BB1046903" s="5" t="str">
        <f aca="false">IF(T1046903&lt;&gt;".",IF(T1046903&gt;S1046903,1,"."),".")</f>
        <v>.</v>
      </c>
      <c r="BC1046903" s="5" t="n">
        <f aca="false">IFERROR(VLOOKUP(B1046903,'[1]Share, Heavy Weapons to Ukraine'!B$1:AA$1048576,COLUMN('[1]Share, Heavy Weapons to Ukraine'!C1046912)-1,0),0)</f>
        <v>1</v>
      </c>
      <c r="BD1046903" s="5" t="n">
        <f aca="false">VLOOKUP(Sheet1!B1046903,'[1]Country Summary (€)'!B$1:F$1048576,COLUMN('[1]Country Summary (€)'!C1046913)-1,FALSE())</f>
        <v>0</v>
      </c>
      <c r="BE1046903" s="5" t="str">
        <f aca="false">IF(AND(AG1046903=1,D1046903="Military",H1046903&lt;&gt;"Not given")=TRUE(),IF(SUMIFS(#REF!,#REF!,A1046903)&gt;0,ABS((SUMIFS(#REF!,#REF!,A1046903)/VLOOKUP("USD",'[1]Exchange Rates'!B$1:C$1048576,2,0)))/S1046903,"."),".")</f>
        <v>.</v>
      </c>
      <c r="BF1046903" s="1" t="str">
        <f aca="false">IF(AND(AG1046903=1,D1046903="Military",H1046903&lt;&gt;"Not given")=TRUE(),IF(SUMIFS(#REF!,#REF!,A1046903)&gt;0,IF((ABS((SUMIFS(#REF!,#REF!,A1046903)/VLOOKUP("USD",'[1]Exchange Rates'!B$1:C$1048576,2,0)))/S1046903)&gt;1,(SUMIFS(#REF!,#REF!,A1046903)-S1046903)/S1046903,(S1046903-SUMIFS(#REF!,#REF!,A1046903))/SUMIFS(#REF!,#REF!,A1046903)),"."),".")</f>
        <v>.</v>
      </c>
    </row>
    <row r="1046904" customFormat="false" ht="15.75" hidden="false" customHeight="true" outlineLevel="0" collapsed="false">
      <c r="A1046904" s="3" t="s">
        <v>104</v>
      </c>
      <c r="B1046904" s="3" t="s">
        <v>57</v>
      </c>
      <c r="C1046904" s="2" t="n">
        <v>44664</v>
      </c>
      <c r="D1046904" s="3" t="s">
        <v>105</v>
      </c>
      <c r="E1046904" s="3" t="s">
        <v>106</v>
      </c>
      <c r="F1046904" s="4" t="s">
        <v>143</v>
      </c>
      <c r="G1046904" s="5" t="s">
        <v>61</v>
      </c>
      <c r="H1046904" s="6" t="n">
        <v>800000000</v>
      </c>
      <c r="I1046904" s="1" t="s">
        <v>155</v>
      </c>
      <c r="J1046904" s="7" t="str">
        <f aca="false">VLOOKUP($I1046904,'[1]Price List, Weapons &amp; Items'!B$1:C$1048576,2,0)</f>
        <v>Ammunition for portable defence system</v>
      </c>
      <c r="K1046904" s="7" t="str">
        <f aca="false">IF(I1046904=".",I1046904,VLOOKUP($I1046904,'[1]Price List, Weapons &amp; Items'!B$1:D$1048576,3,0))</f>
        <v>Light Anti-armor Weapon (LAW) ammunition</v>
      </c>
      <c r="L1046904" s="8" t="n">
        <f aca="false">VLOOKUP(I1046904,'[1]Price List, Weapons &amp; Items'!B$1:E$1048576,4,0)</f>
        <v>0</v>
      </c>
      <c r="M1046904" s="9" t="n">
        <v>500</v>
      </c>
      <c r="N1046904" s="9" t="n">
        <v>500</v>
      </c>
      <c r="O1046904" s="9" t="n">
        <f aca="false">VLOOKUP($I1046904,'[1]Price List, Weapons &amp; Items'!B$1:G$1048576,6,0)</f>
        <v>78000</v>
      </c>
      <c r="P1046904" s="6" t="str">
        <f aca="false">IF(TYPE(M1046904)=1,IF(TYPE(O1046904)=1,M1046904*O1046904,"No price"),".")</f>
        <v>No price</v>
      </c>
      <c r="Q1046904" s="6" t="str">
        <f aca="false">IF(TYPE(N1046904)=1,IF(TYPE(O1046904)=1,N1046904*O1046904,"No price"),".")</f>
        <v>No price</v>
      </c>
      <c r="R1046904" s="6" t="str">
        <f aca="false">IF(AG1046904=1,IF(H1046904&lt;&gt;"Not given",H1046904,IF(TYPE(H1046904)=2,IF(SUMIFS(#REF!,#REF!,A1046904)&gt;0,SUMIFS(#REF!,#REF!,A1046904),"."),"Format error")),"")</f>
        <v/>
      </c>
      <c r="S1046904" s="6" t="str">
        <f aca="false">IF(AND(AG1046904=1,R1046904&lt;&gt;".")=TRUE(),R1046904/VLOOKUP(G1046904,'[1]Exchange Rates'!B$1:C$1048576,2,0),IF(R1046904=".",".",""))</f>
        <v/>
      </c>
      <c r="T1046904" s="6" t="str">
        <f aca="false">IF(AG1046904=1,IF(AI1046904="Value is not given at all",".",IF(AI1046904="Value is given by the source",S1046904,IF(AI1046904="Value is calculated with prices",(IF(SUMIFS(#REF!,#REF!,A1046904)&gt;0,SUMIFS(#REF!,#REF!,A1046904),"."))/VLOOKUP("USD",'[1]Exchange Rates'!B$1:C$1048576,2,0),"Error with coding"))),"")</f>
        <v/>
      </c>
      <c r="U1046904" s="5" t="s">
        <v>63</v>
      </c>
      <c r="V1046904" s="47" t="s">
        <v>110</v>
      </c>
      <c r="W1046904" s="45" t="s">
        <v>72</v>
      </c>
      <c r="X1046904" s="45" t="s">
        <v>76</v>
      </c>
      <c r="Y1046904" s="45" t="s">
        <v>156</v>
      </c>
      <c r="Z1046904" s="5" t="n">
        <v>0</v>
      </c>
      <c r="AA1046904" s="5" t="n">
        <v>0</v>
      </c>
      <c r="AB1046904" s="5" t="n">
        <f aca="false">IF(AND(D1046904="Humanitarian", AE1046904&lt;&gt;"."), 1, 0)</f>
        <v>0</v>
      </c>
      <c r="AC1046904" s="5" t="n">
        <f aca="false">IF(OR(M1046904="undisclosed", M1046904="."), 0, IF(M1046904=N1046904, 1, 0))</f>
        <v>1</v>
      </c>
      <c r="AD1046904" s="5" t="n">
        <v>1</v>
      </c>
      <c r="AE1046904" s="45" t="s">
        <v>108</v>
      </c>
      <c r="AF1046904" s="12" t="str">
        <f aca="false">""</f>
        <v/>
      </c>
      <c r="AG1046904" s="36" t="n">
        <v>0</v>
      </c>
      <c r="AH1046904" s="46" t="s">
        <v>66</v>
      </c>
      <c r="AI1046904" s="36" t="s">
        <v>66</v>
      </c>
      <c r="AJ1046904" s="36" t="n">
        <v>1</v>
      </c>
      <c r="AK1046904" s="36" t="n">
        <v>4</v>
      </c>
      <c r="AL1046904" s="36" t="n">
        <v>0</v>
      </c>
      <c r="AM1046904" s="36" t="n">
        <f aca="false">IF(OR(AN1046904="2022-2023",AN1046904=2022), 1, 0)</f>
        <v>1</v>
      </c>
      <c r="AN1046904" s="36" t="s">
        <v>68</v>
      </c>
      <c r="AO1046904" s="36" t="n">
        <f aca="false">VLOOKUP($I1046904,'[1]Price List, Weapons &amp; Items'!B$1:F$1048576,5,0)</f>
        <v>0</v>
      </c>
      <c r="AP1046904" s="36" t="n">
        <f aca="false">IF(AND(AO1046904=1,M1046904="undisclosed")=TRUE(),1,0)</f>
        <v>0</v>
      </c>
      <c r="AQ1046904" s="36" t="n">
        <f aca="false">IF(AND(AO1046904=1,N1046904="undisclosed")=TRUE(),1,0)</f>
        <v>0</v>
      </c>
      <c r="AR1046904" s="36" t="n">
        <f aca="false">IFERROR(IF(SEARCH("ammuni",I1046904,1)&gt;0,1,0),0)</f>
        <v>0</v>
      </c>
      <c r="AS1046904" s="5" t="str">
        <f aca="false">VLOOKUP($I1046904,'[1]Price List, Weapons &amp; Items'!B$1:L$1048576,COLUMN('[1]Price List, Weapons &amp; Items'!$J$11)-1,0)</f>
        <v>Military media (incl. websites)</v>
      </c>
      <c r="AT1046904" s="5" t="str">
        <f aca="false">IF(I1046904=".",".",VLOOKUP($I1046904,'[1]Price List, Weapons &amp; Items'!B$1:J$1048576,3,0))</f>
        <v>Light Anti-armor Weapon (LAW) ammunition</v>
      </c>
      <c r="AU1046904" s="13" t="str">
        <f aca="true">IF(AG1046904=1,(OFFSET(I1046904,0,0,COUNTIF(#REF!,A1046904),1)),"")</f>
        <v/>
      </c>
      <c r="AV1046904" s="5" t="n">
        <f aca="false">VLOOKUP($I1046904,'[1]Price List, Weapons &amp; Items'!B$1:L$1048576,COLUMN('[1]Price List, Weapons &amp; Items'!$L$11)-1,0)</f>
        <v>0</v>
      </c>
      <c r="AW1046904" s="5" t="n">
        <f aca="false">IF(U1046904="Yes",1,0)</f>
        <v>1</v>
      </c>
      <c r="AX1046904" s="5" t="n">
        <f aca="false">IF(D1046904="Military",IF(OR(IFERROR(SEARCH("equipment",E1046904,1),0)&gt;0,IFERROR(SEARCH("weapons",E1046904,1),0)&gt;0),1,0),0)</f>
        <v>1</v>
      </c>
      <c r="AY1046904" s="5" t="str">
        <f aca="false">IFERROR(IF(VALUE(TEXT(C1046904,"mm"))=IF(AK1046904&gt;12,AK1046904-12,AK1046904),".",IF(TEXT(C1046904,"mm")="01",".",1)),"Value is not in date format")</f>
        <v>.</v>
      </c>
      <c r="AZ1046904" s="5" t="str">
        <f aca="false">IF(AND(A1046904=A1046903,C1046904=C1046903)=TRUE(),IF(F1046904=F1046903,".","1"),".")</f>
        <v>.</v>
      </c>
      <c r="BA1046904" s="5" t="str">
        <f aca="false">IF(AND(_xlfn.ISFORMULA(R1046904),_xlfn.ISFORMULA(S1046904),_xlfn.ISFORMULA(T1046904))=TRUE(),".",1)</f>
        <v>.</v>
      </c>
      <c r="BB1046904" s="5" t="str">
        <f aca="false">IF(T1046904&lt;&gt;".",IF(T1046904&gt;S1046904,1,"."),".")</f>
        <v>.</v>
      </c>
      <c r="BC1046904" s="5" t="n">
        <f aca="false">IFERROR(VLOOKUP(B1046904,'[1]Share, Heavy Weapons to Ukraine'!B$1:AA$1048576,COLUMN('[1]Share, Heavy Weapons to Ukraine'!C1046913)-1,0),0)</f>
        <v>1</v>
      </c>
      <c r="BD1046904" s="5" t="n">
        <f aca="false">VLOOKUP(Sheet1!B1046904,'[1]Country Summary (€)'!B$1:F$1048576,COLUMN('[1]Country Summary (€)'!C1046914)-1,FALSE())</f>
        <v>0</v>
      </c>
      <c r="BE1046904" s="5" t="str">
        <f aca="false">IF(AND(AG1046904=1,D1046904="Military",H1046904&lt;&gt;"Not given")=TRUE(),IF(SUMIFS(#REF!,#REF!,A1046904)&gt;0,ABS((SUMIFS(#REF!,#REF!,A1046904)/VLOOKUP("USD",'[1]Exchange Rates'!B$1:C$1048576,2,0)))/S1046904,"."),".")</f>
        <v>.</v>
      </c>
      <c r="BF1046904" s="1" t="str">
        <f aca="false">IF(AND(AG1046904=1,D1046904="Military",H1046904&lt;&gt;"Not given")=TRUE(),IF(SUMIFS(#REF!,#REF!,A1046904)&gt;0,IF((ABS((SUMIFS(#REF!,#REF!,A1046904)/VLOOKUP("USD",'[1]Exchange Rates'!B$1:C$1048576,2,0)))/S1046904)&gt;1,(SUMIFS(#REF!,#REF!,A1046904)-S1046904)/S1046904,(S1046904-SUMIFS(#REF!,#REF!,A1046904))/SUMIFS(#REF!,#REF!,A1046904)),"."),".")</f>
        <v>.</v>
      </c>
    </row>
    <row r="1046905" customFormat="false" ht="15.75" hidden="false" customHeight="true" outlineLevel="0" collapsed="false">
      <c r="A1046905" s="3" t="s">
        <v>104</v>
      </c>
      <c r="B1046905" s="3" t="s">
        <v>57</v>
      </c>
      <c r="C1046905" s="2" t="n">
        <v>44664</v>
      </c>
      <c r="D1046905" s="3" t="s">
        <v>105</v>
      </c>
      <c r="E1046905" s="3" t="s">
        <v>106</v>
      </c>
      <c r="F1046905" s="4" t="s">
        <v>143</v>
      </c>
      <c r="G1046905" s="5" t="s">
        <v>61</v>
      </c>
      <c r="H1046905" s="6" t="n">
        <v>800000000</v>
      </c>
      <c r="I1046905" s="1" t="s">
        <v>157</v>
      </c>
      <c r="J1046905" s="7" t="str">
        <f aca="false">VLOOKUP($I1046905,'[1]Price List, Weapons &amp; Items'!B$1:C$1048576,2,0)</f>
        <v>Portable defence system</v>
      </c>
      <c r="K1046905" s="7" t="str">
        <f aca="false">IF(I1046905=".",I1046905,VLOOKUP($I1046905,'[1]Price List, Weapons &amp; Items'!B$1:D$1048576,3,0))</f>
        <v>Light Anti-armor Weapon (LAW)</v>
      </c>
      <c r="L1046905" s="8" t="n">
        <f aca="false">VLOOKUP(I1046905,'[1]Price List, Weapons &amp; Items'!B$1:E$1048576,4,0)</f>
        <v>0</v>
      </c>
      <c r="M1046905" s="9" t="n">
        <v>4567</v>
      </c>
      <c r="N1046905" s="9" t="n">
        <f aca="false">M1046905</f>
        <v>4567</v>
      </c>
      <c r="O1046905" s="9" t="n">
        <f aca="false">VLOOKUP($I1046905,'[1]Price List, Weapons &amp; Items'!B$1:G$1048576,6,0)</f>
        <v>78000</v>
      </c>
      <c r="P1046905" s="6" t="str">
        <f aca="false">IF(TYPE(M1046905)=1,IF(TYPE(O1046905)=1,M1046905*O1046905,"No price"),".")</f>
        <v>No price</v>
      </c>
      <c r="Q1046905" s="6" t="str">
        <f aca="false">IF(TYPE(N1046905)=1,IF(TYPE(O1046905)=1,N1046905*O1046905,"No price"),".")</f>
        <v>.</v>
      </c>
      <c r="R1046905" s="6" t="str">
        <f aca="false">IF(AG1046905=1,IF(H1046905&lt;&gt;"Not given",H1046905,IF(TYPE(H1046905)=2,IF(SUMIFS(#REF!,#REF!,A1046905)&gt;0,SUMIFS(#REF!,#REF!,A1046905),"."),"Format error")),"")</f>
        <v/>
      </c>
      <c r="S1046905" s="6" t="str">
        <f aca="false">IF(AND(AG1046905=1,R1046905&lt;&gt;".")=TRUE(),R1046905/VLOOKUP(G1046905,'[1]Exchange Rates'!B$1:C$1048576,2,0),IF(R1046905=".",".",""))</f>
        <v/>
      </c>
      <c r="T1046905" s="6" t="str">
        <f aca="false">IF(AG1046905=1,IF(AI1046905="Value is not given at all",".",IF(AI1046905="Value is given by the source",S1046905,IF(AI1046905="Value is calculated with prices",(IF(SUMIFS(#REF!,#REF!,A1046905)&gt;0,SUMIFS(#REF!,#REF!,A1046905),"."))/VLOOKUP("USD",'[1]Exchange Rates'!B$1:C$1048576,2,0),"Error with coding"))),"")</f>
        <v/>
      </c>
      <c r="U1046905" s="5" t="s">
        <v>63</v>
      </c>
      <c r="V1046905" s="47" t="s">
        <v>110</v>
      </c>
      <c r="W1046905" s="45" t="s">
        <v>72</v>
      </c>
      <c r="X1046905" s="45" t="s">
        <v>76</v>
      </c>
      <c r="Y1046905" s="45" t="s">
        <v>158</v>
      </c>
      <c r="Z1046905" s="5" t="n">
        <v>0</v>
      </c>
      <c r="AA1046905" s="5" t="n">
        <v>0</v>
      </c>
      <c r="AB1046905" s="5" t="n">
        <f aca="false">IF(AND(D1046905="Humanitarian", AE1046905&lt;&gt;"."), 1, 0)</f>
        <v>0</v>
      </c>
      <c r="AC1046905" s="5" t="n">
        <f aca="false">IF(OR(M1046905="undisclosed", M1046905="."), 0, IF(M1046905=N1046905, 1, 0))</f>
        <v>1</v>
      </c>
      <c r="AD1046905" s="5" t="n">
        <v>1</v>
      </c>
      <c r="AE1046905" s="45" t="s">
        <v>108</v>
      </c>
      <c r="AF1046905" s="12" t="str">
        <f aca="false">""</f>
        <v/>
      </c>
      <c r="AG1046905" s="36" t="n">
        <v>0</v>
      </c>
      <c r="AH1046905" s="46" t="s">
        <v>66</v>
      </c>
      <c r="AI1046905" s="36" t="s">
        <v>66</v>
      </c>
      <c r="AJ1046905" s="36" t="n">
        <v>1</v>
      </c>
      <c r="AK1046905" s="36" t="n">
        <v>4</v>
      </c>
      <c r="AL1046905" s="36" t="n">
        <v>0</v>
      </c>
      <c r="AM1046905" s="36" t="n">
        <f aca="false">IF(OR(AN1046905="2022-2023",AN1046905=2022), 1, 0)</f>
        <v>1</v>
      </c>
      <c r="AN1046905" s="36" t="s">
        <v>68</v>
      </c>
      <c r="AO1046905" s="36" t="n">
        <f aca="false">VLOOKUP($I1046905,'[1]Price List, Weapons &amp; Items'!B$1:F$1048576,5,0)</f>
        <v>0</v>
      </c>
      <c r="AP1046905" s="36" t="n">
        <f aca="false">IF(AND(AO1046905=1,M1046905="undisclosed")=TRUE(),1,0)</f>
        <v>0</v>
      </c>
      <c r="AQ1046905" s="36" t="n">
        <f aca="false">IF(AND(AO1046905=1,N1046905="undisclosed")=TRUE(),1,0)</f>
        <v>0</v>
      </c>
      <c r="AR1046905" s="36" t="n">
        <f aca="false">IFERROR(IF(SEARCH("ammuni",I1046905,1)&gt;0,1,0),0)</f>
        <v>0</v>
      </c>
      <c r="AS1046905" s="5" t="str">
        <f aca="false">VLOOKUP($I1046905,'[1]Price List, Weapons &amp; Items'!B$1:L$1048576,COLUMN('[1]Price List, Weapons &amp; Items'!$J$11)-1,0)</f>
        <v>Military media (incl. websites)</v>
      </c>
      <c r="AT1046905" s="5" t="str">
        <f aca="false">IF(I1046905=".",".",VLOOKUP($I1046905,'[1]Price List, Weapons &amp; Items'!B$1:J$1048576,3,0))</f>
        <v>Light Anti-armor Weapon (LAW)</v>
      </c>
      <c r="AU1046905" s="13" t="str">
        <f aca="true">IF(AG1046905=1,(OFFSET(I1046905,0,0,COUNTIF(#REF!,A1046905),1)),"")</f>
        <v/>
      </c>
      <c r="AV1046905" s="5" t="n">
        <f aca="false">VLOOKUP($I1046905,'[1]Price List, Weapons &amp; Items'!B$1:L$1048576,COLUMN('[1]Price List, Weapons &amp; Items'!$L$11)-1,0)</f>
        <v>0</v>
      </c>
      <c r="AW1046905" s="5" t="n">
        <f aca="false">IF(U1046905="Yes",1,0)</f>
        <v>1</v>
      </c>
      <c r="AX1046905" s="5" t="n">
        <f aca="false">IF(D1046905="Military",IF(OR(IFERROR(SEARCH("equipment",E1046905,1),0)&gt;0,IFERROR(SEARCH("weapons",E1046905,1),0)&gt;0),1,0),0)</f>
        <v>1</v>
      </c>
      <c r="AY1046905" s="5" t="str">
        <f aca="false">IFERROR(IF(VALUE(TEXT(C1046905,"mm"))=IF(AK1046905&gt;12,AK1046905-12,AK1046905),".",IF(TEXT(C1046905,"mm")="01",".",1)),"Value is not in date format")</f>
        <v>.</v>
      </c>
      <c r="AZ1046905" s="5" t="str">
        <f aca="false">IF(AND(A1046905=A1046904,C1046905=C1046904)=TRUE(),IF(F1046905=F1046904,".","1"),".")</f>
        <v>.</v>
      </c>
      <c r="BA1046905" s="5" t="str">
        <f aca="false">IF(AND(_xlfn.ISFORMULA(R1046905),_xlfn.ISFORMULA(S1046905),_xlfn.ISFORMULA(T1046905))=TRUE(),".",1)</f>
        <v>.</v>
      </c>
      <c r="BB1046905" s="5" t="str">
        <f aca="false">IF(T1046905&lt;&gt;".",IF(T1046905&gt;S1046905,1,"."),".")</f>
        <v>.</v>
      </c>
      <c r="BC1046905" s="5" t="n">
        <f aca="false">IFERROR(VLOOKUP(B1046905,'[1]Share, Heavy Weapons to Ukraine'!B$1:AA$1048576,COLUMN('[1]Share, Heavy Weapons to Ukraine'!C1046914)-1,0),0)</f>
        <v>1</v>
      </c>
      <c r="BD1046905" s="5" t="n">
        <f aca="false">VLOOKUP(Sheet1!B1046905,'[1]Country Summary (€)'!B$1:F$1048576,COLUMN('[1]Country Summary (€)'!C1046915)-1,FALSE())</f>
        <v>0</v>
      </c>
      <c r="BE1046905" s="5" t="str">
        <f aca="false">IF(AND(AG1046905=1,D1046905="Military",H1046905&lt;&gt;"Not given")=TRUE(),IF(SUMIFS(#REF!,#REF!,A1046905)&gt;0,ABS((SUMIFS(#REF!,#REF!,A1046905)/VLOOKUP("USD",'[1]Exchange Rates'!B$1:C$1048576,2,0)))/S1046905,"."),".")</f>
        <v>.</v>
      </c>
      <c r="BF1046905" s="1" t="str">
        <f aca="false">IF(AND(AG1046905=1,D1046905="Military",H1046905&lt;&gt;"Not given")=TRUE(),IF(SUMIFS(#REF!,#REF!,A1046905)&gt;0,IF((ABS((SUMIFS(#REF!,#REF!,A1046905)/VLOOKUP("USD",'[1]Exchange Rates'!B$1:C$1048576,2,0)))/S1046905)&gt;1,(SUMIFS(#REF!,#REF!,A1046905)-S1046905)/S1046905,(S1046905-SUMIFS(#REF!,#REF!,A1046905))/SUMIFS(#REF!,#REF!,A1046905)),"."),".")</f>
        <v>.</v>
      </c>
    </row>
    <row r="1046906" customFormat="false" ht="15.75" hidden="false" customHeight="true" outlineLevel="0" collapsed="false">
      <c r="A1046906" s="3" t="s">
        <v>104</v>
      </c>
      <c r="B1046906" s="3" t="s">
        <v>57</v>
      </c>
      <c r="C1046906" s="2" t="n">
        <v>44664</v>
      </c>
      <c r="D1046906" s="3" t="s">
        <v>105</v>
      </c>
      <c r="E1046906" s="3" t="s">
        <v>106</v>
      </c>
      <c r="F1046906" s="4" t="s">
        <v>143</v>
      </c>
      <c r="G1046906" s="5" t="s">
        <v>61</v>
      </c>
      <c r="H1046906" s="6" t="n">
        <v>800000000</v>
      </c>
      <c r="I1046906" s="1" t="s">
        <v>159</v>
      </c>
      <c r="J1046906" s="7" t="str">
        <f aca="false">VLOOKUP($I1046906,'[1]Price List, Weapons &amp; Items'!B$1:C$1048576,2,0)</f>
        <v>Heavy weapon</v>
      </c>
      <c r="K1046906" s="7" t="str">
        <f aca="false">IF(I1046906=".",I1046906,VLOOKUP($I1046906,'[1]Price List, Weapons &amp; Items'!B$1:D$1048576,3,0))</f>
        <v>Armored Personnel Carrier (APC)</v>
      </c>
      <c r="L1046906" s="8" t="n">
        <f aca="false">VLOOKUP(I1046906,'[1]Price List, Weapons &amp; Items'!B$1:E$1048576,4,0)</f>
        <v>0</v>
      </c>
      <c r="M1046906" s="9" t="n">
        <v>200</v>
      </c>
      <c r="N1046906" s="9" t="n">
        <v>200</v>
      </c>
      <c r="O1046906" s="9" t="n">
        <f aca="false">VLOOKUP($I1046906,'[1]Price List, Weapons &amp; Items'!B$1:G$1048576,6,0)</f>
        <v>300000</v>
      </c>
      <c r="P1046906" s="6" t="str">
        <f aca="false">IF(TYPE(M1046906)=1,IF(TYPE(O1046906)=1,M1046906*O1046906,"No price"),".")</f>
        <v>No price</v>
      </c>
      <c r="Q1046906" s="6" t="str">
        <f aca="false">IF(TYPE(N1046906)=1,IF(TYPE(O1046906)=1,N1046906*O1046906,"No price"),".")</f>
        <v>No price</v>
      </c>
      <c r="R1046906" s="6" t="str">
        <f aca="false">IF(AG1046906=1,IF(H1046906&lt;&gt;"Not given",H1046906,IF(TYPE(H1046906)=2,IF(SUMIFS(#REF!,#REF!,A1046906)&gt;0,SUMIFS(#REF!,#REF!,A1046906),"."),"Format error")),"")</f>
        <v/>
      </c>
      <c r="S1046906" s="6" t="str">
        <f aca="false">IF(AND(AG1046906=1,R1046906&lt;&gt;".")=TRUE(),R1046906/VLOOKUP(G1046906,'[1]Exchange Rates'!B$1:C$1048576,2,0),IF(R1046906=".",".",""))</f>
        <v/>
      </c>
      <c r="T1046906" s="6" t="str">
        <f aca="false">IF(AG1046906=1,IF(AI1046906="Value is not given at all",".",IF(AI1046906="Value is given by the source",S1046906,IF(AI1046906="Value is calculated with prices",(IF(SUMIFS(#REF!,#REF!,A1046906)&gt;0,SUMIFS(#REF!,#REF!,A1046906),"."))/VLOOKUP("USD",'[1]Exchange Rates'!B$1:C$1048576,2,0),"Error with coding"))),"")</f>
        <v/>
      </c>
      <c r="U1046906" s="5" t="s">
        <v>63</v>
      </c>
      <c r="V1046906" s="47" t="s">
        <v>110</v>
      </c>
      <c r="W1046906" s="45" t="s">
        <v>72</v>
      </c>
      <c r="X1046906" s="45" t="s">
        <v>76</v>
      </c>
      <c r="Y1046906" s="45" t="s">
        <v>160</v>
      </c>
      <c r="Z1046906" s="5" t="n">
        <v>0</v>
      </c>
      <c r="AA1046906" s="5" t="n">
        <v>0</v>
      </c>
      <c r="AB1046906" s="5" t="n">
        <f aca="false">IF(AND(D1046906="Humanitarian", AE1046906&lt;&gt;"."), 1, 0)</f>
        <v>0</v>
      </c>
      <c r="AC1046906" s="5" t="n">
        <f aca="false">IF(OR(M1046906="undisclosed", M1046906="."), 0, IF(M1046906=N1046906, 1, 0))</f>
        <v>1</v>
      </c>
      <c r="AD1046906" s="5" t="n">
        <v>1</v>
      </c>
      <c r="AE1046906" s="48" t="s">
        <v>146</v>
      </c>
      <c r="AF1046906" s="12" t="str">
        <f aca="false">""</f>
        <v/>
      </c>
      <c r="AG1046906" s="36" t="n">
        <v>0</v>
      </c>
      <c r="AH1046906" s="46" t="s">
        <v>66</v>
      </c>
      <c r="AI1046906" s="36" t="s">
        <v>66</v>
      </c>
      <c r="AJ1046906" s="36" t="n">
        <v>1</v>
      </c>
      <c r="AK1046906" s="36" t="n">
        <v>4</v>
      </c>
      <c r="AL1046906" s="36" t="n">
        <v>0</v>
      </c>
      <c r="AM1046906" s="36" t="n">
        <f aca="false">IF(OR(AN1046906="2022-2023",AN1046906=2022), 1, 0)</f>
        <v>1</v>
      </c>
      <c r="AN1046906" s="36" t="s">
        <v>68</v>
      </c>
      <c r="AO1046906" s="36" t="n">
        <f aca="false">VLOOKUP($I1046906,'[1]Price List, Weapons &amp; Items'!B$1:F$1048576,5,0)</f>
        <v>1</v>
      </c>
      <c r="AP1046906" s="36" t="n">
        <f aca="false">IF(AND(AO1046906=1,M1046906="undisclosed")=TRUE(),1,0)</f>
        <v>0</v>
      </c>
      <c r="AQ1046906" s="36" t="n">
        <f aca="false">IF(AND(AO1046906=1,N1046906="undisclosed")=TRUE(),1,0)</f>
        <v>0</v>
      </c>
      <c r="AR1046906" s="36" t="n">
        <f aca="false">IFERROR(IF(SEARCH("ammuni",I1046906,1)&gt;0,1,0),0)</f>
        <v>0</v>
      </c>
      <c r="AS1046906" s="5" t="str">
        <f aca="false">VLOOKUP($I1046906,'[1]Price List, Weapons &amp; Items'!B$1:L$1048576,COLUMN('[1]Price List, Weapons &amp; Items'!$J$11)-1,0)</f>
        <v>Military media (incl. websites)</v>
      </c>
      <c r="AT1046906" s="5" t="str">
        <f aca="false">IF(I1046906=".",".",VLOOKUP($I1046906,'[1]Price List, Weapons &amp; Items'!B$1:J$1048576,3,0))</f>
        <v>Armored Personnel Carrier (APC)</v>
      </c>
      <c r="AU1046906" s="13" t="str">
        <f aca="true">IF(AG1046906=1,(OFFSET(I1046906,0,0,COUNTIF(#REF!,A1046906),1)),"")</f>
        <v/>
      </c>
      <c r="AV1046906" s="5" t="n">
        <f aca="false">VLOOKUP($I1046906,'[1]Price List, Weapons &amp; Items'!B$1:L$1048576,COLUMN('[1]Price List, Weapons &amp; Items'!$L$11)-1,0)</f>
        <v>0</v>
      </c>
      <c r="AW1046906" s="5" t="n">
        <f aca="false">IF(U1046906="Yes",1,0)</f>
        <v>1</v>
      </c>
      <c r="AX1046906" s="5" t="n">
        <f aca="false">IF(D1046906="Military",IF(OR(IFERROR(SEARCH("equipment",E1046906,1),0)&gt;0,IFERROR(SEARCH("weapons",E1046906,1),0)&gt;0),1,0),0)</f>
        <v>1</v>
      </c>
      <c r="AY1046906" s="5" t="str">
        <f aca="false">IFERROR(IF(VALUE(TEXT(C1046906,"mm"))=IF(AK1046906&gt;12,AK1046906-12,AK1046906),".",IF(TEXT(C1046906,"mm")="01",".",1)),"Value is not in date format")</f>
        <v>.</v>
      </c>
      <c r="AZ1046906" s="5" t="str">
        <f aca="false">IF(AND(A1046906=A1046905,C1046906=C1046905)=TRUE(),IF(F1046906=F1046905,".","1"),".")</f>
        <v>.</v>
      </c>
      <c r="BA1046906" s="5" t="str">
        <f aca="false">IF(AND(_xlfn.ISFORMULA(R1046906),_xlfn.ISFORMULA(S1046906),_xlfn.ISFORMULA(T1046906))=TRUE(),".",1)</f>
        <v>.</v>
      </c>
      <c r="BB1046906" s="5" t="str">
        <f aca="false">IF(T1046906&lt;&gt;".",IF(T1046906&gt;S1046906,1,"."),".")</f>
        <v>.</v>
      </c>
      <c r="BC1046906" s="5" t="n">
        <f aca="false">IFERROR(VLOOKUP(B1046906,'[1]Share, Heavy Weapons to Ukraine'!B$1:AA$1048576,COLUMN('[1]Share, Heavy Weapons to Ukraine'!C1046915)-1,0),0)</f>
        <v>1</v>
      </c>
      <c r="BD1046906" s="5" t="n">
        <f aca="false">VLOOKUP(Sheet1!B1046906,'[1]Country Summary (€)'!B$1:F$1048576,COLUMN('[1]Country Summary (€)'!C1046916)-1,FALSE())</f>
        <v>0</v>
      </c>
      <c r="BE1046906" s="5" t="str">
        <f aca="false">IF(AND(AG1046906=1,D1046906="Military",H1046906&lt;&gt;"Not given")=TRUE(),IF(SUMIFS(#REF!,#REF!,A1046906)&gt;0,ABS((SUMIFS(#REF!,#REF!,A1046906)/VLOOKUP("USD",'[1]Exchange Rates'!B$1:C$1048576,2,0)))/S1046906,"."),".")</f>
        <v>.</v>
      </c>
      <c r="BF1046906" s="1" t="str">
        <f aca="false">IF(AND(AG1046906=1,D1046906="Military",H1046906&lt;&gt;"Not given")=TRUE(),IF(SUMIFS(#REF!,#REF!,A1046906)&gt;0,IF((ABS((SUMIFS(#REF!,#REF!,A1046906)/VLOOKUP("USD",'[1]Exchange Rates'!B$1:C$1048576,2,0)))/S1046906)&gt;1,(SUMIFS(#REF!,#REF!,A1046906)-S1046906)/S1046906,(S1046906-SUMIFS(#REF!,#REF!,A1046906))/SUMIFS(#REF!,#REF!,A1046906)),"."),".")</f>
        <v>.</v>
      </c>
    </row>
    <row r="1046907" customFormat="false" ht="15.75" hidden="false" customHeight="true" outlineLevel="0" collapsed="false">
      <c r="A1046907" s="3" t="s">
        <v>104</v>
      </c>
      <c r="B1046907" s="3" t="s">
        <v>57</v>
      </c>
      <c r="C1046907" s="2" t="n">
        <v>44664</v>
      </c>
      <c r="D1046907" s="3" t="s">
        <v>105</v>
      </c>
      <c r="E1046907" s="3" t="s">
        <v>106</v>
      </c>
      <c r="F1046907" s="4" t="s">
        <v>143</v>
      </c>
      <c r="G1046907" s="5" t="s">
        <v>61</v>
      </c>
      <c r="H1046907" s="6" t="n">
        <v>800000000</v>
      </c>
      <c r="I1046907" s="1" t="s">
        <v>161</v>
      </c>
      <c r="J1046907" s="7" t="str">
        <f aca="false">VLOOKUP($I1046907,'[1]Price List, Weapons &amp; Items'!B$1:C$1048576,2,0)</f>
        <v>Heavy weapon</v>
      </c>
      <c r="K1046907" s="7" t="str">
        <f aca="false">IF(I1046907=".",I1046907,VLOOKUP($I1046907,'[1]Price List, Weapons &amp; Items'!B$1:D$1048576,3,0))</f>
        <v>Armored Utility Vehicle (AUV)</v>
      </c>
      <c r="L1046907" s="8" t="n">
        <f aca="false">VLOOKUP(I1046907,'[1]Price List, Weapons &amp; Items'!B$1:E$1048576,4,0)</f>
        <v>0</v>
      </c>
      <c r="M1046907" s="9" t="n">
        <v>100</v>
      </c>
      <c r="N1046907" s="9" t="n">
        <v>100</v>
      </c>
      <c r="O1046907" s="9" t="n">
        <f aca="false">VLOOKUP($I1046907,'[1]Price List, Weapons &amp; Items'!B$1:G$1048576,6,0)</f>
        <v>254717</v>
      </c>
      <c r="P1046907" s="6" t="str">
        <f aca="false">IF(TYPE(M1046907)=1,IF(TYPE(O1046907)=1,M1046907*O1046907,"No price"),".")</f>
        <v>No price</v>
      </c>
      <c r="Q1046907" s="6" t="str">
        <f aca="false">IF(TYPE(N1046907)=1,IF(TYPE(O1046907)=1,N1046907*O1046907,"No price"),".")</f>
        <v>No price</v>
      </c>
      <c r="R1046907" s="6" t="str">
        <f aca="false">IF(AG1046907=1,IF(H1046907&lt;&gt;"Not given",H1046907,IF(TYPE(H1046907)=2,IF(SUMIFS(#REF!,#REF!,A1046907)&gt;0,SUMIFS(#REF!,#REF!,A1046907),"."),"Format error")),"")</f>
        <v/>
      </c>
      <c r="S1046907" s="6" t="str">
        <f aca="false">IF(AND(AG1046907=1,R1046907&lt;&gt;".")=TRUE(),R1046907/VLOOKUP(G1046907,'[1]Exchange Rates'!B$1:C$1048576,2,0),IF(R1046907=".",".",""))</f>
        <v/>
      </c>
      <c r="T1046907" s="6" t="str">
        <f aca="false">IF(AG1046907=1,IF(AI1046907="Value is not given at all",".",IF(AI1046907="Value is given by the source",S1046907,IF(AI1046907="Value is calculated with prices",(IF(SUMIFS(#REF!,#REF!,A1046907)&gt;0,SUMIFS(#REF!,#REF!,A1046907),"."))/VLOOKUP("USD",'[1]Exchange Rates'!B$1:C$1048576,2,0),"Error with coding"))),"")</f>
        <v/>
      </c>
      <c r="U1046907" s="5" t="s">
        <v>63</v>
      </c>
      <c r="V1046907" s="47" t="s">
        <v>110</v>
      </c>
      <c r="W1046907" s="45" t="s">
        <v>72</v>
      </c>
      <c r="X1046907" s="45" t="s">
        <v>76</v>
      </c>
      <c r="Y1046907" s="45" t="s">
        <v>162</v>
      </c>
      <c r="Z1046907" s="5" t="n">
        <v>0</v>
      </c>
      <c r="AA1046907" s="5" t="n">
        <v>0</v>
      </c>
      <c r="AB1046907" s="5" t="n">
        <f aca="false">IF(AND(D1046907="Humanitarian", AE1046907&lt;&gt;"."), 1, 0)</f>
        <v>0</v>
      </c>
      <c r="AC1046907" s="5" t="n">
        <f aca="false">IF(OR(M1046907="undisclosed", M1046907="."), 0, IF(M1046907=N1046907, 1, 0))</f>
        <v>1</v>
      </c>
      <c r="AD1046907" s="5" t="n">
        <v>1</v>
      </c>
      <c r="AE1046907" s="48" t="s">
        <v>146</v>
      </c>
      <c r="AF1046907" s="12" t="str">
        <f aca="false">""</f>
        <v/>
      </c>
      <c r="AG1046907" s="36" t="n">
        <v>0</v>
      </c>
      <c r="AH1046907" s="46" t="s">
        <v>66</v>
      </c>
      <c r="AI1046907" s="36" t="s">
        <v>66</v>
      </c>
      <c r="AJ1046907" s="36" t="n">
        <v>1</v>
      </c>
      <c r="AK1046907" s="36" t="n">
        <v>4</v>
      </c>
      <c r="AL1046907" s="36" t="n">
        <v>0</v>
      </c>
      <c r="AM1046907" s="36" t="n">
        <f aca="false">IF(OR(AN1046907="2022-2023",AN1046907=2022), 1, 0)</f>
        <v>1</v>
      </c>
      <c r="AN1046907" s="36" t="s">
        <v>68</v>
      </c>
      <c r="AO1046907" s="36" t="n">
        <f aca="false">VLOOKUP($I1046907,'[1]Price List, Weapons &amp; Items'!B$1:F$1048576,5,0)</f>
        <v>1</v>
      </c>
      <c r="AP1046907" s="36" t="n">
        <f aca="false">IF(AND(AO1046907=1,M1046907="undisclosed")=TRUE(),1,0)</f>
        <v>0</v>
      </c>
      <c r="AQ1046907" s="36" t="n">
        <f aca="false">IF(AND(AO1046907=1,N1046907="undisclosed")=TRUE(),1,0)</f>
        <v>0</v>
      </c>
      <c r="AR1046907" s="36" t="n">
        <f aca="false">IFERROR(IF(SEARCH("ammuni",I1046907,1)&gt;0,1,0),0)</f>
        <v>0</v>
      </c>
      <c r="AS1046907" s="5" t="str">
        <f aca="false">VLOOKUP($I1046907,'[1]Price List, Weapons &amp; Items'!B$1:L$1048576,COLUMN('[1]Price List, Weapons &amp; Items'!$J$11)-1,0)</f>
        <v>Military media (incl. websites)</v>
      </c>
      <c r="AT1046907" s="5" t="str">
        <f aca="false">IF(I1046907=".",".",VLOOKUP($I1046907,'[1]Price List, Weapons &amp; Items'!B$1:J$1048576,3,0))</f>
        <v>Armored Utility Vehicle (AUV)</v>
      </c>
      <c r="AU1046907" s="13" t="str">
        <f aca="true">IF(AG1046907=1,(OFFSET(I1046907,0,0,COUNTIF(#REF!,A1046907),1)),"")</f>
        <v/>
      </c>
      <c r="AV1046907" s="5" t="n">
        <f aca="false">VLOOKUP($I1046907,'[1]Price List, Weapons &amp; Items'!B$1:L$1048576,COLUMN('[1]Price List, Weapons &amp; Items'!$L$11)-1,0)</f>
        <v>0</v>
      </c>
      <c r="AW1046907" s="5" t="n">
        <f aca="false">IF(U1046907="Yes",1,0)</f>
        <v>1</v>
      </c>
      <c r="AX1046907" s="5" t="n">
        <f aca="false">IF(D1046907="Military",IF(OR(IFERROR(SEARCH("equipment",E1046907,1),0)&gt;0,IFERROR(SEARCH("weapons",E1046907,1),0)&gt;0),1,0),0)</f>
        <v>1</v>
      </c>
      <c r="AY1046907" s="5" t="str">
        <f aca="false">IFERROR(IF(VALUE(TEXT(C1046907,"mm"))=IF(AK1046907&gt;12,AK1046907-12,AK1046907),".",IF(TEXT(C1046907,"mm")="01",".",1)),"Value is not in date format")</f>
        <v>.</v>
      </c>
      <c r="AZ1046907" s="5" t="str">
        <f aca="false">IF(AND(A1046907=A1046906,C1046907=C1046906)=TRUE(),IF(F1046907=F1046906,".","1"),".")</f>
        <v>.</v>
      </c>
      <c r="BA1046907" s="5" t="str">
        <f aca="false">IF(AND(_xlfn.ISFORMULA(R1046907),_xlfn.ISFORMULA(S1046907),_xlfn.ISFORMULA(T1046907))=TRUE(),".",1)</f>
        <v>.</v>
      </c>
      <c r="BB1046907" s="5" t="str">
        <f aca="false">IF(T1046907&lt;&gt;".",IF(T1046907&gt;S1046907,1,"."),".")</f>
        <v>.</v>
      </c>
      <c r="BC1046907" s="5" t="n">
        <f aca="false">IFERROR(VLOOKUP(B1046907,'[1]Share, Heavy Weapons to Ukraine'!B$1:AA$1048576,COLUMN('[1]Share, Heavy Weapons to Ukraine'!C1046916)-1,0),0)</f>
        <v>1</v>
      </c>
      <c r="BD1046907" s="5" t="n">
        <f aca="false">VLOOKUP(Sheet1!B1046907,'[1]Country Summary (€)'!B$1:F$1048576,COLUMN('[1]Country Summary (€)'!C1046917)-1,FALSE())</f>
        <v>0</v>
      </c>
      <c r="BE1046907" s="5" t="str">
        <f aca="false">IF(AND(AG1046907=1,D1046907="Military",H1046907&lt;&gt;"Not given")=TRUE(),IF(SUMIFS(#REF!,#REF!,A1046907)&gt;0,ABS((SUMIFS(#REF!,#REF!,A1046907)/VLOOKUP("USD",'[1]Exchange Rates'!B$1:C$1048576,2,0)))/S1046907,"."),".")</f>
        <v>.</v>
      </c>
      <c r="BF1046907" s="1" t="str">
        <f aca="false">IF(AND(AG1046907=1,D1046907="Military",H1046907&lt;&gt;"Not given")=TRUE(),IF(SUMIFS(#REF!,#REF!,A1046907)&gt;0,IF((ABS((SUMIFS(#REF!,#REF!,A1046907)/VLOOKUP("USD",'[1]Exchange Rates'!B$1:C$1048576,2,0)))/S1046907)&gt;1,(SUMIFS(#REF!,#REF!,A1046907)-S1046907)/S1046907,(S1046907-SUMIFS(#REF!,#REF!,A1046907))/SUMIFS(#REF!,#REF!,A1046907)),"."),".")</f>
        <v>.</v>
      </c>
    </row>
    <row r="1046908" customFormat="false" ht="15.75" hidden="false" customHeight="true" outlineLevel="0" collapsed="false">
      <c r="A1046908" s="3" t="s">
        <v>104</v>
      </c>
      <c r="B1046908" s="3" t="s">
        <v>57</v>
      </c>
      <c r="C1046908" s="2" t="n">
        <v>44664</v>
      </c>
      <c r="D1046908" s="3" t="s">
        <v>105</v>
      </c>
      <c r="E1046908" s="3" t="s">
        <v>106</v>
      </c>
      <c r="F1046908" s="4" t="s">
        <v>143</v>
      </c>
      <c r="G1046908" s="5" t="s">
        <v>61</v>
      </c>
      <c r="H1046908" s="6" t="n">
        <v>800000000</v>
      </c>
      <c r="I1046908" s="1" t="s">
        <v>163</v>
      </c>
      <c r="J1046908" s="7" t="str">
        <f aca="false">VLOOKUP($I1046908,'[1]Price List, Weapons &amp; Items'!B$1:C$1048576,2,0)</f>
        <v>Heavy weapon</v>
      </c>
      <c r="K1046908" s="7" t="str">
        <f aca="false">IF(I1046908=".",I1046908,VLOOKUP($I1046908,'[1]Price List, Weapons &amp; Items'!B$1:D$1048576,3,0))</f>
        <v>Combat aircraft</v>
      </c>
      <c r="L1046908" s="8" t="n">
        <f aca="false">VLOOKUP(I1046908,'[1]Price List, Weapons &amp; Items'!B$1:E$1048576,4,0)</f>
        <v>1</v>
      </c>
      <c r="M1046908" s="9" t="n">
        <v>16</v>
      </c>
      <c r="N1046908" s="9" t="n">
        <v>16</v>
      </c>
      <c r="O1046908" s="9" t="n">
        <f aca="false">VLOOKUP($I1046908,'[1]Price List, Weapons &amp; Items'!B$1:G$1048576,6,0)</f>
        <v>18400000</v>
      </c>
      <c r="P1046908" s="6" t="str">
        <f aca="false">IF(TYPE(M1046908)=1,IF(TYPE(O1046908)=1,M1046908*O1046908,"No price"),".")</f>
        <v>No price</v>
      </c>
      <c r="Q1046908" s="6" t="str">
        <f aca="false">IF(TYPE(N1046908)=1,IF(TYPE(O1046908)=1,N1046908*O1046908,"No price"),".")</f>
        <v>No price</v>
      </c>
      <c r="R1046908" s="6" t="str">
        <f aca="false">IF(AG1046908=1,IF(H1046908&lt;&gt;"Not given",H1046908,IF(TYPE(H1046908)=2,IF(SUMIFS(#REF!,#REF!,A1046908)&gt;0,SUMIFS(#REF!,#REF!,A1046908),"."),"Format error")),"")</f>
        <v/>
      </c>
      <c r="S1046908" s="6" t="str">
        <f aca="false">IF(AND(AG1046908=1,R1046908&lt;&gt;".")=TRUE(),R1046908/VLOOKUP(G1046908,'[1]Exchange Rates'!B$1:C$1048576,2,0),IF(R1046908=".",".",""))</f>
        <v/>
      </c>
      <c r="T1046908" s="6" t="str">
        <f aca="false">IF(AG1046908=1,IF(AI1046908="Value is not given at all",".",IF(AI1046908="Value is given by the source",S1046908,IF(AI1046908="Value is calculated with prices",(IF(SUMIFS(#REF!,#REF!,A1046908)&gt;0,SUMIFS(#REF!,#REF!,A1046908),"."))/VLOOKUP("USD",'[1]Exchange Rates'!B$1:C$1048576,2,0),"Error with coding"))),"")</f>
        <v/>
      </c>
      <c r="U1046908" s="5" t="s">
        <v>63</v>
      </c>
      <c r="V1046908" s="47" t="s">
        <v>110</v>
      </c>
      <c r="W1046908" s="45" t="s">
        <v>72</v>
      </c>
      <c r="X1046908" s="45" t="s">
        <v>76</v>
      </c>
      <c r="Y1046908" s="45" t="s">
        <v>164</v>
      </c>
      <c r="Z1046908" s="5" t="n">
        <v>0</v>
      </c>
      <c r="AA1046908" s="5" t="n">
        <v>0</v>
      </c>
      <c r="AB1046908" s="5" t="n">
        <f aca="false">IF(AND(D1046908="Humanitarian", AE1046908&lt;&gt;"."), 1, 0)</f>
        <v>0</v>
      </c>
      <c r="AC1046908" s="5" t="n">
        <f aca="false">IF(OR(M1046908="undisclosed", M1046908="."), 0, IF(M1046908=N1046908, 1, 0))</f>
        <v>1</v>
      </c>
      <c r="AD1046908" s="5" t="n">
        <v>1</v>
      </c>
      <c r="AE1046908" s="48" t="s">
        <v>146</v>
      </c>
      <c r="AF1046908" s="12" t="str">
        <f aca="false">""</f>
        <v/>
      </c>
      <c r="AG1046908" s="36" t="n">
        <v>0</v>
      </c>
      <c r="AH1046908" s="46" t="s">
        <v>66</v>
      </c>
      <c r="AI1046908" s="36" t="s">
        <v>66</v>
      </c>
      <c r="AJ1046908" s="36" t="n">
        <v>1</v>
      </c>
      <c r="AK1046908" s="36" t="n">
        <v>4</v>
      </c>
      <c r="AL1046908" s="36" t="n">
        <v>0</v>
      </c>
      <c r="AM1046908" s="36" t="n">
        <f aca="false">IF(OR(AN1046908="2022-2023",AN1046908=2022), 1, 0)</f>
        <v>1</v>
      </c>
      <c r="AN1046908" s="36" t="s">
        <v>68</v>
      </c>
      <c r="AO1046908" s="36" t="n">
        <f aca="false">VLOOKUP($I1046908,'[1]Price List, Weapons &amp; Items'!B$1:F$1048576,5,0)</f>
        <v>0</v>
      </c>
      <c r="AP1046908" s="36" t="n">
        <f aca="false">IF(AND(AO1046908=1,M1046908="undisclosed")=TRUE(),1,0)</f>
        <v>0</v>
      </c>
      <c r="AQ1046908" s="36" t="n">
        <f aca="false">IF(AND(AO1046908=1,N1046908="undisclosed")=TRUE(),1,0)</f>
        <v>0</v>
      </c>
      <c r="AR1046908" s="36" t="n">
        <f aca="false">IFERROR(IF(SEARCH("ammuni",I1046908,1)&gt;0,1,0),0)</f>
        <v>0</v>
      </c>
      <c r="AS1046908" s="5" t="str">
        <f aca="false">VLOOKUP($I1046908,'[1]Price List, Weapons &amp; Items'!B$1:L$1048576,COLUMN('[1]Price List, Weapons &amp; Items'!$J$11)-1,0)</f>
        <v>Media reports (incl. social media)</v>
      </c>
      <c r="AT1046908" s="5" t="str">
        <f aca="false">IF(I1046908=".",".",VLOOKUP($I1046908,'[1]Price List, Weapons &amp; Items'!B$1:J$1048576,3,0))</f>
        <v>Combat aircraft</v>
      </c>
      <c r="AU1046908" s="13" t="str">
        <f aca="true">IF(AG1046908=1,(OFFSET(I1046908,0,0,COUNTIF(#REF!,A1046908),1)),"")</f>
        <v/>
      </c>
      <c r="AV1046908" s="5" t="n">
        <f aca="false">VLOOKUP($I1046908,'[1]Price List, Weapons &amp; Items'!B$1:L$1048576,COLUMN('[1]Price List, Weapons &amp; Items'!$L$11)-1,0)</f>
        <v>0</v>
      </c>
      <c r="AW1046908" s="5" t="n">
        <f aca="false">IF(U1046908="Yes",1,0)</f>
        <v>1</v>
      </c>
      <c r="AX1046908" s="5" t="n">
        <f aca="false">IF(D1046908="Military",IF(OR(IFERROR(SEARCH("equipment",E1046908,1),0)&gt;0,IFERROR(SEARCH("weapons",E1046908,1),0)&gt;0),1,0),0)</f>
        <v>1</v>
      </c>
      <c r="AY1046908" s="5" t="str">
        <f aca="false">IFERROR(IF(VALUE(TEXT(C1046908,"mm"))=IF(AK1046908&gt;12,AK1046908-12,AK1046908),".",IF(TEXT(C1046908,"mm")="01",".",1)),"Value is not in date format")</f>
        <v>.</v>
      </c>
      <c r="AZ1046908" s="5" t="str">
        <f aca="false">IF(AND(A1046908=A1046907,C1046908=C1046907)=TRUE(),IF(F1046908=F1046907,".","1"),".")</f>
        <v>.</v>
      </c>
      <c r="BA1046908" s="5" t="str">
        <f aca="false">IF(AND(_xlfn.ISFORMULA(R1046908),_xlfn.ISFORMULA(S1046908),_xlfn.ISFORMULA(T1046908))=TRUE(),".",1)</f>
        <v>.</v>
      </c>
      <c r="BB1046908" s="5" t="str">
        <f aca="false">IF(T1046908&lt;&gt;".",IF(T1046908&gt;S1046908,1,"."),".")</f>
        <v>.</v>
      </c>
      <c r="BC1046908" s="5" t="n">
        <f aca="false">IFERROR(VLOOKUP(B1046908,'[1]Share, Heavy Weapons to Ukraine'!B$1:AA$1048576,COLUMN('[1]Share, Heavy Weapons to Ukraine'!C1046917)-1,0),0)</f>
        <v>1</v>
      </c>
      <c r="BD1046908" s="5" t="n">
        <f aca="false">VLOOKUP(Sheet1!B1046908,'[1]Country Summary (€)'!B$1:F$1048576,COLUMN('[1]Country Summary (€)'!C1046918)-1,FALSE())</f>
        <v>0</v>
      </c>
      <c r="BE1046908" s="5" t="str">
        <f aca="false">IF(AND(AG1046908=1,D1046908="Military",H1046908&lt;&gt;"Not given")=TRUE(),IF(SUMIFS(#REF!,#REF!,A1046908)&gt;0,ABS((SUMIFS(#REF!,#REF!,A1046908)/VLOOKUP("USD",'[1]Exchange Rates'!B$1:C$1048576,2,0)))/S1046908,"."),".")</f>
        <v>.</v>
      </c>
      <c r="BF1046908" s="1" t="str">
        <f aca="false">IF(AND(AG1046908=1,D1046908="Military",H1046908&lt;&gt;"Not given")=TRUE(),IF(SUMIFS(#REF!,#REF!,A1046908)&gt;0,IF((ABS((SUMIFS(#REF!,#REF!,A1046908)/VLOOKUP("USD",'[1]Exchange Rates'!B$1:C$1048576,2,0)))/S1046908)&gt;1,(SUMIFS(#REF!,#REF!,A1046908)-S1046908)/S1046908,(S1046908-SUMIFS(#REF!,#REF!,A1046908))/SUMIFS(#REF!,#REF!,A1046908)),"."),".")</f>
        <v>.</v>
      </c>
    </row>
    <row r="1046909" customFormat="false" ht="15.75" hidden="false" customHeight="true" outlineLevel="0" collapsed="false">
      <c r="A1046909" s="3" t="s">
        <v>104</v>
      </c>
      <c r="B1046909" s="3" t="s">
        <v>57</v>
      </c>
      <c r="C1046909" s="2" t="n">
        <v>44664</v>
      </c>
      <c r="D1046909" s="3" t="s">
        <v>105</v>
      </c>
      <c r="E1046909" s="3" t="s">
        <v>106</v>
      </c>
      <c r="F1046909" s="4" t="s">
        <v>143</v>
      </c>
      <c r="G1046909" s="5" t="s">
        <v>61</v>
      </c>
      <c r="H1046909" s="6" t="n">
        <v>800000000</v>
      </c>
      <c r="I1046909" s="50" t="s">
        <v>165</v>
      </c>
      <c r="J1046909" s="7" t="str">
        <f aca="false">VLOOKUP($I1046909,'[1]Price List, Weapons &amp; Items'!B$1:C$1048576,2,0)</f>
        <v>Heavy weapon</v>
      </c>
      <c r="K1046909" s="7" t="str">
        <f aca="false">IF(I1046909=".",I1046909,VLOOKUP($I1046909,'[1]Price List, Weapons &amp; Items'!B$1:D$1048576,3,0))</f>
        <v>Patrol and coastal combatants</v>
      </c>
      <c r="L1046909" s="8" t="n">
        <f aca="false">VLOOKUP(I1046909,'[1]Price List, Weapons &amp; Items'!B$1:E$1048576,4,0)</f>
        <v>0</v>
      </c>
      <c r="M1046909" s="9" t="s">
        <v>166</v>
      </c>
      <c r="N1046909" s="9" t="s">
        <v>166</v>
      </c>
      <c r="O1046909" s="9" t="n">
        <f aca="false">VLOOKUP($I1046909,'[1]Price List, Weapons &amp; Items'!B$1:G$1048576,6,0)</f>
        <v>2548204.579</v>
      </c>
      <c r="P1046909" s="6" t="str">
        <f aca="false">IF(TYPE(M1046909)=1,IF(TYPE(O1046909)=1,M1046909*O1046909,"No price"),".")</f>
        <v>.</v>
      </c>
      <c r="Q1046909" s="6" t="str">
        <f aca="false">IF(TYPE(N1046909)=1,IF(TYPE(O1046909)=1,N1046909*O1046909,"No price"),".")</f>
        <v>.</v>
      </c>
      <c r="R1046909" s="6" t="str">
        <f aca="false">IF(AG1046909=1,IF(H1046909&lt;&gt;"Not given",H1046909,IF(TYPE(H1046909)=2,IF(SUMIFS(#REF!,#REF!,A1046909)&gt;0,SUMIFS(#REF!,#REF!,A1046909),"."),"Format error")),"")</f>
        <v/>
      </c>
      <c r="S1046909" s="6" t="str">
        <f aca="false">IF(AND(AG1046909=1,R1046909&lt;&gt;".")=TRUE(),R1046909/VLOOKUP(G1046909,'[1]Exchange Rates'!B$1:C$1048576,2,0),IF(R1046909=".",".",""))</f>
        <v/>
      </c>
      <c r="T1046909" s="6" t="str">
        <f aca="false">IF(AG1046909=1,IF(AI1046909="Value is not given at all",".",IF(AI1046909="Value is given by the source",S1046909,IF(AI1046909="Value is calculated with prices",(IF(SUMIFS(#REF!,#REF!,A1046909)&gt;0,SUMIFS(#REF!,#REF!,A1046909),"."))/VLOOKUP("USD",'[1]Exchange Rates'!B$1:C$1048576,2,0),"Error with coding"))),"")</f>
        <v/>
      </c>
      <c r="U1046909" s="5" t="s">
        <v>63</v>
      </c>
      <c r="V1046909" s="47" t="s">
        <v>110</v>
      </c>
      <c r="W1046909" s="45" t="s">
        <v>72</v>
      </c>
      <c r="X1046909" s="45" t="s">
        <v>76</v>
      </c>
      <c r="Y1046909" s="45" t="s">
        <v>167</v>
      </c>
      <c r="Z1046909" s="5" t="n">
        <v>0</v>
      </c>
      <c r="AA1046909" s="5" t="n">
        <v>0</v>
      </c>
      <c r="AB1046909" s="5" t="n">
        <f aca="false">IF(AND(D1046909="Humanitarian", AE1046909&lt;&gt;"."), 1, 0)</f>
        <v>0</v>
      </c>
      <c r="AC1046909" s="5" t="n">
        <f aca="false">IF(OR(M1046909="undisclosed", M1046909="."), 0, IF(M1046909=N1046909, 1, 0))</f>
        <v>0</v>
      </c>
      <c r="AD1046909" s="5" t="n">
        <v>1</v>
      </c>
      <c r="AE1046909" s="48" t="s">
        <v>146</v>
      </c>
      <c r="AF1046909" s="12" t="str">
        <f aca="false">""</f>
        <v/>
      </c>
      <c r="AG1046909" s="36" t="n">
        <v>0</v>
      </c>
      <c r="AH1046909" s="46" t="s">
        <v>66</v>
      </c>
      <c r="AI1046909" s="36" t="s">
        <v>66</v>
      </c>
      <c r="AJ1046909" s="36" t="n">
        <v>1</v>
      </c>
      <c r="AK1046909" s="36" t="n">
        <v>4</v>
      </c>
      <c r="AL1046909" s="36" t="n">
        <v>0</v>
      </c>
      <c r="AM1046909" s="36" t="n">
        <f aca="false">IF(OR(AN1046909="2022-2023",AN1046909=2022), 1, 0)</f>
        <v>1</v>
      </c>
      <c r="AN1046909" s="36" t="s">
        <v>68</v>
      </c>
      <c r="AO1046909" s="36" t="n">
        <f aca="false">VLOOKUP($I1046909,'[1]Price List, Weapons &amp; Items'!B$1:F$1048576,5,0)</f>
        <v>0</v>
      </c>
      <c r="AP1046909" s="36" t="n">
        <f aca="false">IF(AND(AO1046909=1,M1046909="undisclosed")=TRUE(),1,0)</f>
        <v>0</v>
      </c>
      <c r="AQ1046909" s="36" t="n">
        <f aca="false">IF(AND(AO1046909=1,N1046909="undisclosed")=TRUE(),1,0)</f>
        <v>0</v>
      </c>
      <c r="AR1046909" s="36" t="n">
        <f aca="false">IFERROR(IF(SEARCH("ammuni",I1046909,1)&gt;0,1,0),0)</f>
        <v>0</v>
      </c>
      <c r="AS1046909" s="5" t="str">
        <f aca="false">VLOOKUP($I1046909,'[1]Price List, Weapons &amp; Items'!B$1:L$1048576,COLUMN('[1]Price List, Weapons &amp; Items'!$J$11)-1,0)</f>
        <v>Government information</v>
      </c>
      <c r="AT1046909" s="5" t="str">
        <f aca="false">IF(I1046909=".",".",VLOOKUP($I1046909,'[1]Price List, Weapons &amp; Items'!B$1:J$1048576,3,0))</f>
        <v>Patrol and coastal combatants</v>
      </c>
      <c r="AU1046909" s="13" t="str">
        <f aca="true">IF(AG1046909=1,(OFFSET(I1046909,0,0,COUNTIF(#REF!,A1046909),1)),"")</f>
        <v/>
      </c>
      <c r="AV1046909" s="5" t="str">
        <f aca="false">VLOOKUP($I1046909,'[1]Price List, Weapons &amp; Items'!B$1:L$1048576,COLUMN('[1]Price List, Weapons &amp; Items'!$L$11)-1,0)</f>
        <v>no price, 0 count</v>
      </c>
      <c r="AW1046909" s="5" t="n">
        <f aca="false">IF(U1046909="Yes",1,0)</f>
        <v>1</v>
      </c>
      <c r="AX1046909" s="5" t="n">
        <f aca="false">IF(D1046909="Military",IF(OR(IFERROR(SEARCH("equipment",E1046909,1),0)&gt;0,IFERROR(SEARCH("weapons",E1046909,1),0)&gt;0),1,0),0)</f>
        <v>1</v>
      </c>
      <c r="AY1046909" s="5" t="str">
        <f aca="false">IFERROR(IF(VALUE(TEXT(C1046909,"mm"))=IF(AK1046909&gt;12,AK1046909-12,AK1046909),".",IF(TEXT(C1046909,"mm")="01",".",1)),"Value is not in date format")</f>
        <v>.</v>
      </c>
      <c r="AZ1046909" s="5" t="str">
        <f aca="false">IF(AND(A1046909=A1046908,C1046909=C1046908)=TRUE(),IF(F1046909=F1046908,".","1"),".")</f>
        <v>.</v>
      </c>
      <c r="BA1046909" s="5" t="str">
        <f aca="false">IF(AND(_xlfn.ISFORMULA(R1046909),_xlfn.ISFORMULA(S1046909),_xlfn.ISFORMULA(T1046909))=TRUE(),".",1)</f>
        <v>.</v>
      </c>
      <c r="BB1046909" s="5" t="str">
        <f aca="false">IF(T1046909&lt;&gt;".",IF(T1046909&gt;S1046909,1,"."),".")</f>
        <v>.</v>
      </c>
      <c r="BC1046909" s="5" t="n">
        <f aca="false">IFERROR(VLOOKUP(B1046909,'[1]Share, Heavy Weapons to Ukraine'!B$1:AA$1048576,COLUMN('[1]Share, Heavy Weapons to Ukraine'!C1046918)-1,0),0)</f>
        <v>1</v>
      </c>
      <c r="BD1046909" s="5" t="n">
        <f aca="false">VLOOKUP(Sheet1!B1046909,'[1]Country Summary (€)'!B$1:F$1048576,COLUMN('[1]Country Summary (€)'!C1046919)-1,FALSE())</f>
        <v>0</v>
      </c>
      <c r="BE1046909" s="5" t="str">
        <f aca="false">IF(AND(AG1046909=1,D1046909="Military",H1046909&lt;&gt;"Not given")=TRUE(),IF(SUMIFS(#REF!,#REF!,A1046909)&gt;0,ABS((SUMIFS(#REF!,#REF!,A1046909)/VLOOKUP("USD",'[1]Exchange Rates'!B$1:C$1048576,2,0)))/S1046909,"."),".")</f>
        <v>.</v>
      </c>
      <c r="BF1046909" s="1" t="str">
        <f aca="false">IF(AND(AG1046909=1,D1046909="Military",H1046909&lt;&gt;"Not given")=TRUE(),IF(SUMIFS(#REF!,#REF!,A1046909)&gt;0,IF((ABS((SUMIFS(#REF!,#REF!,A1046909)/VLOOKUP("USD",'[1]Exchange Rates'!B$1:C$1048576,2,0)))/S1046909)&gt;1,(SUMIFS(#REF!,#REF!,A1046909)-S1046909)/S1046909,(S1046909-SUMIFS(#REF!,#REF!,A1046909))/SUMIFS(#REF!,#REF!,A1046909)),"."),".")</f>
        <v>.</v>
      </c>
    </row>
    <row r="1046910" customFormat="false" ht="15.75" hidden="false" customHeight="true" outlineLevel="0" collapsed="false">
      <c r="A1046910" s="3" t="s">
        <v>104</v>
      </c>
      <c r="B1046910" s="3" t="s">
        <v>57</v>
      </c>
      <c r="C1046910" s="2" t="n">
        <v>44664</v>
      </c>
      <c r="D1046910" s="3" t="s">
        <v>105</v>
      </c>
      <c r="E1046910" s="3" t="s">
        <v>106</v>
      </c>
      <c r="F1046910" s="4" t="s">
        <v>143</v>
      </c>
      <c r="G1046910" s="5" t="s">
        <v>61</v>
      </c>
      <c r="H1046910" s="6" t="n">
        <v>800000000</v>
      </c>
      <c r="I1046910" s="1" t="s">
        <v>168</v>
      </c>
      <c r="J1046910" s="7" t="str">
        <f aca="false">VLOOKUP($I1046910,'[1]Price List, Weapons &amp; Items'!B$1:C$1048576,2,0)</f>
        <v>Military equipment</v>
      </c>
      <c r="K1046910" s="7" t="str">
        <f aca="false">IF(I1046910=".",I1046910,VLOOKUP($I1046910,'[1]Price List, Weapons &amp; Items'!B$1:D$1048576,3,0))</f>
        <v>Military equipment</v>
      </c>
      <c r="L1046910" s="8" t="n">
        <f aca="false">VLOOKUP(I1046910,'[1]Price List, Weapons &amp; Items'!B$1:E$1048576,4,0)</f>
        <v>0</v>
      </c>
      <c r="M1046910" s="9" t="s">
        <v>166</v>
      </c>
      <c r="N1046910" s="9" t="s">
        <v>166</v>
      </c>
      <c r="O1046910" s="9" t="str">
        <f aca="false">VLOOKUP($I1046910,'[1]Price List, Weapons &amp; Items'!B$1:G$1048576,6,0)</f>
        <v>.</v>
      </c>
      <c r="P1046910" s="6" t="str">
        <f aca="false">IF(TYPE(M1046910)=1,IF(TYPE(O1046910)=1,M1046910*O1046910,"No price"),".")</f>
        <v>.</v>
      </c>
      <c r="Q1046910" s="6" t="str">
        <f aca="false">IF(TYPE(N1046910)=1,IF(TYPE(O1046910)=1,N1046910*O1046910,"No price"),".")</f>
        <v>.</v>
      </c>
      <c r="R1046910" s="6" t="str">
        <f aca="false">IF(AG1046910=1,IF(H1046910&lt;&gt;"Not given",H1046910,IF(TYPE(H1046910)=2,IF(SUMIFS(#REF!,#REF!,A1046910)&gt;0,SUMIFS(#REF!,#REF!,A1046910),"."),"Format error")),"")</f>
        <v/>
      </c>
      <c r="S1046910" s="6" t="str">
        <f aca="false">IF(AND(AG1046910=1,R1046910&lt;&gt;".")=TRUE(),R1046910/VLOOKUP(G1046910,'[1]Exchange Rates'!B$1:C$1048576,2,0),IF(R1046910=".",".",""))</f>
        <v/>
      </c>
      <c r="T1046910" s="6" t="str">
        <f aca="false">IF(AG1046910=1,IF(AI1046910="Value is not given at all",".",IF(AI1046910="Value is given by the source",S1046910,IF(AI1046910="Value is calculated with prices",(IF(SUMIFS(#REF!,#REF!,A1046910)&gt;0,SUMIFS(#REF!,#REF!,A1046910),"."))/VLOOKUP("USD",'[1]Exchange Rates'!B$1:C$1048576,2,0),"Error with coding"))),"")</f>
        <v/>
      </c>
      <c r="U1046910" s="5" t="s">
        <v>63</v>
      </c>
      <c r="V1046910" s="47" t="s">
        <v>110</v>
      </c>
      <c r="W1046910" s="45" t="s">
        <v>72</v>
      </c>
      <c r="X1046910" s="45" t="s">
        <v>76</v>
      </c>
      <c r="Y1046910" s="45" t="s">
        <v>169</v>
      </c>
      <c r="Z1046910" s="5" t="n">
        <v>0</v>
      </c>
      <c r="AA1046910" s="5" t="n">
        <v>0</v>
      </c>
      <c r="AB1046910" s="5" t="n">
        <f aca="false">IF(AND(D1046910="Humanitarian", AE1046910&lt;&gt;"."), 1, 0)</f>
        <v>0</v>
      </c>
      <c r="AC1046910" s="5" t="n">
        <f aca="false">IF(OR(M1046910="undisclosed", M1046910="."), 0, IF(M1046910=N1046910, 1, 0))</f>
        <v>0</v>
      </c>
      <c r="AD1046910" s="5" t="n">
        <v>1</v>
      </c>
      <c r="AE1046910" s="45" t="s">
        <v>108</v>
      </c>
      <c r="AF1046910" s="12" t="str">
        <f aca="false">""</f>
        <v/>
      </c>
      <c r="AG1046910" s="36" t="n">
        <v>0</v>
      </c>
      <c r="AH1046910" s="46" t="s">
        <v>66</v>
      </c>
      <c r="AI1046910" s="36" t="s">
        <v>66</v>
      </c>
      <c r="AJ1046910" s="36" t="n">
        <v>1</v>
      </c>
      <c r="AK1046910" s="36" t="n">
        <v>4</v>
      </c>
      <c r="AL1046910" s="36" t="n">
        <v>0</v>
      </c>
      <c r="AM1046910" s="36" t="n">
        <f aca="false">IF(OR(AN1046910="2022-2023",AN1046910=2022), 1, 0)</f>
        <v>1</v>
      </c>
      <c r="AN1046910" s="36" t="s">
        <v>68</v>
      </c>
      <c r="AO1046910" s="36" t="n">
        <f aca="false">VLOOKUP($I1046910,'[1]Price List, Weapons &amp; Items'!B$1:F$1048576,5,0)</f>
        <v>0</v>
      </c>
      <c r="AP1046910" s="36" t="n">
        <f aca="false">IF(AND(AO1046910=1,M1046910="undisclosed")=TRUE(),1,0)</f>
        <v>0</v>
      </c>
      <c r="AQ1046910" s="36" t="n">
        <f aca="false">IF(AND(AO1046910=1,N1046910="undisclosed")=TRUE(),1,0)</f>
        <v>0</v>
      </c>
      <c r="AR1046910" s="36" t="n">
        <f aca="false">IFERROR(IF(SEARCH("ammuni",I1046910,1)&gt;0,1,0),0)</f>
        <v>0</v>
      </c>
      <c r="AS1046910" s="5" t="str">
        <f aca="false">VLOOKUP($I1046910,'[1]Price List, Weapons &amp; Items'!B$1:L$1048576,COLUMN('[1]Price List, Weapons &amp; Items'!$J$11)-1,0)</f>
        <v>.</v>
      </c>
      <c r="AT1046910" s="5" t="str">
        <f aca="false">IF(I1046910=".",".",VLOOKUP($I1046910,'[1]Price List, Weapons &amp; Items'!B$1:J$1048576,3,0))</f>
        <v>Military equipment</v>
      </c>
      <c r="AU1046910" s="13" t="str">
        <f aca="true">IF(AG1046910=1,(OFFSET(I1046910,0,0,COUNTIF(#REF!,A1046910),1)),"")</f>
        <v/>
      </c>
      <c r="AV1046910" s="5" t="str">
        <f aca="false">VLOOKUP($I1046910,'[1]Price List, Weapons &amp; Items'!B$1:L$1048576,COLUMN('[1]Price List, Weapons &amp; Items'!$L$11)-1,0)</f>
        <v>no price, 0 count</v>
      </c>
      <c r="AW1046910" s="5" t="n">
        <f aca="false">IF(U1046910="Yes",1,0)</f>
        <v>1</v>
      </c>
      <c r="AX1046910" s="5" t="n">
        <f aca="false">IF(D1046910="Military",IF(OR(IFERROR(SEARCH("equipment",E1046910,1),0)&gt;0,IFERROR(SEARCH("weapons",E1046910,1),0)&gt;0),1,0),0)</f>
        <v>1</v>
      </c>
      <c r="AY1046910" s="5" t="str">
        <f aca="false">IFERROR(IF(VALUE(TEXT(C1046910,"mm"))=IF(AK1046910&gt;12,AK1046910-12,AK1046910),".",IF(TEXT(C1046910,"mm")="01",".",1)),"Value is not in date format")</f>
        <v>.</v>
      </c>
      <c r="AZ1046910" s="5" t="str">
        <f aca="false">IF(AND(A1046910=A1046909,C1046910=C1046909)=TRUE(),IF(F1046910=F1046909,".","1"),".")</f>
        <v>.</v>
      </c>
      <c r="BA1046910" s="5" t="str">
        <f aca="false">IF(AND(_xlfn.ISFORMULA(R1046910),_xlfn.ISFORMULA(S1046910),_xlfn.ISFORMULA(T1046910))=TRUE(),".",1)</f>
        <v>.</v>
      </c>
      <c r="BB1046910" s="5" t="str">
        <f aca="false">IF(T1046910&lt;&gt;".",IF(T1046910&gt;S1046910,1,"."),".")</f>
        <v>.</v>
      </c>
      <c r="BC1046910" s="5" t="n">
        <f aca="false">IFERROR(VLOOKUP(B1046910,'[1]Share, Heavy Weapons to Ukraine'!B$1:AA$1048576,COLUMN('[1]Share, Heavy Weapons to Ukraine'!C1046919)-1,0),0)</f>
        <v>1</v>
      </c>
      <c r="BD1046910" s="5" t="n">
        <f aca="false">VLOOKUP(Sheet1!B1046910,'[1]Country Summary (€)'!B$1:F$1048576,COLUMN('[1]Country Summary (€)'!C1046920)-1,FALSE())</f>
        <v>0</v>
      </c>
      <c r="BE1046910" s="5" t="str">
        <f aca="false">IF(AND(AG1046910=1,D1046910="Military",H1046910&lt;&gt;"Not given")=TRUE(),IF(SUMIFS(#REF!,#REF!,A1046910)&gt;0,ABS((SUMIFS(#REF!,#REF!,A1046910)/VLOOKUP("USD",'[1]Exchange Rates'!B$1:C$1048576,2,0)))/S1046910,"."),".")</f>
        <v>.</v>
      </c>
      <c r="BF1046910" s="1" t="str">
        <f aca="false">IF(AND(AG1046910=1,D1046910="Military",H1046910&lt;&gt;"Not given")=TRUE(),IF(SUMIFS(#REF!,#REF!,A1046910)&gt;0,IF((ABS((SUMIFS(#REF!,#REF!,A1046910)/VLOOKUP("USD",'[1]Exchange Rates'!B$1:C$1048576,2,0)))/S1046910)&gt;1,(SUMIFS(#REF!,#REF!,A1046910)-S1046910)/S1046910,(S1046910-SUMIFS(#REF!,#REF!,A1046910))/SUMIFS(#REF!,#REF!,A1046910)),"."),".")</f>
        <v>.</v>
      </c>
    </row>
    <row r="1046911" customFormat="false" ht="15.75" hidden="false" customHeight="true" outlineLevel="0" collapsed="false">
      <c r="A1046911" s="3" t="s">
        <v>104</v>
      </c>
      <c r="B1046911" s="3" t="s">
        <v>57</v>
      </c>
      <c r="C1046911" s="2" t="n">
        <v>44664</v>
      </c>
      <c r="D1046911" s="3" t="s">
        <v>105</v>
      </c>
      <c r="E1046911" s="3" t="s">
        <v>106</v>
      </c>
      <c r="F1046911" s="4" t="s">
        <v>143</v>
      </c>
      <c r="G1046911" s="5" t="s">
        <v>61</v>
      </c>
      <c r="H1046911" s="6" t="n">
        <v>800000000</v>
      </c>
      <c r="I1046911" s="1" t="s">
        <v>170</v>
      </c>
      <c r="J1046911" s="7" t="str">
        <f aca="false">VLOOKUP($I1046911,'[1]Price List, Weapons &amp; Items'!B$1:C$1048576,2,0)</f>
        <v>Military equipment</v>
      </c>
      <c r="K1046911" s="7" t="str">
        <f aca="false">IF(I1046911=".",I1046911,VLOOKUP($I1046911,'[1]Price List, Weapons &amp; Items'!B$1:D$1048576,3,0))</f>
        <v>Military equipment</v>
      </c>
      <c r="L1046911" s="8" t="n">
        <f aca="false">VLOOKUP(I1046911,'[1]Price List, Weapons &amp; Items'!B$1:E$1048576,4,0)</f>
        <v>0</v>
      </c>
      <c r="M1046911" s="9" t="s">
        <v>166</v>
      </c>
      <c r="N1046911" s="9" t="s">
        <v>166</v>
      </c>
      <c r="O1046911" s="9" t="str">
        <f aca="false">VLOOKUP($I1046911,'[1]Price List, Weapons &amp; Items'!B$1:G$1048576,6,0)</f>
        <v>.</v>
      </c>
      <c r="P1046911" s="6" t="str">
        <f aca="false">IF(TYPE(M1046911)=1,IF(TYPE(O1046911)=1,M1046911*O1046911,"No price"),".")</f>
        <v>.</v>
      </c>
      <c r="Q1046911" s="6" t="str">
        <f aca="false">IF(TYPE(N1046911)=1,IF(TYPE(O1046911)=1,N1046911*O1046911,"No price"),".")</f>
        <v>.</v>
      </c>
      <c r="R1046911" s="6" t="str">
        <f aca="false">IF(AG1046911=1,IF(H1046911&lt;&gt;"Not given",H1046911,IF(TYPE(H1046911)=2,IF(SUMIFS(#REF!,#REF!,A1046911)&gt;0,SUMIFS(#REF!,#REF!,A1046911),"."),"Format error")),"")</f>
        <v/>
      </c>
      <c r="S1046911" s="6" t="str">
        <f aca="false">IF(AND(AG1046911=1,R1046911&lt;&gt;".")=TRUE(),R1046911/VLOOKUP(G1046911,'[1]Exchange Rates'!B$1:C$1048576,2,0),IF(R1046911=".",".",""))</f>
        <v/>
      </c>
      <c r="T1046911" s="6" t="str">
        <f aca="false">IF(AG1046911=1,IF(AI1046911="Value is not given at all",".",IF(AI1046911="Value is given by the source",S1046911,IF(AI1046911="Value is calculated with prices",(IF(SUMIFS(#REF!,#REF!,A1046911)&gt;0,SUMIFS(#REF!,#REF!,A1046911),"."))/VLOOKUP("USD",'[1]Exchange Rates'!B$1:C$1048576,2,0),"Error with coding"))),"")</f>
        <v/>
      </c>
      <c r="U1046911" s="5" t="s">
        <v>63</v>
      </c>
      <c r="V1046911" s="47" t="s">
        <v>110</v>
      </c>
      <c r="W1046911" s="45" t="s">
        <v>72</v>
      </c>
      <c r="X1046911" s="45" t="s">
        <v>76</v>
      </c>
      <c r="Y1046911" s="45" t="s">
        <v>171</v>
      </c>
      <c r="Z1046911" s="5" t="n">
        <v>0</v>
      </c>
      <c r="AA1046911" s="5" t="n">
        <v>0</v>
      </c>
      <c r="AB1046911" s="5" t="n">
        <f aca="false">IF(AND(D1046911="Humanitarian", AE1046911&lt;&gt;"."), 1, 0)</f>
        <v>0</v>
      </c>
      <c r="AC1046911" s="5" t="n">
        <f aca="false">IF(OR(M1046911="undisclosed", M1046911="."), 0, IF(M1046911=N1046911, 1, 0))</f>
        <v>0</v>
      </c>
      <c r="AD1046911" s="5" t="n">
        <v>1</v>
      </c>
      <c r="AE1046911" s="45" t="s">
        <v>108</v>
      </c>
      <c r="AF1046911" s="12" t="str">
        <f aca="false">""</f>
        <v/>
      </c>
      <c r="AG1046911" s="36" t="n">
        <v>0</v>
      </c>
      <c r="AH1046911" s="46" t="s">
        <v>66</v>
      </c>
      <c r="AI1046911" s="36" t="s">
        <v>66</v>
      </c>
      <c r="AJ1046911" s="36" t="n">
        <v>1</v>
      </c>
      <c r="AK1046911" s="36" t="n">
        <v>4</v>
      </c>
      <c r="AL1046911" s="36" t="n">
        <v>0</v>
      </c>
      <c r="AM1046911" s="36" t="n">
        <f aca="false">IF(OR(AN1046911="2022-2023",AN1046911=2022), 1, 0)</f>
        <v>1</v>
      </c>
      <c r="AN1046911" s="36" t="s">
        <v>68</v>
      </c>
      <c r="AO1046911" s="36" t="n">
        <f aca="false">VLOOKUP($I1046911,'[1]Price List, Weapons &amp; Items'!B$1:F$1048576,5,0)</f>
        <v>0</v>
      </c>
      <c r="AP1046911" s="36" t="n">
        <f aca="false">IF(AND(AO1046911=1,M1046911="undisclosed")=TRUE(),1,0)</f>
        <v>0</v>
      </c>
      <c r="AQ1046911" s="36" t="n">
        <f aca="false">IF(AND(AO1046911=1,N1046911="undisclosed")=TRUE(),1,0)</f>
        <v>0</v>
      </c>
      <c r="AR1046911" s="36" t="n">
        <f aca="false">IFERROR(IF(SEARCH("ammuni",I1046911,1)&gt;0,1,0),0)</f>
        <v>0</v>
      </c>
      <c r="AS1046911" s="5" t="str">
        <f aca="false">VLOOKUP($I1046911,'[1]Price List, Weapons &amp; Items'!B$1:L$1048576,COLUMN('[1]Price List, Weapons &amp; Items'!$J$11)-1,0)</f>
        <v>.</v>
      </c>
      <c r="AT1046911" s="5" t="str">
        <f aca="false">IF(I1046911=".",".",VLOOKUP($I1046911,'[1]Price List, Weapons &amp; Items'!B$1:J$1048576,3,0))</f>
        <v>Military equipment</v>
      </c>
      <c r="AU1046911" s="13" t="str">
        <f aca="true">IF(AG1046911=1,(OFFSET(I1046911,0,0,COUNTIF(#REF!,A1046911),1)),"")</f>
        <v/>
      </c>
      <c r="AV1046911" s="5" t="str">
        <f aca="false">VLOOKUP($I1046911,'[1]Price List, Weapons &amp; Items'!B$1:L$1048576,COLUMN('[1]Price List, Weapons &amp; Items'!$L$11)-1,0)</f>
        <v>no price, 0 count</v>
      </c>
      <c r="AW1046911" s="5" t="n">
        <f aca="false">IF(U1046911="Yes",1,0)</f>
        <v>1</v>
      </c>
      <c r="AX1046911" s="5" t="n">
        <f aca="false">IF(D1046911="Military",IF(OR(IFERROR(SEARCH("equipment",E1046911,1),0)&gt;0,IFERROR(SEARCH("weapons",E1046911,1),0)&gt;0),1,0),0)</f>
        <v>1</v>
      </c>
      <c r="AY1046911" s="5" t="str">
        <f aca="false">IFERROR(IF(VALUE(TEXT(C1046911,"mm"))=IF(AK1046911&gt;12,AK1046911-12,AK1046911),".",IF(TEXT(C1046911,"mm")="01",".",1)),"Value is not in date format")</f>
        <v>.</v>
      </c>
      <c r="AZ1046911" s="5" t="str">
        <f aca="false">IF(AND(A1046911=A1046910,C1046911=C1046910)=TRUE(),IF(F1046911=F1046910,".","1"),".")</f>
        <v>.</v>
      </c>
      <c r="BA1046911" s="5" t="str">
        <f aca="false">IF(AND(_xlfn.ISFORMULA(R1046911),_xlfn.ISFORMULA(S1046911),_xlfn.ISFORMULA(T1046911))=TRUE(),".",1)</f>
        <v>.</v>
      </c>
      <c r="BB1046911" s="5" t="str">
        <f aca="false">IF(T1046911&lt;&gt;".",IF(T1046911&gt;S1046911,1,"."),".")</f>
        <v>.</v>
      </c>
      <c r="BC1046911" s="5" t="n">
        <f aca="false">IFERROR(VLOOKUP(B1046911,'[1]Share, Heavy Weapons to Ukraine'!B$1:AA$1048576,COLUMN('[1]Share, Heavy Weapons to Ukraine'!C1046920)-1,0),0)</f>
        <v>1</v>
      </c>
      <c r="BD1046911" s="5" t="n">
        <f aca="false">VLOOKUP(Sheet1!B1046911,'[1]Country Summary (€)'!B$1:F$1048576,COLUMN('[1]Country Summary (€)'!C1046921)-1,FALSE())</f>
        <v>0</v>
      </c>
      <c r="BE1046911" s="5" t="str">
        <f aca="false">IF(AND(AG1046911=1,D1046911="Military",H1046911&lt;&gt;"Not given")=TRUE(),IF(SUMIFS(#REF!,#REF!,A1046911)&gt;0,ABS((SUMIFS(#REF!,#REF!,A1046911)/VLOOKUP("USD",'[1]Exchange Rates'!B$1:C$1048576,2,0)))/S1046911,"."),".")</f>
        <v>.</v>
      </c>
      <c r="BF1046911" s="1" t="str">
        <f aca="false">IF(AND(AG1046911=1,D1046911="Military",H1046911&lt;&gt;"Not given")=TRUE(),IF(SUMIFS(#REF!,#REF!,A1046911)&gt;0,IF((ABS((SUMIFS(#REF!,#REF!,A1046911)/VLOOKUP("USD",'[1]Exchange Rates'!B$1:C$1048576,2,0)))/S1046911)&gt;1,(SUMIFS(#REF!,#REF!,A1046911)-S1046911)/S1046911,(S1046911-SUMIFS(#REF!,#REF!,A1046911))/SUMIFS(#REF!,#REF!,A1046911)),"."),".")</f>
        <v>.</v>
      </c>
    </row>
    <row r="1046912" customFormat="false" ht="15.75" hidden="false" customHeight="true" outlineLevel="0" collapsed="false">
      <c r="A1046912" s="3" t="s">
        <v>104</v>
      </c>
      <c r="B1046912" s="3" t="s">
        <v>57</v>
      </c>
      <c r="C1046912" s="2" t="n">
        <v>44664</v>
      </c>
      <c r="D1046912" s="3" t="s">
        <v>105</v>
      </c>
      <c r="E1046912" s="3" t="s">
        <v>106</v>
      </c>
      <c r="F1046912" s="4" t="s">
        <v>143</v>
      </c>
      <c r="G1046912" s="5" t="s">
        <v>61</v>
      </c>
      <c r="H1046912" s="6" t="n">
        <v>800000000</v>
      </c>
      <c r="I1046912" s="1" t="s">
        <v>137</v>
      </c>
      <c r="J1046912" s="7" t="str">
        <f aca="false">VLOOKUP($I1046912,'[1]Price List, Weapons &amp; Items'!B$1:C$1048576,2,0)</f>
        <v>Military equipment</v>
      </c>
      <c r="K1046912" s="7" t="str">
        <f aca="false">IF(I1046912=".",I1046912,VLOOKUP($I1046912,'[1]Price List, Weapons &amp; Items'!B$1:D$1048576,3,0))</f>
        <v>Military equipment</v>
      </c>
      <c r="L1046912" s="8" t="n">
        <f aca="false">VLOOKUP(I1046912,'[1]Price List, Weapons &amp; Items'!B$1:E$1048576,4,0)</f>
        <v>0</v>
      </c>
      <c r="M1046912" s="9" t="n">
        <v>30000</v>
      </c>
      <c r="N1046912" s="9" t="n">
        <f aca="false">M1046912</f>
        <v>30000</v>
      </c>
      <c r="O1046912" s="9" t="n">
        <f aca="false">VLOOKUP($I1046912,'[1]Price List, Weapons &amp; Items'!B$1:G$1048576,6,0)</f>
        <v>500</v>
      </c>
      <c r="P1046912" s="6" t="str">
        <f aca="false">IF(TYPE(M1046912)=1,IF(TYPE(O1046912)=1,M1046912*O1046912,"No price"),".")</f>
        <v>No price</v>
      </c>
      <c r="Q1046912" s="6" t="str">
        <f aca="false">IF(TYPE(N1046912)=1,IF(TYPE(O1046912)=1,N1046912*O1046912,"No price"),".")</f>
        <v>.</v>
      </c>
      <c r="R1046912" s="6" t="str">
        <f aca="false">IF(AG1046912=1,IF(H1046912&lt;&gt;"Not given",H1046912,IF(TYPE(H1046912)=2,IF(SUMIFS(#REF!,#REF!,A1046912)&gt;0,SUMIFS(#REF!,#REF!,A1046912),"."),"Format error")),"")</f>
        <v/>
      </c>
      <c r="S1046912" s="6" t="str">
        <f aca="false">IF(AND(AG1046912=1,R1046912&lt;&gt;".")=TRUE(),R1046912/VLOOKUP(G1046912,'[1]Exchange Rates'!B$1:C$1048576,2,0),IF(R1046912=".",".",""))</f>
        <v/>
      </c>
      <c r="T1046912" s="6" t="str">
        <f aca="false">IF(AG1046912=1,IF(AI1046912="Value is not given at all",".",IF(AI1046912="Value is given by the source",S1046912,IF(AI1046912="Value is calculated with prices",(IF(SUMIFS(#REF!,#REF!,A1046912)&gt;0,SUMIFS(#REF!,#REF!,A1046912),"."))/VLOOKUP("USD",'[1]Exchange Rates'!B$1:C$1048576,2,0),"Error with coding"))),"")</f>
        <v/>
      </c>
      <c r="U1046912" s="5" t="s">
        <v>63</v>
      </c>
      <c r="V1046912" s="47" t="s">
        <v>110</v>
      </c>
      <c r="W1046912" s="45" t="s">
        <v>72</v>
      </c>
      <c r="X1046912" s="45" t="s">
        <v>76</v>
      </c>
      <c r="Y1046912" s="45" t="s">
        <v>172</v>
      </c>
      <c r="Z1046912" s="5" t="n">
        <v>0</v>
      </c>
      <c r="AA1046912" s="5" t="n">
        <v>0</v>
      </c>
      <c r="AB1046912" s="5" t="n">
        <f aca="false">IF(AND(D1046912="Humanitarian", AE1046912&lt;&gt;"."), 1, 0)</f>
        <v>0</v>
      </c>
      <c r="AC1046912" s="5" t="n">
        <f aca="false">IF(OR(M1046912="undisclosed", M1046912="."), 0, IF(M1046912=N1046912, 1, 0))</f>
        <v>1</v>
      </c>
      <c r="AD1046912" s="5" t="n">
        <v>1</v>
      </c>
      <c r="AE1046912" s="45" t="s">
        <v>108</v>
      </c>
      <c r="AF1046912" s="12" t="str">
        <f aca="false">""</f>
        <v/>
      </c>
      <c r="AG1046912" s="36" t="n">
        <v>0</v>
      </c>
      <c r="AH1046912" s="46" t="s">
        <v>66</v>
      </c>
      <c r="AI1046912" s="36" t="s">
        <v>66</v>
      </c>
      <c r="AJ1046912" s="36" t="n">
        <v>1</v>
      </c>
      <c r="AK1046912" s="36" t="n">
        <v>4</v>
      </c>
      <c r="AL1046912" s="36" t="n">
        <v>0</v>
      </c>
      <c r="AM1046912" s="36" t="n">
        <f aca="false">IF(OR(AN1046912="2022-2023",AN1046912=2022), 1, 0)</f>
        <v>1</v>
      </c>
      <c r="AN1046912" s="36" t="s">
        <v>68</v>
      </c>
      <c r="AO1046912" s="36" t="n">
        <f aca="false">VLOOKUP($I1046912,'[1]Price List, Weapons &amp; Items'!B$1:F$1048576,5,0)</f>
        <v>0</v>
      </c>
      <c r="AP1046912" s="36" t="n">
        <f aca="false">IF(AND(AO1046912=1,M1046912="undisclosed")=TRUE(),1,0)</f>
        <v>0</v>
      </c>
      <c r="AQ1046912" s="36" t="n">
        <f aca="false">IF(AND(AO1046912=1,N1046912="undisclosed")=TRUE(),1,0)</f>
        <v>0</v>
      </c>
      <c r="AR1046912" s="36" t="n">
        <f aca="false">IFERROR(IF(SEARCH("ammuni",I1046912,1)&gt;0,1,0),0)</f>
        <v>0</v>
      </c>
      <c r="AS1046912" s="5" t="str">
        <f aca="false">VLOOKUP($I1046912,'[1]Price List, Weapons &amp; Items'!B$1:L$1048576,COLUMN('[1]Price List, Weapons &amp; Items'!$J$11)-1,0)</f>
        <v>Military media (incl. websites)</v>
      </c>
      <c r="AT1046912" s="5" t="str">
        <f aca="false">IF(I1046912=".",".",VLOOKUP($I1046912,'[1]Price List, Weapons &amp; Items'!B$1:J$1048576,3,0))</f>
        <v>Military equipment</v>
      </c>
      <c r="AU1046912" s="13" t="str">
        <f aca="true">IF(AG1046912=1,(OFFSET(I1046912,0,0,COUNTIF(#REF!,A1046912),1)),"")</f>
        <v/>
      </c>
      <c r="AV1046912" s="5" t="n">
        <f aca="false">VLOOKUP($I1046912,'[1]Price List, Weapons &amp; Items'!B$1:L$1048576,COLUMN('[1]Price List, Weapons &amp; Items'!$L$11)-1,0)</f>
        <v>0</v>
      </c>
      <c r="AW1046912" s="5" t="n">
        <f aca="false">IF(U1046912="Yes",1,0)</f>
        <v>1</v>
      </c>
      <c r="AX1046912" s="5" t="n">
        <f aca="false">IF(D1046912="Military",IF(OR(IFERROR(SEARCH("equipment",E1046912,1),0)&gt;0,IFERROR(SEARCH("weapons",E1046912,1),0)&gt;0),1,0),0)</f>
        <v>1</v>
      </c>
      <c r="AY1046912" s="5" t="str">
        <f aca="false">IFERROR(IF(VALUE(TEXT(C1046912,"mm"))=IF(AK1046912&gt;12,AK1046912-12,AK1046912),".",IF(TEXT(C1046912,"mm")="01",".",1)),"Value is not in date format")</f>
        <v>.</v>
      </c>
      <c r="AZ1046912" s="5" t="str">
        <f aca="false">IF(AND(A1046912=A1046911,C1046912=C1046911)=TRUE(),IF(F1046912=F1046911,".","1"),".")</f>
        <v>.</v>
      </c>
      <c r="BA1046912" s="5" t="str">
        <f aca="false">IF(AND(_xlfn.ISFORMULA(R1046912),_xlfn.ISFORMULA(S1046912),_xlfn.ISFORMULA(T1046912))=TRUE(),".",1)</f>
        <v>.</v>
      </c>
      <c r="BB1046912" s="5" t="str">
        <f aca="false">IF(T1046912&lt;&gt;".",IF(T1046912&gt;S1046912,1,"."),".")</f>
        <v>.</v>
      </c>
      <c r="BC1046912" s="5" t="n">
        <f aca="false">IFERROR(VLOOKUP(B1046912,'[1]Share, Heavy Weapons to Ukraine'!B$1:AA$1048576,COLUMN('[1]Share, Heavy Weapons to Ukraine'!C1046921)-1,0),0)</f>
        <v>1</v>
      </c>
      <c r="BD1046912" s="5" t="n">
        <f aca="false">VLOOKUP(Sheet1!B1046912,'[1]Country Summary (€)'!B$1:F$1048576,COLUMN('[1]Country Summary (€)'!C1046922)-1,FALSE())</f>
        <v>0</v>
      </c>
      <c r="BE1046912" s="5" t="str">
        <f aca="false">IF(AND(AG1046912=1,D1046912="Military",H1046912&lt;&gt;"Not given")=TRUE(),IF(SUMIFS(#REF!,#REF!,A1046912)&gt;0,ABS((SUMIFS(#REF!,#REF!,A1046912)/VLOOKUP("USD",'[1]Exchange Rates'!B$1:C$1048576,2,0)))/S1046912,"."),".")</f>
        <v>.</v>
      </c>
      <c r="BF1046912" s="1" t="str">
        <f aca="false">IF(AND(AG1046912=1,D1046912="Military",H1046912&lt;&gt;"Not given")=TRUE(),IF(SUMIFS(#REF!,#REF!,A1046912)&gt;0,IF((ABS((SUMIFS(#REF!,#REF!,A1046912)/VLOOKUP("USD",'[1]Exchange Rates'!B$1:C$1048576,2,0)))/S1046912)&gt;1,(SUMIFS(#REF!,#REF!,A1046912)-S1046912)/S1046912,(S1046912-SUMIFS(#REF!,#REF!,A1046912))/SUMIFS(#REF!,#REF!,A1046912)),"."),".")</f>
        <v>.</v>
      </c>
    </row>
    <row r="1046913" customFormat="false" ht="15.75" hidden="false" customHeight="true" outlineLevel="0" collapsed="false">
      <c r="A1046913" s="3" t="s">
        <v>104</v>
      </c>
      <c r="B1046913" s="3" t="s">
        <v>57</v>
      </c>
      <c r="C1046913" s="2" t="n">
        <v>44664</v>
      </c>
      <c r="D1046913" s="3" t="s">
        <v>105</v>
      </c>
      <c r="E1046913" s="3" t="s">
        <v>106</v>
      </c>
      <c r="F1046913" s="4" t="s">
        <v>143</v>
      </c>
      <c r="G1046913" s="5" t="s">
        <v>61</v>
      </c>
      <c r="H1046913" s="6" t="n">
        <v>800000000</v>
      </c>
      <c r="I1046913" s="1" t="s">
        <v>139</v>
      </c>
      <c r="J1046913" s="7" t="str">
        <f aca="false">VLOOKUP($I1046913,'[1]Price List, Weapons &amp; Items'!B$1:C$1048576,2,0)</f>
        <v>Military equipment</v>
      </c>
      <c r="K1046913" s="7" t="str">
        <f aca="false">IF(I1046913=".",I1046913,VLOOKUP($I1046913,'[1]Price List, Weapons &amp; Items'!B$1:D$1048576,3,0))</f>
        <v>Military equipment</v>
      </c>
      <c r="L1046913" s="8" t="n">
        <f aca="false">VLOOKUP(I1046913,'[1]Price List, Weapons &amp; Items'!B$1:E$1048576,4,0)</f>
        <v>0</v>
      </c>
      <c r="M1046913" s="9" t="n">
        <v>30000</v>
      </c>
      <c r="N1046913" s="9" t="n">
        <f aca="false">M1046913</f>
        <v>30000</v>
      </c>
      <c r="O1046913" s="9" t="n">
        <f aca="false">VLOOKUP($I1046913,'[1]Price List, Weapons &amp; Items'!B$1:G$1048576,6,0)</f>
        <v>1400</v>
      </c>
      <c r="P1046913" s="6" t="str">
        <f aca="false">IF(TYPE(M1046913)=1,IF(TYPE(O1046913)=1,M1046913*O1046913,"No price"),".")</f>
        <v>No price</v>
      </c>
      <c r="Q1046913" s="6" t="str">
        <f aca="false">IF(TYPE(N1046913)=1,IF(TYPE(O1046913)=1,N1046913*O1046913,"No price"),".")</f>
        <v>.</v>
      </c>
      <c r="R1046913" s="6" t="str">
        <f aca="false">IF(AG1046913=1,IF(H1046913&lt;&gt;"Not given",H1046913,IF(TYPE(H1046913)=2,IF(SUMIFS(#REF!,#REF!,A1046913)&gt;0,SUMIFS(#REF!,#REF!,A1046913),"."),"Format error")),"")</f>
        <v/>
      </c>
      <c r="S1046913" s="6" t="str">
        <f aca="false">IF(AND(AG1046913=1,R1046913&lt;&gt;".")=TRUE(),R1046913/VLOOKUP(G1046913,'[1]Exchange Rates'!B$1:C$1048576,2,0),IF(R1046913=".",".",""))</f>
        <v/>
      </c>
      <c r="T1046913" s="6" t="str">
        <f aca="false">IF(AG1046913=1,IF(AI1046913="Value is not given at all",".",IF(AI1046913="Value is given by the source",S1046913,IF(AI1046913="Value is calculated with prices",(IF(SUMIFS(#REF!,#REF!,A1046913)&gt;0,SUMIFS(#REF!,#REF!,A1046913),"."))/VLOOKUP("USD",'[1]Exchange Rates'!B$1:C$1048576,2,0),"Error with coding"))),"")</f>
        <v/>
      </c>
      <c r="U1046913" s="5" t="s">
        <v>63</v>
      </c>
      <c r="V1046913" s="47" t="s">
        <v>110</v>
      </c>
      <c r="W1046913" s="45" t="s">
        <v>72</v>
      </c>
      <c r="X1046913" s="45" t="s">
        <v>76</v>
      </c>
      <c r="Y1046913" s="45" t="s">
        <v>173</v>
      </c>
      <c r="Z1046913" s="5" t="n">
        <v>0</v>
      </c>
      <c r="AA1046913" s="5" t="n">
        <v>0</v>
      </c>
      <c r="AB1046913" s="5" t="n">
        <f aca="false">IF(AND(D1046913="Humanitarian", AE1046913&lt;&gt;"."), 1, 0)</f>
        <v>0</v>
      </c>
      <c r="AC1046913" s="5" t="n">
        <f aca="false">IF(OR(M1046913="undisclosed", M1046913="."), 0, IF(M1046913=N1046913, 1, 0))</f>
        <v>1</v>
      </c>
      <c r="AD1046913" s="5" t="n">
        <v>1</v>
      </c>
      <c r="AE1046913" s="45" t="s">
        <v>108</v>
      </c>
      <c r="AF1046913" s="12" t="str">
        <f aca="false">""</f>
        <v/>
      </c>
      <c r="AG1046913" s="36" t="n">
        <v>0</v>
      </c>
      <c r="AH1046913" s="46" t="s">
        <v>66</v>
      </c>
      <c r="AI1046913" s="36" t="s">
        <v>66</v>
      </c>
      <c r="AJ1046913" s="36" t="n">
        <v>1</v>
      </c>
      <c r="AK1046913" s="36" t="n">
        <v>4</v>
      </c>
      <c r="AL1046913" s="36" t="n">
        <v>0</v>
      </c>
      <c r="AM1046913" s="36" t="n">
        <f aca="false">IF(OR(AN1046913="2022-2023",AN1046913=2022), 1, 0)</f>
        <v>1</v>
      </c>
      <c r="AN1046913" s="36" t="s">
        <v>68</v>
      </c>
      <c r="AO1046913" s="36" t="n">
        <f aca="false">VLOOKUP($I1046913,'[1]Price List, Weapons &amp; Items'!B$1:F$1048576,5,0)</f>
        <v>0</v>
      </c>
      <c r="AP1046913" s="36" t="n">
        <f aca="false">IF(AND(AO1046913=1,M1046913="undisclosed")=TRUE(),1,0)</f>
        <v>0</v>
      </c>
      <c r="AQ1046913" s="36" t="n">
        <f aca="false">IF(AND(AO1046913=1,N1046913="undisclosed")=TRUE(),1,0)</f>
        <v>0</v>
      </c>
      <c r="AR1046913" s="36" t="n">
        <f aca="false">IFERROR(IF(SEARCH("ammuni",I1046913,1)&gt;0,1,0),0)</f>
        <v>0</v>
      </c>
      <c r="AS1046913" s="5" t="str">
        <f aca="false">VLOOKUP($I1046913,'[1]Price List, Weapons &amp; Items'!B$1:L$1048576,COLUMN('[1]Price List, Weapons &amp; Items'!$J$11)-1,0)</f>
        <v>Military media (incl. websites)</v>
      </c>
      <c r="AT1046913" s="5" t="str">
        <f aca="false">IF(I1046913=".",".",VLOOKUP($I1046913,'[1]Price List, Weapons &amp; Items'!B$1:J$1048576,3,0))</f>
        <v>Military equipment</v>
      </c>
      <c r="AU1046913" s="13" t="str">
        <f aca="true">IF(AG1046913=1,(OFFSET(I1046913,0,0,COUNTIF(#REF!,A1046913),1)),"")</f>
        <v/>
      </c>
      <c r="AV1046913" s="5" t="n">
        <f aca="false">VLOOKUP($I1046913,'[1]Price List, Weapons &amp; Items'!B$1:L$1048576,COLUMN('[1]Price List, Weapons &amp; Items'!$L$11)-1,0)</f>
        <v>0</v>
      </c>
      <c r="AW1046913" s="5" t="n">
        <f aca="false">IF(U1046913="Yes",1,0)</f>
        <v>1</v>
      </c>
      <c r="AX1046913" s="5" t="n">
        <f aca="false">IF(D1046913="Military",IF(OR(IFERROR(SEARCH("equipment",E1046913,1),0)&gt;0,IFERROR(SEARCH("weapons",E1046913,1),0)&gt;0),1,0),0)</f>
        <v>1</v>
      </c>
      <c r="AY1046913" s="5" t="str">
        <f aca="false">IFERROR(IF(VALUE(TEXT(C1046913,"mm"))=IF(AK1046913&gt;12,AK1046913-12,AK1046913),".",IF(TEXT(C1046913,"mm")="01",".",1)),"Value is not in date format")</f>
        <v>.</v>
      </c>
      <c r="AZ1046913" s="5" t="str">
        <f aca="false">IF(AND(A1046913=A1046912,C1046913=C1046912)=TRUE(),IF(F1046913=F1046912,".","1"),".")</f>
        <v>.</v>
      </c>
      <c r="BA1046913" s="5" t="str">
        <f aca="false">IF(AND(_xlfn.ISFORMULA(R1046913),_xlfn.ISFORMULA(S1046913),_xlfn.ISFORMULA(T1046913))=TRUE(),".",1)</f>
        <v>.</v>
      </c>
      <c r="BB1046913" s="5" t="str">
        <f aca="false">IF(T1046913&lt;&gt;".",IF(T1046913&gt;S1046913,1,"."),".")</f>
        <v>.</v>
      </c>
      <c r="BC1046913" s="5" t="n">
        <f aca="false">IFERROR(VLOOKUP(B1046913,'[1]Share, Heavy Weapons to Ukraine'!B$1:AA$1048576,COLUMN('[1]Share, Heavy Weapons to Ukraine'!C1046922)-1,0),0)</f>
        <v>1</v>
      </c>
      <c r="BD1046913" s="5" t="n">
        <f aca="false">VLOOKUP(Sheet1!B1046913,'[1]Country Summary (€)'!B$1:F$1048576,COLUMN('[1]Country Summary (€)'!C1046923)-1,FALSE())</f>
        <v>0</v>
      </c>
      <c r="BE1046913" s="5" t="str">
        <f aca="false">IF(AND(AG1046913=1,D1046913="Military",H1046913&lt;&gt;"Not given")=TRUE(),IF(SUMIFS(#REF!,#REF!,A1046913)&gt;0,ABS((SUMIFS(#REF!,#REF!,A1046913)/VLOOKUP("USD",'[1]Exchange Rates'!B$1:C$1048576,2,0)))/S1046913,"."),".")</f>
        <v>.</v>
      </c>
      <c r="BF1046913" s="1" t="str">
        <f aca="false">IF(AND(AG1046913=1,D1046913="Military",H1046913&lt;&gt;"Not given")=TRUE(),IF(SUMIFS(#REF!,#REF!,A1046913)&gt;0,IF((ABS((SUMIFS(#REF!,#REF!,A1046913)/VLOOKUP("USD",'[1]Exchange Rates'!B$1:C$1048576,2,0)))/S1046913)&gt;1,(SUMIFS(#REF!,#REF!,A1046913)-S1046913)/S1046913,(S1046913-SUMIFS(#REF!,#REF!,A1046913))/SUMIFS(#REF!,#REF!,A1046913)),"."),".")</f>
        <v>.</v>
      </c>
    </row>
    <row r="1046914" customFormat="false" ht="15.75" hidden="false" customHeight="true" outlineLevel="0" collapsed="false">
      <c r="A1046914" s="3" t="s">
        <v>104</v>
      </c>
      <c r="B1046914" s="3" t="s">
        <v>57</v>
      </c>
      <c r="C1046914" s="2" t="n">
        <v>44664</v>
      </c>
      <c r="D1046914" s="3" t="s">
        <v>105</v>
      </c>
      <c r="E1046914" s="3" t="s">
        <v>106</v>
      </c>
      <c r="F1046914" s="4" t="s">
        <v>143</v>
      </c>
      <c r="G1046914" s="5" t="s">
        <v>61</v>
      </c>
      <c r="H1046914" s="6" t="n">
        <v>800000000</v>
      </c>
      <c r="I1046914" s="1" t="s">
        <v>174</v>
      </c>
      <c r="J1046914" s="7" t="str">
        <f aca="false">VLOOKUP($I1046914,'[1]Price List, Weapons &amp; Items'!B$1:C$1048576,2,0)</f>
        <v>Military equipment</v>
      </c>
      <c r="K1046914" s="7" t="str">
        <f aca="false">IF(I1046914=".",I1046914,VLOOKUP($I1046914,'[1]Price List, Weapons &amp; Items'!B$1:D$1048576,3,0))</f>
        <v>Military equipment</v>
      </c>
      <c r="L1046914" s="8" t="n">
        <f aca="false">VLOOKUP(I1046914,'[1]Price List, Weapons &amp; Items'!B$1:E$1048576,4,0)</f>
        <v>0</v>
      </c>
      <c r="M1046914" s="9" t="n">
        <v>2000</v>
      </c>
      <c r="N1046914" s="9" t="n">
        <f aca="false">M1046914</f>
        <v>2000</v>
      </c>
      <c r="O1046914" s="9" t="n">
        <f aca="false">VLOOKUP($I1046914,'[1]Price List, Weapons &amp; Items'!B$1:G$1048576,6,0)</f>
        <v>45</v>
      </c>
      <c r="P1046914" s="6" t="str">
        <f aca="false">IF(TYPE(M1046914)=1,IF(TYPE(O1046914)=1,M1046914*O1046914,"No price"),".")</f>
        <v>No price</v>
      </c>
      <c r="Q1046914" s="6" t="str">
        <f aca="false">IF(TYPE(N1046914)=1,IF(TYPE(O1046914)=1,N1046914*O1046914,"No price"),".")</f>
        <v>.</v>
      </c>
      <c r="R1046914" s="6" t="str">
        <f aca="false">IF(AG1046914=1,IF(H1046914&lt;&gt;"Not given",H1046914,IF(TYPE(H1046914)=2,IF(SUMIFS(#REF!,#REF!,A1046914)&gt;0,SUMIFS(#REF!,#REF!,A1046914),"."),"Format error")),"")</f>
        <v/>
      </c>
      <c r="S1046914" s="6" t="str">
        <f aca="false">IF(AND(AG1046914=1,R1046914&lt;&gt;".")=TRUE(),R1046914/VLOOKUP(G1046914,'[1]Exchange Rates'!B$1:C$1048576,2,0),IF(R1046914=".",".",""))</f>
        <v/>
      </c>
      <c r="T1046914" s="6" t="str">
        <f aca="false">IF(AG1046914=1,IF(AI1046914="Value is not given at all",".",IF(AI1046914="Value is given by the source",S1046914,IF(AI1046914="Value is calculated with prices",(IF(SUMIFS(#REF!,#REF!,A1046914)&gt;0,SUMIFS(#REF!,#REF!,A1046914),"."))/VLOOKUP("USD",'[1]Exchange Rates'!B$1:C$1048576,2,0),"Error with coding"))),"")</f>
        <v/>
      </c>
      <c r="U1046914" s="5" t="s">
        <v>63</v>
      </c>
      <c r="V1046914" s="47" t="s">
        <v>110</v>
      </c>
      <c r="W1046914" s="45" t="s">
        <v>72</v>
      </c>
      <c r="X1046914" s="45" t="s">
        <v>76</v>
      </c>
      <c r="Y1046914" s="45" t="s">
        <v>175</v>
      </c>
      <c r="Z1046914" s="5" t="n">
        <v>0</v>
      </c>
      <c r="AA1046914" s="5" t="n">
        <v>0</v>
      </c>
      <c r="AB1046914" s="5" t="n">
        <f aca="false">IF(AND(D1046914="Humanitarian", AE1046914&lt;&gt;"."), 1, 0)</f>
        <v>0</v>
      </c>
      <c r="AC1046914" s="5" t="n">
        <f aca="false">IF(OR(M1046914="undisclosed", M1046914="."), 0, IF(M1046914=N1046914, 1, 0))</f>
        <v>1</v>
      </c>
      <c r="AD1046914" s="5" t="n">
        <v>1</v>
      </c>
      <c r="AE1046914" s="45" t="s">
        <v>108</v>
      </c>
      <c r="AF1046914" s="12" t="str">
        <f aca="false">""</f>
        <v/>
      </c>
      <c r="AG1046914" s="36" t="n">
        <v>0</v>
      </c>
      <c r="AH1046914" s="46" t="s">
        <v>66</v>
      </c>
      <c r="AI1046914" s="36" t="s">
        <v>66</v>
      </c>
      <c r="AJ1046914" s="36" t="n">
        <v>1</v>
      </c>
      <c r="AK1046914" s="36" t="n">
        <v>4</v>
      </c>
      <c r="AL1046914" s="36" t="n">
        <v>0</v>
      </c>
      <c r="AM1046914" s="36" t="n">
        <f aca="false">IF(OR(AN1046914="2022-2023",AN1046914=2022), 1, 0)</f>
        <v>1</v>
      </c>
      <c r="AN1046914" s="36" t="s">
        <v>68</v>
      </c>
      <c r="AO1046914" s="36" t="n">
        <f aca="false">VLOOKUP($I1046914,'[1]Price List, Weapons &amp; Items'!B$1:F$1048576,5,0)</f>
        <v>0</v>
      </c>
      <c r="AP1046914" s="36" t="n">
        <f aca="false">IF(AND(AO1046914=1,M1046914="undisclosed")=TRUE(),1,0)</f>
        <v>0</v>
      </c>
      <c r="AQ1046914" s="36" t="n">
        <f aca="false">IF(AND(AO1046914=1,N1046914="undisclosed")=TRUE(),1,0)</f>
        <v>0</v>
      </c>
      <c r="AR1046914" s="36" t="n">
        <f aca="false">IFERROR(IF(SEARCH("ammuni",I1046914,1)&gt;0,1,0),0)</f>
        <v>0</v>
      </c>
      <c r="AS1046914" s="5" t="str">
        <f aca="false">VLOOKUP($I1046914,'[1]Price List, Weapons &amp; Items'!B$1:L$1048576,COLUMN('[1]Price List, Weapons &amp; Items'!$J$11)-1,0)</f>
        <v>Online marketplaces and stores</v>
      </c>
      <c r="AT1046914" s="5" t="str">
        <f aca="false">IF(I1046914=".",".",VLOOKUP($I1046914,'[1]Price List, Weapons &amp; Items'!B$1:J$1048576,3,0))</f>
        <v>Military equipment</v>
      </c>
      <c r="AU1046914" s="13" t="str">
        <f aca="true">IF(AG1046914=1,(OFFSET(I1046914,0,0,COUNTIF(#REF!,A1046914),1)),"")</f>
        <v/>
      </c>
      <c r="AV1046914" s="5" t="n">
        <f aca="false">VLOOKUP($I1046914,'[1]Price List, Weapons &amp; Items'!B$1:L$1048576,COLUMN('[1]Price List, Weapons &amp; Items'!$L$11)-1,0)</f>
        <v>0</v>
      </c>
      <c r="AW1046914" s="5" t="n">
        <f aca="false">IF(U1046914="Yes",1,0)</f>
        <v>1</v>
      </c>
      <c r="AX1046914" s="5" t="n">
        <f aca="false">IF(D1046914="Military",IF(OR(IFERROR(SEARCH("equipment",E1046914,1),0)&gt;0,IFERROR(SEARCH("weapons",E1046914,1),0)&gt;0),1,0),0)</f>
        <v>1</v>
      </c>
      <c r="AY1046914" s="5" t="str">
        <f aca="false">IFERROR(IF(VALUE(TEXT(C1046914,"mm"))=IF(AK1046914&gt;12,AK1046914-12,AK1046914),".",IF(TEXT(C1046914,"mm")="01",".",1)),"Value is not in date format")</f>
        <v>.</v>
      </c>
      <c r="AZ1046914" s="5" t="str">
        <f aca="false">IF(AND(A1046914=A1046913,C1046914=C1046913)=TRUE(),IF(F1046914=F1046913,".","1"),".")</f>
        <v>.</v>
      </c>
      <c r="BA1046914" s="5" t="str">
        <f aca="false">IF(AND(_xlfn.ISFORMULA(R1046914),_xlfn.ISFORMULA(S1046914),_xlfn.ISFORMULA(T1046914))=TRUE(),".",1)</f>
        <v>.</v>
      </c>
      <c r="BB1046914" s="5" t="str">
        <f aca="false">IF(T1046914&lt;&gt;".",IF(T1046914&gt;S1046914,1,"."),".")</f>
        <v>.</v>
      </c>
      <c r="BC1046914" s="5" t="n">
        <f aca="false">IFERROR(VLOOKUP(B1046914,'[1]Share, Heavy Weapons to Ukraine'!B$1:AA$1048576,COLUMN('[1]Share, Heavy Weapons to Ukraine'!C1046923)-1,0),0)</f>
        <v>1</v>
      </c>
      <c r="BD1046914" s="5" t="n">
        <f aca="false">VLOOKUP(Sheet1!B1046914,'[1]Country Summary (€)'!B$1:F$1048576,COLUMN('[1]Country Summary (€)'!C1046924)-1,FALSE())</f>
        <v>0</v>
      </c>
      <c r="BE1046914" s="5" t="str">
        <f aca="false">IF(AND(AG1046914=1,D1046914="Military",H1046914&lt;&gt;"Not given")=TRUE(),IF(SUMIFS(#REF!,#REF!,A1046914)&gt;0,ABS((SUMIFS(#REF!,#REF!,A1046914)/VLOOKUP("USD",'[1]Exchange Rates'!B$1:C$1048576,2,0)))/S1046914,"."),".")</f>
        <v>.</v>
      </c>
      <c r="BF1046914" s="1" t="str">
        <f aca="false">IF(AND(AG1046914=1,D1046914="Military",H1046914&lt;&gt;"Not given")=TRUE(),IF(SUMIFS(#REF!,#REF!,A1046914)&gt;0,IF((ABS((SUMIFS(#REF!,#REF!,A1046914)/VLOOKUP("USD",'[1]Exchange Rates'!B$1:C$1048576,2,0)))/S1046914)&gt;1,(SUMIFS(#REF!,#REF!,A1046914)-S1046914)/S1046914,(S1046914-SUMIFS(#REF!,#REF!,A1046914))/SUMIFS(#REF!,#REF!,A1046914)),"."),".")</f>
        <v>.</v>
      </c>
    </row>
    <row r="1046915" customFormat="false" ht="15.75" hidden="false" customHeight="true" outlineLevel="0" collapsed="false">
      <c r="A1046915" s="3" t="s">
        <v>104</v>
      </c>
      <c r="B1046915" s="3" t="s">
        <v>57</v>
      </c>
      <c r="C1046915" s="2" t="n">
        <v>44664</v>
      </c>
      <c r="D1046915" s="3" t="s">
        <v>105</v>
      </c>
      <c r="E1046915" s="3" t="s">
        <v>106</v>
      </c>
      <c r="F1046915" s="4" t="s">
        <v>143</v>
      </c>
      <c r="G1046915" s="5" t="s">
        <v>61</v>
      </c>
      <c r="H1046915" s="6" t="n">
        <v>800000000</v>
      </c>
      <c r="I1046915" s="1" t="s">
        <v>176</v>
      </c>
      <c r="J1046915" s="7" t="str">
        <f aca="false">VLOOKUP($I1046915,'[1]Price List, Weapons &amp; Items'!B$1:C$1048576,2,0)</f>
        <v>Military equipment</v>
      </c>
      <c r="K1046915" s="7" t="str">
        <f aca="false">IF(I1046915=".",I1046915,VLOOKUP($I1046915,'[1]Price List, Weapons &amp; Items'!B$1:D$1048576,3,0))</f>
        <v>Military equipment</v>
      </c>
      <c r="L1046915" s="8" t="n">
        <f aca="false">VLOOKUP(I1046915,'[1]Price List, Weapons &amp; Items'!B$1:E$1048576,4,0)</f>
        <v>0</v>
      </c>
      <c r="M1046915" s="9" t="n">
        <v>2000</v>
      </c>
      <c r="N1046915" s="9" t="n">
        <f aca="false">M1046915</f>
        <v>2000</v>
      </c>
      <c r="O1046915" s="9" t="n">
        <f aca="false">VLOOKUP($I1046915,'[1]Price List, Weapons &amp; Items'!B$1:G$1048576,6,0)</f>
        <v>51404</v>
      </c>
      <c r="P1046915" s="6" t="str">
        <f aca="false">IF(TYPE(M1046915)=1,IF(TYPE(O1046915)=1,M1046915*O1046915,"No price"),".")</f>
        <v>No price</v>
      </c>
      <c r="Q1046915" s="6" t="str">
        <f aca="false">IF(TYPE(N1046915)=1,IF(TYPE(O1046915)=1,N1046915*O1046915,"No price"),".")</f>
        <v>.</v>
      </c>
      <c r="R1046915" s="6" t="str">
        <f aca="false">IF(AG1046915=1,IF(H1046915&lt;&gt;"Not given",H1046915,IF(TYPE(H1046915)=2,IF(SUMIFS(#REF!,#REF!,A1046915)&gt;0,SUMIFS(#REF!,#REF!,A1046915),"."),"Format error")),"")</f>
        <v/>
      </c>
      <c r="S1046915" s="6" t="str">
        <f aca="false">IF(AND(AG1046915=1,R1046915&lt;&gt;".")=TRUE(),R1046915/VLOOKUP(G1046915,'[1]Exchange Rates'!B$1:C$1048576,2,0),IF(R1046915=".",".",""))</f>
        <v/>
      </c>
      <c r="T1046915" s="6" t="str">
        <f aca="false">IF(AG1046915=1,IF(AI1046915="Value is not given at all",".",IF(AI1046915="Value is given by the source",S1046915,IF(AI1046915="Value is calculated with prices",(IF(SUMIFS(#REF!,#REF!,A1046915)&gt;0,SUMIFS(#REF!,#REF!,A1046915),"."))/VLOOKUP("USD",'[1]Exchange Rates'!B$1:C$1048576,2,0),"Error with coding"))),"")</f>
        <v/>
      </c>
      <c r="U1046915" s="5" t="s">
        <v>63</v>
      </c>
      <c r="V1046915" s="47" t="s">
        <v>110</v>
      </c>
      <c r="W1046915" s="45" t="s">
        <v>72</v>
      </c>
      <c r="X1046915" s="45" t="s">
        <v>76</v>
      </c>
      <c r="Y1046915" s="45" t="s">
        <v>177</v>
      </c>
      <c r="Z1046915" s="5" t="n">
        <v>0</v>
      </c>
      <c r="AA1046915" s="5" t="n">
        <v>0</v>
      </c>
      <c r="AB1046915" s="5" t="n">
        <f aca="false">IF(AND(D1046915="Humanitarian", AE1046915&lt;&gt;"."), 1, 0)</f>
        <v>0</v>
      </c>
      <c r="AC1046915" s="5" t="n">
        <f aca="false">IF(OR(M1046915="undisclosed", M1046915="."), 0, IF(M1046915=N1046915, 1, 0))</f>
        <v>1</v>
      </c>
      <c r="AD1046915" s="5" t="n">
        <v>1</v>
      </c>
      <c r="AE1046915" s="45" t="s">
        <v>108</v>
      </c>
      <c r="AF1046915" s="12" t="str">
        <f aca="false">""</f>
        <v/>
      </c>
      <c r="AG1046915" s="36" t="n">
        <v>0</v>
      </c>
      <c r="AH1046915" s="46" t="s">
        <v>66</v>
      </c>
      <c r="AI1046915" s="36" t="s">
        <v>66</v>
      </c>
      <c r="AJ1046915" s="36" t="n">
        <v>1</v>
      </c>
      <c r="AK1046915" s="36" t="n">
        <v>4</v>
      </c>
      <c r="AL1046915" s="36" t="n">
        <v>0</v>
      </c>
      <c r="AM1046915" s="36" t="n">
        <f aca="false">IF(OR(AN1046915="2022-2023",AN1046915=2022), 1, 0)</f>
        <v>1</v>
      </c>
      <c r="AN1046915" s="36" t="s">
        <v>68</v>
      </c>
      <c r="AO1046915" s="36" t="n">
        <f aca="false">VLOOKUP($I1046915,'[1]Price List, Weapons &amp; Items'!B$1:F$1048576,5,0)</f>
        <v>0</v>
      </c>
      <c r="AP1046915" s="36" t="n">
        <f aca="false">IF(AND(AO1046915=1,M1046915="undisclosed")=TRUE(),1,0)</f>
        <v>0</v>
      </c>
      <c r="AQ1046915" s="36" t="n">
        <f aca="false">IF(AND(AO1046915=1,N1046915="undisclosed")=TRUE(),1,0)</f>
        <v>0</v>
      </c>
      <c r="AR1046915" s="36" t="n">
        <f aca="false">IFERROR(IF(SEARCH("ammuni",I1046915,1)&gt;0,1,0),0)</f>
        <v>0</v>
      </c>
      <c r="AS1046915" s="5" t="str">
        <f aca="false">VLOOKUP($I1046915,'[1]Price List, Weapons &amp; Items'!B$1:L$1048576,COLUMN('[1]Price List, Weapons &amp; Items'!$J$11)-1,0)</f>
        <v>Contracts</v>
      </c>
      <c r="AT1046915" s="5" t="str">
        <f aca="false">IF(I1046915=".",".",VLOOKUP($I1046915,'[1]Price List, Weapons &amp; Items'!B$1:J$1048576,3,0))</f>
        <v>Military equipment</v>
      </c>
      <c r="AU1046915" s="13" t="str">
        <f aca="true">IF(AG1046915=1,(OFFSET(I1046915,0,0,COUNTIF(#REF!,A1046915),1)),"")</f>
        <v/>
      </c>
      <c r="AV1046915" s="5" t="n">
        <f aca="false">VLOOKUP($I1046915,'[1]Price List, Weapons &amp; Items'!B$1:L$1048576,COLUMN('[1]Price List, Weapons &amp; Items'!$L$11)-1,0)</f>
        <v>0</v>
      </c>
      <c r="AW1046915" s="5" t="n">
        <f aca="false">IF(U1046915="Yes",1,0)</f>
        <v>1</v>
      </c>
      <c r="AX1046915" s="5" t="n">
        <f aca="false">IF(D1046915="Military",IF(OR(IFERROR(SEARCH("equipment",E1046915,1),0)&gt;0,IFERROR(SEARCH("weapons",E1046915,1),0)&gt;0),1,0),0)</f>
        <v>1</v>
      </c>
      <c r="AY1046915" s="5" t="str">
        <f aca="false">IFERROR(IF(VALUE(TEXT(C1046915,"mm"))=IF(AK1046915&gt;12,AK1046915-12,AK1046915),".",IF(TEXT(C1046915,"mm")="01",".",1)),"Value is not in date format")</f>
        <v>.</v>
      </c>
      <c r="AZ1046915" s="5" t="str">
        <f aca="false">IF(AND(A1046915=A1046914,C1046915=C1046914)=TRUE(),IF(F1046915=F1046914,".","1"),".")</f>
        <v>.</v>
      </c>
      <c r="BA1046915" s="5" t="str">
        <f aca="false">IF(AND(_xlfn.ISFORMULA(R1046915),_xlfn.ISFORMULA(S1046915),_xlfn.ISFORMULA(T1046915))=TRUE(),".",1)</f>
        <v>.</v>
      </c>
      <c r="BB1046915" s="5" t="str">
        <f aca="false">IF(T1046915&lt;&gt;".",IF(T1046915&gt;S1046915,1,"."),".")</f>
        <v>.</v>
      </c>
      <c r="BC1046915" s="5" t="n">
        <f aca="false">IFERROR(VLOOKUP(B1046915,'[1]Share, Heavy Weapons to Ukraine'!B$1:AA$1048576,COLUMN('[1]Share, Heavy Weapons to Ukraine'!C1046924)-1,0),0)</f>
        <v>1</v>
      </c>
      <c r="BD1046915" s="5" t="n">
        <f aca="false">VLOOKUP(Sheet1!B1046915,'[1]Country Summary (€)'!B$1:F$1048576,COLUMN('[1]Country Summary (€)'!C1046925)-1,FALSE())</f>
        <v>0</v>
      </c>
      <c r="BE1046915" s="5" t="str">
        <f aca="false">IF(AND(AG1046915=1,D1046915="Military",H1046915&lt;&gt;"Not given")=TRUE(),IF(SUMIFS(#REF!,#REF!,A1046915)&gt;0,ABS((SUMIFS(#REF!,#REF!,A1046915)/VLOOKUP("USD",'[1]Exchange Rates'!B$1:C$1048576,2,0)))/S1046915,"."),".")</f>
        <v>.</v>
      </c>
      <c r="BF1046915" s="1" t="str">
        <f aca="false">IF(AND(AG1046915=1,D1046915="Military",H1046915&lt;&gt;"Not given")=TRUE(),IF(SUMIFS(#REF!,#REF!,A1046915)&gt;0,IF((ABS((SUMIFS(#REF!,#REF!,A1046915)/VLOOKUP("USD",'[1]Exchange Rates'!B$1:C$1048576,2,0)))/S1046915)&gt;1,(SUMIFS(#REF!,#REF!,A1046915)-S1046915)/S1046915,(S1046915-SUMIFS(#REF!,#REF!,A1046915))/SUMIFS(#REF!,#REF!,A1046915)),"."),".")</f>
        <v>.</v>
      </c>
    </row>
    <row r="1046916" customFormat="false" ht="15.75" hidden="false" customHeight="true" outlineLevel="0" collapsed="false">
      <c r="A1046916" s="3" t="s">
        <v>104</v>
      </c>
      <c r="B1046916" s="3" t="s">
        <v>57</v>
      </c>
      <c r="C1046916" s="2" t="n">
        <v>44664</v>
      </c>
      <c r="D1046916" s="3" t="s">
        <v>105</v>
      </c>
      <c r="E1046916" s="3" t="s">
        <v>106</v>
      </c>
      <c r="F1046916" s="4" t="s">
        <v>143</v>
      </c>
      <c r="G1046916" s="5" t="s">
        <v>61</v>
      </c>
      <c r="H1046916" s="6" t="n">
        <v>800000000</v>
      </c>
      <c r="I1046916" s="1" t="s">
        <v>178</v>
      </c>
      <c r="J1046916" s="7" t="str">
        <f aca="false">VLOOKUP($I1046916,'[1]Price List, Weapons &amp; Items'!B$1:C$1048576,2,0)</f>
        <v>Military equipment</v>
      </c>
      <c r="K1046916" s="7" t="str">
        <f aca="false">IF(I1046916=".",I1046916,VLOOKUP($I1046916,'[1]Price List, Weapons &amp; Items'!B$1:D$1048576,3,0))</f>
        <v>Military equipment</v>
      </c>
      <c r="L1046916" s="8" t="n">
        <f aca="false">VLOOKUP(I1046916,'[1]Price List, Weapons &amp; Items'!B$1:E$1048576,4,0)</f>
        <v>0</v>
      </c>
      <c r="M1046916" s="9" t="s">
        <v>166</v>
      </c>
      <c r="N1046916" s="9" t="s">
        <v>166</v>
      </c>
      <c r="O1046916" s="9" t="n">
        <f aca="false">VLOOKUP($I1046916,'[1]Price List, Weapons &amp; Items'!B$1:G$1048576,6,0)</f>
        <v>90</v>
      </c>
      <c r="P1046916" s="6" t="str">
        <f aca="false">IF(TYPE(M1046916)=1,IF(TYPE(O1046916)=1,M1046916*O1046916,"No price"),".")</f>
        <v>.</v>
      </c>
      <c r="Q1046916" s="6" t="str">
        <f aca="false">IF(TYPE(N1046916)=1,IF(TYPE(O1046916)=1,N1046916*O1046916,"No price"),".")</f>
        <v>.</v>
      </c>
      <c r="R1046916" s="6" t="str">
        <f aca="false">IF(AG1046916=1,IF(H1046916&lt;&gt;"Not given",H1046916,IF(TYPE(H1046916)=2,IF(SUMIFS(#REF!,#REF!,A1046916)&gt;0,SUMIFS(#REF!,#REF!,A1046916),"."),"Format error")),"")</f>
        <v/>
      </c>
      <c r="S1046916" s="6" t="str">
        <f aca="false">IF(AND(AG1046916=1,R1046916&lt;&gt;".")=TRUE(),R1046916/VLOOKUP(G1046916,'[1]Exchange Rates'!B$1:C$1048576,2,0),IF(R1046916=".",".",""))</f>
        <v/>
      </c>
      <c r="T1046916" s="6" t="str">
        <f aca="false">IF(AG1046916=1,IF(AI1046916="Value is not given at all",".",IF(AI1046916="Value is given by the source",S1046916,IF(AI1046916="Value is calculated with prices",(IF(SUMIFS(#REF!,#REF!,A1046916)&gt;0,SUMIFS(#REF!,#REF!,A1046916),"."))/VLOOKUP("USD",'[1]Exchange Rates'!B$1:C$1048576,2,0),"Error with coding"))),"")</f>
        <v/>
      </c>
      <c r="U1046916" s="5" t="s">
        <v>63</v>
      </c>
      <c r="V1046916" s="47" t="s">
        <v>110</v>
      </c>
      <c r="W1046916" s="45" t="s">
        <v>72</v>
      </c>
      <c r="X1046916" s="45" t="s">
        <v>76</v>
      </c>
      <c r="Y1046916" s="45" t="s">
        <v>179</v>
      </c>
      <c r="Z1046916" s="5" t="n">
        <v>0</v>
      </c>
      <c r="AA1046916" s="5" t="n">
        <v>0</v>
      </c>
      <c r="AB1046916" s="5" t="n">
        <f aca="false">IF(AND(D1046916="Humanitarian", AE1046916&lt;&gt;"."), 1, 0)</f>
        <v>0</v>
      </c>
      <c r="AC1046916" s="5" t="n">
        <f aca="false">IF(OR(M1046916="undisclosed", M1046916="."), 0, IF(M1046916=N1046916, 1, 0))</f>
        <v>0</v>
      </c>
      <c r="AD1046916" s="5" t="n">
        <v>1</v>
      </c>
      <c r="AE1046916" s="45" t="s">
        <v>108</v>
      </c>
      <c r="AF1046916" s="12" t="str">
        <f aca="false">""</f>
        <v/>
      </c>
      <c r="AG1046916" s="36" t="n">
        <v>0</v>
      </c>
      <c r="AH1046916" s="46" t="s">
        <v>66</v>
      </c>
      <c r="AI1046916" s="36" t="s">
        <v>66</v>
      </c>
      <c r="AJ1046916" s="36" t="n">
        <v>1</v>
      </c>
      <c r="AK1046916" s="36" t="n">
        <v>4</v>
      </c>
      <c r="AL1046916" s="36" t="n">
        <v>0</v>
      </c>
      <c r="AM1046916" s="36" t="n">
        <f aca="false">IF(OR(AN1046916="2022-2023",AN1046916=2022), 1, 0)</f>
        <v>1</v>
      </c>
      <c r="AN1046916" s="36" t="s">
        <v>68</v>
      </c>
      <c r="AO1046916" s="36" t="n">
        <f aca="false">VLOOKUP($I1046916,'[1]Price List, Weapons &amp; Items'!B$1:F$1048576,5,0)</f>
        <v>0</v>
      </c>
      <c r="AP1046916" s="36" t="n">
        <f aca="false">IF(AND(AO1046916=1,M1046916="undisclosed")=TRUE(),1,0)</f>
        <v>0</v>
      </c>
      <c r="AQ1046916" s="36" t="n">
        <f aca="false">IF(AND(AO1046916=1,N1046916="undisclosed")=TRUE(),1,0)</f>
        <v>0</v>
      </c>
      <c r="AR1046916" s="36" t="n">
        <f aca="false">IFERROR(IF(SEARCH("ammuni",I1046916,1)&gt;0,1,0),0)</f>
        <v>0</v>
      </c>
      <c r="AS1046916" s="5" t="str">
        <f aca="false">VLOOKUP($I1046916,'[1]Price List, Weapons &amp; Items'!B$1:L$1048576,COLUMN('[1]Price List, Weapons &amp; Items'!$J$11)-1,0)</f>
        <v>Media reports (incl. social media)</v>
      </c>
      <c r="AT1046916" s="5" t="str">
        <f aca="false">IF(I1046916=".",".",VLOOKUP($I1046916,'[1]Price List, Weapons &amp; Items'!B$1:J$1048576,3,0))</f>
        <v>Military equipment</v>
      </c>
      <c r="AU1046916" s="13" t="str">
        <f aca="true">IF(AG1046916=1,(OFFSET(I1046916,0,0,COUNTIF(#REF!,A1046916),1)),"")</f>
        <v/>
      </c>
      <c r="AV1046916" s="5" t="str">
        <f aca="false">VLOOKUP($I1046916,'[1]Price List, Weapons &amp; Items'!B$1:L$1048576,COLUMN('[1]Price List, Weapons &amp; Items'!$L$11)-1,0)</f>
        <v>no price, 0 count</v>
      </c>
      <c r="AW1046916" s="5" t="n">
        <f aca="false">IF(U1046916="Yes",1,0)</f>
        <v>1</v>
      </c>
      <c r="AX1046916" s="5" t="n">
        <f aca="false">IF(D1046916="Military",IF(OR(IFERROR(SEARCH("equipment",E1046916,1),0)&gt;0,IFERROR(SEARCH("weapons",E1046916,1),0)&gt;0),1,0),0)</f>
        <v>1</v>
      </c>
      <c r="AY1046916" s="5" t="str">
        <f aca="false">IFERROR(IF(VALUE(TEXT(C1046916,"mm"))=IF(AK1046916&gt;12,AK1046916-12,AK1046916),".",IF(TEXT(C1046916,"mm")="01",".",1)),"Value is not in date format")</f>
        <v>.</v>
      </c>
      <c r="AZ1046916" s="5" t="str">
        <f aca="false">IF(AND(A1046916=A1046915,C1046916=C1046915)=TRUE(),IF(F1046916=F1046915,".","1"),".")</f>
        <v>.</v>
      </c>
      <c r="BA1046916" s="5" t="str">
        <f aca="false">IF(AND(_xlfn.ISFORMULA(R1046916),_xlfn.ISFORMULA(S1046916),_xlfn.ISFORMULA(T1046916))=TRUE(),".",1)</f>
        <v>.</v>
      </c>
      <c r="BB1046916" s="5" t="str">
        <f aca="false">IF(T1046916&lt;&gt;".",IF(T1046916&gt;S1046916,1,"."),".")</f>
        <v>.</v>
      </c>
      <c r="BC1046916" s="5" t="n">
        <f aca="false">IFERROR(VLOOKUP(B1046916,'[1]Share, Heavy Weapons to Ukraine'!B$1:AA$1048576,COLUMN('[1]Share, Heavy Weapons to Ukraine'!C1046925)-1,0),0)</f>
        <v>1</v>
      </c>
      <c r="BD1046916" s="5" t="n">
        <f aca="false">VLOOKUP(Sheet1!B1046916,'[1]Country Summary (€)'!B$1:F$1048576,COLUMN('[1]Country Summary (€)'!C1046926)-1,FALSE())</f>
        <v>0</v>
      </c>
      <c r="BE1046916" s="5" t="str">
        <f aca="false">IF(AND(AG1046916=1,D1046916="Military",H1046916&lt;&gt;"Not given")=TRUE(),IF(SUMIFS(#REF!,#REF!,A1046916)&gt;0,ABS((SUMIFS(#REF!,#REF!,A1046916)/VLOOKUP("USD",'[1]Exchange Rates'!B$1:C$1048576,2,0)))/S1046916,"."),".")</f>
        <v>.</v>
      </c>
      <c r="BF1046916" s="1" t="str">
        <f aca="false">IF(AND(AG1046916=1,D1046916="Military",H1046916&lt;&gt;"Not given")=TRUE(),IF(SUMIFS(#REF!,#REF!,A1046916)&gt;0,IF((ABS((SUMIFS(#REF!,#REF!,A1046916)/VLOOKUP("USD",'[1]Exchange Rates'!B$1:C$1048576,2,0)))/S1046916)&gt;1,(SUMIFS(#REF!,#REF!,A1046916)-S1046916)/S1046916,(S1046916-SUMIFS(#REF!,#REF!,A1046916))/SUMIFS(#REF!,#REF!,A1046916)),"."),".")</f>
        <v>.</v>
      </c>
    </row>
    <row r="1046917" customFormat="false" ht="15.75" hidden="false" customHeight="true" outlineLevel="0" collapsed="false">
      <c r="A1046917" s="3" t="s">
        <v>104</v>
      </c>
      <c r="B1046917" s="3" t="s">
        <v>57</v>
      </c>
      <c r="C1046917" s="2" t="n">
        <v>44664</v>
      </c>
      <c r="D1046917" s="3" t="s">
        <v>105</v>
      </c>
      <c r="E1046917" s="3" t="s">
        <v>106</v>
      </c>
      <c r="F1046917" s="4" t="s">
        <v>143</v>
      </c>
      <c r="G1046917" s="5" t="s">
        <v>61</v>
      </c>
      <c r="H1046917" s="6" t="n">
        <v>800000000</v>
      </c>
      <c r="I1046917" s="1" t="s">
        <v>180</v>
      </c>
      <c r="J1046917" s="7" t="str">
        <f aca="false">VLOOKUP($I1046917,'[1]Price List, Weapons &amp; Items'!B$1:C$1048576,2,0)</f>
        <v>Light armaments &amp; infantry</v>
      </c>
      <c r="K1046917" s="7" t="str">
        <f aca="false">IF(I1046917=".",I1046917,VLOOKUP($I1046917,'[1]Price List, Weapons &amp; Items'!B$1:D$1048576,3,0))</f>
        <v>Explosive</v>
      </c>
      <c r="L1046917" s="8" t="n">
        <f aca="false">VLOOKUP(I1046917,'[1]Price List, Weapons &amp; Items'!B$1:E$1048576,4,0)</f>
        <v>0</v>
      </c>
      <c r="M1046917" s="9" t="s">
        <v>166</v>
      </c>
      <c r="N1046917" s="9" t="s">
        <v>166</v>
      </c>
      <c r="O1046917" s="9" t="n">
        <f aca="false">VLOOKUP($I1046917,'[1]Price List, Weapons &amp; Items'!B$1:G$1048576,6,0)</f>
        <v>223.15</v>
      </c>
      <c r="P1046917" s="6" t="str">
        <f aca="false">IF(TYPE(M1046917)=1,IF(TYPE(O1046917)=1,M1046917*O1046917,"No price"),".")</f>
        <v>.</v>
      </c>
      <c r="Q1046917" s="6" t="str">
        <f aca="false">IF(TYPE(N1046917)=1,IF(TYPE(O1046917)=1,N1046917*O1046917,"No price"),".")</f>
        <v>.</v>
      </c>
      <c r="R1046917" s="6" t="str">
        <f aca="false">IF(AG1046917=1,IF(H1046917&lt;&gt;"Not given",H1046917,IF(TYPE(H1046917)=2,IF(SUMIFS(#REF!,#REF!,A1046917)&gt;0,SUMIFS(#REF!,#REF!,A1046917),"."),"Format error")),"")</f>
        <v/>
      </c>
      <c r="S1046917" s="6" t="str">
        <f aca="false">IF(AND(AG1046917=1,R1046917&lt;&gt;".")=TRUE(),R1046917/VLOOKUP(G1046917,'[1]Exchange Rates'!B$1:C$1048576,2,0),IF(R1046917=".",".",""))</f>
        <v/>
      </c>
      <c r="T1046917" s="6" t="str">
        <f aca="false">IF(AG1046917=1,IF(AI1046917="Value is not given at all",".",IF(AI1046917="Value is given by the source",S1046917,IF(AI1046917="Value is calculated with prices",(IF(SUMIFS(#REF!,#REF!,A1046917)&gt;0,SUMIFS(#REF!,#REF!,A1046917),"."))/VLOOKUP("USD",'[1]Exchange Rates'!B$1:C$1048576,2,0),"Error with coding"))),"")</f>
        <v/>
      </c>
      <c r="U1046917" s="5" t="s">
        <v>63</v>
      </c>
      <c r="V1046917" s="47" t="s">
        <v>110</v>
      </c>
      <c r="W1046917" s="45" t="s">
        <v>72</v>
      </c>
      <c r="X1046917" s="45" t="s">
        <v>76</v>
      </c>
      <c r="Y1046917" s="45" t="s">
        <v>181</v>
      </c>
      <c r="Z1046917" s="5" t="n">
        <v>0</v>
      </c>
      <c r="AA1046917" s="5" t="n">
        <v>0</v>
      </c>
      <c r="AB1046917" s="5" t="n">
        <f aca="false">IF(AND(D1046917="Humanitarian", AE1046917&lt;&gt;"."), 1, 0)</f>
        <v>0</v>
      </c>
      <c r="AC1046917" s="5" t="n">
        <f aca="false">IF(OR(M1046917="undisclosed", M1046917="."), 0, IF(M1046917=N1046917, 1, 0))</f>
        <v>0</v>
      </c>
      <c r="AD1046917" s="5" t="n">
        <v>1</v>
      </c>
      <c r="AE1046917" s="45" t="s">
        <v>108</v>
      </c>
      <c r="AF1046917" s="12" t="str">
        <f aca="false">""</f>
        <v/>
      </c>
      <c r="AG1046917" s="36" t="n">
        <v>0</v>
      </c>
      <c r="AH1046917" s="46" t="s">
        <v>66</v>
      </c>
      <c r="AI1046917" s="36" t="s">
        <v>66</v>
      </c>
      <c r="AJ1046917" s="36" t="n">
        <v>1</v>
      </c>
      <c r="AK1046917" s="36" t="n">
        <v>4</v>
      </c>
      <c r="AL1046917" s="36" t="n">
        <v>0</v>
      </c>
      <c r="AM1046917" s="36" t="n">
        <f aca="false">IF(OR(AN1046917="2022-2023",AN1046917=2022), 1, 0)</f>
        <v>1</v>
      </c>
      <c r="AN1046917" s="36" t="s">
        <v>68</v>
      </c>
      <c r="AO1046917" s="36" t="n">
        <f aca="false">VLOOKUP($I1046917,'[1]Price List, Weapons &amp; Items'!B$1:F$1048576,5,0)</f>
        <v>0</v>
      </c>
      <c r="AP1046917" s="36" t="n">
        <f aca="false">IF(AND(AO1046917=1,M1046917="undisclosed")=TRUE(),1,0)</f>
        <v>0</v>
      </c>
      <c r="AQ1046917" s="36" t="n">
        <f aca="false">IF(AND(AO1046917=1,N1046917="undisclosed")=TRUE(),1,0)</f>
        <v>0</v>
      </c>
      <c r="AR1046917" s="36" t="n">
        <f aca="false">IFERROR(IF(SEARCH("ammuni",I1046917,1)&gt;0,1,0),0)</f>
        <v>0</v>
      </c>
      <c r="AS1046917" s="5" t="str">
        <f aca="false">VLOOKUP($I1046917,'[1]Price List, Weapons &amp; Items'!B$1:L$1048576,COLUMN('[1]Price List, Weapons &amp; Items'!$J$11)-1,0)</f>
        <v>Miscellaneous</v>
      </c>
      <c r="AT1046917" s="5" t="str">
        <f aca="false">IF(I1046917=".",".",VLOOKUP($I1046917,'[1]Price List, Weapons &amp; Items'!B$1:J$1048576,3,0))</f>
        <v>Explosive</v>
      </c>
      <c r="AU1046917" s="13" t="str">
        <f aca="true">IF(AG1046917=1,(OFFSET(I1046917,0,0,COUNTIF(#REF!,A1046917),1)),"")</f>
        <v/>
      </c>
      <c r="AV1046917" s="5" t="str">
        <f aca="false">VLOOKUP($I1046917,'[1]Price List, Weapons &amp; Items'!B$1:L$1048576,COLUMN('[1]Price List, Weapons &amp; Items'!$L$11)-1,0)</f>
        <v>no price, 0 count</v>
      </c>
      <c r="AW1046917" s="5" t="n">
        <f aca="false">IF(U1046917="Yes",1,0)</f>
        <v>1</v>
      </c>
      <c r="AX1046917" s="5" t="n">
        <f aca="false">IF(D1046917="Military",IF(OR(IFERROR(SEARCH("equipment",E1046917,1),0)&gt;0,IFERROR(SEARCH("weapons",E1046917,1),0)&gt;0),1,0),0)</f>
        <v>1</v>
      </c>
      <c r="AY1046917" s="5" t="str">
        <f aca="false">IFERROR(IF(VALUE(TEXT(C1046917,"mm"))=IF(AK1046917&gt;12,AK1046917-12,AK1046917),".",IF(TEXT(C1046917,"mm")="01",".",1)),"Value is not in date format")</f>
        <v>.</v>
      </c>
      <c r="AZ1046917" s="5" t="str">
        <f aca="false">IF(AND(A1046917=A1046916,C1046917=C1046916)=TRUE(),IF(F1046917=F1046916,".","1"),".")</f>
        <v>.</v>
      </c>
      <c r="BA1046917" s="5" t="str">
        <f aca="false">IF(AND(_xlfn.ISFORMULA(R1046917),_xlfn.ISFORMULA(S1046917),_xlfn.ISFORMULA(T1046917))=TRUE(),".",1)</f>
        <v>.</v>
      </c>
      <c r="BB1046917" s="5" t="str">
        <f aca="false">IF(T1046917&lt;&gt;".",IF(T1046917&gt;S1046917,1,"."),".")</f>
        <v>.</v>
      </c>
      <c r="BC1046917" s="5" t="n">
        <f aca="false">IFERROR(VLOOKUP(B1046917,'[1]Share, Heavy Weapons to Ukraine'!B$1:AA$1048576,COLUMN('[1]Share, Heavy Weapons to Ukraine'!C1046926)-1,0),0)</f>
        <v>1</v>
      </c>
      <c r="BD1046917" s="5" t="n">
        <f aca="false">VLOOKUP(Sheet1!B1046917,'[1]Country Summary (€)'!B$1:F$1048576,COLUMN('[1]Country Summary (€)'!C1046927)-1,FALSE())</f>
        <v>0</v>
      </c>
      <c r="BE1046917" s="5" t="str">
        <f aca="false">IF(AND(AG1046917=1,D1046917="Military",H1046917&lt;&gt;"Not given")=TRUE(),IF(SUMIFS(#REF!,#REF!,A1046917)&gt;0,ABS((SUMIFS(#REF!,#REF!,A1046917)/VLOOKUP("USD",'[1]Exchange Rates'!B$1:C$1048576,2,0)))/S1046917,"."),".")</f>
        <v>.</v>
      </c>
      <c r="BF1046917" s="1" t="str">
        <f aca="false">IF(AND(AG1046917=1,D1046917="Military",H1046917&lt;&gt;"Not given")=TRUE(),IF(SUMIFS(#REF!,#REF!,A1046917)&gt;0,IF((ABS((SUMIFS(#REF!,#REF!,A1046917)/VLOOKUP("USD",'[1]Exchange Rates'!B$1:C$1048576,2,0)))/S1046917)&gt;1,(SUMIFS(#REF!,#REF!,A1046917)-S1046917)/S1046917,(S1046917-SUMIFS(#REF!,#REF!,A1046917))/SUMIFS(#REF!,#REF!,A1046917)),"."),".")</f>
        <v>.</v>
      </c>
    </row>
    <row r="1046918" customFormat="false" ht="15.75" hidden="false" customHeight="true" outlineLevel="0" collapsed="false">
      <c r="A1046918" s="3" t="s">
        <v>104</v>
      </c>
      <c r="B1046918" s="3" t="s">
        <v>57</v>
      </c>
      <c r="C1046918" s="2" t="n">
        <v>44672</v>
      </c>
      <c r="D1046918" s="3" t="s">
        <v>105</v>
      </c>
      <c r="E1046918" s="3" t="s">
        <v>106</v>
      </c>
      <c r="F1046918" s="4" t="s">
        <v>143</v>
      </c>
      <c r="G1046918" s="5" t="s">
        <v>61</v>
      </c>
      <c r="H1046918" s="6" t="n">
        <v>800000000</v>
      </c>
      <c r="I1046918" s="1" t="s">
        <v>144</v>
      </c>
      <c r="J1046918" s="7" t="str">
        <f aca="false">VLOOKUP($I1046918,'[1]Price List, Weapons &amp; Items'!B$1:C$1048576,2,0)</f>
        <v>Heavy weapon</v>
      </c>
      <c r="K1046918" s="7" t="str">
        <f aca="false">IF(I1046918=".",I1046918,VLOOKUP($I1046918,'[1]Price List, Weapons &amp; Items'!B$1:D$1048576,3,0))</f>
        <v>155mm howitzer</v>
      </c>
      <c r="L1046918" s="8" t="n">
        <f aca="false">VLOOKUP(I1046918,'[1]Price List, Weapons &amp; Items'!B$1:E$1048576,4,0)</f>
        <v>0</v>
      </c>
      <c r="M1046918" s="9" t="n">
        <v>72</v>
      </c>
      <c r="N1046918" s="9" t="n">
        <v>72</v>
      </c>
      <c r="O1046918" s="9" t="n">
        <f aca="false">VLOOKUP($I1046918,'[1]Price List, Weapons &amp; Items'!B$1:G$1048576,6,0)</f>
        <v>5170000</v>
      </c>
      <c r="P1046918" s="6" t="str">
        <f aca="false">IF(TYPE(M1046918)=1,IF(TYPE(O1046918)=1,M1046918*O1046918,"No price"),".")</f>
        <v>No price</v>
      </c>
      <c r="Q1046918" s="6" t="str">
        <f aca="false">IF(TYPE(N1046918)=1,IF(TYPE(O1046918)=1,N1046918*O1046918,"No price"),".")</f>
        <v>No price</v>
      </c>
      <c r="R1046918" s="6" t="str">
        <f aca="false">IF(AG1046918=1,IF(H1046918&lt;&gt;"Not given",H1046918,IF(TYPE(H1046918)=2,IF(SUMIFS(#REF!,#REF!,A1046918)&gt;0,SUMIFS(#REF!,#REF!,A1046918),"."),"Format error")),"")</f>
        <v/>
      </c>
      <c r="S1046918" s="6" t="str">
        <f aca="false">IF(AND(AG1046918=1,R1046918&lt;&gt;".")=TRUE(),R1046918/VLOOKUP(G1046918,'[1]Exchange Rates'!B$1:C$1048576,2,0),IF(R1046918=".",".",""))</f>
        <v/>
      </c>
      <c r="T1046918" s="6" t="str">
        <f aca="false">IF(AG1046918=1,IF(AI1046918="Value is not given at all",".",IF(AI1046918="Value is given by the source",S1046918,IF(AI1046918="Value is calculated with prices",(IF(SUMIFS(#REF!,#REF!,A1046918)&gt;0,SUMIFS(#REF!,#REF!,A1046918),"."))/VLOOKUP("USD",'[1]Exchange Rates'!B$1:C$1048576,2,0),"Error with coding"))),"")</f>
        <v/>
      </c>
      <c r="U1046918" s="5" t="s">
        <v>63</v>
      </c>
      <c r="V1046918" s="47" t="s">
        <v>110</v>
      </c>
      <c r="W1046918" s="45" t="s">
        <v>72</v>
      </c>
      <c r="X1046918" s="45" t="s">
        <v>76</v>
      </c>
      <c r="Y1046918" s="45" t="s">
        <v>182</v>
      </c>
      <c r="Z1046918" s="5" t="n">
        <v>0</v>
      </c>
      <c r="AA1046918" s="5" t="n">
        <v>0</v>
      </c>
      <c r="AB1046918" s="5" t="n">
        <f aca="false">IF(AND(D1046918="Humanitarian", AE1046918&lt;&gt;"."), 1, 0)</f>
        <v>0</v>
      </c>
      <c r="AC1046918" s="5" t="n">
        <f aca="false">IF(OR(M1046918="undisclosed", M1046918="."), 0, IF(M1046918=N1046918, 1, 0))</f>
        <v>1</v>
      </c>
      <c r="AD1046918" s="5" t="n">
        <v>1</v>
      </c>
      <c r="AE1046918" s="48" t="s">
        <v>146</v>
      </c>
      <c r="AF1046918" s="12" t="str">
        <f aca="false">""</f>
        <v/>
      </c>
      <c r="AG1046918" s="36" t="n">
        <v>0</v>
      </c>
      <c r="AH1046918" s="46" t="s">
        <v>66</v>
      </c>
      <c r="AI1046918" s="36" t="s">
        <v>66</v>
      </c>
      <c r="AJ1046918" s="36" t="n">
        <v>1</v>
      </c>
      <c r="AK1046918" s="36" t="n">
        <v>4</v>
      </c>
      <c r="AL1046918" s="36" t="n">
        <v>0</v>
      </c>
      <c r="AM1046918" s="36" t="n">
        <f aca="false">IF(OR(AN1046918="2022-2023",AN1046918=2022), 1, 0)</f>
        <v>1</v>
      </c>
      <c r="AN1046918" s="36" t="s">
        <v>68</v>
      </c>
      <c r="AO1046918" s="36" t="n">
        <f aca="false">VLOOKUP($I1046918,'[1]Price List, Weapons &amp; Items'!B$1:F$1048576,5,0)</f>
        <v>1</v>
      </c>
      <c r="AP1046918" s="36" t="n">
        <f aca="false">IF(AND(AO1046918=1,M1046918="undisclosed")=TRUE(),1,0)</f>
        <v>0</v>
      </c>
      <c r="AQ1046918" s="36" t="n">
        <f aca="false">IF(AND(AO1046918=1,N1046918="undisclosed")=TRUE(),1,0)</f>
        <v>0</v>
      </c>
      <c r="AR1046918" s="36" t="n">
        <f aca="false">IFERROR(IF(SEARCH("ammuni",I1046918,1)&gt;0,1,0),0)</f>
        <v>0</v>
      </c>
      <c r="AS1046918" s="5" t="str">
        <f aca="false">VLOOKUP($I1046918,'[1]Price List, Weapons &amp; Items'!B$1:L$1048576,COLUMN('[1]Price List, Weapons &amp; Items'!$J$11)-1,0)</f>
        <v>Military media (incl. websites)</v>
      </c>
      <c r="AT1046918" s="5" t="str">
        <f aca="false">IF(I1046918=".",".",VLOOKUP($I1046918,'[1]Price List, Weapons &amp; Items'!B$1:J$1048576,3,0))</f>
        <v>155mm howitzer</v>
      </c>
      <c r="AU1046918" s="13" t="str">
        <f aca="true">IF(AG1046918=1,(OFFSET(I1046918,0,0,COUNTIF(#REF!,A1046918),1)),"")</f>
        <v/>
      </c>
      <c r="AV1046918" s="5" t="n">
        <f aca="false">VLOOKUP($I1046918,'[1]Price List, Weapons &amp; Items'!B$1:L$1048576,COLUMN('[1]Price List, Weapons &amp; Items'!$L$11)-1,0)</f>
        <v>0</v>
      </c>
      <c r="AW1046918" s="5" t="n">
        <f aca="false">IF(U1046918="Yes",1,0)</f>
        <v>1</v>
      </c>
      <c r="AX1046918" s="5" t="n">
        <f aca="false">IF(D1046918="Military",IF(OR(IFERROR(SEARCH("equipment",E1046918,1),0)&gt;0,IFERROR(SEARCH("weapons",E1046918,1),0)&gt;0),1,0),0)</f>
        <v>1</v>
      </c>
      <c r="AY1046918" s="5" t="str">
        <f aca="false">IFERROR(IF(VALUE(TEXT(C1046918,"mm"))=IF(AK1046918&gt;12,AK1046918-12,AK1046918),".",IF(TEXT(C1046918,"mm")="01",".",1)),"Value is not in date format")</f>
        <v>.</v>
      </c>
      <c r="AZ1046918" s="5" t="str">
        <f aca="false">IF(AND(A1046918=A1046917,C1046918=C1046917)=TRUE(),IF(F1046918=F1046917,".","1"),".")</f>
        <v>.</v>
      </c>
      <c r="BA1046918" s="5" t="str">
        <f aca="false">IF(AND(_xlfn.ISFORMULA(R1046918),_xlfn.ISFORMULA(S1046918),_xlfn.ISFORMULA(T1046918))=TRUE(),".",1)</f>
        <v>.</v>
      </c>
      <c r="BB1046918" s="5" t="str">
        <f aca="false">IF(T1046918&lt;&gt;".",IF(T1046918&gt;S1046918,1,"."),".")</f>
        <v>.</v>
      </c>
      <c r="BC1046918" s="5" t="n">
        <f aca="false">IFERROR(VLOOKUP(B1046918,'[1]Share, Heavy Weapons to Ukraine'!B$1:AA$1048576,COLUMN('[1]Share, Heavy Weapons to Ukraine'!C1046927)-1,0),0)</f>
        <v>1</v>
      </c>
      <c r="BD1046918" s="5" t="n">
        <f aca="false">VLOOKUP(Sheet1!B1046918,'[1]Country Summary (€)'!B$1:F$1048576,COLUMN('[1]Country Summary (€)'!C1046928)-1,FALSE())</f>
        <v>0</v>
      </c>
      <c r="BE1046918" s="5" t="str">
        <f aca="false">IF(AND(AG1046918=1,D1046918="Military",H1046918&lt;&gt;"Not given")=TRUE(),IF(SUMIFS(#REF!,#REF!,A1046918)&gt;0,ABS((SUMIFS(#REF!,#REF!,A1046918)/VLOOKUP("USD",'[1]Exchange Rates'!B$1:C$1048576,2,0)))/S1046918,"."),".")</f>
        <v>.</v>
      </c>
      <c r="BF1046918" s="1" t="str">
        <f aca="false">IF(AND(AG1046918=1,D1046918="Military",H1046918&lt;&gt;"Not given")=TRUE(),IF(SUMIFS(#REF!,#REF!,A1046918)&gt;0,IF((ABS((SUMIFS(#REF!,#REF!,A1046918)/VLOOKUP("USD",'[1]Exchange Rates'!B$1:C$1048576,2,0)))/S1046918)&gt;1,(SUMIFS(#REF!,#REF!,A1046918)-S1046918)/S1046918,(S1046918-SUMIFS(#REF!,#REF!,A1046918))/SUMIFS(#REF!,#REF!,A1046918)),"."),".")</f>
        <v>.</v>
      </c>
    </row>
    <row r="1046919" customFormat="false" ht="15.75" hidden="false" customHeight="true" outlineLevel="0" collapsed="false">
      <c r="A1046919" s="3" t="s">
        <v>104</v>
      </c>
      <c r="B1046919" s="3" t="s">
        <v>57</v>
      </c>
      <c r="C1046919" s="2" t="n">
        <v>44672</v>
      </c>
      <c r="D1046919" s="3" t="s">
        <v>105</v>
      </c>
      <c r="E1046919" s="3" t="s">
        <v>106</v>
      </c>
      <c r="F1046919" s="4" t="s">
        <v>143</v>
      </c>
      <c r="G1046919" s="5" t="s">
        <v>61</v>
      </c>
      <c r="H1046919" s="6" t="n">
        <v>800000000</v>
      </c>
      <c r="I1046919" s="1" t="s">
        <v>183</v>
      </c>
      <c r="J1046919" s="7" t="str">
        <f aca="false">VLOOKUP($I1046919,'[1]Price List, Weapons &amp; Items'!B$1:C$1048576,2,0)</f>
        <v>Military equipment</v>
      </c>
      <c r="K1046919" s="7" t="str">
        <f aca="false">IF(I1046919=".",I1046919,VLOOKUP($I1046919,'[1]Price List, Weapons &amp; Items'!B$1:D$1048576,3,0))</f>
        <v>Military equipment</v>
      </c>
      <c r="L1046919" s="8" t="n">
        <f aca="false">VLOOKUP(I1046919,'[1]Price List, Weapons &amp; Items'!B$1:E$1048576,4,0)</f>
        <v>0</v>
      </c>
      <c r="M1046919" s="9" t="n">
        <v>72</v>
      </c>
      <c r="N1046919" s="9" t="n">
        <v>72</v>
      </c>
      <c r="O1046919" s="9" t="n">
        <f aca="false">VLOOKUP($I1046919,'[1]Price List, Weapons &amp; Items'!B$1:G$1048576,6,0)</f>
        <v>350000</v>
      </c>
      <c r="P1046919" s="6" t="str">
        <f aca="false">IF(TYPE(M1046919)=1,IF(TYPE(O1046919)=1,M1046919*O1046919,"No price"),".")</f>
        <v>No price</v>
      </c>
      <c r="Q1046919" s="6" t="str">
        <f aca="false">IF(TYPE(N1046919)=1,IF(TYPE(O1046919)=1,N1046919*O1046919,"No price"),".")</f>
        <v>No price</v>
      </c>
      <c r="R1046919" s="6" t="str">
        <f aca="false">IF(AG1046919=1,IF(H1046919&lt;&gt;"Not given",H1046919,IF(TYPE(H1046919)=2,IF(SUMIFS(#REF!,#REF!,A1046919)&gt;0,SUMIFS(#REF!,#REF!,A1046919),"."),"Format error")),"")</f>
        <v/>
      </c>
      <c r="S1046919" s="6" t="str">
        <f aca="false">IF(AND(AG1046919=1,R1046919&lt;&gt;".")=TRUE(),R1046919/VLOOKUP(G1046919,'[1]Exchange Rates'!B$1:C$1048576,2,0),IF(R1046919=".",".",""))</f>
        <v/>
      </c>
      <c r="T1046919" s="6" t="str">
        <f aca="false">IF(AG1046919=1,IF(AI1046919="Value is not given at all",".",IF(AI1046919="Value is given by the source",S1046919,IF(AI1046919="Value is calculated with prices",(IF(SUMIFS(#REF!,#REF!,A1046919)&gt;0,SUMIFS(#REF!,#REF!,A1046919),"."))/VLOOKUP("USD",'[1]Exchange Rates'!B$1:C$1048576,2,0),"Error with coding"))),"")</f>
        <v/>
      </c>
      <c r="U1046919" s="5" t="s">
        <v>63</v>
      </c>
      <c r="V1046919" s="47" t="s">
        <v>110</v>
      </c>
      <c r="W1046919" s="45" t="s">
        <v>72</v>
      </c>
      <c r="X1046919" s="45" t="s">
        <v>76</v>
      </c>
      <c r="Y1046919" s="45" t="s">
        <v>184</v>
      </c>
      <c r="Z1046919" s="5" t="n">
        <v>0</v>
      </c>
      <c r="AA1046919" s="5" t="n">
        <v>0</v>
      </c>
      <c r="AB1046919" s="5" t="n">
        <f aca="false">IF(AND(D1046919="Humanitarian", AE1046919&lt;&gt;"."), 1, 0)</f>
        <v>0</v>
      </c>
      <c r="AC1046919" s="5" t="n">
        <f aca="false">IF(OR(M1046919="undisclosed", M1046919="."), 0, IF(M1046919=N1046919, 1, 0))</f>
        <v>1</v>
      </c>
      <c r="AD1046919" s="5" t="n">
        <v>1</v>
      </c>
      <c r="AE1046919" s="45" t="s">
        <v>108</v>
      </c>
      <c r="AF1046919" s="12" t="str">
        <f aca="false">""</f>
        <v/>
      </c>
      <c r="AG1046919" s="36" t="n">
        <v>0</v>
      </c>
      <c r="AH1046919" s="46" t="s">
        <v>66</v>
      </c>
      <c r="AI1046919" s="36" t="s">
        <v>66</v>
      </c>
      <c r="AJ1046919" s="36" t="n">
        <v>1</v>
      </c>
      <c r="AK1046919" s="36" t="n">
        <v>4</v>
      </c>
      <c r="AL1046919" s="36" t="n">
        <v>0</v>
      </c>
      <c r="AM1046919" s="36" t="n">
        <f aca="false">IF(OR(AN1046919="2022-2023",AN1046919=2022), 1, 0)</f>
        <v>1</v>
      </c>
      <c r="AN1046919" s="36" t="s">
        <v>68</v>
      </c>
      <c r="AO1046919" s="36" t="n">
        <f aca="false">VLOOKUP($I1046919,'[1]Price List, Weapons &amp; Items'!B$1:F$1048576,5,0)</f>
        <v>0</v>
      </c>
      <c r="AP1046919" s="36" t="n">
        <f aca="false">IF(AND(AO1046919=1,M1046919="undisclosed")=TRUE(),1,0)</f>
        <v>0</v>
      </c>
      <c r="AQ1046919" s="36" t="n">
        <f aca="false">IF(AND(AO1046919=1,N1046919="undisclosed")=TRUE(),1,0)</f>
        <v>0</v>
      </c>
      <c r="AR1046919" s="36" t="n">
        <f aca="false">IFERROR(IF(SEARCH("ammuni",I1046919,1)&gt;0,1,0),0)</f>
        <v>0</v>
      </c>
      <c r="AS1046919" s="5" t="str">
        <f aca="false">VLOOKUP($I1046919,'[1]Price List, Weapons &amp; Items'!B$1:L$1048576,COLUMN('[1]Price List, Weapons &amp; Items'!$J$11)-1,0)</f>
        <v>Media reports (incl. social media)</v>
      </c>
      <c r="AT1046919" s="5" t="str">
        <f aca="false">IF(I1046919=".",".",VLOOKUP($I1046919,'[1]Price List, Weapons &amp; Items'!B$1:J$1048576,3,0))</f>
        <v>Military equipment</v>
      </c>
      <c r="AU1046919" s="13" t="str">
        <f aca="true">IF(AG1046919=1,(OFFSET(I1046919,0,0,COUNTIF(#REF!,A1046919),1)),"")</f>
        <v/>
      </c>
      <c r="AV1046919" s="5" t="n">
        <f aca="false">VLOOKUP($I1046919,'[1]Price List, Weapons &amp; Items'!B$1:L$1048576,COLUMN('[1]Price List, Weapons &amp; Items'!$L$11)-1,0)</f>
        <v>0</v>
      </c>
      <c r="AW1046919" s="5" t="n">
        <f aca="false">IF(U1046919="Yes",1,0)</f>
        <v>1</v>
      </c>
      <c r="AX1046919" s="5" t="n">
        <f aca="false">IF(D1046919="Military",IF(OR(IFERROR(SEARCH("equipment",E1046919,1),0)&gt;0,IFERROR(SEARCH("weapons",E1046919,1),0)&gt;0),1,0),0)</f>
        <v>1</v>
      </c>
      <c r="AY1046919" s="5" t="str">
        <f aca="false">IFERROR(IF(VALUE(TEXT(C1046919,"mm"))=IF(AK1046919&gt;12,AK1046919-12,AK1046919),".",IF(TEXT(C1046919,"mm")="01",".",1)),"Value is not in date format")</f>
        <v>.</v>
      </c>
      <c r="AZ1046919" s="5" t="str">
        <f aca="false">IF(AND(A1046919=A1046918,C1046919=C1046918)=TRUE(),IF(F1046919=F1046918,".","1"),".")</f>
        <v>.</v>
      </c>
      <c r="BA1046919" s="5" t="str">
        <f aca="false">IF(AND(_xlfn.ISFORMULA(R1046919),_xlfn.ISFORMULA(S1046919),_xlfn.ISFORMULA(T1046919))=TRUE(),".",1)</f>
        <v>.</v>
      </c>
      <c r="BB1046919" s="5" t="str">
        <f aca="false">IF(T1046919&lt;&gt;".",IF(T1046919&gt;S1046919,1,"."),".")</f>
        <v>.</v>
      </c>
      <c r="BC1046919" s="5" t="n">
        <f aca="false">IFERROR(VLOOKUP(B1046919,'[1]Share, Heavy Weapons to Ukraine'!B$1:AA$1048576,COLUMN('[1]Share, Heavy Weapons to Ukraine'!C1046928)-1,0),0)</f>
        <v>1</v>
      </c>
      <c r="BD1046919" s="5" t="n">
        <f aca="false">VLOOKUP(Sheet1!B1046919,'[1]Country Summary (€)'!B$1:F$1048576,COLUMN('[1]Country Summary (€)'!C1046929)-1,FALSE())</f>
        <v>0</v>
      </c>
      <c r="BE1046919" s="5" t="str">
        <f aca="false">IF(AND(AG1046919=1,D1046919="Military",H1046919&lt;&gt;"Not given")=TRUE(),IF(SUMIFS(#REF!,#REF!,A1046919)&gt;0,ABS((SUMIFS(#REF!,#REF!,A1046919)/VLOOKUP("USD",'[1]Exchange Rates'!B$1:C$1048576,2,0)))/S1046919,"."),".")</f>
        <v>.</v>
      </c>
      <c r="BF1046919" s="1" t="str">
        <f aca="false">IF(AND(AG1046919=1,D1046919="Military",H1046919&lt;&gt;"Not given")=TRUE(),IF(SUMIFS(#REF!,#REF!,A1046919)&gt;0,IF((ABS((SUMIFS(#REF!,#REF!,A1046919)/VLOOKUP("USD",'[1]Exchange Rates'!B$1:C$1048576,2,0)))/S1046919)&gt;1,(SUMIFS(#REF!,#REF!,A1046919)-S1046919)/S1046919,(S1046919-SUMIFS(#REF!,#REF!,A1046919))/SUMIFS(#REF!,#REF!,A1046919)),"."),".")</f>
        <v>.</v>
      </c>
    </row>
    <row r="1046920" customFormat="false" ht="15.75" hidden="false" customHeight="true" outlineLevel="0" collapsed="false">
      <c r="A1046920" s="3" t="s">
        <v>104</v>
      </c>
      <c r="B1046920" s="3" t="s">
        <v>57</v>
      </c>
      <c r="C1046920" s="2" t="n">
        <v>44672</v>
      </c>
      <c r="D1046920" s="3" t="s">
        <v>105</v>
      </c>
      <c r="E1046920" s="3" t="s">
        <v>106</v>
      </c>
      <c r="F1046920" s="4" t="s">
        <v>143</v>
      </c>
      <c r="G1046920" s="5" t="s">
        <v>61</v>
      </c>
      <c r="H1046920" s="6" t="n">
        <v>800000000</v>
      </c>
      <c r="I1046920" s="1" t="s">
        <v>185</v>
      </c>
      <c r="J1046920" s="7" t="str">
        <f aca="false">VLOOKUP($I1046920,'[1]Price List, Weapons &amp; Items'!B$1:C$1048576,2,0)</f>
        <v>Aviation and drones</v>
      </c>
      <c r="K1046920" s="7" t="str">
        <f aca="false">IF(I1046920=".",I1046920,VLOOKUP($I1046920,'[1]Price List, Weapons &amp; Items'!B$1:D$1048576,3,0))</f>
        <v>drone</v>
      </c>
      <c r="L1046920" s="8" t="n">
        <f aca="false">VLOOKUP(I1046920,'[1]Price List, Weapons &amp; Items'!B$1:E$1048576,4,0)</f>
        <v>0</v>
      </c>
      <c r="M1046920" s="9" t="n">
        <v>121</v>
      </c>
      <c r="N1046920" s="9" t="n">
        <v>121</v>
      </c>
      <c r="O1046920" s="9" t="n">
        <f aca="false">VLOOKUP($I1046920,'[1]Price List, Weapons &amp; Items'!B$1:G$1048576,6,0)</f>
        <v>163793</v>
      </c>
      <c r="P1046920" s="6" t="str">
        <f aca="false">IF(TYPE(M1046920)=1,IF(TYPE(O1046920)=1,M1046920*O1046920,"No price"),".")</f>
        <v>No price</v>
      </c>
      <c r="Q1046920" s="6" t="str">
        <f aca="false">IF(TYPE(N1046920)=1,IF(TYPE(O1046920)=1,N1046920*O1046920,"No price"),".")</f>
        <v>No price</v>
      </c>
      <c r="R1046920" s="6" t="str">
        <f aca="false">IF(AG1046920=1,IF(H1046920&lt;&gt;"Not given",H1046920,IF(TYPE(H1046920)=2,IF(SUMIFS(#REF!,#REF!,A1046920)&gt;0,SUMIFS(#REF!,#REF!,A1046920),"."),"Format error")),"")</f>
        <v/>
      </c>
      <c r="S1046920" s="6" t="str">
        <f aca="false">IF(AND(AG1046920=1,R1046920&lt;&gt;".")=TRUE(),R1046920/VLOOKUP(G1046920,'[1]Exchange Rates'!B$1:C$1048576,2,0),IF(R1046920=".",".",""))</f>
        <v/>
      </c>
      <c r="T1046920" s="6" t="str">
        <f aca="false">IF(AG1046920=1,IF(AI1046920="Value is not given at all",".",IF(AI1046920="Value is given by the source",S1046920,IF(AI1046920="Value is calculated with prices",(IF(SUMIFS(#REF!,#REF!,A1046920)&gt;0,SUMIFS(#REF!,#REF!,A1046920),"."))/VLOOKUP("USD",'[1]Exchange Rates'!B$1:C$1048576,2,0),"Error with coding"))),"")</f>
        <v/>
      </c>
      <c r="U1046920" s="5" t="s">
        <v>63</v>
      </c>
      <c r="V1046920" s="47" t="s">
        <v>110</v>
      </c>
      <c r="W1046920" s="45" t="s">
        <v>72</v>
      </c>
      <c r="X1046920" s="45" t="s">
        <v>76</v>
      </c>
      <c r="Y1046920" s="45" t="s">
        <v>186</v>
      </c>
      <c r="Z1046920" s="5" t="n">
        <v>0</v>
      </c>
      <c r="AA1046920" s="5" t="n">
        <v>0</v>
      </c>
      <c r="AB1046920" s="5" t="n">
        <f aca="false">IF(AND(D1046920="Humanitarian", AE1046920&lt;&gt;"."), 1, 0)</f>
        <v>0</v>
      </c>
      <c r="AC1046920" s="5" t="n">
        <f aca="false">IF(OR(M1046920="undisclosed", M1046920="."), 0, IF(M1046920=N1046920, 1, 0))</f>
        <v>1</v>
      </c>
      <c r="AD1046920" s="5" t="n">
        <v>1</v>
      </c>
      <c r="AE1046920" s="45" t="s">
        <v>108</v>
      </c>
      <c r="AF1046920" s="12" t="str">
        <f aca="false">""</f>
        <v/>
      </c>
      <c r="AG1046920" s="36" t="n">
        <v>0</v>
      </c>
      <c r="AH1046920" s="46" t="s">
        <v>66</v>
      </c>
      <c r="AI1046920" s="36" t="s">
        <v>66</v>
      </c>
      <c r="AJ1046920" s="36" t="n">
        <v>1</v>
      </c>
      <c r="AK1046920" s="36" t="n">
        <v>4</v>
      </c>
      <c r="AL1046920" s="36" t="n">
        <v>0</v>
      </c>
      <c r="AM1046920" s="36" t="n">
        <f aca="false">IF(OR(AN1046920="2022-2023",AN1046920=2022), 1, 0)</f>
        <v>1</v>
      </c>
      <c r="AN1046920" s="36" t="s">
        <v>68</v>
      </c>
      <c r="AO1046920" s="36" t="n">
        <f aca="false">VLOOKUP($I1046920,'[1]Price List, Weapons &amp; Items'!B$1:F$1048576,5,0)</f>
        <v>0</v>
      </c>
      <c r="AP1046920" s="36" t="n">
        <f aca="false">IF(AND(AO1046920=1,M1046920="undisclosed")=TRUE(),1,0)</f>
        <v>0</v>
      </c>
      <c r="AQ1046920" s="36" t="n">
        <f aca="false">IF(AND(AO1046920=1,N1046920="undisclosed")=TRUE(),1,0)</f>
        <v>0</v>
      </c>
      <c r="AR1046920" s="36" t="n">
        <f aca="false">IFERROR(IF(SEARCH("ammuni",I1046920,1)&gt;0,1,0),0)</f>
        <v>0</v>
      </c>
      <c r="AS1046920" s="5" t="str">
        <f aca="false">VLOOKUP($I1046920,'[1]Price List, Weapons &amp; Items'!B$1:L$1048576,COLUMN('[1]Price List, Weapons &amp; Items'!$J$11)-1,0)</f>
        <v>Government information</v>
      </c>
      <c r="AT1046920" s="5" t="str">
        <f aca="false">IF(I1046920=".",".",VLOOKUP($I1046920,'[1]Price List, Weapons &amp; Items'!B$1:J$1048576,3,0))</f>
        <v>drone</v>
      </c>
      <c r="AU1046920" s="13" t="str">
        <f aca="true">IF(AG1046920=1,(OFFSET(I1046920,0,0,COUNTIF(#REF!,A1046920),1)),"")</f>
        <v/>
      </c>
      <c r="AV1046920" s="5" t="n">
        <f aca="false">VLOOKUP($I1046920,'[1]Price List, Weapons &amp; Items'!B$1:L$1048576,COLUMN('[1]Price List, Weapons &amp; Items'!$L$11)-1,0)</f>
        <v>0</v>
      </c>
      <c r="AW1046920" s="5" t="n">
        <f aca="false">IF(U1046920="Yes",1,0)</f>
        <v>1</v>
      </c>
      <c r="AX1046920" s="5" t="n">
        <f aca="false">IF(D1046920="Military",IF(OR(IFERROR(SEARCH("equipment",E1046920,1),0)&gt;0,IFERROR(SEARCH("weapons",E1046920,1),0)&gt;0),1,0),0)</f>
        <v>1</v>
      </c>
      <c r="AY1046920" s="5" t="str">
        <f aca="false">IFERROR(IF(VALUE(TEXT(C1046920,"mm"))=IF(AK1046920&gt;12,AK1046920-12,AK1046920),".",IF(TEXT(C1046920,"mm")="01",".",1)),"Value is not in date format")</f>
        <v>.</v>
      </c>
      <c r="AZ1046920" s="5" t="str">
        <f aca="false">IF(AND(A1046920=A1046919,C1046920=C1046919)=TRUE(),IF(F1046920=F1046919,".","1"),".")</f>
        <v>.</v>
      </c>
      <c r="BA1046920" s="5" t="str">
        <f aca="false">IF(AND(_xlfn.ISFORMULA(R1046920),_xlfn.ISFORMULA(S1046920),_xlfn.ISFORMULA(T1046920))=TRUE(),".",1)</f>
        <v>.</v>
      </c>
      <c r="BB1046920" s="5" t="str">
        <f aca="false">IF(T1046920&lt;&gt;".",IF(T1046920&gt;S1046920,1,"."),".")</f>
        <v>.</v>
      </c>
      <c r="BC1046920" s="5" t="n">
        <f aca="false">IFERROR(VLOOKUP(B1046920,'[1]Share, Heavy Weapons to Ukraine'!B$1:AA$1048576,COLUMN('[1]Share, Heavy Weapons to Ukraine'!C1046929)-1,0),0)</f>
        <v>1</v>
      </c>
      <c r="BD1046920" s="5" t="n">
        <f aca="false">VLOOKUP(Sheet1!B1046920,'[1]Country Summary (€)'!B$1:F$1048576,COLUMN('[1]Country Summary (€)'!C1046930)-1,FALSE())</f>
        <v>0</v>
      </c>
      <c r="BE1046920" s="5" t="str">
        <f aca="false">IF(AND(AG1046920=1,D1046920="Military",H1046920&lt;&gt;"Not given")=TRUE(),IF(SUMIFS(#REF!,#REF!,A1046920)&gt;0,ABS((SUMIFS(#REF!,#REF!,A1046920)/VLOOKUP("USD",'[1]Exchange Rates'!B$1:C$1048576,2,0)))/S1046920,"."),".")</f>
        <v>.</v>
      </c>
      <c r="BF1046920" s="1" t="str">
        <f aca="false">IF(AND(AG1046920=1,D1046920="Military",H1046920&lt;&gt;"Not given")=TRUE(),IF(SUMIFS(#REF!,#REF!,A1046920)&gt;0,IF((ABS((SUMIFS(#REF!,#REF!,A1046920)/VLOOKUP("USD",'[1]Exchange Rates'!B$1:C$1048576,2,0)))/S1046920)&gt;1,(SUMIFS(#REF!,#REF!,A1046920)-S1046920)/S1046920,(S1046920-SUMIFS(#REF!,#REF!,A1046920))/SUMIFS(#REF!,#REF!,A1046920)),"."),".")</f>
        <v>.</v>
      </c>
    </row>
    <row r="1046921" customFormat="false" ht="15.75" hidden="false" customHeight="true" outlineLevel="0" collapsed="false">
      <c r="A1046921" s="3" t="s">
        <v>104</v>
      </c>
      <c r="B1046921" s="3" t="s">
        <v>57</v>
      </c>
      <c r="C1046921" s="2" t="n">
        <v>44672</v>
      </c>
      <c r="D1046921" s="3" t="s">
        <v>105</v>
      </c>
      <c r="E1046921" s="3" t="s">
        <v>106</v>
      </c>
      <c r="F1046921" s="4" t="s">
        <v>143</v>
      </c>
      <c r="G1046921" s="5" t="s">
        <v>61</v>
      </c>
      <c r="H1046921" s="6" t="n">
        <v>800000000</v>
      </c>
      <c r="I1046921" s="1" t="s">
        <v>187</v>
      </c>
      <c r="J1046921" s="7" t="str">
        <f aca="false">VLOOKUP($I1046921,'[1]Price List, Weapons &amp; Items'!B$1:C$1048576,2,0)</f>
        <v>Military equipment</v>
      </c>
      <c r="K1046921" s="7" t="str">
        <f aca="false">IF(I1046921=".",I1046921,VLOOKUP($I1046921,'[1]Price List, Weapons &amp; Items'!B$1:D$1048576,3,0))</f>
        <v>Military equipment</v>
      </c>
      <c r="L1046921" s="8" t="n">
        <f aca="false">VLOOKUP(I1046921,'[1]Price List, Weapons &amp; Items'!B$1:E$1048576,4,0)</f>
        <v>0</v>
      </c>
      <c r="M1046921" s="9" t="s">
        <v>166</v>
      </c>
      <c r="N1046921" s="9" t="s">
        <v>166</v>
      </c>
      <c r="O1046921" s="9" t="str">
        <f aca="false">VLOOKUP($I1046921,'[1]Price List, Weapons &amp; Items'!B$1:G$1048576,6,0)</f>
        <v>.</v>
      </c>
      <c r="P1046921" s="6" t="str">
        <f aca="false">IF(TYPE(M1046921)=1,IF(TYPE(O1046921)=1,M1046921*O1046921,"No price"),".")</f>
        <v>.</v>
      </c>
      <c r="Q1046921" s="6" t="str">
        <f aca="false">IF(TYPE(N1046921)=1,IF(TYPE(O1046921)=1,N1046921*O1046921,"No price"),".")</f>
        <v>.</v>
      </c>
      <c r="R1046921" s="6" t="str">
        <f aca="false">IF(AG1046921=1,IF(H1046921&lt;&gt;"Not given",H1046921,IF(TYPE(H1046921)=2,IF(SUMIFS(#REF!,#REF!,A1046921)&gt;0,SUMIFS(#REF!,#REF!,A1046921),"."),"Format error")),"")</f>
        <v/>
      </c>
      <c r="S1046921" s="6" t="str">
        <f aca="false">IF(AND(AG1046921=1,R1046921&lt;&gt;".")=TRUE(),R1046921/VLOOKUP(G1046921,'[1]Exchange Rates'!B$1:C$1048576,2,0),IF(R1046921=".",".",""))</f>
        <v/>
      </c>
      <c r="T1046921" s="6" t="str">
        <f aca="false">IF(AG1046921=1,IF(AI1046921="Value is not given at all",".",IF(AI1046921="Value is given by the source",S1046921,IF(AI1046921="Value is calculated with prices",(IF(SUMIFS(#REF!,#REF!,A1046921)&gt;0,SUMIFS(#REF!,#REF!,A1046921),"."))/VLOOKUP("USD",'[1]Exchange Rates'!B$1:C$1048576,2,0),"Error with coding"))),"")</f>
        <v/>
      </c>
      <c r="U1046921" s="5" t="s">
        <v>63</v>
      </c>
      <c r="V1046921" s="47" t="s">
        <v>110</v>
      </c>
      <c r="W1046921" s="45" t="s">
        <v>72</v>
      </c>
      <c r="X1046921" s="45" t="s">
        <v>76</v>
      </c>
      <c r="Y1046921" s="45" t="s">
        <v>188</v>
      </c>
      <c r="Z1046921" s="5" t="n">
        <v>0</v>
      </c>
      <c r="AA1046921" s="5" t="n">
        <v>0</v>
      </c>
      <c r="AB1046921" s="5" t="n">
        <f aca="false">IF(AND(D1046921="Humanitarian", AE1046921&lt;&gt;"."), 1, 0)</f>
        <v>0</v>
      </c>
      <c r="AC1046921" s="5" t="n">
        <f aca="false">IF(OR(M1046921="undisclosed", M1046921="."), 0, IF(M1046921=N1046921, 1, 0))</f>
        <v>0</v>
      </c>
      <c r="AD1046921" s="5" t="n">
        <v>1</v>
      </c>
      <c r="AE1046921" s="45" t="s">
        <v>108</v>
      </c>
      <c r="AF1046921" s="12" t="str">
        <f aca="false">""</f>
        <v/>
      </c>
      <c r="AG1046921" s="36" t="n">
        <v>0</v>
      </c>
      <c r="AH1046921" s="46" t="s">
        <v>66</v>
      </c>
      <c r="AI1046921" s="36" t="s">
        <v>66</v>
      </c>
      <c r="AJ1046921" s="36" t="n">
        <v>1</v>
      </c>
      <c r="AK1046921" s="36" t="n">
        <v>4</v>
      </c>
      <c r="AL1046921" s="36" t="n">
        <v>0</v>
      </c>
      <c r="AM1046921" s="36" t="n">
        <f aca="false">IF(OR(AN1046921="2022-2023",AN1046921=2022), 1, 0)</f>
        <v>1</v>
      </c>
      <c r="AN1046921" s="36" t="s">
        <v>68</v>
      </c>
      <c r="AO1046921" s="36" t="n">
        <f aca="false">VLOOKUP($I1046921,'[1]Price List, Weapons &amp; Items'!B$1:F$1048576,5,0)</f>
        <v>0</v>
      </c>
      <c r="AP1046921" s="36" t="n">
        <f aca="false">IF(AND(AO1046921=1,M1046921="undisclosed")=TRUE(),1,0)</f>
        <v>0</v>
      </c>
      <c r="AQ1046921" s="36" t="n">
        <f aca="false">IF(AND(AO1046921=1,N1046921="undisclosed")=TRUE(),1,0)</f>
        <v>0</v>
      </c>
      <c r="AR1046921" s="36" t="n">
        <f aca="false">IFERROR(IF(SEARCH("ammuni",I1046921,1)&gt;0,1,0),0)</f>
        <v>0</v>
      </c>
      <c r="AS1046921" s="5" t="str">
        <f aca="false">VLOOKUP($I1046921,'[1]Price List, Weapons &amp; Items'!B$1:L$1048576,COLUMN('[1]Price List, Weapons &amp; Items'!$J$11)-1,0)</f>
        <v>.</v>
      </c>
      <c r="AT1046921" s="5" t="str">
        <f aca="false">IF(I1046921=".",".",VLOOKUP($I1046921,'[1]Price List, Weapons &amp; Items'!B$1:J$1048576,3,0))</f>
        <v>Military equipment</v>
      </c>
      <c r="AU1046921" s="13" t="str">
        <f aca="true">IF(AG1046921=1,(OFFSET(I1046921,0,0,COUNTIF(#REF!,A1046921),1)),"")</f>
        <v/>
      </c>
      <c r="AV1046921" s="5" t="str">
        <f aca="false">VLOOKUP($I1046921,'[1]Price List, Weapons &amp; Items'!B$1:L$1048576,COLUMN('[1]Price List, Weapons &amp; Items'!$L$11)-1,0)</f>
        <v>no price, 0 count</v>
      </c>
      <c r="AW1046921" s="5" t="n">
        <f aca="false">IF(U1046921="Yes",1,0)</f>
        <v>1</v>
      </c>
      <c r="AX1046921" s="5" t="n">
        <f aca="false">IF(D1046921="Military",IF(OR(IFERROR(SEARCH("equipment",E1046921,1),0)&gt;0,IFERROR(SEARCH("weapons",E1046921,1),0)&gt;0),1,0),0)</f>
        <v>1</v>
      </c>
      <c r="AY1046921" s="5" t="str">
        <f aca="false">IFERROR(IF(VALUE(TEXT(C1046921,"mm"))=IF(AK1046921&gt;12,AK1046921-12,AK1046921),".",IF(TEXT(C1046921,"mm")="01",".",1)),"Value is not in date format")</f>
        <v>.</v>
      </c>
      <c r="AZ1046921" s="5" t="str">
        <f aca="false">IF(AND(A1046921=A1046920,C1046921=C1046920)=TRUE(),IF(F1046921=F1046920,".","1"),".")</f>
        <v>.</v>
      </c>
      <c r="BA1046921" s="5" t="str">
        <f aca="false">IF(AND(_xlfn.ISFORMULA(R1046921),_xlfn.ISFORMULA(S1046921),_xlfn.ISFORMULA(T1046921))=TRUE(),".",1)</f>
        <v>.</v>
      </c>
      <c r="BB1046921" s="5" t="str">
        <f aca="false">IF(T1046921&lt;&gt;".",IF(T1046921&gt;S1046921,1,"."),".")</f>
        <v>.</v>
      </c>
      <c r="BC1046921" s="5" t="n">
        <f aca="false">IFERROR(VLOOKUP(B1046921,'[1]Share, Heavy Weapons to Ukraine'!B$1:AA$1048576,COLUMN('[1]Share, Heavy Weapons to Ukraine'!C1046930)-1,0),0)</f>
        <v>1</v>
      </c>
      <c r="BD1046921" s="5" t="n">
        <f aca="false">VLOOKUP(Sheet1!B1046921,'[1]Country Summary (€)'!B$1:F$1048576,COLUMN('[1]Country Summary (€)'!C1046931)-1,FALSE())</f>
        <v>0</v>
      </c>
      <c r="BE1046921" s="5" t="str">
        <f aca="false">IF(AND(AG1046921=1,D1046921="Military",H1046921&lt;&gt;"Not given")=TRUE(),IF(SUMIFS(#REF!,#REF!,A1046921)&gt;0,ABS((SUMIFS(#REF!,#REF!,A1046921)/VLOOKUP("USD",'[1]Exchange Rates'!B$1:C$1048576,2,0)))/S1046921,"."),".")</f>
        <v>.</v>
      </c>
      <c r="BF1046921" s="1" t="str">
        <f aca="false">IF(AND(AG1046921=1,D1046921="Military",H1046921&lt;&gt;"Not given")=TRUE(),IF(SUMIFS(#REF!,#REF!,A1046921)&gt;0,IF((ABS((SUMIFS(#REF!,#REF!,A1046921)/VLOOKUP("USD",'[1]Exchange Rates'!B$1:C$1048576,2,0)))/S1046921)&gt;1,(SUMIFS(#REF!,#REF!,A1046921)-S1046921)/S1046921,(S1046921-SUMIFS(#REF!,#REF!,A1046921))/SUMIFS(#REF!,#REF!,A1046921)),"."),".")</f>
        <v>.</v>
      </c>
    </row>
    <row r="1046922" customFormat="false" ht="15.75" hidden="false" customHeight="true" outlineLevel="0" collapsed="false">
      <c r="A1046922" s="3" t="s">
        <v>104</v>
      </c>
      <c r="B1046922" s="3" t="s">
        <v>57</v>
      </c>
      <c r="C1046922" s="2" t="n">
        <v>44687</v>
      </c>
      <c r="D1046922" s="3" t="s">
        <v>105</v>
      </c>
      <c r="E1046922" s="3" t="s">
        <v>106</v>
      </c>
      <c r="F1046922" s="4" t="s">
        <v>189</v>
      </c>
      <c r="G1046922" s="5" t="s">
        <v>61</v>
      </c>
      <c r="H1046922" s="6" t="n">
        <v>150000000</v>
      </c>
      <c r="I1046922" s="49" t="s">
        <v>147</v>
      </c>
      <c r="J1046922" s="7" t="str">
        <f aca="false">VLOOKUP($I1046922,'[1]Price List, Weapons &amp; Items'!B$1:C$1048576,2,0)</f>
        <v>Ammunition for heavy weapon</v>
      </c>
      <c r="K1046922" s="7" t="str">
        <f aca="false">IF(I1046922=".",I1046922,VLOOKUP($I1046922,'[1]Price List, Weapons &amp; Items'!B$1:D$1048576,3,0))</f>
        <v>155mm howitzer ammunition</v>
      </c>
      <c r="L1046922" s="8" t="n">
        <f aca="false">VLOOKUP(I1046922,'[1]Price List, Weapons &amp; Items'!B$1:E$1048576,4,0)</f>
        <v>0</v>
      </c>
      <c r="M1046922" s="9" t="n">
        <v>25000</v>
      </c>
      <c r="N1046922" s="9" t="n">
        <v>25000</v>
      </c>
      <c r="O1046922" s="9" t="n">
        <f aca="false">VLOOKUP($I1046922,'[1]Price List, Weapons &amp; Items'!B$1:G$1048576,6,0)</f>
        <v>3800</v>
      </c>
      <c r="P1046922" s="6" t="str">
        <f aca="false">IF(TYPE(M1046922)=1,IF(TYPE(O1046922)=1,M1046922*O1046922,"No price"),".")</f>
        <v>No price</v>
      </c>
      <c r="Q1046922" s="6" t="str">
        <f aca="false">IF(TYPE(N1046922)=1,IF(TYPE(O1046922)=1,N1046922*O1046922,"No price"),".")</f>
        <v>No price</v>
      </c>
      <c r="R1046922" s="6" t="str">
        <f aca="false">IF(AG1046922=1,IF(H1046922&lt;&gt;"Not given",H1046922,IF(TYPE(H1046922)=2,IF(SUMIFS(#REF!,#REF!,A1046922)&gt;0,SUMIFS(#REF!,#REF!,A1046922),"."),"Format error")),"")</f>
        <v/>
      </c>
      <c r="S1046922" s="6" t="str">
        <f aca="false">IF(AND(AG1046922=1,R1046922&lt;&gt;".")=TRUE(),R1046922/VLOOKUP(G1046922,'[1]Exchange Rates'!B$1:C$1048576,2,0),IF(R1046922=".",".",""))</f>
        <v/>
      </c>
      <c r="T1046922" s="6" t="str">
        <f aca="false">IF(AG1046922=1,IF(AI1046922="Value is not given at all",".",IF(AI1046922="Value is given by the source",S1046922,IF(AI1046922="Value is calculated with prices",(IF(SUMIFS(#REF!,#REF!,A1046922)&gt;0,SUMIFS(#REF!,#REF!,A1046922),"."))/VLOOKUP("USD",'[1]Exchange Rates'!B$1:C$1048576,2,0),"Error with coding"))),"")</f>
        <v/>
      </c>
      <c r="U1046922" s="5" t="s">
        <v>63</v>
      </c>
      <c r="V1046922" s="47" t="s">
        <v>190</v>
      </c>
      <c r="W1046922" s="45" t="s">
        <v>72</v>
      </c>
      <c r="X1046922" s="45" t="s">
        <v>76</v>
      </c>
      <c r="Y1046922" s="45" t="s">
        <v>191</v>
      </c>
      <c r="Z1046922" s="5" t="n">
        <v>0</v>
      </c>
      <c r="AA1046922" s="5" t="n">
        <v>0</v>
      </c>
      <c r="AB1046922" s="5" t="n">
        <f aca="false">IF(AND(D1046922="Humanitarian", AE1046922&lt;&gt;"."), 1, 0)</f>
        <v>0</v>
      </c>
      <c r="AC1046922" s="5" t="n">
        <f aca="false">IF(OR(M1046922="undisclosed", M1046922="."), 0, IF(M1046922=N1046922, 1, 0))</f>
        <v>1</v>
      </c>
      <c r="AD1046922" s="5" t="n">
        <v>1</v>
      </c>
      <c r="AE1046922" s="45" t="s">
        <v>108</v>
      </c>
      <c r="AF1046922" s="12" t="str">
        <f aca="false">""</f>
        <v/>
      </c>
      <c r="AG1046922" s="36" t="n">
        <v>0</v>
      </c>
      <c r="AH1046922" s="46" t="s">
        <v>66</v>
      </c>
      <c r="AI1046922" s="36" t="s">
        <v>66</v>
      </c>
      <c r="AJ1046922" s="36" t="n">
        <v>1</v>
      </c>
      <c r="AK1046922" s="36" t="n">
        <v>5</v>
      </c>
      <c r="AL1046922" s="36" t="n">
        <v>0</v>
      </c>
      <c r="AM1046922" s="36" t="n">
        <f aca="false">IF(OR(AN1046922="2022-2023",AN1046922=2022), 1, 0)</f>
        <v>1</v>
      </c>
      <c r="AN1046922" s="36" t="s">
        <v>68</v>
      </c>
      <c r="AO1046922" s="36" t="n">
        <f aca="false">VLOOKUP($I1046922,'[1]Price List, Weapons &amp; Items'!B$1:F$1048576,5,0)</f>
        <v>1</v>
      </c>
      <c r="AP1046922" s="36" t="n">
        <f aca="false">IF(AND(AO1046922=1,M1046922="undisclosed")=TRUE(),1,0)</f>
        <v>0</v>
      </c>
      <c r="AQ1046922" s="36" t="n">
        <f aca="false">IF(AND(AO1046922=1,N1046922="undisclosed")=TRUE(),1,0)</f>
        <v>0</v>
      </c>
      <c r="AR1046922" s="36" t="n">
        <f aca="false">IFERROR(IF(SEARCH("ammuni",I1046922,1)&gt;0,1,0),0)</f>
        <v>0</v>
      </c>
      <c r="AS1046922" s="5" t="str">
        <f aca="false">VLOOKUP($I1046922,'[1]Price List, Weapons &amp; Items'!B$1:L$1048576,COLUMN('[1]Price List, Weapons &amp; Items'!$J$11)-1,0)</f>
        <v>Government information</v>
      </c>
      <c r="AT1046922" s="5" t="str">
        <f aca="false">IF(I1046922=".",".",VLOOKUP($I1046922,'[1]Price List, Weapons &amp; Items'!B$1:J$1048576,3,0))</f>
        <v>155mm howitzer ammunition</v>
      </c>
      <c r="AU1046922" s="13" t="str">
        <f aca="true">IF(AG1046922=1,(OFFSET(I1046922,0,0,COUNTIF(#REF!,A1046922),1)),"")</f>
        <v/>
      </c>
      <c r="AV1046922" s="5" t="n">
        <f aca="false">VLOOKUP($I1046922,'[1]Price List, Weapons &amp; Items'!B$1:L$1048576,COLUMN('[1]Price List, Weapons &amp; Items'!$L$11)-1,0)</f>
        <v>0</v>
      </c>
      <c r="AW1046922" s="5" t="n">
        <f aca="false">IF(U1046922="Yes",1,0)</f>
        <v>1</v>
      </c>
      <c r="AX1046922" s="5" t="n">
        <f aca="false">IF(D1046922="Military",IF(OR(IFERROR(SEARCH("equipment",E1046922,1),0)&gt;0,IFERROR(SEARCH("weapons",E1046922,1),0)&gt;0),1,0),0)</f>
        <v>1</v>
      </c>
      <c r="AY1046922" s="5" t="str">
        <f aca="false">IFERROR(IF(VALUE(TEXT(C1046922,"mm"))=IF(AK1046922&gt;12,AK1046922-12,AK1046922),".",IF(TEXT(C1046922,"mm")="01",".",1)),"Value is not in date format")</f>
        <v>.</v>
      </c>
      <c r="AZ1046922" s="5" t="str">
        <f aca="false">IF(AND(A1046922=A1046921,C1046922=C1046921)=TRUE(),IF(F1046922=F1046921,".","1"),".")</f>
        <v>.</v>
      </c>
      <c r="BA1046922" s="5" t="str">
        <f aca="false">IF(AND(_xlfn.ISFORMULA(R1046922),_xlfn.ISFORMULA(S1046922),_xlfn.ISFORMULA(T1046922))=TRUE(),".",1)</f>
        <v>.</v>
      </c>
      <c r="BB1046922" s="5" t="str">
        <f aca="false">IF(T1046922&lt;&gt;".",IF(T1046922&gt;S1046922,1,"."),".")</f>
        <v>.</v>
      </c>
      <c r="BC1046922" s="5" t="n">
        <f aca="false">IFERROR(VLOOKUP(B1046922,'[1]Share, Heavy Weapons to Ukraine'!B$1:AA$1048576,COLUMN('[1]Share, Heavy Weapons to Ukraine'!C1046931)-1,0),0)</f>
        <v>1</v>
      </c>
      <c r="BD1046922" s="5" t="n">
        <f aca="false">VLOOKUP(Sheet1!B1046922,'[1]Country Summary (€)'!B$1:F$1048576,COLUMN('[1]Country Summary (€)'!C1046932)-1,FALSE())</f>
        <v>0</v>
      </c>
      <c r="BE1046922" s="5" t="str">
        <f aca="false">IF(AND(AG1046922=1,D1046922="Military",H1046922&lt;&gt;"Not given")=TRUE(),IF(SUMIFS(#REF!,#REF!,A1046922)&gt;0,ABS((SUMIFS(#REF!,#REF!,A1046922)/VLOOKUP("USD",'[1]Exchange Rates'!B$1:C$1048576,2,0)))/S1046922,"."),".")</f>
        <v>.</v>
      </c>
      <c r="BF1046922" s="1" t="str">
        <f aca="false">IF(AND(AG1046922=1,D1046922="Military",H1046922&lt;&gt;"Not given")=TRUE(),IF(SUMIFS(#REF!,#REF!,A1046922)&gt;0,IF((ABS((SUMIFS(#REF!,#REF!,A1046922)/VLOOKUP("USD",'[1]Exchange Rates'!B$1:C$1048576,2,0)))/S1046922)&gt;1,(SUMIFS(#REF!,#REF!,A1046922)-S1046922)/S1046922,(S1046922-SUMIFS(#REF!,#REF!,A1046922))/SUMIFS(#REF!,#REF!,A1046922)),"."),".")</f>
        <v>.</v>
      </c>
    </row>
    <row r="1046923" customFormat="false" ht="15.75" hidden="false" customHeight="true" outlineLevel="0" collapsed="false">
      <c r="A1046923" s="3" t="s">
        <v>104</v>
      </c>
      <c r="B1046923" s="3" t="s">
        <v>57</v>
      </c>
      <c r="C1046923" s="2" t="n">
        <v>44687</v>
      </c>
      <c r="D1046923" s="3" t="s">
        <v>105</v>
      </c>
      <c r="E1046923" s="3" t="s">
        <v>106</v>
      </c>
      <c r="F1046923" s="4" t="s">
        <v>189</v>
      </c>
      <c r="G1046923" s="5" t="s">
        <v>61</v>
      </c>
      <c r="H1046923" s="6" t="n">
        <v>150000000</v>
      </c>
      <c r="I1046923" s="1" t="s">
        <v>149</v>
      </c>
      <c r="J1046923" s="7" t="str">
        <f aca="false">VLOOKUP($I1046923,'[1]Price List, Weapons &amp; Items'!B$1:C$1048576,2,0)</f>
        <v>Military equipment</v>
      </c>
      <c r="K1046923" s="7" t="str">
        <f aca="false">IF(I1046923=".",I1046923,VLOOKUP($I1046923,'[1]Price List, Weapons &amp; Items'!B$1:D$1048576,3,0))</f>
        <v>Military equipment</v>
      </c>
      <c r="L1046923" s="8" t="n">
        <f aca="false">VLOOKUP(I1046923,'[1]Price List, Weapons &amp; Items'!B$1:E$1048576,4,0)</f>
        <v>0</v>
      </c>
      <c r="M1046923" s="9" t="n">
        <v>3</v>
      </c>
      <c r="N1046923" s="9" t="n">
        <v>3</v>
      </c>
      <c r="O1046923" s="9" t="n">
        <f aca="false">VLOOKUP($I1046923,'[1]Price List, Weapons &amp; Items'!B$1:G$1048576,6,0)</f>
        <v>8888888</v>
      </c>
      <c r="P1046923" s="6" t="str">
        <f aca="false">IF(TYPE(M1046923)=1,IF(TYPE(O1046923)=1,M1046923*O1046923,"No price"),".")</f>
        <v>No price</v>
      </c>
      <c r="Q1046923" s="6" t="str">
        <f aca="false">IF(TYPE(N1046923)=1,IF(TYPE(O1046923)=1,N1046923*O1046923,"No price"),".")</f>
        <v>No price</v>
      </c>
      <c r="R1046923" s="6" t="str">
        <f aca="false">IF(AG1046923=1,IF(H1046923&lt;&gt;"Not given",H1046923,IF(TYPE(H1046923)=2,IF(SUMIFS(#REF!,#REF!,A1046923)&gt;0,SUMIFS(#REF!,#REF!,A1046923),"."),"Format error")),"")</f>
        <v/>
      </c>
      <c r="S1046923" s="6" t="str">
        <f aca="false">IF(AND(AG1046923=1,R1046923&lt;&gt;".")=TRUE(),R1046923/VLOOKUP(G1046923,'[1]Exchange Rates'!B$1:C$1048576,2,0),IF(R1046923=".",".",""))</f>
        <v/>
      </c>
      <c r="T1046923" s="6" t="str">
        <f aca="false">IF(AG1046923=1,IF(AI1046923="Value is not given at all",".",IF(AI1046923="Value is given by the source",S1046923,IF(AI1046923="Value is calculated with prices",(IF(SUMIFS(#REF!,#REF!,A1046923)&gt;0,SUMIFS(#REF!,#REF!,A1046923),"."))/VLOOKUP("USD",'[1]Exchange Rates'!B$1:C$1048576,2,0),"Error with coding"))),"")</f>
        <v/>
      </c>
      <c r="U1046923" s="5" t="s">
        <v>63</v>
      </c>
      <c r="V1046923" s="47" t="s">
        <v>190</v>
      </c>
      <c r="W1046923" s="45" t="s">
        <v>72</v>
      </c>
      <c r="X1046923" s="45" t="s">
        <v>76</v>
      </c>
      <c r="Y1046923" s="45" t="s">
        <v>192</v>
      </c>
      <c r="Z1046923" s="5" t="n">
        <v>0</v>
      </c>
      <c r="AA1046923" s="5" t="n">
        <v>0</v>
      </c>
      <c r="AB1046923" s="5" t="n">
        <f aca="false">IF(AND(D1046923="Humanitarian", AE1046923&lt;&gt;"."), 1, 0)</f>
        <v>0</v>
      </c>
      <c r="AC1046923" s="5" t="n">
        <f aca="false">IF(OR(M1046923="undisclosed", M1046923="."), 0, IF(M1046923=N1046923, 1, 0))</f>
        <v>1</v>
      </c>
      <c r="AD1046923" s="5" t="n">
        <v>1</v>
      </c>
      <c r="AE1046923" s="45" t="s">
        <v>108</v>
      </c>
      <c r="AF1046923" s="12" t="str">
        <f aca="false">""</f>
        <v/>
      </c>
      <c r="AG1046923" s="36" t="n">
        <v>0</v>
      </c>
      <c r="AH1046923" s="46" t="s">
        <v>66</v>
      </c>
      <c r="AI1046923" s="36" t="s">
        <v>66</v>
      </c>
      <c r="AJ1046923" s="36" t="n">
        <v>1</v>
      </c>
      <c r="AK1046923" s="36" t="n">
        <v>5</v>
      </c>
      <c r="AL1046923" s="36" t="n">
        <v>0</v>
      </c>
      <c r="AM1046923" s="36" t="n">
        <f aca="false">IF(OR(AN1046923="2022-2023",AN1046923=2022), 1, 0)</f>
        <v>1</v>
      </c>
      <c r="AN1046923" s="36" t="s">
        <v>68</v>
      </c>
      <c r="AO1046923" s="36" t="n">
        <f aca="false">VLOOKUP($I1046923,'[1]Price List, Weapons &amp; Items'!B$1:F$1048576,5,0)</f>
        <v>0</v>
      </c>
      <c r="AP1046923" s="36" t="n">
        <f aca="false">IF(AND(AO1046923=1,M1046923="undisclosed")=TRUE(),1,0)</f>
        <v>0</v>
      </c>
      <c r="AQ1046923" s="36" t="n">
        <f aca="false">IF(AND(AO1046923=1,N1046923="undisclosed")=TRUE(),1,0)</f>
        <v>0</v>
      </c>
      <c r="AR1046923" s="36" t="n">
        <f aca="false">IFERROR(IF(SEARCH("ammuni",I1046923,1)&gt;0,1,0),0)</f>
        <v>0</v>
      </c>
      <c r="AS1046923" s="5" t="str">
        <f aca="false">VLOOKUP($I1046923,'[1]Price List, Weapons &amp; Items'!B$1:L$1048576,COLUMN('[1]Price List, Weapons &amp; Items'!$J$11)-1,0)</f>
        <v>Military media (incl. websites)</v>
      </c>
      <c r="AT1046923" s="5" t="str">
        <f aca="false">IF(I1046923=".",".",VLOOKUP($I1046923,'[1]Price List, Weapons &amp; Items'!B$1:J$1048576,3,0))</f>
        <v>Military equipment</v>
      </c>
      <c r="AU1046923" s="13" t="str">
        <f aca="true">IF(AG1046923=1,(OFFSET(I1046923,0,0,COUNTIF(#REF!,A1046923),1)),"")</f>
        <v/>
      </c>
      <c r="AV1046923" s="5" t="n">
        <f aca="false">VLOOKUP($I1046923,'[1]Price List, Weapons &amp; Items'!B$1:L$1048576,COLUMN('[1]Price List, Weapons &amp; Items'!$L$11)-1,0)</f>
        <v>0</v>
      </c>
      <c r="AW1046923" s="5" t="n">
        <f aca="false">IF(U1046923="Yes",1,0)</f>
        <v>1</v>
      </c>
      <c r="AX1046923" s="5" t="n">
        <f aca="false">IF(D1046923="Military",IF(OR(IFERROR(SEARCH("equipment",E1046923,1),0)&gt;0,IFERROR(SEARCH("weapons",E1046923,1),0)&gt;0),1,0),0)</f>
        <v>1</v>
      </c>
      <c r="AY1046923" s="5" t="str">
        <f aca="false">IFERROR(IF(VALUE(TEXT(C1046923,"mm"))=IF(AK1046923&gt;12,AK1046923-12,AK1046923),".",IF(TEXT(C1046923,"mm")="01",".",1)),"Value is not in date format")</f>
        <v>.</v>
      </c>
      <c r="AZ1046923" s="5" t="str">
        <f aca="false">IF(AND(A1046923=A1046922,C1046923=C1046922)=TRUE(),IF(F1046923=F1046922,".","1"),".")</f>
        <v>.</v>
      </c>
      <c r="BA1046923" s="5" t="str">
        <f aca="false">IF(AND(_xlfn.ISFORMULA(R1046923),_xlfn.ISFORMULA(S1046923),_xlfn.ISFORMULA(T1046923))=TRUE(),".",1)</f>
        <v>.</v>
      </c>
      <c r="BB1046923" s="5" t="str">
        <f aca="false">IF(T1046923&lt;&gt;".",IF(T1046923&gt;S1046923,1,"."),".")</f>
        <v>.</v>
      </c>
      <c r="BC1046923" s="5" t="n">
        <f aca="false">IFERROR(VLOOKUP(B1046923,'[1]Share, Heavy Weapons to Ukraine'!B$1:AA$1048576,COLUMN('[1]Share, Heavy Weapons to Ukraine'!C1046932)-1,0),0)</f>
        <v>1</v>
      </c>
      <c r="BD1046923" s="5" t="n">
        <f aca="false">VLOOKUP(Sheet1!B1046923,'[1]Country Summary (€)'!B$1:F$1048576,COLUMN('[1]Country Summary (€)'!C1046933)-1,FALSE())</f>
        <v>0</v>
      </c>
      <c r="BE1046923" s="5" t="str">
        <f aca="false">IF(AND(AG1046923=1,D1046923="Military",H1046923&lt;&gt;"Not given")=TRUE(),IF(SUMIFS(#REF!,#REF!,A1046923)&gt;0,ABS((SUMIFS(#REF!,#REF!,A1046923)/VLOOKUP("USD",'[1]Exchange Rates'!B$1:C$1048576,2,0)))/S1046923,"."),".")</f>
        <v>.</v>
      </c>
      <c r="BF1046923" s="1" t="str">
        <f aca="false">IF(AND(AG1046923=1,D1046923="Military",H1046923&lt;&gt;"Not given")=TRUE(),IF(SUMIFS(#REF!,#REF!,A1046923)&gt;0,IF((ABS((SUMIFS(#REF!,#REF!,A1046923)/VLOOKUP("USD",'[1]Exchange Rates'!B$1:C$1048576,2,0)))/S1046923)&gt;1,(SUMIFS(#REF!,#REF!,A1046923)-S1046923)/S1046923,(S1046923-SUMIFS(#REF!,#REF!,A1046923))/SUMIFS(#REF!,#REF!,A1046923)),"."),".")</f>
        <v>.</v>
      </c>
    </row>
    <row r="1046924" customFormat="false" ht="15.75" hidden="false" customHeight="true" outlineLevel="0" collapsed="false">
      <c r="A1046924" s="3" t="s">
        <v>104</v>
      </c>
      <c r="B1046924" s="3" t="s">
        <v>57</v>
      </c>
      <c r="C1046924" s="2" t="n">
        <v>44687</v>
      </c>
      <c r="D1046924" s="3" t="s">
        <v>105</v>
      </c>
      <c r="E1046924" s="3" t="s">
        <v>106</v>
      </c>
      <c r="F1046924" s="4" t="s">
        <v>189</v>
      </c>
      <c r="G1046924" s="5" t="s">
        <v>61</v>
      </c>
      <c r="H1046924" s="6" t="n">
        <v>150000000</v>
      </c>
      <c r="I1046924" s="1" t="s">
        <v>193</v>
      </c>
      <c r="J1046924" s="7" t="str">
        <f aca="false">VLOOKUP($I1046924,'[1]Price List, Weapons &amp; Items'!B$1:C$1048576,2,0)</f>
        <v>Military equipment</v>
      </c>
      <c r="K1046924" s="7" t="str">
        <f aca="false">IF(I1046924=".",I1046924,VLOOKUP($I1046924,'[1]Price List, Weapons &amp; Items'!B$1:D$1048576,3,0))</f>
        <v>Military equipment</v>
      </c>
      <c r="L1046924" s="8" t="n">
        <f aca="false">VLOOKUP(I1046924,'[1]Price List, Weapons &amp; Items'!B$1:E$1048576,4,0)</f>
        <v>0</v>
      </c>
      <c r="M1046924" s="9" t="s">
        <v>62</v>
      </c>
      <c r="N1046924" s="9" t="s">
        <v>62</v>
      </c>
      <c r="O1046924" s="9" t="str">
        <f aca="false">VLOOKUP($I1046924,'[1]Price List, Weapons &amp; Items'!B$1:G$1048576,6,0)</f>
        <v>.</v>
      </c>
      <c r="P1046924" s="6" t="str">
        <f aca="false">IF(TYPE(M1046924)=1,IF(TYPE(O1046924)=1,M1046924*O1046924,"No price"),".")</f>
        <v>.</v>
      </c>
      <c r="Q1046924" s="6" t="str">
        <f aca="false">IF(TYPE(N1046924)=1,IF(TYPE(O1046924)=1,N1046924*O1046924,"No price"),".")</f>
        <v>.</v>
      </c>
      <c r="R1046924" s="6" t="str">
        <f aca="false">IF(AG1046924=1,IF(H1046924&lt;&gt;"Not given",H1046924,IF(TYPE(H1046924)=2,IF(SUMIFS(#REF!,#REF!,A1046924)&gt;0,SUMIFS(#REF!,#REF!,A1046924),"."),"Format error")),"")</f>
        <v/>
      </c>
      <c r="S1046924" s="6" t="str">
        <f aca="false">IF(AND(AG1046924=1,R1046924&lt;&gt;".")=TRUE(),R1046924/VLOOKUP(G1046924,'[1]Exchange Rates'!B$1:C$1048576,2,0),IF(R1046924=".",".",""))</f>
        <v/>
      </c>
      <c r="T1046924" s="6" t="str">
        <f aca="false">IF(AG1046924=1,IF(AI1046924="Value is not given at all",".",IF(AI1046924="Value is given by the source",S1046924,IF(AI1046924="Value is calculated with prices",(IF(SUMIFS(#REF!,#REF!,A1046924)&gt;0,SUMIFS(#REF!,#REF!,A1046924),"."))/VLOOKUP("USD",'[1]Exchange Rates'!B$1:C$1048576,2,0),"Error with coding"))),"")</f>
        <v/>
      </c>
      <c r="U1046924" s="5" t="s">
        <v>63</v>
      </c>
      <c r="V1046924" s="47" t="s">
        <v>190</v>
      </c>
      <c r="W1046924" s="45" t="s">
        <v>72</v>
      </c>
      <c r="X1046924" s="45" t="s">
        <v>76</v>
      </c>
      <c r="Y1046924" s="45" t="s">
        <v>194</v>
      </c>
      <c r="Z1046924" s="5" t="n">
        <v>0</v>
      </c>
      <c r="AA1046924" s="5" t="n">
        <v>0</v>
      </c>
      <c r="AB1046924" s="5" t="n">
        <f aca="false">IF(AND(D1046924="Humanitarian", AE1046924&lt;&gt;"."), 1, 0)</f>
        <v>0</v>
      </c>
      <c r="AC1046924" s="5" t="n">
        <f aca="false">IF(OR(M1046924="undisclosed", M1046924="."), 0, IF(M1046924=N1046924, 1, 0))</f>
        <v>0</v>
      </c>
      <c r="AD1046924" s="5" t="n">
        <v>1</v>
      </c>
      <c r="AE1046924" s="45" t="s">
        <v>108</v>
      </c>
      <c r="AF1046924" s="12" t="str">
        <f aca="false">""</f>
        <v/>
      </c>
      <c r="AG1046924" s="36" t="n">
        <v>0</v>
      </c>
      <c r="AH1046924" s="46" t="s">
        <v>66</v>
      </c>
      <c r="AI1046924" s="36" t="s">
        <v>66</v>
      </c>
      <c r="AJ1046924" s="36" t="n">
        <v>1</v>
      </c>
      <c r="AK1046924" s="36" t="n">
        <v>5</v>
      </c>
      <c r="AL1046924" s="36" t="n">
        <v>0</v>
      </c>
      <c r="AM1046924" s="36" t="n">
        <f aca="false">IF(OR(AN1046924="2022-2023",AN1046924=2022), 1, 0)</f>
        <v>1</v>
      </c>
      <c r="AN1046924" s="36" t="s">
        <v>68</v>
      </c>
      <c r="AO1046924" s="36" t="n">
        <f aca="false">VLOOKUP($I1046924,'[1]Price List, Weapons &amp; Items'!B$1:F$1048576,5,0)</f>
        <v>0</v>
      </c>
      <c r="AP1046924" s="36" t="n">
        <f aca="false">IF(AND(AO1046924=1,M1046924="undisclosed")=TRUE(),1,0)</f>
        <v>0</v>
      </c>
      <c r="AQ1046924" s="36" t="n">
        <f aca="false">IF(AND(AO1046924=1,N1046924="undisclosed")=TRUE(),1,0)</f>
        <v>0</v>
      </c>
      <c r="AR1046924" s="36" t="n">
        <f aca="false">IFERROR(IF(SEARCH("ammuni",I1046924,1)&gt;0,1,0),0)</f>
        <v>0</v>
      </c>
      <c r="AS1046924" s="5" t="str">
        <f aca="false">VLOOKUP($I1046924,'[1]Price List, Weapons &amp; Items'!B$1:L$1048576,COLUMN('[1]Price List, Weapons &amp; Items'!$J$11)-1,0)</f>
        <v>.</v>
      </c>
      <c r="AT1046924" s="5" t="str">
        <f aca="false">IF(I1046924=".",".",VLOOKUP($I1046924,'[1]Price List, Weapons &amp; Items'!B$1:J$1048576,3,0))</f>
        <v>Military equipment</v>
      </c>
      <c r="AU1046924" s="13" t="str">
        <f aca="true">IF(AG1046924=1,(OFFSET(I1046924,0,0,COUNTIF(#REF!,A1046924),1)),"")</f>
        <v/>
      </c>
      <c r="AV1046924" s="5" t="str">
        <f aca="false">VLOOKUP($I1046924,'[1]Price List, Weapons &amp; Items'!B$1:L$1048576,COLUMN('[1]Price List, Weapons &amp; Items'!$L$11)-1,0)</f>
        <v>no price, 0 count</v>
      </c>
      <c r="AW1046924" s="5" t="n">
        <f aca="false">IF(U1046924="Yes",1,0)</f>
        <v>1</v>
      </c>
      <c r="AX1046924" s="5" t="n">
        <f aca="false">IF(D1046924="Military",IF(OR(IFERROR(SEARCH("equipment",E1046924,1),0)&gt;0,IFERROR(SEARCH("weapons",E1046924,1),0)&gt;0),1,0),0)</f>
        <v>1</v>
      </c>
      <c r="AY1046924" s="5" t="str">
        <f aca="false">IFERROR(IF(VALUE(TEXT(C1046924,"mm"))=IF(AK1046924&gt;12,AK1046924-12,AK1046924),".",IF(TEXT(C1046924,"mm")="01",".",1)),"Value is not in date format")</f>
        <v>.</v>
      </c>
      <c r="AZ1046924" s="5" t="str">
        <f aca="false">IF(AND(A1046924=A1046923,C1046924=C1046923)=TRUE(),IF(F1046924=F1046923,".","1"),".")</f>
        <v>.</v>
      </c>
      <c r="BA1046924" s="5" t="str">
        <f aca="false">IF(AND(_xlfn.ISFORMULA(R1046924),_xlfn.ISFORMULA(S1046924),_xlfn.ISFORMULA(T1046924))=TRUE(),".",1)</f>
        <v>.</v>
      </c>
      <c r="BB1046924" s="5" t="str">
        <f aca="false">IF(T1046924&lt;&gt;".",IF(T1046924&gt;S1046924,1,"."),".")</f>
        <v>.</v>
      </c>
      <c r="BC1046924" s="5" t="n">
        <f aca="false">IFERROR(VLOOKUP(B1046924,'[1]Share, Heavy Weapons to Ukraine'!B$1:AA$1048576,COLUMN('[1]Share, Heavy Weapons to Ukraine'!C1046933)-1,0),0)</f>
        <v>1</v>
      </c>
      <c r="BD1046924" s="5" t="n">
        <f aca="false">VLOOKUP(Sheet1!B1046924,'[1]Country Summary (€)'!B$1:F$1048576,COLUMN('[1]Country Summary (€)'!C1046934)-1,FALSE())</f>
        <v>0</v>
      </c>
      <c r="BE1046924" s="5" t="str">
        <f aca="false">IF(AND(AG1046924=1,D1046924="Military",H1046924&lt;&gt;"Not given")=TRUE(),IF(SUMIFS(#REF!,#REF!,A1046924)&gt;0,ABS((SUMIFS(#REF!,#REF!,A1046924)/VLOOKUP("USD",'[1]Exchange Rates'!B$1:C$1048576,2,0)))/S1046924,"."),".")</f>
        <v>.</v>
      </c>
      <c r="BF1046924" s="1" t="str">
        <f aca="false">IF(AND(AG1046924=1,D1046924="Military",H1046924&lt;&gt;"Not given")=TRUE(),IF(SUMIFS(#REF!,#REF!,A1046924)&gt;0,IF((ABS((SUMIFS(#REF!,#REF!,A1046924)/VLOOKUP("USD",'[1]Exchange Rates'!B$1:C$1048576,2,0)))/S1046924)&gt;1,(SUMIFS(#REF!,#REF!,A1046924)-S1046924)/S1046924,(S1046924-SUMIFS(#REF!,#REF!,A1046924))/SUMIFS(#REF!,#REF!,A1046924)),"."),".")</f>
        <v>.</v>
      </c>
    </row>
    <row r="1046925" customFormat="false" ht="15.75" hidden="false" customHeight="true" outlineLevel="0" collapsed="false">
      <c r="A1046925" s="3" t="s">
        <v>104</v>
      </c>
      <c r="B1046925" s="3" t="s">
        <v>57</v>
      </c>
      <c r="C1046925" s="2" t="n">
        <v>44687</v>
      </c>
      <c r="D1046925" s="3" t="s">
        <v>105</v>
      </c>
      <c r="E1046925" s="3" t="s">
        <v>106</v>
      </c>
      <c r="F1046925" s="4" t="s">
        <v>189</v>
      </c>
      <c r="G1046925" s="5" t="s">
        <v>61</v>
      </c>
      <c r="H1046925" s="6" t="n">
        <v>150000000</v>
      </c>
      <c r="I1046925" s="1" t="s">
        <v>187</v>
      </c>
      <c r="J1046925" s="7" t="str">
        <f aca="false">VLOOKUP($I1046925,'[1]Price List, Weapons &amp; Items'!B$1:C$1048576,2,0)</f>
        <v>Military equipment</v>
      </c>
      <c r="K1046925" s="7" t="str">
        <f aca="false">IF(I1046925=".",I1046925,VLOOKUP($I1046925,'[1]Price List, Weapons &amp; Items'!B$1:D$1048576,3,0))</f>
        <v>Military equipment</v>
      </c>
      <c r="L1046925" s="8" t="n">
        <f aca="false">VLOOKUP(I1046925,'[1]Price List, Weapons &amp; Items'!B$1:E$1048576,4,0)</f>
        <v>0</v>
      </c>
      <c r="M1046925" s="9" t="s">
        <v>62</v>
      </c>
      <c r="N1046925" s="9" t="s">
        <v>62</v>
      </c>
      <c r="O1046925" s="9" t="str">
        <f aca="false">VLOOKUP($I1046925,'[1]Price List, Weapons &amp; Items'!B$1:G$1048576,6,0)</f>
        <v>.</v>
      </c>
      <c r="P1046925" s="6" t="str">
        <f aca="false">IF(TYPE(M1046925)=1,IF(TYPE(O1046925)=1,M1046925*O1046925,"No price"),".")</f>
        <v>.</v>
      </c>
      <c r="Q1046925" s="6" t="str">
        <f aca="false">IF(TYPE(N1046925)=1,IF(TYPE(O1046925)=1,N1046925*O1046925,"No price"),".")</f>
        <v>.</v>
      </c>
      <c r="R1046925" s="6" t="str">
        <f aca="false">IF(AG1046925=1,IF(H1046925&lt;&gt;"Not given",H1046925,IF(TYPE(H1046925)=2,IF(SUMIFS(#REF!,#REF!,A1046925)&gt;0,SUMIFS(#REF!,#REF!,A1046925),"."),"Format error")),"")</f>
        <v/>
      </c>
      <c r="S1046925" s="6" t="str">
        <f aca="false">IF(AND(AG1046925=1,R1046925&lt;&gt;".")=TRUE(),R1046925/VLOOKUP(G1046925,'[1]Exchange Rates'!B$1:C$1048576,2,0),IF(R1046925=".",".",""))</f>
        <v/>
      </c>
      <c r="T1046925" s="6" t="str">
        <f aca="false">IF(AG1046925=1,IF(AI1046925="Value is not given at all",".",IF(AI1046925="Value is given by the source",S1046925,IF(AI1046925="Value is calculated with prices",(IF(SUMIFS(#REF!,#REF!,A1046925)&gt;0,SUMIFS(#REF!,#REF!,A1046925),"."))/VLOOKUP("USD",'[1]Exchange Rates'!B$1:C$1048576,2,0),"Error with coding"))),"")</f>
        <v/>
      </c>
      <c r="U1046925" s="5" t="s">
        <v>63</v>
      </c>
      <c r="V1046925" s="47" t="s">
        <v>190</v>
      </c>
      <c r="W1046925" s="45" t="s">
        <v>72</v>
      </c>
      <c r="X1046925" s="45" t="s">
        <v>76</v>
      </c>
      <c r="Y1046925" s="45" t="s">
        <v>195</v>
      </c>
      <c r="Z1046925" s="5" t="n">
        <v>0</v>
      </c>
      <c r="AA1046925" s="5" t="n">
        <v>0</v>
      </c>
      <c r="AB1046925" s="5" t="n">
        <f aca="false">IF(AND(D1046925="Humanitarian", AE1046925&lt;&gt;"."), 1, 0)</f>
        <v>0</v>
      </c>
      <c r="AC1046925" s="5" t="n">
        <f aca="false">IF(OR(M1046925="undisclosed", M1046925="."), 0, IF(M1046925=N1046925, 1, 0))</f>
        <v>0</v>
      </c>
      <c r="AD1046925" s="5" t="n">
        <v>1</v>
      </c>
      <c r="AE1046925" s="45" t="s">
        <v>108</v>
      </c>
      <c r="AF1046925" s="12" t="str">
        <f aca="false">""</f>
        <v/>
      </c>
      <c r="AG1046925" s="36" t="n">
        <v>0</v>
      </c>
      <c r="AH1046925" s="46" t="s">
        <v>66</v>
      </c>
      <c r="AI1046925" s="36" t="s">
        <v>66</v>
      </c>
      <c r="AJ1046925" s="36" t="n">
        <v>1</v>
      </c>
      <c r="AK1046925" s="36" t="n">
        <v>5</v>
      </c>
      <c r="AL1046925" s="36" t="n">
        <v>0</v>
      </c>
      <c r="AM1046925" s="36" t="n">
        <f aca="false">IF(OR(AN1046925="2022-2023",AN1046925=2022), 1, 0)</f>
        <v>1</v>
      </c>
      <c r="AN1046925" s="36" t="s">
        <v>68</v>
      </c>
      <c r="AO1046925" s="36" t="n">
        <f aca="false">VLOOKUP($I1046925,'[1]Price List, Weapons &amp; Items'!B$1:F$1048576,5,0)</f>
        <v>0</v>
      </c>
      <c r="AP1046925" s="36" t="n">
        <f aca="false">IF(AND(AO1046925=1,M1046925="undisclosed")=TRUE(),1,0)</f>
        <v>0</v>
      </c>
      <c r="AQ1046925" s="36" t="n">
        <f aca="false">IF(AND(AO1046925=1,N1046925="undisclosed")=TRUE(),1,0)</f>
        <v>0</v>
      </c>
      <c r="AR1046925" s="36" t="n">
        <f aca="false">IFERROR(IF(SEARCH("ammuni",I1046925,1)&gt;0,1,0),0)</f>
        <v>0</v>
      </c>
      <c r="AS1046925" s="5" t="str">
        <f aca="false">VLOOKUP($I1046925,'[1]Price List, Weapons &amp; Items'!B$1:L$1048576,COLUMN('[1]Price List, Weapons &amp; Items'!$J$11)-1,0)</f>
        <v>.</v>
      </c>
      <c r="AT1046925" s="5" t="str">
        <f aca="false">IF(I1046925=".",".",VLOOKUP($I1046925,'[1]Price List, Weapons &amp; Items'!B$1:J$1048576,3,0))</f>
        <v>Military equipment</v>
      </c>
      <c r="AU1046925" s="13" t="str">
        <f aca="true">IF(AG1046925=1,(OFFSET(I1046925,0,0,COUNTIF(#REF!,A1046925),1)),"")</f>
        <v/>
      </c>
      <c r="AV1046925" s="5" t="str">
        <f aca="false">VLOOKUP($I1046925,'[1]Price List, Weapons &amp; Items'!B$1:L$1048576,COLUMN('[1]Price List, Weapons &amp; Items'!$L$11)-1,0)</f>
        <v>no price, 0 count</v>
      </c>
      <c r="AW1046925" s="5" t="n">
        <f aca="false">IF(U1046925="Yes",1,0)</f>
        <v>1</v>
      </c>
      <c r="AX1046925" s="5" t="n">
        <f aca="false">IF(D1046925="Military",IF(OR(IFERROR(SEARCH("equipment",E1046925,1),0)&gt;0,IFERROR(SEARCH("weapons",E1046925,1),0)&gt;0),1,0),0)</f>
        <v>1</v>
      </c>
      <c r="AY1046925" s="5" t="str">
        <f aca="false">IFERROR(IF(VALUE(TEXT(C1046925,"mm"))=IF(AK1046925&gt;12,AK1046925-12,AK1046925),".",IF(TEXT(C1046925,"mm")="01",".",1)),"Value is not in date format")</f>
        <v>.</v>
      </c>
      <c r="AZ1046925" s="5" t="str">
        <f aca="false">IF(AND(A1046925=A1046924,C1046925=C1046924)=TRUE(),IF(F1046925=F1046924,".","1"),".")</f>
        <v>.</v>
      </c>
      <c r="BA1046925" s="5" t="str">
        <f aca="false">IF(AND(_xlfn.ISFORMULA(R1046925),_xlfn.ISFORMULA(S1046925),_xlfn.ISFORMULA(T1046925))=TRUE(),".",1)</f>
        <v>.</v>
      </c>
      <c r="BB1046925" s="5" t="str">
        <f aca="false">IF(T1046925&lt;&gt;".",IF(T1046925&gt;S1046925,1,"."),".")</f>
        <v>.</v>
      </c>
      <c r="BC1046925" s="5" t="n">
        <f aca="false">IFERROR(VLOOKUP(B1046925,'[1]Share, Heavy Weapons to Ukraine'!B$1:AA$1048576,COLUMN('[1]Share, Heavy Weapons to Ukraine'!C1046934)-1,0),0)</f>
        <v>1</v>
      </c>
      <c r="BD1046925" s="5" t="n">
        <f aca="false">VLOOKUP(Sheet1!B1046925,'[1]Country Summary (€)'!B$1:F$1048576,COLUMN('[1]Country Summary (€)'!C1046935)-1,FALSE())</f>
        <v>0</v>
      </c>
      <c r="BE1046925" s="5" t="str">
        <f aca="false">IF(AND(AG1046925=1,D1046925="Military",H1046925&lt;&gt;"Not given")=TRUE(),IF(SUMIFS(#REF!,#REF!,A1046925)&gt;0,ABS((SUMIFS(#REF!,#REF!,A1046925)/VLOOKUP("USD",'[1]Exchange Rates'!B$1:C$1048576,2,0)))/S1046925,"."),".")</f>
        <v>.</v>
      </c>
      <c r="BF1046925" s="1" t="str">
        <f aca="false">IF(AND(AG1046925=1,D1046925="Military",H1046925&lt;&gt;"Not given")=TRUE(),IF(SUMIFS(#REF!,#REF!,A1046925)&gt;0,IF((ABS((SUMIFS(#REF!,#REF!,A1046925)/VLOOKUP("USD",'[1]Exchange Rates'!B$1:C$1048576,2,0)))/S1046925)&gt;1,(SUMIFS(#REF!,#REF!,A1046925)-S1046925)/S1046925,(S1046925-SUMIFS(#REF!,#REF!,A1046925))/SUMIFS(#REF!,#REF!,A1046925)),"."),".")</f>
        <v>.</v>
      </c>
    </row>
    <row r="1046926" customFormat="false" ht="15.75" hidden="false" customHeight="true" outlineLevel="0" collapsed="false">
      <c r="A1046926" s="3" t="s">
        <v>104</v>
      </c>
      <c r="B1046926" s="3" t="s">
        <v>57</v>
      </c>
      <c r="C1046926" s="2" t="n">
        <v>44687</v>
      </c>
      <c r="D1046926" s="3" t="s">
        <v>105</v>
      </c>
      <c r="E1046926" s="3" t="s">
        <v>106</v>
      </c>
      <c r="F1046926" s="4" t="s">
        <v>189</v>
      </c>
      <c r="G1046926" s="5" t="s">
        <v>61</v>
      </c>
      <c r="H1046926" s="6" t="n">
        <v>150000000</v>
      </c>
      <c r="I1046926" s="1" t="s">
        <v>196</v>
      </c>
      <c r="J1046926" s="7" t="str">
        <f aca="false">VLOOKUP($I1046926,'[1]Price List, Weapons &amp; Items'!B$1:C$1048576,2,0)</f>
        <v>Military equipment</v>
      </c>
      <c r="K1046926" s="7" t="str">
        <f aca="false">IF(I1046926=".",I1046926,VLOOKUP($I1046926,'[1]Price List, Weapons &amp; Items'!B$1:D$1048576,3,0))</f>
        <v>spare parts</v>
      </c>
      <c r="L1046926" s="8" t="n">
        <f aca="false">VLOOKUP(I1046926,'[1]Price List, Weapons &amp; Items'!B$1:E$1048576,4,0)</f>
        <v>0</v>
      </c>
      <c r="M1046926" s="9" t="s">
        <v>62</v>
      </c>
      <c r="N1046926" s="9" t="s">
        <v>62</v>
      </c>
      <c r="O1046926" s="9" t="str">
        <f aca="false">VLOOKUP($I1046926,'[1]Price List, Weapons &amp; Items'!B$1:G$1048576,6,0)</f>
        <v>.</v>
      </c>
      <c r="P1046926" s="6" t="str">
        <f aca="false">IF(TYPE(M1046926)=1,IF(TYPE(O1046926)=1,M1046926*O1046926,"No price"),".")</f>
        <v>.</v>
      </c>
      <c r="Q1046926" s="6" t="str">
        <f aca="false">IF(TYPE(N1046926)=1,IF(TYPE(O1046926)=1,N1046926*O1046926,"No price"),".")</f>
        <v>.</v>
      </c>
      <c r="R1046926" s="6" t="str">
        <f aca="false">IF(AG1046926=1,IF(H1046926&lt;&gt;"Not given",H1046926,IF(TYPE(H1046926)=2,IF(SUMIFS(#REF!,#REF!,A1046926)&gt;0,SUMIFS(#REF!,#REF!,A1046926),"."),"Format error")),"")</f>
        <v/>
      </c>
      <c r="S1046926" s="6" t="str">
        <f aca="false">IF(AND(AG1046926=1,R1046926&lt;&gt;".")=TRUE(),R1046926/VLOOKUP(G1046926,'[1]Exchange Rates'!B$1:C$1048576,2,0),IF(R1046926=".",".",""))</f>
        <v/>
      </c>
      <c r="T1046926" s="6" t="str">
        <f aca="false">IF(AG1046926=1,IF(AI1046926="Value is not given at all",".",IF(AI1046926="Value is given by the source",S1046926,IF(AI1046926="Value is calculated with prices",(IF(SUMIFS(#REF!,#REF!,A1046926)&gt;0,SUMIFS(#REF!,#REF!,A1046926),"."))/VLOOKUP("USD",'[1]Exchange Rates'!B$1:C$1048576,2,0),"Error with coding"))),"")</f>
        <v/>
      </c>
      <c r="U1046926" s="5" t="s">
        <v>63</v>
      </c>
      <c r="V1046926" s="32" t="s">
        <v>190</v>
      </c>
      <c r="W1046926" s="45" t="s">
        <v>72</v>
      </c>
      <c r="X1046926" s="45" t="s">
        <v>76</v>
      </c>
      <c r="Y1046926" s="45" t="s">
        <v>197</v>
      </c>
      <c r="Z1046926" s="5" t="n">
        <v>0</v>
      </c>
      <c r="AA1046926" s="5" t="n">
        <v>0</v>
      </c>
      <c r="AB1046926" s="5" t="n">
        <f aca="false">IF(AND(D1046926="Humanitarian", AE1046926&lt;&gt;"."), 1, 0)</f>
        <v>0</v>
      </c>
      <c r="AC1046926" s="5" t="n">
        <f aca="false">IF(OR(M1046926="undisclosed", M1046926="."), 0, IF(M1046926=N1046926, 1, 0))</f>
        <v>0</v>
      </c>
      <c r="AD1046926" s="5" t="n">
        <v>1</v>
      </c>
      <c r="AE1046926" s="45" t="s">
        <v>108</v>
      </c>
      <c r="AF1046926" s="12" t="str">
        <f aca="false">""</f>
        <v/>
      </c>
      <c r="AG1046926" s="36" t="n">
        <v>0</v>
      </c>
      <c r="AH1046926" s="46" t="s">
        <v>66</v>
      </c>
      <c r="AI1046926" s="36" t="s">
        <v>66</v>
      </c>
      <c r="AJ1046926" s="36" t="n">
        <v>1</v>
      </c>
      <c r="AK1046926" s="36" t="n">
        <v>5</v>
      </c>
      <c r="AL1046926" s="36" t="n">
        <v>0</v>
      </c>
      <c r="AM1046926" s="36" t="n">
        <f aca="false">IF(OR(AN1046926="2022-2023",AN1046926=2022), 1, 0)</f>
        <v>1</v>
      </c>
      <c r="AN1046926" s="36" t="s">
        <v>68</v>
      </c>
      <c r="AO1046926" s="36" t="n">
        <f aca="false">VLOOKUP($I1046926,'[1]Price List, Weapons &amp; Items'!B$1:F$1048576,5,0)</f>
        <v>0</v>
      </c>
      <c r="AP1046926" s="36" t="n">
        <f aca="false">IF(AND(AO1046926=1,M1046926="undisclosed")=TRUE(),1,0)</f>
        <v>0</v>
      </c>
      <c r="AQ1046926" s="36" t="n">
        <f aca="false">IF(AND(AO1046926=1,N1046926="undisclosed")=TRUE(),1,0)</f>
        <v>0</v>
      </c>
      <c r="AR1046926" s="36" t="n">
        <f aca="false">IFERROR(IF(SEARCH("ammuni",I1046926,1)&gt;0,1,0),0)</f>
        <v>0</v>
      </c>
      <c r="AS1046926" s="5" t="str">
        <f aca="false">VLOOKUP($I1046926,'[1]Price List, Weapons &amp; Items'!B$1:L$1048576,COLUMN('[1]Price List, Weapons &amp; Items'!$J$11)-1,0)</f>
        <v>.</v>
      </c>
      <c r="AT1046926" s="5" t="str">
        <f aca="false">IF(I1046926=".",".",VLOOKUP($I1046926,'[1]Price List, Weapons &amp; Items'!B$1:J$1048576,3,0))</f>
        <v>spare parts</v>
      </c>
      <c r="AU1046926" s="13" t="str">
        <f aca="true">IF(AG1046926=1,(OFFSET(I1046926,0,0,COUNTIF(#REF!,A1046926),1)),"")</f>
        <v/>
      </c>
      <c r="AV1046926" s="5" t="str">
        <f aca="false">VLOOKUP($I1046926,'[1]Price List, Weapons &amp; Items'!B$1:L$1048576,COLUMN('[1]Price List, Weapons &amp; Items'!$L$11)-1,0)</f>
        <v>no price, 0 count</v>
      </c>
      <c r="AW1046926" s="5" t="n">
        <f aca="false">IF(U1046926="Yes",1,0)</f>
        <v>1</v>
      </c>
      <c r="AX1046926" s="5" t="n">
        <f aca="false">IF(D1046926="Military",IF(OR(IFERROR(SEARCH("equipment",E1046926,1),0)&gt;0,IFERROR(SEARCH("weapons",E1046926,1),0)&gt;0),1,0),0)</f>
        <v>1</v>
      </c>
      <c r="AY1046926" s="5" t="str">
        <f aca="false">IFERROR(IF(VALUE(TEXT(C1046926,"mm"))=IF(AK1046926&gt;12,AK1046926-12,AK1046926),".",IF(TEXT(C1046926,"mm")="01",".",1)),"Value is not in date format")</f>
        <v>.</v>
      </c>
      <c r="AZ1046926" s="5" t="str">
        <f aca="false">IF(AND(A1046926=A1046925,C1046926=C1046925)=TRUE(),IF(F1046926=F1046925,".","1"),".")</f>
        <v>.</v>
      </c>
      <c r="BA1046926" s="5" t="str">
        <f aca="false">IF(AND(_xlfn.ISFORMULA(R1046926),_xlfn.ISFORMULA(S1046926),_xlfn.ISFORMULA(T1046926))=TRUE(),".",1)</f>
        <v>.</v>
      </c>
      <c r="BB1046926" s="5" t="str">
        <f aca="false">IF(T1046926&lt;&gt;".",IF(T1046926&gt;S1046926,1,"."),".")</f>
        <v>.</v>
      </c>
      <c r="BC1046926" s="5" t="n">
        <f aca="false">IFERROR(VLOOKUP(B1046926,'[1]Share, Heavy Weapons to Ukraine'!B$1:AA$1048576,COLUMN('[1]Share, Heavy Weapons to Ukraine'!C1046935)-1,0),0)</f>
        <v>1</v>
      </c>
      <c r="BD1046926" s="5" t="n">
        <f aca="false">VLOOKUP(Sheet1!B1046926,'[1]Country Summary (€)'!B$1:F$1048576,COLUMN('[1]Country Summary (€)'!C1046936)-1,FALSE())</f>
        <v>0</v>
      </c>
      <c r="BE1046926" s="5" t="str">
        <f aca="false">IF(AND(AG1046926=1,D1046926="Military",H1046926&lt;&gt;"Not given")=TRUE(),IF(SUMIFS(#REF!,#REF!,A1046926)&gt;0,ABS((SUMIFS(#REF!,#REF!,A1046926)/VLOOKUP("USD",'[1]Exchange Rates'!B$1:C$1048576,2,0)))/S1046926,"."),".")</f>
        <v>.</v>
      </c>
      <c r="BF1046926" s="1" t="str">
        <f aca="false">IF(AND(AG1046926=1,D1046926="Military",H1046926&lt;&gt;"Not given")=TRUE(),IF(SUMIFS(#REF!,#REF!,A1046926)&gt;0,IF((ABS((SUMIFS(#REF!,#REF!,A1046926)/VLOOKUP("USD",'[1]Exchange Rates'!B$1:C$1048576,2,0)))/S1046926)&gt;1,(SUMIFS(#REF!,#REF!,A1046926)-S1046926)/S1046926,(S1046926-SUMIFS(#REF!,#REF!,A1046926))/SUMIFS(#REF!,#REF!,A1046926)),"."),".")</f>
        <v>.</v>
      </c>
    </row>
    <row r="1046927" customFormat="false" ht="15.75" hidden="false" customHeight="true" outlineLevel="0" collapsed="false">
      <c r="A1046927" s="3" t="s">
        <v>104</v>
      </c>
      <c r="B1046927" s="3" t="s">
        <v>57</v>
      </c>
      <c r="C1046927" s="2" t="n">
        <v>44700</v>
      </c>
      <c r="D1046927" s="3" t="s">
        <v>105</v>
      </c>
      <c r="E1046927" s="3" t="s">
        <v>106</v>
      </c>
      <c r="F1046927" s="4" t="s">
        <v>198</v>
      </c>
      <c r="G1046927" s="5" t="s">
        <v>61</v>
      </c>
      <c r="H1046927" s="6" t="n">
        <v>100000000</v>
      </c>
      <c r="I1046927" s="1" t="s">
        <v>144</v>
      </c>
      <c r="J1046927" s="7" t="str">
        <f aca="false">VLOOKUP($I1046927,'[1]Price List, Weapons &amp; Items'!B$1:C$1048576,2,0)</f>
        <v>Heavy weapon</v>
      </c>
      <c r="K1046927" s="7" t="str">
        <f aca="false">IF(I1046927=".",I1046927,VLOOKUP($I1046927,'[1]Price List, Weapons &amp; Items'!B$1:D$1048576,3,0))</f>
        <v>155mm howitzer</v>
      </c>
      <c r="L1046927" s="8" t="n">
        <f aca="false">VLOOKUP(I1046927,'[1]Price List, Weapons &amp; Items'!B$1:E$1048576,4,0)</f>
        <v>0</v>
      </c>
      <c r="M1046927" s="9" t="n">
        <v>18</v>
      </c>
      <c r="N1046927" s="9" t="n">
        <v>18</v>
      </c>
      <c r="O1046927" s="9" t="n">
        <f aca="false">VLOOKUP($I1046927,'[1]Price List, Weapons &amp; Items'!B$1:G$1048576,6,0)</f>
        <v>5170000</v>
      </c>
      <c r="P1046927" s="6" t="str">
        <f aca="false">IF(TYPE(M1046927)=1,IF(TYPE(O1046927)=1,M1046927*O1046927,"No price"),".")</f>
        <v>No price</v>
      </c>
      <c r="Q1046927" s="6" t="str">
        <f aca="false">IF(TYPE(N1046927)=1,IF(TYPE(O1046927)=1,N1046927*O1046927,"No price"),".")</f>
        <v>No price</v>
      </c>
      <c r="R1046927" s="6" t="str">
        <f aca="false">IF(AG1046927=1,IF(H1046927&lt;&gt;"Not given",H1046927,IF(TYPE(H1046927)=2,IF(SUMIFS(#REF!,#REF!,A1046927)&gt;0,SUMIFS(#REF!,#REF!,A1046927),"."),"Format error")),"")</f>
        <v/>
      </c>
      <c r="S1046927" s="6" t="str">
        <f aca="false">IF(AND(AG1046927=1,R1046927&lt;&gt;".")=TRUE(),R1046927/VLOOKUP(G1046927,'[1]Exchange Rates'!B$1:C$1048576,2,0),IF(R1046927=".",".",""))</f>
        <v/>
      </c>
      <c r="T1046927" s="6" t="str">
        <f aca="false">IF(AG1046927=1,IF(AI1046927="Value is not given at all",".",IF(AI1046927="Value is given by the source",S1046927,IF(AI1046927="Value is calculated with prices",(IF(SUMIFS(#REF!,#REF!,A1046927)&gt;0,SUMIFS(#REF!,#REF!,A1046927),"."))/VLOOKUP("USD",'[1]Exchange Rates'!B$1:C$1048576,2,0),"Error with coding"))),"")</f>
        <v/>
      </c>
      <c r="U1046927" s="5" t="s">
        <v>63</v>
      </c>
      <c r="V1046927" s="47" t="s">
        <v>199</v>
      </c>
      <c r="W1046927" s="45" t="s">
        <v>72</v>
      </c>
      <c r="X1046927" s="45" t="s">
        <v>76</v>
      </c>
      <c r="Y1046927" s="45" t="s">
        <v>200</v>
      </c>
      <c r="Z1046927" s="5" t="n">
        <v>0</v>
      </c>
      <c r="AA1046927" s="5" t="n">
        <v>0</v>
      </c>
      <c r="AB1046927" s="5" t="n">
        <f aca="false">IF(AND(D1046927="Humanitarian", AE1046927&lt;&gt;"."), 1, 0)</f>
        <v>0</v>
      </c>
      <c r="AC1046927" s="5" t="n">
        <f aca="false">IF(OR(M1046927="undisclosed", M1046927="."), 0, IF(M1046927=N1046927, 1, 0))</f>
        <v>1</v>
      </c>
      <c r="AD1046927" s="5" t="n">
        <v>1</v>
      </c>
      <c r="AE1046927" s="48" t="s">
        <v>146</v>
      </c>
      <c r="AF1046927" s="12" t="str">
        <f aca="false">""</f>
        <v/>
      </c>
      <c r="AG1046927" s="36" t="n">
        <v>0</v>
      </c>
      <c r="AH1046927" s="46" t="s">
        <v>66</v>
      </c>
      <c r="AI1046927" s="36" t="s">
        <v>66</v>
      </c>
      <c r="AJ1046927" s="36" t="n">
        <v>1</v>
      </c>
      <c r="AK1046927" s="36" t="n">
        <v>5</v>
      </c>
      <c r="AL1046927" s="36" t="n">
        <v>0</v>
      </c>
      <c r="AM1046927" s="36" t="n">
        <f aca="false">IF(OR(AN1046927="2022-2023",AN1046927=2022), 1, 0)</f>
        <v>1</v>
      </c>
      <c r="AN1046927" s="36" t="s">
        <v>68</v>
      </c>
      <c r="AO1046927" s="36" t="n">
        <f aca="false">VLOOKUP($I1046927,'[1]Price List, Weapons &amp; Items'!B$1:F$1048576,5,0)</f>
        <v>1</v>
      </c>
      <c r="AP1046927" s="36" t="n">
        <f aca="false">IF(AND(AO1046927=1,M1046927="undisclosed")=TRUE(),1,0)</f>
        <v>0</v>
      </c>
      <c r="AQ1046927" s="36" t="n">
        <f aca="false">IF(AND(AO1046927=1,N1046927="undisclosed")=TRUE(),1,0)</f>
        <v>0</v>
      </c>
      <c r="AR1046927" s="36" t="n">
        <f aca="false">IFERROR(IF(SEARCH("ammuni",I1046927,1)&gt;0,1,0),0)</f>
        <v>0</v>
      </c>
      <c r="AS1046927" s="5" t="str">
        <f aca="false">VLOOKUP($I1046927,'[1]Price List, Weapons &amp; Items'!B$1:L$1048576,COLUMN('[1]Price List, Weapons &amp; Items'!$J$11)-1,0)</f>
        <v>Military media (incl. websites)</v>
      </c>
      <c r="AT1046927" s="5" t="str">
        <f aca="false">IF(I1046927=".",".",VLOOKUP($I1046927,'[1]Price List, Weapons &amp; Items'!B$1:J$1048576,3,0))</f>
        <v>155mm howitzer</v>
      </c>
      <c r="AU1046927" s="13" t="str">
        <f aca="true">IF(AG1046927=1,(OFFSET(I1046927,0,0,COUNTIF(#REF!,A1046927),1)),"")</f>
        <v/>
      </c>
      <c r="AV1046927" s="5" t="n">
        <f aca="false">VLOOKUP($I1046927,'[1]Price List, Weapons &amp; Items'!B$1:L$1048576,COLUMN('[1]Price List, Weapons &amp; Items'!$L$11)-1,0)</f>
        <v>0</v>
      </c>
      <c r="AW1046927" s="5" t="n">
        <f aca="false">IF(U1046927="Yes",1,0)</f>
        <v>1</v>
      </c>
      <c r="AX1046927" s="5" t="n">
        <f aca="false">IF(D1046927="Military",IF(OR(IFERROR(SEARCH("equipment",E1046927,1),0)&gt;0,IFERROR(SEARCH("weapons",E1046927,1),0)&gt;0),1,0),0)</f>
        <v>1</v>
      </c>
      <c r="AY1046927" s="5" t="str">
        <f aca="false">IFERROR(IF(VALUE(TEXT(C1046927,"mm"))=IF(AK1046927&gt;12,AK1046927-12,AK1046927),".",IF(TEXT(C1046927,"mm")="01",".",1)),"Value is not in date format")</f>
        <v>.</v>
      </c>
      <c r="AZ1046927" s="5" t="str">
        <f aca="false">IF(AND(A1046927=A1046926,C1046927=C1046926)=TRUE(),IF(F1046927=F1046926,".","1"),".")</f>
        <v>.</v>
      </c>
      <c r="BA1046927" s="5" t="str">
        <f aca="false">IF(AND(_xlfn.ISFORMULA(R1046927),_xlfn.ISFORMULA(S1046927),_xlfn.ISFORMULA(T1046927))=TRUE(),".",1)</f>
        <v>.</v>
      </c>
      <c r="BB1046927" s="5" t="str">
        <f aca="false">IF(T1046927&lt;&gt;".",IF(T1046927&gt;S1046927,1,"."),".")</f>
        <v>.</v>
      </c>
      <c r="BC1046927" s="5" t="n">
        <f aca="false">IFERROR(VLOOKUP(B1046927,'[1]Share, Heavy Weapons to Ukraine'!B$1:AA$1048576,COLUMN('[1]Share, Heavy Weapons to Ukraine'!C1046936)-1,0),0)</f>
        <v>1</v>
      </c>
      <c r="BD1046927" s="5" t="n">
        <f aca="false">VLOOKUP(Sheet1!B1046927,'[1]Country Summary (€)'!B$1:F$1048576,COLUMN('[1]Country Summary (€)'!C1046937)-1,FALSE())</f>
        <v>0</v>
      </c>
      <c r="BE1046927" s="5" t="str">
        <f aca="false">IF(AND(AG1046927=1,D1046927="Military",H1046927&lt;&gt;"Not given")=TRUE(),IF(SUMIFS(#REF!,#REF!,A1046927)&gt;0,ABS((SUMIFS(#REF!,#REF!,A1046927)/VLOOKUP("USD",'[1]Exchange Rates'!B$1:C$1048576,2,0)))/S1046927,"."),".")</f>
        <v>.</v>
      </c>
      <c r="BF1046927" s="1" t="str">
        <f aca="false">IF(AND(AG1046927=1,D1046927="Military",H1046927&lt;&gt;"Not given")=TRUE(),IF(SUMIFS(#REF!,#REF!,A1046927)&gt;0,IF((ABS((SUMIFS(#REF!,#REF!,A1046927)/VLOOKUP("USD",'[1]Exchange Rates'!B$1:C$1048576,2,0)))/S1046927)&gt;1,(SUMIFS(#REF!,#REF!,A1046927)-S1046927)/S1046927,(S1046927-SUMIFS(#REF!,#REF!,A1046927))/SUMIFS(#REF!,#REF!,A1046927)),"."),".")</f>
        <v>.</v>
      </c>
    </row>
    <row r="1046928" customFormat="false" ht="15.75" hidden="false" customHeight="true" outlineLevel="0" collapsed="false">
      <c r="A1046928" s="3" t="s">
        <v>104</v>
      </c>
      <c r="B1046928" s="3" t="s">
        <v>57</v>
      </c>
      <c r="C1046928" s="2" t="n">
        <v>44700</v>
      </c>
      <c r="D1046928" s="3" t="s">
        <v>105</v>
      </c>
      <c r="E1046928" s="3" t="s">
        <v>106</v>
      </c>
      <c r="F1046928" s="4" t="s">
        <v>198</v>
      </c>
      <c r="G1046928" s="5" t="s">
        <v>61</v>
      </c>
      <c r="H1046928" s="6" t="n">
        <v>100000000</v>
      </c>
      <c r="I1046928" s="1" t="s">
        <v>183</v>
      </c>
      <c r="J1046928" s="7" t="str">
        <f aca="false">VLOOKUP($I1046928,'[1]Price List, Weapons &amp; Items'!B$1:C$1048576,2,0)</f>
        <v>Military equipment</v>
      </c>
      <c r="K1046928" s="7" t="str">
        <f aca="false">IF(I1046928=".",I1046928,VLOOKUP($I1046928,'[1]Price List, Weapons &amp; Items'!B$1:D$1048576,3,0))</f>
        <v>Military equipment</v>
      </c>
      <c r="L1046928" s="8" t="n">
        <f aca="false">VLOOKUP(I1046928,'[1]Price List, Weapons &amp; Items'!B$1:E$1048576,4,0)</f>
        <v>0</v>
      </c>
      <c r="M1046928" s="9" t="n">
        <v>18</v>
      </c>
      <c r="N1046928" s="9" t="n">
        <v>18</v>
      </c>
      <c r="O1046928" s="9" t="n">
        <f aca="false">VLOOKUP($I1046928,'[1]Price List, Weapons &amp; Items'!B$1:G$1048576,6,0)</f>
        <v>350000</v>
      </c>
      <c r="P1046928" s="6" t="str">
        <f aca="false">IF(TYPE(M1046928)=1,IF(TYPE(O1046928)=1,M1046928*O1046928,"No price"),".")</f>
        <v>No price</v>
      </c>
      <c r="Q1046928" s="6" t="str">
        <f aca="false">IF(TYPE(N1046928)=1,IF(TYPE(O1046928)=1,N1046928*O1046928,"No price"),".")</f>
        <v>No price</v>
      </c>
      <c r="R1046928" s="6" t="str">
        <f aca="false">IF(AG1046928=1,IF(H1046928&lt;&gt;"Not given",H1046928,IF(TYPE(H1046928)=2,IF(SUMIFS(#REF!,#REF!,A1046928)&gt;0,SUMIFS(#REF!,#REF!,A1046928),"."),"Format error")),"")</f>
        <v/>
      </c>
      <c r="S1046928" s="6" t="str">
        <f aca="false">IF(AND(AG1046928=1,R1046928&lt;&gt;".")=TRUE(),R1046928/VLOOKUP(G1046928,'[1]Exchange Rates'!B$1:C$1048576,2,0),IF(R1046928=".",".",""))</f>
        <v/>
      </c>
      <c r="T1046928" s="6" t="str">
        <f aca="false">IF(AG1046928=1,IF(AI1046928="Value is not given at all",".",IF(AI1046928="Value is given by the source",S1046928,IF(AI1046928="Value is calculated with prices",(IF(SUMIFS(#REF!,#REF!,A1046928)&gt;0,SUMIFS(#REF!,#REF!,A1046928),"."))/VLOOKUP("USD",'[1]Exchange Rates'!B$1:C$1048576,2,0),"Error with coding"))),"")</f>
        <v/>
      </c>
      <c r="U1046928" s="5" t="s">
        <v>63</v>
      </c>
      <c r="V1046928" s="47" t="s">
        <v>199</v>
      </c>
      <c r="W1046928" s="45" t="s">
        <v>72</v>
      </c>
      <c r="X1046928" s="45" t="s">
        <v>76</v>
      </c>
      <c r="Y1046928" s="45" t="s">
        <v>201</v>
      </c>
      <c r="Z1046928" s="5" t="n">
        <v>0</v>
      </c>
      <c r="AA1046928" s="5" t="n">
        <v>0</v>
      </c>
      <c r="AB1046928" s="5" t="n">
        <f aca="false">IF(AND(D1046928="Humanitarian", AE1046928&lt;&gt;"."), 1, 0)</f>
        <v>0</v>
      </c>
      <c r="AC1046928" s="5" t="n">
        <f aca="false">IF(OR(M1046928="undisclosed", M1046928="."), 0, IF(M1046928=N1046928, 1, 0))</f>
        <v>1</v>
      </c>
      <c r="AD1046928" s="5" t="n">
        <v>1</v>
      </c>
      <c r="AE1046928" s="45" t="s">
        <v>108</v>
      </c>
      <c r="AF1046928" s="12" t="str">
        <f aca="false">""</f>
        <v/>
      </c>
      <c r="AG1046928" s="36" t="n">
        <v>0</v>
      </c>
      <c r="AH1046928" s="46" t="s">
        <v>66</v>
      </c>
      <c r="AI1046928" s="36" t="s">
        <v>66</v>
      </c>
      <c r="AJ1046928" s="36" t="n">
        <v>1</v>
      </c>
      <c r="AK1046928" s="36" t="n">
        <v>5</v>
      </c>
      <c r="AL1046928" s="36" t="n">
        <v>0</v>
      </c>
      <c r="AM1046928" s="36" t="n">
        <f aca="false">IF(OR(AN1046928="2022-2023",AN1046928=2022), 1, 0)</f>
        <v>1</v>
      </c>
      <c r="AN1046928" s="36" t="s">
        <v>68</v>
      </c>
      <c r="AO1046928" s="36" t="n">
        <f aca="false">VLOOKUP($I1046928,'[1]Price List, Weapons &amp; Items'!B$1:F$1048576,5,0)</f>
        <v>0</v>
      </c>
      <c r="AP1046928" s="36" t="n">
        <f aca="false">IF(AND(AO1046928=1,M1046928="undisclosed")=TRUE(),1,0)</f>
        <v>0</v>
      </c>
      <c r="AQ1046928" s="36" t="n">
        <f aca="false">IF(AND(AO1046928=1,N1046928="undisclosed")=TRUE(),1,0)</f>
        <v>0</v>
      </c>
      <c r="AR1046928" s="36" t="n">
        <f aca="false">IFERROR(IF(SEARCH("ammuni",I1046928,1)&gt;0,1,0),0)</f>
        <v>0</v>
      </c>
      <c r="AS1046928" s="5" t="str">
        <f aca="false">VLOOKUP($I1046928,'[1]Price List, Weapons &amp; Items'!B$1:L$1048576,COLUMN('[1]Price List, Weapons &amp; Items'!$J$11)-1,0)</f>
        <v>Media reports (incl. social media)</v>
      </c>
      <c r="AT1046928" s="5" t="str">
        <f aca="false">IF(I1046928=".",".",VLOOKUP($I1046928,'[1]Price List, Weapons &amp; Items'!B$1:J$1048576,3,0))</f>
        <v>Military equipment</v>
      </c>
      <c r="AU1046928" s="13" t="str">
        <f aca="true">IF(AG1046928=1,(OFFSET(I1046928,0,0,COUNTIF(#REF!,A1046928),1)),"")</f>
        <v/>
      </c>
      <c r="AV1046928" s="5" t="n">
        <f aca="false">VLOOKUP($I1046928,'[1]Price List, Weapons &amp; Items'!B$1:L$1048576,COLUMN('[1]Price List, Weapons &amp; Items'!$L$11)-1,0)</f>
        <v>0</v>
      </c>
      <c r="AW1046928" s="5" t="n">
        <f aca="false">IF(U1046928="Yes",1,0)</f>
        <v>1</v>
      </c>
      <c r="AX1046928" s="5" t="n">
        <f aca="false">IF(D1046928="Military",IF(OR(IFERROR(SEARCH("equipment",E1046928,1),0)&gt;0,IFERROR(SEARCH("weapons",E1046928,1),0)&gt;0),1,0),0)</f>
        <v>1</v>
      </c>
      <c r="AY1046928" s="5" t="str">
        <f aca="false">IFERROR(IF(VALUE(TEXT(C1046928,"mm"))=IF(AK1046928&gt;12,AK1046928-12,AK1046928),".",IF(TEXT(C1046928,"mm")="01",".",1)),"Value is not in date format")</f>
        <v>.</v>
      </c>
      <c r="AZ1046928" s="5" t="str">
        <f aca="false">IF(AND(A1046928=A1046927,C1046928=C1046927)=TRUE(),IF(F1046928=F1046927,".","1"),".")</f>
        <v>.</v>
      </c>
      <c r="BA1046928" s="5" t="str">
        <f aca="false">IF(AND(_xlfn.ISFORMULA(R1046928),_xlfn.ISFORMULA(S1046928),_xlfn.ISFORMULA(T1046928))=TRUE(),".",1)</f>
        <v>.</v>
      </c>
      <c r="BB1046928" s="5" t="str">
        <f aca="false">IF(T1046928&lt;&gt;".",IF(T1046928&gt;S1046928,1,"."),".")</f>
        <v>.</v>
      </c>
      <c r="BC1046928" s="5" t="n">
        <f aca="false">IFERROR(VLOOKUP(B1046928,'[1]Share, Heavy Weapons to Ukraine'!B$1:AA$1048576,COLUMN('[1]Share, Heavy Weapons to Ukraine'!C1046937)-1,0),0)</f>
        <v>1</v>
      </c>
      <c r="BD1046928" s="5" t="n">
        <f aca="false">VLOOKUP(Sheet1!B1046928,'[1]Country Summary (€)'!B$1:F$1048576,COLUMN('[1]Country Summary (€)'!C1046938)-1,FALSE())</f>
        <v>0</v>
      </c>
      <c r="BE1046928" s="5" t="str">
        <f aca="false">IF(AND(AG1046928=1,D1046928="Military",H1046928&lt;&gt;"Not given")=TRUE(),IF(SUMIFS(#REF!,#REF!,A1046928)&gt;0,ABS((SUMIFS(#REF!,#REF!,A1046928)/VLOOKUP("USD",'[1]Exchange Rates'!B$1:C$1048576,2,0)))/S1046928,"."),".")</f>
        <v>.</v>
      </c>
      <c r="BF1046928" s="1" t="str">
        <f aca="false">IF(AND(AG1046928=1,D1046928="Military",H1046928&lt;&gt;"Not given")=TRUE(),IF(SUMIFS(#REF!,#REF!,A1046928)&gt;0,IF((ABS((SUMIFS(#REF!,#REF!,A1046928)/VLOOKUP("USD",'[1]Exchange Rates'!B$1:C$1048576,2,0)))/S1046928)&gt;1,(SUMIFS(#REF!,#REF!,A1046928)-S1046928)/S1046928,(S1046928-SUMIFS(#REF!,#REF!,A1046928))/SUMIFS(#REF!,#REF!,A1046928)),"."),".")</f>
        <v>.</v>
      </c>
    </row>
    <row r="1046929" customFormat="false" ht="15.75" hidden="false" customHeight="true" outlineLevel="0" collapsed="false">
      <c r="A1046929" s="3" t="s">
        <v>104</v>
      </c>
      <c r="B1046929" s="3" t="s">
        <v>57</v>
      </c>
      <c r="C1046929" s="2" t="n">
        <v>44700</v>
      </c>
      <c r="D1046929" s="3" t="s">
        <v>105</v>
      </c>
      <c r="E1046929" s="3" t="s">
        <v>106</v>
      </c>
      <c r="F1046929" s="4" t="s">
        <v>198</v>
      </c>
      <c r="G1046929" s="5" t="s">
        <v>61</v>
      </c>
      <c r="H1046929" s="6" t="n">
        <v>100000000</v>
      </c>
      <c r="I1046929" s="1" t="s">
        <v>149</v>
      </c>
      <c r="J1046929" s="7" t="str">
        <f aca="false">VLOOKUP($I1046929,'[1]Price List, Weapons &amp; Items'!B$1:C$1048576,2,0)</f>
        <v>Military equipment</v>
      </c>
      <c r="K1046929" s="7" t="str">
        <f aca="false">IF(I1046929=".",I1046929,VLOOKUP($I1046929,'[1]Price List, Weapons &amp; Items'!B$1:D$1048576,3,0))</f>
        <v>Military equipment</v>
      </c>
      <c r="L1046929" s="8" t="n">
        <f aca="false">VLOOKUP(I1046929,'[1]Price List, Weapons &amp; Items'!B$1:E$1048576,4,0)</f>
        <v>0</v>
      </c>
      <c r="M1046929" s="9" t="n">
        <v>3</v>
      </c>
      <c r="N1046929" s="9" t="n">
        <v>3</v>
      </c>
      <c r="O1046929" s="9" t="n">
        <f aca="false">VLOOKUP($I1046929,'[1]Price List, Weapons &amp; Items'!B$1:G$1048576,6,0)</f>
        <v>8888888</v>
      </c>
      <c r="P1046929" s="6" t="str">
        <f aca="false">IF(TYPE(M1046929)=1,IF(TYPE(O1046929)=1,M1046929*O1046929,"No price"),".")</f>
        <v>No price</v>
      </c>
      <c r="Q1046929" s="6" t="str">
        <f aca="false">IF(TYPE(N1046929)=1,IF(TYPE(O1046929)=1,N1046929*O1046929,"No price"),".")</f>
        <v>No price</v>
      </c>
      <c r="R1046929" s="6" t="str">
        <f aca="false">IF(AG1046929=1,IF(H1046929&lt;&gt;"Not given",H1046929,IF(TYPE(H1046929)=2,IF(SUMIFS(#REF!,#REF!,A1046929)&gt;0,SUMIFS(#REF!,#REF!,A1046929),"."),"Format error")),"")</f>
        <v/>
      </c>
      <c r="S1046929" s="6" t="str">
        <f aca="false">IF(AND(AG1046929=1,R1046929&lt;&gt;".")=TRUE(),R1046929/VLOOKUP(G1046929,'[1]Exchange Rates'!B$1:C$1048576,2,0),IF(R1046929=".",".",""))</f>
        <v/>
      </c>
      <c r="T1046929" s="6" t="str">
        <f aca="false">IF(AG1046929=1,IF(AI1046929="Value is not given at all",".",IF(AI1046929="Value is given by the source",S1046929,IF(AI1046929="Value is calculated with prices",(IF(SUMIFS(#REF!,#REF!,A1046929)&gt;0,SUMIFS(#REF!,#REF!,A1046929),"."))/VLOOKUP("USD",'[1]Exchange Rates'!B$1:C$1048576,2,0),"Error with coding"))),"")</f>
        <v/>
      </c>
      <c r="U1046929" s="5" t="s">
        <v>63</v>
      </c>
      <c r="V1046929" s="47" t="s">
        <v>199</v>
      </c>
      <c r="W1046929" s="45" t="s">
        <v>72</v>
      </c>
      <c r="X1046929" s="45" t="s">
        <v>76</v>
      </c>
      <c r="Y1046929" s="45" t="s">
        <v>202</v>
      </c>
      <c r="Z1046929" s="5" t="n">
        <v>0</v>
      </c>
      <c r="AA1046929" s="5" t="n">
        <v>0</v>
      </c>
      <c r="AB1046929" s="5" t="n">
        <f aca="false">IF(AND(D1046929="Humanitarian", AE1046929&lt;&gt;"."), 1, 0)</f>
        <v>0</v>
      </c>
      <c r="AC1046929" s="5" t="n">
        <f aca="false">IF(OR(M1046929="undisclosed", M1046929="."), 0, IF(M1046929=N1046929, 1, 0))</f>
        <v>1</v>
      </c>
      <c r="AD1046929" s="5" t="n">
        <v>1</v>
      </c>
      <c r="AE1046929" s="45" t="s">
        <v>108</v>
      </c>
      <c r="AF1046929" s="12" t="str">
        <f aca="false">""</f>
        <v/>
      </c>
      <c r="AG1046929" s="36" t="n">
        <v>0</v>
      </c>
      <c r="AH1046929" s="46" t="s">
        <v>66</v>
      </c>
      <c r="AI1046929" s="36" t="s">
        <v>66</v>
      </c>
      <c r="AJ1046929" s="36" t="n">
        <v>1</v>
      </c>
      <c r="AK1046929" s="36" t="n">
        <v>5</v>
      </c>
      <c r="AL1046929" s="36" t="n">
        <v>0</v>
      </c>
      <c r="AM1046929" s="36" t="n">
        <f aca="false">IF(OR(AN1046929="2022-2023",AN1046929=2022), 1, 0)</f>
        <v>1</v>
      </c>
      <c r="AN1046929" s="36" t="s">
        <v>68</v>
      </c>
      <c r="AO1046929" s="36" t="n">
        <f aca="false">VLOOKUP($I1046929,'[1]Price List, Weapons &amp; Items'!B$1:F$1048576,5,0)</f>
        <v>0</v>
      </c>
      <c r="AP1046929" s="36" t="n">
        <f aca="false">IF(AND(AO1046929=1,M1046929="undisclosed")=TRUE(),1,0)</f>
        <v>0</v>
      </c>
      <c r="AQ1046929" s="36" t="n">
        <f aca="false">IF(AND(AO1046929=1,N1046929="undisclosed")=TRUE(),1,0)</f>
        <v>0</v>
      </c>
      <c r="AR1046929" s="36" t="n">
        <f aca="false">IFERROR(IF(SEARCH("ammuni",I1046929,1)&gt;0,1,0),0)</f>
        <v>0</v>
      </c>
      <c r="AS1046929" s="5" t="str">
        <f aca="false">VLOOKUP($I1046929,'[1]Price List, Weapons &amp; Items'!B$1:L$1048576,COLUMN('[1]Price List, Weapons &amp; Items'!$J$11)-1,0)</f>
        <v>Military media (incl. websites)</v>
      </c>
      <c r="AT1046929" s="5" t="str">
        <f aca="false">IF(I1046929=".",".",VLOOKUP($I1046929,'[1]Price List, Weapons &amp; Items'!B$1:J$1048576,3,0))</f>
        <v>Military equipment</v>
      </c>
      <c r="AU1046929" s="13" t="str">
        <f aca="true">IF(AG1046929=1,(OFFSET(I1046929,0,0,COUNTIF(#REF!,A1046929),1)),"")</f>
        <v/>
      </c>
      <c r="AV1046929" s="5" t="n">
        <f aca="false">VLOOKUP($I1046929,'[1]Price List, Weapons &amp; Items'!B$1:L$1048576,COLUMN('[1]Price List, Weapons &amp; Items'!$L$11)-1,0)</f>
        <v>0</v>
      </c>
      <c r="AW1046929" s="5" t="n">
        <f aca="false">IF(U1046929="Yes",1,0)</f>
        <v>1</v>
      </c>
      <c r="AX1046929" s="5" t="n">
        <f aca="false">IF(D1046929="Military",IF(OR(IFERROR(SEARCH("equipment",E1046929,1),0)&gt;0,IFERROR(SEARCH("weapons",E1046929,1),0)&gt;0),1,0),0)</f>
        <v>1</v>
      </c>
      <c r="AY1046929" s="5" t="str">
        <f aca="false">IFERROR(IF(VALUE(TEXT(C1046929,"mm"))=IF(AK1046929&gt;12,AK1046929-12,AK1046929),".",IF(TEXT(C1046929,"mm")="01",".",1)),"Value is not in date format")</f>
        <v>.</v>
      </c>
      <c r="AZ1046929" s="5" t="str">
        <f aca="false">IF(AND(A1046929=A1046928,C1046929=C1046928)=TRUE(),IF(F1046929=F1046928,".","1"),".")</f>
        <v>.</v>
      </c>
      <c r="BA1046929" s="5" t="str">
        <f aca="false">IF(AND(_xlfn.ISFORMULA(R1046929),_xlfn.ISFORMULA(S1046929),_xlfn.ISFORMULA(T1046929))=TRUE(),".",1)</f>
        <v>.</v>
      </c>
      <c r="BB1046929" s="5" t="str">
        <f aca="false">IF(T1046929&lt;&gt;".",IF(T1046929&gt;S1046929,1,"."),".")</f>
        <v>.</v>
      </c>
      <c r="BC1046929" s="5" t="n">
        <f aca="false">IFERROR(VLOOKUP(B1046929,'[1]Share, Heavy Weapons to Ukraine'!B$1:AA$1048576,COLUMN('[1]Share, Heavy Weapons to Ukraine'!C1046938)-1,0),0)</f>
        <v>1</v>
      </c>
      <c r="BD1046929" s="5" t="n">
        <f aca="false">VLOOKUP(Sheet1!B1046929,'[1]Country Summary (€)'!B$1:F$1048576,COLUMN('[1]Country Summary (€)'!C1046939)-1,FALSE())</f>
        <v>0</v>
      </c>
      <c r="BE1046929" s="5" t="str">
        <f aca="false">IF(AND(AG1046929=1,D1046929="Military",H1046929&lt;&gt;"Not given")=TRUE(),IF(SUMIFS(#REF!,#REF!,A1046929)&gt;0,ABS((SUMIFS(#REF!,#REF!,A1046929)/VLOOKUP("USD",'[1]Exchange Rates'!B$1:C$1048576,2,0)))/S1046929,"."),".")</f>
        <v>.</v>
      </c>
      <c r="BF1046929" s="1" t="str">
        <f aca="false">IF(AND(AG1046929=1,D1046929="Military",H1046929&lt;&gt;"Not given")=TRUE(),IF(SUMIFS(#REF!,#REF!,A1046929)&gt;0,IF((ABS((SUMIFS(#REF!,#REF!,A1046929)/VLOOKUP("USD",'[1]Exchange Rates'!B$1:C$1048576,2,0)))/S1046929)&gt;1,(SUMIFS(#REF!,#REF!,A1046929)-S1046929)/S1046929,(S1046929-SUMIFS(#REF!,#REF!,A1046929))/SUMIFS(#REF!,#REF!,A1046929)),"."),".")</f>
        <v>.</v>
      </c>
    </row>
    <row r="1046930" customFormat="false" ht="15.75" hidden="false" customHeight="true" outlineLevel="0" collapsed="false">
      <c r="A1046930" s="3" t="s">
        <v>104</v>
      </c>
      <c r="B1046930" s="3" t="s">
        <v>57</v>
      </c>
      <c r="C1046930" s="2" t="n">
        <v>44700</v>
      </c>
      <c r="D1046930" s="3" t="s">
        <v>105</v>
      </c>
      <c r="E1046930" s="3" t="s">
        <v>106</v>
      </c>
      <c r="F1046930" s="4" t="s">
        <v>198</v>
      </c>
      <c r="G1046930" s="5" t="s">
        <v>61</v>
      </c>
      <c r="H1046930" s="6" t="n">
        <v>100000000</v>
      </c>
      <c r="I1046930" s="1" t="s">
        <v>187</v>
      </c>
      <c r="J1046930" s="7" t="str">
        <f aca="false">VLOOKUP($I1046930,'[1]Price List, Weapons &amp; Items'!B$1:C$1048576,2,0)</f>
        <v>Military equipment</v>
      </c>
      <c r="K1046930" s="7" t="str">
        <f aca="false">IF(I1046930=".",I1046930,VLOOKUP($I1046930,'[1]Price List, Weapons &amp; Items'!B$1:D$1048576,3,0))</f>
        <v>Military equipment</v>
      </c>
      <c r="L1046930" s="8" t="n">
        <f aca="false">VLOOKUP(I1046930,'[1]Price List, Weapons &amp; Items'!B$1:E$1048576,4,0)</f>
        <v>0</v>
      </c>
      <c r="M1046930" s="9" t="s">
        <v>166</v>
      </c>
      <c r="N1046930" s="9" t="s">
        <v>166</v>
      </c>
      <c r="O1046930" s="9" t="str">
        <f aca="false">VLOOKUP($I1046930,'[1]Price List, Weapons &amp; Items'!B$1:G$1048576,6,0)</f>
        <v>.</v>
      </c>
      <c r="P1046930" s="6" t="str">
        <f aca="false">IF(TYPE(M1046930)=1,IF(TYPE(O1046930)=1,M1046930*O1046930,"No price"),".")</f>
        <v>.</v>
      </c>
      <c r="Q1046930" s="6" t="str">
        <f aca="false">IF(TYPE(N1046930)=1,IF(TYPE(O1046930)=1,N1046930*O1046930,"No price"),".")</f>
        <v>.</v>
      </c>
      <c r="R1046930" s="6" t="str">
        <f aca="false">IF(AG1046930=1,IF(H1046930&lt;&gt;"Not given",H1046930,IF(TYPE(H1046930)=2,IF(SUMIFS(#REF!,#REF!,A1046930)&gt;0,SUMIFS(#REF!,#REF!,A1046930),"."),"Format error")),"")</f>
        <v/>
      </c>
      <c r="S1046930" s="6" t="str">
        <f aca="false">IF(AND(AG1046930=1,R1046930&lt;&gt;".")=TRUE(),R1046930/VLOOKUP(G1046930,'[1]Exchange Rates'!B$1:C$1048576,2,0),IF(R1046930=".",".",""))</f>
        <v/>
      </c>
      <c r="T1046930" s="6" t="str">
        <f aca="false">IF(AG1046930=1,IF(AI1046930="Value is not given at all",".",IF(AI1046930="Value is given by the source",S1046930,IF(AI1046930="Value is calculated with prices",(IF(SUMIFS(#REF!,#REF!,A1046930)&gt;0,SUMIFS(#REF!,#REF!,A1046930),"."))/VLOOKUP("USD",'[1]Exchange Rates'!B$1:C$1048576,2,0),"Error with coding"))),"")</f>
        <v/>
      </c>
      <c r="U1046930" s="5" t="s">
        <v>63</v>
      </c>
      <c r="V1046930" s="47" t="s">
        <v>199</v>
      </c>
      <c r="W1046930" s="45" t="s">
        <v>72</v>
      </c>
      <c r="X1046930" s="45" t="s">
        <v>76</v>
      </c>
      <c r="Y1046930" s="45" t="s">
        <v>203</v>
      </c>
      <c r="Z1046930" s="5" t="n">
        <v>0</v>
      </c>
      <c r="AA1046930" s="5" t="n">
        <v>0</v>
      </c>
      <c r="AB1046930" s="5" t="n">
        <f aca="false">IF(AND(D1046930="Humanitarian", AE1046930&lt;&gt;"."), 1, 0)</f>
        <v>0</v>
      </c>
      <c r="AC1046930" s="5" t="n">
        <f aca="false">IF(OR(M1046930="undisclosed", M1046930="."), 0, IF(M1046930=N1046930, 1, 0))</f>
        <v>0</v>
      </c>
      <c r="AD1046930" s="5" t="n">
        <v>1</v>
      </c>
      <c r="AE1046930" s="45" t="s">
        <v>108</v>
      </c>
      <c r="AF1046930" s="12" t="str">
        <f aca="false">""</f>
        <v/>
      </c>
      <c r="AG1046930" s="36" t="n">
        <v>0</v>
      </c>
      <c r="AH1046930" s="46" t="s">
        <v>66</v>
      </c>
      <c r="AI1046930" s="36" t="s">
        <v>66</v>
      </c>
      <c r="AJ1046930" s="36" t="n">
        <v>1</v>
      </c>
      <c r="AK1046930" s="36" t="n">
        <v>5</v>
      </c>
      <c r="AL1046930" s="36" t="n">
        <v>0</v>
      </c>
      <c r="AM1046930" s="36" t="n">
        <f aca="false">IF(OR(AN1046930="2022-2023",AN1046930=2022), 1, 0)</f>
        <v>1</v>
      </c>
      <c r="AN1046930" s="36" t="s">
        <v>68</v>
      </c>
      <c r="AO1046930" s="36" t="n">
        <f aca="false">VLOOKUP($I1046930,'[1]Price List, Weapons &amp; Items'!B$1:F$1048576,5,0)</f>
        <v>0</v>
      </c>
      <c r="AP1046930" s="36" t="n">
        <f aca="false">IF(AND(AO1046930=1,M1046930="undisclosed")=TRUE(),1,0)</f>
        <v>0</v>
      </c>
      <c r="AQ1046930" s="36" t="n">
        <f aca="false">IF(AND(AO1046930=1,N1046930="undisclosed")=TRUE(),1,0)</f>
        <v>0</v>
      </c>
      <c r="AR1046930" s="36" t="n">
        <f aca="false">IFERROR(IF(SEARCH("ammuni",I1046930,1)&gt;0,1,0),0)</f>
        <v>0</v>
      </c>
      <c r="AS1046930" s="5" t="str">
        <f aca="false">VLOOKUP($I1046930,'[1]Price List, Weapons &amp; Items'!B$1:L$1048576,COLUMN('[1]Price List, Weapons &amp; Items'!$J$11)-1,0)</f>
        <v>.</v>
      </c>
      <c r="AT1046930" s="5" t="str">
        <f aca="false">IF(I1046930=".",".",VLOOKUP($I1046930,'[1]Price List, Weapons &amp; Items'!B$1:J$1048576,3,0))</f>
        <v>Military equipment</v>
      </c>
      <c r="AU1046930" s="13" t="str">
        <f aca="true">IF(AG1046930=1,(OFFSET(I1046930,0,0,COUNTIF(#REF!,A1046930),1)),"")</f>
        <v/>
      </c>
      <c r="AV1046930" s="5" t="str">
        <f aca="false">VLOOKUP($I1046930,'[1]Price List, Weapons &amp; Items'!B$1:L$1048576,COLUMN('[1]Price List, Weapons &amp; Items'!$L$11)-1,0)</f>
        <v>no price, 0 count</v>
      </c>
      <c r="AW1046930" s="5" t="n">
        <f aca="false">IF(U1046930="Yes",1,0)</f>
        <v>1</v>
      </c>
      <c r="AX1046930" s="5" t="n">
        <f aca="false">IF(D1046930="Military",IF(OR(IFERROR(SEARCH("equipment",E1046930,1),0)&gt;0,IFERROR(SEARCH("weapons",E1046930,1),0)&gt;0),1,0),0)</f>
        <v>1</v>
      </c>
      <c r="AY1046930" s="5" t="str">
        <f aca="false">IFERROR(IF(VALUE(TEXT(C1046930,"mm"))=IF(AK1046930&gt;12,AK1046930-12,AK1046930),".",IF(TEXT(C1046930,"mm")="01",".",1)),"Value is not in date format")</f>
        <v>.</v>
      </c>
      <c r="AZ1046930" s="5" t="str">
        <f aca="false">IF(AND(A1046930=A1046929,C1046930=C1046929)=TRUE(),IF(F1046930=F1046929,".","1"),".")</f>
        <v>.</v>
      </c>
      <c r="BA1046930" s="5" t="str">
        <f aca="false">IF(AND(_xlfn.ISFORMULA(R1046930),_xlfn.ISFORMULA(S1046930),_xlfn.ISFORMULA(T1046930))=TRUE(),".",1)</f>
        <v>.</v>
      </c>
      <c r="BB1046930" s="5" t="str">
        <f aca="false">IF(T1046930&lt;&gt;".",IF(T1046930&gt;S1046930,1,"."),".")</f>
        <v>.</v>
      </c>
      <c r="BC1046930" s="5" t="n">
        <f aca="false">IFERROR(VLOOKUP(B1046930,'[1]Share, Heavy Weapons to Ukraine'!B$1:AA$1048576,COLUMN('[1]Share, Heavy Weapons to Ukraine'!C1046939)-1,0),0)</f>
        <v>1</v>
      </c>
      <c r="BD1046930" s="5" t="n">
        <f aca="false">VLOOKUP(Sheet1!B1046930,'[1]Country Summary (€)'!B$1:F$1048576,COLUMN('[1]Country Summary (€)'!C1046940)-1,FALSE())</f>
        <v>0</v>
      </c>
      <c r="BE1046930" s="5" t="str">
        <f aca="false">IF(AND(AG1046930=1,D1046930="Military",H1046930&lt;&gt;"Not given")=TRUE(),IF(SUMIFS(#REF!,#REF!,A1046930)&gt;0,ABS((SUMIFS(#REF!,#REF!,A1046930)/VLOOKUP("USD",'[1]Exchange Rates'!B$1:C$1048576,2,0)))/S1046930,"."),".")</f>
        <v>.</v>
      </c>
      <c r="BF1046930" s="1" t="str">
        <f aca="false">IF(AND(AG1046930=1,D1046930="Military",H1046930&lt;&gt;"Not given")=TRUE(),IF(SUMIFS(#REF!,#REF!,A1046930)&gt;0,IF((ABS((SUMIFS(#REF!,#REF!,A1046930)/VLOOKUP("USD",'[1]Exchange Rates'!B$1:C$1048576,2,0)))/S1046930)&gt;1,(SUMIFS(#REF!,#REF!,A1046930)-S1046930)/S1046930,(S1046930-SUMIFS(#REF!,#REF!,A1046930))/SUMIFS(#REF!,#REF!,A1046930)),"."),".")</f>
        <v>.</v>
      </c>
    </row>
    <row r="1046931" customFormat="false" ht="15.75" hidden="false" customHeight="true" outlineLevel="0" collapsed="false">
      <c r="A1046931" s="3" t="s">
        <v>104</v>
      </c>
      <c r="B1046931" s="3" t="s">
        <v>57</v>
      </c>
      <c r="C1046931" s="2" t="n">
        <v>44700</v>
      </c>
      <c r="D1046931" s="3" t="s">
        <v>105</v>
      </c>
      <c r="E1046931" s="3" t="s">
        <v>106</v>
      </c>
      <c r="F1046931" s="4" t="s">
        <v>198</v>
      </c>
      <c r="G1046931" s="5" t="s">
        <v>61</v>
      </c>
      <c r="H1046931" s="6" t="n">
        <v>100000000</v>
      </c>
      <c r="I1046931" s="1" t="s">
        <v>196</v>
      </c>
      <c r="J1046931" s="7" t="str">
        <f aca="false">VLOOKUP($I1046931,'[1]Price List, Weapons &amp; Items'!B$1:C$1048576,2,0)</f>
        <v>Military equipment</v>
      </c>
      <c r="K1046931" s="7" t="str">
        <f aca="false">IF(I1046931=".",I1046931,VLOOKUP($I1046931,'[1]Price List, Weapons &amp; Items'!B$1:D$1048576,3,0))</f>
        <v>spare parts</v>
      </c>
      <c r="L1046931" s="8" t="n">
        <f aca="false">VLOOKUP(I1046931,'[1]Price List, Weapons &amp; Items'!B$1:E$1048576,4,0)</f>
        <v>0</v>
      </c>
      <c r="M1046931" s="9" t="s">
        <v>166</v>
      </c>
      <c r="N1046931" s="9" t="s">
        <v>166</v>
      </c>
      <c r="O1046931" s="9" t="str">
        <f aca="false">VLOOKUP($I1046931,'[1]Price List, Weapons &amp; Items'!B$1:G$1048576,6,0)</f>
        <v>.</v>
      </c>
      <c r="P1046931" s="6" t="str">
        <f aca="false">IF(TYPE(M1046931)=1,IF(TYPE(O1046931)=1,M1046931*O1046931,"No price"),".")</f>
        <v>.</v>
      </c>
      <c r="Q1046931" s="6" t="str">
        <f aca="false">IF(TYPE(N1046931)=1,IF(TYPE(O1046931)=1,N1046931*O1046931,"No price"),".")</f>
        <v>.</v>
      </c>
      <c r="R1046931" s="6" t="str">
        <f aca="false">IF(AG1046931=1,IF(H1046931&lt;&gt;"Not given",H1046931,IF(TYPE(H1046931)=2,IF(SUMIFS(#REF!,#REF!,A1046931)&gt;0,SUMIFS(#REF!,#REF!,A1046931),"."),"Format error")),"")</f>
        <v/>
      </c>
      <c r="S1046931" s="6" t="str">
        <f aca="false">IF(AND(AG1046931=1,R1046931&lt;&gt;".")=TRUE(),R1046931/VLOOKUP(G1046931,'[1]Exchange Rates'!B$1:C$1048576,2,0),IF(R1046931=".",".",""))</f>
        <v/>
      </c>
      <c r="T1046931" s="6" t="str">
        <f aca="false">IF(AG1046931=1,IF(AI1046931="Value is not given at all",".",IF(AI1046931="Value is given by the source",S1046931,IF(AI1046931="Value is calculated with prices",(IF(SUMIFS(#REF!,#REF!,A1046931)&gt;0,SUMIFS(#REF!,#REF!,A1046931),"."))/VLOOKUP("USD",'[1]Exchange Rates'!B$1:C$1048576,2,0),"Error with coding"))),"")</f>
        <v/>
      </c>
      <c r="U1046931" s="5" t="s">
        <v>63</v>
      </c>
      <c r="V1046931" s="47" t="s">
        <v>199</v>
      </c>
      <c r="W1046931" s="45" t="s">
        <v>72</v>
      </c>
      <c r="X1046931" s="45" t="s">
        <v>76</v>
      </c>
      <c r="Y1046931" s="45" t="s">
        <v>204</v>
      </c>
      <c r="Z1046931" s="5" t="n">
        <v>0</v>
      </c>
      <c r="AA1046931" s="5" t="n">
        <v>0</v>
      </c>
      <c r="AB1046931" s="5" t="n">
        <f aca="false">IF(AND(D1046931="Humanitarian", AE1046931&lt;&gt;"."), 1, 0)</f>
        <v>0</v>
      </c>
      <c r="AC1046931" s="5" t="n">
        <f aca="false">IF(OR(M1046931="undisclosed", M1046931="."), 0, IF(M1046931=N1046931, 1, 0))</f>
        <v>0</v>
      </c>
      <c r="AD1046931" s="5" t="n">
        <v>1</v>
      </c>
      <c r="AE1046931" s="45" t="s">
        <v>108</v>
      </c>
      <c r="AF1046931" s="12" t="str">
        <f aca="false">""</f>
        <v/>
      </c>
      <c r="AG1046931" s="36" t="n">
        <v>0</v>
      </c>
      <c r="AH1046931" s="46" t="s">
        <v>66</v>
      </c>
      <c r="AI1046931" s="36" t="s">
        <v>66</v>
      </c>
      <c r="AJ1046931" s="36" t="n">
        <v>1</v>
      </c>
      <c r="AK1046931" s="36" t="n">
        <v>5</v>
      </c>
      <c r="AL1046931" s="36" t="n">
        <v>0</v>
      </c>
      <c r="AM1046931" s="36" t="n">
        <f aca="false">IF(OR(AN1046931="2022-2023",AN1046931=2022), 1, 0)</f>
        <v>1</v>
      </c>
      <c r="AN1046931" s="36" t="s">
        <v>68</v>
      </c>
      <c r="AO1046931" s="36" t="n">
        <f aca="false">VLOOKUP($I1046931,'[1]Price List, Weapons &amp; Items'!B$1:F$1048576,5,0)</f>
        <v>0</v>
      </c>
      <c r="AP1046931" s="36" t="n">
        <f aca="false">IF(AND(AO1046931=1,M1046931="undisclosed")=TRUE(),1,0)</f>
        <v>0</v>
      </c>
      <c r="AQ1046931" s="36" t="n">
        <f aca="false">IF(AND(AO1046931=1,N1046931="undisclosed")=TRUE(),1,0)</f>
        <v>0</v>
      </c>
      <c r="AR1046931" s="36" t="n">
        <f aca="false">IFERROR(IF(SEARCH("ammuni",I1046931,1)&gt;0,1,0),0)</f>
        <v>0</v>
      </c>
      <c r="AS1046931" s="5" t="str">
        <f aca="false">VLOOKUP($I1046931,'[1]Price List, Weapons &amp; Items'!B$1:L$1048576,COLUMN('[1]Price List, Weapons &amp; Items'!$J$11)-1,0)</f>
        <v>.</v>
      </c>
      <c r="AT1046931" s="5" t="str">
        <f aca="false">IF(I1046931=".",".",VLOOKUP($I1046931,'[1]Price List, Weapons &amp; Items'!B$1:J$1048576,3,0))</f>
        <v>spare parts</v>
      </c>
      <c r="AU1046931" s="13" t="str">
        <f aca="true">IF(AG1046931=1,(OFFSET(I1046931,0,0,COUNTIF(#REF!,A1046931),1)),"")</f>
        <v/>
      </c>
      <c r="AV1046931" s="5" t="str">
        <f aca="false">VLOOKUP($I1046931,'[1]Price List, Weapons &amp; Items'!B$1:L$1048576,COLUMN('[1]Price List, Weapons &amp; Items'!$L$11)-1,0)</f>
        <v>no price, 0 count</v>
      </c>
      <c r="AW1046931" s="5" t="n">
        <f aca="false">IF(U1046931="Yes",1,0)</f>
        <v>1</v>
      </c>
      <c r="AX1046931" s="5" t="n">
        <f aca="false">IF(D1046931="Military",IF(OR(IFERROR(SEARCH("equipment",E1046931,1),0)&gt;0,IFERROR(SEARCH("weapons",E1046931,1),0)&gt;0),1,0),0)</f>
        <v>1</v>
      </c>
      <c r="AY1046931" s="5" t="str">
        <f aca="false">IFERROR(IF(VALUE(TEXT(C1046931,"mm"))=IF(AK1046931&gt;12,AK1046931-12,AK1046931),".",IF(TEXT(C1046931,"mm")="01",".",1)),"Value is not in date format")</f>
        <v>.</v>
      </c>
      <c r="AZ1046931" s="5" t="str">
        <f aca="false">IF(AND(A1046931=A1046930,C1046931=C1046930)=TRUE(),IF(F1046931=F1046930,".","1"),".")</f>
        <v>.</v>
      </c>
      <c r="BA1046931" s="5" t="str">
        <f aca="false">IF(AND(_xlfn.ISFORMULA(R1046931),_xlfn.ISFORMULA(S1046931),_xlfn.ISFORMULA(T1046931))=TRUE(),".",1)</f>
        <v>.</v>
      </c>
      <c r="BB1046931" s="5" t="str">
        <f aca="false">IF(T1046931&lt;&gt;".",IF(T1046931&gt;S1046931,1,"."),".")</f>
        <v>.</v>
      </c>
      <c r="BC1046931" s="5" t="n">
        <f aca="false">IFERROR(VLOOKUP(B1046931,'[1]Share, Heavy Weapons to Ukraine'!B$1:AA$1048576,COLUMN('[1]Share, Heavy Weapons to Ukraine'!C1046940)-1,0),0)</f>
        <v>1</v>
      </c>
      <c r="BD1046931" s="5" t="n">
        <f aca="false">VLOOKUP(Sheet1!B1046931,'[1]Country Summary (€)'!B$1:F$1048576,COLUMN('[1]Country Summary (€)'!C1046941)-1,FALSE())</f>
        <v>0</v>
      </c>
      <c r="BE1046931" s="5" t="str">
        <f aca="false">IF(AND(AG1046931=1,D1046931="Military",H1046931&lt;&gt;"Not given")=TRUE(),IF(SUMIFS(#REF!,#REF!,A1046931)&gt;0,ABS((SUMIFS(#REF!,#REF!,A1046931)/VLOOKUP("USD",'[1]Exchange Rates'!B$1:C$1048576,2,0)))/S1046931,"."),".")</f>
        <v>.</v>
      </c>
      <c r="BF1046931" s="1" t="str">
        <f aca="false">IF(AND(AG1046931=1,D1046931="Military",H1046931&lt;&gt;"Not given")=TRUE(),IF(SUMIFS(#REF!,#REF!,A1046931)&gt;0,IF((ABS((SUMIFS(#REF!,#REF!,A1046931)/VLOOKUP("USD",'[1]Exchange Rates'!B$1:C$1048576,2,0)))/S1046931)&gt;1,(SUMIFS(#REF!,#REF!,A1046931)-S1046931)/S1046931,(S1046931-SUMIFS(#REF!,#REF!,A1046931))/SUMIFS(#REF!,#REF!,A1046931)),"."),".")</f>
        <v>.</v>
      </c>
    </row>
    <row r="1046932" customFormat="false" ht="15.75" hidden="false" customHeight="true" outlineLevel="0" collapsed="false">
      <c r="A1046932" s="3" t="s">
        <v>104</v>
      </c>
      <c r="B1046932" s="51" t="s">
        <v>57</v>
      </c>
      <c r="C1046932" s="2" t="n">
        <v>44713</v>
      </c>
      <c r="D1046932" s="51" t="s">
        <v>105</v>
      </c>
      <c r="E1046932" s="3" t="s">
        <v>106</v>
      </c>
      <c r="F1046932" s="4" t="s">
        <v>205</v>
      </c>
      <c r="G1046932" s="5" t="s">
        <v>61</v>
      </c>
      <c r="H1046932" s="6" t="n">
        <v>700000000</v>
      </c>
      <c r="I1046932" s="49" t="s">
        <v>206</v>
      </c>
      <c r="J1046932" s="7" t="str">
        <f aca="false">VLOOKUP($I1046932,'[1]Price List, Weapons &amp; Items'!B$1:C$1048576,2,0)</f>
        <v>Heavy weapon</v>
      </c>
      <c r="K1046932" s="7" t="str">
        <f aca="false">IF(I1046932=".",I1046932,VLOOKUP($I1046932,'[1]Price List, Weapons &amp; Items'!B$1:D$1048576,3,0))</f>
        <v>227mm MLRS</v>
      </c>
      <c r="L1046932" s="8" t="n">
        <f aca="false">VLOOKUP(I1046932,'[1]Price List, Weapons &amp; Items'!B$1:E$1048576,4,0)</f>
        <v>0</v>
      </c>
      <c r="M1046932" s="9" t="n">
        <v>4</v>
      </c>
      <c r="N1046932" s="9" t="n">
        <v>4</v>
      </c>
      <c r="O1046932" s="9" t="n">
        <f aca="false">VLOOKUP($I1046932,'[1]Price List, Weapons &amp; Items'!B$1:G$1048576,6,0)</f>
        <v>15076313.03</v>
      </c>
      <c r="P1046932" s="6" t="str">
        <f aca="false">IF(TYPE(M1046932)=1,IF(TYPE(O1046932)=1,M1046932*O1046932,"No price"),".")</f>
        <v>No price</v>
      </c>
      <c r="Q1046932" s="6" t="str">
        <f aca="false">IF(TYPE(N1046932)=1,IF(TYPE(O1046932)=1,N1046932*O1046932,"No price"),".")</f>
        <v>No price</v>
      </c>
      <c r="R1046932" s="6" t="str">
        <f aca="false">IF(AG1046932=1,IF(H1046932&lt;&gt;"Not given",H1046932,IF(TYPE(H1046932)=2,IF(SUMIFS(#REF!,#REF!,A1046932)&gt;0,SUMIFS(#REF!,#REF!,A1046932),"."),"Format error")),"")</f>
        <v/>
      </c>
      <c r="S1046932" s="6" t="str">
        <f aca="false">IF(AND(AG1046932=1,R1046932&lt;&gt;".")=TRUE(),R1046932/VLOOKUP(G1046932,'[1]Exchange Rates'!B$1:C$1048576,2,0),IF(R1046932=".",".",""))</f>
        <v/>
      </c>
      <c r="T1046932" s="6" t="str">
        <f aca="false">IF(AG1046932=1,IF(AI1046932="Value is not given at all",".",IF(AI1046932="Value is given by the source",S1046932,IF(AI1046932="Value is calculated with prices",(IF(SUMIFS(#REF!,#REF!,A1046932)&gt;0,SUMIFS(#REF!,#REF!,A1046932),"."))/VLOOKUP("USD",'[1]Exchange Rates'!B$1:C$1048576,2,0),"Error with coding"))),"")</f>
        <v/>
      </c>
      <c r="U1046932" s="5" t="s">
        <v>63</v>
      </c>
      <c r="V1046932" s="47" t="s">
        <v>76</v>
      </c>
      <c r="W1046932" s="45" t="s">
        <v>72</v>
      </c>
      <c r="X1046932" s="45" t="s">
        <v>76</v>
      </c>
      <c r="Y1046932" s="45" t="s">
        <v>207</v>
      </c>
      <c r="Z1046932" s="5" t="n">
        <v>0</v>
      </c>
      <c r="AA1046932" s="5" t="n">
        <v>0</v>
      </c>
      <c r="AB1046932" s="5" t="n">
        <f aca="false">IF(AND(D1046932="Humanitarian", AE1046932&lt;&gt;"."), 1, 0)</f>
        <v>0</v>
      </c>
      <c r="AC1046932" s="5" t="n">
        <f aca="false">IF(OR(M1046932="undisclosed", M1046932="."), 0, IF(M1046932=N1046932, 1, 0))</f>
        <v>1</v>
      </c>
      <c r="AD1046932" s="5" t="n">
        <v>0</v>
      </c>
      <c r="AE1046932" s="45" t="s">
        <v>208</v>
      </c>
      <c r="AF1046932" s="12" t="str">
        <f aca="false">""</f>
        <v/>
      </c>
      <c r="AG1046932" s="46" t="n">
        <v>0</v>
      </c>
      <c r="AH1046932" s="46" t="s">
        <v>66</v>
      </c>
      <c r="AI1046932" s="36" t="s">
        <v>66</v>
      </c>
      <c r="AJ1046932" s="46" t="n">
        <v>1</v>
      </c>
      <c r="AK1046932" s="46" t="n">
        <v>6</v>
      </c>
      <c r="AL1046932" s="46" t="n">
        <v>0</v>
      </c>
      <c r="AM1046932" s="36" t="n">
        <f aca="false">IF(OR(AN1046932="2022-2023",AN1046932=2022), 1, 0)</f>
        <v>1</v>
      </c>
      <c r="AN1046932" s="36" t="s">
        <v>68</v>
      </c>
      <c r="AO1046932" s="36" t="n">
        <f aca="false">VLOOKUP($I1046932,'[1]Price List, Weapons &amp; Items'!B$1:F$1048576,5,0)</f>
        <v>1</v>
      </c>
      <c r="AP1046932" s="36" t="n">
        <f aca="false">IF(AND(AO1046932=1,M1046932="undisclosed")=TRUE(),1,0)</f>
        <v>0</v>
      </c>
      <c r="AQ1046932" s="36" t="n">
        <f aca="false">IF(AND(AO1046932=1,N1046932="undisclosed")=TRUE(),1,0)</f>
        <v>0</v>
      </c>
      <c r="AR1046932" s="36" t="n">
        <f aca="false">IFERROR(IF(SEARCH("ammuni",I1046932,1)&gt;0,1,0),0)</f>
        <v>0</v>
      </c>
      <c r="AS1046932" s="5" t="str">
        <f aca="false">VLOOKUP($I1046932,'[1]Price List, Weapons &amp; Items'!B$1:L$1048576,COLUMN('[1]Price List, Weapons &amp; Items'!$J$11)-1,0)</f>
        <v>Contracts</v>
      </c>
      <c r="AT1046932" s="5" t="str">
        <f aca="false">IF(I1046932=".",".",VLOOKUP($I1046932,'[1]Price List, Weapons &amp; Items'!B$1:J$1048576,3,0))</f>
        <v>227mm MLRS</v>
      </c>
      <c r="AU1046932" s="13" t="str">
        <f aca="true">IF(AG1046932=1,(OFFSET(I1046932,0,0,COUNTIF(#REF!,A1046932),1)),"")</f>
        <v/>
      </c>
      <c r="AV1046932" s="5" t="n">
        <f aca="false">VLOOKUP($I1046932,'[1]Price List, Weapons &amp; Items'!B$1:L$1048576,COLUMN('[1]Price List, Weapons &amp; Items'!$L$11)-1,0)</f>
        <v>0</v>
      </c>
      <c r="AW1046932" s="5" t="n">
        <f aca="false">IF(U1046932="Yes",1,0)</f>
        <v>1</v>
      </c>
      <c r="AX1046932" s="5" t="n">
        <f aca="false">IF(D1046932="Military",IF(OR(IFERROR(SEARCH("equipment",E1046932,1),0)&gt;0,IFERROR(SEARCH("weapons",E1046932,1),0)&gt;0),1,0),0)</f>
        <v>1</v>
      </c>
      <c r="AY1046932" s="5" t="str">
        <f aca="false">IFERROR(IF(VALUE(TEXT(C1046932,"mm"))=IF(AK1046932&gt;12,AK1046932-12,AK1046932),".",IF(TEXT(C1046932,"mm")="01",".",1)),"Value is not in date format")</f>
        <v>.</v>
      </c>
      <c r="AZ1046932" s="5" t="str">
        <f aca="false">IF(AND(A1046932=A1046931,C1046932=C1046931)=TRUE(),IF(F1046932=F1046931,".","1"),".")</f>
        <v>.</v>
      </c>
      <c r="BA1046932" s="5" t="str">
        <f aca="false">IF(AND(_xlfn.ISFORMULA(R1046932),_xlfn.ISFORMULA(S1046932),_xlfn.ISFORMULA(T1046932))=TRUE(),".",1)</f>
        <v>.</v>
      </c>
      <c r="BB1046932" s="5" t="str">
        <f aca="false">IF(T1046932&lt;&gt;".",IF(T1046932&gt;S1046932,1,"."),".")</f>
        <v>.</v>
      </c>
      <c r="BC1046932" s="5" t="n">
        <f aca="false">IFERROR(VLOOKUP(B1046932,'[1]Share, Heavy Weapons to Ukraine'!B$1:AA$1048576,COLUMN('[1]Share, Heavy Weapons to Ukraine'!C1046941)-1,0),0)</f>
        <v>1</v>
      </c>
      <c r="BD1046932" s="5" t="n">
        <f aca="false">VLOOKUP(Sheet1!B1046932,'[1]Country Summary (€)'!B$1:F$1048576,COLUMN('[1]Country Summary (€)'!C1046942)-1,FALSE())</f>
        <v>0</v>
      </c>
      <c r="BE1046932" s="5" t="str">
        <f aca="false">IF(AND(AG1046932=1,D1046932="Military",H1046932&lt;&gt;"Not given")=TRUE(),IF(SUMIFS(#REF!,#REF!,A1046932)&gt;0,ABS((SUMIFS(#REF!,#REF!,A1046932)/VLOOKUP("USD",'[1]Exchange Rates'!B$1:C$1048576,2,0)))/S1046932,"."),".")</f>
        <v>.</v>
      </c>
      <c r="BF1046932" s="1" t="str">
        <f aca="false">IF(AND(AG1046932=1,D1046932="Military",H1046932&lt;&gt;"Not given")=TRUE(),IF(SUMIFS(#REF!,#REF!,A1046932)&gt;0,IF((ABS((SUMIFS(#REF!,#REF!,A1046932)/VLOOKUP("USD",'[1]Exchange Rates'!B$1:C$1048576,2,0)))/S1046932)&gt;1,(SUMIFS(#REF!,#REF!,A1046932)-S1046932)/S1046932,(S1046932-SUMIFS(#REF!,#REF!,A1046932))/SUMIFS(#REF!,#REF!,A1046932)),"."),".")</f>
        <v>.</v>
      </c>
    </row>
    <row r="1046933" customFormat="false" ht="15.75" hidden="false" customHeight="true" outlineLevel="0" collapsed="false">
      <c r="A1046933" s="3" t="s">
        <v>104</v>
      </c>
      <c r="B1046933" s="3" t="s">
        <v>57</v>
      </c>
      <c r="C1046933" s="2" t="n">
        <v>44713</v>
      </c>
      <c r="D1046933" s="3" t="s">
        <v>105</v>
      </c>
      <c r="E1046933" s="3" t="s">
        <v>106</v>
      </c>
      <c r="F1046933" s="4" t="s">
        <v>205</v>
      </c>
      <c r="G1046933" s="5" t="s">
        <v>61</v>
      </c>
      <c r="H1046933" s="6" t="n">
        <v>700000000</v>
      </c>
      <c r="I1046933" s="49" t="s">
        <v>209</v>
      </c>
      <c r="J1046933" s="7" t="str">
        <f aca="false">VLOOKUP($I1046933,'[1]Price List, Weapons &amp; Items'!B$1:C$1048576,2,0)</f>
        <v>Ammunition for heavy weapon</v>
      </c>
      <c r="K1046933" s="7" t="str">
        <f aca="false">IF(I1046933=".",I1046933,VLOOKUP($I1046933,'[1]Price List, Weapons &amp; Items'!B$1:D$1048576,3,0))</f>
        <v>227mm MLRS ammunition</v>
      </c>
      <c r="L1046933" s="8" t="n">
        <f aca="false">VLOOKUP(I1046933,'[1]Price List, Weapons &amp; Items'!B$1:E$1048576,4,0)</f>
        <v>0</v>
      </c>
      <c r="M1046933" s="9" t="s">
        <v>166</v>
      </c>
      <c r="N1046933" s="9" t="s">
        <v>166</v>
      </c>
      <c r="O1046933" s="9" t="n">
        <f aca="false">VLOOKUP($I1046933,'[1]Price List, Weapons &amp; Items'!B$1:G$1048576,6,0)</f>
        <v>168000</v>
      </c>
      <c r="P1046933" s="6" t="str">
        <f aca="false">IF(TYPE(M1046933)=1,IF(TYPE(O1046933)=1,M1046933*O1046933,"No price"),".")</f>
        <v>.</v>
      </c>
      <c r="Q1046933" s="6" t="str">
        <f aca="false">IF(TYPE(N1046933)=1,IF(TYPE(O1046933)=1,N1046933*O1046933,"No price"),".")</f>
        <v>.</v>
      </c>
      <c r="R1046933" s="6" t="str">
        <f aca="false">IF(AG1046933=1,IF(H1046933&lt;&gt;"Not given",H1046933,IF(TYPE(H1046933)=2,IF(SUMIFS(#REF!,#REF!,A1046933)&gt;0,SUMIFS(#REF!,#REF!,A1046933),"."),"Format error")),"")</f>
        <v/>
      </c>
      <c r="S1046933" s="6" t="str">
        <f aca="false">IF(AND(AG1046933=1,R1046933&lt;&gt;".")=TRUE(),R1046933/VLOOKUP(G1046933,'[1]Exchange Rates'!B$1:C$1048576,2,0),IF(R1046933=".",".",""))</f>
        <v/>
      </c>
      <c r="T1046933" s="6" t="str">
        <f aca="false">IF(AG1046933=1,IF(AI1046933="Value is not given at all",".",IF(AI1046933="Value is given by the source",S1046933,IF(AI1046933="Value is calculated with prices",(IF(SUMIFS(#REF!,#REF!,A1046933)&gt;0,SUMIFS(#REF!,#REF!,A1046933),"."))/VLOOKUP("USD",'[1]Exchange Rates'!B$1:C$1048576,2,0),"Error with coding"))),"")</f>
        <v/>
      </c>
      <c r="U1046933" s="5" t="s">
        <v>63</v>
      </c>
      <c r="V1046933" s="47" t="s">
        <v>76</v>
      </c>
      <c r="W1046933" s="45" t="s">
        <v>72</v>
      </c>
      <c r="X1046933" s="45" t="s">
        <v>76</v>
      </c>
      <c r="Y1046933" s="45" t="s">
        <v>210</v>
      </c>
      <c r="Z1046933" s="5" t="n">
        <v>0</v>
      </c>
      <c r="AA1046933" s="5" t="n">
        <v>0</v>
      </c>
      <c r="AB1046933" s="5" t="n">
        <f aca="false">IF(AND(D1046933="Humanitarian", AE1046933&lt;&gt;"."), 1, 0)</f>
        <v>0</v>
      </c>
      <c r="AC1046933" s="5" t="n">
        <f aca="false">IF(OR(M1046933="undisclosed", M1046933="."), 0, IF(M1046933=N1046933, 1, 0))</f>
        <v>0</v>
      </c>
      <c r="AD1046933" s="5" t="n">
        <v>1</v>
      </c>
      <c r="AE1046933" s="45" t="s">
        <v>108</v>
      </c>
      <c r="AF1046933" s="12" t="str">
        <f aca="false">""</f>
        <v/>
      </c>
      <c r="AG1046933" s="36" t="n">
        <v>0</v>
      </c>
      <c r="AH1046933" s="46" t="s">
        <v>66</v>
      </c>
      <c r="AI1046933" s="36" t="s">
        <v>66</v>
      </c>
      <c r="AJ1046933" s="36" t="n">
        <v>1</v>
      </c>
      <c r="AK1046933" s="36" t="n">
        <v>6</v>
      </c>
      <c r="AL1046933" s="36" t="n">
        <v>0</v>
      </c>
      <c r="AM1046933" s="36" t="n">
        <f aca="false">IF(OR(AN1046933="2022-2023",AN1046933=2022), 1, 0)</f>
        <v>1</v>
      </c>
      <c r="AN1046933" s="36" t="s">
        <v>68</v>
      </c>
      <c r="AO1046933" s="36" t="n">
        <f aca="false">VLOOKUP($I1046933,'[1]Price List, Weapons &amp; Items'!B$1:F$1048576,5,0)</f>
        <v>1</v>
      </c>
      <c r="AP1046933" s="36" t="n">
        <f aca="false">IF(AND(AO1046933=1,M1046933="undisclosed")=TRUE(),1,0)</f>
        <v>1</v>
      </c>
      <c r="AQ1046933" s="36" t="n">
        <f aca="false">IF(AND(AO1046933=1,N1046933="undisclosed")=TRUE(),1,0)</f>
        <v>1</v>
      </c>
      <c r="AR1046933" s="36" t="n">
        <f aca="false">IFERROR(IF(SEARCH("ammuni",I1046933,1)&gt;0,1,0),0)</f>
        <v>0</v>
      </c>
      <c r="AS1046933" s="5" t="str">
        <f aca="false">VLOOKUP($I1046933,'[1]Price List, Weapons &amp; Items'!B$1:L$1048576,COLUMN('[1]Price List, Weapons &amp; Items'!$J$11)-1,0)</f>
        <v>Military media (incl. websites)</v>
      </c>
      <c r="AT1046933" s="5" t="str">
        <f aca="false">IF(I1046933=".",".",VLOOKUP($I1046933,'[1]Price List, Weapons &amp; Items'!B$1:J$1048576,3,0))</f>
        <v>227mm MLRS ammunition</v>
      </c>
      <c r="AU1046933" s="13" t="str">
        <f aca="true">IF(AG1046933=1,(OFFSET(I1046933,0,0,COUNTIF(#REF!,A1046933),1)),"")</f>
        <v/>
      </c>
      <c r="AV1046933" s="5" t="str">
        <f aca="false">VLOOKUP($I1046933,'[1]Price List, Weapons &amp; Items'!B$1:L$1048576,COLUMN('[1]Price List, Weapons &amp; Items'!$L$11)-1,0)</f>
        <v>no price, 0 count</v>
      </c>
      <c r="AW1046933" s="5" t="n">
        <f aca="false">IF(U1046933="Yes",1,0)</f>
        <v>1</v>
      </c>
      <c r="AX1046933" s="5" t="n">
        <f aca="false">IF(D1046933="Military",IF(OR(IFERROR(SEARCH("equipment",E1046933,1),0)&gt;0,IFERROR(SEARCH("weapons",E1046933,1),0)&gt;0),1,0),0)</f>
        <v>1</v>
      </c>
      <c r="AY1046933" s="5" t="str">
        <f aca="false">IFERROR(IF(VALUE(TEXT(C1046933,"mm"))=IF(AK1046933&gt;12,AK1046933-12,AK1046933),".",IF(TEXT(C1046933,"mm")="01",".",1)),"Value is not in date format")</f>
        <v>.</v>
      </c>
      <c r="AZ1046933" s="5" t="str">
        <f aca="false">IF(AND(A1046933=A1046932,C1046933=C1046932)=TRUE(),IF(F1046933=F1046932,".","1"),".")</f>
        <v>.</v>
      </c>
      <c r="BA1046933" s="5" t="str">
        <f aca="false">IF(AND(_xlfn.ISFORMULA(R1046933),_xlfn.ISFORMULA(S1046933),_xlfn.ISFORMULA(T1046933))=TRUE(),".",1)</f>
        <v>.</v>
      </c>
      <c r="BB1046933" s="5" t="str">
        <f aca="false">IF(T1046933&lt;&gt;".",IF(T1046933&gt;S1046933,1,"."),".")</f>
        <v>.</v>
      </c>
      <c r="BC1046933" s="5" t="n">
        <f aca="false">IFERROR(VLOOKUP(B1046933,'[1]Share, Heavy Weapons to Ukraine'!B$1:AA$1048576,COLUMN('[1]Share, Heavy Weapons to Ukraine'!C1046942)-1,0),0)</f>
        <v>1</v>
      </c>
      <c r="BD1046933" s="5" t="n">
        <f aca="false">VLOOKUP(Sheet1!B1046933,'[1]Country Summary (€)'!B$1:F$1048576,COLUMN('[1]Country Summary (€)'!C1046943)-1,FALSE())</f>
        <v>0</v>
      </c>
      <c r="BE1046933" s="5" t="str">
        <f aca="false">IF(AND(AG1046933=1,D1046933="Military",H1046933&lt;&gt;"Not given")=TRUE(),IF(SUMIFS(#REF!,#REF!,A1046933)&gt;0,ABS((SUMIFS(#REF!,#REF!,A1046933)/VLOOKUP("USD",'[1]Exchange Rates'!B$1:C$1048576,2,0)))/S1046933,"."),".")</f>
        <v>.</v>
      </c>
      <c r="BF1046933" s="1" t="str">
        <f aca="false">IF(AND(AG1046933=1,D1046933="Military",H1046933&lt;&gt;"Not given")=TRUE(),IF(SUMIFS(#REF!,#REF!,A1046933)&gt;0,IF((ABS((SUMIFS(#REF!,#REF!,A1046933)/VLOOKUP("USD",'[1]Exchange Rates'!B$1:C$1048576,2,0)))/S1046933)&gt;1,(SUMIFS(#REF!,#REF!,A1046933)-S1046933)/S1046933,(S1046933-SUMIFS(#REF!,#REF!,A1046933))/SUMIFS(#REF!,#REF!,A1046933)),"."),".")</f>
        <v>.</v>
      </c>
    </row>
    <row r="1046934" customFormat="false" ht="15.75" hidden="false" customHeight="true" outlineLevel="0" collapsed="false">
      <c r="A1046934" s="3" t="s">
        <v>104</v>
      </c>
      <c r="B1046934" s="3" t="s">
        <v>57</v>
      </c>
      <c r="C1046934" s="2" t="n">
        <v>44713</v>
      </c>
      <c r="D1046934" s="3" t="s">
        <v>105</v>
      </c>
      <c r="E1046934" s="3" t="s">
        <v>106</v>
      </c>
      <c r="F1046934" s="4" t="s">
        <v>205</v>
      </c>
      <c r="G1046934" s="5" t="s">
        <v>61</v>
      </c>
      <c r="H1046934" s="6" t="n">
        <v>700000000</v>
      </c>
      <c r="I1046934" s="49" t="s">
        <v>211</v>
      </c>
      <c r="J1046934" s="7" t="str">
        <f aca="false">VLOOKUP($I1046934,'[1]Price List, Weapons &amp; Items'!B$1:C$1048576,2,0)</f>
        <v>Heavy weapon</v>
      </c>
      <c r="K1046934" s="7" t="str">
        <f aca="false">IF(I1046934=".",I1046934,VLOOKUP($I1046934,'[1]Price List, Weapons &amp; Items'!B$1:D$1048576,3,0))</f>
        <v>Radar or imagery systems</v>
      </c>
      <c r="L1046934" s="8" t="n">
        <f aca="false">VLOOKUP(I1046934,'[1]Price List, Weapons &amp; Items'!B$1:E$1048576,4,0)</f>
        <v>0</v>
      </c>
      <c r="M1046934" s="9" t="n">
        <v>5</v>
      </c>
      <c r="N1046934" s="9" t="n">
        <v>5</v>
      </c>
      <c r="O1046934" s="9" t="n">
        <f aca="false">VLOOKUP($I1046934,'[1]Price List, Weapons &amp; Items'!B$1:G$1048576,6,0)</f>
        <v>19354990.8437131</v>
      </c>
      <c r="P1046934" s="6" t="str">
        <f aca="false">IF(TYPE(M1046934)=1,IF(TYPE(O1046934)=1,M1046934*O1046934,"No price"),".")</f>
        <v>No price</v>
      </c>
      <c r="Q1046934" s="6" t="str">
        <f aca="false">IF(TYPE(N1046934)=1,IF(TYPE(O1046934)=1,N1046934*O1046934,"No price"),".")</f>
        <v>No price</v>
      </c>
      <c r="R1046934" s="6" t="str">
        <f aca="false">IF(AG1046934=1,IF(H1046934&lt;&gt;"Not given",H1046934,IF(TYPE(H1046934)=2,IF(SUMIFS(#REF!,#REF!,A1046934)&gt;0,SUMIFS(#REF!,#REF!,A1046934),"."),"Format error")),"")</f>
        <v/>
      </c>
      <c r="S1046934" s="6" t="str">
        <f aca="false">IF(AND(AG1046934=1,R1046934&lt;&gt;".")=TRUE(),R1046934/VLOOKUP(G1046934,'[1]Exchange Rates'!B$1:C$1048576,2,0),IF(R1046934=".",".",""))</f>
        <v/>
      </c>
      <c r="T1046934" s="6" t="str">
        <f aca="false">IF(AG1046934=1,IF(AI1046934="Value is not given at all",".",IF(AI1046934="Value is given by the source",S1046934,IF(AI1046934="Value is calculated with prices",(IF(SUMIFS(#REF!,#REF!,A1046934)&gt;0,SUMIFS(#REF!,#REF!,A1046934),"."))/VLOOKUP("USD",'[1]Exchange Rates'!B$1:C$1048576,2,0),"Error with coding"))),"")</f>
        <v/>
      </c>
      <c r="U1046934" s="5" t="s">
        <v>63</v>
      </c>
      <c r="V1046934" s="47" t="s">
        <v>76</v>
      </c>
      <c r="W1046934" s="45" t="s">
        <v>72</v>
      </c>
      <c r="X1046934" s="45" t="s">
        <v>76</v>
      </c>
      <c r="Y1046934" s="45" t="s">
        <v>212</v>
      </c>
      <c r="Z1046934" s="5" t="n">
        <v>0</v>
      </c>
      <c r="AA1046934" s="5" t="n">
        <v>0</v>
      </c>
      <c r="AB1046934" s="5" t="n">
        <f aca="false">IF(AND(D1046934="Humanitarian", AE1046934&lt;&gt;"."), 1, 0)</f>
        <v>0</v>
      </c>
      <c r="AC1046934" s="5" t="n">
        <f aca="false">IF(OR(M1046934="undisclosed", M1046934="."), 0, IF(M1046934=N1046934, 1, 0))</f>
        <v>1</v>
      </c>
      <c r="AD1046934" s="5" t="n">
        <v>1</v>
      </c>
      <c r="AE1046934" s="48" t="s">
        <v>146</v>
      </c>
      <c r="AF1046934" s="12" t="str">
        <f aca="false">""</f>
        <v/>
      </c>
      <c r="AG1046934" s="36" t="n">
        <v>0</v>
      </c>
      <c r="AH1046934" s="46" t="s">
        <v>66</v>
      </c>
      <c r="AI1046934" s="36" t="s">
        <v>66</v>
      </c>
      <c r="AJ1046934" s="36" t="n">
        <v>1</v>
      </c>
      <c r="AK1046934" s="36" t="n">
        <v>6</v>
      </c>
      <c r="AL1046934" s="36" t="n">
        <v>0</v>
      </c>
      <c r="AM1046934" s="36" t="n">
        <f aca="false">IF(OR(AN1046934="2022-2023",AN1046934=2022), 1, 0)</f>
        <v>1</v>
      </c>
      <c r="AN1046934" s="36" t="s">
        <v>68</v>
      </c>
      <c r="AO1046934" s="36" t="n">
        <f aca="false">VLOOKUP($I1046934,'[1]Price List, Weapons &amp; Items'!B$1:F$1048576,5,0)</f>
        <v>0</v>
      </c>
      <c r="AP1046934" s="36" t="n">
        <f aca="false">IF(AND(AO1046934=1,M1046934="undisclosed")=TRUE(),1,0)</f>
        <v>0</v>
      </c>
      <c r="AQ1046934" s="36" t="n">
        <f aca="false">IF(AND(AO1046934=1,N1046934="undisclosed")=TRUE(),1,0)</f>
        <v>0</v>
      </c>
      <c r="AR1046934" s="36" t="n">
        <f aca="false">IFERROR(IF(SEARCH("ammuni",I1046934,1)&gt;0,1,0),0)</f>
        <v>0</v>
      </c>
      <c r="AS1046934" s="5" t="str">
        <f aca="false">VLOOKUP($I1046934,'[1]Price List, Weapons &amp; Items'!B$1:L$1048576,COLUMN('[1]Price List, Weapons &amp; Items'!$J$11)-1,0)</f>
        <v>Military media (incl. websites)</v>
      </c>
      <c r="AT1046934" s="5" t="str">
        <f aca="false">IF(I1046934=".",".",VLOOKUP($I1046934,'[1]Price List, Weapons &amp; Items'!B$1:J$1048576,3,0))</f>
        <v>Radar or imagery systems</v>
      </c>
      <c r="AU1046934" s="13" t="str">
        <f aca="true">IF(AG1046934=1,(OFFSET(I1046934,0,0,COUNTIF(#REF!,A1046934),1)),"")</f>
        <v/>
      </c>
      <c r="AV1046934" s="5" t="n">
        <f aca="false">VLOOKUP($I1046934,'[1]Price List, Weapons &amp; Items'!B$1:L$1048576,COLUMN('[1]Price List, Weapons &amp; Items'!$L$11)-1,0)</f>
        <v>0</v>
      </c>
      <c r="AW1046934" s="5" t="n">
        <f aca="false">IF(U1046934="Yes",1,0)</f>
        <v>1</v>
      </c>
      <c r="AX1046934" s="5" t="n">
        <f aca="false">IF(D1046934="Military",IF(OR(IFERROR(SEARCH("equipment",E1046934,1),0)&gt;0,IFERROR(SEARCH("weapons",E1046934,1),0)&gt;0),1,0),0)</f>
        <v>1</v>
      </c>
      <c r="AY1046934" s="5" t="str">
        <f aca="false">IFERROR(IF(VALUE(TEXT(C1046934,"mm"))=IF(AK1046934&gt;12,AK1046934-12,AK1046934),".",IF(TEXT(C1046934,"mm")="01",".",1)),"Value is not in date format")</f>
        <v>.</v>
      </c>
      <c r="AZ1046934" s="5" t="str">
        <f aca="false">IF(AND(A1046934=A1046933,C1046934=C1046933)=TRUE(),IF(F1046934=F1046933,".","1"),".")</f>
        <v>.</v>
      </c>
      <c r="BA1046934" s="5" t="str">
        <f aca="false">IF(AND(_xlfn.ISFORMULA(R1046934),_xlfn.ISFORMULA(S1046934),_xlfn.ISFORMULA(T1046934))=TRUE(),".",1)</f>
        <v>.</v>
      </c>
      <c r="BB1046934" s="5" t="str">
        <f aca="false">IF(T1046934&lt;&gt;".",IF(T1046934&gt;S1046934,1,"."),".")</f>
        <v>.</v>
      </c>
      <c r="BC1046934" s="5" t="n">
        <f aca="false">IFERROR(VLOOKUP(B1046934,'[1]Share, Heavy Weapons to Ukraine'!B$1:AA$1048576,COLUMN('[1]Share, Heavy Weapons to Ukraine'!C1046943)-1,0),0)</f>
        <v>1</v>
      </c>
      <c r="BD1046934" s="5" t="n">
        <f aca="false">VLOOKUP(Sheet1!B1046934,'[1]Country Summary (€)'!B$1:F$1048576,COLUMN('[1]Country Summary (€)'!C1046944)-1,FALSE())</f>
        <v>0</v>
      </c>
      <c r="BE1046934" s="5" t="str">
        <f aca="false">IF(AND(AG1046934=1,D1046934="Military",H1046934&lt;&gt;"Not given")=TRUE(),IF(SUMIFS(#REF!,#REF!,A1046934)&gt;0,ABS((SUMIFS(#REF!,#REF!,A1046934)/VLOOKUP("USD",'[1]Exchange Rates'!B$1:C$1048576,2,0)))/S1046934,"."),".")</f>
        <v>.</v>
      </c>
      <c r="BF1046934" s="1" t="str">
        <f aca="false">IF(AND(AG1046934=1,D1046934="Military",H1046934&lt;&gt;"Not given")=TRUE(),IF(SUMIFS(#REF!,#REF!,A1046934)&gt;0,IF((ABS((SUMIFS(#REF!,#REF!,A1046934)/VLOOKUP("USD",'[1]Exchange Rates'!B$1:C$1048576,2,0)))/S1046934)&gt;1,(SUMIFS(#REF!,#REF!,A1046934)-S1046934)/S1046934,(S1046934-SUMIFS(#REF!,#REF!,A1046934))/SUMIFS(#REF!,#REF!,A1046934)),"."),".")</f>
        <v>.</v>
      </c>
    </row>
    <row r="1046935" customFormat="false" ht="15.75" hidden="false" customHeight="true" outlineLevel="0" collapsed="false">
      <c r="A1046935" s="3" t="s">
        <v>104</v>
      </c>
      <c r="B1046935" s="3" t="s">
        <v>57</v>
      </c>
      <c r="C1046935" s="2" t="n">
        <v>44713</v>
      </c>
      <c r="D1046935" s="3" t="s">
        <v>105</v>
      </c>
      <c r="E1046935" s="3" t="s">
        <v>106</v>
      </c>
      <c r="F1046935" s="4" t="s">
        <v>205</v>
      </c>
      <c r="G1046935" s="5" t="s">
        <v>61</v>
      </c>
      <c r="H1046935" s="6" t="n">
        <v>700000000</v>
      </c>
      <c r="I1046935" s="49" t="s">
        <v>213</v>
      </c>
      <c r="J1046935" s="7" t="str">
        <f aca="false">VLOOKUP($I1046935,'[1]Price List, Weapons &amp; Items'!B$1:C$1048576,2,0)</f>
        <v>Heavy weapon</v>
      </c>
      <c r="K1046935" s="7" t="str">
        <f aca="false">IF(I1046935=".",I1046935,VLOOKUP($I1046935,'[1]Price List, Weapons &amp; Items'!B$1:D$1048576,3,0))</f>
        <v>Radar or imagery systems</v>
      </c>
      <c r="L1046935" s="8" t="n">
        <f aca="false">VLOOKUP(I1046935,'[1]Price List, Weapons &amp; Items'!B$1:E$1048576,4,0)</f>
        <v>0</v>
      </c>
      <c r="M1046935" s="9" t="n">
        <v>2</v>
      </c>
      <c r="N1046935" s="9" t="n">
        <v>2</v>
      </c>
      <c r="O1046935" s="9" t="n">
        <f aca="false">VLOOKUP($I1046935,'[1]Price List, Weapons &amp; Items'!B$1:G$1048576,6,0)</f>
        <v>70000000</v>
      </c>
      <c r="P1046935" s="6" t="str">
        <f aca="false">IF(TYPE(M1046935)=1,IF(TYPE(O1046935)=1,M1046935*O1046935,"No price"),".")</f>
        <v>No price</v>
      </c>
      <c r="Q1046935" s="6" t="str">
        <f aca="false">IF(TYPE(N1046935)=1,IF(TYPE(O1046935)=1,N1046935*O1046935,"No price"),".")</f>
        <v>No price</v>
      </c>
      <c r="R1046935" s="6" t="str">
        <f aca="false">IF(AG1046935=1,IF(H1046935&lt;&gt;"Not given",H1046935,IF(TYPE(H1046935)=2,IF(SUMIFS(#REF!,#REF!,A1046935)&gt;0,SUMIFS(#REF!,#REF!,A1046935),"."),"Format error")),"")</f>
        <v/>
      </c>
      <c r="S1046935" s="6" t="str">
        <f aca="false">IF(AND(AG1046935=1,R1046935&lt;&gt;".")=TRUE(),R1046935/VLOOKUP(G1046935,'[1]Exchange Rates'!B$1:C$1048576,2,0),IF(R1046935=".",".",""))</f>
        <v/>
      </c>
      <c r="T1046935" s="6" t="str">
        <f aca="false">IF(AG1046935=1,IF(AI1046935="Value is not given at all",".",IF(AI1046935="Value is given by the source",S1046935,IF(AI1046935="Value is calculated with prices",(IF(SUMIFS(#REF!,#REF!,A1046935)&gt;0,SUMIFS(#REF!,#REF!,A1046935),"."))/VLOOKUP("USD",'[1]Exchange Rates'!B$1:C$1048576,2,0),"Error with coding"))),"")</f>
        <v/>
      </c>
      <c r="U1046935" s="5" t="s">
        <v>63</v>
      </c>
      <c r="V1046935" s="47" t="s">
        <v>76</v>
      </c>
      <c r="W1046935" s="45" t="s">
        <v>72</v>
      </c>
      <c r="X1046935" s="45" t="s">
        <v>76</v>
      </c>
      <c r="Y1046935" s="45" t="s">
        <v>214</v>
      </c>
      <c r="Z1046935" s="5" t="n">
        <v>0</v>
      </c>
      <c r="AA1046935" s="5" t="n">
        <v>0</v>
      </c>
      <c r="AB1046935" s="5" t="n">
        <f aca="false">IF(AND(D1046935="Humanitarian", AE1046935&lt;&gt;"."), 1, 0)</f>
        <v>0</v>
      </c>
      <c r="AC1046935" s="5" t="n">
        <f aca="false">IF(OR(M1046935="undisclosed", M1046935="."), 0, IF(M1046935=N1046935, 1, 0))</f>
        <v>1</v>
      </c>
      <c r="AD1046935" s="5" t="n">
        <v>1</v>
      </c>
      <c r="AE1046935" s="48" t="s">
        <v>146</v>
      </c>
      <c r="AF1046935" s="12" t="str">
        <f aca="false">""</f>
        <v/>
      </c>
      <c r="AG1046935" s="36" t="n">
        <v>0</v>
      </c>
      <c r="AH1046935" s="46" t="s">
        <v>66</v>
      </c>
      <c r="AI1046935" s="36" t="s">
        <v>66</v>
      </c>
      <c r="AJ1046935" s="36" t="n">
        <v>1</v>
      </c>
      <c r="AK1046935" s="36" t="n">
        <v>6</v>
      </c>
      <c r="AL1046935" s="36" t="n">
        <v>0</v>
      </c>
      <c r="AM1046935" s="36" t="n">
        <f aca="false">IF(OR(AN1046935="2022-2023",AN1046935=2022), 1, 0)</f>
        <v>1</v>
      </c>
      <c r="AN1046935" s="36" t="s">
        <v>68</v>
      </c>
      <c r="AO1046935" s="36" t="n">
        <f aca="false">VLOOKUP($I1046935,'[1]Price List, Weapons &amp; Items'!B$1:F$1048576,5,0)</f>
        <v>0</v>
      </c>
      <c r="AP1046935" s="36" t="n">
        <f aca="false">IF(AND(AO1046935=1,M1046935="undisclosed")=TRUE(),1,0)</f>
        <v>0</v>
      </c>
      <c r="AQ1046935" s="36" t="n">
        <f aca="false">IF(AND(AO1046935=1,N1046935="undisclosed")=TRUE(),1,0)</f>
        <v>0</v>
      </c>
      <c r="AR1046935" s="36" t="n">
        <f aca="false">IFERROR(IF(SEARCH("ammuni",I1046935,1)&gt;0,1,0),0)</f>
        <v>0</v>
      </c>
      <c r="AS1046935" s="5" t="str">
        <f aca="false">VLOOKUP($I1046935,'[1]Price List, Weapons &amp; Items'!B$1:L$1048576,COLUMN('[1]Price List, Weapons &amp; Items'!$J$11)-1,0)</f>
        <v>Military media (incl. websites)</v>
      </c>
      <c r="AT1046935" s="5" t="str">
        <f aca="false">IF(I1046935=".",".",VLOOKUP($I1046935,'[1]Price List, Weapons &amp; Items'!B$1:J$1048576,3,0))</f>
        <v>Radar or imagery systems</v>
      </c>
      <c r="AU1046935" s="13" t="str">
        <f aca="true">IF(AG1046935=1,(OFFSET(I1046935,0,0,COUNTIF(#REF!,A1046935),1)),"")</f>
        <v/>
      </c>
      <c r="AV1046935" s="5" t="n">
        <f aca="false">VLOOKUP($I1046935,'[1]Price List, Weapons &amp; Items'!B$1:L$1048576,COLUMN('[1]Price List, Weapons &amp; Items'!$L$11)-1,0)</f>
        <v>0</v>
      </c>
      <c r="AW1046935" s="5" t="n">
        <f aca="false">IF(U1046935="Yes",1,0)</f>
        <v>1</v>
      </c>
      <c r="AX1046935" s="5" t="n">
        <f aca="false">IF(D1046935="Military",IF(OR(IFERROR(SEARCH("equipment",E1046935,1),0)&gt;0,IFERROR(SEARCH("weapons",E1046935,1),0)&gt;0),1,0),0)</f>
        <v>1</v>
      </c>
      <c r="AY1046935" s="5" t="str">
        <f aca="false">IFERROR(IF(VALUE(TEXT(C1046935,"mm"))=IF(AK1046935&gt;12,AK1046935-12,AK1046935),".",IF(TEXT(C1046935,"mm")="01",".",1)),"Value is not in date format")</f>
        <v>.</v>
      </c>
      <c r="AZ1046935" s="5" t="str">
        <f aca="false">IF(AND(A1046935=A1046934,C1046935=C1046934)=TRUE(),IF(F1046935=F1046934,".","1"),".")</f>
        <v>.</v>
      </c>
      <c r="BA1046935" s="5" t="str">
        <f aca="false">IF(AND(_xlfn.ISFORMULA(R1046935),_xlfn.ISFORMULA(S1046935),_xlfn.ISFORMULA(T1046935))=TRUE(),".",1)</f>
        <v>.</v>
      </c>
      <c r="BB1046935" s="5" t="str">
        <f aca="false">IF(T1046935&lt;&gt;".",IF(T1046935&gt;S1046935,1,"."),".")</f>
        <v>.</v>
      </c>
      <c r="BC1046935" s="5" t="n">
        <f aca="false">IFERROR(VLOOKUP(B1046935,'[1]Share, Heavy Weapons to Ukraine'!B$1:AA$1048576,COLUMN('[1]Share, Heavy Weapons to Ukraine'!C1046944)-1,0),0)</f>
        <v>1</v>
      </c>
      <c r="BD1046935" s="5" t="n">
        <f aca="false">VLOOKUP(Sheet1!B1046935,'[1]Country Summary (€)'!B$1:F$1048576,COLUMN('[1]Country Summary (€)'!C1046945)-1,FALSE())</f>
        <v>0</v>
      </c>
      <c r="BE1046935" s="5" t="str">
        <f aca="false">IF(AND(AG1046935=1,D1046935="Military",H1046935&lt;&gt;"Not given")=TRUE(),IF(SUMIFS(#REF!,#REF!,A1046935)&gt;0,ABS((SUMIFS(#REF!,#REF!,A1046935)/VLOOKUP("USD",'[1]Exchange Rates'!B$1:C$1048576,2,0)))/S1046935,"."),".")</f>
        <v>.</v>
      </c>
      <c r="BF1046935" s="1" t="str">
        <f aca="false">IF(AND(AG1046935=1,D1046935="Military",H1046935&lt;&gt;"Not given")=TRUE(),IF(SUMIFS(#REF!,#REF!,A1046935)&gt;0,IF((ABS((SUMIFS(#REF!,#REF!,A1046935)/VLOOKUP("USD",'[1]Exchange Rates'!B$1:C$1048576,2,0)))/S1046935)&gt;1,(SUMIFS(#REF!,#REF!,A1046935)-S1046935)/S1046935,(S1046935-SUMIFS(#REF!,#REF!,A1046935))/SUMIFS(#REF!,#REF!,A1046935)),"."),".")</f>
        <v>.</v>
      </c>
    </row>
    <row r="1046936" customFormat="false" ht="15.75" hidden="false" customHeight="true" outlineLevel="0" collapsed="false">
      <c r="A1046936" s="3" t="s">
        <v>104</v>
      </c>
      <c r="B1046936" s="3" t="s">
        <v>57</v>
      </c>
      <c r="C1046936" s="2" t="n">
        <v>44713</v>
      </c>
      <c r="D1046936" s="3" t="s">
        <v>105</v>
      </c>
      <c r="E1046936" s="3" t="s">
        <v>106</v>
      </c>
      <c r="F1046936" s="4" t="s">
        <v>205</v>
      </c>
      <c r="G1046936" s="5" t="s">
        <v>61</v>
      </c>
      <c r="H1046936" s="6" t="n">
        <v>700000000</v>
      </c>
      <c r="I1046936" s="49" t="s">
        <v>155</v>
      </c>
      <c r="J1046936" s="7" t="str">
        <f aca="false">VLOOKUP($I1046936,'[1]Price List, Weapons &amp; Items'!B$1:C$1048576,2,0)</f>
        <v>Ammunition for portable defence system</v>
      </c>
      <c r="K1046936" s="7" t="str">
        <f aca="false">IF(I1046936=".",I1046936,VLOOKUP($I1046936,'[1]Price List, Weapons &amp; Items'!B$1:D$1048576,3,0))</f>
        <v>Light Anti-armor Weapon (LAW) ammunition</v>
      </c>
      <c r="L1046936" s="8" t="n">
        <f aca="false">VLOOKUP(I1046936,'[1]Price List, Weapons &amp; Items'!B$1:E$1048576,4,0)</f>
        <v>0</v>
      </c>
      <c r="M1046936" s="9" t="n">
        <v>1000</v>
      </c>
      <c r="N1046936" s="9" t="n">
        <v>1000</v>
      </c>
      <c r="O1046936" s="9" t="n">
        <f aca="false">VLOOKUP($I1046936,'[1]Price List, Weapons &amp; Items'!B$1:G$1048576,6,0)</f>
        <v>78000</v>
      </c>
      <c r="P1046936" s="6" t="str">
        <f aca="false">IF(TYPE(M1046936)=1,IF(TYPE(O1046936)=1,M1046936*O1046936,"No price"),".")</f>
        <v>No price</v>
      </c>
      <c r="Q1046936" s="6" t="str">
        <f aca="false">IF(TYPE(N1046936)=1,IF(TYPE(O1046936)=1,N1046936*O1046936,"No price"),".")</f>
        <v>No price</v>
      </c>
      <c r="R1046936" s="6" t="str">
        <f aca="false">IF(AG1046936=1,IF(H1046936&lt;&gt;"Not given",H1046936,IF(TYPE(H1046936)=2,IF(SUMIFS(#REF!,#REF!,A1046936)&gt;0,SUMIFS(#REF!,#REF!,A1046936),"."),"Format error")),"")</f>
        <v/>
      </c>
      <c r="S1046936" s="6" t="str">
        <f aca="false">IF(AND(AG1046936=1,R1046936&lt;&gt;".")=TRUE(),R1046936/VLOOKUP(G1046936,'[1]Exchange Rates'!B$1:C$1048576,2,0),IF(R1046936=".",".",""))</f>
        <v/>
      </c>
      <c r="T1046936" s="6" t="str">
        <f aca="false">IF(AG1046936=1,IF(AI1046936="Value is not given at all",".",IF(AI1046936="Value is given by the source",S1046936,IF(AI1046936="Value is calculated with prices",(IF(SUMIFS(#REF!,#REF!,A1046936)&gt;0,SUMIFS(#REF!,#REF!,A1046936),"."))/VLOOKUP("USD",'[1]Exchange Rates'!B$1:C$1048576,2,0),"Error with coding"))),"")</f>
        <v/>
      </c>
      <c r="U1046936" s="5" t="s">
        <v>63</v>
      </c>
      <c r="V1046936" s="47" t="s">
        <v>76</v>
      </c>
      <c r="W1046936" s="45" t="s">
        <v>72</v>
      </c>
      <c r="X1046936" s="45" t="s">
        <v>76</v>
      </c>
      <c r="Y1046936" s="45" t="s">
        <v>215</v>
      </c>
      <c r="Z1046936" s="5" t="n">
        <v>0</v>
      </c>
      <c r="AA1046936" s="5" t="n">
        <v>0</v>
      </c>
      <c r="AB1046936" s="5" t="n">
        <f aca="false">IF(AND(D1046936="Humanitarian", AE1046936&lt;&gt;"."), 1, 0)</f>
        <v>0</v>
      </c>
      <c r="AC1046936" s="5" t="n">
        <f aca="false">IF(OR(M1046936="undisclosed", M1046936="."), 0, IF(M1046936=N1046936, 1, 0))</f>
        <v>1</v>
      </c>
      <c r="AD1046936" s="5" t="n">
        <v>1</v>
      </c>
      <c r="AE1046936" s="45" t="s">
        <v>108</v>
      </c>
      <c r="AF1046936" s="12" t="str">
        <f aca="false">""</f>
        <v/>
      </c>
      <c r="AG1046936" s="36" t="n">
        <v>0</v>
      </c>
      <c r="AH1046936" s="46" t="s">
        <v>66</v>
      </c>
      <c r="AI1046936" s="36" t="s">
        <v>66</v>
      </c>
      <c r="AJ1046936" s="36" t="n">
        <v>1</v>
      </c>
      <c r="AK1046936" s="36" t="n">
        <v>6</v>
      </c>
      <c r="AL1046936" s="36" t="n">
        <v>0</v>
      </c>
      <c r="AM1046936" s="36" t="n">
        <f aca="false">IF(OR(AN1046936="2022-2023",AN1046936=2022), 1, 0)</f>
        <v>1</v>
      </c>
      <c r="AN1046936" s="36" t="s">
        <v>68</v>
      </c>
      <c r="AO1046936" s="36" t="n">
        <f aca="false">VLOOKUP($I1046936,'[1]Price List, Weapons &amp; Items'!B$1:F$1048576,5,0)</f>
        <v>0</v>
      </c>
      <c r="AP1046936" s="36" t="n">
        <f aca="false">IF(AND(AO1046936=1,M1046936="undisclosed")=TRUE(),1,0)</f>
        <v>0</v>
      </c>
      <c r="AQ1046936" s="36" t="n">
        <f aca="false">IF(AND(AO1046936=1,N1046936="undisclosed")=TRUE(),1,0)</f>
        <v>0</v>
      </c>
      <c r="AR1046936" s="36" t="n">
        <f aca="false">IFERROR(IF(SEARCH("ammuni",I1046936,1)&gt;0,1,0),0)</f>
        <v>0</v>
      </c>
      <c r="AS1046936" s="5" t="str">
        <f aca="false">VLOOKUP($I1046936,'[1]Price List, Weapons &amp; Items'!B$1:L$1048576,COLUMN('[1]Price List, Weapons &amp; Items'!$J$11)-1,0)</f>
        <v>Military media (incl. websites)</v>
      </c>
      <c r="AT1046936" s="5" t="str">
        <f aca="false">IF(I1046936=".",".",VLOOKUP($I1046936,'[1]Price List, Weapons &amp; Items'!B$1:J$1048576,3,0))</f>
        <v>Light Anti-armor Weapon (LAW) ammunition</v>
      </c>
      <c r="AU1046936" s="13" t="str">
        <f aca="true">IF(AG1046936=1,(OFFSET(I1046936,0,0,COUNTIF(#REF!,A1046936),1)),"")</f>
        <v/>
      </c>
      <c r="AV1046936" s="5" t="n">
        <f aca="false">VLOOKUP($I1046936,'[1]Price List, Weapons &amp; Items'!B$1:L$1048576,COLUMN('[1]Price List, Weapons &amp; Items'!$L$11)-1,0)</f>
        <v>0</v>
      </c>
      <c r="AW1046936" s="5" t="n">
        <f aca="false">IF(U1046936="Yes",1,0)</f>
        <v>1</v>
      </c>
      <c r="AX1046936" s="5" t="n">
        <f aca="false">IF(D1046936="Military",IF(OR(IFERROR(SEARCH("equipment",E1046936,1),0)&gt;0,IFERROR(SEARCH("weapons",E1046936,1),0)&gt;0),1,0),0)</f>
        <v>1</v>
      </c>
      <c r="AY1046936" s="5" t="str">
        <f aca="false">IFERROR(IF(VALUE(TEXT(C1046936,"mm"))=IF(AK1046936&gt;12,AK1046936-12,AK1046936),".",IF(TEXT(C1046936,"mm")="01",".",1)),"Value is not in date format")</f>
        <v>.</v>
      </c>
      <c r="AZ1046936" s="5" t="str">
        <f aca="false">IF(AND(A1046936=A1046935,C1046936=C1046935)=TRUE(),IF(F1046936=F1046935,".","1"),".")</f>
        <v>.</v>
      </c>
      <c r="BA1046936" s="5" t="str">
        <f aca="false">IF(AND(_xlfn.ISFORMULA(R1046936),_xlfn.ISFORMULA(S1046936),_xlfn.ISFORMULA(T1046936))=TRUE(),".",1)</f>
        <v>.</v>
      </c>
      <c r="BB1046936" s="5" t="str">
        <f aca="false">IF(T1046936&lt;&gt;".",IF(T1046936&gt;S1046936,1,"."),".")</f>
        <v>.</v>
      </c>
      <c r="BC1046936" s="5" t="n">
        <f aca="false">IFERROR(VLOOKUP(B1046936,'[1]Share, Heavy Weapons to Ukraine'!B$1:AA$1048576,COLUMN('[1]Share, Heavy Weapons to Ukraine'!C1046945)-1,0),0)</f>
        <v>1</v>
      </c>
      <c r="BD1046936" s="5" t="n">
        <f aca="false">VLOOKUP(Sheet1!B1046936,'[1]Country Summary (€)'!B$1:F$1048576,COLUMN('[1]Country Summary (€)'!C1046946)-1,FALSE())</f>
        <v>0</v>
      </c>
      <c r="BE1046936" s="5" t="str">
        <f aca="false">IF(AND(AG1046936=1,D1046936="Military",H1046936&lt;&gt;"Not given")=TRUE(),IF(SUMIFS(#REF!,#REF!,A1046936)&gt;0,ABS((SUMIFS(#REF!,#REF!,A1046936)/VLOOKUP("USD",'[1]Exchange Rates'!B$1:C$1048576,2,0)))/S1046936,"."),".")</f>
        <v>.</v>
      </c>
      <c r="BF1046936" s="1" t="str">
        <f aca="false">IF(AND(AG1046936=1,D1046936="Military",H1046936&lt;&gt;"Not given")=TRUE(),IF(SUMIFS(#REF!,#REF!,A1046936)&gt;0,IF((ABS((SUMIFS(#REF!,#REF!,A1046936)/VLOOKUP("USD",'[1]Exchange Rates'!B$1:C$1048576,2,0)))/S1046936)&gt;1,(SUMIFS(#REF!,#REF!,A1046936)-S1046936)/S1046936,(S1046936-SUMIFS(#REF!,#REF!,A1046936))/SUMIFS(#REF!,#REF!,A1046936)),"."),".")</f>
        <v>.</v>
      </c>
    </row>
    <row r="1046937" customFormat="false" ht="15.75" hidden="false" customHeight="true" outlineLevel="0" collapsed="false">
      <c r="A1046937" s="3" t="s">
        <v>104</v>
      </c>
      <c r="B1046937" s="3" t="s">
        <v>57</v>
      </c>
      <c r="C1046937" s="2" t="n">
        <v>44713</v>
      </c>
      <c r="D1046937" s="3" t="s">
        <v>105</v>
      </c>
      <c r="E1046937" s="3" t="s">
        <v>106</v>
      </c>
      <c r="F1046937" s="4" t="s">
        <v>205</v>
      </c>
      <c r="G1046937" s="5" t="s">
        <v>61</v>
      </c>
      <c r="H1046937" s="6" t="n">
        <v>700000000</v>
      </c>
      <c r="I1046937" s="49" t="s">
        <v>216</v>
      </c>
      <c r="J1046937" s="7" t="str">
        <f aca="false">VLOOKUP($I1046937,'[1]Price List, Weapons &amp; Items'!B$1:C$1048576,2,0)</f>
        <v>Portable defence system</v>
      </c>
      <c r="K1046937" s="7" t="str">
        <f aca="false">IF(I1046937=".",I1046937,VLOOKUP($I1046937,'[1]Price List, Weapons &amp; Items'!B$1:D$1048576,3,0))</f>
        <v>Light Anti-armor Weapon (LAW)</v>
      </c>
      <c r="L1046937" s="8" t="n">
        <f aca="false">VLOOKUP(I1046937,'[1]Price List, Weapons &amp; Items'!B$1:E$1048576,4,0)</f>
        <v>0</v>
      </c>
      <c r="M1046937" s="9" t="n">
        <v>50</v>
      </c>
      <c r="N1046937" s="9" t="n">
        <v>50</v>
      </c>
      <c r="O1046937" s="9" t="n">
        <f aca="false">VLOOKUP($I1046937,'[1]Price List, Weapons &amp; Items'!B$1:G$1048576,6,0)</f>
        <v>178000</v>
      </c>
      <c r="P1046937" s="6" t="str">
        <f aca="false">IF(TYPE(M1046937)=1,IF(TYPE(O1046937)=1,M1046937*O1046937,"No price"),".")</f>
        <v>No price</v>
      </c>
      <c r="Q1046937" s="6" t="str">
        <f aca="false">IF(TYPE(N1046937)=1,IF(TYPE(O1046937)=1,N1046937*O1046937,"No price"),".")</f>
        <v>No price</v>
      </c>
      <c r="R1046937" s="6" t="str">
        <f aca="false">IF(AG1046937=1,IF(H1046937&lt;&gt;"Not given",H1046937,IF(TYPE(H1046937)=2,IF(SUMIFS(#REF!,#REF!,A1046937)&gt;0,SUMIFS(#REF!,#REF!,A1046937),"."),"Format error")),"")</f>
        <v/>
      </c>
      <c r="S1046937" s="6" t="str">
        <f aca="false">IF(AND(AG1046937=1,R1046937&lt;&gt;".")=TRUE(),R1046937/VLOOKUP(G1046937,'[1]Exchange Rates'!B$1:C$1048576,2,0),IF(R1046937=".",".",""))</f>
        <v/>
      </c>
      <c r="T1046937" s="6" t="str">
        <f aca="false">IF(AG1046937=1,IF(AI1046937="Value is not given at all",".",IF(AI1046937="Value is given by the source",S1046937,IF(AI1046937="Value is calculated with prices",(IF(SUMIFS(#REF!,#REF!,A1046937)&gt;0,SUMIFS(#REF!,#REF!,A1046937),"."))/VLOOKUP("USD",'[1]Exchange Rates'!B$1:C$1048576,2,0),"Error with coding"))),"")</f>
        <v/>
      </c>
      <c r="U1046937" s="5" t="s">
        <v>63</v>
      </c>
      <c r="V1046937" s="47" t="s">
        <v>76</v>
      </c>
      <c r="W1046937" s="45" t="s">
        <v>72</v>
      </c>
      <c r="X1046937" s="45" t="s">
        <v>76</v>
      </c>
      <c r="Y1046937" s="45" t="s">
        <v>217</v>
      </c>
      <c r="Z1046937" s="5" t="n">
        <v>0</v>
      </c>
      <c r="AA1046937" s="5" t="n">
        <v>0</v>
      </c>
      <c r="AB1046937" s="5" t="n">
        <f aca="false">IF(AND(D1046937="Humanitarian", AE1046937&lt;&gt;"."), 1, 0)</f>
        <v>0</v>
      </c>
      <c r="AC1046937" s="5" t="n">
        <f aca="false">IF(OR(M1046937="undisclosed", M1046937="."), 0, IF(M1046937=N1046937, 1, 0))</f>
        <v>1</v>
      </c>
      <c r="AD1046937" s="5" t="n">
        <v>1</v>
      </c>
      <c r="AE1046937" s="45" t="s">
        <v>108</v>
      </c>
      <c r="AF1046937" s="12" t="str">
        <f aca="false">""</f>
        <v/>
      </c>
      <c r="AG1046937" s="36" t="n">
        <v>0</v>
      </c>
      <c r="AH1046937" s="46" t="s">
        <v>66</v>
      </c>
      <c r="AI1046937" s="36" t="s">
        <v>66</v>
      </c>
      <c r="AJ1046937" s="36" t="n">
        <v>1</v>
      </c>
      <c r="AK1046937" s="36" t="n">
        <v>6</v>
      </c>
      <c r="AL1046937" s="36" t="n">
        <v>0</v>
      </c>
      <c r="AM1046937" s="36" t="n">
        <f aca="false">IF(OR(AN1046937="2022-2023",AN1046937=2022), 1, 0)</f>
        <v>1</v>
      </c>
      <c r="AN1046937" s="36" t="s">
        <v>68</v>
      </c>
      <c r="AO1046937" s="36" t="n">
        <f aca="false">VLOOKUP($I1046937,'[1]Price List, Weapons &amp; Items'!B$1:F$1048576,5,0)</f>
        <v>0</v>
      </c>
      <c r="AP1046937" s="36" t="n">
        <f aca="false">IF(AND(AO1046937=1,M1046937="undisclosed")=TRUE(),1,0)</f>
        <v>0</v>
      </c>
      <c r="AQ1046937" s="36" t="n">
        <f aca="false">IF(AND(AO1046937=1,N1046937="undisclosed")=TRUE(),1,0)</f>
        <v>0</v>
      </c>
      <c r="AR1046937" s="36" t="n">
        <f aca="false">IFERROR(IF(SEARCH("ammuni",I1046937,1)&gt;0,1,0),0)</f>
        <v>0</v>
      </c>
      <c r="AS1046937" s="5" t="str">
        <f aca="false">VLOOKUP($I1046937,'[1]Price List, Weapons &amp; Items'!B$1:L$1048576,COLUMN('[1]Price List, Weapons &amp; Items'!$J$11)-1,0)</f>
        <v>Government information</v>
      </c>
      <c r="AT1046937" s="5" t="str">
        <f aca="false">IF(I1046937=".",".",VLOOKUP($I1046937,'[1]Price List, Weapons &amp; Items'!B$1:J$1048576,3,0))</f>
        <v>Light Anti-armor Weapon (LAW)</v>
      </c>
      <c r="AU1046937" s="13" t="str">
        <f aca="true">IF(AG1046937=1,(OFFSET(I1046937,0,0,COUNTIF(#REF!,A1046937),1)),"")</f>
        <v/>
      </c>
      <c r="AV1046937" s="5" t="n">
        <f aca="false">VLOOKUP($I1046937,'[1]Price List, Weapons &amp; Items'!B$1:L$1048576,COLUMN('[1]Price List, Weapons &amp; Items'!$L$11)-1,0)</f>
        <v>0</v>
      </c>
      <c r="AW1046937" s="5" t="n">
        <f aca="false">IF(U1046937="Yes",1,0)</f>
        <v>1</v>
      </c>
      <c r="AX1046937" s="5" t="n">
        <f aca="false">IF(D1046937="Military",IF(OR(IFERROR(SEARCH("equipment",E1046937,1),0)&gt;0,IFERROR(SEARCH("weapons",E1046937,1),0)&gt;0),1,0),0)</f>
        <v>1</v>
      </c>
      <c r="AY1046937" s="5" t="str">
        <f aca="false">IFERROR(IF(VALUE(TEXT(C1046937,"mm"))=IF(AK1046937&gt;12,AK1046937-12,AK1046937),".",IF(TEXT(C1046937,"mm")="01",".",1)),"Value is not in date format")</f>
        <v>.</v>
      </c>
      <c r="AZ1046937" s="5" t="str">
        <f aca="false">IF(AND(A1046937=A1046936,C1046937=C1046936)=TRUE(),IF(F1046937=F1046936,".","1"),".")</f>
        <v>.</v>
      </c>
      <c r="BA1046937" s="5" t="str">
        <f aca="false">IF(AND(_xlfn.ISFORMULA(R1046937),_xlfn.ISFORMULA(S1046937),_xlfn.ISFORMULA(T1046937))=TRUE(),".",1)</f>
        <v>.</v>
      </c>
      <c r="BB1046937" s="5" t="str">
        <f aca="false">IF(T1046937&lt;&gt;".",IF(T1046937&gt;S1046937,1,"."),".")</f>
        <v>.</v>
      </c>
      <c r="BC1046937" s="5" t="n">
        <f aca="false">IFERROR(VLOOKUP(B1046937,'[1]Share, Heavy Weapons to Ukraine'!B$1:AA$1048576,COLUMN('[1]Share, Heavy Weapons to Ukraine'!C1046946)-1,0),0)</f>
        <v>1</v>
      </c>
      <c r="BD1046937" s="5" t="n">
        <f aca="false">VLOOKUP(Sheet1!B1046937,'[1]Country Summary (€)'!B$1:F$1048576,COLUMN('[1]Country Summary (€)'!C1046947)-1,FALSE())</f>
        <v>0</v>
      </c>
      <c r="BE1046937" s="5" t="str">
        <f aca="false">IF(AND(AG1046937=1,D1046937="Military",H1046937&lt;&gt;"Not given")=TRUE(),IF(SUMIFS(#REF!,#REF!,A1046937)&gt;0,ABS((SUMIFS(#REF!,#REF!,A1046937)/VLOOKUP("USD",'[1]Exchange Rates'!B$1:C$1048576,2,0)))/S1046937,"."),".")</f>
        <v>.</v>
      </c>
      <c r="BF1046937" s="1" t="str">
        <f aca="false">IF(AND(AG1046937=1,D1046937="Military",H1046937&lt;&gt;"Not given")=TRUE(),IF(SUMIFS(#REF!,#REF!,A1046937)&gt;0,IF((ABS((SUMIFS(#REF!,#REF!,A1046937)/VLOOKUP("USD",'[1]Exchange Rates'!B$1:C$1048576,2,0)))/S1046937)&gt;1,(SUMIFS(#REF!,#REF!,A1046937)-S1046937)/S1046937,(S1046937-SUMIFS(#REF!,#REF!,A1046937))/SUMIFS(#REF!,#REF!,A1046937)),"."),".")</f>
        <v>.</v>
      </c>
    </row>
    <row r="1046938" customFormat="false" ht="15.75" hidden="false" customHeight="true" outlineLevel="0" collapsed="false">
      <c r="A1046938" s="3" t="s">
        <v>104</v>
      </c>
      <c r="B1046938" s="3" t="s">
        <v>57</v>
      </c>
      <c r="C1046938" s="2" t="n">
        <v>44713</v>
      </c>
      <c r="D1046938" s="3" t="s">
        <v>105</v>
      </c>
      <c r="E1046938" s="3" t="s">
        <v>106</v>
      </c>
      <c r="F1046938" s="4" t="s">
        <v>205</v>
      </c>
      <c r="G1046938" s="5" t="s">
        <v>61</v>
      </c>
      <c r="H1046938" s="6" t="n">
        <v>700000000</v>
      </c>
      <c r="I1046938" s="49" t="s">
        <v>218</v>
      </c>
      <c r="J1046938" s="7" t="str">
        <f aca="false">VLOOKUP($I1046938,'[1]Price List, Weapons &amp; Items'!B$1:C$1048576,2,0)</f>
        <v>Portable defence system</v>
      </c>
      <c r="K1046938" s="7" t="str">
        <f aca="false">IF(I1046938=".",I1046938,VLOOKUP($I1046938,'[1]Price List, Weapons &amp; Items'!B$1:D$1048576,3,0))</f>
        <v>Light Anti-armor Weapon (LAW)</v>
      </c>
      <c r="L1046938" s="8" t="n">
        <f aca="false">VLOOKUP(I1046938,'[1]Price List, Weapons &amp; Items'!B$1:E$1048576,4,0)</f>
        <v>0</v>
      </c>
      <c r="M1046938" s="9" t="n">
        <v>6000</v>
      </c>
      <c r="N1046938" s="9" t="n">
        <v>6000</v>
      </c>
      <c r="O1046938" s="9" t="n">
        <f aca="false">VLOOKUP($I1046938,'[1]Price List, Weapons &amp; Items'!B$1:G$1048576,6,0)</f>
        <v>3873.65</v>
      </c>
      <c r="P1046938" s="6" t="str">
        <f aca="false">IF(TYPE(M1046938)=1,IF(TYPE(O1046938)=1,M1046938*O1046938,"No price"),".")</f>
        <v>No price</v>
      </c>
      <c r="Q1046938" s="6" t="str">
        <f aca="false">IF(TYPE(N1046938)=1,IF(TYPE(O1046938)=1,N1046938*O1046938,"No price"),".")</f>
        <v>No price</v>
      </c>
      <c r="R1046938" s="6" t="str">
        <f aca="false">IF(AG1046938=1,IF(H1046938&lt;&gt;"Not given",H1046938,IF(TYPE(H1046938)=2,IF(SUMIFS(#REF!,#REF!,A1046938)&gt;0,SUMIFS(#REF!,#REF!,A1046938),"."),"Format error")),"")</f>
        <v/>
      </c>
      <c r="S1046938" s="6" t="str">
        <f aca="false">IF(AND(AG1046938=1,R1046938&lt;&gt;".")=TRUE(),R1046938/VLOOKUP(G1046938,'[1]Exchange Rates'!B$1:C$1048576,2,0),IF(R1046938=".",".",""))</f>
        <v/>
      </c>
      <c r="T1046938" s="6" t="str">
        <f aca="false">IF(AG1046938=1,IF(AI1046938="Value is not given at all",".",IF(AI1046938="Value is given by the source",S1046938,IF(AI1046938="Value is calculated with prices",(IF(SUMIFS(#REF!,#REF!,A1046938)&gt;0,SUMIFS(#REF!,#REF!,A1046938),"."))/VLOOKUP("USD",'[1]Exchange Rates'!B$1:C$1048576,2,0),"Error with coding"))),"")</f>
        <v/>
      </c>
      <c r="U1046938" s="5" t="s">
        <v>63</v>
      </c>
      <c r="V1046938" s="47" t="s">
        <v>76</v>
      </c>
      <c r="W1046938" s="45" t="s">
        <v>72</v>
      </c>
      <c r="X1046938" s="45" t="s">
        <v>76</v>
      </c>
      <c r="Y1046938" s="45" t="s">
        <v>219</v>
      </c>
      <c r="Z1046938" s="5" t="n">
        <v>0</v>
      </c>
      <c r="AA1046938" s="5" t="n">
        <v>0</v>
      </c>
      <c r="AB1046938" s="5" t="n">
        <f aca="false">IF(AND(D1046938="Humanitarian", AE1046938&lt;&gt;"."), 1, 0)</f>
        <v>0</v>
      </c>
      <c r="AC1046938" s="5" t="n">
        <f aca="false">IF(OR(M1046938="undisclosed", M1046938="."), 0, IF(M1046938=N1046938, 1, 0))</f>
        <v>1</v>
      </c>
      <c r="AD1046938" s="5" t="n">
        <v>1</v>
      </c>
      <c r="AE1046938" s="45" t="s">
        <v>108</v>
      </c>
      <c r="AF1046938" s="12" t="str">
        <f aca="false">""</f>
        <v/>
      </c>
      <c r="AG1046938" s="36" t="n">
        <v>0</v>
      </c>
      <c r="AH1046938" s="46" t="s">
        <v>66</v>
      </c>
      <c r="AI1046938" s="36" t="s">
        <v>66</v>
      </c>
      <c r="AJ1046938" s="36" t="n">
        <v>1</v>
      </c>
      <c r="AK1046938" s="36" t="n">
        <v>6</v>
      </c>
      <c r="AL1046938" s="36" t="n">
        <v>0</v>
      </c>
      <c r="AM1046938" s="36" t="n">
        <f aca="false">IF(OR(AN1046938="2022-2023",AN1046938=2022), 1, 0)</f>
        <v>1</v>
      </c>
      <c r="AN1046938" s="36" t="s">
        <v>68</v>
      </c>
      <c r="AO1046938" s="36" t="n">
        <f aca="false">VLOOKUP($I1046938,'[1]Price List, Weapons &amp; Items'!B$1:F$1048576,5,0)</f>
        <v>0</v>
      </c>
      <c r="AP1046938" s="36" t="n">
        <f aca="false">IF(AND(AO1046938=1,M1046938="undisclosed")=TRUE(),1,0)</f>
        <v>0</v>
      </c>
      <c r="AQ1046938" s="36" t="n">
        <f aca="false">IF(AND(AO1046938=1,N1046938="undisclosed")=TRUE(),1,0)</f>
        <v>0</v>
      </c>
      <c r="AR1046938" s="36" t="n">
        <f aca="false">IFERROR(IF(SEARCH("ammuni",I1046938,1)&gt;0,1,0),0)</f>
        <v>0</v>
      </c>
      <c r="AS1046938" s="5" t="str">
        <f aca="false">VLOOKUP($I1046938,'[1]Price List, Weapons &amp; Items'!B$1:L$1048576,COLUMN('[1]Price List, Weapons &amp; Items'!$J$11)-1,0)</f>
        <v>Military media (incl. websites)</v>
      </c>
      <c r="AT1046938" s="5" t="str">
        <f aca="false">IF(I1046938=".",".",VLOOKUP($I1046938,'[1]Price List, Weapons &amp; Items'!B$1:J$1048576,3,0))</f>
        <v>Light Anti-armor Weapon (LAW)</v>
      </c>
      <c r="AU1046938" s="13" t="str">
        <f aca="true">IF(AG1046938=1,(OFFSET(I1046938,0,0,COUNTIF(#REF!,A1046938),1)),"")</f>
        <v/>
      </c>
      <c r="AV1046938" s="5" t="n">
        <f aca="false">VLOOKUP($I1046938,'[1]Price List, Weapons &amp; Items'!B$1:L$1048576,COLUMN('[1]Price List, Weapons &amp; Items'!$L$11)-1,0)</f>
        <v>0</v>
      </c>
      <c r="AW1046938" s="5" t="n">
        <f aca="false">IF(U1046938="Yes",1,0)</f>
        <v>1</v>
      </c>
      <c r="AX1046938" s="5" t="n">
        <f aca="false">IF(D1046938="Military",IF(OR(IFERROR(SEARCH("equipment",E1046938,1),0)&gt;0,IFERROR(SEARCH("weapons",E1046938,1),0)&gt;0),1,0),0)</f>
        <v>1</v>
      </c>
      <c r="AY1046938" s="5" t="str">
        <f aca="false">IFERROR(IF(VALUE(TEXT(C1046938,"mm"))=IF(AK1046938&gt;12,AK1046938-12,AK1046938),".",IF(TEXT(C1046938,"mm")="01",".",1)),"Value is not in date format")</f>
        <v>.</v>
      </c>
      <c r="AZ1046938" s="5" t="str">
        <f aca="false">IF(AND(A1046938=A1046937,C1046938=C1046937)=TRUE(),IF(F1046938=F1046937,".","1"),".")</f>
        <v>.</v>
      </c>
      <c r="BA1046938" s="5" t="str">
        <f aca="false">IF(AND(_xlfn.ISFORMULA(R1046938),_xlfn.ISFORMULA(S1046938),_xlfn.ISFORMULA(T1046938))=TRUE(),".",1)</f>
        <v>.</v>
      </c>
      <c r="BB1046938" s="5" t="str">
        <f aca="false">IF(T1046938&lt;&gt;".",IF(T1046938&gt;S1046938,1,"."),".")</f>
        <v>.</v>
      </c>
      <c r="BC1046938" s="5" t="n">
        <f aca="false">IFERROR(VLOOKUP(B1046938,'[1]Share, Heavy Weapons to Ukraine'!B$1:AA$1048576,COLUMN('[1]Share, Heavy Weapons to Ukraine'!C1046947)-1,0),0)</f>
        <v>1</v>
      </c>
      <c r="BD1046938" s="5" t="n">
        <f aca="false">VLOOKUP(Sheet1!B1046938,'[1]Country Summary (€)'!B$1:F$1048576,COLUMN('[1]Country Summary (€)'!C1046948)-1,FALSE())</f>
        <v>0</v>
      </c>
      <c r="BE1046938" s="5" t="str">
        <f aca="false">IF(AND(AG1046938=1,D1046938="Military",H1046938&lt;&gt;"Not given")=TRUE(),IF(SUMIFS(#REF!,#REF!,A1046938)&gt;0,ABS((SUMIFS(#REF!,#REF!,A1046938)/VLOOKUP("USD",'[1]Exchange Rates'!B$1:C$1048576,2,0)))/S1046938,"."),".")</f>
        <v>.</v>
      </c>
      <c r="BF1046938" s="1" t="str">
        <f aca="false">IF(AND(AG1046938=1,D1046938="Military",H1046938&lt;&gt;"Not given")=TRUE(),IF(SUMIFS(#REF!,#REF!,A1046938)&gt;0,IF((ABS((SUMIFS(#REF!,#REF!,A1046938)/VLOOKUP("USD",'[1]Exchange Rates'!B$1:C$1048576,2,0)))/S1046938)&gt;1,(SUMIFS(#REF!,#REF!,A1046938)-S1046938)/S1046938,(S1046938-SUMIFS(#REF!,#REF!,A1046938))/SUMIFS(#REF!,#REF!,A1046938)),"."),".")</f>
        <v>.</v>
      </c>
    </row>
    <row r="1046939" customFormat="false" ht="15.75" hidden="false" customHeight="true" outlineLevel="0" collapsed="false">
      <c r="A1046939" s="3" t="s">
        <v>104</v>
      </c>
      <c r="B1046939" s="3" t="s">
        <v>57</v>
      </c>
      <c r="C1046939" s="2" t="n">
        <v>44713</v>
      </c>
      <c r="D1046939" s="3" t="s">
        <v>105</v>
      </c>
      <c r="E1046939" s="3" t="s">
        <v>106</v>
      </c>
      <c r="F1046939" s="4" t="s">
        <v>205</v>
      </c>
      <c r="G1046939" s="5" t="s">
        <v>61</v>
      </c>
      <c r="H1046939" s="6" t="n">
        <v>700000000</v>
      </c>
      <c r="I1046939" s="49" t="s">
        <v>147</v>
      </c>
      <c r="J1046939" s="7" t="str">
        <f aca="false">VLOOKUP($I1046939,'[1]Price List, Weapons &amp; Items'!B$1:C$1048576,2,0)</f>
        <v>Ammunition for heavy weapon</v>
      </c>
      <c r="K1046939" s="7" t="str">
        <f aca="false">IF(I1046939=".",I1046939,VLOOKUP($I1046939,'[1]Price List, Weapons &amp; Items'!B$1:D$1048576,3,0))</f>
        <v>155mm howitzer ammunition</v>
      </c>
      <c r="L1046939" s="8" t="n">
        <f aca="false">VLOOKUP(I1046939,'[1]Price List, Weapons &amp; Items'!B$1:E$1048576,4,0)</f>
        <v>0</v>
      </c>
      <c r="M1046939" s="9" t="n">
        <v>15000</v>
      </c>
      <c r="N1046939" s="9" t="n">
        <v>15000</v>
      </c>
      <c r="O1046939" s="9" t="n">
        <f aca="false">VLOOKUP($I1046939,'[1]Price List, Weapons &amp; Items'!B$1:G$1048576,6,0)</f>
        <v>3800</v>
      </c>
      <c r="P1046939" s="6" t="str">
        <f aca="false">IF(TYPE(M1046939)=1,IF(TYPE(O1046939)=1,M1046939*O1046939,"No price"),".")</f>
        <v>No price</v>
      </c>
      <c r="Q1046939" s="6" t="str">
        <f aca="false">IF(TYPE(N1046939)=1,IF(TYPE(O1046939)=1,N1046939*O1046939,"No price"),".")</f>
        <v>No price</v>
      </c>
      <c r="R1046939" s="6" t="str">
        <f aca="false">IF(AG1046939=1,IF(H1046939&lt;&gt;"Not given",H1046939,IF(TYPE(H1046939)=2,IF(SUMIFS(#REF!,#REF!,A1046939)&gt;0,SUMIFS(#REF!,#REF!,A1046939),"."),"Format error")),"")</f>
        <v/>
      </c>
      <c r="S1046939" s="6" t="str">
        <f aca="false">IF(AND(AG1046939=1,R1046939&lt;&gt;".")=TRUE(),R1046939/VLOOKUP(G1046939,'[1]Exchange Rates'!B$1:C$1048576,2,0),IF(R1046939=".",".",""))</f>
        <v/>
      </c>
      <c r="T1046939" s="6" t="str">
        <f aca="false">IF(AG1046939=1,IF(AI1046939="Value is not given at all",".",IF(AI1046939="Value is given by the source",S1046939,IF(AI1046939="Value is calculated with prices",(IF(SUMIFS(#REF!,#REF!,A1046939)&gt;0,SUMIFS(#REF!,#REF!,A1046939),"."))/VLOOKUP("USD",'[1]Exchange Rates'!B$1:C$1048576,2,0),"Error with coding"))),"")</f>
        <v/>
      </c>
      <c r="U1046939" s="5" t="s">
        <v>63</v>
      </c>
      <c r="V1046939" s="47" t="s">
        <v>76</v>
      </c>
      <c r="W1046939" s="45" t="s">
        <v>72</v>
      </c>
      <c r="X1046939" s="45" t="s">
        <v>76</v>
      </c>
      <c r="Y1046939" s="45" t="s">
        <v>220</v>
      </c>
      <c r="Z1046939" s="5" t="n">
        <v>0</v>
      </c>
      <c r="AA1046939" s="5" t="n">
        <v>0</v>
      </c>
      <c r="AB1046939" s="5" t="n">
        <f aca="false">IF(AND(D1046939="Humanitarian", AE1046939&lt;&gt;"."), 1, 0)</f>
        <v>0</v>
      </c>
      <c r="AC1046939" s="5" t="n">
        <f aca="false">IF(OR(M1046939="undisclosed", M1046939="."), 0, IF(M1046939=N1046939, 1, 0))</f>
        <v>1</v>
      </c>
      <c r="AD1046939" s="5" t="n">
        <v>1</v>
      </c>
      <c r="AE1046939" s="45" t="s">
        <v>108</v>
      </c>
      <c r="AF1046939" s="12" t="str">
        <f aca="false">""</f>
        <v/>
      </c>
      <c r="AG1046939" s="36" t="n">
        <v>0</v>
      </c>
      <c r="AH1046939" s="46" t="s">
        <v>66</v>
      </c>
      <c r="AI1046939" s="36" t="s">
        <v>66</v>
      </c>
      <c r="AJ1046939" s="36" t="n">
        <v>1</v>
      </c>
      <c r="AK1046939" s="36" t="n">
        <v>6</v>
      </c>
      <c r="AL1046939" s="36" t="n">
        <v>0</v>
      </c>
      <c r="AM1046939" s="36" t="n">
        <f aca="false">IF(OR(AN1046939="2022-2023",AN1046939=2022), 1, 0)</f>
        <v>1</v>
      </c>
      <c r="AN1046939" s="36" t="s">
        <v>68</v>
      </c>
      <c r="AO1046939" s="36" t="n">
        <f aca="false">VLOOKUP($I1046939,'[1]Price List, Weapons &amp; Items'!B$1:F$1048576,5,0)</f>
        <v>1</v>
      </c>
      <c r="AP1046939" s="36" t="n">
        <f aca="false">IF(AND(AO1046939=1,M1046939="undisclosed")=TRUE(),1,0)</f>
        <v>0</v>
      </c>
      <c r="AQ1046939" s="36" t="n">
        <f aca="false">IF(AND(AO1046939=1,N1046939="undisclosed")=TRUE(),1,0)</f>
        <v>0</v>
      </c>
      <c r="AR1046939" s="36" t="n">
        <f aca="false">IFERROR(IF(SEARCH("ammuni",I1046939,1)&gt;0,1,0),0)</f>
        <v>0</v>
      </c>
      <c r="AS1046939" s="5" t="str">
        <f aca="false">VLOOKUP($I1046939,'[1]Price List, Weapons &amp; Items'!B$1:L$1048576,COLUMN('[1]Price List, Weapons &amp; Items'!$J$11)-1,0)</f>
        <v>Government information</v>
      </c>
      <c r="AT1046939" s="5" t="str">
        <f aca="false">IF(I1046939=".",".",VLOOKUP($I1046939,'[1]Price List, Weapons &amp; Items'!B$1:J$1048576,3,0))</f>
        <v>155mm howitzer ammunition</v>
      </c>
      <c r="AU1046939" s="13" t="str">
        <f aca="true">IF(AG1046939=1,(OFFSET(I1046939,0,0,COUNTIF(#REF!,A1046939),1)),"")</f>
        <v/>
      </c>
      <c r="AV1046939" s="5" t="n">
        <f aca="false">VLOOKUP($I1046939,'[1]Price List, Weapons &amp; Items'!B$1:L$1048576,COLUMN('[1]Price List, Weapons &amp; Items'!$L$11)-1,0)</f>
        <v>0</v>
      </c>
      <c r="AW1046939" s="5" t="n">
        <f aca="false">IF(U1046939="Yes",1,0)</f>
        <v>1</v>
      </c>
      <c r="AX1046939" s="5" t="n">
        <f aca="false">IF(D1046939="Military",IF(OR(IFERROR(SEARCH("equipment",E1046939,1),0)&gt;0,IFERROR(SEARCH("weapons",E1046939,1),0)&gt;0),1,0),0)</f>
        <v>1</v>
      </c>
      <c r="AY1046939" s="5" t="str">
        <f aca="false">IFERROR(IF(VALUE(TEXT(C1046939,"mm"))=IF(AK1046939&gt;12,AK1046939-12,AK1046939),".",IF(TEXT(C1046939,"mm")="01",".",1)),"Value is not in date format")</f>
        <v>.</v>
      </c>
      <c r="AZ1046939" s="5" t="str">
        <f aca="false">IF(AND(A1046939=A1046938,C1046939=C1046938)=TRUE(),IF(F1046939=F1046938,".","1"),".")</f>
        <v>.</v>
      </c>
      <c r="BA1046939" s="5" t="str">
        <f aca="false">IF(AND(_xlfn.ISFORMULA(R1046939),_xlfn.ISFORMULA(S1046939),_xlfn.ISFORMULA(T1046939))=TRUE(),".",1)</f>
        <v>.</v>
      </c>
      <c r="BB1046939" s="5" t="str">
        <f aca="false">IF(T1046939&lt;&gt;".",IF(T1046939&gt;S1046939,1,"."),".")</f>
        <v>.</v>
      </c>
      <c r="BC1046939" s="5" t="n">
        <f aca="false">IFERROR(VLOOKUP(B1046939,'[1]Share, Heavy Weapons to Ukraine'!B$1:AA$1048576,COLUMN('[1]Share, Heavy Weapons to Ukraine'!C1046948)-1,0),0)</f>
        <v>1</v>
      </c>
      <c r="BD1046939" s="5" t="n">
        <f aca="false">VLOOKUP(Sheet1!B1046939,'[1]Country Summary (€)'!B$1:F$1048576,COLUMN('[1]Country Summary (€)'!C1046949)-1,FALSE())</f>
        <v>0</v>
      </c>
      <c r="BE1046939" s="5" t="str">
        <f aca="false">IF(AND(AG1046939=1,D1046939="Military",H1046939&lt;&gt;"Not given")=TRUE(),IF(SUMIFS(#REF!,#REF!,A1046939)&gt;0,ABS((SUMIFS(#REF!,#REF!,A1046939)/VLOOKUP("USD",'[1]Exchange Rates'!B$1:C$1048576,2,0)))/S1046939,"."),".")</f>
        <v>.</v>
      </c>
      <c r="BF1046939" s="1" t="str">
        <f aca="false">IF(AND(AG1046939=1,D1046939="Military",H1046939&lt;&gt;"Not given")=TRUE(),IF(SUMIFS(#REF!,#REF!,A1046939)&gt;0,IF((ABS((SUMIFS(#REF!,#REF!,A1046939)/VLOOKUP("USD",'[1]Exchange Rates'!B$1:C$1048576,2,0)))/S1046939)&gt;1,(SUMIFS(#REF!,#REF!,A1046939)-S1046939)/S1046939,(S1046939-SUMIFS(#REF!,#REF!,A1046939))/SUMIFS(#REF!,#REF!,A1046939)),"."),".")</f>
        <v>.</v>
      </c>
    </row>
    <row r="1046940" customFormat="false" ht="15.75" hidden="false" customHeight="true" outlineLevel="0" collapsed="false">
      <c r="A1046940" s="3" t="s">
        <v>104</v>
      </c>
      <c r="B1046940" s="3" t="s">
        <v>57</v>
      </c>
      <c r="C1046940" s="2" t="n">
        <v>44713</v>
      </c>
      <c r="D1046940" s="3" t="s">
        <v>105</v>
      </c>
      <c r="E1046940" s="3" t="s">
        <v>106</v>
      </c>
      <c r="F1046940" s="4" t="s">
        <v>205</v>
      </c>
      <c r="G1046940" s="5" t="s">
        <v>61</v>
      </c>
      <c r="H1046940" s="6" t="n">
        <v>700000000</v>
      </c>
      <c r="I1046940" s="49" t="s">
        <v>163</v>
      </c>
      <c r="J1046940" s="7" t="str">
        <f aca="false">VLOOKUP($I1046940,'[1]Price List, Weapons &amp; Items'!B$1:C$1048576,2,0)</f>
        <v>Heavy weapon</v>
      </c>
      <c r="K1046940" s="7" t="str">
        <f aca="false">IF(I1046940=".",I1046940,VLOOKUP($I1046940,'[1]Price List, Weapons &amp; Items'!B$1:D$1048576,3,0))</f>
        <v>Combat aircraft</v>
      </c>
      <c r="L1046940" s="8" t="n">
        <f aca="false">VLOOKUP(I1046940,'[1]Price List, Weapons &amp; Items'!B$1:E$1048576,4,0)</f>
        <v>1</v>
      </c>
      <c r="M1046940" s="9" t="n">
        <v>4</v>
      </c>
      <c r="N1046940" s="9" t="n">
        <v>4</v>
      </c>
      <c r="O1046940" s="9" t="n">
        <f aca="false">VLOOKUP($I1046940,'[1]Price List, Weapons &amp; Items'!B$1:G$1048576,6,0)</f>
        <v>18400000</v>
      </c>
      <c r="P1046940" s="6" t="str">
        <f aca="false">IF(TYPE(M1046940)=1,IF(TYPE(O1046940)=1,M1046940*O1046940,"No price"),".")</f>
        <v>No price</v>
      </c>
      <c r="Q1046940" s="6" t="str">
        <f aca="false">IF(TYPE(N1046940)=1,IF(TYPE(O1046940)=1,N1046940*O1046940,"No price"),".")</f>
        <v>No price</v>
      </c>
      <c r="R1046940" s="6" t="str">
        <f aca="false">IF(AG1046940=1,IF(H1046940&lt;&gt;"Not given",H1046940,IF(TYPE(H1046940)=2,IF(SUMIFS(#REF!,#REF!,A1046940)&gt;0,SUMIFS(#REF!,#REF!,A1046940),"."),"Format error")),"")</f>
        <v/>
      </c>
      <c r="S1046940" s="6" t="str">
        <f aca="false">IF(AND(AG1046940=1,R1046940&lt;&gt;".")=TRUE(),R1046940/VLOOKUP(G1046940,'[1]Exchange Rates'!B$1:C$1048576,2,0),IF(R1046940=".",".",""))</f>
        <v/>
      </c>
      <c r="T1046940" s="6" t="str">
        <f aca="false">IF(AG1046940=1,IF(AI1046940="Value is not given at all",".",IF(AI1046940="Value is given by the source",S1046940,IF(AI1046940="Value is calculated with prices",(IF(SUMIFS(#REF!,#REF!,A1046940)&gt;0,SUMIFS(#REF!,#REF!,A1046940),"."))/VLOOKUP("USD",'[1]Exchange Rates'!B$1:C$1048576,2,0),"Error with coding"))),"")</f>
        <v/>
      </c>
      <c r="U1046940" s="5" t="s">
        <v>63</v>
      </c>
      <c r="V1046940" s="47" t="s">
        <v>76</v>
      </c>
      <c r="W1046940" s="45" t="s">
        <v>72</v>
      </c>
      <c r="X1046940" s="45" t="s">
        <v>76</v>
      </c>
      <c r="Y1046940" s="45" t="s">
        <v>221</v>
      </c>
      <c r="Z1046940" s="5" t="n">
        <v>0</v>
      </c>
      <c r="AA1046940" s="5" t="n">
        <v>0</v>
      </c>
      <c r="AB1046940" s="5" t="n">
        <f aca="false">IF(AND(D1046940="Humanitarian", AE1046940&lt;&gt;"."), 1, 0)</f>
        <v>0</v>
      </c>
      <c r="AC1046940" s="5" t="n">
        <f aca="false">IF(OR(M1046940="undisclosed", M1046940="."), 0, IF(M1046940=N1046940, 1, 0))</f>
        <v>1</v>
      </c>
      <c r="AD1046940" s="5" t="n">
        <v>1</v>
      </c>
      <c r="AE1046940" s="48" t="s">
        <v>146</v>
      </c>
      <c r="AF1046940" s="12" t="str">
        <f aca="false">""</f>
        <v/>
      </c>
      <c r="AG1046940" s="36" t="n">
        <v>0</v>
      </c>
      <c r="AH1046940" s="46" t="s">
        <v>66</v>
      </c>
      <c r="AI1046940" s="36" t="s">
        <v>66</v>
      </c>
      <c r="AJ1046940" s="36" t="n">
        <v>1</v>
      </c>
      <c r="AK1046940" s="36" t="n">
        <v>6</v>
      </c>
      <c r="AL1046940" s="36" t="n">
        <v>0</v>
      </c>
      <c r="AM1046940" s="36" t="n">
        <f aca="false">IF(OR(AN1046940="2022-2023",AN1046940=2022), 1, 0)</f>
        <v>1</v>
      </c>
      <c r="AN1046940" s="36" t="s">
        <v>68</v>
      </c>
      <c r="AO1046940" s="36" t="n">
        <f aca="false">VLOOKUP($I1046940,'[1]Price List, Weapons &amp; Items'!B$1:F$1048576,5,0)</f>
        <v>0</v>
      </c>
      <c r="AP1046940" s="36" t="n">
        <f aca="false">IF(AND(AO1046940=1,M1046940="undisclosed")=TRUE(),1,0)</f>
        <v>0</v>
      </c>
      <c r="AQ1046940" s="36" t="n">
        <f aca="false">IF(AND(AO1046940=1,N1046940="undisclosed")=TRUE(),1,0)</f>
        <v>0</v>
      </c>
      <c r="AR1046940" s="36" t="n">
        <f aca="false">IFERROR(IF(SEARCH("ammuni",I1046940,1)&gt;0,1,0),0)</f>
        <v>0</v>
      </c>
      <c r="AS1046940" s="5" t="str">
        <f aca="false">VLOOKUP($I1046940,'[1]Price List, Weapons &amp; Items'!B$1:L$1048576,COLUMN('[1]Price List, Weapons &amp; Items'!$J$11)-1,0)</f>
        <v>Media reports (incl. social media)</v>
      </c>
      <c r="AT1046940" s="5" t="str">
        <f aca="false">IF(I1046940=".",".",VLOOKUP($I1046940,'[1]Price List, Weapons &amp; Items'!B$1:J$1048576,3,0))</f>
        <v>Combat aircraft</v>
      </c>
      <c r="AU1046940" s="13" t="str">
        <f aca="true">IF(AG1046940=1,(OFFSET(I1046940,0,0,COUNTIF(#REF!,A1046940),1)),"")</f>
        <v/>
      </c>
      <c r="AV1046940" s="5" t="n">
        <f aca="false">VLOOKUP($I1046940,'[1]Price List, Weapons &amp; Items'!B$1:L$1048576,COLUMN('[1]Price List, Weapons &amp; Items'!$L$11)-1,0)</f>
        <v>0</v>
      </c>
      <c r="AW1046940" s="5" t="n">
        <f aca="false">IF(U1046940="Yes",1,0)</f>
        <v>1</v>
      </c>
      <c r="AX1046940" s="5" t="n">
        <f aca="false">IF(D1046940="Military",IF(OR(IFERROR(SEARCH("equipment",E1046940,1),0)&gt;0,IFERROR(SEARCH("weapons",E1046940,1),0)&gt;0),1,0),0)</f>
        <v>1</v>
      </c>
      <c r="AY1046940" s="5" t="str">
        <f aca="false">IFERROR(IF(VALUE(TEXT(C1046940,"mm"))=IF(AK1046940&gt;12,AK1046940-12,AK1046940),".",IF(TEXT(C1046940,"mm")="01",".",1)),"Value is not in date format")</f>
        <v>.</v>
      </c>
      <c r="AZ1046940" s="5" t="str">
        <f aca="false">IF(AND(A1046940=A1046939,C1046940=C1046939)=TRUE(),IF(F1046940=F1046939,".","1"),".")</f>
        <v>.</v>
      </c>
      <c r="BA1046940" s="5" t="str">
        <f aca="false">IF(AND(_xlfn.ISFORMULA(R1046940),_xlfn.ISFORMULA(S1046940),_xlfn.ISFORMULA(T1046940))=TRUE(),".",1)</f>
        <v>.</v>
      </c>
      <c r="BB1046940" s="5" t="str">
        <f aca="false">IF(T1046940&lt;&gt;".",IF(T1046940&gt;S1046940,1,"."),".")</f>
        <v>.</v>
      </c>
      <c r="BC1046940" s="5" t="n">
        <f aca="false">IFERROR(VLOOKUP(B1046940,'[1]Share, Heavy Weapons to Ukraine'!B$1:AA$1048576,COLUMN('[1]Share, Heavy Weapons to Ukraine'!C1046949)-1,0),0)</f>
        <v>1</v>
      </c>
      <c r="BD1046940" s="5" t="n">
        <f aca="false">VLOOKUP(Sheet1!B1046940,'[1]Country Summary (€)'!B$1:F$1048576,COLUMN('[1]Country Summary (€)'!C1046950)-1,FALSE())</f>
        <v>0</v>
      </c>
      <c r="BE1046940" s="5" t="str">
        <f aca="false">IF(AND(AG1046940=1,D1046940="Military",H1046940&lt;&gt;"Not given")=TRUE(),IF(SUMIFS(#REF!,#REF!,A1046940)&gt;0,ABS((SUMIFS(#REF!,#REF!,A1046940)/VLOOKUP("USD",'[1]Exchange Rates'!B$1:C$1048576,2,0)))/S1046940,"."),".")</f>
        <v>.</v>
      </c>
      <c r="BF1046940" s="1" t="str">
        <f aca="false">IF(AND(AG1046940=1,D1046940="Military",H1046940&lt;&gt;"Not given")=TRUE(),IF(SUMIFS(#REF!,#REF!,A1046940)&gt;0,IF((ABS((SUMIFS(#REF!,#REF!,A1046940)/VLOOKUP("USD",'[1]Exchange Rates'!B$1:C$1048576,2,0)))/S1046940)&gt;1,(SUMIFS(#REF!,#REF!,A1046940)-S1046940)/S1046940,(S1046940-SUMIFS(#REF!,#REF!,A1046940))/SUMIFS(#REF!,#REF!,A1046940)),"."),".")</f>
        <v>.</v>
      </c>
    </row>
    <row r="1046941" customFormat="false" ht="15.75" hidden="false" customHeight="true" outlineLevel="0" collapsed="false">
      <c r="A1046941" s="3" t="s">
        <v>104</v>
      </c>
      <c r="B1046941" s="3" t="s">
        <v>57</v>
      </c>
      <c r="C1046941" s="2" t="n">
        <v>44713</v>
      </c>
      <c r="D1046941" s="3" t="s">
        <v>105</v>
      </c>
      <c r="E1046941" s="3" t="s">
        <v>106</v>
      </c>
      <c r="F1046941" s="4" t="s">
        <v>205</v>
      </c>
      <c r="G1046941" s="5" t="s">
        <v>61</v>
      </c>
      <c r="H1046941" s="6" t="n">
        <v>700000000</v>
      </c>
      <c r="I1046941" s="49" t="s">
        <v>222</v>
      </c>
      <c r="J1046941" s="7" t="str">
        <f aca="false">VLOOKUP($I1046941,'[1]Price List, Weapons &amp; Items'!B$1:C$1048576,2,0)</f>
        <v>Military equipment</v>
      </c>
      <c r="K1046941" s="7" t="str">
        <f aca="false">IF(I1046941=".",I1046941,VLOOKUP($I1046941,'[1]Price List, Weapons &amp; Items'!B$1:D$1048576,3,0))</f>
        <v>Military equipment</v>
      </c>
      <c r="L1046941" s="8" t="n">
        <f aca="false">VLOOKUP(I1046941,'[1]Price List, Weapons &amp; Items'!B$1:E$1048576,4,0)</f>
        <v>0</v>
      </c>
      <c r="M1046941" s="9" t="n">
        <v>15</v>
      </c>
      <c r="N1046941" s="9" t="n">
        <v>15</v>
      </c>
      <c r="O1046941" s="9" t="n">
        <f aca="false">VLOOKUP($I1046941,'[1]Price List, Weapons &amp; Items'!B$1:G$1048576,6,0)</f>
        <v>350000</v>
      </c>
      <c r="P1046941" s="6" t="str">
        <f aca="false">IF(TYPE(M1046941)=1,IF(TYPE(O1046941)=1,M1046941*O1046941,"No price"),".")</f>
        <v>No price</v>
      </c>
      <c r="Q1046941" s="6" t="str">
        <f aca="false">IF(TYPE(N1046941)=1,IF(TYPE(O1046941)=1,N1046941*O1046941,"No price"),".")</f>
        <v>No price</v>
      </c>
      <c r="R1046941" s="6" t="str">
        <f aca="false">IF(AG1046941=1,IF(H1046941&lt;&gt;"Not given",H1046941,IF(TYPE(H1046941)=2,IF(SUMIFS(#REF!,#REF!,A1046941)&gt;0,SUMIFS(#REF!,#REF!,A1046941),"."),"Format error")),"")</f>
        <v/>
      </c>
      <c r="S1046941" s="6" t="str">
        <f aca="false">IF(AND(AG1046941=1,R1046941&lt;&gt;".")=TRUE(),R1046941/VLOOKUP(G1046941,'[1]Exchange Rates'!B$1:C$1048576,2,0),IF(R1046941=".",".",""))</f>
        <v/>
      </c>
      <c r="T1046941" s="6" t="str">
        <f aca="false">IF(AG1046941=1,IF(AI1046941="Value is not given at all",".",IF(AI1046941="Value is given by the source",S1046941,IF(AI1046941="Value is calculated with prices",(IF(SUMIFS(#REF!,#REF!,A1046941)&gt;0,SUMIFS(#REF!,#REF!,A1046941),"."))/VLOOKUP("USD",'[1]Exchange Rates'!B$1:C$1048576,2,0),"Error with coding"))),"")</f>
        <v/>
      </c>
      <c r="U1046941" s="5" t="s">
        <v>63</v>
      </c>
      <c r="V1046941" s="47" t="s">
        <v>76</v>
      </c>
      <c r="W1046941" s="45" t="s">
        <v>72</v>
      </c>
      <c r="X1046941" s="45" t="s">
        <v>76</v>
      </c>
      <c r="Y1046941" s="45" t="s">
        <v>223</v>
      </c>
      <c r="Z1046941" s="5" t="n">
        <v>0</v>
      </c>
      <c r="AA1046941" s="5" t="n">
        <v>0</v>
      </c>
      <c r="AB1046941" s="5" t="n">
        <f aca="false">IF(AND(D1046941="Humanitarian", AE1046941&lt;&gt;"."), 1, 0)</f>
        <v>0</v>
      </c>
      <c r="AC1046941" s="5" t="n">
        <f aca="false">IF(OR(M1046941="undisclosed", M1046941="."), 0, IF(M1046941=N1046941, 1, 0))</f>
        <v>1</v>
      </c>
      <c r="AD1046941" s="5" t="n">
        <v>1</v>
      </c>
      <c r="AE1046941" s="45" t="s">
        <v>108</v>
      </c>
      <c r="AF1046941" s="12" t="str">
        <f aca="false">""</f>
        <v/>
      </c>
      <c r="AG1046941" s="36" t="n">
        <v>0</v>
      </c>
      <c r="AH1046941" s="46" t="s">
        <v>66</v>
      </c>
      <c r="AI1046941" s="36" t="s">
        <v>66</v>
      </c>
      <c r="AJ1046941" s="36" t="n">
        <v>1</v>
      </c>
      <c r="AK1046941" s="36" t="n">
        <v>6</v>
      </c>
      <c r="AL1046941" s="36" t="n">
        <v>0</v>
      </c>
      <c r="AM1046941" s="36" t="n">
        <f aca="false">IF(OR(AN1046941="2022-2023",AN1046941=2022), 1, 0)</f>
        <v>1</v>
      </c>
      <c r="AN1046941" s="36" t="s">
        <v>68</v>
      </c>
      <c r="AO1046941" s="36" t="n">
        <f aca="false">VLOOKUP($I1046941,'[1]Price List, Weapons &amp; Items'!B$1:F$1048576,5,0)</f>
        <v>0</v>
      </c>
      <c r="AP1046941" s="36" t="n">
        <f aca="false">IF(AND(AO1046941=1,M1046941="undisclosed")=TRUE(),1,0)</f>
        <v>0</v>
      </c>
      <c r="AQ1046941" s="36" t="n">
        <f aca="false">IF(AND(AO1046941=1,N1046941="undisclosed")=TRUE(),1,0)</f>
        <v>0</v>
      </c>
      <c r="AR1046941" s="36" t="n">
        <f aca="false">IFERROR(IF(SEARCH("ammuni",I1046941,1)&gt;0,1,0),0)</f>
        <v>0</v>
      </c>
      <c r="AS1046941" s="5" t="str">
        <f aca="false">VLOOKUP($I1046941,'[1]Price List, Weapons &amp; Items'!B$1:L$1048576,COLUMN('[1]Price List, Weapons &amp; Items'!$J$11)-1,0)</f>
        <v>Media reports (incl. social media)</v>
      </c>
      <c r="AT1046941" s="5" t="str">
        <f aca="false">IF(I1046941=".",".",VLOOKUP($I1046941,'[1]Price List, Weapons &amp; Items'!B$1:J$1048576,3,0))</f>
        <v>Military equipment</v>
      </c>
      <c r="AU1046941" s="13" t="str">
        <f aca="true">IF(AG1046941=1,(OFFSET(I1046941,0,0,COUNTIF(#REF!,A1046941),1)),"")</f>
        <v/>
      </c>
      <c r="AV1046941" s="5" t="n">
        <f aca="false">VLOOKUP($I1046941,'[1]Price List, Weapons &amp; Items'!B$1:L$1048576,COLUMN('[1]Price List, Weapons &amp; Items'!$L$11)-1,0)</f>
        <v>0</v>
      </c>
      <c r="AW1046941" s="5" t="n">
        <f aca="false">IF(U1046941="Yes",1,0)</f>
        <v>1</v>
      </c>
      <c r="AX1046941" s="5" t="n">
        <f aca="false">IF(D1046941="Military",IF(OR(IFERROR(SEARCH("equipment",E1046941,1),0)&gt;0,IFERROR(SEARCH("weapons",E1046941,1),0)&gt;0),1,0),0)</f>
        <v>1</v>
      </c>
      <c r="AY1046941" s="5" t="str">
        <f aca="false">IFERROR(IF(VALUE(TEXT(C1046941,"mm"))=IF(AK1046941&gt;12,AK1046941-12,AK1046941),".",IF(TEXT(C1046941,"mm")="01",".",1)),"Value is not in date format")</f>
        <v>.</v>
      </c>
      <c r="AZ1046941" s="5" t="str">
        <f aca="false">IF(AND(A1046941=A1046940,C1046941=C1046940)=TRUE(),IF(F1046941=F1046940,".","1"),".")</f>
        <v>.</v>
      </c>
      <c r="BA1046941" s="5" t="str">
        <f aca="false">IF(AND(_xlfn.ISFORMULA(R1046941),_xlfn.ISFORMULA(S1046941),_xlfn.ISFORMULA(T1046941))=TRUE(),".",1)</f>
        <v>.</v>
      </c>
      <c r="BB1046941" s="5" t="str">
        <f aca="false">IF(T1046941&lt;&gt;".",IF(T1046941&gt;S1046941,1,"."),".")</f>
        <v>.</v>
      </c>
      <c r="BC1046941" s="5" t="n">
        <f aca="false">IFERROR(VLOOKUP(B1046941,'[1]Share, Heavy Weapons to Ukraine'!B$1:AA$1048576,COLUMN('[1]Share, Heavy Weapons to Ukraine'!C1046950)-1,0),0)</f>
        <v>1</v>
      </c>
      <c r="BD1046941" s="5" t="n">
        <f aca="false">VLOOKUP(Sheet1!B1046941,'[1]Country Summary (€)'!B$1:F$1048576,COLUMN('[1]Country Summary (€)'!C1046951)-1,FALSE())</f>
        <v>0</v>
      </c>
      <c r="BE1046941" s="5" t="str">
        <f aca="false">IF(AND(AG1046941=1,D1046941="Military",H1046941&lt;&gt;"Not given")=TRUE(),IF(SUMIFS(#REF!,#REF!,A1046941)&gt;0,ABS((SUMIFS(#REF!,#REF!,A1046941)/VLOOKUP("USD",'[1]Exchange Rates'!B$1:C$1048576,2,0)))/S1046941,"."),".")</f>
        <v>.</v>
      </c>
      <c r="BF1046941" s="1" t="str">
        <f aca="false">IF(AND(AG1046941=1,D1046941="Military",H1046941&lt;&gt;"Not given")=TRUE(),IF(SUMIFS(#REF!,#REF!,A1046941)&gt;0,IF((ABS((SUMIFS(#REF!,#REF!,A1046941)/VLOOKUP("USD",'[1]Exchange Rates'!B$1:C$1048576,2,0)))/S1046941)&gt;1,(SUMIFS(#REF!,#REF!,A1046941)-S1046941)/S1046941,(S1046941-SUMIFS(#REF!,#REF!,A1046941))/SUMIFS(#REF!,#REF!,A1046941)),"."),".")</f>
        <v>.</v>
      </c>
    </row>
    <row r="1046942" customFormat="false" ht="15.75" hidden="false" customHeight="true" outlineLevel="0" collapsed="false">
      <c r="A1046942" s="3" t="s">
        <v>104</v>
      </c>
      <c r="B1046942" s="3" t="s">
        <v>57</v>
      </c>
      <c r="C1046942" s="2" t="n">
        <v>44713</v>
      </c>
      <c r="D1046942" s="3" t="s">
        <v>105</v>
      </c>
      <c r="E1046942" s="3" t="s">
        <v>106</v>
      </c>
      <c r="F1046942" s="4" t="s">
        <v>205</v>
      </c>
      <c r="G1046942" s="5" t="s">
        <v>61</v>
      </c>
      <c r="H1046942" s="6" t="n">
        <v>700000000</v>
      </c>
      <c r="I1046942" s="49" t="s">
        <v>224</v>
      </c>
      <c r="J1046942" s="7" t="str">
        <f aca="false">VLOOKUP($I1046942,'[1]Price List, Weapons &amp; Items'!B$1:C$1048576,2,0)</f>
        <v>Military equipment</v>
      </c>
      <c r="K1046942" s="7" t="str">
        <f aca="false">IF(I1046942=".",I1046942,VLOOKUP($I1046942,'[1]Price List, Weapons &amp; Items'!B$1:D$1048576,3,0))</f>
        <v>spare parts</v>
      </c>
      <c r="L1046942" s="8" t="n">
        <f aca="false">VLOOKUP(I1046942,'[1]Price List, Weapons &amp; Items'!B$1:E$1048576,4,0)</f>
        <v>0</v>
      </c>
      <c r="M1046942" s="9" t="s">
        <v>166</v>
      </c>
      <c r="N1046942" s="9" t="s">
        <v>166</v>
      </c>
      <c r="O1046942" s="9" t="str">
        <f aca="false">VLOOKUP($I1046942,'[1]Price List, Weapons &amp; Items'!B$1:G$1048576,6,0)</f>
        <v>.</v>
      </c>
      <c r="P1046942" s="6" t="str">
        <f aca="false">IF(TYPE(M1046942)=1,IF(TYPE(O1046942)=1,M1046942*O1046942,"No price"),".")</f>
        <v>.</v>
      </c>
      <c r="Q1046942" s="6" t="str">
        <f aca="false">IF(TYPE(N1046942)=1,IF(TYPE(O1046942)=1,N1046942*O1046942,"No price"),".")</f>
        <v>.</v>
      </c>
      <c r="R1046942" s="6" t="str">
        <f aca="false">IF(AG1046942=1,IF(H1046942&lt;&gt;"Not given",H1046942,IF(TYPE(H1046942)=2,IF(SUMIFS(#REF!,#REF!,A1046942)&gt;0,SUMIFS(#REF!,#REF!,A1046942),"."),"Format error")),"")</f>
        <v/>
      </c>
      <c r="S1046942" s="6" t="str">
        <f aca="false">IF(AND(AG1046942=1,R1046942&lt;&gt;".")=TRUE(),R1046942/VLOOKUP(G1046942,'[1]Exchange Rates'!B$1:C$1048576,2,0),IF(R1046942=".",".",""))</f>
        <v/>
      </c>
      <c r="T1046942" s="6" t="str">
        <f aca="false">IF(AG1046942=1,IF(AI1046942="Value is not given at all",".",IF(AI1046942="Value is given by the source",S1046942,IF(AI1046942="Value is calculated with prices",(IF(SUMIFS(#REF!,#REF!,A1046942)&gt;0,SUMIFS(#REF!,#REF!,A1046942),"."))/VLOOKUP("USD",'[1]Exchange Rates'!B$1:C$1048576,2,0),"Error with coding"))),"")</f>
        <v/>
      </c>
      <c r="U1046942" s="5" t="s">
        <v>63</v>
      </c>
      <c r="V1046942" s="47" t="s">
        <v>76</v>
      </c>
      <c r="W1046942" s="45" t="s">
        <v>72</v>
      </c>
      <c r="X1046942" s="45" t="s">
        <v>76</v>
      </c>
      <c r="Y1046942" s="45" t="s">
        <v>225</v>
      </c>
      <c r="Z1046942" s="5" t="n">
        <v>0</v>
      </c>
      <c r="AA1046942" s="5" t="n">
        <v>0</v>
      </c>
      <c r="AB1046942" s="5" t="n">
        <f aca="false">IF(AND(D1046942="Humanitarian", AE1046942&lt;&gt;"."), 1, 0)</f>
        <v>0</v>
      </c>
      <c r="AC1046942" s="5" t="n">
        <f aca="false">IF(OR(M1046942="undisclosed", M1046942="."), 0, IF(M1046942=N1046942, 1, 0))</f>
        <v>0</v>
      </c>
      <c r="AD1046942" s="5" t="n">
        <v>1</v>
      </c>
      <c r="AE1046942" s="45" t="s">
        <v>108</v>
      </c>
      <c r="AF1046942" s="12" t="str">
        <f aca="false">""</f>
        <v/>
      </c>
      <c r="AG1046942" s="36" t="n">
        <v>0</v>
      </c>
      <c r="AH1046942" s="46" t="s">
        <v>66</v>
      </c>
      <c r="AI1046942" s="36" t="s">
        <v>66</v>
      </c>
      <c r="AJ1046942" s="36" t="n">
        <v>1</v>
      </c>
      <c r="AK1046942" s="36" t="n">
        <v>6</v>
      </c>
      <c r="AL1046942" s="36" t="n">
        <v>0</v>
      </c>
      <c r="AM1046942" s="36" t="n">
        <f aca="false">IF(OR(AN1046942="2022-2023",AN1046942=2022), 1, 0)</f>
        <v>1</v>
      </c>
      <c r="AN1046942" s="36" t="s">
        <v>68</v>
      </c>
      <c r="AO1046942" s="36" t="n">
        <f aca="false">VLOOKUP($I1046942,'[1]Price List, Weapons &amp; Items'!B$1:F$1048576,5,0)</f>
        <v>0</v>
      </c>
      <c r="AP1046942" s="36" t="n">
        <f aca="false">IF(AND(AO1046942=1,M1046942="undisclosed")=TRUE(),1,0)</f>
        <v>0</v>
      </c>
      <c r="AQ1046942" s="36" t="n">
        <f aca="false">IF(AND(AO1046942=1,N1046942="undisclosed")=TRUE(),1,0)</f>
        <v>0</v>
      </c>
      <c r="AR1046942" s="36" t="n">
        <f aca="false">IFERROR(IF(SEARCH("ammuni",I1046942,1)&gt;0,1,0),0)</f>
        <v>0</v>
      </c>
      <c r="AS1046942" s="5" t="str">
        <f aca="false">VLOOKUP($I1046942,'[1]Price List, Weapons &amp; Items'!B$1:L$1048576,COLUMN('[1]Price List, Weapons &amp; Items'!$J$11)-1,0)</f>
        <v>.</v>
      </c>
      <c r="AT1046942" s="5" t="str">
        <f aca="false">IF(I1046942=".",".",VLOOKUP($I1046942,'[1]Price List, Weapons &amp; Items'!B$1:J$1048576,3,0))</f>
        <v>spare parts</v>
      </c>
      <c r="AU1046942" s="13" t="str">
        <f aca="true">IF(AG1046942=1,(OFFSET(I1046942,0,0,COUNTIF(#REF!,A1046942),1)),"")</f>
        <v/>
      </c>
      <c r="AV1046942" s="5" t="str">
        <f aca="false">VLOOKUP($I1046942,'[1]Price List, Weapons &amp; Items'!B$1:L$1048576,COLUMN('[1]Price List, Weapons &amp; Items'!$L$11)-1,0)</f>
        <v>no price, 0 count</v>
      </c>
      <c r="AW1046942" s="5" t="n">
        <f aca="false">IF(U1046942="Yes",1,0)</f>
        <v>1</v>
      </c>
      <c r="AX1046942" s="5" t="n">
        <f aca="false">IF(D1046942="Military",IF(OR(IFERROR(SEARCH("equipment",E1046942,1),0)&gt;0,IFERROR(SEARCH("weapons",E1046942,1),0)&gt;0),1,0),0)</f>
        <v>1</v>
      </c>
      <c r="AY1046942" s="5" t="str">
        <f aca="false">IFERROR(IF(VALUE(TEXT(C1046942,"mm"))=IF(AK1046942&gt;12,AK1046942-12,AK1046942),".",IF(TEXT(C1046942,"mm")="01",".",1)),"Value is not in date format")</f>
        <v>.</v>
      </c>
      <c r="AZ1046942" s="5" t="str">
        <f aca="false">IF(AND(A1046942=A1046941,C1046942=C1046941)=TRUE(),IF(F1046942=F1046941,".","1"),".")</f>
        <v>.</v>
      </c>
      <c r="BA1046942" s="5" t="str">
        <f aca="false">IF(AND(_xlfn.ISFORMULA(R1046942),_xlfn.ISFORMULA(S1046942),_xlfn.ISFORMULA(T1046942))=TRUE(),".",1)</f>
        <v>.</v>
      </c>
      <c r="BB1046942" s="5" t="str">
        <f aca="false">IF(T1046942&lt;&gt;".",IF(T1046942&gt;S1046942,1,"."),".")</f>
        <v>.</v>
      </c>
      <c r="BC1046942" s="5" t="n">
        <f aca="false">IFERROR(VLOOKUP(B1046942,'[1]Share, Heavy Weapons to Ukraine'!B$1:AA$1048576,COLUMN('[1]Share, Heavy Weapons to Ukraine'!C1046951)-1,0),0)</f>
        <v>1</v>
      </c>
      <c r="BD1046942" s="5" t="n">
        <f aca="false">VLOOKUP(Sheet1!B1046942,'[1]Country Summary (€)'!B$1:F$1048576,COLUMN('[1]Country Summary (€)'!C1046952)-1,FALSE())</f>
        <v>0</v>
      </c>
      <c r="BE1046942" s="5" t="str">
        <f aca="false">IF(AND(AG1046942=1,D1046942="Military",H1046942&lt;&gt;"Not given")=TRUE(),IF(SUMIFS(#REF!,#REF!,A1046942)&gt;0,ABS((SUMIFS(#REF!,#REF!,A1046942)/VLOOKUP("USD",'[1]Exchange Rates'!B$1:C$1048576,2,0)))/S1046942,"."),".")</f>
        <v>.</v>
      </c>
      <c r="BF1046942" s="1" t="str">
        <f aca="false">IF(AND(AG1046942=1,D1046942="Military",H1046942&lt;&gt;"Not given")=TRUE(),IF(SUMIFS(#REF!,#REF!,A1046942)&gt;0,IF((ABS((SUMIFS(#REF!,#REF!,A1046942)/VLOOKUP("USD",'[1]Exchange Rates'!B$1:C$1048576,2,0)))/S1046942)&gt;1,(SUMIFS(#REF!,#REF!,A1046942)-S1046942)/S1046942,(S1046942-SUMIFS(#REF!,#REF!,A1046942))/SUMIFS(#REF!,#REF!,A1046942)),"."),".")</f>
        <v>.</v>
      </c>
    </row>
    <row r="1046943" customFormat="false" ht="15.75" hidden="false" customHeight="true" outlineLevel="0" collapsed="false">
      <c r="A1046943" s="3" t="s">
        <v>104</v>
      </c>
      <c r="B1046943" s="3" t="s">
        <v>57</v>
      </c>
      <c r="C1046943" s="2" t="n">
        <v>44727</v>
      </c>
      <c r="D1046943" s="3" t="s">
        <v>105</v>
      </c>
      <c r="E1046943" s="3" t="s">
        <v>106</v>
      </c>
      <c r="F1046943" s="4" t="s">
        <v>226</v>
      </c>
      <c r="G1046943" s="5" t="s">
        <v>61</v>
      </c>
      <c r="H1046943" s="6" t="n">
        <v>350000000</v>
      </c>
      <c r="I1046943" s="49" t="s">
        <v>144</v>
      </c>
      <c r="J1046943" s="7" t="str">
        <f aca="false">VLOOKUP($I1046943,'[1]Price List, Weapons &amp; Items'!B$1:C$1048576,2,0)</f>
        <v>Heavy weapon</v>
      </c>
      <c r="K1046943" s="7" t="str">
        <f aca="false">IF(I1046943=".",I1046943,VLOOKUP($I1046943,'[1]Price List, Weapons &amp; Items'!B$1:D$1048576,3,0))</f>
        <v>155mm howitzer</v>
      </c>
      <c r="L1046943" s="8" t="n">
        <f aca="false">VLOOKUP(I1046943,'[1]Price List, Weapons &amp; Items'!B$1:E$1048576,4,0)</f>
        <v>0</v>
      </c>
      <c r="M1046943" s="9" t="n">
        <v>18</v>
      </c>
      <c r="N1046943" s="9" t="n">
        <v>18</v>
      </c>
      <c r="O1046943" s="9" t="n">
        <f aca="false">VLOOKUP($I1046943,'[1]Price List, Weapons &amp; Items'!B$1:G$1048576,6,0)</f>
        <v>5170000</v>
      </c>
      <c r="P1046943" s="6" t="str">
        <f aca="false">IF(TYPE(M1046943)=1,IF(TYPE(O1046943)=1,M1046943*O1046943,"No price"),".")</f>
        <v>No price</v>
      </c>
      <c r="Q1046943" s="6" t="str">
        <f aca="false">IF(TYPE(N1046943)=1,IF(TYPE(O1046943)=1,N1046943*O1046943,"No price"),".")</f>
        <v>No price</v>
      </c>
      <c r="R1046943" s="6" t="str">
        <f aca="false">IF(AG1046943=1,IF(H1046943&lt;&gt;"Not given",H1046943,IF(TYPE(H1046943)=2,IF(SUMIFS(#REF!,#REF!,A1046943)&gt;0,SUMIFS(#REF!,#REF!,A1046943),"."),"Format error")),"")</f>
        <v/>
      </c>
      <c r="S1046943" s="6" t="str">
        <f aca="false">IF(AND(AG1046943=1,R1046943&lt;&gt;".")=TRUE(),R1046943/VLOOKUP(G1046943,'[1]Exchange Rates'!B$1:C$1048576,2,0),IF(R1046943=".",".",""))</f>
        <v/>
      </c>
      <c r="T1046943" s="6" t="str">
        <f aca="false">IF(AG1046943=1,IF(AI1046943="Value is not given at all",".",IF(AI1046943="Value is given by the source",S1046943,IF(AI1046943="Value is calculated with prices",(IF(SUMIFS(#REF!,#REF!,A1046943)&gt;0,SUMIFS(#REF!,#REF!,A1046943),"."))/VLOOKUP("USD",'[1]Exchange Rates'!B$1:C$1048576,2,0),"Error with coding"))),"")</f>
        <v/>
      </c>
      <c r="U1046943" s="5" t="s">
        <v>63</v>
      </c>
      <c r="V1046943" s="47" t="s">
        <v>227</v>
      </c>
      <c r="W1046943" s="45" t="s">
        <v>72</v>
      </c>
      <c r="X1046943" s="45" t="s">
        <v>76</v>
      </c>
      <c r="Y1046943" s="45" t="s">
        <v>228</v>
      </c>
      <c r="Z1046943" s="5" t="n">
        <v>0</v>
      </c>
      <c r="AA1046943" s="5" t="n">
        <v>0</v>
      </c>
      <c r="AB1046943" s="5" t="n">
        <f aca="false">IF(AND(D1046943="Humanitarian", AE1046943&lt;&gt;"."), 1, 0)</f>
        <v>0</v>
      </c>
      <c r="AC1046943" s="5" t="n">
        <f aca="false">IF(OR(M1046943="undisclosed", M1046943="."), 0, IF(M1046943=N1046943, 1, 0))</f>
        <v>1</v>
      </c>
      <c r="AD1046943" s="5" t="n">
        <v>1</v>
      </c>
      <c r="AE1046943" s="48" t="s">
        <v>146</v>
      </c>
      <c r="AF1046943" s="12" t="str">
        <f aca="false">""</f>
        <v/>
      </c>
      <c r="AG1046943" s="36" t="n">
        <v>0</v>
      </c>
      <c r="AH1046943" s="46" t="s">
        <v>66</v>
      </c>
      <c r="AI1046943" s="36" t="s">
        <v>66</v>
      </c>
      <c r="AJ1046943" s="36" t="n">
        <v>1</v>
      </c>
      <c r="AK1046943" s="36" t="n">
        <v>6</v>
      </c>
      <c r="AL1046943" s="36" t="n">
        <v>0</v>
      </c>
      <c r="AM1046943" s="36" t="n">
        <f aca="false">IF(OR(AN1046943="2022-2023",AN1046943=2022), 1, 0)</f>
        <v>1</v>
      </c>
      <c r="AN1046943" s="36" t="s">
        <v>68</v>
      </c>
      <c r="AO1046943" s="36" t="n">
        <f aca="false">VLOOKUP($I1046943,'[1]Price List, Weapons &amp; Items'!B$1:F$1048576,5,0)</f>
        <v>1</v>
      </c>
      <c r="AP1046943" s="36" t="n">
        <f aca="false">IF(AND(AO1046943=1,M1046943="undisclosed")=TRUE(),1,0)</f>
        <v>0</v>
      </c>
      <c r="AQ1046943" s="36" t="n">
        <f aca="false">IF(AND(AO1046943=1,N1046943="undisclosed")=TRUE(),1,0)</f>
        <v>0</v>
      </c>
      <c r="AR1046943" s="36" t="n">
        <f aca="false">IFERROR(IF(SEARCH("ammuni",I1046943,1)&gt;0,1,0),0)</f>
        <v>0</v>
      </c>
      <c r="AS1046943" s="5" t="str">
        <f aca="false">VLOOKUP($I1046943,'[1]Price List, Weapons &amp; Items'!B$1:L$1048576,COLUMN('[1]Price List, Weapons &amp; Items'!$J$11)-1,0)</f>
        <v>Military media (incl. websites)</v>
      </c>
      <c r="AT1046943" s="5" t="str">
        <f aca="false">IF(I1046943=".",".",VLOOKUP($I1046943,'[1]Price List, Weapons &amp; Items'!B$1:J$1048576,3,0))</f>
        <v>155mm howitzer</v>
      </c>
      <c r="AU1046943" s="13" t="str">
        <f aca="true">IF(AG1046943=1,(OFFSET(I1046943,0,0,COUNTIF(#REF!,A1046943),1)),"")</f>
        <v/>
      </c>
      <c r="AV1046943" s="5" t="n">
        <f aca="false">VLOOKUP($I1046943,'[1]Price List, Weapons &amp; Items'!B$1:L$1048576,COLUMN('[1]Price List, Weapons &amp; Items'!$L$11)-1,0)</f>
        <v>0</v>
      </c>
      <c r="AW1046943" s="5" t="n">
        <f aca="false">IF(U1046943="Yes",1,0)</f>
        <v>1</v>
      </c>
      <c r="AX1046943" s="5" t="n">
        <f aca="false">IF(D1046943="Military",IF(OR(IFERROR(SEARCH("equipment",E1046943,1),0)&gt;0,IFERROR(SEARCH("weapons",E1046943,1),0)&gt;0),1,0),0)</f>
        <v>1</v>
      </c>
      <c r="AY1046943" s="5" t="str">
        <f aca="false">IFERROR(IF(VALUE(TEXT(C1046943,"mm"))=IF(AK1046943&gt;12,AK1046943-12,AK1046943),".",IF(TEXT(C1046943,"mm")="01",".",1)),"Value is not in date format")</f>
        <v>.</v>
      </c>
      <c r="AZ1046943" s="5" t="str">
        <f aca="false">IF(AND(A1046943=A1046942,C1046943=C1046942)=TRUE(),IF(F1046943=F1046942,".","1"),".")</f>
        <v>.</v>
      </c>
      <c r="BA1046943" s="5" t="str">
        <f aca="false">IF(AND(_xlfn.ISFORMULA(R1046943),_xlfn.ISFORMULA(S1046943),_xlfn.ISFORMULA(T1046943))=TRUE(),".",1)</f>
        <v>.</v>
      </c>
      <c r="BB1046943" s="5" t="str">
        <f aca="false">IF(T1046943&lt;&gt;".",IF(T1046943&gt;S1046943,1,"."),".")</f>
        <v>.</v>
      </c>
      <c r="BC1046943" s="5" t="n">
        <f aca="false">IFERROR(VLOOKUP(B1046943,'[1]Share, Heavy Weapons to Ukraine'!B$1:AA$1048576,COLUMN('[1]Share, Heavy Weapons to Ukraine'!C1046952)-1,0),0)</f>
        <v>1</v>
      </c>
      <c r="BD1046943" s="5" t="n">
        <f aca="false">VLOOKUP(Sheet1!B1046943,'[1]Country Summary (€)'!B$1:F$1048576,COLUMN('[1]Country Summary (€)'!C1046953)-1,FALSE())</f>
        <v>0</v>
      </c>
      <c r="BE1046943" s="5" t="str">
        <f aca="false">IF(AND(AG1046943=1,D1046943="Military",H1046943&lt;&gt;"Not given")=TRUE(),IF(SUMIFS(#REF!,#REF!,A1046943)&gt;0,ABS((SUMIFS(#REF!,#REF!,A1046943)/VLOOKUP("USD",'[1]Exchange Rates'!B$1:C$1048576,2,0)))/S1046943,"."),".")</f>
        <v>.</v>
      </c>
      <c r="BF1046943" s="1" t="str">
        <f aca="false">IF(AND(AG1046943=1,D1046943="Military",H1046943&lt;&gt;"Not given")=TRUE(),IF(SUMIFS(#REF!,#REF!,A1046943)&gt;0,IF((ABS((SUMIFS(#REF!,#REF!,A1046943)/VLOOKUP("USD",'[1]Exchange Rates'!B$1:C$1048576,2,0)))/S1046943)&gt;1,(SUMIFS(#REF!,#REF!,A1046943)-S1046943)/S1046943,(S1046943-SUMIFS(#REF!,#REF!,A1046943))/SUMIFS(#REF!,#REF!,A1046943)),"."),".")</f>
        <v>.</v>
      </c>
    </row>
    <row r="1046944" customFormat="false" ht="15.75" hidden="false" customHeight="true" outlineLevel="0" collapsed="false">
      <c r="A1046944" s="3" t="s">
        <v>104</v>
      </c>
      <c r="B1046944" s="3" t="s">
        <v>57</v>
      </c>
      <c r="C1046944" s="2" t="n">
        <v>44727</v>
      </c>
      <c r="D1046944" s="3" t="s">
        <v>105</v>
      </c>
      <c r="E1046944" s="3" t="s">
        <v>106</v>
      </c>
      <c r="F1046944" s="4" t="s">
        <v>226</v>
      </c>
      <c r="G1046944" s="5" t="s">
        <v>61</v>
      </c>
      <c r="H1046944" s="6" t="n">
        <v>350000000</v>
      </c>
      <c r="I1046944" s="49" t="s">
        <v>147</v>
      </c>
      <c r="J1046944" s="7" t="str">
        <f aca="false">VLOOKUP($I1046944,'[1]Price List, Weapons &amp; Items'!B$1:C$1048576,2,0)</f>
        <v>Ammunition for heavy weapon</v>
      </c>
      <c r="K1046944" s="7" t="str">
        <f aca="false">IF(I1046944=".",I1046944,VLOOKUP($I1046944,'[1]Price List, Weapons &amp; Items'!B$1:D$1048576,3,0))</f>
        <v>155mm howitzer ammunition</v>
      </c>
      <c r="L1046944" s="8" t="n">
        <f aca="false">VLOOKUP(I1046944,'[1]Price List, Weapons &amp; Items'!B$1:E$1048576,4,0)</f>
        <v>0</v>
      </c>
      <c r="M1046944" s="9" t="n">
        <v>36000</v>
      </c>
      <c r="N1046944" s="9" t="n">
        <v>3600</v>
      </c>
      <c r="O1046944" s="9" t="n">
        <f aca="false">VLOOKUP($I1046944,'[1]Price List, Weapons &amp; Items'!B$1:G$1048576,6,0)</f>
        <v>3800</v>
      </c>
      <c r="P1046944" s="6" t="str">
        <f aca="false">IF(TYPE(M1046944)=1,IF(TYPE(O1046944)=1,M1046944*O1046944,"No price"),".")</f>
        <v>No price</v>
      </c>
      <c r="Q1046944" s="6" t="str">
        <f aca="false">IF(TYPE(N1046944)=1,IF(TYPE(O1046944)=1,N1046944*O1046944,"No price"),".")</f>
        <v>No price</v>
      </c>
      <c r="R1046944" s="6" t="str">
        <f aca="false">IF(AG1046944=1,IF(H1046944&lt;&gt;"Not given",H1046944,IF(TYPE(H1046944)=2,IF(SUMIFS(#REF!,#REF!,A1046944)&gt;0,SUMIFS(#REF!,#REF!,A1046944),"."),"Format error")),"")</f>
        <v/>
      </c>
      <c r="S1046944" s="6" t="str">
        <f aca="false">IF(AND(AG1046944=1,R1046944&lt;&gt;".")=TRUE(),R1046944/VLOOKUP(G1046944,'[1]Exchange Rates'!B$1:C$1048576,2,0),IF(R1046944=".",".",""))</f>
        <v/>
      </c>
      <c r="T1046944" s="6" t="str">
        <f aca="false">IF(AG1046944=1,IF(AI1046944="Value is not given at all",".",IF(AI1046944="Value is given by the source",S1046944,IF(AI1046944="Value is calculated with prices",(IF(SUMIFS(#REF!,#REF!,A1046944)&gt;0,SUMIFS(#REF!,#REF!,A1046944),"."))/VLOOKUP("USD",'[1]Exchange Rates'!B$1:C$1048576,2,0),"Error with coding"))),"")</f>
        <v/>
      </c>
      <c r="U1046944" s="5" t="s">
        <v>63</v>
      </c>
      <c r="V1046944" s="47" t="s">
        <v>227</v>
      </c>
      <c r="W1046944" s="45" t="s">
        <v>72</v>
      </c>
      <c r="X1046944" s="45" t="s">
        <v>76</v>
      </c>
      <c r="Y1046944" s="45" t="s">
        <v>229</v>
      </c>
      <c r="Z1046944" s="5" t="n">
        <v>0</v>
      </c>
      <c r="AA1046944" s="5" t="n">
        <v>0</v>
      </c>
      <c r="AB1046944" s="5" t="n">
        <f aca="false">IF(AND(D1046944="Humanitarian", AE1046944&lt;&gt;"."), 1, 0)</f>
        <v>0</v>
      </c>
      <c r="AC1046944" s="5" t="n">
        <f aca="false">IF(OR(M1046944="undisclosed", M1046944="."), 0, IF(M1046944=N1046944, 1, 0))</f>
        <v>0</v>
      </c>
      <c r="AD1046944" s="5" t="n">
        <v>1</v>
      </c>
      <c r="AE1046944" s="45" t="s">
        <v>108</v>
      </c>
      <c r="AF1046944" s="12" t="str">
        <f aca="false">""</f>
        <v/>
      </c>
      <c r="AG1046944" s="36" t="n">
        <v>0</v>
      </c>
      <c r="AH1046944" s="46" t="s">
        <v>66</v>
      </c>
      <c r="AI1046944" s="36" t="s">
        <v>66</v>
      </c>
      <c r="AJ1046944" s="36" t="n">
        <v>1</v>
      </c>
      <c r="AK1046944" s="36" t="n">
        <v>6</v>
      </c>
      <c r="AL1046944" s="36" t="n">
        <v>0</v>
      </c>
      <c r="AM1046944" s="36" t="n">
        <f aca="false">IF(OR(AN1046944="2022-2023",AN1046944=2022), 1, 0)</f>
        <v>1</v>
      </c>
      <c r="AN1046944" s="36" t="s">
        <v>68</v>
      </c>
      <c r="AO1046944" s="36" t="n">
        <f aca="false">VLOOKUP($I1046944,'[1]Price List, Weapons &amp; Items'!B$1:F$1048576,5,0)</f>
        <v>1</v>
      </c>
      <c r="AP1046944" s="36" t="n">
        <f aca="false">IF(AND(AO1046944=1,M1046944="undisclosed")=TRUE(),1,0)</f>
        <v>0</v>
      </c>
      <c r="AQ1046944" s="36" t="n">
        <f aca="false">IF(AND(AO1046944=1,N1046944="undisclosed")=TRUE(),1,0)</f>
        <v>0</v>
      </c>
      <c r="AR1046944" s="36" t="n">
        <f aca="false">IFERROR(IF(SEARCH("ammuni",I1046944,1)&gt;0,1,0),0)</f>
        <v>0</v>
      </c>
      <c r="AS1046944" s="5" t="str">
        <f aca="false">VLOOKUP($I1046944,'[1]Price List, Weapons &amp; Items'!B$1:L$1048576,COLUMN('[1]Price List, Weapons &amp; Items'!$J$11)-1,0)</f>
        <v>Government information</v>
      </c>
      <c r="AT1046944" s="5" t="str">
        <f aca="false">IF(I1046944=".",".",VLOOKUP($I1046944,'[1]Price List, Weapons &amp; Items'!B$1:J$1048576,3,0))</f>
        <v>155mm howitzer ammunition</v>
      </c>
      <c r="AU1046944" s="13" t="str">
        <f aca="true">IF(AG1046944=1,(OFFSET(I1046944,0,0,COUNTIF(#REF!,A1046944),1)),"")</f>
        <v/>
      </c>
      <c r="AV1046944" s="5" t="n">
        <f aca="false">VLOOKUP($I1046944,'[1]Price List, Weapons &amp; Items'!B$1:L$1048576,COLUMN('[1]Price List, Weapons &amp; Items'!$L$11)-1,0)</f>
        <v>0</v>
      </c>
      <c r="AW1046944" s="5" t="n">
        <f aca="false">IF(U1046944="Yes",1,0)</f>
        <v>1</v>
      </c>
      <c r="AX1046944" s="5" t="n">
        <f aca="false">IF(D1046944="Military",IF(OR(IFERROR(SEARCH("equipment",E1046944,1),0)&gt;0,IFERROR(SEARCH("weapons",E1046944,1),0)&gt;0),1,0),0)</f>
        <v>1</v>
      </c>
      <c r="AY1046944" s="5" t="str">
        <f aca="false">IFERROR(IF(VALUE(TEXT(C1046944,"mm"))=IF(AK1046944&gt;12,AK1046944-12,AK1046944),".",IF(TEXT(C1046944,"mm")="01",".",1)),"Value is not in date format")</f>
        <v>.</v>
      </c>
      <c r="AZ1046944" s="5" t="str">
        <f aca="false">IF(AND(A1046944=A1046943,C1046944=C1046943)=TRUE(),IF(F1046944=F1046943,".","1"),".")</f>
        <v>.</v>
      </c>
      <c r="BA1046944" s="5" t="str">
        <f aca="false">IF(AND(_xlfn.ISFORMULA(R1046944),_xlfn.ISFORMULA(S1046944),_xlfn.ISFORMULA(T1046944))=TRUE(),".",1)</f>
        <v>.</v>
      </c>
      <c r="BB1046944" s="5" t="str">
        <f aca="false">IF(T1046944&lt;&gt;".",IF(T1046944&gt;S1046944,1,"."),".")</f>
        <v>.</v>
      </c>
      <c r="BC1046944" s="5" t="n">
        <f aca="false">IFERROR(VLOOKUP(B1046944,'[1]Share, Heavy Weapons to Ukraine'!B$1:AA$1048576,COLUMN('[1]Share, Heavy Weapons to Ukraine'!C1046953)-1,0),0)</f>
        <v>1</v>
      </c>
      <c r="BD1046944" s="5" t="n">
        <f aca="false">VLOOKUP(Sheet1!B1046944,'[1]Country Summary (€)'!B$1:F$1048576,COLUMN('[1]Country Summary (€)'!C1046954)-1,FALSE())</f>
        <v>0</v>
      </c>
      <c r="BE1046944" s="5" t="str">
        <f aca="false">IF(AND(AG1046944=1,D1046944="Military",H1046944&lt;&gt;"Not given")=TRUE(),IF(SUMIFS(#REF!,#REF!,A1046944)&gt;0,ABS((SUMIFS(#REF!,#REF!,A1046944)/VLOOKUP("USD",'[1]Exchange Rates'!B$1:C$1048576,2,0)))/S1046944,"."),".")</f>
        <v>.</v>
      </c>
      <c r="BF1046944" s="1" t="str">
        <f aca="false">IF(AND(AG1046944=1,D1046944="Military",H1046944&lt;&gt;"Not given")=TRUE(),IF(SUMIFS(#REF!,#REF!,A1046944)&gt;0,IF((ABS((SUMIFS(#REF!,#REF!,A1046944)/VLOOKUP("USD",'[1]Exchange Rates'!B$1:C$1048576,2,0)))/S1046944)&gt;1,(SUMIFS(#REF!,#REF!,A1046944)-S1046944)/S1046944,(S1046944-SUMIFS(#REF!,#REF!,A1046944))/SUMIFS(#REF!,#REF!,A1046944)),"."),".")</f>
        <v>.</v>
      </c>
    </row>
    <row r="1046945" customFormat="false" ht="15.75" hidden="false" customHeight="true" outlineLevel="0" collapsed="false">
      <c r="A1046945" s="3" t="s">
        <v>104</v>
      </c>
      <c r="B1046945" s="3" t="s">
        <v>57</v>
      </c>
      <c r="C1046945" s="2" t="n">
        <v>44727</v>
      </c>
      <c r="D1046945" s="3" t="s">
        <v>105</v>
      </c>
      <c r="E1046945" s="3" t="s">
        <v>106</v>
      </c>
      <c r="F1046945" s="4" t="s">
        <v>226</v>
      </c>
      <c r="G1046945" s="5" t="s">
        <v>61</v>
      </c>
      <c r="H1046945" s="6" t="n">
        <v>350000000</v>
      </c>
      <c r="I1046945" s="49" t="s">
        <v>183</v>
      </c>
      <c r="J1046945" s="7" t="str">
        <f aca="false">VLOOKUP($I1046945,'[1]Price List, Weapons &amp; Items'!B$1:C$1048576,2,0)</f>
        <v>Military equipment</v>
      </c>
      <c r="K1046945" s="7" t="str">
        <f aca="false">IF(I1046945=".",I1046945,VLOOKUP($I1046945,'[1]Price List, Weapons &amp; Items'!B$1:D$1048576,3,0))</f>
        <v>Military equipment</v>
      </c>
      <c r="L1046945" s="8" t="n">
        <f aca="false">VLOOKUP(I1046945,'[1]Price List, Weapons &amp; Items'!B$1:E$1048576,4,0)</f>
        <v>0</v>
      </c>
      <c r="M1046945" s="9" t="n">
        <v>18</v>
      </c>
      <c r="N1046945" s="9" t="n">
        <v>18</v>
      </c>
      <c r="O1046945" s="9" t="n">
        <f aca="false">VLOOKUP($I1046945,'[1]Price List, Weapons &amp; Items'!B$1:G$1048576,6,0)</f>
        <v>350000</v>
      </c>
      <c r="P1046945" s="6" t="str">
        <f aca="false">IF(TYPE(M1046945)=1,IF(TYPE(O1046945)=1,M1046945*O1046945,"No price"),".")</f>
        <v>No price</v>
      </c>
      <c r="Q1046945" s="6" t="str">
        <f aca="false">IF(TYPE(N1046945)=1,IF(TYPE(O1046945)=1,N1046945*O1046945,"No price"),".")</f>
        <v>No price</v>
      </c>
      <c r="R1046945" s="6" t="str">
        <f aca="false">IF(AG1046945=1,IF(H1046945&lt;&gt;"Not given",H1046945,IF(TYPE(H1046945)=2,IF(SUMIFS(#REF!,#REF!,A1046945)&gt;0,SUMIFS(#REF!,#REF!,A1046945),"."),"Format error")),"")</f>
        <v/>
      </c>
      <c r="S1046945" s="6" t="str">
        <f aca="false">IF(AND(AG1046945=1,R1046945&lt;&gt;".")=TRUE(),R1046945/VLOOKUP(G1046945,'[1]Exchange Rates'!B$1:C$1048576,2,0),IF(R1046945=".",".",""))</f>
        <v/>
      </c>
      <c r="T1046945" s="6" t="str">
        <f aca="false">IF(AG1046945=1,IF(AI1046945="Value is not given at all",".",IF(AI1046945="Value is given by the source",S1046945,IF(AI1046945="Value is calculated with prices",(IF(SUMIFS(#REF!,#REF!,A1046945)&gt;0,SUMIFS(#REF!,#REF!,A1046945),"."))/VLOOKUP("USD",'[1]Exchange Rates'!B$1:C$1048576,2,0),"Error with coding"))),"")</f>
        <v/>
      </c>
      <c r="U1046945" s="5" t="s">
        <v>63</v>
      </c>
      <c r="V1046945" s="47" t="s">
        <v>227</v>
      </c>
      <c r="W1046945" s="45" t="s">
        <v>72</v>
      </c>
      <c r="X1046945" s="45" t="s">
        <v>76</v>
      </c>
      <c r="Y1046945" s="45" t="s">
        <v>230</v>
      </c>
      <c r="Z1046945" s="5" t="n">
        <v>0</v>
      </c>
      <c r="AA1046945" s="5" t="n">
        <v>0</v>
      </c>
      <c r="AB1046945" s="5" t="n">
        <f aca="false">IF(AND(D1046945="Humanitarian", AE1046945&lt;&gt;"."), 1, 0)</f>
        <v>0</v>
      </c>
      <c r="AC1046945" s="5" t="n">
        <f aca="false">IF(OR(M1046945="undisclosed", M1046945="."), 0, IF(M1046945=N1046945, 1, 0))</f>
        <v>1</v>
      </c>
      <c r="AD1046945" s="5" t="n">
        <v>1</v>
      </c>
      <c r="AE1046945" s="45" t="s">
        <v>108</v>
      </c>
      <c r="AF1046945" s="12" t="str">
        <f aca="false">""</f>
        <v/>
      </c>
      <c r="AG1046945" s="36" t="n">
        <v>0</v>
      </c>
      <c r="AH1046945" s="46" t="s">
        <v>66</v>
      </c>
      <c r="AI1046945" s="36" t="s">
        <v>66</v>
      </c>
      <c r="AJ1046945" s="36" t="n">
        <v>1</v>
      </c>
      <c r="AK1046945" s="36" t="n">
        <v>6</v>
      </c>
      <c r="AL1046945" s="36" t="n">
        <v>0</v>
      </c>
      <c r="AM1046945" s="36" t="n">
        <f aca="false">IF(OR(AN1046945="2022-2023",AN1046945=2022), 1, 0)</f>
        <v>1</v>
      </c>
      <c r="AN1046945" s="36" t="s">
        <v>68</v>
      </c>
      <c r="AO1046945" s="36" t="n">
        <f aca="false">VLOOKUP($I1046945,'[1]Price List, Weapons &amp; Items'!B$1:F$1048576,5,0)</f>
        <v>0</v>
      </c>
      <c r="AP1046945" s="36" t="n">
        <f aca="false">IF(AND(AO1046945=1,M1046945="undisclosed")=TRUE(),1,0)</f>
        <v>0</v>
      </c>
      <c r="AQ1046945" s="36" t="n">
        <f aca="false">IF(AND(AO1046945=1,N1046945="undisclosed")=TRUE(),1,0)</f>
        <v>0</v>
      </c>
      <c r="AR1046945" s="36" t="n">
        <f aca="false">IFERROR(IF(SEARCH("ammuni",I1046945,1)&gt;0,1,0),0)</f>
        <v>0</v>
      </c>
      <c r="AS1046945" s="5" t="str">
        <f aca="false">VLOOKUP($I1046945,'[1]Price List, Weapons &amp; Items'!B$1:L$1048576,COLUMN('[1]Price List, Weapons &amp; Items'!$J$11)-1,0)</f>
        <v>Media reports (incl. social media)</v>
      </c>
      <c r="AT1046945" s="5" t="str">
        <f aca="false">IF(I1046945=".",".",VLOOKUP($I1046945,'[1]Price List, Weapons &amp; Items'!B$1:J$1048576,3,0))</f>
        <v>Military equipment</v>
      </c>
      <c r="AU1046945" s="13" t="str">
        <f aca="true">IF(AG1046945=1,(OFFSET(I1046945,0,0,COUNTIF(#REF!,A1046945),1)),"")</f>
        <v/>
      </c>
      <c r="AV1046945" s="5" t="n">
        <f aca="false">VLOOKUP($I1046945,'[1]Price List, Weapons &amp; Items'!B$1:L$1048576,COLUMN('[1]Price List, Weapons &amp; Items'!$L$11)-1,0)</f>
        <v>0</v>
      </c>
      <c r="AW1046945" s="5" t="n">
        <f aca="false">IF(U1046945="Yes",1,0)</f>
        <v>1</v>
      </c>
      <c r="AX1046945" s="5" t="n">
        <f aca="false">IF(D1046945="Military",IF(OR(IFERROR(SEARCH("equipment",E1046945,1),0)&gt;0,IFERROR(SEARCH("weapons",E1046945,1),0)&gt;0),1,0),0)</f>
        <v>1</v>
      </c>
      <c r="AY1046945" s="5" t="str">
        <f aca="false">IFERROR(IF(VALUE(TEXT(C1046945,"mm"))=IF(AK1046945&gt;12,AK1046945-12,AK1046945),".",IF(TEXT(C1046945,"mm")="01",".",1)),"Value is not in date format")</f>
        <v>.</v>
      </c>
      <c r="AZ1046945" s="5" t="str">
        <f aca="false">IF(AND(A1046945=A1046944,C1046945=C1046944)=TRUE(),IF(F1046945=F1046944,".","1"),".")</f>
        <v>.</v>
      </c>
      <c r="BA1046945" s="5" t="str">
        <f aca="false">IF(AND(_xlfn.ISFORMULA(R1046945),_xlfn.ISFORMULA(S1046945),_xlfn.ISFORMULA(T1046945))=TRUE(),".",1)</f>
        <v>.</v>
      </c>
      <c r="BB1046945" s="5" t="str">
        <f aca="false">IF(T1046945&lt;&gt;".",IF(T1046945&gt;S1046945,1,"."),".")</f>
        <v>.</v>
      </c>
      <c r="BC1046945" s="5" t="n">
        <f aca="false">IFERROR(VLOOKUP(B1046945,'[1]Share, Heavy Weapons to Ukraine'!B$1:AA$1048576,COLUMN('[1]Share, Heavy Weapons to Ukraine'!C1046954)-1,0),0)</f>
        <v>1</v>
      </c>
      <c r="BD1046945" s="5" t="n">
        <f aca="false">VLOOKUP(Sheet1!B1046945,'[1]Country Summary (€)'!B$1:F$1048576,COLUMN('[1]Country Summary (€)'!C1046955)-1,FALSE())</f>
        <v>0</v>
      </c>
      <c r="BE1046945" s="5" t="str">
        <f aca="false">IF(AND(AG1046945=1,D1046945="Military",H1046945&lt;&gt;"Not given")=TRUE(),IF(SUMIFS(#REF!,#REF!,A1046945)&gt;0,ABS((SUMIFS(#REF!,#REF!,A1046945)/VLOOKUP("USD",'[1]Exchange Rates'!B$1:C$1048576,2,0)))/S1046945,"."),".")</f>
        <v>.</v>
      </c>
      <c r="BF1046945" s="1" t="str">
        <f aca="false">IF(AND(AG1046945=1,D1046945="Military",H1046945&lt;&gt;"Not given")=TRUE(),IF(SUMIFS(#REF!,#REF!,A1046945)&gt;0,IF((ABS((SUMIFS(#REF!,#REF!,A1046945)/VLOOKUP("USD",'[1]Exchange Rates'!B$1:C$1048576,2,0)))/S1046945)&gt;1,(SUMIFS(#REF!,#REF!,A1046945)-S1046945)/S1046945,(S1046945-SUMIFS(#REF!,#REF!,A1046945))/SUMIFS(#REF!,#REF!,A1046945)),"."),".")</f>
        <v>.</v>
      </c>
    </row>
    <row r="1046946" customFormat="false" ht="15.75" hidden="false" customHeight="true" outlineLevel="0" collapsed="false">
      <c r="A1046946" s="3" t="s">
        <v>104</v>
      </c>
      <c r="B1046946" s="3" t="s">
        <v>57</v>
      </c>
      <c r="C1046946" s="2" t="n">
        <v>44727</v>
      </c>
      <c r="D1046946" s="3" t="s">
        <v>105</v>
      </c>
      <c r="E1046946" s="3" t="s">
        <v>106</v>
      </c>
      <c r="F1046946" s="4" t="s">
        <v>226</v>
      </c>
      <c r="G1046946" s="5" t="s">
        <v>61</v>
      </c>
      <c r="H1046946" s="6" t="n">
        <v>350000000</v>
      </c>
      <c r="I1046946" s="49" t="s">
        <v>231</v>
      </c>
      <c r="J1046946" s="7" t="str">
        <f aca="false">VLOOKUP($I1046946,'[1]Price List, Weapons &amp; Items'!B$1:C$1048576,2,0)</f>
        <v>Ammunition for heavy weapon</v>
      </c>
      <c r="K1046946" s="7" t="str">
        <f aca="false">IF(I1046946=".",I1046946,VLOOKUP($I1046946,'[1]Price List, Weapons &amp; Items'!B$1:D$1048576,3,0))</f>
        <v>227mm MLRS ammunition</v>
      </c>
      <c r="L1046946" s="8" t="n">
        <f aca="false">VLOOKUP(I1046946,'[1]Price List, Weapons &amp; Items'!B$1:E$1048576,4,0)</f>
        <v>0</v>
      </c>
      <c r="M1046946" s="9" t="s">
        <v>166</v>
      </c>
      <c r="N1046946" s="9" t="s">
        <v>166</v>
      </c>
      <c r="O1046946" s="9" t="n">
        <f aca="false">VLOOKUP($I1046946,'[1]Price List, Weapons &amp; Items'!B$1:G$1048576,6,0)</f>
        <v>150000</v>
      </c>
      <c r="P1046946" s="6" t="str">
        <f aca="false">IF(TYPE(M1046946)=1,IF(TYPE(O1046946)=1,M1046946*O1046946,"No price"),".")</f>
        <v>.</v>
      </c>
      <c r="Q1046946" s="6" t="str">
        <f aca="false">IF(TYPE(N1046946)=1,IF(TYPE(O1046946)=1,N1046946*O1046946,"No price"),".")</f>
        <v>.</v>
      </c>
      <c r="R1046946" s="6" t="str">
        <f aca="false">IF(AG1046946=1,IF(H1046946&lt;&gt;"Not given",H1046946,IF(TYPE(H1046946)=2,IF(SUMIFS(#REF!,#REF!,A1046946)&gt;0,SUMIFS(#REF!,#REF!,A1046946),"."),"Format error")),"")</f>
        <v/>
      </c>
      <c r="S1046946" s="6" t="str">
        <f aca="false">IF(AND(AG1046946=1,R1046946&lt;&gt;".")=TRUE(),R1046946/VLOOKUP(G1046946,'[1]Exchange Rates'!B$1:C$1048576,2,0),IF(R1046946=".",".",""))</f>
        <v/>
      </c>
      <c r="T1046946" s="6" t="str">
        <f aca="false">IF(AG1046946=1,IF(AI1046946="Value is not given at all",".",IF(AI1046946="Value is given by the source",S1046946,IF(AI1046946="Value is calculated with prices",(IF(SUMIFS(#REF!,#REF!,A1046946)&gt;0,SUMIFS(#REF!,#REF!,A1046946),"."))/VLOOKUP("USD",'[1]Exchange Rates'!B$1:C$1048576,2,0),"Error with coding"))),"")</f>
        <v/>
      </c>
      <c r="U1046946" s="5" t="s">
        <v>63</v>
      </c>
      <c r="V1046946" s="47" t="s">
        <v>227</v>
      </c>
      <c r="W1046946" s="45" t="s">
        <v>72</v>
      </c>
      <c r="X1046946" s="45" t="s">
        <v>76</v>
      </c>
      <c r="Y1046946" s="45" t="s">
        <v>232</v>
      </c>
      <c r="Z1046946" s="5" t="n">
        <v>0</v>
      </c>
      <c r="AA1046946" s="5" t="n">
        <v>0</v>
      </c>
      <c r="AB1046946" s="5" t="n">
        <f aca="false">IF(AND(D1046946="Humanitarian", AE1046946&lt;&gt;"."), 1, 0)</f>
        <v>0</v>
      </c>
      <c r="AC1046946" s="5" t="n">
        <f aca="false">IF(OR(M1046946="undisclosed", M1046946="."), 0, IF(M1046946=N1046946, 1, 0))</f>
        <v>0</v>
      </c>
      <c r="AD1046946" s="5" t="n">
        <v>1</v>
      </c>
      <c r="AE1046946" s="45" t="s">
        <v>108</v>
      </c>
      <c r="AF1046946" s="12" t="str">
        <f aca="false">""</f>
        <v/>
      </c>
      <c r="AG1046946" s="36" t="n">
        <v>0</v>
      </c>
      <c r="AH1046946" s="46" t="s">
        <v>66</v>
      </c>
      <c r="AI1046946" s="36" t="s">
        <v>66</v>
      </c>
      <c r="AJ1046946" s="36" t="n">
        <v>1</v>
      </c>
      <c r="AK1046946" s="36" t="n">
        <v>6</v>
      </c>
      <c r="AL1046946" s="36" t="n">
        <v>0</v>
      </c>
      <c r="AM1046946" s="36" t="n">
        <f aca="false">IF(OR(AN1046946="2022-2023",AN1046946=2022), 1, 0)</f>
        <v>1</v>
      </c>
      <c r="AN1046946" s="36" t="s">
        <v>68</v>
      </c>
      <c r="AO1046946" s="36" t="n">
        <f aca="false">VLOOKUP($I1046946,'[1]Price List, Weapons &amp; Items'!B$1:F$1048576,5,0)</f>
        <v>1</v>
      </c>
      <c r="AP1046946" s="36" t="n">
        <f aca="false">IF(AND(AO1046946=1,M1046946="undisclosed")=TRUE(),1,0)</f>
        <v>1</v>
      </c>
      <c r="AQ1046946" s="36" t="n">
        <f aca="false">IF(AND(AO1046946=1,N1046946="undisclosed")=TRUE(),1,0)</f>
        <v>1</v>
      </c>
      <c r="AR1046946" s="36" t="n">
        <f aca="false">IFERROR(IF(SEARCH("ammuni",I1046946,1)&gt;0,1,0),0)</f>
        <v>1</v>
      </c>
      <c r="AS1046946" s="5" t="str">
        <f aca="false">VLOOKUP($I1046946,'[1]Price List, Weapons &amp; Items'!B$1:L$1048576,COLUMN('[1]Price List, Weapons &amp; Items'!$J$11)-1,0)</f>
        <v>Media reports (incl. social media)</v>
      </c>
      <c r="AT1046946" s="5" t="str">
        <f aca="false">IF(I1046946=".",".",VLOOKUP($I1046946,'[1]Price List, Weapons &amp; Items'!B$1:J$1048576,3,0))</f>
        <v>227mm MLRS ammunition</v>
      </c>
      <c r="AU1046946" s="13" t="str">
        <f aca="true">IF(AG1046946=1,(OFFSET(I1046946,0,0,COUNTIF(#REF!,A1046946),1)),"")</f>
        <v/>
      </c>
      <c r="AV1046946" s="5" t="str">
        <f aca="false">VLOOKUP($I1046946,'[1]Price List, Weapons &amp; Items'!B$1:L$1048576,COLUMN('[1]Price List, Weapons &amp; Items'!$L$11)-1,0)</f>
        <v>no price, 0 count</v>
      </c>
      <c r="AW1046946" s="5" t="n">
        <f aca="false">IF(U1046946="Yes",1,0)</f>
        <v>1</v>
      </c>
      <c r="AX1046946" s="5" t="n">
        <f aca="false">IF(D1046946="Military",IF(OR(IFERROR(SEARCH("equipment",E1046946,1),0)&gt;0,IFERROR(SEARCH("weapons",E1046946,1),0)&gt;0),1,0),0)</f>
        <v>1</v>
      </c>
      <c r="AY1046946" s="5" t="str">
        <f aca="false">IFERROR(IF(VALUE(TEXT(C1046946,"mm"))=IF(AK1046946&gt;12,AK1046946-12,AK1046946),".",IF(TEXT(C1046946,"mm")="01",".",1)),"Value is not in date format")</f>
        <v>.</v>
      </c>
      <c r="AZ1046946" s="5" t="str">
        <f aca="false">IF(AND(A1046946=A1046945,C1046946=C1046945)=TRUE(),IF(F1046946=F1046945,".","1"),".")</f>
        <v>.</v>
      </c>
      <c r="BA1046946" s="5" t="str">
        <f aca="false">IF(AND(_xlfn.ISFORMULA(R1046946),_xlfn.ISFORMULA(S1046946),_xlfn.ISFORMULA(T1046946))=TRUE(),".",1)</f>
        <v>.</v>
      </c>
      <c r="BB1046946" s="5" t="str">
        <f aca="false">IF(T1046946&lt;&gt;".",IF(T1046946&gt;S1046946,1,"."),".")</f>
        <v>.</v>
      </c>
      <c r="BC1046946" s="5" t="n">
        <f aca="false">IFERROR(VLOOKUP(B1046946,'[1]Share, Heavy Weapons to Ukraine'!B$1:AA$1048576,COLUMN('[1]Share, Heavy Weapons to Ukraine'!C1046955)-1,0),0)</f>
        <v>1</v>
      </c>
      <c r="BD1046946" s="5" t="n">
        <f aca="false">VLOOKUP(Sheet1!B1046946,'[1]Country Summary (€)'!B$1:F$1048576,COLUMN('[1]Country Summary (€)'!C1046956)-1,FALSE())</f>
        <v>0</v>
      </c>
      <c r="BE1046946" s="5" t="str">
        <f aca="false">IF(AND(AG1046946=1,D1046946="Military",H1046946&lt;&gt;"Not given")=TRUE(),IF(SUMIFS(#REF!,#REF!,A1046946)&gt;0,ABS((SUMIFS(#REF!,#REF!,A1046946)/VLOOKUP("USD",'[1]Exchange Rates'!B$1:C$1048576,2,0)))/S1046946,"."),".")</f>
        <v>.</v>
      </c>
      <c r="BF1046946" s="1" t="str">
        <f aca="false">IF(AND(AG1046946=1,D1046946="Military",H1046946&lt;&gt;"Not given")=TRUE(),IF(SUMIFS(#REF!,#REF!,A1046946)&gt;0,IF((ABS((SUMIFS(#REF!,#REF!,A1046946)/VLOOKUP("USD",'[1]Exchange Rates'!B$1:C$1048576,2,0)))/S1046946)&gt;1,(SUMIFS(#REF!,#REF!,A1046946)-S1046946)/S1046946,(S1046946-SUMIFS(#REF!,#REF!,A1046946))/SUMIFS(#REF!,#REF!,A1046946)),"."),".")</f>
        <v>.</v>
      </c>
    </row>
    <row r="1046947" customFormat="false" ht="15.75" hidden="false" customHeight="true" outlineLevel="0" collapsed="false">
      <c r="A1046947" s="3" t="s">
        <v>104</v>
      </c>
      <c r="B1046947" s="3" t="s">
        <v>57</v>
      </c>
      <c r="C1046947" s="2" t="n">
        <v>44727</v>
      </c>
      <c r="D1046947" s="3" t="s">
        <v>105</v>
      </c>
      <c r="E1046947" s="3" t="s">
        <v>106</v>
      </c>
      <c r="F1046947" s="4" t="s">
        <v>226</v>
      </c>
      <c r="G1046947" s="5" t="s">
        <v>61</v>
      </c>
      <c r="H1046947" s="6" t="n">
        <v>350000000</v>
      </c>
      <c r="I1046947" s="49" t="s">
        <v>233</v>
      </c>
      <c r="J1046947" s="7" t="str">
        <f aca="false">VLOOKUP($I1046947,'[1]Price List, Weapons &amp; Items'!B$1:C$1048576,2,0)</f>
        <v>Military equipment</v>
      </c>
      <c r="K1046947" s="7" t="str">
        <f aca="false">IF(I1046947=".",I1046947,VLOOKUP($I1046947,'[1]Price List, Weapons &amp; Items'!B$1:D$1048576,3,0))</f>
        <v>Military equipment</v>
      </c>
      <c r="L1046947" s="8" t="n">
        <f aca="false">VLOOKUP(I1046947,'[1]Price List, Weapons &amp; Items'!B$1:E$1048576,4,0)</f>
        <v>0</v>
      </c>
      <c r="M1046947" s="9" t="n">
        <v>4</v>
      </c>
      <c r="N1046947" s="9" t="n">
        <v>4</v>
      </c>
      <c r="O1046947" s="9" t="n">
        <f aca="false">VLOOKUP($I1046947,'[1]Price List, Weapons &amp; Items'!B$1:G$1048576,6,0)</f>
        <v>350000</v>
      </c>
      <c r="P1046947" s="6" t="str">
        <f aca="false">IF(TYPE(M1046947)=1,IF(TYPE(O1046947)=1,M1046947*O1046947,"No price"),".")</f>
        <v>No price</v>
      </c>
      <c r="Q1046947" s="6" t="str">
        <f aca="false">IF(TYPE(N1046947)=1,IF(TYPE(O1046947)=1,N1046947*O1046947,"No price"),".")</f>
        <v>No price</v>
      </c>
      <c r="R1046947" s="6" t="str">
        <f aca="false">IF(AG1046947=1,IF(H1046947&lt;&gt;"Not given",H1046947,IF(TYPE(H1046947)=2,IF(SUMIFS(#REF!,#REF!,A1046947)&gt;0,SUMIFS(#REF!,#REF!,A1046947),"."),"Format error")),"")</f>
        <v/>
      </c>
      <c r="S1046947" s="6" t="str">
        <f aca="false">IF(AND(AG1046947=1,R1046947&lt;&gt;".")=TRUE(),R1046947/VLOOKUP(G1046947,'[1]Exchange Rates'!B$1:C$1048576,2,0),IF(R1046947=".",".",""))</f>
        <v/>
      </c>
      <c r="T1046947" s="6" t="str">
        <f aca="false">IF(AG1046947=1,IF(AI1046947="Value is not given at all",".",IF(AI1046947="Value is given by the source",S1046947,IF(AI1046947="Value is calculated with prices",(IF(SUMIFS(#REF!,#REF!,A1046947)&gt;0,SUMIFS(#REF!,#REF!,A1046947),"."))/VLOOKUP("USD",'[1]Exchange Rates'!B$1:C$1048576,2,0),"Error with coding"))),"")</f>
        <v/>
      </c>
      <c r="U1046947" s="5" t="s">
        <v>63</v>
      </c>
      <c r="V1046947" s="47" t="s">
        <v>227</v>
      </c>
      <c r="W1046947" s="45" t="s">
        <v>72</v>
      </c>
      <c r="X1046947" s="45" t="s">
        <v>76</v>
      </c>
      <c r="Y1046947" s="45" t="s">
        <v>234</v>
      </c>
      <c r="Z1046947" s="5" t="n">
        <v>0</v>
      </c>
      <c r="AA1046947" s="5" t="n">
        <v>0</v>
      </c>
      <c r="AB1046947" s="5" t="n">
        <f aca="false">IF(AND(D1046947="Humanitarian", AE1046947&lt;&gt;"."), 1, 0)</f>
        <v>0</v>
      </c>
      <c r="AC1046947" s="5" t="n">
        <f aca="false">IF(OR(M1046947="undisclosed", M1046947="."), 0, IF(M1046947=N1046947, 1, 0))</f>
        <v>1</v>
      </c>
      <c r="AD1046947" s="5" t="n">
        <v>1</v>
      </c>
      <c r="AE1046947" s="45" t="s">
        <v>108</v>
      </c>
      <c r="AF1046947" s="12" t="str">
        <f aca="false">""</f>
        <v/>
      </c>
      <c r="AG1046947" s="36" t="n">
        <v>0</v>
      </c>
      <c r="AH1046947" s="46" t="s">
        <v>66</v>
      </c>
      <c r="AI1046947" s="36" t="s">
        <v>66</v>
      </c>
      <c r="AJ1046947" s="36" t="n">
        <v>1</v>
      </c>
      <c r="AK1046947" s="36" t="n">
        <v>6</v>
      </c>
      <c r="AL1046947" s="36" t="n">
        <v>0</v>
      </c>
      <c r="AM1046947" s="36" t="n">
        <f aca="false">IF(OR(AN1046947="2022-2023",AN1046947=2022), 1, 0)</f>
        <v>1</v>
      </c>
      <c r="AN1046947" s="36" t="s">
        <v>68</v>
      </c>
      <c r="AO1046947" s="36" t="n">
        <f aca="false">VLOOKUP($I1046947,'[1]Price List, Weapons &amp; Items'!B$1:F$1048576,5,0)</f>
        <v>0</v>
      </c>
      <c r="AP1046947" s="36" t="n">
        <f aca="false">IF(AND(AO1046947=1,M1046947="undisclosed")=TRUE(),1,0)</f>
        <v>0</v>
      </c>
      <c r="AQ1046947" s="36" t="n">
        <f aca="false">IF(AND(AO1046947=1,N1046947="undisclosed")=TRUE(),1,0)</f>
        <v>0</v>
      </c>
      <c r="AR1046947" s="36" t="n">
        <f aca="false">IFERROR(IF(SEARCH("ammuni",I1046947,1)&gt;0,1,0),0)</f>
        <v>0</v>
      </c>
      <c r="AS1046947" s="5" t="str">
        <f aca="false">VLOOKUP($I1046947,'[1]Price List, Weapons &amp; Items'!B$1:L$1048576,COLUMN('[1]Price List, Weapons &amp; Items'!$J$11)-1,0)</f>
        <v>Media reports (incl. social media)</v>
      </c>
      <c r="AT1046947" s="5" t="str">
        <f aca="false">IF(I1046947=".",".",VLOOKUP($I1046947,'[1]Price List, Weapons &amp; Items'!B$1:J$1048576,3,0))</f>
        <v>Military equipment</v>
      </c>
      <c r="AU1046947" s="13" t="str">
        <f aca="true">IF(AG1046947=1,(OFFSET(I1046947,0,0,COUNTIF(#REF!,A1046947),1)),"")</f>
        <v/>
      </c>
      <c r="AV1046947" s="5" t="n">
        <f aca="false">VLOOKUP($I1046947,'[1]Price List, Weapons &amp; Items'!B$1:L$1048576,COLUMN('[1]Price List, Weapons &amp; Items'!$L$11)-1,0)</f>
        <v>0</v>
      </c>
      <c r="AW1046947" s="5" t="n">
        <f aca="false">IF(U1046947="Yes",1,0)</f>
        <v>1</v>
      </c>
      <c r="AX1046947" s="5" t="n">
        <f aca="false">IF(D1046947="Military",IF(OR(IFERROR(SEARCH("equipment",E1046947,1),0)&gt;0,IFERROR(SEARCH("weapons",E1046947,1),0)&gt;0),1,0),0)</f>
        <v>1</v>
      </c>
      <c r="AY1046947" s="5" t="str">
        <f aca="false">IFERROR(IF(VALUE(TEXT(C1046947,"mm"))=IF(AK1046947&gt;12,AK1046947-12,AK1046947),".",IF(TEXT(C1046947,"mm")="01",".",1)),"Value is not in date format")</f>
        <v>.</v>
      </c>
      <c r="AZ1046947" s="5" t="str">
        <f aca="false">IF(AND(A1046947=A1046946,C1046947=C1046946)=TRUE(),IF(F1046947=F1046946,".","1"),".")</f>
        <v>.</v>
      </c>
      <c r="BA1046947" s="5" t="str">
        <f aca="false">IF(AND(_xlfn.ISFORMULA(R1046947),_xlfn.ISFORMULA(S1046947),_xlfn.ISFORMULA(T1046947))=TRUE(),".",1)</f>
        <v>.</v>
      </c>
      <c r="BB1046947" s="5" t="str">
        <f aca="false">IF(T1046947&lt;&gt;".",IF(T1046947&gt;S1046947,1,"."),".")</f>
        <v>.</v>
      </c>
      <c r="BC1046947" s="5" t="n">
        <f aca="false">IFERROR(VLOOKUP(B1046947,'[1]Share, Heavy Weapons to Ukraine'!B$1:AA$1048576,COLUMN('[1]Share, Heavy Weapons to Ukraine'!C1046956)-1,0),0)</f>
        <v>1</v>
      </c>
      <c r="BD1046947" s="5" t="n">
        <f aca="false">VLOOKUP(Sheet1!B1046947,'[1]Country Summary (€)'!B$1:F$1048576,COLUMN('[1]Country Summary (€)'!C1046957)-1,FALSE())</f>
        <v>0</v>
      </c>
      <c r="BE1046947" s="5" t="str">
        <f aca="false">IF(AND(AG1046947=1,D1046947="Military",H1046947&lt;&gt;"Not given")=TRUE(),IF(SUMIFS(#REF!,#REF!,A1046947)&gt;0,ABS((SUMIFS(#REF!,#REF!,A1046947)/VLOOKUP("USD",'[1]Exchange Rates'!B$1:C$1048576,2,0)))/S1046947,"."),".")</f>
        <v>.</v>
      </c>
      <c r="BF1046947" s="1" t="str">
        <f aca="false">IF(AND(AG1046947=1,D1046947="Military",H1046947&lt;&gt;"Not given")=TRUE(),IF(SUMIFS(#REF!,#REF!,A1046947)&gt;0,IF((ABS((SUMIFS(#REF!,#REF!,A1046947)/VLOOKUP("USD",'[1]Exchange Rates'!B$1:C$1048576,2,0)))/S1046947)&gt;1,(SUMIFS(#REF!,#REF!,A1046947)-S1046947)/S1046947,(S1046947-SUMIFS(#REF!,#REF!,A1046947))/SUMIFS(#REF!,#REF!,A1046947)),"."),".")</f>
        <v>.</v>
      </c>
    </row>
    <row r="1046948" customFormat="false" ht="15.75" hidden="false" customHeight="true" outlineLevel="0" collapsed="false">
      <c r="A1046948" s="3" t="s">
        <v>104</v>
      </c>
      <c r="B1046948" s="3" t="s">
        <v>57</v>
      </c>
      <c r="C1046948" s="2" t="n">
        <v>44727</v>
      </c>
      <c r="D1046948" s="3" t="s">
        <v>105</v>
      </c>
      <c r="E1046948" s="3" t="s">
        <v>106</v>
      </c>
      <c r="F1046948" s="4" t="s">
        <v>226</v>
      </c>
      <c r="G1046948" s="5" t="s">
        <v>61</v>
      </c>
      <c r="H1046948" s="6" t="n">
        <v>350000000</v>
      </c>
      <c r="I1046948" s="49" t="s">
        <v>224</v>
      </c>
      <c r="J1046948" s="7" t="str">
        <f aca="false">VLOOKUP($I1046948,'[1]Price List, Weapons &amp; Items'!B$1:C$1048576,2,0)</f>
        <v>Military equipment</v>
      </c>
      <c r="K1046948" s="7" t="str">
        <f aca="false">IF(I1046948=".",I1046948,VLOOKUP($I1046948,'[1]Price List, Weapons &amp; Items'!B$1:D$1048576,3,0))</f>
        <v>spare parts</v>
      </c>
      <c r="L1046948" s="8" t="n">
        <f aca="false">VLOOKUP(I1046948,'[1]Price List, Weapons &amp; Items'!B$1:E$1048576,4,0)</f>
        <v>0</v>
      </c>
      <c r="M1046948" s="9" t="s">
        <v>166</v>
      </c>
      <c r="N1046948" s="9" t="s">
        <v>166</v>
      </c>
      <c r="O1046948" s="9" t="str">
        <f aca="false">VLOOKUP($I1046948,'[1]Price List, Weapons &amp; Items'!B$1:G$1048576,6,0)</f>
        <v>.</v>
      </c>
      <c r="P1046948" s="6" t="str">
        <f aca="false">IF(TYPE(M1046948)=1,IF(TYPE(O1046948)=1,M1046948*O1046948,"No price"),".")</f>
        <v>.</v>
      </c>
      <c r="Q1046948" s="6" t="str">
        <f aca="false">IF(TYPE(N1046948)=1,IF(TYPE(O1046948)=1,N1046948*O1046948,"No price"),".")</f>
        <v>.</v>
      </c>
      <c r="R1046948" s="6" t="str">
        <f aca="false">IF(AG1046948=1,IF(H1046948&lt;&gt;"Not given",H1046948,IF(TYPE(H1046948)=2,IF(SUMIFS(#REF!,#REF!,A1046948)&gt;0,SUMIFS(#REF!,#REF!,A1046948),"."),"Format error")),"")</f>
        <v/>
      </c>
      <c r="S1046948" s="6" t="str">
        <f aca="false">IF(AND(AG1046948=1,R1046948&lt;&gt;".")=TRUE(),R1046948/VLOOKUP(G1046948,'[1]Exchange Rates'!B$1:C$1048576,2,0),IF(R1046948=".",".",""))</f>
        <v/>
      </c>
      <c r="T1046948" s="6" t="str">
        <f aca="false">IF(AG1046948=1,IF(AI1046948="Value is not given at all",".",IF(AI1046948="Value is given by the source",S1046948,IF(AI1046948="Value is calculated with prices",(IF(SUMIFS(#REF!,#REF!,A1046948)&gt;0,SUMIFS(#REF!,#REF!,A1046948),"."))/VLOOKUP("USD",'[1]Exchange Rates'!B$1:C$1048576,2,0),"Error with coding"))),"")</f>
        <v/>
      </c>
      <c r="U1046948" s="5" t="s">
        <v>63</v>
      </c>
      <c r="V1046948" s="47" t="s">
        <v>227</v>
      </c>
      <c r="W1046948" s="45" t="s">
        <v>72</v>
      </c>
      <c r="X1046948" s="45" t="s">
        <v>76</v>
      </c>
      <c r="Y1046948" s="45" t="s">
        <v>235</v>
      </c>
      <c r="Z1046948" s="5" t="n">
        <v>0</v>
      </c>
      <c r="AA1046948" s="5" t="n">
        <v>0</v>
      </c>
      <c r="AB1046948" s="5" t="n">
        <f aca="false">IF(AND(D1046948="Humanitarian", AE1046948&lt;&gt;"."), 1, 0)</f>
        <v>0</v>
      </c>
      <c r="AC1046948" s="5" t="n">
        <f aca="false">IF(OR(M1046948="undisclosed", M1046948="."), 0, IF(M1046948=N1046948, 1, 0))</f>
        <v>0</v>
      </c>
      <c r="AD1046948" s="5" t="n">
        <v>1</v>
      </c>
      <c r="AE1046948" s="45" t="s">
        <v>108</v>
      </c>
      <c r="AF1046948" s="12" t="str">
        <f aca="false">""</f>
        <v/>
      </c>
      <c r="AG1046948" s="36" t="n">
        <v>0</v>
      </c>
      <c r="AH1046948" s="46" t="s">
        <v>66</v>
      </c>
      <c r="AI1046948" s="36" t="s">
        <v>66</v>
      </c>
      <c r="AJ1046948" s="36" t="n">
        <v>1</v>
      </c>
      <c r="AK1046948" s="36" t="n">
        <v>6</v>
      </c>
      <c r="AL1046948" s="36" t="n">
        <v>0</v>
      </c>
      <c r="AM1046948" s="36" t="n">
        <f aca="false">IF(OR(AN1046948="2022-2023",AN1046948=2022), 1, 0)</f>
        <v>1</v>
      </c>
      <c r="AN1046948" s="36" t="s">
        <v>68</v>
      </c>
      <c r="AO1046948" s="36" t="n">
        <f aca="false">VLOOKUP($I1046948,'[1]Price List, Weapons &amp; Items'!B$1:F$1048576,5,0)</f>
        <v>0</v>
      </c>
      <c r="AP1046948" s="36" t="n">
        <f aca="false">IF(AND(AO1046948=1,M1046948="undisclosed")=TRUE(),1,0)</f>
        <v>0</v>
      </c>
      <c r="AQ1046948" s="36" t="n">
        <f aca="false">IF(AND(AO1046948=1,N1046948="undisclosed")=TRUE(),1,0)</f>
        <v>0</v>
      </c>
      <c r="AR1046948" s="36" t="n">
        <f aca="false">IFERROR(IF(SEARCH("ammuni",I1046948,1)&gt;0,1,0),0)</f>
        <v>0</v>
      </c>
      <c r="AS1046948" s="5" t="str">
        <f aca="false">VLOOKUP($I1046948,'[1]Price List, Weapons &amp; Items'!B$1:L$1048576,COLUMN('[1]Price List, Weapons &amp; Items'!$J$11)-1,0)</f>
        <v>.</v>
      </c>
      <c r="AT1046948" s="5" t="str">
        <f aca="false">IF(I1046948=".",".",VLOOKUP($I1046948,'[1]Price List, Weapons &amp; Items'!B$1:J$1048576,3,0))</f>
        <v>spare parts</v>
      </c>
      <c r="AU1046948" s="13" t="str">
        <f aca="true">IF(AG1046948=1,(OFFSET(I1046948,0,0,COUNTIF(#REF!,A1046948),1)),"")</f>
        <v/>
      </c>
      <c r="AV1046948" s="5" t="str">
        <f aca="false">VLOOKUP($I1046948,'[1]Price List, Weapons &amp; Items'!B$1:L$1048576,COLUMN('[1]Price List, Weapons &amp; Items'!$L$11)-1,0)</f>
        <v>no price, 0 count</v>
      </c>
      <c r="AW1046948" s="5" t="n">
        <f aca="false">IF(U1046948="Yes",1,0)</f>
        <v>1</v>
      </c>
      <c r="AX1046948" s="5" t="n">
        <f aca="false">IF(D1046948="Military",IF(OR(IFERROR(SEARCH("equipment",E1046948,1),0)&gt;0,IFERROR(SEARCH("weapons",E1046948,1),0)&gt;0),1,0),0)</f>
        <v>1</v>
      </c>
      <c r="AY1046948" s="5" t="str">
        <f aca="false">IFERROR(IF(VALUE(TEXT(C1046948,"mm"))=IF(AK1046948&gt;12,AK1046948-12,AK1046948),".",IF(TEXT(C1046948,"mm")="01",".",1)),"Value is not in date format")</f>
        <v>.</v>
      </c>
      <c r="AZ1046948" s="5" t="str">
        <f aca="false">IF(AND(A1046948=A1046947,C1046948=C1046947)=TRUE(),IF(F1046948=F1046947,".","1"),".")</f>
        <v>.</v>
      </c>
      <c r="BA1046948" s="5" t="str">
        <f aca="false">IF(AND(_xlfn.ISFORMULA(R1046948),_xlfn.ISFORMULA(S1046948),_xlfn.ISFORMULA(T1046948))=TRUE(),".",1)</f>
        <v>.</v>
      </c>
      <c r="BB1046948" s="5" t="str">
        <f aca="false">IF(T1046948&lt;&gt;".",IF(T1046948&gt;S1046948,1,"."),".")</f>
        <v>.</v>
      </c>
      <c r="BC1046948" s="5" t="n">
        <f aca="false">IFERROR(VLOOKUP(B1046948,'[1]Share, Heavy Weapons to Ukraine'!B$1:AA$1048576,COLUMN('[1]Share, Heavy Weapons to Ukraine'!C1046957)-1,0),0)</f>
        <v>1</v>
      </c>
      <c r="BD1046948" s="5" t="n">
        <f aca="false">VLOOKUP(Sheet1!B1046948,'[1]Country Summary (€)'!B$1:F$1048576,COLUMN('[1]Country Summary (€)'!C1046958)-1,FALSE())</f>
        <v>0</v>
      </c>
      <c r="BE1046948" s="5" t="str">
        <f aca="false">IF(AND(AG1046948=1,D1046948="Military",H1046948&lt;&gt;"Not given")=TRUE(),IF(SUMIFS(#REF!,#REF!,A1046948)&gt;0,ABS((SUMIFS(#REF!,#REF!,A1046948)/VLOOKUP("USD",'[1]Exchange Rates'!B$1:C$1048576,2,0)))/S1046948,"."),".")</f>
        <v>.</v>
      </c>
      <c r="BF1046948" s="1" t="str">
        <f aca="false">IF(AND(AG1046948=1,D1046948="Military",H1046948&lt;&gt;"Not given")=TRUE(),IF(SUMIFS(#REF!,#REF!,A1046948)&gt;0,IF((ABS((SUMIFS(#REF!,#REF!,A1046948)/VLOOKUP("USD",'[1]Exchange Rates'!B$1:C$1048576,2,0)))/S1046948)&gt;1,(SUMIFS(#REF!,#REF!,A1046948)-S1046948)/S1046948,(S1046948-SUMIFS(#REF!,#REF!,A1046948))/SUMIFS(#REF!,#REF!,A1046948)),"."),".")</f>
        <v>.</v>
      </c>
    </row>
    <row r="1046949" customFormat="false" ht="15.75" hidden="false" customHeight="true" outlineLevel="0" collapsed="false">
      <c r="A1046949" s="3" t="s">
        <v>104</v>
      </c>
      <c r="B1046949" s="3" t="s">
        <v>57</v>
      </c>
      <c r="C1046949" s="2" t="n">
        <v>44735</v>
      </c>
      <c r="D1046949" s="3" t="s">
        <v>105</v>
      </c>
      <c r="E1046949" s="3" t="s">
        <v>106</v>
      </c>
      <c r="F1046949" s="4" t="s">
        <v>236</v>
      </c>
      <c r="G1046949" s="5" t="s">
        <v>61</v>
      </c>
      <c r="H1046949" s="6" t="n">
        <v>450000000</v>
      </c>
      <c r="I1046949" s="49" t="s">
        <v>206</v>
      </c>
      <c r="J1046949" s="7" t="str">
        <f aca="false">VLOOKUP($I1046949,'[1]Price List, Weapons &amp; Items'!B$1:C$1048576,2,0)</f>
        <v>Heavy weapon</v>
      </c>
      <c r="K1046949" s="7" t="str">
        <f aca="false">IF(I1046949=".",I1046949,VLOOKUP($I1046949,'[1]Price List, Weapons &amp; Items'!B$1:D$1048576,3,0))</f>
        <v>227mm MLRS</v>
      </c>
      <c r="L1046949" s="8" t="n">
        <f aca="false">VLOOKUP(I1046949,'[1]Price List, Weapons &amp; Items'!B$1:E$1048576,4,0)</f>
        <v>0</v>
      </c>
      <c r="M1046949" s="9" t="n">
        <v>4</v>
      </c>
      <c r="N1046949" s="9" t="n">
        <v>4</v>
      </c>
      <c r="O1046949" s="9" t="n">
        <f aca="false">VLOOKUP($I1046949,'[1]Price List, Weapons &amp; Items'!B$1:G$1048576,6,0)</f>
        <v>15076313.03</v>
      </c>
      <c r="P1046949" s="6" t="str">
        <f aca="false">IF(TYPE(M1046949)=1,IF(TYPE(O1046949)=1,M1046949*O1046949,"No price"),".")</f>
        <v>No price</v>
      </c>
      <c r="Q1046949" s="6" t="str">
        <f aca="false">IF(TYPE(N1046949)=1,IF(TYPE(O1046949)=1,N1046949*O1046949,"No price"),".")</f>
        <v>No price</v>
      </c>
      <c r="R1046949" s="6" t="str">
        <f aca="false">IF(AG1046949=1,IF(H1046949&lt;&gt;"Not given",H1046949,IF(TYPE(H1046949)=2,IF(SUMIFS(#REF!,#REF!,A1046949)&gt;0,SUMIFS(#REF!,#REF!,A1046949),"."),"Format error")),"")</f>
        <v/>
      </c>
      <c r="S1046949" s="6" t="str">
        <f aca="false">IF(AND(AG1046949=1,R1046949&lt;&gt;".")=TRUE(),R1046949/VLOOKUP(G1046949,'[1]Exchange Rates'!B$1:C$1048576,2,0),IF(R1046949=".",".",""))</f>
        <v/>
      </c>
      <c r="T1046949" s="6" t="str">
        <f aca="false">IF(AG1046949=1,IF(AI1046949="Value is not given at all",".",IF(AI1046949="Value is given by the source",S1046949,IF(AI1046949="Value is calculated with prices",(IF(SUMIFS(#REF!,#REF!,A1046949)&gt;0,SUMIFS(#REF!,#REF!,A1046949),"."))/VLOOKUP("USD",'[1]Exchange Rates'!B$1:C$1048576,2,0),"Error with coding"))),"")</f>
        <v/>
      </c>
      <c r="U1046949" s="5" t="s">
        <v>63</v>
      </c>
      <c r="V1046949" s="47" t="s">
        <v>237</v>
      </c>
      <c r="W1046949" s="45" t="s">
        <v>72</v>
      </c>
      <c r="X1046949" s="45" t="s">
        <v>76</v>
      </c>
      <c r="Y1046949" s="45" t="s">
        <v>238</v>
      </c>
      <c r="Z1046949" s="5" t="n">
        <v>0</v>
      </c>
      <c r="AA1046949" s="5" t="n">
        <v>0</v>
      </c>
      <c r="AB1046949" s="5" t="n">
        <f aca="false">IF(AND(D1046949="Humanitarian", AE1046949&lt;&gt;"."), 1, 0)</f>
        <v>0</v>
      </c>
      <c r="AC1046949" s="5" t="n">
        <f aca="false">IF(OR(M1046949="undisclosed", M1046949="."), 0, IF(M1046949=N1046949, 1, 0))</f>
        <v>1</v>
      </c>
      <c r="AD1046949" s="5" t="n">
        <v>1</v>
      </c>
      <c r="AE1046949" s="48" t="s">
        <v>146</v>
      </c>
      <c r="AF1046949" s="12" t="str">
        <f aca="false">""</f>
        <v/>
      </c>
      <c r="AG1046949" s="36" t="n">
        <v>0</v>
      </c>
      <c r="AH1046949" s="46" t="s">
        <v>66</v>
      </c>
      <c r="AI1046949" s="36" t="s">
        <v>66</v>
      </c>
      <c r="AJ1046949" s="36" t="n">
        <v>1</v>
      </c>
      <c r="AK1046949" s="36" t="n">
        <v>6</v>
      </c>
      <c r="AL1046949" s="36" t="n">
        <v>0</v>
      </c>
      <c r="AM1046949" s="36" t="n">
        <f aca="false">IF(OR(AN1046949="2022-2023",AN1046949=2022), 1, 0)</f>
        <v>1</v>
      </c>
      <c r="AN1046949" s="36" t="s">
        <v>68</v>
      </c>
      <c r="AO1046949" s="36" t="n">
        <f aca="false">VLOOKUP($I1046949,'[1]Price List, Weapons &amp; Items'!B$1:F$1048576,5,0)</f>
        <v>1</v>
      </c>
      <c r="AP1046949" s="36" t="n">
        <f aca="false">IF(AND(AO1046949=1,M1046949="undisclosed")=TRUE(),1,0)</f>
        <v>0</v>
      </c>
      <c r="AQ1046949" s="36" t="n">
        <f aca="false">IF(AND(AO1046949=1,N1046949="undisclosed")=TRUE(),1,0)</f>
        <v>0</v>
      </c>
      <c r="AR1046949" s="36" t="n">
        <f aca="false">IFERROR(IF(SEARCH("ammuni",I1046949,1)&gt;0,1,0),0)</f>
        <v>0</v>
      </c>
      <c r="AS1046949" s="5" t="str">
        <f aca="false">VLOOKUP($I1046949,'[1]Price List, Weapons &amp; Items'!B$1:L$1048576,COLUMN('[1]Price List, Weapons &amp; Items'!$J$11)-1,0)</f>
        <v>Contracts</v>
      </c>
      <c r="AT1046949" s="5" t="str">
        <f aca="false">IF(I1046949=".",".",VLOOKUP($I1046949,'[1]Price List, Weapons &amp; Items'!B$1:J$1048576,3,0))</f>
        <v>227mm MLRS</v>
      </c>
      <c r="AU1046949" s="13" t="str">
        <f aca="true">IF(AG1046949=1,(OFFSET(I1046949,0,0,COUNTIF(#REF!,A1046949),1)),"")</f>
        <v/>
      </c>
      <c r="AV1046949" s="5" t="n">
        <f aca="false">VLOOKUP($I1046949,'[1]Price List, Weapons &amp; Items'!B$1:L$1048576,COLUMN('[1]Price List, Weapons &amp; Items'!$L$11)-1,0)</f>
        <v>0</v>
      </c>
      <c r="AW1046949" s="5" t="n">
        <f aca="false">IF(U1046949="Yes",1,0)</f>
        <v>1</v>
      </c>
      <c r="AX1046949" s="5" t="n">
        <f aca="false">IF(D1046949="Military",IF(OR(IFERROR(SEARCH("equipment",E1046949,1),0)&gt;0,IFERROR(SEARCH("weapons",E1046949,1),0)&gt;0),1,0),0)</f>
        <v>1</v>
      </c>
      <c r="AY1046949" s="5" t="str">
        <f aca="false">IFERROR(IF(VALUE(TEXT(C1046949,"mm"))=IF(AK1046949&gt;12,AK1046949-12,AK1046949),".",IF(TEXT(C1046949,"mm")="01",".",1)),"Value is not in date format")</f>
        <v>.</v>
      </c>
      <c r="AZ1046949" s="5" t="str">
        <f aca="false">IF(AND(A1046949=A1046948,C1046949=C1046948)=TRUE(),IF(F1046949=F1046948,".","1"),".")</f>
        <v>.</v>
      </c>
      <c r="BA1046949" s="5" t="str">
        <f aca="false">IF(AND(_xlfn.ISFORMULA(R1046949),_xlfn.ISFORMULA(S1046949),_xlfn.ISFORMULA(T1046949))=TRUE(),".",1)</f>
        <v>.</v>
      </c>
      <c r="BB1046949" s="5" t="str">
        <f aca="false">IF(T1046949&lt;&gt;".",IF(T1046949&gt;S1046949,1,"."),".")</f>
        <v>.</v>
      </c>
      <c r="BC1046949" s="5" t="n">
        <f aca="false">IFERROR(VLOOKUP(B1046949,'[1]Share, Heavy Weapons to Ukraine'!B$1:AA$1048576,COLUMN('[1]Share, Heavy Weapons to Ukraine'!C1046958)-1,0),0)</f>
        <v>1</v>
      </c>
      <c r="BD1046949" s="5" t="n">
        <f aca="false">VLOOKUP(Sheet1!B1046949,'[1]Country Summary (€)'!B$1:F$1048576,COLUMN('[1]Country Summary (€)'!C1046959)-1,FALSE())</f>
        <v>0</v>
      </c>
      <c r="BE1046949" s="5" t="str">
        <f aca="false">IF(AND(AG1046949=1,D1046949="Military",H1046949&lt;&gt;"Not given")=TRUE(),IF(SUMIFS(#REF!,#REF!,A1046949)&gt;0,ABS((SUMIFS(#REF!,#REF!,A1046949)/VLOOKUP("USD",'[1]Exchange Rates'!B$1:C$1048576,2,0)))/S1046949,"."),".")</f>
        <v>.</v>
      </c>
      <c r="BF1046949" s="1" t="str">
        <f aca="false">IF(AND(AG1046949=1,D1046949="Military",H1046949&lt;&gt;"Not given")=TRUE(),IF(SUMIFS(#REF!,#REF!,A1046949)&gt;0,IF((ABS((SUMIFS(#REF!,#REF!,A1046949)/VLOOKUP("USD",'[1]Exchange Rates'!B$1:C$1048576,2,0)))/S1046949)&gt;1,(SUMIFS(#REF!,#REF!,A1046949)-S1046949)/S1046949,(S1046949-SUMIFS(#REF!,#REF!,A1046949))/SUMIFS(#REF!,#REF!,A1046949)),"."),".")</f>
        <v>.</v>
      </c>
    </row>
    <row r="1046950" customFormat="false" ht="15.75" hidden="false" customHeight="true" outlineLevel="0" collapsed="false">
      <c r="A1046950" s="3" t="s">
        <v>104</v>
      </c>
      <c r="B1046950" s="3" t="s">
        <v>57</v>
      </c>
      <c r="C1046950" s="2" t="n">
        <v>44735</v>
      </c>
      <c r="D1046950" s="3" t="s">
        <v>105</v>
      </c>
      <c r="E1046950" s="3" t="s">
        <v>106</v>
      </c>
      <c r="F1046950" s="4" t="s">
        <v>236</v>
      </c>
      <c r="G1046950" s="5" t="s">
        <v>61</v>
      </c>
      <c r="H1046950" s="6" t="n">
        <v>450000000</v>
      </c>
      <c r="I1046950" s="49" t="s">
        <v>239</v>
      </c>
      <c r="J1046950" s="7" t="str">
        <f aca="false">VLOOKUP($I1046950,'[1]Price List, Weapons &amp; Items'!B$1:C$1048576,2,0)</f>
        <v>Ammunition for heavy weapon</v>
      </c>
      <c r="K1046950" s="7" t="str">
        <f aca="false">IF(I1046950=".",I1046950,VLOOKUP($I1046950,'[1]Price List, Weapons &amp; Items'!B$1:D$1048576,3,0))</f>
        <v>105mm howitzer ammunition</v>
      </c>
      <c r="L1046950" s="8" t="n">
        <f aca="false">VLOOKUP(I1046950,'[1]Price List, Weapons &amp; Items'!B$1:E$1048576,4,0)</f>
        <v>0</v>
      </c>
      <c r="M1046950" s="9" t="n">
        <v>36000</v>
      </c>
      <c r="N1046950" s="9" t="n">
        <v>36000</v>
      </c>
      <c r="O1046950" s="9" t="n">
        <f aca="false">VLOOKUP($I1046950,'[1]Price List, Weapons &amp; Items'!B$1:G$1048576,6,0)</f>
        <v>400</v>
      </c>
      <c r="P1046950" s="6" t="str">
        <f aca="false">IF(TYPE(M1046950)=1,IF(TYPE(O1046950)=1,M1046950*O1046950,"No price"),".")</f>
        <v>No price</v>
      </c>
      <c r="Q1046950" s="6" t="str">
        <f aca="false">IF(TYPE(N1046950)=1,IF(TYPE(O1046950)=1,N1046950*O1046950,"No price"),".")</f>
        <v>No price</v>
      </c>
      <c r="R1046950" s="6" t="str">
        <f aca="false">IF(AG1046950=1,IF(H1046950&lt;&gt;"Not given",H1046950,IF(TYPE(H1046950)=2,IF(SUMIFS(#REF!,#REF!,A1046950)&gt;0,SUMIFS(#REF!,#REF!,A1046950),"."),"Format error")),"")</f>
        <v/>
      </c>
      <c r="S1046950" s="6" t="str">
        <f aca="false">IF(AND(AG1046950=1,R1046950&lt;&gt;".")=TRUE(),R1046950/VLOOKUP(G1046950,'[1]Exchange Rates'!B$1:C$1048576,2,0),IF(R1046950=".",".",""))</f>
        <v/>
      </c>
      <c r="T1046950" s="6" t="str">
        <f aca="false">IF(AG1046950=1,IF(AI1046950="Value is not given at all",".",IF(AI1046950="Value is given by the source",S1046950,IF(AI1046950="Value is calculated with prices",(IF(SUMIFS(#REF!,#REF!,A1046950)&gt;0,SUMIFS(#REF!,#REF!,A1046950),"."))/VLOOKUP("USD",'[1]Exchange Rates'!B$1:C$1048576,2,0),"Error with coding"))),"")</f>
        <v/>
      </c>
      <c r="U1046950" s="5" t="s">
        <v>63</v>
      </c>
      <c r="V1046950" s="47" t="s">
        <v>237</v>
      </c>
      <c r="W1046950" s="45" t="s">
        <v>72</v>
      </c>
      <c r="X1046950" s="45" t="s">
        <v>76</v>
      </c>
      <c r="Y1046950" s="45" t="s">
        <v>240</v>
      </c>
      <c r="Z1046950" s="5" t="n">
        <v>0</v>
      </c>
      <c r="AA1046950" s="5" t="n">
        <v>0</v>
      </c>
      <c r="AB1046950" s="5" t="n">
        <f aca="false">IF(AND(D1046950="Humanitarian", AE1046950&lt;&gt;"."), 1, 0)</f>
        <v>0</v>
      </c>
      <c r="AC1046950" s="5" t="n">
        <f aca="false">IF(OR(M1046950="undisclosed", M1046950="."), 0, IF(M1046950=N1046950, 1, 0))</f>
        <v>1</v>
      </c>
      <c r="AD1046950" s="5" t="n">
        <v>1</v>
      </c>
      <c r="AE1046950" s="45" t="s">
        <v>108</v>
      </c>
      <c r="AF1046950" s="12" t="str">
        <f aca="false">""</f>
        <v/>
      </c>
      <c r="AG1046950" s="36" t="n">
        <v>0</v>
      </c>
      <c r="AH1046950" s="46" t="s">
        <v>66</v>
      </c>
      <c r="AI1046950" s="36" t="s">
        <v>66</v>
      </c>
      <c r="AJ1046950" s="36" t="n">
        <v>1</v>
      </c>
      <c r="AK1046950" s="36" t="n">
        <v>6</v>
      </c>
      <c r="AL1046950" s="36" t="n">
        <v>0</v>
      </c>
      <c r="AM1046950" s="36" t="n">
        <f aca="false">IF(OR(AN1046950="2022-2023",AN1046950=2022), 1, 0)</f>
        <v>1</v>
      </c>
      <c r="AN1046950" s="36" t="s">
        <v>68</v>
      </c>
      <c r="AO1046950" s="36" t="n">
        <f aca="false">VLOOKUP($I1046950,'[1]Price List, Weapons &amp; Items'!B$1:F$1048576,5,0)</f>
        <v>0</v>
      </c>
      <c r="AP1046950" s="36" t="n">
        <f aca="false">IF(AND(AO1046950=1,M1046950="undisclosed")=TRUE(),1,0)</f>
        <v>0</v>
      </c>
      <c r="AQ1046950" s="36" t="n">
        <f aca="false">IF(AND(AO1046950=1,N1046950="undisclosed")=TRUE(),1,0)</f>
        <v>0</v>
      </c>
      <c r="AR1046950" s="36" t="n">
        <f aca="false">IFERROR(IF(SEARCH("ammuni",I1046950,1)&gt;0,1,0),0)</f>
        <v>0</v>
      </c>
      <c r="AS1046950" s="5" t="str">
        <f aca="false">VLOOKUP($I1046950,'[1]Price List, Weapons &amp; Items'!B$1:L$1048576,COLUMN('[1]Price List, Weapons &amp; Items'!$J$11)-1,0)</f>
        <v>Military media (incl. websites)</v>
      </c>
      <c r="AT1046950" s="5" t="str">
        <f aca="false">IF(I1046950=".",".",VLOOKUP($I1046950,'[1]Price List, Weapons &amp; Items'!B$1:J$1048576,3,0))</f>
        <v>105mm howitzer ammunition</v>
      </c>
      <c r="AU1046950" s="13" t="str">
        <f aca="true">IF(AG1046950=1,(OFFSET(I1046950,0,0,COUNTIF(#REF!,A1046950),1)),"")</f>
        <v/>
      </c>
      <c r="AV1046950" s="5" t="n">
        <f aca="false">VLOOKUP($I1046950,'[1]Price List, Weapons &amp; Items'!B$1:L$1048576,COLUMN('[1]Price List, Weapons &amp; Items'!$L$11)-1,0)</f>
        <v>0</v>
      </c>
      <c r="AW1046950" s="5" t="n">
        <f aca="false">IF(U1046950="Yes",1,0)</f>
        <v>1</v>
      </c>
      <c r="AX1046950" s="5" t="n">
        <f aca="false">IF(D1046950="Military",IF(OR(IFERROR(SEARCH("equipment",E1046950,1),0)&gt;0,IFERROR(SEARCH("weapons",E1046950,1),0)&gt;0),1,0),0)</f>
        <v>1</v>
      </c>
      <c r="AY1046950" s="5" t="str">
        <f aca="false">IFERROR(IF(VALUE(TEXT(C1046950,"mm"))=IF(AK1046950&gt;12,AK1046950-12,AK1046950),".",IF(TEXT(C1046950,"mm")="01",".",1)),"Value is not in date format")</f>
        <v>.</v>
      </c>
      <c r="AZ1046950" s="5" t="str">
        <f aca="false">IF(AND(A1046950=A1046949,C1046950=C1046949)=TRUE(),IF(F1046950=F1046949,".","1"),".")</f>
        <v>.</v>
      </c>
      <c r="BA1046950" s="5" t="str">
        <f aca="false">IF(AND(_xlfn.ISFORMULA(R1046950),_xlfn.ISFORMULA(S1046950),_xlfn.ISFORMULA(T1046950))=TRUE(),".",1)</f>
        <v>.</v>
      </c>
      <c r="BB1046950" s="5" t="str">
        <f aca="false">IF(T1046950&lt;&gt;".",IF(T1046950&gt;S1046950,1,"."),".")</f>
        <v>.</v>
      </c>
      <c r="BC1046950" s="5" t="n">
        <f aca="false">IFERROR(VLOOKUP(B1046950,'[1]Share, Heavy Weapons to Ukraine'!B$1:AA$1048576,COLUMN('[1]Share, Heavy Weapons to Ukraine'!C1046959)-1,0),0)</f>
        <v>1</v>
      </c>
      <c r="BD1046950" s="5" t="n">
        <f aca="false">VLOOKUP(Sheet1!B1046950,'[1]Country Summary (€)'!B$1:F$1048576,COLUMN('[1]Country Summary (€)'!C1046960)-1,FALSE())</f>
        <v>0</v>
      </c>
      <c r="BE1046950" s="5" t="str">
        <f aca="false">IF(AND(AG1046950=1,D1046950="Military",H1046950&lt;&gt;"Not given")=TRUE(),IF(SUMIFS(#REF!,#REF!,A1046950)&gt;0,ABS((SUMIFS(#REF!,#REF!,A1046950)/VLOOKUP("USD",'[1]Exchange Rates'!B$1:C$1048576,2,0)))/S1046950,"."),".")</f>
        <v>.</v>
      </c>
      <c r="BF1046950" s="1" t="str">
        <f aca="false">IF(AND(AG1046950=1,D1046950="Military",H1046950&lt;&gt;"Not given")=TRUE(),IF(SUMIFS(#REF!,#REF!,A1046950)&gt;0,IF((ABS((SUMIFS(#REF!,#REF!,A1046950)/VLOOKUP("USD",'[1]Exchange Rates'!B$1:C$1048576,2,0)))/S1046950)&gt;1,(SUMIFS(#REF!,#REF!,A1046950)-S1046950)/S1046950,(S1046950-SUMIFS(#REF!,#REF!,A1046950))/SUMIFS(#REF!,#REF!,A1046950)),"."),".")</f>
        <v>.</v>
      </c>
    </row>
    <row r="1046951" customFormat="false" ht="15.75" hidden="false" customHeight="true" outlineLevel="0" collapsed="false">
      <c r="A1046951" s="3" t="s">
        <v>104</v>
      </c>
      <c r="B1046951" s="3" t="s">
        <v>57</v>
      </c>
      <c r="C1046951" s="2" t="n">
        <v>44735</v>
      </c>
      <c r="D1046951" s="3" t="s">
        <v>105</v>
      </c>
      <c r="E1046951" s="3" t="s">
        <v>106</v>
      </c>
      <c r="F1046951" s="4" t="s">
        <v>236</v>
      </c>
      <c r="G1046951" s="5" t="s">
        <v>61</v>
      </c>
      <c r="H1046951" s="6" t="n">
        <v>450000000</v>
      </c>
      <c r="I1046951" s="49" t="s">
        <v>183</v>
      </c>
      <c r="J1046951" s="7" t="str">
        <f aca="false">VLOOKUP($I1046951,'[1]Price List, Weapons &amp; Items'!B$1:C$1048576,2,0)</f>
        <v>Military equipment</v>
      </c>
      <c r="K1046951" s="7" t="str">
        <f aca="false">IF(I1046951=".",I1046951,VLOOKUP($I1046951,'[1]Price List, Weapons &amp; Items'!B$1:D$1048576,3,0))</f>
        <v>Military equipment</v>
      </c>
      <c r="L1046951" s="8" t="n">
        <f aca="false">VLOOKUP(I1046951,'[1]Price List, Weapons &amp; Items'!B$1:E$1048576,4,0)</f>
        <v>0</v>
      </c>
      <c r="M1046951" s="9" t="n">
        <v>18</v>
      </c>
      <c r="N1046951" s="9" t="n">
        <v>18</v>
      </c>
      <c r="O1046951" s="9" t="n">
        <f aca="false">VLOOKUP($I1046951,'[1]Price List, Weapons &amp; Items'!B$1:G$1048576,6,0)</f>
        <v>350000</v>
      </c>
      <c r="P1046951" s="6" t="str">
        <f aca="false">IF(TYPE(M1046951)=1,IF(TYPE(O1046951)=1,M1046951*O1046951,"No price"),".")</f>
        <v>No price</v>
      </c>
      <c r="Q1046951" s="6" t="str">
        <f aca="false">IF(TYPE(N1046951)=1,IF(TYPE(O1046951)=1,N1046951*O1046951,"No price"),".")</f>
        <v>No price</v>
      </c>
      <c r="R1046951" s="6" t="str">
        <f aca="false">IF(AG1046951=1,IF(H1046951&lt;&gt;"Not given",H1046951,IF(TYPE(H1046951)=2,IF(SUMIFS(#REF!,#REF!,A1046951)&gt;0,SUMIFS(#REF!,#REF!,A1046951),"."),"Format error")),"")</f>
        <v/>
      </c>
      <c r="S1046951" s="6" t="str">
        <f aca="false">IF(AND(AG1046951=1,R1046951&lt;&gt;".")=TRUE(),R1046951/VLOOKUP(G1046951,'[1]Exchange Rates'!B$1:C$1048576,2,0),IF(R1046951=".",".",""))</f>
        <v/>
      </c>
      <c r="T1046951" s="6" t="str">
        <f aca="false">IF(AG1046951=1,IF(AI1046951="Value is not given at all",".",IF(AI1046951="Value is given by the source",S1046951,IF(AI1046951="Value is calculated with prices",(IF(SUMIFS(#REF!,#REF!,A1046951)&gt;0,SUMIFS(#REF!,#REF!,A1046951),"."))/VLOOKUP("USD",'[1]Exchange Rates'!B$1:C$1048576,2,0),"Error with coding"))),"")</f>
        <v/>
      </c>
      <c r="U1046951" s="5" t="s">
        <v>63</v>
      </c>
      <c r="V1046951" s="47" t="s">
        <v>237</v>
      </c>
      <c r="W1046951" s="45" t="s">
        <v>72</v>
      </c>
      <c r="X1046951" s="45" t="s">
        <v>76</v>
      </c>
      <c r="Y1046951" s="45" t="s">
        <v>241</v>
      </c>
      <c r="Z1046951" s="5" t="n">
        <v>0</v>
      </c>
      <c r="AA1046951" s="5" t="n">
        <v>0</v>
      </c>
      <c r="AB1046951" s="5" t="n">
        <f aca="false">IF(AND(D1046951="Humanitarian", AE1046951&lt;&gt;"."), 1, 0)</f>
        <v>0</v>
      </c>
      <c r="AC1046951" s="5" t="n">
        <f aca="false">IF(OR(M1046951="undisclosed", M1046951="."), 0, IF(M1046951=N1046951, 1, 0))</f>
        <v>1</v>
      </c>
      <c r="AD1046951" s="5" t="n">
        <v>1</v>
      </c>
      <c r="AE1046951" s="45" t="s">
        <v>108</v>
      </c>
      <c r="AF1046951" s="12" t="str">
        <f aca="false">""</f>
        <v/>
      </c>
      <c r="AG1046951" s="36" t="n">
        <v>0</v>
      </c>
      <c r="AH1046951" s="46" t="s">
        <v>66</v>
      </c>
      <c r="AI1046951" s="36" t="s">
        <v>66</v>
      </c>
      <c r="AJ1046951" s="36" t="n">
        <v>1</v>
      </c>
      <c r="AK1046951" s="36" t="n">
        <v>6</v>
      </c>
      <c r="AL1046951" s="36" t="n">
        <v>0</v>
      </c>
      <c r="AM1046951" s="36" t="n">
        <f aca="false">IF(OR(AN1046951="2022-2023",AN1046951=2022), 1, 0)</f>
        <v>1</v>
      </c>
      <c r="AN1046951" s="36" t="s">
        <v>68</v>
      </c>
      <c r="AO1046951" s="36" t="n">
        <f aca="false">VLOOKUP($I1046951,'[1]Price List, Weapons &amp; Items'!B$1:F$1048576,5,0)</f>
        <v>0</v>
      </c>
      <c r="AP1046951" s="36" t="n">
        <f aca="false">IF(AND(AO1046951=1,M1046951="undisclosed")=TRUE(),1,0)</f>
        <v>0</v>
      </c>
      <c r="AQ1046951" s="36" t="n">
        <f aca="false">IF(AND(AO1046951=1,N1046951="undisclosed")=TRUE(),1,0)</f>
        <v>0</v>
      </c>
      <c r="AR1046951" s="36" t="n">
        <f aca="false">IFERROR(IF(SEARCH("ammuni",I1046951,1)&gt;0,1,0),0)</f>
        <v>0</v>
      </c>
      <c r="AS1046951" s="5" t="str">
        <f aca="false">VLOOKUP($I1046951,'[1]Price List, Weapons &amp; Items'!B$1:L$1048576,COLUMN('[1]Price List, Weapons &amp; Items'!$J$11)-1,0)</f>
        <v>Media reports (incl. social media)</v>
      </c>
      <c r="AT1046951" s="5" t="str">
        <f aca="false">IF(I1046951=".",".",VLOOKUP($I1046951,'[1]Price List, Weapons &amp; Items'!B$1:J$1048576,3,0))</f>
        <v>Military equipment</v>
      </c>
      <c r="AU1046951" s="13" t="str">
        <f aca="true">IF(AG1046951=1,(OFFSET(I1046951,0,0,COUNTIF(#REF!,A1046951),1)),"")</f>
        <v/>
      </c>
      <c r="AV1046951" s="5" t="n">
        <f aca="false">VLOOKUP($I1046951,'[1]Price List, Weapons &amp; Items'!B$1:L$1048576,COLUMN('[1]Price List, Weapons &amp; Items'!$L$11)-1,0)</f>
        <v>0</v>
      </c>
      <c r="AW1046951" s="5" t="n">
        <f aca="false">IF(U1046951="Yes",1,0)</f>
        <v>1</v>
      </c>
      <c r="AX1046951" s="5" t="n">
        <f aca="false">IF(D1046951="Military",IF(OR(IFERROR(SEARCH("equipment",E1046951,1),0)&gt;0,IFERROR(SEARCH("weapons",E1046951,1),0)&gt;0),1,0),0)</f>
        <v>1</v>
      </c>
      <c r="AY1046951" s="5" t="str">
        <f aca="false">IFERROR(IF(VALUE(TEXT(C1046951,"mm"))=IF(AK1046951&gt;12,AK1046951-12,AK1046951),".",IF(TEXT(C1046951,"mm")="01",".",1)),"Value is not in date format")</f>
        <v>.</v>
      </c>
      <c r="AZ1046951" s="5" t="str">
        <f aca="false">IF(AND(A1046951=A1046950,C1046951=C1046950)=TRUE(),IF(F1046951=F1046950,".","1"),".")</f>
        <v>.</v>
      </c>
      <c r="BA1046951" s="5" t="str">
        <f aca="false">IF(AND(_xlfn.ISFORMULA(R1046951),_xlfn.ISFORMULA(S1046951),_xlfn.ISFORMULA(T1046951))=TRUE(),".",1)</f>
        <v>.</v>
      </c>
      <c r="BB1046951" s="5" t="str">
        <f aca="false">IF(T1046951&lt;&gt;".",IF(T1046951&gt;S1046951,1,"."),".")</f>
        <v>.</v>
      </c>
      <c r="BC1046951" s="5" t="n">
        <f aca="false">IFERROR(VLOOKUP(B1046951,'[1]Share, Heavy Weapons to Ukraine'!B$1:AA$1048576,COLUMN('[1]Share, Heavy Weapons to Ukraine'!C1046960)-1,0),0)</f>
        <v>1</v>
      </c>
      <c r="BD1046951" s="5" t="n">
        <f aca="false">VLOOKUP(Sheet1!B1046951,'[1]Country Summary (€)'!B$1:F$1048576,COLUMN('[1]Country Summary (€)'!C1046961)-1,FALSE())</f>
        <v>0</v>
      </c>
      <c r="BE1046951" s="5" t="str">
        <f aca="false">IF(AND(AG1046951=1,D1046951="Military",H1046951&lt;&gt;"Not given")=TRUE(),IF(SUMIFS(#REF!,#REF!,A1046951)&gt;0,ABS((SUMIFS(#REF!,#REF!,A1046951)/VLOOKUP("USD",'[1]Exchange Rates'!B$1:C$1048576,2,0)))/S1046951,"."),".")</f>
        <v>.</v>
      </c>
      <c r="BF1046951" s="1" t="str">
        <f aca="false">IF(AND(AG1046951=1,D1046951="Military",H1046951&lt;&gt;"Not given")=TRUE(),IF(SUMIFS(#REF!,#REF!,A1046951)&gt;0,IF((ABS((SUMIFS(#REF!,#REF!,A1046951)/VLOOKUP("USD",'[1]Exchange Rates'!B$1:C$1048576,2,0)))/S1046951)&gt;1,(SUMIFS(#REF!,#REF!,A1046951)-S1046951)/S1046951,(S1046951-SUMIFS(#REF!,#REF!,A1046951))/SUMIFS(#REF!,#REF!,A1046951)),"."),".")</f>
        <v>.</v>
      </c>
    </row>
    <row r="1046952" customFormat="false" ht="15.75" hidden="false" customHeight="true" outlineLevel="0" collapsed="false">
      <c r="A1046952" s="3" t="s">
        <v>104</v>
      </c>
      <c r="B1046952" s="3" t="s">
        <v>57</v>
      </c>
      <c r="C1046952" s="2" t="n">
        <v>44735</v>
      </c>
      <c r="D1046952" s="3" t="s">
        <v>105</v>
      </c>
      <c r="E1046952" s="3" t="s">
        <v>106</v>
      </c>
      <c r="F1046952" s="4" t="s">
        <v>236</v>
      </c>
      <c r="G1046952" s="5" t="s">
        <v>61</v>
      </c>
      <c r="H1046952" s="6" t="n">
        <v>450000000</v>
      </c>
      <c r="I1046952" s="1" t="s">
        <v>125</v>
      </c>
      <c r="J1046952" s="7" t="str">
        <f aca="false">VLOOKUP($I1046952,'[1]Price List, Weapons &amp; Items'!B$1:C$1048576,2,0)</f>
        <v>Portable defence system</v>
      </c>
      <c r="K1046952" s="7" t="str">
        <f aca="false">IF(I1046952=".",I1046952,VLOOKUP($I1046952,'[1]Price List, Weapons &amp; Items'!B$1:D$1048576,3,0))</f>
        <v>Under-barrel grenade launcher</v>
      </c>
      <c r="L1046952" s="8" t="n">
        <f aca="false">VLOOKUP(I1046952,'[1]Price List, Weapons &amp; Items'!B$1:E$1048576,4,0)</f>
        <v>0</v>
      </c>
      <c r="M1046952" s="9" t="n">
        <v>1200</v>
      </c>
      <c r="N1046952" s="9" t="n">
        <v>1200</v>
      </c>
      <c r="O1046952" s="9" t="n">
        <f aca="false">VLOOKUP($I1046952,'[1]Price List, Weapons &amp; Items'!B$1:G$1048576,6,0)</f>
        <v>2291</v>
      </c>
      <c r="P1046952" s="6" t="str">
        <f aca="false">IF(TYPE(M1046952)=1,IF(TYPE(O1046952)=1,M1046952*O1046952,"No price"),".")</f>
        <v>No price</v>
      </c>
      <c r="Q1046952" s="6" t="str">
        <f aca="false">IF(TYPE(N1046952)=1,IF(TYPE(O1046952)=1,N1046952*O1046952,"No price"),".")</f>
        <v>No price</v>
      </c>
      <c r="R1046952" s="6" t="str">
        <f aca="false">IF(AG1046952=1,IF(H1046952&lt;&gt;"Not given",H1046952,IF(TYPE(H1046952)=2,IF(SUMIFS(#REF!,#REF!,A1046952)&gt;0,SUMIFS(#REF!,#REF!,A1046952),"."),"Format error")),"")</f>
        <v/>
      </c>
      <c r="S1046952" s="6" t="str">
        <f aca="false">IF(AND(AG1046952=1,R1046952&lt;&gt;".")=TRUE(),R1046952/VLOOKUP(G1046952,'[1]Exchange Rates'!B$1:C$1048576,2,0),IF(R1046952=".",".",""))</f>
        <v/>
      </c>
      <c r="T1046952" s="6" t="str">
        <f aca="false">IF(AG1046952=1,IF(AI1046952="Value is not given at all",".",IF(AI1046952="Value is given by the source",S1046952,IF(AI1046952="Value is calculated with prices",(IF(SUMIFS(#REF!,#REF!,A1046952)&gt;0,SUMIFS(#REF!,#REF!,A1046952),"."))/VLOOKUP("USD",'[1]Exchange Rates'!B$1:C$1048576,2,0),"Error with coding"))),"")</f>
        <v/>
      </c>
      <c r="U1046952" s="5" t="s">
        <v>63</v>
      </c>
      <c r="V1046952" s="47" t="s">
        <v>237</v>
      </c>
      <c r="W1046952" s="45" t="s">
        <v>72</v>
      </c>
      <c r="X1046952" s="45" t="s">
        <v>76</v>
      </c>
      <c r="Y1046952" s="45" t="s">
        <v>242</v>
      </c>
      <c r="Z1046952" s="5" t="n">
        <v>0</v>
      </c>
      <c r="AA1046952" s="5" t="n">
        <v>0</v>
      </c>
      <c r="AB1046952" s="5" t="n">
        <f aca="false">IF(AND(D1046952="Humanitarian", AE1046952&lt;&gt;"."), 1, 0)</f>
        <v>0</v>
      </c>
      <c r="AC1046952" s="5" t="n">
        <f aca="false">IF(OR(M1046952="undisclosed", M1046952="."), 0, IF(M1046952=N1046952, 1, 0))</f>
        <v>1</v>
      </c>
      <c r="AD1046952" s="5" t="n">
        <v>1</v>
      </c>
      <c r="AE1046952" s="45" t="s">
        <v>108</v>
      </c>
      <c r="AF1046952" s="12" t="str">
        <f aca="false">""</f>
        <v/>
      </c>
      <c r="AG1046952" s="36" t="n">
        <v>0</v>
      </c>
      <c r="AH1046952" s="46" t="s">
        <v>66</v>
      </c>
      <c r="AI1046952" s="36" t="s">
        <v>66</v>
      </c>
      <c r="AJ1046952" s="36" t="n">
        <v>1</v>
      </c>
      <c r="AK1046952" s="36" t="n">
        <v>6</v>
      </c>
      <c r="AL1046952" s="36" t="n">
        <v>0</v>
      </c>
      <c r="AM1046952" s="36" t="n">
        <f aca="false">IF(OR(AN1046952="2022-2023",AN1046952=2022), 1, 0)</f>
        <v>1</v>
      </c>
      <c r="AN1046952" s="36" t="s">
        <v>68</v>
      </c>
      <c r="AO1046952" s="36" t="n">
        <f aca="false">VLOOKUP($I1046952,'[1]Price List, Weapons &amp; Items'!B$1:F$1048576,5,0)</f>
        <v>0</v>
      </c>
      <c r="AP1046952" s="36" t="n">
        <f aca="false">IF(AND(AO1046952=1,M1046952="undisclosed")=TRUE(),1,0)</f>
        <v>0</v>
      </c>
      <c r="AQ1046952" s="36" t="n">
        <f aca="false">IF(AND(AO1046952=1,N1046952="undisclosed")=TRUE(),1,0)</f>
        <v>0</v>
      </c>
      <c r="AR1046952" s="36" t="n">
        <f aca="false">IFERROR(IF(SEARCH("ammuni",I1046952,1)&gt;0,1,0),0)</f>
        <v>0</v>
      </c>
      <c r="AS1046952" s="5" t="str">
        <f aca="false">VLOOKUP($I1046952,'[1]Price List, Weapons &amp; Items'!B$1:L$1048576,COLUMN('[1]Price List, Weapons &amp; Items'!$J$11)-1,0)</f>
        <v>Miscellaneous</v>
      </c>
      <c r="AT1046952" s="5" t="str">
        <f aca="false">IF(I1046952=".",".",VLOOKUP($I1046952,'[1]Price List, Weapons &amp; Items'!B$1:J$1048576,3,0))</f>
        <v>Under-barrel grenade launcher</v>
      </c>
      <c r="AU1046952" s="13" t="str">
        <f aca="true">IF(AG1046952=1,(OFFSET(I1046952,0,0,COUNTIF(#REF!,A1046952),1)),"")</f>
        <v/>
      </c>
      <c r="AV1046952" s="5" t="n">
        <f aca="false">VLOOKUP($I1046952,'[1]Price List, Weapons &amp; Items'!B$1:L$1048576,COLUMN('[1]Price List, Weapons &amp; Items'!$L$11)-1,0)</f>
        <v>0</v>
      </c>
      <c r="AW1046952" s="5" t="n">
        <f aca="false">IF(U1046952="Yes",1,0)</f>
        <v>1</v>
      </c>
      <c r="AX1046952" s="5" t="n">
        <f aca="false">IF(D1046952="Military",IF(OR(IFERROR(SEARCH("equipment",E1046952,1),0)&gt;0,IFERROR(SEARCH("weapons",E1046952,1),0)&gt;0),1,0),0)</f>
        <v>1</v>
      </c>
      <c r="AY1046952" s="5" t="str">
        <f aca="false">IFERROR(IF(VALUE(TEXT(C1046952,"mm"))=IF(AK1046952&gt;12,AK1046952-12,AK1046952),".",IF(TEXT(C1046952,"mm")="01",".",1)),"Value is not in date format")</f>
        <v>.</v>
      </c>
      <c r="AZ1046952" s="5" t="str">
        <f aca="false">IF(AND(A1046952=A1046951,C1046952=C1046951)=TRUE(),IF(F1046952=F1046951,".","1"),".")</f>
        <v>.</v>
      </c>
      <c r="BA1046952" s="5" t="str">
        <f aca="false">IF(AND(_xlfn.ISFORMULA(R1046952),_xlfn.ISFORMULA(S1046952),_xlfn.ISFORMULA(T1046952))=TRUE(),".",1)</f>
        <v>.</v>
      </c>
      <c r="BB1046952" s="5" t="str">
        <f aca="false">IF(T1046952&lt;&gt;".",IF(T1046952&gt;S1046952,1,"."),".")</f>
        <v>.</v>
      </c>
      <c r="BC1046952" s="5" t="n">
        <f aca="false">IFERROR(VLOOKUP(B1046952,'[1]Share, Heavy Weapons to Ukraine'!B$1:AA$1048576,COLUMN('[1]Share, Heavy Weapons to Ukraine'!C1046961)-1,0),0)</f>
        <v>1</v>
      </c>
      <c r="BD1046952" s="5" t="n">
        <f aca="false">VLOOKUP(Sheet1!B1046952,'[1]Country Summary (€)'!B$1:F$1048576,COLUMN('[1]Country Summary (€)'!C1046962)-1,FALSE())</f>
        <v>0</v>
      </c>
      <c r="BE1046952" s="5" t="str">
        <f aca="false">IF(AND(AG1046952=1,D1046952="Military",H1046952&lt;&gt;"Not given")=TRUE(),IF(SUMIFS(#REF!,#REF!,A1046952)&gt;0,ABS((SUMIFS(#REF!,#REF!,A1046952)/VLOOKUP("USD",'[1]Exchange Rates'!B$1:C$1048576,2,0)))/S1046952,"."),".")</f>
        <v>.</v>
      </c>
      <c r="BF1046952" s="1" t="str">
        <f aca="false">IF(AND(AG1046952=1,D1046952="Military",H1046952&lt;&gt;"Not given")=TRUE(),IF(SUMIFS(#REF!,#REF!,A1046952)&gt;0,IF((ABS((SUMIFS(#REF!,#REF!,A1046952)/VLOOKUP("USD",'[1]Exchange Rates'!B$1:C$1048576,2,0)))/S1046952)&gt;1,(SUMIFS(#REF!,#REF!,A1046952)-S1046952)/S1046952,(S1046952-SUMIFS(#REF!,#REF!,A1046952))/SUMIFS(#REF!,#REF!,A1046952)),"."),".")</f>
        <v>.</v>
      </c>
    </row>
    <row r="1046953" customFormat="false" ht="15.75" hidden="false" customHeight="true" outlineLevel="0" collapsed="false">
      <c r="A1046953" s="3" t="s">
        <v>104</v>
      </c>
      <c r="B1046953" s="3" t="s">
        <v>57</v>
      </c>
      <c r="C1046953" s="2" t="n">
        <v>44735</v>
      </c>
      <c r="D1046953" s="3" t="s">
        <v>105</v>
      </c>
      <c r="E1046953" s="3" t="s">
        <v>106</v>
      </c>
      <c r="F1046953" s="4" t="s">
        <v>236</v>
      </c>
      <c r="G1046953" s="5" t="s">
        <v>61</v>
      </c>
      <c r="H1046953" s="6" t="n">
        <v>450000000</v>
      </c>
      <c r="I1046953" s="49" t="s">
        <v>131</v>
      </c>
      <c r="J1046953" s="7" t="str">
        <f aca="false">VLOOKUP($I1046953,'[1]Price List, Weapons &amp; Items'!B$1:C$1048576,2,0)</f>
        <v>Light armaments &amp; infantry</v>
      </c>
      <c r="K1046953" s="7" t="str">
        <f aca="false">IF(I1046953=".",I1046953,VLOOKUP($I1046953,'[1]Price List, Weapons &amp; Items'!B$1:D$1048576,3,0))</f>
        <v>Small Arms and Light Weapons (SALW)</v>
      </c>
      <c r="L1046953" s="8" t="n">
        <f aca="false">VLOOKUP(I1046953,'[1]Price List, Weapons &amp; Items'!B$1:E$1048576,4,0)</f>
        <v>0</v>
      </c>
      <c r="M1046953" s="9" t="n">
        <v>2000</v>
      </c>
      <c r="N1046953" s="9" t="n">
        <v>2000</v>
      </c>
      <c r="O1046953" s="9" t="n">
        <f aca="false">VLOOKUP($I1046953,'[1]Price List, Weapons &amp; Items'!B$1:G$1048576,6,0)</f>
        <v>5300</v>
      </c>
      <c r="P1046953" s="6" t="str">
        <f aca="false">IF(TYPE(M1046953)=1,IF(TYPE(O1046953)=1,M1046953*O1046953,"No price"),".")</f>
        <v>No price</v>
      </c>
      <c r="Q1046953" s="6" t="str">
        <f aca="false">IF(TYPE(N1046953)=1,IF(TYPE(O1046953)=1,N1046953*O1046953,"No price"),".")</f>
        <v>No price</v>
      </c>
      <c r="R1046953" s="6" t="str">
        <f aca="false">IF(AG1046953=1,IF(H1046953&lt;&gt;"Not given",H1046953,IF(TYPE(H1046953)=2,IF(SUMIFS(#REF!,#REF!,A1046953)&gt;0,SUMIFS(#REF!,#REF!,A1046953),"."),"Format error")),"")</f>
        <v/>
      </c>
      <c r="S1046953" s="6" t="str">
        <f aca="false">IF(AND(AG1046953=1,R1046953&lt;&gt;".")=TRUE(),R1046953/VLOOKUP(G1046953,'[1]Exchange Rates'!B$1:C$1048576,2,0),IF(R1046953=".",".",""))</f>
        <v/>
      </c>
      <c r="T1046953" s="6" t="str">
        <f aca="false">IF(AG1046953=1,IF(AI1046953="Value is not given at all",".",IF(AI1046953="Value is given by the source",S1046953,IF(AI1046953="Value is calculated with prices",(IF(SUMIFS(#REF!,#REF!,A1046953)&gt;0,SUMIFS(#REF!,#REF!,A1046953),"."))/VLOOKUP("USD",'[1]Exchange Rates'!B$1:C$1048576,2,0),"Error with coding"))),"")</f>
        <v/>
      </c>
      <c r="U1046953" s="5" t="s">
        <v>63</v>
      </c>
      <c r="V1046953" s="47" t="s">
        <v>237</v>
      </c>
      <c r="W1046953" s="45" t="s">
        <v>72</v>
      </c>
      <c r="X1046953" s="45" t="s">
        <v>76</v>
      </c>
      <c r="Y1046953" s="45" t="s">
        <v>243</v>
      </c>
      <c r="Z1046953" s="5" t="n">
        <v>0</v>
      </c>
      <c r="AA1046953" s="5" t="n">
        <v>0</v>
      </c>
      <c r="AB1046953" s="5" t="n">
        <f aca="false">IF(AND(D1046953="Humanitarian", AE1046953&lt;&gt;"."), 1, 0)</f>
        <v>0</v>
      </c>
      <c r="AC1046953" s="5" t="n">
        <f aca="false">IF(OR(M1046953="undisclosed", M1046953="."), 0, IF(M1046953=N1046953, 1, 0))</f>
        <v>1</v>
      </c>
      <c r="AD1046953" s="5" t="n">
        <v>1</v>
      </c>
      <c r="AE1046953" s="45" t="s">
        <v>108</v>
      </c>
      <c r="AF1046953" s="12" t="str">
        <f aca="false">""</f>
        <v/>
      </c>
      <c r="AG1046953" s="36" t="n">
        <v>0</v>
      </c>
      <c r="AH1046953" s="46" t="s">
        <v>66</v>
      </c>
      <c r="AI1046953" s="36" t="s">
        <v>66</v>
      </c>
      <c r="AJ1046953" s="36" t="n">
        <v>1</v>
      </c>
      <c r="AK1046953" s="36" t="n">
        <v>6</v>
      </c>
      <c r="AL1046953" s="36" t="n">
        <v>0</v>
      </c>
      <c r="AM1046953" s="36" t="n">
        <f aca="false">IF(OR(AN1046953="2022-2023",AN1046953=2022), 1, 0)</f>
        <v>1</v>
      </c>
      <c r="AN1046953" s="36" t="s">
        <v>68</v>
      </c>
      <c r="AO1046953" s="36" t="n">
        <f aca="false">VLOOKUP($I1046953,'[1]Price List, Weapons &amp; Items'!B$1:F$1048576,5,0)</f>
        <v>0</v>
      </c>
      <c r="AP1046953" s="36" t="n">
        <f aca="false">IF(AND(AO1046953=1,M1046953="undisclosed")=TRUE(),1,0)</f>
        <v>0</v>
      </c>
      <c r="AQ1046953" s="36" t="n">
        <f aca="false">IF(AND(AO1046953=1,N1046953="undisclosed")=TRUE(),1,0)</f>
        <v>0</v>
      </c>
      <c r="AR1046953" s="36" t="n">
        <f aca="false">IFERROR(IF(SEARCH("ammuni",I1046953,1)&gt;0,1,0),0)</f>
        <v>0</v>
      </c>
      <c r="AS1046953" s="5" t="str">
        <f aca="false">VLOOKUP($I1046953,'[1]Price List, Weapons &amp; Items'!B$1:L$1048576,COLUMN('[1]Price List, Weapons &amp; Items'!$J$11)-1,0)</f>
        <v>Miscellaneous</v>
      </c>
      <c r="AT1046953" s="5" t="str">
        <f aca="false">IF(I1046953=".",".",VLOOKUP($I1046953,'[1]Price List, Weapons &amp; Items'!B$1:J$1048576,3,0))</f>
        <v>Small Arms and Light Weapons (SALW)</v>
      </c>
      <c r="AU1046953" s="13" t="str">
        <f aca="true">IF(AG1046953=1,(OFFSET(I1046953,0,0,COUNTIF(#REF!,A1046953),1)),"")</f>
        <v/>
      </c>
      <c r="AV1046953" s="5" t="n">
        <f aca="false">VLOOKUP($I1046953,'[1]Price List, Weapons &amp; Items'!B$1:L$1048576,COLUMN('[1]Price List, Weapons &amp; Items'!$L$11)-1,0)</f>
        <v>0</v>
      </c>
      <c r="AW1046953" s="5" t="n">
        <f aca="false">IF(U1046953="Yes",1,0)</f>
        <v>1</v>
      </c>
      <c r="AX1046953" s="5" t="n">
        <f aca="false">IF(D1046953="Military",IF(OR(IFERROR(SEARCH("equipment",E1046953,1),0)&gt;0,IFERROR(SEARCH("weapons",E1046953,1),0)&gt;0),1,0),0)</f>
        <v>1</v>
      </c>
      <c r="AY1046953" s="5" t="str">
        <f aca="false">IFERROR(IF(VALUE(TEXT(C1046953,"mm"))=IF(AK1046953&gt;12,AK1046953-12,AK1046953),".",IF(TEXT(C1046953,"mm")="01",".",1)),"Value is not in date format")</f>
        <v>.</v>
      </c>
      <c r="AZ1046953" s="5" t="str">
        <f aca="false">IF(AND(A1046953=A1046952,C1046953=C1046952)=TRUE(),IF(F1046953=F1046952,".","1"),".")</f>
        <v>.</v>
      </c>
      <c r="BA1046953" s="5" t="str">
        <f aca="false">IF(AND(_xlfn.ISFORMULA(R1046953),_xlfn.ISFORMULA(S1046953),_xlfn.ISFORMULA(T1046953))=TRUE(),".",1)</f>
        <v>.</v>
      </c>
      <c r="BB1046953" s="5" t="str">
        <f aca="false">IF(T1046953&lt;&gt;".",IF(T1046953&gt;S1046953,1,"."),".")</f>
        <v>.</v>
      </c>
      <c r="BC1046953" s="5" t="n">
        <f aca="false">IFERROR(VLOOKUP(B1046953,'[1]Share, Heavy Weapons to Ukraine'!B$1:AA$1048576,COLUMN('[1]Share, Heavy Weapons to Ukraine'!C1046962)-1,0),0)</f>
        <v>1</v>
      </c>
      <c r="BD1046953" s="5" t="n">
        <f aca="false">VLOOKUP(Sheet1!B1046953,'[1]Country Summary (€)'!B$1:F$1048576,COLUMN('[1]Country Summary (€)'!C1046963)-1,FALSE())</f>
        <v>0</v>
      </c>
      <c r="BE1046953" s="5" t="str">
        <f aca="false">IF(AND(AG1046953=1,D1046953="Military",H1046953&lt;&gt;"Not given")=TRUE(),IF(SUMIFS(#REF!,#REF!,A1046953)&gt;0,ABS((SUMIFS(#REF!,#REF!,A1046953)/VLOOKUP("USD",'[1]Exchange Rates'!B$1:C$1048576,2,0)))/S1046953,"."),".")</f>
        <v>.</v>
      </c>
      <c r="BF1046953" s="1" t="str">
        <f aca="false">IF(AND(AG1046953=1,D1046953="Military",H1046953&lt;&gt;"Not given")=TRUE(),IF(SUMIFS(#REF!,#REF!,A1046953)&gt;0,IF((ABS((SUMIFS(#REF!,#REF!,A1046953)/VLOOKUP("USD",'[1]Exchange Rates'!B$1:C$1048576,2,0)))/S1046953)&gt;1,(SUMIFS(#REF!,#REF!,A1046953)-S1046953)/S1046953,(S1046953-SUMIFS(#REF!,#REF!,A1046953))/SUMIFS(#REF!,#REF!,A1046953)),"."),".")</f>
        <v>.</v>
      </c>
    </row>
    <row r="1046954" customFormat="false" ht="15.75" hidden="false" customHeight="true" outlineLevel="0" collapsed="false">
      <c r="A1046954" s="3" t="s">
        <v>104</v>
      </c>
      <c r="B1046954" s="3" t="s">
        <v>57</v>
      </c>
      <c r="C1046954" s="2" t="n">
        <v>44735</v>
      </c>
      <c r="D1046954" s="3" t="s">
        <v>105</v>
      </c>
      <c r="E1046954" s="3" t="s">
        <v>106</v>
      </c>
      <c r="F1046954" s="4" t="s">
        <v>236</v>
      </c>
      <c r="G1046954" s="5" t="s">
        <v>61</v>
      </c>
      <c r="H1046954" s="6" t="n">
        <v>450000000</v>
      </c>
      <c r="I1046954" s="49" t="s">
        <v>244</v>
      </c>
      <c r="J1046954" s="7" t="str">
        <f aca="false">VLOOKUP($I1046954,'[1]Price List, Weapons &amp; Items'!B$1:C$1048576,2,0)</f>
        <v>Heavy weapon</v>
      </c>
      <c r="K1046954" s="7" t="str">
        <f aca="false">IF(I1046954=".",I1046954,VLOOKUP($I1046954,'[1]Price List, Weapons &amp; Items'!B$1:D$1048576,3,0))</f>
        <v>Patrol and coastal combatants</v>
      </c>
      <c r="L1046954" s="8" t="n">
        <f aca="false">VLOOKUP(I1046954,'[1]Price List, Weapons &amp; Items'!B$1:E$1048576,4,0)</f>
        <v>0</v>
      </c>
      <c r="M1046954" s="9" t="n">
        <v>18</v>
      </c>
      <c r="N1046954" s="9" t="n">
        <v>18</v>
      </c>
      <c r="O1046954" s="9" t="n">
        <f aca="false">VLOOKUP($I1046954,'[1]Price List, Weapons &amp; Items'!B$1:G$1048576,6,0)</f>
        <v>39916727.9</v>
      </c>
      <c r="P1046954" s="6" t="str">
        <f aca="false">IF(TYPE(M1046954)=1,IF(TYPE(O1046954)=1,M1046954*O1046954,"No price"),".")</f>
        <v>No price</v>
      </c>
      <c r="Q1046954" s="6" t="str">
        <f aca="false">IF(TYPE(N1046954)=1,IF(TYPE(O1046954)=1,N1046954*O1046954,"No price"),".")</f>
        <v>No price</v>
      </c>
      <c r="R1046954" s="6" t="str">
        <f aca="false">IF(AG1046954=1,IF(H1046954&lt;&gt;"Not given",H1046954,IF(TYPE(H1046954)=2,IF(SUMIFS(#REF!,#REF!,A1046954)&gt;0,SUMIFS(#REF!,#REF!,A1046954),"."),"Format error")),"")</f>
        <v/>
      </c>
      <c r="S1046954" s="6" t="str">
        <f aca="false">IF(AND(AG1046954=1,R1046954&lt;&gt;".")=TRUE(),R1046954/VLOOKUP(G1046954,'[1]Exchange Rates'!B$1:C$1048576,2,0),IF(R1046954=".",".",""))</f>
        <v/>
      </c>
      <c r="T1046954" s="6" t="str">
        <f aca="false">IF(AG1046954=1,IF(AI1046954="Value is not given at all",".",IF(AI1046954="Value is given by the source",S1046954,IF(AI1046954="Value is calculated with prices",(IF(SUMIFS(#REF!,#REF!,A1046954)&gt;0,SUMIFS(#REF!,#REF!,A1046954),"."))/VLOOKUP("USD",'[1]Exchange Rates'!B$1:C$1048576,2,0),"Error with coding"))),"")</f>
        <v/>
      </c>
      <c r="U1046954" s="5" t="s">
        <v>63</v>
      </c>
      <c r="V1046954" s="47" t="s">
        <v>237</v>
      </c>
      <c r="W1046954" s="45" t="s">
        <v>72</v>
      </c>
      <c r="X1046954" s="45" t="s">
        <v>76</v>
      </c>
      <c r="Y1046954" s="45" t="s">
        <v>245</v>
      </c>
      <c r="Z1046954" s="5" t="n">
        <v>0</v>
      </c>
      <c r="AA1046954" s="5" t="n">
        <v>0</v>
      </c>
      <c r="AB1046954" s="5" t="n">
        <f aca="false">IF(AND(D1046954="Humanitarian", AE1046954&lt;&gt;"."), 1, 0)</f>
        <v>0</v>
      </c>
      <c r="AC1046954" s="5" t="n">
        <f aca="false">IF(OR(M1046954="undisclosed", M1046954="."), 0, IF(M1046954=N1046954, 1, 0))</f>
        <v>1</v>
      </c>
      <c r="AD1046954" s="5" t="n">
        <v>1</v>
      </c>
      <c r="AE1046954" s="48" t="s">
        <v>146</v>
      </c>
      <c r="AF1046954" s="12" t="str">
        <f aca="false">""</f>
        <v/>
      </c>
      <c r="AG1046954" s="36" t="n">
        <v>0</v>
      </c>
      <c r="AH1046954" s="46" t="s">
        <v>66</v>
      </c>
      <c r="AI1046954" s="36" t="s">
        <v>66</v>
      </c>
      <c r="AJ1046954" s="36" t="n">
        <v>1</v>
      </c>
      <c r="AK1046954" s="36" t="n">
        <v>6</v>
      </c>
      <c r="AL1046954" s="36" t="n">
        <v>0</v>
      </c>
      <c r="AM1046954" s="36" t="n">
        <f aca="false">IF(OR(AN1046954="2022-2023",AN1046954=2022), 1, 0)</f>
        <v>1</v>
      </c>
      <c r="AN1046954" s="36" t="s">
        <v>68</v>
      </c>
      <c r="AO1046954" s="36" t="n">
        <f aca="false">VLOOKUP($I1046954,'[1]Price List, Weapons &amp; Items'!B$1:F$1048576,5,0)</f>
        <v>0</v>
      </c>
      <c r="AP1046954" s="36" t="n">
        <f aca="false">IF(AND(AO1046954=1,M1046954="undisclosed")=TRUE(),1,0)</f>
        <v>0</v>
      </c>
      <c r="AQ1046954" s="36" t="n">
        <f aca="false">IF(AND(AO1046954=1,N1046954="undisclosed")=TRUE(),1,0)</f>
        <v>0</v>
      </c>
      <c r="AR1046954" s="36" t="n">
        <f aca="false">IFERROR(IF(SEARCH("ammuni",I1046954,1)&gt;0,1,0),0)</f>
        <v>0</v>
      </c>
      <c r="AS1046954" s="5" t="str">
        <f aca="false">VLOOKUP($I1046954,'[1]Price List, Weapons &amp; Items'!B$1:L$1048576,COLUMN('[1]Price List, Weapons &amp; Items'!$J$11)-1,0)</f>
        <v>Military media (incl. websites)</v>
      </c>
      <c r="AT1046954" s="5" t="str">
        <f aca="false">IF(I1046954=".",".",VLOOKUP($I1046954,'[1]Price List, Weapons &amp; Items'!B$1:J$1048576,3,0))</f>
        <v>Patrol and coastal combatants</v>
      </c>
      <c r="AU1046954" s="13" t="str">
        <f aca="true">IF(AG1046954=1,(OFFSET(I1046954,0,0,COUNTIF(#REF!,A1046954),1)),"")</f>
        <v/>
      </c>
      <c r="AV1046954" s="5" t="n">
        <f aca="false">VLOOKUP($I1046954,'[1]Price List, Weapons &amp; Items'!B$1:L$1048576,COLUMN('[1]Price List, Weapons &amp; Items'!$L$11)-1,0)</f>
        <v>0</v>
      </c>
      <c r="AW1046954" s="5" t="n">
        <f aca="false">IF(U1046954="Yes",1,0)</f>
        <v>1</v>
      </c>
      <c r="AX1046954" s="5" t="n">
        <f aca="false">IF(D1046954="Military",IF(OR(IFERROR(SEARCH("equipment",E1046954,1),0)&gt;0,IFERROR(SEARCH("weapons",E1046954,1),0)&gt;0),1,0),0)</f>
        <v>1</v>
      </c>
      <c r="AY1046954" s="5" t="str">
        <f aca="false">IFERROR(IF(VALUE(TEXT(C1046954,"mm"))=IF(AK1046954&gt;12,AK1046954-12,AK1046954),".",IF(TEXT(C1046954,"mm")="01",".",1)),"Value is not in date format")</f>
        <v>.</v>
      </c>
      <c r="AZ1046954" s="5" t="str">
        <f aca="false">IF(AND(A1046954=A1046953,C1046954=C1046953)=TRUE(),IF(F1046954=F1046953,".","1"),".")</f>
        <v>.</v>
      </c>
      <c r="BA1046954" s="5" t="str">
        <f aca="false">IF(AND(_xlfn.ISFORMULA(R1046954),_xlfn.ISFORMULA(S1046954),_xlfn.ISFORMULA(T1046954))=TRUE(),".",1)</f>
        <v>.</v>
      </c>
      <c r="BB1046954" s="5" t="str">
        <f aca="false">IF(T1046954&lt;&gt;".",IF(T1046954&gt;S1046954,1,"."),".")</f>
        <v>.</v>
      </c>
      <c r="BC1046954" s="5" t="n">
        <f aca="false">IFERROR(VLOOKUP(B1046954,'[1]Share, Heavy Weapons to Ukraine'!B$1:AA$1048576,COLUMN('[1]Share, Heavy Weapons to Ukraine'!C1046963)-1,0),0)</f>
        <v>1</v>
      </c>
      <c r="BD1046954" s="5" t="n">
        <f aca="false">VLOOKUP(Sheet1!B1046954,'[1]Country Summary (€)'!B$1:F$1048576,COLUMN('[1]Country Summary (€)'!C1046964)-1,FALSE())</f>
        <v>0</v>
      </c>
      <c r="BE1046954" s="5" t="str">
        <f aca="false">IF(AND(AG1046954=1,D1046954="Military",H1046954&lt;&gt;"Not given")=TRUE(),IF(SUMIFS(#REF!,#REF!,A1046954)&gt;0,ABS((SUMIFS(#REF!,#REF!,A1046954)/VLOOKUP("USD",'[1]Exchange Rates'!B$1:C$1048576,2,0)))/S1046954,"."),".")</f>
        <v>.</v>
      </c>
      <c r="BF1046954" s="1" t="str">
        <f aca="false">IF(AND(AG1046954=1,D1046954="Military",H1046954&lt;&gt;"Not given")=TRUE(),IF(SUMIFS(#REF!,#REF!,A1046954)&gt;0,IF((ABS((SUMIFS(#REF!,#REF!,A1046954)/VLOOKUP("USD",'[1]Exchange Rates'!B$1:C$1048576,2,0)))/S1046954)&gt;1,(SUMIFS(#REF!,#REF!,A1046954)-S1046954)/S1046954,(S1046954-SUMIFS(#REF!,#REF!,A1046954))/SUMIFS(#REF!,#REF!,A1046954)),"."),".")</f>
        <v>.</v>
      </c>
    </row>
    <row r="1046955" customFormat="false" ht="15.75" hidden="false" customHeight="true" outlineLevel="0" collapsed="false">
      <c r="A1046955" s="3" t="s">
        <v>104</v>
      </c>
      <c r="B1046955" s="3" t="s">
        <v>57</v>
      </c>
      <c r="C1046955" s="2" t="n">
        <v>44735</v>
      </c>
      <c r="D1046955" s="3" t="s">
        <v>105</v>
      </c>
      <c r="E1046955" s="3" t="s">
        <v>106</v>
      </c>
      <c r="F1046955" s="4" t="s">
        <v>236</v>
      </c>
      <c r="G1046955" s="5" t="s">
        <v>61</v>
      </c>
      <c r="H1046955" s="6" t="n">
        <v>450000000</v>
      </c>
      <c r="I1046955" s="49" t="s">
        <v>224</v>
      </c>
      <c r="J1046955" s="7" t="str">
        <f aca="false">VLOOKUP($I1046955,'[1]Price List, Weapons &amp; Items'!B$1:C$1048576,2,0)</f>
        <v>Military equipment</v>
      </c>
      <c r="K1046955" s="7" t="str">
        <f aca="false">IF(I1046955=".",I1046955,VLOOKUP($I1046955,'[1]Price List, Weapons &amp; Items'!B$1:D$1048576,3,0))</f>
        <v>spare parts</v>
      </c>
      <c r="L1046955" s="8" t="n">
        <f aca="false">VLOOKUP(I1046955,'[1]Price List, Weapons &amp; Items'!B$1:E$1048576,4,0)</f>
        <v>0</v>
      </c>
      <c r="M1046955" s="9" t="s">
        <v>166</v>
      </c>
      <c r="N1046955" s="9" t="s">
        <v>166</v>
      </c>
      <c r="O1046955" s="9" t="str">
        <f aca="false">VLOOKUP($I1046955,'[1]Price List, Weapons &amp; Items'!B$1:G$1048576,6,0)</f>
        <v>.</v>
      </c>
      <c r="P1046955" s="6" t="str">
        <f aca="false">IF(TYPE(M1046955)=1,IF(TYPE(O1046955)=1,M1046955*O1046955,"No price"),".")</f>
        <v>.</v>
      </c>
      <c r="Q1046955" s="6" t="str">
        <f aca="false">IF(TYPE(N1046955)=1,IF(TYPE(O1046955)=1,N1046955*O1046955,"No price"),".")</f>
        <v>.</v>
      </c>
      <c r="R1046955" s="6" t="str">
        <f aca="false">IF(AG1046955=1,IF(H1046955&lt;&gt;"Not given",H1046955,IF(TYPE(H1046955)=2,IF(SUMIFS(#REF!,#REF!,A1046955)&gt;0,SUMIFS(#REF!,#REF!,A1046955),"."),"Format error")),"")</f>
        <v/>
      </c>
      <c r="S1046955" s="6" t="str">
        <f aca="false">IF(AND(AG1046955=1,R1046955&lt;&gt;".")=TRUE(),R1046955/VLOOKUP(G1046955,'[1]Exchange Rates'!B$1:C$1048576,2,0),IF(R1046955=".",".",""))</f>
        <v/>
      </c>
      <c r="T1046955" s="6" t="str">
        <f aca="false">IF(AG1046955=1,IF(AI1046955="Value is not given at all",".",IF(AI1046955="Value is given by the source",S1046955,IF(AI1046955="Value is calculated with prices",(IF(SUMIFS(#REF!,#REF!,A1046955)&gt;0,SUMIFS(#REF!,#REF!,A1046955),"."))/VLOOKUP("USD",'[1]Exchange Rates'!B$1:C$1048576,2,0),"Error with coding"))),"")</f>
        <v/>
      </c>
      <c r="U1046955" s="5" t="s">
        <v>63</v>
      </c>
      <c r="V1046955" s="47" t="s">
        <v>237</v>
      </c>
      <c r="W1046955" s="45" t="s">
        <v>72</v>
      </c>
      <c r="X1046955" s="45" t="s">
        <v>76</v>
      </c>
      <c r="Y1046955" s="45" t="s">
        <v>246</v>
      </c>
      <c r="Z1046955" s="5" t="n">
        <v>0</v>
      </c>
      <c r="AA1046955" s="5" t="n">
        <v>0</v>
      </c>
      <c r="AB1046955" s="5" t="n">
        <f aca="false">IF(AND(D1046955="Humanitarian", AE1046955&lt;&gt;"."), 1, 0)</f>
        <v>0</v>
      </c>
      <c r="AC1046955" s="5" t="n">
        <f aca="false">IF(OR(M1046955="undisclosed", M1046955="."), 0, IF(M1046955=N1046955, 1, 0))</f>
        <v>0</v>
      </c>
      <c r="AD1046955" s="5" t="n">
        <v>1</v>
      </c>
      <c r="AE1046955" s="45" t="s">
        <v>108</v>
      </c>
      <c r="AF1046955" s="12" t="str">
        <f aca="false">""</f>
        <v/>
      </c>
      <c r="AG1046955" s="36" t="n">
        <v>0</v>
      </c>
      <c r="AH1046955" s="46" t="s">
        <v>66</v>
      </c>
      <c r="AI1046955" s="36" t="s">
        <v>66</v>
      </c>
      <c r="AJ1046955" s="36" t="n">
        <v>1</v>
      </c>
      <c r="AK1046955" s="36" t="n">
        <v>6</v>
      </c>
      <c r="AL1046955" s="36" t="n">
        <v>0</v>
      </c>
      <c r="AM1046955" s="36" t="n">
        <f aca="false">IF(OR(AN1046955="2022-2023",AN1046955=2022), 1, 0)</f>
        <v>1</v>
      </c>
      <c r="AN1046955" s="36" t="s">
        <v>68</v>
      </c>
      <c r="AO1046955" s="36" t="n">
        <f aca="false">VLOOKUP($I1046955,'[1]Price List, Weapons &amp; Items'!B$1:F$1048576,5,0)</f>
        <v>0</v>
      </c>
      <c r="AP1046955" s="36" t="n">
        <f aca="false">IF(AND(AO1046955=1,M1046955="undisclosed")=TRUE(),1,0)</f>
        <v>0</v>
      </c>
      <c r="AQ1046955" s="36" t="n">
        <f aca="false">IF(AND(AO1046955=1,N1046955="undisclosed")=TRUE(),1,0)</f>
        <v>0</v>
      </c>
      <c r="AR1046955" s="36" t="n">
        <f aca="false">IFERROR(IF(SEARCH("ammuni",I1046955,1)&gt;0,1,0),0)</f>
        <v>0</v>
      </c>
      <c r="AS1046955" s="5" t="str">
        <f aca="false">VLOOKUP($I1046955,'[1]Price List, Weapons &amp; Items'!B$1:L$1048576,COLUMN('[1]Price List, Weapons &amp; Items'!$J$11)-1,0)</f>
        <v>.</v>
      </c>
      <c r="AT1046955" s="5" t="str">
        <f aca="false">IF(I1046955=".",".",VLOOKUP($I1046955,'[1]Price List, Weapons &amp; Items'!B$1:J$1048576,3,0))</f>
        <v>spare parts</v>
      </c>
      <c r="AU1046955" s="13" t="str">
        <f aca="true">IF(AG1046955=1,(OFFSET(I1046955,0,0,COUNTIF(#REF!,A1046955),1)),"")</f>
        <v/>
      </c>
      <c r="AV1046955" s="5" t="str">
        <f aca="false">VLOOKUP($I1046955,'[1]Price List, Weapons &amp; Items'!B$1:L$1048576,COLUMN('[1]Price List, Weapons &amp; Items'!$L$11)-1,0)</f>
        <v>no price, 0 count</v>
      </c>
      <c r="AW1046955" s="5" t="n">
        <f aca="false">IF(U1046955="Yes",1,0)</f>
        <v>1</v>
      </c>
      <c r="AX1046955" s="5" t="n">
        <f aca="false">IF(D1046955="Military",IF(OR(IFERROR(SEARCH("equipment",E1046955,1),0)&gt;0,IFERROR(SEARCH("weapons",E1046955,1),0)&gt;0),1,0),0)</f>
        <v>1</v>
      </c>
      <c r="AY1046955" s="5" t="str">
        <f aca="false">IFERROR(IF(VALUE(TEXT(C1046955,"mm"))=IF(AK1046955&gt;12,AK1046955-12,AK1046955),".",IF(TEXT(C1046955,"mm")="01",".",1)),"Value is not in date format")</f>
        <v>.</v>
      </c>
      <c r="AZ1046955" s="5" t="str">
        <f aca="false">IF(AND(A1046955=A1046954,C1046955=C1046954)=TRUE(),IF(F1046955=F1046954,".","1"),".")</f>
        <v>.</v>
      </c>
      <c r="BA1046955" s="5" t="str">
        <f aca="false">IF(AND(_xlfn.ISFORMULA(R1046955),_xlfn.ISFORMULA(S1046955),_xlfn.ISFORMULA(T1046955))=TRUE(),".",1)</f>
        <v>.</v>
      </c>
      <c r="BB1046955" s="5" t="str">
        <f aca="false">IF(T1046955&lt;&gt;".",IF(T1046955&gt;S1046955,1,"."),".")</f>
        <v>.</v>
      </c>
      <c r="BC1046955" s="5" t="n">
        <f aca="false">IFERROR(VLOOKUP(B1046955,'[1]Share, Heavy Weapons to Ukraine'!B$1:AA$1048576,COLUMN('[1]Share, Heavy Weapons to Ukraine'!C1046964)-1,0),0)</f>
        <v>1</v>
      </c>
      <c r="BD1046955" s="5" t="n">
        <f aca="false">VLOOKUP(Sheet1!B1046955,'[1]Country Summary (€)'!B$1:F$1048576,COLUMN('[1]Country Summary (€)'!C1046965)-1,FALSE())</f>
        <v>0</v>
      </c>
      <c r="BE1046955" s="5" t="str">
        <f aca="false">IF(AND(AG1046955=1,D1046955="Military",H1046955&lt;&gt;"Not given")=TRUE(),IF(SUMIFS(#REF!,#REF!,A1046955)&gt;0,ABS((SUMIFS(#REF!,#REF!,A1046955)/VLOOKUP("USD",'[1]Exchange Rates'!B$1:C$1048576,2,0)))/S1046955,"."),".")</f>
        <v>.</v>
      </c>
      <c r="BF1046955" s="1" t="str">
        <f aca="false">IF(AND(AG1046955=1,D1046955="Military",H1046955&lt;&gt;"Not given")=TRUE(),IF(SUMIFS(#REF!,#REF!,A1046955)&gt;0,IF((ABS((SUMIFS(#REF!,#REF!,A1046955)/VLOOKUP("USD",'[1]Exchange Rates'!B$1:C$1048576,2,0)))/S1046955)&gt;1,(SUMIFS(#REF!,#REF!,A1046955)-S1046955)/S1046955,(S1046955-SUMIFS(#REF!,#REF!,A1046955))/SUMIFS(#REF!,#REF!,A1046955)),"."),".")</f>
        <v>.</v>
      </c>
    </row>
    <row r="1046956" customFormat="false" ht="15.75" hidden="false" customHeight="true" outlineLevel="0" collapsed="false">
      <c r="A1046956" s="3" t="s">
        <v>104</v>
      </c>
      <c r="B1046956" s="3" t="s">
        <v>57</v>
      </c>
      <c r="C1046956" s="2" t="n">
        <v>44743</v>
      </c>
      <c r="D1046956" s="3" t="s">
        <v>105</v>
      </c>
      <c r="E1046956" s="3" t="s">
        <v>106</v>
      </c>
      <c r="F1046956" s="4" t="s">
        <v>247</v>
      </c>
      <c r="G1046956" s="5" t="s">
        <v>61</v>
      </c>
      <c r="H1046956" s="6" t="n">
        <v>50000000</v>
      </c>
      <c r="I1046956" s="1" t="s">
        <v>231</v>
      </c>
      <c r="J1046956" s="7" t="str">
        <f aca="false">VLOOKUP($I1046956,'[1]Price List, Weapons &amp; Items'!B$1:C$1048576,2,0)</f>
        <v>Ammunition for heavy weapon</v>
      </c>
      <c r="K1046956" s="7" t="str">
        <f aca="false">IF(I1046956=".",I1046956,VLOOKUP($I1046956,'[1]Price List, Weapons &amp; Items'!B$1:D$1048576,3,0))</f>
        <v>227mm MLRS ammunition</v>
      </c>
      <c r="L1046956" s="8" t="n">
        <f aca="false">VLOOKUP(I1046956,'[1]Price List, Weapons &amp; Items'!B$1:E$1048576,4,0)</f>
        <v>0</v>
      </c>
      <c r="M1046956" s="9" t="s">
        <v>166</v>
      </c>
      <c r="N1046956" s="9" t="s">
        <v>166</v>
      </c>
      <c r="O1046956" s="9" t="n">
        <f aca="false">VLOOKUP($I1046956,'[1]Price List, Weapons &amp; Items'!B$1:G$1048576,6,0)</f>
        <v>150000</v>
      </c>
      <c r="P1046956" s="6" t="str">
        <f aca="false">IF(TYPE(M1046956)=1,IF(TYPE(O1046956)=1,M1046956*O1046956,"No price"),".")</f>
        <v>.</v>
      </c>
      <c r="Q1046956" s="6" t="str">
        <f aca="false">IF(TYPE(N1046956)=1,IF(TYPE(O1046956)=1,N1046956*O1046956,"No price"),".")</f>
        <v>.</v>
      </c>
      <c r="R1046956" s="6" t="str">
        <f aca="false">IF(AG1046956=1,IF(H1046956&lt;&gt;"Not given",H1046956,IF(TYPE(H1046956)=2,IF(SUMIFS(#REF!,#REF!,A1046956)&gt;0,SUMIFS(#REF!,#REF!,A1046956),"."),"Format error")),"")</f>
        <v/>
      </c>
      <c r="S1046956" s="6" t="str">
        <f aca="false">IF(AND(AG1046956=1,R1046956&lt;&gt;".")=TRUE(),R1046956/VLOOKUP(G1046956,'[1]Exchange Rates'!B$1:C$1048576,2,0),IF(R1046956=".",".",""))</f>
        <v/>
      </c>
      <c r="T1046956" s="6" t="str">
        <f aca="false">IF(AG1046956=1,IF(AI1046956="Value is not given at all",".",IF(AI1046956="Value is given by the source",S1046956,IF(AI1046956="Value is calculated with prices",(IF(SUMIFS(#REF!,#REF!,A1046956)&gt;0,SUMIFS(#REF!,#REF!,A1046956),"."))/VLOOKUP("USD",'[1]Exchange Rates'!B$1:C$1048576,2,0),"Error with coding"))),"")</f>
        <v/>
      </c>
      <c r="U1046956" s="5" t="s">
        <v>63</v>
      </c>
      <c r="V1046956" s="32" t="s">
        <v>248</v>
      </c>
      <c r="W1046956" s="45" t="s">
        <v>72</v>
      </c>
      <c r="X1046956" s="45" t="s">
        <v>76</v>
      </c>
      <c r="Y1046956" s="45" t="s">
        <v>249</v>
      </c>
      <c r="Z1046956" s="5" t="n">
        <v>0</v>
      </c>
      <c r="AA1046956" s="5" t="n">
        <v>0</v>
      </c>
      <c r="AB1046956" s="5" t="n">
        <f aca="false">IF(AND(D1046956="Humanitarian", AE1046956&lt;&gt;"."), 1, 0)</f>
        <v>0</v>
      </c>
      <c r="AC1046956" s="5" t="n">
        <f aca="false">IF(OR(M1046956="undisclosed", M1046956="."), 0, IF(M1046956=N1046956, 1, 0))</f>
        <v>0</v>
      </c>
      <c r="AD1046956" s="5" t="n">
        <v>1</v>
      </c>
      <c r="AE1046956" s="45" t="s">
        <v>108</v>
      </c>
      <c r="AF1046956" s="12" t="str">
        <f aca="false">""</f>
        <v/>
      </c>
      <c r="AG1046956" s="36" t="n">
        <v>0</v>
      </c>
      <c r="AH1046956" s="46" t="s">
        <v>66</v>
      </c>
      <c r="AI1046956" s="36" t="s">
        <v>66</v>
      </c>
      <c r="AJ1046956" s="36" t="n">
        <v>1</v>
      </c>
      <c r="AK1046956" s="36" t="n">
        <v>7</v>
      </c>
      <c r="AL1046956" s="36" t="n">
        <v>0</v>
      </c>
      <c r="AM1046956" s="36" t="n">
        <f aca="false">IF(OR(AN1046956="2022-2023",AN1046956=2022), 1, 0)</f>
        <v>1</v>
      </c>
      <c r="AN1046956" s="36" t="s">
        <v>68</v>
      </c>
      <c r="AO1046956" s="36" t="n">
        <f aca="false">VLOOKUP($I1046956,'[1]Price List, Weapons &amp; Items'!B$1:F$1048576,5,0)</f>
        <v>1</v>
      </c>
      <c r="AP1046956" s="36" t="n">
        <f aca="false">IF(AND(AO1046956=1,M1046956="undisclosed")=TRUE(),1,0)</f>
        <v>1</v>
      </c>
      <c r="AQ1046956" s="36" t="n">
        <f aca="false">IF(AND(AO1046956=1,N1046956="undisclosed")=TRUE(),1,0)</f>
        <v>1</v>
      </c>
      <c r="AR1046956" s="36" t="n">
        <f aca="false">IFERROR(IF(SEARCH("ammuni",I1046956,1)&gt;0,1,0),0)</f>
        <v>1</v>
      </c>
      <c r="AS1046956" s="5" t="str">
        <f aca="false">VLOOKUP($I1046956,'[1]Price List, Weapons &amp; Items'!B$1:L$1048576,COLUMN('[1]Price List, Weapons &amp; Items'!$J$11)-1,0)</f>
        <v>Media reports (incl. social media)</v>
      </c>
      <c r="AT1046956" s="5" t="str">
        <f aca="false">IF(I1046956=".",".",VLOOKUP($I1046956,'[1]Price List, Weapons &amp; Items'!B$1:J$1048576,3,0))</f>
        <v>227mm MLRS ammunition</v>
      </c>
      <c r="AU1046956" s="13" t="str">
        <f aca="true">IF(AG1046956=1,(OFFSET(I1046956,0,0,COUNTIF(#REF!,A1046956),1)),"")</f>
        <v/>
      </c>
      <c r="AV1046956" s="5" t="str">
        <f aca="false">VLOOKUP($I1046956,'[1]Price List, Weapons &amp; Items'!B$1:L$1048576,COLUMN('[1]Price List, Weapons &amp; Items'!$L$11)-1,0)</f>
        <v>no price, 0 count</v>
      </c>
      <c r="AW1046956" s="5" t="n">
        <f aca="false">IF(U1046956="Yes",1,0)</f>
        <v>1</v>
      </c>
      <c r="AX1046956" s="5" t="n">
        <f aca="false">IF(D1046956="Military",IF(OR(IFERROR(SEARCH("equipment",E1046956,1),0)&gt;0,IFERROR(SEARCH("weapons",E1046956,1),0)&gt;0),1,0),0)</f>
        <v>1</v>
      </c>
      <c r="AY1046956" s="5" t="str">
        <f aca="false">IFERROR(IF(VALUE(TEXT(C1046956,"mm"))=IF(AK1046956&gt;12,AK1046956-12,AK1046956),".",IF(TEXT(C1046956,"mm")="01",".",1)),"Value is not in date format")</f>
        <v>.</v>
      </c>
      <c r="AZ1046956" s="5" t="str">
        <f aca="false">IF(AND(A1046956=A1046955,C1046956=C1046955)=TRUE(),IF(F1046956=F1046955,".","1"),".")</f>
        <v>.</v>
      </c>
      <c r="BA1046956" s="5" t="str">
        <f aca="false">IF(AND(_xlfn.ISFORMULA(R1046956),_xlfn.ISFORMULA(S1046956),_xlfn.ISFORMULA(T1046956))=TRUE(),".",1)</f>
        <v>.</v>
      </c>
      <c r="BB1046956" s="5" t="str">
        <f aca="false">IF(T1046956&lt;&gt;".",IF(T1046956&gt;S1046956,1,"."),".")</f>
        <v>.</v>
      </c>
      <c r="BC1046956" s="5" t="n">
        <f aca="false">IFERROR(VLOOKUP(B1046956,'[1]Share, Heavy Weapons to Ukraine'!B$1:AA$1048576,COLUMN('[1]Share, Heavy Weapons to Ukraine'!C1046965)-1,0),0)</f>
        <v>1</v>
      </c>
      <c r="BD1046956" s="5" t="n">
        <f aca="false">VLOOKUP(Sheet1!B1046956,'[1]Country Summary (€)'!B$1:F$1048576,COLUMN('[1]Country Summary (€)'!C1046966)-1,FALSE())</f>
        <v>0</v>
      </c>
      <c r="BE1046956" s="5" t="str">
        <f aca="false">IF(AND(AG1046956=1,D1046956="Military",H1046956&lt;&gt;"Not given")=TRUE(),IF(SUMIFS(#REF!,#REF!,A1046956)&gt;0,ABS((SUMIFS(#REF!,#REF!,A1046956)/VLOOKUP("USD",'[1]Exchange Rates'!B$1:C$1048576,2,0)))/S1046956,"."),".")</f>
        <v>.</v>
      </c>
      <c r="BF1046956" s="1" t="str">
        <f aca="false">IF(AND(AG1046956=1,D1046956="Military",H1046956&lt;&gt;"Not given")=TRUE(),IF(SUMIFS(#REF!,#REF!,A1046956)&gt;0,IF((ABS((SUMIFS(#REF!,#REF!,A1046956)/VLOOKUP("USD",'[1]Exchange Rates'!B$1:C$1048576,2,0)))/S1046956)&gt;1,(SUMIFS(#REF!,#REF!,A1046956)-S1046956)/S1046956,(S1046956-SUMIFS(#REF!,#REF!,A1046956))/SUMIFS(#REF!,#REF!,A1046956)),"."),".")</f>
        <v>.</v>
      </c>
    </row>
    <row r="1046957" customFormat="false" ht="15.75" hidden="false" customHeight="true" outlineLevel="0" collapsed="false">
      <c r="A1046957" s="3" t="s">
        <v>104</v>
      </c>
      <c r="B1046957" s="3" t="s">
        <v>57</v>
      </c>
      <c r="C1046957" s="2" t="n">
        <v>44751</v>
      </c>
      <c r="D1046957" s="3" t="s">
        <v>105</v>
      </c>
      <c r="E1046957" s="3" t="s">
        <v>106</v>
      </c>
      <c r="F1046957" s="4" t="s">
        <v>250</v>
      </c>
      <c r="G1046957" s="5" t="s">
        <v>61</v>
      </c>
      <c r="H1046957" s="6" t="n">
        <v>400000000</v>
      </c>
      <c r="I1046957" s="1" t="s">
        <v>206</v>
      </c>
      <c r="J1046957" s="7" t="str">
        <f aca="false">VLOOKUP($I1046957,'[1]Price List, Weapons &amp; Items'!B$1:C$1048576,2,0)</f>
        <v>Heavy weapon</v>
      </c>
      <c r="K1046957" s="7" t="str">
        <f aca="false">IF(I1046957=".",I1046957,VLOOKUP($I1046957,'[1]Price List, Weapons &amp; Items'!B$1:D$1048576,3,0))</f>
        <v>227mm MLRS</v>
      </c>
      <c r="L1046957" s="8" t="n">
        <f aca="false">VLOOKUP(I1046957,'[1]Price List, Weapons &amp; Items'!B$1:E$1048576,4,0)</f>
        <v>0</v>
      </c>
      <c r="M1046957" s="9" t="n">
        <v>4</v>
      </c>
      <c r="N1046957" s="9" t="n">
        <v>4</v>
      </c>
      <c r="O1046957" s="9" t="n">
        <f aca="false">VLOOKUP($I1046957,'[1]Price List, Weapons &amp; Items'!B$1:G$1048576,6,0)</f>
        <v>15076313.03</v>
      </c>
      <c r="P1046957" s="6" t="str">
        <f aca="false">IF(TYPE(M1046957)=1,IF(TYPE(O1046957)=1,M1046957*O1046957,"No price"),".")</f>
        <v>No price</v>
      </c>
      <c r="Q1046957" s="6" t="str">
        <f aca="false">IF(TYPE(N1046957)=1,IF(TYPE(O1046957)=1,N1046957*O1046957,"No price"),".")</f>
        <v>No price</v>
      </c>
      <c r="R1046957" s="6" t="str">
        <f aca="false">IF(AG1046957=1,IF(H1046957&lt;&gt;"Not given",H1046957,IF(TYPE(H1046957)=2,IF(SUMIFS(#REF!,#REF!,A1046957)&gt;0,SUMIFS(#REF!,#REF!,A1046957),"."),"Format error")),"")</f>
        <v/>
      </c>
      <c r="S1046957" s="6" t="str">
        <f aca="false">IF(AND(AG1046957=1,R1046957&lt;&gt;".")=TRUE(),R1046957/VLOOKUP(G1046957,'[1]Exchange Rates'!B$1:C$1048576,2,0),IF(R1046957=".",".",""))</f>
        <v/>
      </c>
      <c r="T1046957" s="6" t="str">
        <f aca="false">IF(AG1046957=1,IF(AI1046957="Value is not given at all",".",IF(AI1046957="Value is given by the source",S1046957,IF(AI1046957="Value is calculated with prices",(IF(SUMIFS(#REF!,#REF!,A1046957)&gt;0,SUMIFS(#REF!,#REF!,A1046957),"."))/VLOOKUP("USD",'[1]Exchange Rates'!B$1:C$1048576,2,0),"Error with coding"))),"")</f>
        <v/>
      </c>
      <c r="U1046957" s="5" t="s">
        <v>63</v>
      </c>
      <c r="V1046957" s="47" t="s">
        <v>251</v>
      </c>
      <c r="W1046957" s="45" t="s">
        <v>72</v>
      </c>
      <c r="X1046957" s="45" t="s">
        <v>76</v>
      </c>
      <c r="Y1046957" s="45" t="s">
        <v>252</v>
      </c>
      <c r="Z1046957" s="5" t="n">
        <v>0</v>
      </c>
      <c r="AA1046957" s="5" t="n">
        <v>0</v>
      </c>
      <c r="AB1046957" s="5" t="n">
        <f aca="false">IF(AND(D1046957="Humanitarian", AE1046957&lt;&gt;"."), 1, 0)</f>
        <v>0</v>
      </c>
      <c r="AC1046957" s="5" t="n">
        <f aca="false">IF(OR(M1046957="undisclosed", M1046957="."), 0, IF(M1046957=N1046957, 1, 0))</f>
        <v>1</v>
      </c>
      <c r="AD1046957" s="5" t="n">
        <v>0</v>
      </c>
      <c r="AE1046957" s="45" t="s">
        <v>208</v>
      </c>
      <c r="AF1046957" s="12" t="str">
        <f aca="false">""</f>
        <v/>
      </c>
      <c r="AG1046957" s="36" t="n">
        <v>0</v>
      </c>
      <c r="AH1046957" s="46" t="s">
        <v>66</v>
      </c>
      <c r="AI1046957" s="36" t="s">
        <v>66</v>
      </c>
      <c r="AJ1046957" s="36" t="n">
        <v>1</v>
      </c>
      <c r="AK1046957" s="36" t="n">
        <v>7</v>
      </c>
      <c r="AL1046957" s="36" t="n">
        <v>0</v>
      </c>
      <c r="AM1046957" s="36" t="n">
        <f aca="false">IF(OR(AN1046957="2022-2023",AN1046957=2022), 1, 0)</f>
        <v>1</v>
      </c>
      <c r="AN1046957" s="36" t="s">
        <v>68</v>
      </c>
      <c r="AO1046957" s="36" t="n">
        <f aca="false">VLOOKUP($I1046957,'[1]Price List, Weapons &amp; Items'!B$1:F$1048576,5,0)</f>
        <v>1</v>
      </c>
      <c r="AP1046957" s="36" t="n">
        <f aca="false">IF(AND(AO1046957=1,M1046957="undisclosed")=TRUE(),1,0)</f>
        <v>0</v>
      </c>
      <c r="AQ1046957" s="36" t="n">
        <f aca="false">IF(AND(AO1046957=1,N1046957="undisclosed")=TRUE(),1,0)</f>
        <v>0</v>
      </c>
      <c r="AR1046957" s="36" t="n">
        <f aca="false">IFERROR(IF(SEARCH("ammuni",I1046957,1)&gt;0,1,0),0)</f>
        <v>0</v>
      </c>
      <c r="AS1046957" s="5" t="str">
        <f aca="false">VLOOKUP($I1046957,'[1]Price List, Weapons &amp; Items'!B$1:L$1048576,COLUMN('[1]Price List, Weapons &amp; Items'!$J$11)-1,0)</f>
        <v>Contracts</v>
      </c>
      <c r="AT1046957" s="5" t="str">
        <f aca="false">IF(I1046957=".",".",VLOOKUP($I1046957,'[1]Price List, Weapons &amp; Items'!B$1:J$1048576,3,0))</f>
        <v>227mm MLRS</v>
      </c>
      <c r="AU1046957" s="13" t="str">
        <f aca="true">IF(AG1046957=1,(OFFSET(I1046957,0,0,COUNTIF(#REF!,A1046957),1)),"")</f>
        <v/>
      </c>
      <c r="AV1046957" s="5" t="n">
        <f aca="false">VLOOKUP($I1046957,'[1]Price List, Weapons &amp; Items'!B$1:L$1048576,COLUMN('[1]Price List, Weapons &amp; Items'!$L$11)-1,0)</f>
        <v>0</v>
      </c>
      <c r="AW1046957" s="5" t="n">
        <f aca="false">IF(U1046957="Yes",1,0)</f>
        <v>1</v>
      </c>
      <c r="AX1046957" s="5" t="n">
        <f aca="false">IF(D1046957="Military",IF(OR(IFERROR(SEARCH("equipment",E1046957,1),0)&gt;0,IFERROR(SEARCH("weapons",E1046957,1),0)&gt;0),1,0),0)</f>
        <v>1</v>
      </c>
      <c r="AY1046957" s="5" t="str">
        <f aca="false">IFERROR(IF(VALUE(TEXT(C1046957,"mm"))=IF(AK1046957&gt;12,AK1046957-12,AK1046957),".",IF(TEXT(C1046957,"mm")="01",".",1)),"Value is not in date format")</f>
        <v>.</v>
      </c>
      <c r="AZ1046957" s="5" t="str">
        <f aca="false">IF(AND(A1046957=A1046956,C1046957=C1046956)=TRUE(),IF(F1046957=F1046956,".","1"),".")</f>
        <v>.</v>
      </c>
      <c r="BA1046957" s="5" t="str">
        <f aca="false">IF(AND(_xlfn.ISFORMULA(R1046957),_xlfn.ISFORMULA(S1046957),_xlfn.ISFORMULA(T1046957))=TRUE(),".",1)</f>
        <v>.</v>
      </c>
      <c r="BB1046957" s="5" t="str">
        <f aca="false">IF(T1046957&lt;&gt;".",IF(T1046957&gt;S1046957,1,"."),".")</f>
        <v>.</v>
      </c>
      <c r="BC1046957" s="5" t="n">
        <f aca="false">IFERROR(VLOOKUP(B1046957,'[1]Share, Heavy Weapons to Ukraine'!B$1:AA$1048576,COLUMN('[1]Share, Heavy Weapons to Ukraine'!C1046966)-1,0),0)</f>
        <v>1</v>
      </c>
      <c r="BD1046957" s="5" t="n">
        <f aca="false">VLOOKUP(Sheet1!B1046957,'[1]Country Summary (€)'!B$1:F$1048576,COLUMN('[1]Country Summary (€)'!C1046967)-1,FALSE())</f>
        <v>0</v>
      </c>
      <c r="BE1046957" s="5" t="str">
        <f aca="false">IF(AND(AG1046957=1,D1046957="Military",H1046957&lt;&gt;"Not given")=TRUE(),IF(SUMIFS(#REF!,#REF!,A1046957)&gt;0,ABS((SUMIFS(#REF!,#REF!,A1046957)/VLOOKUP("USD",'[1]Exchange Rates'!B$1:C$1048576,2,0)))/S1046957,"."),".")</f>
        <v>.</v>
      </c>
      <c r="BF1046957" s="1" t="str">
        <f aca="false">IF(AND(AG1046957=1,D1046957="Military",H1046957&lt;&gt;"Not given")=TRUE(),IF(SUMIFS(#REF!,#REF!,A1046957)&gt;0,IF((ABS((SUMIFS(#REF!,#REF!,A1046957)/VLOOKUP("USD",'[1]Exchange Rates'!B$1:C$1048576,2,0)))/S1046957)&gt;1,(SUMIFS(#REF!,#REF!,A1046957)-S1046957)/S1046957,(S1046957-SUMIFS(#REF!,#REF!,A1046957))/SUMIFS(#REF!,#REF!,A1046957)),"."),".")</f>
        <v>.</v>
      </c>
    </row>
    <row r="1046958" customFormat="false" ht="15.75" hidden="false" customHeight="true" outlineLevel="0" collapsed="false">
      <c r="A1046958" s="3" t="s">
        <v>104</v>
      </c>
      <c r="B1046958" s="3" t="s">
        <v>57</v>
      </c>
      <c r="C1046958" s="2" t="n">
        <v>44751</v>
      </c>
      <c r="D1046958" s="3" t="s">
        <v>105</v>
      </c>
      <c r="E1046958" s="3" t="s">
        <v>106</v>
      </c>
      <c r="F1046958" s="4" t="s">
        <v>250</v>
      </c>
      <c r="G1046958" s="5" t="s">
        <v>61</v>
      </c>
      <c r="H1046958" s="6" t="n">
        <v>400000000</v>
      </c>
      <c r="I1046958" s="1" t="s">
        <v>231</v>
      </c>
      <c r="J1046958" s="7" t="str">
        <f aca="false">VLOOKUP($I1046958,'[1]Price List, Weapons &amp; Items'!B$1:C$1048576,2,0)</f>
        <v>Ammunition for heavy weapon</v>
      </c>
      <c r="K1046958" s="7" t="str">
        <f aca="false">IF(I1046958=".",I1046958,VLOOKUP($I1046958,'[1]Price List, Weapons &amp; Items'!B$1:D$1048576,3,0))</f>
        <v>227mm MLRS ammunition</v>
      </c>
      <c r="L1046958" s="8" t="n">
        <f aca="false">VLOOKUP(I1046958,'[1]Price List, Weapons &amp; Items'!B$1:E$1048576,4,0)</f>
        <v>0</v>
      </c>
      <c r="M1046958" s="9" t="s">
        <v>166</v>
      </c>
      <c r="N1046958" s="9" t="s">
        <v>166</v>
      </c>
      <c r="O1046958" s="9" t="n">
        <f aca="false">VLOOKUP($I1046958,'[1]Price List, Weapons &amp; Items'!B$1:G$1048576,6,0)</f>
        <v>150000</v>
      </c>
      <c r="P1046958" s="6" t="str">
        <f aca="false">IF(TYPE(M1046958)=1,IF(TYPE(O1046958)=1,M1046958*O1046958,"No price"),".")</f>
        <v>.</v>
      </c>
      <c r="Q1046958" s="6" t="str">
        <f aca="false">IF(TYPE(N1046958)=1,IF(TYPE(O1046958)=1,N1046958*O1046958,"No price"),".")</f>
        <v>.</v>
      </c>
      <c r="R1046958" s="6" t="str">
        <f aca="false">IF(AG1046958=1,IF(H1046958&lt;&gt;"Not given",H1046958,IF(TYPE(H1046958)=2,IF(SUMIFS(#REF!,#REF!,A1046958)&gt;0,SUMIFS(#REF!,#REF!,A1046958),"."),"Format error")),"")</f>
        <v/>
      </c>
      <c r="S1046958" s="6" t="str">
        <f aca="false">IF(AND(AG1046958=1,R1046958&lt;&gt;".")=TRUE(),R1046958/VLOOKUP(G1046958,'[1]Exchange Rates'!B$1:C$1048576,2,0),IF(R1046958=".",".",""))</f>
        <v/>
      </c>
      <c r="T1046958" s="6" t="str">
        <f aca="false">IF(AG1046958=1,IF(AI1046958="Value is not given at all",".",IF(AI1046958="Value is given by the source",S1046958,IF(AI1046958="Value is calculated with prices",(IF(SUMIFS(#REF!,#REF!,A1046958)&gt;0,SUMIFS(#REF!,#REF!,A1046958),"."))/VLOOKUP("USD",'[1]Exchange Rates'!B$1:C$1048576,2,0),"Error with coding"))),"")</f>
        <v/>
      </c>
      <c r="U1046958" s="5" t="s">
        <v>63</v>
      </c>
      <c r="V1046958" s="47" t="s">
        <v>251</v>
      </c>
      <c r="W1046958" s="45" t="s">
        <v>72</v>
      </c>
      <c r="X1046958" s="45" t="s">
        <v>76</v>
      </c>
      <c r="Y1046958" s="45" t="s">
        <v>253</v>
      </c>
      <c r="Z1046958" s="5" t="n">
        <v>0</v>
      </c>
      <c r="AA1046958" s="5" t="n">
        <v>0</v>
      </c>
      <c r="AB1046958" s="5" t="n">
        <f aca="false">IF(AND(D1046958="Humanitarian", AE1046958&lt;&gt;"."), 1, 0)</f>
        <v>0</v>
      </c>
      <c r="AC1046958" s="5" t="n">
        <f aca="false">IF(OR(M1046958="undisclosed", M1046958="."), 0, IF(M1046958=N1046958, 1, 0))</f>
        <v>0</v>
      </c>
      <c r="AD1046958" s="5" t="n">
        <v>1</v>
      </c>
      <c r="AE1046958" s="45" t="s">
        <v>108</v>
      </c>
      <c r="AF1046958" s="12" t="str">
        <f aca="false">""</f>
        <v/>
      </c>
      <c r="AG1046958" s="36" t="n">
        <v>0</v>
      </c>
      <c r="AH1046958" s="46" t="s">
        <v>66</v>
      </c>
      <c r="AI1046958" s="36" t="s">
        <v>66</v>
      </c>
      <c r="AJ1046958" s="36" t="n">
        <v>1</v>
      </c>
      <c r="AK1046958" s="36" t="n">
        <v>7</v>
      </c>
      <c r="AL1046958" s="36" t="n">
        <v>0</v>
      </c>
      <c r="AM1046958" s="36" t="n">
        <f aca="false">IF(OR(AN1046958="2022-2023",AN1046958=2022), 1, 0)</f>
        <v>1</v>
      </c>
      <c r="AN1046958" s="36" t="s">
        <v>68</v>
      </c>
      <c r="AO1046958" s="36" t="n">
        <f aca="false">VLOOKUP($I1046958,'[1]Price List, Weapons &amp; Items'!B$1:F$1048576,5,0)</f>
        <v>1</v>
      </c>
      <c r="AP1046958" s="36" t="n">
        <f aca="false">IF(AND(AO1046958=1,M1046958="undisclosed")=TRUE(),1,0)</f>
        <v>1</v>
      </c>
      <c r="AQ1046958" s="36" t="n">
        <f aca="false">IF(AND(AO1046958=1,N1046958="undisclosed")=TRUE(),1,0)</f>
        <v>1</v>
      </c>
      <c r="AR1046958" s="36" t="n">
        <f aca="false">IFERROR(IF(SEARCH("ammuni",I1046958,1)&gt;0,1,0),0)</f>
        <v>1</v>
      </c>
      <c r="AS1046958" s="5" t="str">
        <f aca="false">VLOOKUP($I1046958,'[1]Price List, Weapons &amp; Items'!B$1:L$1048576,COLUMN('[1]Price List, Weapons &amp; Items'!$J$11)-1,0)</f>
        <v>Media reports (incl. social media)</v>
      </c>
      <c r="AT1046958" s="5" t="str">
        <f aca="false">IF(I1046958=".",".",VLOOKUP($I1046958,'[1]Price List, Weapons &amp; Items'!B$1:J$1048576,3,0))</f>
        <v>227mm MLRS ammunition</v>
      </c>
      <c r="AU1046958" s="13" t="str">
        <f aca="true">IF(AG1046958=1,(OFFSET(I1046958,0,0,COUNTIF(#REF!,A1046958),1)),"")</f>
        <v/>
      </c>
      <c r="AV1046958" s="5" t="str">
        <f aca="false">VLOOKUP($I1046958,'[1]Price List, Weapons &amp; Items'!B$1:L$1048576,COLUMN('[1]Price List, Weapons &amp; Items'!$L$11)-1,0)</f>
        <v>no price, 0 count</v>
      </c>
      <c r="AW1046958" s="5" t="n">
        <f aca="false">IF(U1046958="Yes",1,0)</f>
        <v>1</v>
      </c>
      <c r="AX1046958" s="5" t="n">
        <f aca="false">IF(D1046958="Military",IF(OR(IFERROR(SEARCH("equipment",E1046958,1),0)&gt;0,IFERROR(SEARCH("weapons",E1046958,1),0)&gt;0),1,0),0)</f>
        <v>1</v>
      </c>
      <c r="AY1046958" s="5" t="str">
        <f aca="false">IFERROR(IF(VALUE(TEXT(C1046958,"mm"))=IF(AK1046958&gt;12,AK1046958-12,AK1046958),".",IF(TEXT(C1046958,"mm")="01",".",1)),"Value is not in date format")</f>
        <v>.</v>
      </c>
      <c r="AZ1046958" s="5" t="str">
        <f aca="false">IF(AND(A1046958=A1046957,C1046958=C1046957)=TRUE(),IF(F1046958=F1046957,".","1"),".")</f>
        <v>.</v>
      </c>
      <c r="BA1046958" s="5" t="str">
        <f aca="false">IF(AND(_xlfn.ISFORMULA(R1046958),_xlfn.ISFORMULA(S1046958),_xlfn.ISFORMULA(T1046958))=TRUE(),".",1)</f>
        <v>.</v>
      </c>
      <c r="BB1046958" s="5" t="str">
        <f aca="false">IF(T1046958&lt;&gt;".",IF(T1046958&gt;S1046958,1,"."),".")</f>
        <v>.</v>
      </c>
      <c r="BC1046958" s="5" t="n">
        <f aca="false">IFERROR(VLOOKUP(B1046958,'[1]Share, Heavy Weapons to Ukraine'!B$1:AA$1048576,COLUMN('[1]Share, Heavy Weapons to Ukraine'!C1046967)-1,0),0)</f>
        <v>1</v>
      </c>
      <c r="BD1046958" s="5" t="n">
        <f aca="false">VLOOKUP(Sheet1!B1046958,'[1]Country Summary (€)'!B$1:F$1048576,COLUMN('[1]Country Summary (€)'!C1046968)-1,FALSE())</f>
        <v>0</v>
      </c>
      <c r="BE1046958" s="5" t="str">
        <f aca="false">IF(AND(AG1046958=1,D1046958="Military",H1046958&lt;&gt;"Not given")=TRUE(),IF(SUMIFS(#REF!,#REF!,A1046958)&gt;0,ABS((SUMIFS(#REF!,#REF!,A1046958)/VLOOKUP("USD",'[1]Exchange Rates'!B$1:C$1048576,2,0)))/S1046958,"."),".")</f>
        <v>.</v>
      </c>
      <c r="BF1046958" s="1" t="str">
        <f aca="false">IF(AND(AG1046958=1,D1046958="Military",H1046958&lt;&gt;"Not given")=TRUE(),IF(SUMIFS(#REF!,#REF!,A1046958)&gt;0,IF((ABS((SUMIFS(#REF!,#REF!,A1046958)/VLOOKUP("USD",'[1]Exchange Rates'!B$1:C$1048576,2,0)))/S1046958)&gt;1,(SUMIFS(#REF!,#REF!,A1046958)-S1046958)/S1046958,(S1046958-SUMIFS(#REF!,#REF!,A1046958))/SUMIFS(#REF!,#REF!,A1046958)),"."),".")</f>
        <v>.</v>
      </c>
    </row>
    <row r="1046959" customFormat="false" ht="15.75" hidden="false" customHeight="true" outlineLevel="0" collapsed="false">
      <c r="A1046959" s="3" t="s">
        <v>104</v>
      </c>
      <c r="B1046959" s="3" t="s">
        <v>57</v>
      </c>
      <c r="C1046959" s="2" t="n">
        <v>44751</v>
      </c>
      <c r="D1046959" s="3" t="s">
        <v>105</v>
      </c>
      <c r="E1046959" s="3" t="s">
        <v>106</v>
      </c>
      <c r="F1046959" s="4" t="s">
        <v>250</v>
      </c>
      <c r="G1046959" s="5" t="s">
        <v>61</v>
      </c>
      <c r="H1046959" s="6" t="n">
        <v>400000000</v>
      </c>
      <c r="I1046959" s="1" t="s">
        <v>233</v>
      </c>
      <c r="J1046959" s="7" t="str">
        <f aca="false">VLOOKUP($I1046959,'[1]Price List, Weapons &amp; Items'!B$1:C$1048576,2,0)</f>
        <v>Military equipment</v>
      </c>
      <c r="K1046959" s="7" t="str">
        <f aca="false">IF(I1046959=".",I1046959,VLOOKUP($I1046959,'[1]Price List, Weapons &amp; Items'!B$1:D$1048576,3,0))</f>
        <v>Military equipment</v>
      </c>
      <c r="L1046959" s="8" t="n">
        <f aca="false">VLOOKUP(I1046959,'[1]Price List, Weapons &amp; Items'!B$1:E$1048576,4,0)</f>
        <v>0</v>
      </c>
      <c r="M1046959" s="9" t="n">
        <v>3</v>
      </c>
      <c r="N1046959" s="9" t="n">
        <v>3</v>
      </c>
      <c r="O1046959" s="9" t="n">
        <f aca="false">VLOOKUP($I1046959,'[1]Price List, Weapons &amp; Items'!B$1:G$1048576,6,0)</f>
        <v>350000</v>
      </c>
      <c r="P1046959" s="6" t="str">
        <f aca="false">IF(TYPE(M1046959)=1,IF(TYPE(O1046959)=1,M1046959*O1046959,"No price"),".")</f>
        <v>No price</v>
      </c>
      <c r="Q1046959" s="6" t="str">
        <f aca="false">IF(TYPE(N1046959)=1,IF(TYPE(O1046959)=1,N1046959*O1046959,"No price"),".")</f>
        <v>No price</v>
      </c>
      <c r="R1046959" s="6" t="str">
        <f aca="false">IF(AG1046959=1,IF(H1046959&lt;&gt;"Not given",H1046959,IF(TYPE(H1046959)=2,IF(SUMIFS(#REF!,#REF!,A1046959)&gt;0,SUMIFS(#REF!,#REF!,A1046959),"."),"Format error")),"")</f>
        <v/>
      </c>
      <c r="S1046959" s="6" t="str">
        <f aca="false">IF(AND(AG1046959=1,R1046959&lt;&gt;".")=TRUE(),R1046959/VLOOKUP(G1046959,'[1]Exchange Rates'!B$1:C$1048576,2,0),IF(R1046959=".",".",""))</f>
        <v/>
      </c>
      <c r="T1046959" s="6" t="str">
        <f aca="false">IF(AG1046959=1,IF(AI1046959="Value is not given at all",".",IF(AI1046959="Value is given by the source",S1046959,IF(AI1046959="Value is calculated with prices",(IF(SUMIFS(#REF!,#REF!,A1046959)&gt;0,SUMIFS(#REF!,#REF!,A1046959),"."))/VLOOKUP("USD",'[1]Exchange Rates'!B$1:C$1048576,2,0),"Error with coding"))),"")</f>
        <v/>
      </c>
      <c r="U1046959" s="5" t="s">
        <v>63</v>
      </c>
      <c r="V1046959" s="47" t="s">
        <v>251</v>
      </c>
      <c r="W1046959" s="45" t="s">
        <v>72</v>
      </c>
      <c r="X1046959" s="45" t="s">
        <v>76</v>
      </c>
      <c r="Y1046959" s="45" t="s">
        <v>254</v>
      </c>
      <c r="Z1046959" s="5" t="n">
        <v>0</v>
      </c>
      <c r="AA1046959" s="5" t="n">
        <v>0</v>
      </c>
      <c r="AB1046959" s="5" t="n">
        <f aca="false">IF(AND(D1046959="Humanitarian", AE1046959&lt;&gt;"."), 1, 0)</f>
        <v>0</v>
      </c>
      <c r="AC1046959" s="5" t="n">
        <f aca="false">IF(OR(M1046959="undisclosed", M1046959="."), 0, IF(M1046959=N1046959, 1, 0))</f>
        <v>1</v>
      </c>
      <c r="AD1046959" s="5" t="n">
        <v>1</v>
      </c>
      <c r="AE1046959" s="45" t="s">
        <v>108</v>
      </c>
      <c r="AF1046959" s="12" t="str">
        <f aca="false">""</f>
        <v/>
      </c>
      <c r="AG1046959" s="36" t="n">
        <v>0</v>
      </c>
      <c r="AH1046959" s="46" t="s">
        <v>66</v>
      </c>
      <c r="AI1046959" s="36" t="s">
        <v>66</v>
      </c>
      <c r="AJ1046959" s="36" t="n">
        <v>1</v>
      </c>
      <c r="AK1046959" s="36" t="n">
        <v>7</v>
      </c>
      <c r="AL1046959" s="36" t="n">
        <v>0</v>
      </c>
      <c r="AM1046959" s="36" t="n">
        <f aca="false">IF(OR(AN1046959="2022-2023",AN1046959=2022), 1, 0)</f>
        <v>1</v>
      </c>
      <c r="AN1046959" s="36" t="s">
        <v>68</v>
      </c>
      <c r="AO1046959" s="36" t="n">
        <f aca="false">VLOOKUP($I1046959,'[1]Price List, Weapons &amp; Items'!B$1:F$1048576,5,0)</f>
        <v>0</v>
      </c>
      <c r="AP1046959" s="36" t="n">
        <f aca="false">IF(AND(AO1046959=1,M1046959="undisclosed")=TRUE(),1,0)</f>
        <v>0</v>
      </c>
      <c r="AQ1046959" s="36" t="n">
        <f aca="false">IF(AND(AO1046959=1,N1046959="undisclosed")=TRUE(),1,0)</f>
        <v>0</v>
      </c>
      <c r="AR1046959" s="36" t="n">
        <f aca="false">IFERROR(IF(SEARCH("ammuni",I1046959,1)&gt;0,1,0),0)</f>
        <v>0</v>
      </c>
      <c r="AS1046959" s="5" t="str">
        <f aca="false">VLOOKUP($I1046959,'[1]Price List, Weapons &amp; Items'!B$1:L$1048576,COLUMN('[1]Price List, Weapons &amp; Items'!$J$11)-1,0)</f>
        <v>Media reports (incl. social media)</v>
      </c>
      <c r="AT1046959" s="5" t="str">
        <f aca="false">IF(I1046959=".",".",VLOOKUP($I1046959,'[1]Price List, Weapons &amp; Items'!B$1:J$1048576,3,0))</f>
        <v>Military equipment</v>
      </c>
      <c r="AU1046959" s="13" t="str">
        <f aca="true">IF(AG1046959=1,(OFFSET(I1046959,0,0,COUNTIF(#REF!,A1046959),1)),"")</f>
        <v/>
      </c>
      <c r="AV1046959" s="5" t="n">
        <f aca="false">VLOOKUP($I1046959,'[1]Price List, Weapons &amp; Items'!B$1:L$1048576,COLUMN('[1]Price List, Weapons &amp; Items'!$L$11)-1,0)</f>
        <v>0</v>
      </c>
      <c r="AW1046959" s="5" t="n">
        <f aca="false">IF(U1046959="Yes",1,0)</f>
        <v>1</v>
      </c>
      <c r="AX1046959" s="5" t="n">
        <f aca="false">IF(D1046959="Military",IF(OR(IFERROR(SEARCH("equipment",E1046959,1),0)&gt;0,IFERROR(SEARCH("weapons",E1046959,1),0)&gt;0),1,0),0)</f>
        <v>1</v>
      </c>
      <c r="AY1046959" s="5" t="str">
        <f aca="false">IFERROR(IF(VALUE(TEXT(C1046959,"mm"))=IF(AK1046959&gt;12,AK1046959-12,AK1046959),".",IF(TEXT(C1046959,"mm")="01",".",1)),"Value is not in date format")</f>
        <v>.</v>
      </c>
      <c r="AZ1046959" s="5" t="str">
        <f aca="false">IF(AND(A1046959=A1046958,C1046959=C1046958)=TRUE(),IF(F1046959=F1046958,".","1"),".")</f>
        <v>.</v>
      </c>
      <c r="BA1046959" s="5" t="str">
        <f aca="false">IF(AND(_xlfn.ISFORMULA(R1046959),_xlfn.ISFORMULA(S1046959),_xlfn.ISFORMULA(T1046959))=TRUE(),".",1)</f>
        <v>.</v>
      </c>
      <c r="BB1046959" s="5" t="str">
        <f aca="false">IF(T1046959&lt;&gt;".",IF(T1046959&gt;S1046959,1,"."),".")</f>
        <v>.</v>
      </c>
      <c r="BC1046959" s="5" t="n">
        <f aca="false">IFERROR(VLOOKUP(B1046959,'[1]Share, Heavy Weapons to Ukraine'!B$1:AA$1048576,COLUMN('[1]Share, Heavy Weapons to Ukraine'!C1046968)-1,0),0)</f>
        <v>1</v>
      </c>
      <c r="BD1046959" s="5" t="n">
        <f aca="false">VLOOKUP(Sheet1!B1046959,'[1]Country Summary (€)'!B$1:F$1048576,COLUMN('[1]Country Summary (€)'!C1046969)-1,FALSE())</f>
        <v>0</v>
      </c>
      <c r="BE1046959" s="5" t="str">
        <f aca="false">IF(AND(AG1046959=1,D1046959="Military",H1046959&lt;&gt;"Not given")=TRUE(),IF(SUMIFS(#REF!,#REF!,A1046959)&gt;0,ABS((SUMIFS(#REF!,#REF!,A1046959)/VLOOKUP("USD",'[1]Exchange Rates'!B$1:C$1048576,2,0)))/S1046959,"."),".")</f>
        <v>.</v>
      </c>
      <c r="BF1046959" s="1" t="str">
        <f aca="false">IF(AND(AG1046959=1,D1046959="Military",H1046959&lt;&gt;"Not given")=TRUE(),IF(SUMIFS(#REF!,#REF!,A1046959)&gt;0,IF((ABS((SUMIFS(#REF!,#REF!,A1046959)/VLOOKUP("USD",'[1]Exchange Rates'!B$1:C$1048576,2,0)))/S1046959)&gt;1,(SUMIFS(#REF!,#REF!,A1046959)-S1046959)/S1046959,(S1046959-SUMIFS(#REF!,#REF!,A1046959))/SUMIFS(#REF!,#REF!,A1046959)),"."),".")</f>
        <v>.</v>
      </c>
    </row>
    <row r="1046960" customFormat="false" ht="15.75" hidden="false" customHeight="true" outlineLevel="0" collapsed="false">
      <c r="A1046960" s="3" t="s">
        <v>104</v>
      </c>
      <c r="B1046960" s="3" t="s">
        <v>57</v>
      </c>
      <c r="C1046960" s="2" t="n">
        <v>44751</v>
      </c>
      <c r="D1046960" s="3" t="s">
        <v>105</v>
      </c>
      <c r="E1046960" s="3" t="s">
        <v>106</v>
      </c>
      <c r="F1046960" s="4" t="s">
        <v>250</v>
      </c>
      <c r="G1046960" s="5" t="s">
        <v>61</v>
      </c>
      <c r="H1046960" s="6" t="n">
        <v>400000000</v>
      </c>
      <c r="I1046960" s="1" t="s">
        <v>147</v>
      </c>
      <c r="J1046960" s="7" t="str">
        <f aca="false">VLOOKUP($I1046960,'[1]Price List, Weapons &amp; Items'!B$1:C$1048576,2,0)</f>
        <v>Ammunition for heavy weapon</v>
      </c>
      <c r="K1046960" s="7" t="str">
        <f aca="false">IF(I1046960=".",I1046960,VLOOKUP($I1046960,'[1]Price List, Weapons &amp; Items'!B$1:D$1048576,3,0))</f>
        <v>155mm howitzer ammunition</v>
      </c>
      <c r="L1046960" s="8" t="n">
        <f aca="false">VLOOKUP(I1046960,'[1]Price List, Weapons &amp; Items'!B$1:E$1048576,4,0)</f>
        <v>0</v>
      </c>
      <c r="M1046960" s="9" t="n">
        <v>1000</v>
      </c>
      <c r="N1046960" s="9" t="n">
        <v>1000</v>
      </c>
      <c r="O1046960" s="9" t="n">
        <f aca="false">VLOOKUP($I1046960,'[1]Price List, Weapons &amp; Items'!B$1:G$1048576,6,0)</f>
        <v>3800</v>
      </c>
      <c r="P1046960" s="6" t="str">
        <f aca="false">IF(TYPE(M1046960)=1,IF(TYPE(O1046960)=1,M1046960*O1046960,"No price"),".")</f>
        <v>No price</v>
      </c>
      <c r="Q1046960" s="6" t="str">
        <f aca="false">IF(TYPE(N1046960)=1,IF(TYPE(O1046960)=1,N1046960*O1046960,"No price"),".")</f>
        <v>No price</v>
      </c>
      <c r="R1046960" s="6" t="str">
        <f aca="false">IF(AG1046960=1,IF(H1046960&lt;&gt;"Not given",H1046960,IF(TYPE(H1046960)=2,IF(SUMIFS(#REF!,#REF!,A1046960)&gt;0,SUMIFS(#REF!,#REF!,A1046960),"."),"Format error")),"")</f>
        <v/>
      </c>
      <c r="S1046960" s="6" t="str">
        <f aca="false">IF(AND(AG1046960=1,R1046960&lt;&gt;".")=TRUE(),R1046960/VLOOKUP(G1046960,'[1]Exchange Rates'!B$1:C$1048576,2,0),IF(R1046960=".",".",""))</f>
        <v/>
      </c>
      <c r="T1046960" s="6" t="str">
        <f aca="false">IF(AG1046960=1,IF(AI1046960="Value is not given at all",".",IF(AI1046960="Value is given by the source",S1046960,IF(AI1046960="Value is calculated with prices",(IF(SUMIFS(#REF!,#REF!,A1046960)&gt;0,SUMIFS(#REF!,#REF!,A1046960),"."))/VLOOKUP("USD",'[1]Exchange Rates'!B$1:C$1048576,2,0),"Error with coding"))),"")</f>
        <v/>
      </c>
      <c r="U1046960" s="5" t="s">
        <v>63</v>
      </c>
      <c r="V1046960" s="47" t="s">
        <v>251</v>
      </c>
      <c r="W1046960" s="45" t="s">
        <v>72</v>
      </c>
      <c r="X1046960" s="45" t="s">
        <v>76</v>
      </c>
      <c r="Y1046960" s="45" t="s">
        <v>255</v>
      </c>
      <c r="Z1046960" s="5" t="n">
        <v>0</v>
      </c>
      <c r="AA1046960" s="5" t="n">
        <v>0</v>
      </c>
      <c r="AB1046960" s="5" t="n">
        <f aca="false">IF(AND(D1046960="Humanitarian", AE1046960&lt;&gt;"."), 1, 0)</f>
        <v>0</v>
      </c>
      <c r="AC1046960" s="5" t="n">
        <f aca="false">IF(OR(M1046960="undisclosed", M1046960="."), 0, IF(M1046960=N1046960, 1, 0))</f>
        <v>1</v>
      </c>
      <c r="AD1046960" s="5" t="n">
        <v>1</v>
      </c>
      <c r="AE1046960" s="45" t="s">
        <v>108</v>
      </c>
      <c r="AF1046960" s="12" t="str">
        <f aca="false">""</f>
        <v/>
      </c>
      <c r="AG1046960" s="36" t="n">
        <v>0</v>
      </c>
      <c r="AH1046960" s="46" t="s">
        <v>66</v>
      </c>
      <c r="AI1046960" s="36" t="s">
        <v>66</v>
      </c>
      <c r="AJ1046960" s="36" t="n">
        <v>1</v>
      </c>
      <c r="AK1046960" s="36" t="n">
        <v>7</v>
      </c>
      <c r="AL1046960" s="36" t="n">
        <v>0</v>
      </c>
      <c r="AM1046960" s="36" t="n">
        <f aca="false">IF(OR(AN1046960="2022-2023",AN1046960=2022), 1, 0)</f>
        <v>1</v>
      </c>
      <c r="AN1046960" s="36" t="s">
        <v>68</v>
      </c>
      <c r="AO1046960" s="36" t="n">
        <f aca="false">VLOOKUP($I1046960,'[1]Price List, Weapons &amp; Items'!B$1:F$1048576,5,0)</f>
        <v>1</v>
      </c>
      <c r="AP1046960" s="36" t="n">
        <f aca="false">IF(AND(AO1046960=1,M1046960="undisclosed")=TRUE(),1,0)</f>
        <v>0</v>
      </c>
      <c r="AQ1046960" s="36" t="n">
        <f aca="false">IF(AND(AO1046960=1,N1046960="undisclosed")=TRUE(),1,0)</f>
        <v>0</v>
      </c>
      <c r="AR1046960" s="36" t="n">
        <f aca="false">IFERROR(IF(SEARCH("ammuni",I1046960,1)&gt;0,1,0),0)</f>
        <v>0</v>
      </c>
      <c r="AS1046960" s="5" t="str">
        <f aca="false">VLOOKUP($I1046960,'[1]Price List, Weapons &amp; Items'!B$1:L$1048576,COLUMN('[1]Price List, Weapons &amp; Items'!$J$11)-1,0)</f>
        <v>Government information</v>
      </c>
      <c r="AT1046960" s="5" t="str">
        <f aca="false">IF(I1046960=".",".",VLOOKUP($I1046960,'[1]Price List, Weapons &amp; Items'!B$1:J$1048576,3,0))</f>
        <v>155mm howitzer ammunition</v>
      </c>
      <c r="AU1046960" s="13" t="str">
        <f aca="true">IF(AG1046960=1,(OFFSET(I1046960,0,0,COUNTIF(#REF!,A1046960),1)),"")</f>
        <v/>
      </c>
      <c r="AV1046960" s="5" t="n">
        <f aca="false">VLOOKUP($I1046960,'[1]Price List, Weapons &amp; Items'!B$1:L$1048576,COLUMN('[1]Price List, Weapons &amp; Items'!$L$11)-1,0)</f>
        <v>0</v>
      </c>
      <c r="AW1046960" s="5" t="n">
        <f aca="false">IF(U1046960="Yes",1,0)</f>
        <v>1</v>
      </c>
      <c r="AX1046960" s="5" t="n">
        <f aca="false">IF(D1046960="Military",IF(OR(IFERROR(SEARCH("equipment",E1046960,1),0)&gt;0,IFERROR(SEARCH("weapons",E1046960,1),0)&gt;0),1,0),0)</f>
        <v>1</v>
      </c>
      <c r="AY1046960" s="5" t="str">
        <f aca="false">IFERROR(IF(VALUE(TEXT(C1046960,"mm"))=IF(AK1046960&gt;12,AK1046960-12,AK1046960),".",IF(TEXT(C1046960,"mm")="01",".",1)),"Value is not in date format")</f>
        <v>.</v>
      </c>
      <c r="AZ1046960" s="5" t="str">
        <f aca="false">IF(AND(A1046960=A1046959,C1046960=C1046959)=TRUE(),IF(F1046960=F1046959,".","1"),".")</f>
        <v>.</v>
      </c>
      <c r="BA1046960" s="5" t="str">
        <f aca="false">IF(AND(_xlfn.ISFORMULA(R1046960),_xlfn.ISFORMULA(S1046960),_xlfn.ISFORMULA(T1046960))=TRUE(),".",1)</f>
        <v>.</v>
      </c>
      <c r="BB1046960" s="5" t="str">
        <f aca="false">IF(T1046960&lt;&gt;".",IF(T1046960&gt;S1046960,1,"."),".")</f>
        <v>.</v>
      </c>
      <c r="BC1046960" s="5" t="n">
        <f aca="false">IFERROR(VLOOKUP(B1046960,'[1]Share, Heavy Weapons to Ukraine'!B$1:AA$1048576,COLUMN('[1]Share, Heavy Weapons to Ukraine'!C1046969)-1,0),0)</f>
        <v>1</v>
      </c>
      <c r="BD1046960" s="5" t="n">
        <f aca="false">VLOOKUP(Sheet1!B1046960,'[1]Country Summary (€)'!B$1:F$1048576,COLUMN('[1]Country Summary (€)'!C1046970)-1,FALSE())</f>
        <v>0</v>
      </c>
      <c r="BE1046960" s="5" t="str">
        <f aca="false">IF(AND(AG1046960=1,D1046960="Military",H1046960&lt;&gt;"Not given")=TRUE(),IF(SUMIFS(#REF!,#REF!,A1046960)&gt;0,ABS((SUMIFS(#REF!,#REF!,A1046960)/VLOOKUP("USD",'[1]Exchange Rates'!B$1:C$1048576,2,0)))/S1046960,"."),".")</f>
        <v>.</v>
      </c>
      <c r="BF1046960" s="1" t="str">
        <f aca="false">IF(AND(AG1046960=1,D1046960="Military",H1046960&lt;&gt;"Not given")=TRUE(),IF(SUMIFS(#REF!,#REF!,A1046960)&gt;0,IF((ABS((SUMIFS(#REF!,#REF!,A1046960)/VLOOKUP("USD",'[1]Exchange Rates'!B$1:C$1048576,2,0)))/S1046960)&gt;1,(SUMIFS(#REF!,#REF!,A1046960)-S1046960)/S1046960,(S1046960-SUMIFS(#REF!,#REF!,A1046960))/SUMIFS(#REF!,#REF!,A1046960)),"."),".")</f>
        <v>.</v>
      </c>
    </row>
    <row r="1046961" customFormat="false" ht="15.75" hidden="false" customHeight="true" outlineLevel="0" collapsed="false">
      <c r="A1046961" s="3" t="s">
        <v>104</v>
      </c>
      <c r="B1046961" s="3" t="s">
        <v>57</v>
      </c>
      <c r="C1046961" s="2" t="n">
        <v>44751</v>
      </c>
      <c r="D1046961" s="3" t="s">
        <v>105</v>
      </c>
      <c r="E1046961" s="3" t="s">
        <v>106</v>
      </c>
      <c r="F1046961" s="4" t="s">
        <v>250</v>
      </c>
      <c r="G1046961" s="5" t="s">
        <v>61</v>
      </c>
      <c r="H1046961" s="6" t="n">
        <v>400000000</v>
      </c>
      <c r="I1046961" s="1" t="s">
        <v>256</v>
      </c>
      <c r="J1046961" s="7" t="str">
        <f aca="false">VLOOKUP($I1046961,'[1]Price List, Weapons &amp; Items'!B$1:C$1048576,2,0)</f>
        <v>Military equipment</v>
      </c>
      <c r="K1046961" s="7" t="str">
        <f aca="false">IF(I1046961=".",I1046961,VLOOKUP($I1046961,'[1]Price List, Weapons &amp; Items'!B$1:D$1048576,3,0))</f>
        <v>Military equipment</v>
      </c>
      <c r="L1046961" s="8" t="n">
        <f aca="false">VLOOKUP(I1046961,'[1]Price List, Weapons &amp; Items'!B$1:E$1048576,4,0)</f>
        <v>0</v>
      </c>
      <c r="M1046961" s="9" t="s">
        <v>166</v>
      </c>
      <c r="N1046961" s="9" t="s">
        <v>166</v>
      </c>
      <c r="O1046961" s="9" t="n">
        <f aca="false">VLOOKUP($I1046961,'[1]Price List, Weapons &amp; Items'!B$1:G$1048576,6,0)</f>
        <v>90</v>
      </c>
      <c r="P1046961" s="6" t="str">
        <f aca="false">IF(TYPE(M1046961)=1,IF(TYPE(O1046961)=1,M1046961*O1046961,"No price"),".")</f>
        <v>.</v>
      </c>
      <c r="Q1046961" s="6" t="str">
        <f aca="false">IF(TYPE(N1046961)=1,IF(TYPE(O1046961)=1,N1046961*O1046961,"No price"),".")</f>
        <v>.</v>
      </c>
      <c r="R1046961" s="6" t="str">
        <f aca="false">IF(AG1046961=1,IF(H1046961&lt;&gt;"Not given",H1046961,IF(TYPE(H1046961)=2,IF(SUMIFS(#REF!,#REF!,A1046961)&gt;0,SUMIFS(#REF!,#REF!,A1046961),"."),"Format error")),"")</f>
        <v/>
      </c>
      <c r="S1046961" s="6" t="str">
        <f aca="false">IF(AND(AG1046961=1,R1046961&lt;&gt;".")=TRUE(),R1046961/VLOOKUP(G1046961,'[1]Exchange Rates'!B$1:C$1048576,2,0),IF(R1046961=".",".",""))</f>
        <v/>
      </c>
      <c r="T1046961" s="6" t="str">
        <f aca="false">IF(AG1046961=1,IF(AI1046961="Value is not given at all",".",IF(AI1046961="Value is given by the source",S1046961,IF(AI1046961="Value is calculated with prices",(IF(SUMIFS(#REF!,#REF!,A1046961)&gt;0,SUMIFS(#REF!,#REF!,A1046961),"."))/VLOOKUP("USD",'[1]Exchange Rates'!B$1:C$1048576,2,0),"Error with coding"))),"")</f>
        <v/>
      </c>
      <c r="U1046961" s="5" t="s">
        <v>63</v>
      </c>
      <c r="V1046961" s="47" t="s">
        <v>251</v>
      </c>
      <c r="W1046961" s="45" t="s">
        <v>72</v>
      </c>
      <c r="X1046961" s="45" t="s">
        <v>76</v>
      </c>
      <c r="Y1046961" s="45" t="s">
        <v>257</v>
      </c>
      <c r="Z1046961" s="5" t="n">
        <v>0</v>
      </c>
      <c r="AA1046961" s="5" t="n">
        <v>0</v>
      </c>
      <c r="AB1046961" s="5" t="n">
        <f aca="false">IF(AND(D1046961="Humanitarian", AE1046961&lt;&gt;"."), 1, 0)</f>
        <v>0</v>
      </c>
      <c r="AC1046961" s="5" t="n">
        <f aca="false">IF(OR(M1046961="undisclosed", M1046961="."), 0, IF(M1046961=N1046961, 1, 0))</f>
        <v>0</v>
      </c>
      <c r="AD1046961" s="5" t="n">
        <v>1</v>
      </c>
      <c r="AE1046961" s="45" t="s">
        <v>108</v>
      </c>
      <c r="AF1046961" s="12" t="str">
        <f aca="false">""</f>
        <v/>
      </c>
      <c r="AG1046961" s="36" t="n">
        <v>0</v>
      </c>
      <c r="AH1046961" s="46" t="s">
        <v>66</v>
      </c>
      <c r="AI1046961" s="36" t="s">
        <v>66</v>
      </c>
      <c r="AJ1046961" s="36" t="n">
        <v>1</v>
      </c>
      <c r="AK1046961" s="36" t="n">
        <v>7</v>
      </c>
      <c r="AL1046961" s="36" t="n">
        <v>0</v>
      </c>
      <c r="AM1046961" s="36" t="n">
        <f aca="false">IF(OR(AN1046961="2022-2023",AN1046961=2022), 1, 0)</f>
        <v>1</v>
      </c>
      <c r="AN1046961" s="36" t="s">
        <v>68</v>
      </c>
      <c r="AO1046961" s="36" t="n">
        <f aca="false">VLOOKUP($I1046961,'[1]Price List, Weapons &amp; Items'!B$1:F$1048576,5,0)</f>
        <v>0</v>
      </c>
      <c r="AP1046961" s="36" t="n">
        <f aca="false">IF(AND(AO1046961=1,M1046961="undisclosed")=TRUE(),1,0)</f>
        <v>0</v>
      </c>
      <c r="AQ1046961" s="36" t="n">
        <f aca="false">IF(AND(AO1046961=1,N1046961="undisclosed")=TRUE(),1,0)</f>
        <v>0</v>
      </c>
      <c r="AR1046961" s="36" t="n">
        <f aca="false">IFERROR(IF(SEARCH("ammuni",I1046961,1)&gt;0,1,0),0)</f>
        <v>0</v>
      </c>
      <c r="AS1046961" s="5" t="str">
        <f aca="false">VLOOKUP($I1046961,'[1]Price List, Weapons &amp; Items'!B$1:L$1048576,COLUMN('[1]Price List, Weapons &amp; Items'!$J$11)-1,0)</f>
        <v>Media reports (incl. social media)</v>
      </c>
      <c r="AT1046961" s="5" t="str">
        <f aca="false">IF(I1046961=".",".",VLOOKUP($I1046961,'[1]Price List, Weapons &amp; Items'!B$1:J$1048576,3,0))</f>
        <v>Military equipment</v>
      </c>
      <c r="AU1046961" s="13" t="str">
        <f aca="true">IF(AG1046961=1,(OFFSET(I1046961,0,0,COUNTIF(#REF!,A1046961),1)),"")</f>
        <v/>
      </c>
      <c r="AV1046961" s="5" t="str">
        <f aca="false">VLOOKUP($I1046961,'[1]Price List, Weapons &amp; Items'!B$1:L$1048576,COLUMN('[1]Price List, Weapons &amp; Items'!$L$11)-1,0)</f>
        <v>no price, 0 count</v>
      </c>
      <c r="AW1046961" s="5" t="n">
        <f aca="false">IF(U1046961="Yes",1,0)</f>
        <v>1</v>
      </c>
      <c r="AX1046961" s="5" t="n">
        <f aca="false">IF(D1046961="Military",IF(OR(IFERROR(SEARCH("equipment",E1046961,1),0)&gt;0,IFERROR(SEARCH("weapons",E1046961,1),0)&gt;0),1,0),0)</f>
        <v>1</v>
      </c>
      <c r="AY1046961" s="5" t="str">
        <f aca="false">IFERROR(IF(VALUE(TEXT(C1046961,"mm"))=IF(AK1046961&gt;12,AK1046961-12,AK1046961),".",IF(TEXT(C1046961,"mm")="01",".",1)),"Value is not in date format")</f>
        <v>.</v>
      </c>
      <c r="AZ1046961" s="5" t="str">
        <f aca="false">IF(AND(A1046961=A1046960,C1046961=C1046960)=TRUE(),IF(F1046961=F1046960,".","1"),".")</f>
        <v>.</v>
      </c>
      <c r="BA1046961" s="5" t="str">
        <f aca="false">IF(AND(_xlfn.ISFORMULA(R1046961),_xlfn.ISFORMULA(S1046961),_xlfn.ISFORMULA(T1046961))=TRUE(),".",1)</f>
        <v>.</v>
      </c>
      <c r="BB1046961" s="5" t="str">
        <f aca="false">IF(T1046961&lt;&gt;".",IF(T1046961&gt;S1046961,1,"."),".")</f>
        <v>.</v>
      </c>
      <c r="BC1046961" s="5" t="n">
        <f aca="false">IFERROR(VLOOKUP(B1046961,'[1]Share, Heavy Weapons to Ukraine'!B$1:AA$1048576,COLUMN('[1]Share, Heavy Weapons to Ukraine'!C1046970)-1,0),0)</f>
        <v>1</v>
      </c>
      <c r="BD1046961" s="5" t="n">
        <f aca="false">VLOOKUP(Sheet1!B1046961,'[1]Country Summary (€)'!B$1:F$1048576,COLUMN('[1]Country Summary (€)'!C1046971)-1,FALSE())</f>
        <v>0</v>
      </c>
      <c r="BE1046961" s="5" t="str">
        <f aca="false">IF(AND(AG1046961=1,D1046961="Military",H1046961&lt;&gt;"Not given")=TRUE(),IF(SUMIFS(#REF!,#REF!,A1046961)&gt;0,ABS((SUMIFS(#REF!,#REF!,A1046961)/VLOOKUP("USD",'[1]Exchange Rates'!B$1:C$1048576,2,0)))/S1046961,"."),".")</f>
        <v>.</v>
      </c>
      <c r="BF1046961" s="1" t="str">
        <f aca="false">IF(AND(AG1046961=1,D1046961="Military",H1046961&lt;&gt;"Not given")=TRUE(),IF(SUMIFS(#REF!,#REF!,A1046961)&gt;0,IF((ABS((SUMIFS(#REF!,#REF!,A1046961)/VLOOKUP("USD",'[1]Exchange Rates'!B$1:C$1048576,2,0)))/S1046961)&gt;1,(SUMIFS(#REF!,#REF!,A1046961)-S1046961)/S1046961,(S1046961-SUMIFS(#REF!,#REF!,A1046961))/SUMIFS(#REF!,#REF!,A1046961)),"."),".")</f>
        <v>.</v>
      </c>
    </row>
    <row r="1046962" customFormat="false" ht="15.75" hidden="false" customHeight="true" outlineLevel="0" collapsed="false">
      <c r="A1046962" s="3" t="s">
        <v>104</v>
      </c>
      <c r="B1046962" s="3" t="s">
        <v>57</v>
      </c>
      <c r="C1046962" s="2" t="n">
        <v>44751</v>
      </c>
      <c r="D1046962" s="3" t="s">
        <v>105</v>
      </c>
      <c r="E1046962" s="3" t="s">
        <v>106</v>
      </c>
      <c r="F1046962" s="4" t="s">
        <v>250</v>
      </c>
      <c r="G1046962" s="5" t="s">
        <v>61</v>
      </c>
      <c r="H1046962" s="6" t="n">
        <v>400000000</v>
      </c>
      <c r="I1046962" s="1" t="s">
        <v>258</v>
      </c>
      <c r="J1046962" s="7" t="str">
        <f aca="false">VLOOKUP($I1046962,'[1]Price List, Weapons &amp; Items'!B$1:C$1048576,2,0)</f>
        <v>Heavy weapon</v>
      </c>
      <c r="K1046962" s="7" t="str">
        <f aca="false">IF(I1046962=".",I1046962,VLOOKUP($I1046962,'[1]Price List, Weapons &amp; Items'!B$1:D$1048576,3,0))</f>
        <v>Radar or imagery systems</v>
      </c>
      <c r="L1046962" s="8" t="n">
        <f aca="false">VLOOKUP(I1046962,'[1]Price List, Weapons &amp; Items'!B$1:E$1048576,4,0)</f>
        <v>0</v>
      </c>
      <c r="M1046962" s="9" t="n">
        <v>2</v>
      </c>
      <c r="N1046962" s="9" t="n">
        <v>2</v>
      </c>
      <c r="O1046962" s="9" t="n">
        <f aca="false">VLOOKUP($I1046962,'[1]Price List, Weapons &amp; Items'!B$1:G$1048576,6,0)</f>
        <v>19354990.8</v>
      </c>
      <c r="P1046962" s="6" t="str">
        <f aca="false">IF(TYPE(M1046962)=1,IF(TYPE(O1046962)=1,M1046962*O1046962,"No price"),".")</f>
        <v>No price</v>
      </c>
      <c r="Q1046962" s="6" t="str">
        <f aca="false">IF(TYPE(N1046962)=1,IF(TYPE(O1046962)=1,N1046962*O1046962,"No price"),".")</f>
        <v>No price</v>
      </c>
      <c r="R1046962" s="6" t="str">
        <f aca="false">IF(AG1046962=1,IF(H1046962&lt;&gt;"Not given",H1046962,IF(TYPE(H1046962)=2,IF(SUMIFS(#REF!,#REF!,A1046962)&gt;0,SUMIFS(#REF!,#REF!,A1046962),"."),"Format error")),"")</f>
        <v/>
      </c>
      <c r="S1046962" s="6" t="str">
        <f aca="false">IF(AND(AG1046962=1,R1046962&lt;&gt;".")=TRUE(),R1046962/VLOOKUP(G1046962,'[1]Exchange Rates'!B$1:C$1048576,2,0),IF(R1046962=".",".",""))</f>
        <v/>
      </c>
      <c r="T1046962" s="6" t="str">
        <f aca="false">IF(AG1046962=1,IF(AI1046962="Value is not given at all",".",IF(AI1046962="Value is given by the source",S1046962,IF(AI1046962="Value is calculated with prices",(IF(SUMIFS(#REF!,#REF!,A1046962)&gt;0,SUMIFS(#REF!,#REF!,A1046962),"."))/VLOOKUP("USD",'[1]Exchange Rates'!B$1:C$1048576,2,0),"Error with coding"))),"")</f>
        <v/>
      </c>
      <c r="U1046962" s="5" t="s">
        <v>63</v>
      </c>
      <c r="V1046962" s="47" t="s">
        <v>251</v>
      </c>
      <c r="W1046962" s="45" t="s">
        <v>72</v>
      </c>
      <c r="X1046962" s="45" t="s">
        <v>76</v>
      </c>
      <c r="Y1046962" s="45" t="s">
        <v>259</v>
      </c>
      <c r="Z1046962" s="5" t="n">
        <v>0</v>
      </c>
      <c r="AA1046962" s="5" t="n">
        <v>0</v>
      </c>
      <c r="AB1046962" s="5" t="n">
        <f aca="false">IF(AND(D1046962="Humanitarian", AE1046962&lt;&gt;"."), 1, 0)</f>
        <v>0</v>
      </c>
      <c r="AC1046962" s="5" t="n">
        <f aca="false">IF(OR(M1046962="undisclosed", M1046962="."), 0, IF(M1046962=N1046962, 1, 0))</f>
        <v>1</v>
      </c>
      <c r="AD1046962" s="5" t="n">
        <v>1</v>
      </c>
      <c r="AE1046962" s="48" t="s">
        <v>146</v>
      </c>
      <c r="AF1046962" s="12" t="str">
        <f aca="false">""</f>
        <v/>
      </c>
      <c r="AG1046962" s="36" t="n">
        <v>0</v>
      </c>
      <c r="AH1046962" s="46" t="s">
        <v>66</v>
      </c>
      <c r="AI1046962" s="36" t="s">
        <v>66</v>
      </c>
      <c r="AJ1046962" s="36" t="n">
        <v>1</v>
      </c>
      <c r="AK1046962" s="36" t="n">
        <v>7</v>
      </c>
      <c r="AL1046962" s="36" t="n">
        <v>0</v>
      </c>
      <c r="AM1046962" s="36" t="n">
        <f aca="false">IF(OR(AN1046962="2022-2023",AN1046962=2022), 1, 0)</f>
        <v>1</v>
      </c>
      <c r="AN1046962" s="36" t="s">
        <v>68</v>
      </c>
      <c r="AO1046962" s="36" t="n">
        <f aca="false">VLOOKUP($I1046962,'[1]Price List, Weapons &amp; Items'!B$1:F$1048576,5,0)</f>
        <v>0</v>
      </c>
      <c r="AP1046962" s="36" t="n">
        <f aca="false">IF(AND(AO1046962=1,M1046962="undisclosed")=TRUE(),1,0)</f>
        <v>0</v>
      </c>
      <c r="AQ1046962" s="36" t="n">
        <f aca="false">IF(AND(AO1046962=1,N1046962="undisclosed")=TRUE(),1,0)</f>
        <v>0</v>
      </c>
      <c r="AR1046962" s="36" t="n">
        <f aca="false">IFERROR(IF(SEARCH("ammuni",I1046962,1)&gt;0,1,0),0)</f>
        <v>0</v>
      </c>
      <c r="AS1046962" s="5" t="str">
        <f aca="false">VLOOKUP($I1046962,'[1]Price List, Weapons &amp; Items'!B$1:L$1048576,COLUMN('[1]Price List, Weapons &amp; Items'!$J$11)-1,0)</f>
        <v>Contracts</v>
      </c>
      <c r="AT1046962" s="5" t="str">
        <f aca="false">IF(I1046962=".",".",VLOOKUP($I1046962,'[1]Price List, Weapons &amp; Items'!B$1:J$1048576,3,0))</f>
        <v>Radar or imagery systems</v>
      </c>
      <c r="AU1046962" s="13" t="str">
        <f aca="true">IF(AG1046962=1,(OFFSET(I1046962,0,0,COUNTIF(#REF!,A1046962),1)),"")</f>
        <v/>
      </c>
      <c r="AV1046962" s="5" t="n">
        <f aca="false">VLOOKUP($I1046962,'[1]Price List, Weapons &amp; Items'!B$1:L$1048576,COLUMN('[1]Price List, Weapons &amp; Items'!$L$11)-1,0)</f>
        <v>0</v>
      </c>
      <c r="AW1046962" s="5" t="n">
        <f aca="false">IF(U1046962="Yes",1,0)</f>
        <v>1</v>
      </c>
      <c r="AX1046962" s="5" t="n">
        <f aca="false">IF(D1046962="Military",IF(OR(IFERROR(SEARCH("equipment",E1046962,1),0)&gt;0,IFERROR(SEARCH("weapons",E1046962,1),0)&gt;0),1,0),0)</f>
        <v>1</v>
      </c>
      <c r="AY1046962" s="5" t="str">
        <f aca="false">IFERROR(IF(VALUE(TEXT(C1046962,"mm"))=IF(AK1046962&gt;12,AK1046962-12,AK1046962),".",IF(TEXT(C1046962,"mm")="01",".",1)),"Value is not in date format")</f>
        <v>.</v>
      </c>
      <c r="AZ1046962" s="5" t="str">
        <f aca="false">IF(AND(A1046962=A1046961,C1046962=C1046961)=TRUE(),IF(F1046962=F1046961,".","1"),".")</f>
        <v>.</v>
      </c>
      <c r="BA1046962" s="5" t="str">
        <f aca="false">IF(AND(_xlfn.ISFORMULA(R1046962),_xlfn.ISFORMULA(S1046962),_xlfn.ISFORMULA(T1046962))=TRUE(),".",1)</f>
        <v>.</v>
      </c>
      <c r="BB1046962" s="5" t="str">
        <f aca="false">IF(T1046962&lt;&gt;".",IF(T1046962&gt;S1046962,1,"."),".")</f>
        <v>.</v>
      </c>
      <c r="BC1046962" s="5" t="n">
        <f aca="false">IFERROR(VLOOKUP(B1046962,'[1]Share, Heavy Weapons to Ukraine'!B$1:AA$1048576,COLUMN('[1]Share, Heavy Weapons to Ukraine'!C1046971)-1,0),0)</f>
        <v>1</v>
      </c>
      <c r="BD1046962" s="5" t="n">
        <f aca="false">VLOOKUP(Sheet1!B1046962,'[1]Country Summary (€)'!B$1:F$1048576,COLUMN('[1]Country Summary (€)'!C1046972)-1,FALSE())</f>
        <v>0</v>
      </c>
      <c r="BE1046962" s="5" t="str">
        <f aca="false">IF(AND(AG1046962=1,D1046962="Military",H1046962&lt;&gt;"Not given")=TRUE(),IF(SUMIFS(#REF!,#REF!,A1046962)&gt;0,ABS((SUMIFS(#REF!,#REF!,A1046962)/VLOOKUP("USD",'[1]Exchange Rates'!B$1:C$1048576,2,0)))/S1046962,"."),".")</f>
        <v>.</v>
      </c>
      <c r="BF1046962" s="1" t="str">
        <f aca="false">IF(AND(AG1046962=1,D1046962="Military",H1046962&lt;&gt;"Not given")=TRUE(),IF(SUMIFS(#REF!,#REF!,A1046962)&gt;0,IF((ABS((SUMIFS(#REF!,#REF!,A1046962)/VLOOKUP("USD",'[1]Exchange Rates'!B$1:C$1048576,2,0)))/S1046962)&gt;1,(SUMIFS(#REF!,#REF!,A1046962)-S1046962)/S1046962,(S1046962-SUMIFS(#REF!,#REF!,A1046962))/SUMIFS(#REF!,#REF!,A1046962)),"."),".")</f>
        <v>.</v>
      </c>
    </row>
    <row r="1046963" customFormat="false" ht="15.75" hidden="false" customHeight="true" outlineLevel="0" collapsed="false">
      <c r="A1046963" s="3" t="s">
        <v>104</v>
      </c>
      <c r="B1046963" s="3" t="s">
        <v>57</v>
      </c>
      <c r="C1046963" s="2" t="n">
        <v>44751</v>
      </c>
      <c r="D1046963" s="3" t="s">
        <v>105</v>
      </c>
      <c r="E1046963" s="3" t="s">
        <v>106</v>
      </c>
      <c r="F1046963" s="4" t="s">
        <v>250</v>
      </c>
      <c r="G1046963" s="5" t="s">
        <v>61</v>
      </c>
      <c r="H1046963" s="6" t="n">
        <v>400000000</v>
      </c>
      <c r="I1046963" s="1" t="s">
        <v>224</v>
      </c>
      <c r="J1046963" s="7" t="str">
        <f aca="false">VLOOKUP($I1046963,'[1]Price List, Weapons &amp; Items'!B$1:C$1048576,2,0)</f>
        <v>Military equipment</v>
      </c>
      <c r="K1046963" s="7" t="str">
        <f aca="false">IF(I1046963=".",I1046963,VLOOKUP($I1046963,'[1]Price List, Weapons &amp; Items'!B$1:D$1048576,3,0))</f>
        <v>spare parts</v>
      </c>
      <c r="L1046963" s="8" t="n">
        <f aca="false">VLOOKUP(I1046963,'[1]Price List, Weapons &amp; Items'!B$1:E$1048576,4,0)</f>
        <v>0</v>
      </c>
      <c r="M1046963" s="9" t="s">
        <v>166</v>
      </c>
      <c r="N1046963" s="9" t="s">
        <v>166</v>
      </c>
      <c r="O1046963" s="9" t="str">
        <f aca="false">VLOOKUP($I1046963,'[1]Price List, Weapons &amp; Items'!B$1:G$1048576,6,0)</f>
        <v>.</v>
      </c>
      <c r="P1046963" s="6" t="str">
        <f aca="false">IF(TYPE(M1046963)=1,IF(TYPE(O1046963)=1,M1046963*O1046963,"No price"),".")</f>
        <v>.</v>
      </c>
      <c r="Q1046963" s="6" t="str">
        <f aca="false">IF(TYPE(N1046963)=1,IF(TYPE(O1046963)=1,N1046963*O1046963,"No price"),".")</f>
        <v>.</v>
      </c>
      <c r="R1046963" s="6" t="str">
        <f aca="false">IF(AG1046963=1,IF(H1046963&lt;&gt;"Not given",H1046963,IF(TYPE(H1046963)=2,IF(SUMIFS(#REF!,#REF!,A1046963)&gt;0,SUMIFS(#REF!,#REF!,A1046963),"."),"Format error")),"")</f>
        <v/>
      </c>
      <c r="S1046963" s="6" t="str">
        <f aca="false">IF(AND(AG1046963=1,R1046963&lt;&gt;".")=TRUE(),R1046963/VLOOKUP(G1046963,'[1]Exchange Rates'!B$1:C$1048576,2,0),IF(R1046963=".",".",""))</f>
        <v/>
      </c>
      <c r="T1046963" s="6" t="str">
        <f aca="false">IF(AG1046963=1,IF(AI1046963="Value is not given at all",".",IF(AI1046963="Value is given by the source",S1046963,IF(AI1046963="Value is calculated with prices",(IF(SUMIFS(#REF!,#REF!,A1046963)&gt;0,SUMIFS(#REF!,#REF!,A1046963),"."))/VLOOKUP("USD",'[1]Exchange Rates'!B$1:C$1048576,2,0),"Error with coding"))),"")</f>
        <v/>
      </c>
      <c r="U1046963" s="5" t="s">
        <v>63</v>
      </c>
      <c r="V1046963" s="47" t="s">
        <v>251</v>
      </c>
      <c r="W1046963" s="45" t="s">
        <v>72</v>
      </c>
      <c r="X1046963" s="45" t="s">
        <v>76</v>
      </c>
      <c r="Y1046963" s="45" t="s">
        <v>260</v>
      </c>
      <c r="Z1046963" s="5" t="n">
        <v>0</v>
      </c>
      <c r="AA1046963" s="5" t="n">
        <v>0</v>
      </c>
      <c r="AB1046963" s="5" t="n">
        <f aca="false">IF(AND(D1046963="Humanitarian", AE1046963&lt;&gt;"."), 1, 0)</f>
        <v>0</v>
      </c>
      <c r="AC1046963" s="5" t="n">
        <f aca="false">IF(OR(M1046963="undisclosed", M1046963="."), 0, IF(M1046963=N1046963, 1, 0))</f>
        <v>0</v>
      </c>
      <c r="AD1046963" s="5" t="n">
        <v>1</v>
      </c>
      <c r="AE1046963" s="45" t="s">
        <v>108</v>
      </c>
      <c r="AF1046963" s="12" t="str">
        <f aca="false">""</f>
        <v/>
      </c>
      <c r="AG1046963" s="36" t="n">
        <v>0</v>
      </c>
      <c r="AH1046963" s="46" t="s">
        <v>66</v>
      </c>
      <c r="AI1046963" s="36" t="s">
        <v>66</v>
      </c>
      <c r="AJ1046963" s="36" t="n">
        <v>1</v>
      </c>
      <c r="AK1046963" s="36" t="n">
        <v>7</v>
      </c>
      <c r="AL1046963" s="36" t="n">
        <v>0</v>
      </c>
      <c r="AM1046963" s="36" t="n">
        <f aca="false">IF(OR(AN1046963="2022-2023",AN1046963=2022), 1, 0)</f>
        <v>1</v>
      </c>
      <c r="AN1046963" s="36" t="s">
        <v>68</v>
      </c>
      <c r="AO1046963" s="36" t="n">
        <f aca="false">VLOOKUP($I1046963,'[1]Price List, Weapons &amp; Items'!B$1:F$1048576,5,0)</f>
        <v>0</v>
      </c>
      <c r="AP1046963" s="36" t="n">
        <f aca="false">IF(AND(AO1046963=1,M1046963="undisclosed")=TRUE(),1,0)</f>
        <v>0</v>
      </c>
      <c r="AQ1046963" s="36" t="n">
        <f aca="false">IF(AND(AO1046963=1,N1046963="undisclosed")=TRUE(),1,0)</f>
        <v>0</v>
      </c>
      <c r="AR1046963" s="36" t="n">
        <f aca="false">IFERROR(IF(SEARCH("ammuni",I1046963,1)&gt;0,1,0),0)</f>
        <v>0</v>
      </c>
      <c r="AS1046963" s="5" t="str">
        <f aca="false">VLOOKUP($I1046963,'[1]Price List, Weapons &amp; Items'!B$1:L$1048576,COLUMN('[1]Price List, Weapons &amp; Items'!$J$11)-1,0)</f>
        <v>.</v>
      </c>
      <c r="AT1046963" s="5" t="str">
        <f aca="false">IF(I1046963=".",".",VLOOKUP($I1046963,'[1]Price List, Weapons &amp; Items'!B$1:J$1048576,3,0))</f>
        <v>spare parts</v>
      </c>
      <c r="AU1046963" s="13" t="str">
        <f aca="true">IF(AG1046963=1,(OFFSET(I1046963,0,0,COUNTIF(#REF!,A1046963),1)),"")</f>
        <v/>
      </c>
      <c r="AV1046963" s="5" t="str">
        <f aca="false">VLOOKUP($I1046963,'[1]Price List, Weapons &amp; Items'!B$1:L$1048576,COLUMN('[1]Price List, Weapons &amp; Items'!$L$11)-1,0)</f>
        <v>no price, 0 count</v>
      </c>
      <c r="AW1046963" s="5" t="n">
        <f aca="false">IF(U1046963="Yes",1,0)</f>
        <v>1</v>
      </c>
      <c r="AX1046963" s="5" t="n">
        <f aca="false">IF(D1046963="Military",IF(OR(IFERROR(SEARCH("equipment",E1046963,1),0)&gt;0,IFERROR(SEARCH("weapons",E1046963,1),0)&gt;0),1,0),0)</f>
        <v>1</v>
      </c>
      <c r="AY1046963" s="5" t="str">
        <f aca="false">IFERROR(IF(VALUE(TEXT(C1046963,"mm"))=IF(AK1046963&gt;12,AK1046963-12,AK1046963),".",IF(TEXT(C1046963,"mm")="01",".",1)),"Value is not in date format")</f>
        <v>.</v>
      </c>
      <c r="AZ1046963" s="5" t="str">
        <f aca="false">IF(AND(A1046963=A1046962,C1046963=C1046962)=TRUE(),IF(F1046963=F1046962,".","1"),".")</f>
        <v>.</v>
      </c>
      <c r="BA1046963" s="5" t="str">
        <f aca="false">IF(AND(_xlfn.ISFORMULA(R1046963),_xlfn.ISFORMULA(S1046963),_xlfn.ISFORMULA(T1046963))=TRUE(),".",1)</f>
        <v>.</v>
      </c>
      <c r="BB1046963" s="5" t="str">
        <f aca="false">IF(T1046963&lt;&gt;".",IF(T1046963&gt;S1046963,1,"."),".")</f>
        <v>.</v>
      </c>
      <c r="BC1046963" s="5" t="n">
        <f aca="false">IFERROR(VLOOKUP(B1046963,'[1]Share, Heavy Weapons to Ukraine'!B$1:AA$1048576,COLUMN('[1]Share, Heavy Weapons to Ukraine'!C1046972)-1,0),0)</f>
        <v>1</v>
      </c>
      <c r="BD1046963" s="5" t="n">
        <f aca="false">VLOOKUP(Sheet1!B1046963,'[1]Country Summary (€)'!B$1:F$1048576,COLUMN('[1]Country Summary (€)'!C1046973)-1,FALSE())</f>
        <v>0</v>
      </c>
      <c r="BE1046963" s="5" t="str">
        <f aca="false">IF(AND(AG1046963=1,D1046963="Military",H1046963&lt;&gt;"Not given")=TRUE(),IF(SUMIFS(#REF!,#REF!,A1046963)&gt;0,ABS((SUMIFS(#REF!,#REF!,A1046963)/VLOOKUP("USD",'[1]Exchange Rates'!B$1:C$1048576,2,0)))/S1046963,"."),".")</f>
        <v>.</v>
      </c>
      <c r="BF1046963" s="1" t="str">
        <f aca="false">IF(AND(AG1046963=1,D1046963="Military",H1046963&lt;&gt;"Not given")=TRUE(),IF(SUMIFS(#REF!,#REF!,A1046963)&gt;0,IF((ABS((SUMIFS(#REF!,#REF!,A1046963)/VLOOKUP("USD",'[1]Exchange Rates'!B$1:C$1048576,2,0)))/S1046963)&gt;1,(SUMIFS(#REF!,#REF!,A1046963)-S1046963)/S1046963,(S1046963-SUMIFS(#REF!,#REF!,A1046963))/SUMIFS(#REF!,#REF!,A1046963)),"."),".")</f>
        <v>.</v>
      </c>
    </row>
    <row r="1046964" customFormat="false" ht="15.75" hidden="false" customHeight="true" outlineLevel="0" collapsed="false">
      <c r="A1046964" s="3" t="s">
        <v>104</v>
      </c>
      <c r="B1046964" s="3" t="s">
        <v>57</v>
      </c>
      <c r="C1046964" s="2" t="n">
        <v>44764</v>
      </c>
      <c r="D1046964" s="3" t="s">
        <v>105</v>
      </c>
      <c r="E1046964" s="3" t="s">
        <v>106</v>
      </c>
      <c r="F1046964" s="4" t="s">
        <v>261</v>
      </c>
      <c r="G1046964" s="5" t="s">
        <v>61</v>
      </c>
      <c r="H1046964" s="6" t="n">
        <v>175000000</v>
      </c>
      <c r="I1046964" s="49" t="s">
        <v>206</v>
      </c>
      <c r="J1046964" s="7" t="str">
        <f aca="false">VLOOKUP($I1046964,'[1]Price List, Weapons &amp; Items'!B$1:C$1048576,2,0)</f>
        <v>Heavy weapon</v>
      </c>
      <c r="K1046964" s="7" t="str">
        <f aca="false">IF(I1046964=".",I1046964,VLOOKUP($I1046964,'[1]Price List, Weapons &amp; Items'!B$1:D$1048576,3,0))</f>
        <v>227mm MLRS</v>
      </c>
      <c r="L1046964" s="8" t="n">
        <f aca="false">VLOOKUP(I1046964,'[1]Price List, Weapons &amp; Items'!B$1:E$1048576,4,0)</f>
        <v>0</v>
      </c>
      <c r="M1046964" s="9" t="n">
        <v>4</v>
      </c>
      <c r="N1046964" s="9" t="n">
        <v>4</v>
      </c>
      <c r="O1046964" s="9" t="n">
        <f aca="false">VLOOKUP($I1046964,'[1]Price List, Weapons &amp; Items'!B$1:G$1048576,6,0)</f>
        <v>15076313.03</v>
      </c>
      <c r="P1046964" s="6" t="str">
        <f aca="false">IF(TYPE(M1046964)=1,IF(TYPE(O1046964)=1,M1046964*O1046964,"No price"),".")</f>
        <v>No price</v>
      </c>
      <c r="Q1046964" s="6" t="str">
        <f aca="false">IF(TYPE(N1046964)=1,IF(TYPE(O1046964)=1,N1046964*O1046964,"No price"),".")</f>
        <v>No price</v>
      </c>
      <c r="R1046964" s="6" t="str">
        <f aca="false">IF(AG1046964=1,IF(H1046964&lt;&gt;"Not given",H1046964,IF(TYPE(H1046964)=2,IF(SUMIFS(#REF!,#REF!,A1046964)&gt;0,SUMIFS(#REF!,#REF!,A1046964),"."),"Format error")),"")</f>
        <v/>
      </c>
      <c r="S1046964" s="6" t="str">
        <f aca="false">IF(AND(AG1046964=1,R1046964&lt;&gt;".")=TRUE(),R1046964/VLOOKUP(G1046964,'[1]Exchange Rates'!B$1:C$1048576,2,0),IF(R1046964=".",".",""))</f>
        <v/>
      </c>
      <c r="T1046964" s="6" t="str">
        <f aca="false">IF(AG1046964=1,IF(AI1046964="Value is not given at all",".",IF(AI1046964="Value is given by the source",S1046964,IF(AI1046964="Value is calculated with prices",(IF(SUMIFS(#REF!,#REF!,A1046964)&gt;0,SUMIFS(#REF!,#REF!,A1046964),"."))/VLOOKUP("USD",'[1]Exchange Rates'!B$1:C$1048576,2,0),"Error with coding"))),"")</f>
        <v/>
      </c>
      <c r="U1046964" s="5" t="s">
        <v>63</v>
      </c>
      <c r="V1046964" s="47" t="s">
        <v>262</v>
      </c>
      <c r="W1046964" s="45" t="s">
        <v>72</v>
      </c>
      <c r="X1046964" s="45" t="s">
        <v>76</v>
      </c>
      <c r="Y1046964" s="45" t="s">
        <v>263</v>
      </c>
      <c r="Z1046964" s="5" t="n">
        <v>0</v>
      </c>
      <c r="AA1046964" s="5" t="n">
        <v>0</v>
      </c>
      <c r="AB1046964" s="5" t="n">
        <f aca="false">IF(AND(D1046964="Humanitarian", AE1046964&lt;&gt;"."), 1, 0)</f>
        <v>0</v>
      </c>
      <c r="AC1046964" s="5" t="n">
        <f aca="false">IF(OR(M1046964="undisclosed", M1046964="."), 0, IF(M1046964=N1046964, 1, 0))</f>
        <v>1</v>
      </c>
      <c r="AD1046964" s="5" t="n">
        <v>0</v>
      </c>
      <c r="AE1046964" s="45" t="s">
        <v>208</v>
      </c>
      <c r="AF1046964" s="12" t="str">
        <f aca="false">""</f>
        <v/>
      </c>
      <c r="AG1046964" s="36" t="n">
        <v>0</v>
      </c>
      <c r="AH1046964" s="46" t="s">
        <v>66</v>
      </c>
      <c r="AI1046964" s="36" t="s">
        <v>66</v>
      </c>
      <c r="AJ1046964" s="36" t="n">
        <v>1</v>
      </c>
      <c r="AK1046964" s="36" t="n">
        <v>7</v>
      </c>
      <c r="AL1046964" s="36" t="n">
        <v>0</v>
      </c>
      <c r="AM1046964" s="36" t="n">
        <f aca="false">IF(OR(AN1046964="2022-2023",AN1046964=2022), 1, 0)</f>
        <v>1</v>
      </c>
      <c r="AN1046964" s="36" t="s">
        <v>68</v>
      </c>
      <c r="AO1046964" s="36" t="n">
        <f aca="false">VLOOKUP($I1046964,'[1]Price List, Weapons &amp; Items'!B$1:F$1048576,5,0)</f>
        <v>1</v>
      </c>
      <c r="AP1046964" s="36" t="n">
        <f aca="false">IF(AND(AO1046964=1,M1046964="undisclosed")=TRUE(),1,0)</f>
        <v>0</v>
      </c>
      <c r="AQ1046964" s="36" t="n">
        <f aca="false">IF(AND(AO1046964=1,N1046964="undisclosed")=TRUE(),1,0)</f>
        <v>0</v>
      </c>
      <c r="AR1046964" s="36" t="n">
        <f aca="false">IFERROR(IF(SEARCH("ammuni",I1046964,1)&gt;0,1,0),0)</f>
        <v>0</v>
      </c>
      <c r="AS1046964" s="5" t="str">
        <f aca="false">VLOOKUP($I1046964,'[1]Price List, Weapons &amp; Items'!B$1:L$1048576,COLUMN('[1]Price List, Weapons &amp; Items'!$J$11)-1,0)</f>
        <v>Contracts</v>
      </c>
      <c r="AT1046964" s="5" t="str">
        <f aca="false">IF(I1046964=".",".",VLOOKUP($I1046964,'[1]Price List, Weapons &amp; Items'!B$1:J$1048576,3,0))</f>
        <v>227mm MLRS</v>
      </c>
      <c r="AU1046964" s="13" t="str">
        <f aca="true">IF(AG1046964=1,(OFFSET(I1046964,0,0,COUNTIF(#REF!,A1046964),1)),"")</f>
        <v/>
      </c>
      <c r="AV1046964" s="5" t="n">
        <f aca="false">VLOOKUP($I1046964,'[1]Price List, Weapons &amp; Items'!B$1:L$1048576,COLUMN('[1]Price List, Weapons &amp; Items'!$L$11)-1,0)</f>
        <v>0</v>
      </c>
      <c r="AW1046964" s="5" t="n">
        <f aca="false">IF(U1046964="Yes",1,0)</f>
        <v>1</v>
      </c>
      <c r="AX1046964" s="5" t="n">
        <f aca="false">IF(D1046964="Military",IF(OR(IFERROR(SEARCH("equipment",E1046964,1),0)&gt;0,IFERROR(SEARCH("weapons",E1046964,1),0)&gt;0),1,0),0)</f>
        <v>1</v>
      </c>
      <c r="AY1046964" s="5" t="str">
        <f aca="false">IFERROR(IF(VALUE(TEXT(C1046964,"mm"))=IF(AK1046964&gt;12,AK1046964-12,AK1046964),".",IF(TEXT(C1046964,"mm")="01",".",1)),"Value is not in date format")</f>
        <v>.</v>
      </c>
      <c r="AZ1046964" s="5" t="str">
        <f aca="false">IF(AND(A1046964=A1046963,C1046964=C1046963)=TRUE(),IF(F1046964=F1046963,".","1"),".")</f>
        <v>.</v>
      </c>
      <c r="BA1046964" s="5" t="str">
        <f aca="false">IF(AND(_xlfn.ISFORMULA(R1046964),_xlfn.ISFORMULA(S1046964),_xlfn.ISFORMULA(T1046964))=TRUE(),".",1)</f>
        <v>.</v>
      </c>
      <c r="BB1046964" s="5" t="str">
        <f aca="false">IF(T1046964&lt;&gt;".",IF(T1046964&gt;S1046964,1,"."),".")</f>
        <v>.</v>
      </c>
      <c r="BC1046964" s="5" t="n">
        <f aca="false">IFERROR(VLOOKUP(B1046964,'[1]Share, Heavy Weapons to Ukraine'!B$1:AA$1048576,COLUMN('[1]Share, Heavy Weapons to Ukraine'!C1046973)-1,0),0)</f>
        <v>1</v>
      </c>
      <c r="BD1046964" s="5" t="n">
        <f aca="false">VLOOKUP(Sheet1!B1046964,'[1]Country Summary (€)'!B$1:F$1048576,COLUMN('[1]Country Summary (€)'!C1046974)-1,FALSE())</f>
        <v>0</v>
      </c>
      <c r="BE1046964" s="5" t="str">
        <f aca="false">IF(AND(AG1046964=1,D1046964="Military",H1046964&lt;&gt;"Not given")=TRUE(),IF(SUMIFS(#REF!,#REF!,A1046964)&gt;0,ABS((SUMIFS(#REF!,#REF!,A1046964)/VLOOKUP("USD",'[1]Exchange Rates'!B$1:C$1048576,2,0)))/S1046964,"."),".")</f>
        <v>.</v>
      </c>
      <c r="BF1046964" s="1" t="str">
        <f aca="false">IF(AND(AG1046964=1,D1046964="Military",H1046964&lt;&gt;"Not given")=TRUE(),IF(SUMIFS(#REF!,#REF!,A1046964)&gt;0,IF((ABS((SUMIFS(#REF!,#REF!,A1046964)/VLOOKUP("USD",'[1]Exchange Rates'!B$1:C$1048576,2,0)))/S1046964)&gt;1,(SUMIFS(#REF!,#REF!,A1046964)-S1046964)/S1046964,(S1046964-SUMIFS(#REF!,#REF!,A1046964))/SUMIFS(#REF!,#REF!,A1046964)),"."),".")</f>
        <v>.</v>
      </c>
    </row>
    <row r="1046965" customFormat="false" ht="15.75" hidden="false" customHeight="true" outlineLevel="0" collapsed="false">
      <c r="A1046965" s="3" t="s">
        <v>104</v>
      </c>
      <c r="B1046965" s="3" t="s">
        <v>57</v>
      </c>
      <c r="C1046965" s="2" t="n">
        <v>44764</v>
      </c>
      <c r="D1046965" s="3" t="s">
        <v>105</v>
      </c>
      <c r="E1046965" s="3" t="s">
        <v>106</v>
      </c>
      <c r="F1046965" s="4" t="s">
        <v>261</v>
      </c>
      <c r="G1046965" s="5" t="s">
        <v>61</v>
      </c>
      <c r="H1046965" s="6" t="n">
        <v>175000000</v>
      </c>
      <c r="I1046965" s="49" t="s">
        <v>231</v>
      </c>
      <c r="J1046965" s="7" t="str">
        <f aca="false">VLOOKUP($I1046965,'[1]Price List, Weapons &amp; Items'!B$1:C$1048576,2,0)</f>
        <v>Ammunition for heavy weapon</v>
      </c>
      <c r="K1046965" s="7" t="str">
        <f aca="false">IF(I1046965=".",I1046965,VLOOKUP($I1046965,'[1]Price List, Weapons &amp; Items'!B$1:D$1048576,3,0))</f>
        <v>227mm MLRS ammunition</v>
      </c>
      <c r="L1046965" s="8" t="n">
        <f aca="false">VLOOKUP(I1046965,'[1]Price List, Weapons &amp; Items'!B$1:E$1048576,4,0)</f>
        <v>0</v>
      </c>
      <c r="M1046965" s="9" t="s">
        <v>166</v>
      </c>
      <c r="N1046965" s="9" t="s">
        <v>166</v>
      </c>
      <c r="O1046965" s="9" t="n">
        <f aca="false">VLOOKUP($I1046965,'[1]Price List, Weapons &amp; Items'!B$1:G$1048576,6,0)</f>
        <v>150000</v>
      </c>
      <c r="P1046965" s="6" t="str">
        <f aca="false">IF(TYPE(M1046965)=1,IF(TYPE(O1046965)=1,M1046965*O1046965,"No price"),".")</f>
        <v>.</v>
      </c>
      <c r="Q1046965" s="6" t="str">
        <f aca="false">IF(TYPE(N1046965)=1,IF(TYPE(O1046965)=1,N1046965*O1046965,"No price"),".")</f>
        <v>.</v>
      </c>
      <c r="R1046965" s="6" t="str">
        <f aca="false">IF(AG1046965=1,IF(H1046965&lt;&gt;"Not given",H1046965,IF(TYPE(H1046965)=2,IF(SUMIFS(#REF!,#REF!,A1046965)&gt;0,SUMIFS(#REF!,#REF!,A1046965),"."),"Format error")),"")</f>
        <v/>
      </c>
      <c r="S1046965" s="6" t="str">
        <f aca="false">IF(AND(AG1046965=1,R1046965&lt;&gt;".")=TRUE(),R1046965/VLOOKUP(G1046965,'[1]Exchange Rates'!B$1:C$1048576,2,0),IF(R1046965=".",".",""))</f>
        <v/>
      </c>
      <c r="T1046965" s="6" t="str">
        <f aca="false">IF(AG1046965=1,IF(AI1046965="Value is not given at all",".",IF(AI1046965="Value is given by the source",S1046965,IF(AI1046965="Value is calculated with prices",(IF(SUMIFS(#REF!,#REF!,A1046965)&gt;0,SUMIFS(#REF!,#REF!,A1046965),"."))/VLOOKUP("USD",'[1]Exchange Rates'!B$1:C$1048576,2,0),"Error with coding"))),"")</f>
        <v/>
      </c>
      <c r="U1046965" s="5" t="s">
        <v>63</v>
      </c>
      <c r="V1046965" s="47" t="s">
        <v>262</v>
      </c>
      <c r="W1046965" s="45" t="s">
        <v>72</v>
      </c>
      <c r="X1046965" s="45" t="s">
        <v>76</v>
      </c>
      <c r="Y1046965" s="45" t="s">
        <v>264</v>
      </c>
      <c r="Z1046965" s="5" t="n">
        <v>0</v>
      </c>
      <c r="AA1046965" s="5" t="n">
        <v>0</v>
      </c>
      <c r="AB1046965" s="5" t="n">
        <f aca="false">IF(AND(D1046965="Humanitarian", AE1046965&lt;&gt;"."), 1, 0)</f>
        <v>0</v>
      </c>
      <c r="AC1046965" s="5" t="n">
        <f aca="false">IF(OR(M1046965="undisclosed", M1046965="."), 0, IF(M1046965=N1046965, 1, 0))</f>
        <v>0</v>
      </c>
      <c r="AD1046965" s="5" t="n">
        <v>1</v>
      </c>
      <c r="AE1046965" s="45" t="s">
        <v>108</v>
      </c>
      <c r="AF1046965" s="12" t="str">
        <f aca="false">""</f>
        <v/>
      </c>
      <c r="AG1046965" s="36" t="n">
        <v>0</v>
      </c>
      <c r="AH1046965" s="46" t="s">
        <v>66</v>
      </c>
      <c r="AI1046965" s="36" t="s">
        <v>66</v>
      </c>
      <c r="AJ1046965" s="36" t="n">
        <v>1</v>
      </c>
      <c r="AK1046965" s="36" t="n">
        <v>7</v>
      </c>
      <c r="AL1046965" s="36" t="n">
        <v>0</v>
      </c>
      <c r="AM1046965" s="36" t="n">
        <f aca="false">IF(OR(AN1046965="2022-2023",AN1046965=2022), 1, 0)</f>
        <v>1</v>
      </c>
      <c r="AN1046965" s="36" t="s">
        <v>68</v>
      </c>
      <c r="AO1046965" s="36" t="n">
        <f aca="false">VLOOKUP($I1046965,'[1]Price List, Weapons &amp; Items'!B$1:F$1048576,5,0)</f>
        <v>1</v>
      </c>
      <c r="AP1046965" s="36" t="n">
        <f aca="false">IF(AND(AO1046965=1,M1046965="undisclosed")=TRUE(),1,0)</f>
        <v>1</v>
      </c>
      <c r="AQ1046965" s="36" t="n">
        <f aca="false">IF(AND(AO1046965=1,N1046965="undisclosed")=TRUE(),1,0)</f>
        <v>1</v>
      </c>
      <c r="AR1046965" s="36" t="n">
        <f aca="false">IFERROR(IF(SEARCH("ammuni",I1046965,1)&gt;0,1,0),0)</f>
        <v>1</v>
      </c>
      <c r="AS1046965" s="5" t="str">
        <f aca="false">VLOOKUP($I1046965,'[1]Price List, Weapons &amp; Items'!B$1:L$1048576,COLUMN('[1]Price List, Weapons &amp; Items'!$J$11)-1,0)</f>
        <v>Media reports (incl. social media)</v>
      </c>
      <c r="AT1046965" s="5" t="str">
        <f aca="false">IF(I1046965=".",".",VLOOKUP($I1046965,'[1]Price List, Weapons &amp; Items'!B$1:J$1048576,3,0))</f>
        <v>227mm MLRS ammunition</v>
      </c>
      <c r="AU1046965" s="13" t="str">
        <f aca="true">IF(AG1046965=1,(OFFSET(I1046965,0,0,COUNTIF(#REF!,A1046965),1)),"")</f>
        <v/>
      </c>
      <c r="AV1046965" s="5" t="str">
        <f aca="false">VLOOKUP($I1046965,'[1]Price List, Weapons &amp; Items'!B$1:L$1048576,COLUMN('[1]Price List, Weapons &amp; Items'!$L$11)-1,0)</f>
        <v>no price, 0 count</v>
      </c>
      <c r="AW1046965" s="5" t="n">
        <f aca="false">IF(U1046965="Yes",1,0)</f>
        <v>1</v>
      </c>
      <c r="AX1046965" s="5" t="n">
        <f aca="false">IF(D1046965="Military",IF(OR(IFERROR(SEARCH("equipment",E1046965,1),0)&gt;0,IFERROR(SEARCH("weapons",E1046965,1),0)&gt;0),1,0),0)</f>
        <v>1</v>
      </c>
      <c r="AY1046965" s="5" t="str">
        <f aca="false">IFERROR(IF(VALUE(TEXT(C1046965,"mm"))=IF(AK1046965&gt;12,AK1046965-12,AK1046965),".",IF(TEXT(C1046965,"mm")="01",".",1)),"Value is not in date format")</f>
        <v>.</v>
      </c>
      <c r="AZ1046965" s="5" t="str">
        <f aca="false">IF(AND(A1046965=A1046964,C1046965=C1046964)=TRUE(),IF(F1046965=F1046964,".","1"),".")</f>
        <v>.</v>
      </c>
      <c r="BA1046965" s="5" t="str">
        <f aca="false">IF(AND(_xlfn.ISFORMULA(R1046965),_xlfn.ISFORMULA(S1046965),_xlfn.ISFORMULA(T1046965))=TRUE(),".",1)</f>
        <v>.</v>
      </c>
      <c r="BB1046965" s="5" t="str">
        <f aca="false">IF(T1046965&lt;&gt;".",IF(T1046965&gt;S1046965,1,"."),".")</f>
        <v>.</v>
      </c>
      <c r="BC1046965" s="5" t="n">
        <f aca="false">IFERROR(VLOOKUP(B1046965,'[1]Share, Heavy Weapons to Ukraine'!B$1:AA$1048576,COLUMN('[1]Share, Heavy Weapons to Ukraine'!C1046974)-1,0),0)</f>
        <v>1</v>
      </c>
      <c r="BD1046965" s="5" t="n">
        <f aca="false">VLOOKUP(Sheet1!B1046965,'[1]Country Summary (€)'!B$1:F$1048576,COLUMN('[1]Country Summary (€)'!C1046975)-1,FALSE())</f>
        <v>0</v>
      </c>
      <c r="BE1046965" s="5" t="str">
        <f aca="false">IF(AND(AG1046965=1,D1046965="Military",H1046965&lt;&gt;"Not given")=TRUE(),IF(SUMIFS(#REF!,#REF!,A1046965)&gt;0,ABS((SUMIFS(#REF!,#REF!,A1046965)/VLOOKUP("USD",'[1]Exchange Rates'!B$1:C$1048576,2,0)))/S1046965,"."),".")</f>
        <v>.</v>
      </c>
      <c r="BF1046965" s="1" t="str">
        <f aca="false">IF(AND(AG1046965=1,D1046965="Military",H1046965&lt;&gt;"Not given")=TRUE(),IF(SUMIFS(#REF!,#REF!,A1046965)&gt;0,IF((ABS((SUMIFS(#REF!,#REF!,A1046965)/VLOOKUP("USD",'[1]Exchange Rates'!B$1:C$1048576,2,0)))/S1046965)&gt;1,(SUMIFS(#REF!,#REF!,A1046965)-S1046965)/S1046965,(S1046965-SUMIFS(#REF!,#REF!,A1046965))/SUMIFS(#REF!,#REF!,A1046965)),"."),".")</f>
        <v>.</v>
      </c>
    </row>
    <row r="1046966" customFormat="false" ht="15.75" hidden="false" customHeight="true" outlineLevel="0" collapsed="false">
      <c r="A1046966" s="3" t="s">
        <v>104</v>
      </c>
      <c r="B1046966" s="3" t="s">
        <v>57</v>
      </c>
      <c r="C1046966" s="2" t="n">
        <v>44764</v>
      </c>
      <c r="D1046966" s="3" t="s">
        <v>105</v>
      </c>
      <c r="E1046966" s="3" t="s">
        <v>106</v>
      </c>
      <c r="F1046966" s="4" t="s">
        <v>261</v>
      </c>
      <c r="G1046966" s="5" t="s">
        <v>61</v>
      </c>
      <c r="H1046966" s="6" t="n">
        <v>175000000</v>
      </c>
      <c r="I1046966" s="49" t="s">
        <v>265</v>
      </c>
      <c r="J1046966" s="7" t="str">
        <f aca="false">VLOOKUP($I1046966,'[1]Price List, Weapons &amp; Items'!B$1:C$1048576,2,0)</f>
        <v>Heavy weapon</v>
      </c>
      <c r="K1046966" s="7" t="str">
        <f aca="false">IF(I1046966=".",I1046966,VLOOKUP($I1046966,'[1]Price List, Weapons &amp; Items'!B$1:D$1048576,3,0))</f>
        <v>Armored Personnel Carrier (APC)</v>
      </c>
      <c r="L1046966" s="8" t="n">
        <f aca="false">VLOOKUP(I1046966,'[1]Price List, Weapons &amp; Items'!B$1:E$1048576,4,0)</f>
        <v>0</v>
      </c>
      <c r="M1046966" s="9" t="n">
        <v>4</v>
      </c>
      <c r="N1046966" s="9" t="n">
        <v>4</v>
      </c>
      <c r="O1046966" s="9" t="n">
        <f aca="false">VLOOKUP($I1046966,'[1]Price List, Weapons &amp; Items'!B$1:G$1048576,6,0)</f>
        <v>326778</v>
      </c>
      <c r="P1046966" s="6" t="str">
        <f aca="false">IF(TYPE(M1046966)=1,IF(TYPE(O1046966)=1,M1046966*O1046966,"No price"),".")</f>
        <v>No price</v>
      </c>
      <c r="Q1046966" s="6" t="str">
        <f aca="false">IF(TYPE(N1046966)=1,IF(TYPE(O1046966)=1,N1046966*O1046966,"No price"),".")</f>
        <v>No price</v>
      </c>
      <c r="R1046966" s="6" t="str">
        <f aca="false">IF(AG1046966=1,IF(H1046966&lt;&gt;"Not given",H1046966,IF(TYPE(H1046966)=2,IF(SUMIFS(#REF!,#REF!,A1046966)&gt;0,SUMIFS(#REF!,#REF!,A1046966),"."),"Format error")),"")</f>
        <v/>
      </c>
      <c r="S1046966" s="6" t="str">
        <f aca="false">IF(AND(AG1046966=1,R1046966&lt;&gt;".")=TRUE(),R1046966/VLOOKUP(G1046966,'[1]Exchange Rates'!B$1:C$1048576,2,0),IF(R1046966=".",".",""))</f>
        <v/>
      </c>
      <c r="T1046966" s="6" t="str">
        <f aca="false">IF(AG1046966=1,IF(AI1046966="Value is not given at all",".",IF(AI1046966="Value is given by the source",S1046966,IF(AI1046966="Value is calculated with prices",(IF(SUMIFS(#REF!,#REF!,A1046966)&gt;0,SUMIFS(#REF!,#REF!,A1046966),"."))/VLOOKUP("USD",'[1]Exchange Rates'!B$1:C$1048576,2,0),"Error with coding"))),"")</f>
        <v/>
      </c>
      <c r="U1046966" s="5" t="s">
        <v>63</v>
      </c>
      <c r="V1046966" s="47" t="s">
        <v>262</v>
      </c>
      <c r="W1046966" s="45" t="s">
        <v>72</v>
      </c>
      <c r="X1046966" s="45" t="s">
        <v>76</v>
      </c>
      <c r="Y1046966" s="45" t="s">
        <v>266</v>
      </c>
      <c r="Z1046966" s="5" t="n">
        <v>0</v>
      </c>
      <c r="AA1046966" s="5" t="n">
        <v>0</v>
      </c>
      <c r="AB1046966" s="5" t="n">
        <f aca="false">IF(AND(D1046966="Humanitarian", AE1046966&lt;&gt;"."), 1, 0)</f>
        <v>0</v>
      </c>
      <c r="AC1046966" s="5" t="n">
        <f aca="false">IF(OR(M1046966="undisclosed", M1046966="."), 0, IF(M1046966=N1046966, 1, 0))</f>
        <v>1</v>
      </c>
      <c r="AD1046966" s="5" t="n">
        <v>1</v>
      </c>
      <c r="AE1046966" s="48" t="s">
        <v>146</v>
      </c>
      <c r="AF1046966" s="12" t="str">
        <f aca="false">""</f>
        <v/>
      </c>
      <c r="AG1046966" s="36" t="n">
        <v>0</v>
      </c>
      <c r="AH1046966" s="46" t="s">
        <v>66</v>
      </c>
      <c r="AI1046966" s="36" t="s">
        <v>66</v>
      </c>
      <c r="AJ1046966" s="36" t="n">
        <v>1</v>
      </c>
      <c r="AK1046966" s="36" t="n">
        <v>7</v>
      </c>
      <c r="AL1046966" s="36" t="n">
        <v>0</v>
      </c>
      <c r="AM1046966" s="36" t="n">
        <f aca="false">IF(OR(AN1046966="2022-2023",AN1046966=2022), 1, 0)</f>
        <v>1</v>
      </c>
      <c r="AN1046966" s="36" t="s">
        <v>68</v>
      </c>
      <c r="AO1046966" s="36" t="n">
        <f aca="false">VLOOKUP($I1046966,'[1]Price List, Weapons &amp; Items'!B$1:F$1048576,5,0)</f>
        <v>1</v>
      </c>
      <c r="AP1046966" s="36" t="n">
        <f aca="false">IF(AND(AO1046966=1,M1046966="undisclosed")=TRUE(),1,0)</f>
        <v>0</v>
      </c>
      <c r="AQ1046966" s="36" t="n">
        <f aca="false">IF(AND(AO1046966=1,N1046966="undisclosed")=TRUE(),1,0)</f>
        <v>0</v>
      </c>
      <c r="AR1046966" s="36" t="n">
        <f aca="false">IFERROR(IF(SEARCH("ammuni",I1046966,1)&gt;0,1,0),0)</f>
        <v>0</v>
      </c>
      <c r="AS1046966" s="5" t="str">
        <f aca="false">VLOOKUP($I1046966,'[1]Price List, Weapons &amp; Items'!B$1:L$1048576,COLUMN('[1]Price List, Weapons &amp; Items'!$J$11)-1,0)</f>
        <v>Contracts</v>
      </c>
      <c r="AT1046966" s="5" t="str">
        <f aca="false">IF(I1046966=".",".",VLOOKUP($I1046966,'[1]Price List, Weapons &amp; Items'!B$1:J$1048576,3,0))</f>
        <v>Armored Personnel Carrier (APC)</v>
      </c>
      <c r="AU1046966" s="13" t="str">
        <f aca="true">IF(AG1046966=1,(OFFSET(I1046966,0,0,COUNTIF(#REF!,A1046966),1)),"")</f>
        <v/>
      </c>
      <c r="AV1046966" s="5" t="n">
        <f aca="false">VLOOKUP($I1046966,'[1]Price List, Weapons &amp; Items'!B$1:L$1048576,COLUMN('[1]Price List, Weapons &amp; Items'!$L$11)-1,0)</f>
        <v>0</v>
      </c>
      <c r="AW1046966" s="5" t="n">
        <f aca="false">IF(U1046966="Yes",1,0)</f>
        <v>1</v>
      </c>
      <c r="AX1046966" s="5" t="n">
        <f aca="false">IF(D1046966="Military",IF(OR(IFERROR(SEARCH("equipment",E1046966,1),0)&gt;0,IFERROR(SEARCH("weapons",E1046966,1),0)&gt;0),1,0),0)</f>
        <v>1</v>
      </c>
      <c r="AY1046966" s="5" t="str">
        <f aca="false">IFERROR(IF(VALUE(TEXT(C1046966,"mm"))=IF(AK1046966&gt;12,AK1046966-12,AK1046966),".",IF(TEXT(C1046966,"mm")="01",".",1)),"Value is not in date format")</f>
        <v>.</v>
      </c>
      <c r="AZ1046966" s="5" t="str">
        <f aca="false">IF(AND(A1046966=A1046965,C1046966=C1046965)=TRUE(),IF(F1046966=F1046965,".","1"),".")</f>
        <v>.</v>
      </c>
      <c r="BA1046966" s="5" t="str">
        <f aca="false">IF(AND(_xlfn.ISFORMULA(R1046966),_xlfn.ISFORMULA(S1046966),_xlfn.ISFORMULA(T1046966))=TRUE(),".",1)</f>
        <v>.</v>
      </c>
      <c r="BB1046966" s="5" t="str">
        <f aca="false">IF(T1046966&lt;&gt;".",IF(T1046966&gt;S1046966,1,"."),".")</f>
        <v>.</v>
      </c>
      <c r="BC1046966" s="5" t="n">
        <f aca="false">IFERROR(VLOOKUP(B1046966,'[1]Share, Heavy Weapons to Ukraine'!B$1:AA$1048576,COLUMN('[1]Share, Heavy Weapons to Ukraine'!C1046975)-1,0),0)</f>
        <v>1</v>
      </c>
      <c r="BD1046966" s="5" t="n">
        <f aca="false">VLOOKUP(Sheet1!B1046966,'[1]Country Summary (€)'!B$1:F$1048576,COLUMN('[1]Country Summary (€)'!C1046976)-1,FALSE())</f>
        <v>0</v>
      </c>
      <c r="BE1046966" s="5" t="str">
        <f aca="false">IF(AND(AG1046966=1,D1046966="Military",H1046966&lt;&gt;"Not given")=TRUE(),IF(SUMIFS(#REF!,#REF!,A1046966)&gt;0,ABS((SUMIFS(#REF!,#REF!,A1046966)/VLOOKUP("USD",'[1]Exchange Rates'!B$1:C$1048576,2,0)))/S1046966,"."),".")</f>
        <v>.</v>
      </c>
      <c r="BF1046966" s="1" t="str">
        <f aca="false">IF(AND(AG1046966=1,D1046966="Military",H1046966&lt;&gt;"Not given")=TRUE(),IF(SUMIFS(#REF!,#REF!,A1046966)&gt;0,IF((ABS((SUMIFS(#REF!,#REF!,A1046966)/VLOOKUP("USD",'[1]Exchange Rates'!B$1:C$1048576,2,0)))/S1046966)&gt;1,(SUMIFS(#REF!,#REF!,A1046966)-S1046966)/S1046966,(S1046966-SUMIFS(#REF!,#REF!,A1046966))/SUMIFS(#REF!,#REF!,A1046966)),"."),".")</f>
        <v>.</v>
      </c>
    </row>
    <row r="1046967" customFormat="false" ht="15.75" hidden="false" customHeight="true" outlineLevel="0" collapsed="false">
      <c r="A1046967" s="3" t="s">
        <v>104</v>
      </c>
      <c r="B1046967" s="3" t="s">
        <v>57</v>
      </c>
      <c r="C1046967" s="2" t="n">
        <v>44764</v>
      </c>
      <c r="D1046967" s="3" t="s">
        <v>105</v>
      </c>
      <c r="E1046967" s="3" t="s">
        <v>106</v>
      </c>
      <c r="F1046967" s="4" t="s">
        <v>261</v>
      </c>
      <c r="G1046967" s="5" t="s">
        <v>61</v>
      </c>
      <c r="H1046967" s="6" t="n">
        <v>175000000</v>
      </c>
      <c r="I1046967" s="52" t="s">
        <v>239</v>
      </c>
      <c r="J1046967" s="7" t="str">
        <f aca="false">VLOOKUP($I1046967,'[1]Price List, Weapons &amp; Items'!B$1:C$1048576,2,0)</f>
        <v>Ammunition for heavy weapon</v>
      </c>
      <c r="K1046967" s="7" t="str">
        <f aca="false">IF(I1046967=".",I1046967,VLOOKUP($I1046967,'[1]Price List, Weapons &amp; Items'!B$1:D$1048576,3,0))</f>
        <v>105mm howitzer ammunition</v>
      </c>
      <c r="L1046967" s="8" t="n">
        <f aca="false">VLOOKUP(I1046967,'[1]Price List, Weapons &amp; Items'!B$1:E$1048576,4,0)</f>
        <v>0</v>
      </c>
      <c r="M1046967" s="9" t="n">
        <v>36000</v>
      </c>
      <c r="N1046967" s="9" t="n">
        <v>36000</v>
      </c>
      <c r="O1046967" s="9" t="n">
        <f aca="false">VLOOKUP($I1046967,'[1]Price List, Weapons &amp; Items'!B$1:G$1048576,6,0)</f>
        <v>400</v>
      </c>
      <c r="P1046967" s="6" t="str">
        <f aca="false">IF(TYPE(M1046967)=1,IF(TYPE(O1046967)=1,M1046967*O1046967,"No price"),".")</f>
        <v>No price</v>
      </c>
      <c r="Q1046967" s="6" t="str">
        <f aca="false">IF(TYPE(N1046967)=1,IF(TYPE(O1046967)=1,N1046967*O1046967,"No price"),".")</f>
        <v>No price</v>
      </c>
      <c r="R1046967" s="6" t="str">
        <f aca="false">IF(AG1046967=1,IF(H1046967&lt;&gt;"Not given",H1046967,IF(TYPE(H1046967)=2,IF(SUMIFS(#REF!,#REF!,A1046967)&gt;0,SUMIFS(#REF!,#REF!,A1046967),"."),"Format error")),"")</f>
        <v/>
      </c>
      <c r="S1046967" s="6" t="str">
        <f aca="false">IF(AND(AG1046967=1,R1046967&lt;&gt;".")=TRUE(),R1046967/VLOOKUP(G1046967,'[1]Exchange Rates'!B$1:C$1048576,2,0),IF(R1046967=".",".",""))</f>
        <v/>
      </c>
      <c r="T1046967" s="6" t="str">
        <f aca="false">IF(AG1046967=1,IF(AI1046967="Value is not given at all",".",IF(AI1046967="Value is given by the source",S1046967,IF(AI1046967="Value is calculated with prices",(IF(SUMIFS(#REF!,#REF!,A1046967)&gt;0,SUMIFS(#REF!,#REF!,A1046967),"."))/VLOOKUP("USD",'[1]Exchange Rates'!B$1:C$1048576,2,0),"Error with coding"))),"")</f>
        <v/>
      </c>
      <c r="U1046967" s="5" t="s">
        <v>63</v>
      </c>
      <c r="V1046967" s="47" t="s">
        <v>262</v>
      </c>
      <c r="W1046967" s="45" t="s">
        <v>72</v>
      </c>
      <c r="X1046967" s="45" t="s">
        <v>76</v>
      </c>
      <c r="Y1046967" s="45" t="s">
        <v>267</v>
      </c>
      <c r="Z1046967" s="5" t="n">
        <v>0</v>
      </c>
      <c r="AA1046967" s="5" t="n">
        <v>0</v>
      </c>
      <c r="AB1046967" s="5" t="n">
        <f aca="false">IF(AND(D1046967="Humanitarian", AE1046967&lt;&gt;"."), 1, 0)</f>
        <v>0</v>
      </c>
      <c r="AC1046967" s="5" t="n">
        <f aca="false">IF(OR(M1046967="undisclosed", M1046967="."), 0, IF(M1046967=N1046967, 1, 0))</f>
        <v>1</v>
      </c>
      <c r="AD1046967" s="5" t="n">
        <v>1</v>
      </c>
      <c r="AE1046967" s="45" t="s">
        <v>108</v>
      </c>
      <c r="AF1046967" s="12" t="str">
        <f aca="false">""</f>
        <v/>
      </c>
      <c r="AG1046967" s="36" t="n">
        <v>0</v>
      </c>
      <c r="AH1046967" s="46" t="s">
        <v>66</v>
      </c>
      <c r="AI1046967" s="36" t="s">
        <v>66</v>
      </c>
      <c r="AJ1046967" s="36" t="n">
        <v>1</v>
      </c>
      <c r="AK1046967" s="36" t="n">
        <v>7</v>
      </c>
      <c r="AL1046967" s="36" t="n">
        <v>0</v>
      </c>
      <c r="AM1046967" s="36" t="n">
        <f aca="false">IF(OR(AN1046967="2022-2023",AN1046967=2022), 1, 0)</f>
        <v>1</v>
      </c>
      <c r="AN1046967" s="36" t="s">
        <v>68</v>
      </c>
      <c r="AO1046967" s="36" t="n">
        <f aca="false">VLOOKUP($I1046967,'[1]Price List, Weapons &amp; Items'!B$1:F$1048576,5,0)</f>
        <v>0</v>
      </c>
      <c r="AP1046967" s="36" t="n">
        <f aca="false">IF(AND(AO1046967=1,M1046967="undisclosed")=TRUE(),1,0)</f>
        <v>0</v>
      </c>
      <c r="AQ1046967" s="36" t="n">
        <f aca="false">IF(AND(AO1046967=1,N1046967="undisclosed")=TRUE(),1,0)</f>
        <v>0</v>
      </c>
      <c r="AR1046967" s="36" t="n">
        <f aca="false">IFERROR(IF(SEARCH("ammuni",I1046967,1)&gt;0,1,0),0)</f>
        <v>0</v>
      </c>
      <c r="AS1046967" s="5" t="str">
        <f aca="false">VLOOKUP($I1046967,'[1]Price List, Weapons &amp; Items'!B$1:L$1048576,COLUMN('[1]Price List, Weapons &amp; Items'!$J$11)-1,0)</f>
        <v>Military media (incl. websites)</v>
      </c>
      <c r="AT1046967" s="5" t="str">
        <f aca="false">IF(I1046967=".",".",VLOOKUP($I1046967,'[1]Price List, Weapons &amp; Items'!B$1:J$1048576,3,0))</f>
        <v>105mm howitzer ammunition</v>
      </c>
      <c r="AU1046967" s="13" t="str">
        <f aca="true">IF(AG1046967=1,(OFFSET(I1046967,0,0,COUNTIF(#REF!,A1046967),1)),"")</f>
        <v/>
      </c>
      <c r="AV1046967" s="5" t="n">
        <f aca="false">VLOOKUP($I1046967,'[1]Price List, Weapons &amp; Items'!B$1:L$1048576,COLUMN('[1]Price List, Weapons &amp; Items'!$L$11)-1,0)</f>
        <v>0</v>
      </c>
      <c r="AW1046967" s="5" t="n">
        <f aca="false">IF(U1046967="Yes",1,0)</f>
        <v>1</v>
      </c>
      <c r="AX1046967" s="5" t="n">
        <f aca="false">IF(D1046967="Military",IF(OR(IFERROR(SEARCH("equipment",E1046967,1),0)&gt;0,IFERROR(SEARCH("weapons",E1046967,1),0)&gt;0),1,0),0)</f>
        <v>1</v>
      </c>
      <c r="AY1046967" s="5" t="str">
        <f aca="false">IFERROR(IF(VALUE(TEXT(C1046967,"mm"))=IF(AK1046967&gt;12,AK1046967-12,AK1046967),".",IF(TEXT(C1046967,"mm")="01",".",1)),"Value is not in date format")</f>
        <v>.</v>
      </c>
      <c r="AZ1046967" s="5" t="str">
        <f aca="false">IF(AND(A1046967=A1046966,C1046967=C1046966)=TRUE(),IF(F1046967=F1046966,".","1"),".")</f>
        <v>.</v>
      </c>
      <c r="BA1046967" s="5" t="str">
        <f aca="false">IF(AND(_xlfn.ISFORMULA(R1046967),_xlfn.ISFORMULA(S1046967),_xlfn.ISFORMULA(T1046967))=TRUE(),".",1)</f>
        <v>.</v>
      </c>
      <c r="BB1046967" s="5" t="str">
        <f aca="false">IF(T1046967&lt;&gt;".",IF(T1046967&gt;S1046967,1,"."),".")</f>
        <v>.</v>
      </c>
      <c r="BC1046967" s="5" t="n">
        <f aca="false">IFERROR(VLOOKUP(B1046967,'[1]Share, Heavy Weapons to Ukraine'!B$1:AA$1048576,COLUMN('[1]Share, Heavy Weapons to Ukraine'!C1046976)-1,0),0)</f>
        <v>1</v>
      </c>
      <c r="BD1046967" s="5" t="n">
        <f aca="false">VLOOKUP(Sheet1!B1046967,'[1]Country Summary (€)'!B$1:F$1048576,COLUMN('[1]Country Summary (€)'!C1046977)-1,FALSE())</f>
        <v>0</v>
      </c>
      <c r="BE1046967" s="5" t="str">
        <f aca="false">IF(AND(AG1046967=1,D1046967="Military",H1046967&lt;&gt;"Not given")=TRUE(),IF(SUMIFS(#REF!,#REF!,A1046967)&gt;0,ABS((SUMIFS(#REF!,#REF!,A1046967)/VLOOKUP("USD",'[1]Exchange Rates'!B$1:C$1048576,2,0)))/S1046967,"."),".")</f>
        <v>.</v>
      </c>
      <c r="BF1046967" s="1" t="str">
        <f aca="false">IF(AND(AG1046967=1,D1046967="Military",H1046967&lt;&gt;"Not given")=TRUE(),IF(SUMIFS(#REF!,#REF!,A1046967)&gt;0,IF((ABS((SUMIFS(#REF!,#REF!,A1046967)/VLOOKUP("USD",'[1]Exchange Rates'!B$1:C$1048576,2,0)))/S1046967)&gt;1,(SUMIFS(#REF!,#REF!,A1046967)-S1046967)/S1046967,(S1046967-SUMIFS(#REF!,#REF!,A1046967))/SUMIFS(#REF!,#REF!,A1046967)),"."),".")</f>
        <v>.</v>
      </c>
    </row>
    <row r="1046968" customFormat="false" ht="15.75" hidden="false" customHeight="true" outlineLevel="0" collapsed="false">
      <c r="A1046968" s="3" t="s">
        <v>104</v>
      </c>
      <c r="B1046968" s="3" t="s">
        <v>57</v>
      </c>
      <c r="C1046968" s="2" t="n">
        <v>44764</v>
      </c>
      <c r="D1046968" s="3" t="s">
        <v>105</v>
      </c>
      <c r="E1046968" s="3" t="s">
        <v>106</v>
      </c>
      <c r="F1046968" s="4" t="s">
        <v>261</v>
      </c>
      <c r="G1046968" s="5" t="s">
        <v>61</v>
      </c>
      <c r="H1046968" s="6" t="n">
        <v>175000000</v>
      </c>
      <c r="I1046968" s="49" t="s">
        <v>218</v>
      </c>
      <c r="J1046968" s="7" t="str">
        <f aca="false">VLOOKUP($I1046968,'[1]Price List, Weapons &amp; Items'!B$1:C$1048576,2,0)</f>
        <v>Portable defence system</v>
      </c>
      <c r="K1046968" s="7" t="str">
        <f aca="false">IF(I1046968=".",I1046968,VLOOKUP($I1046968,'[1]Price List, Weapons &amp; Items'!B$1:D$1048576,3,0))</f>
        <v>Light Anti-armor Weapon (LAW)</v>
      </c>
      <c r="L1046968" s="8" t="n">
        <f aca="false">VLOOKUP(I1046968,'[1]Price List, Weapons &amp; Items'!B$1:E$1048576,4,0)</f>
        <v>0</v>
      </c>
      <c r="M1046968" s="9" t="n">
        <v>4567</v>
      </c>
      <c r="N1046968" s="9" t="n">
        <v>4567</v>
      </c>
      <c r="O1046968" s="9" t="n">
        <f aca="false">VLOOKUP($I1046968,'[1]Price List, Weapons &amp; Items'!B$1:G$1048576,6,0)</f>
        <v>3873.65</v>
      </c>
      <c r="P1046968" s="6" t="str">
        <f aca="false">IF(TYPE(M1046968)=1,IF(TYPE(O1046968)=1,M1046968*O1046968,"No price"),".")</f>
        <v>No price</v>
      </c>
      <c r="Q1046968" s="6" t="str">
        <f aca="false">IF(TYPE(N1046968)=1,IF(TYPE(O1046968)=1,N1046968*O1046968,"No price"),".")</f>
        <v>No price</v>
      </c>
      <c r="R1046968" s="6" t="str">
        <f aca="false">IF(AG1046968=1,IF(H1046968&lt;&gt;"Not given",H1046968,IF(TYPE(H1046968)=2,IF(SUMIFS(#REF!,#REF!,A1046968)&gt;0,SUMIFS(#REF!,#REF!,A1046968),"."),"Format error")),"")</f>
        <v/>
      </c>
      <c r="S1046968" s="6" t="str">
        <f aca="false">IF(AND(AG1046968=1,R1046968&lt;&gt;".")=TRUE(),R1046968/VLOOKUP(G1046968,'[1]Exchange Rates'!B$1:C$1048576,2,0),IF(R1046968=".",".",""))</f>
        <v/>
      </c>
      <c r="T1046968" s="6" t="str">
        <f aca="false">IF(AG1046968=1,IF(AI1046968="Value is not given at all",".",IF(AI1046968="Value is given by the source",S1046968,IF(AI1046968="Value is calculated with prices",(IF(SUMIFS(#REF!,#REF!,A1046968)&gt;0,SUMIFS(#REF!,#REF!,A1046968),"."))/VLOOKUP("USD",'[1]Exchange Rates'!B$1:C$1048576,2,0),"Error with coding"))),"")</f>
        <v/>
      </c>
      <c r="U1046968" s="5" t="s">
        <v>63</v>
      </c>
      <c r="V1046968" s="47" t="s">
        <v>262</v>
      </c>
      <c r="W1046968" s="45" t="s">
        <v>72</v>
      </c>
      <c r="X1046968" s="45" t="s">
        <v>76</v>
      </c>
      <c r="Y1046968" s="45" t="s">
        <v>268</v>
      </c>
      <c r="Z1046968" s="5" t="n">
        <v>0</v>
      </c>
      <c r="AA1046968" s="5" t="n">
        <v>0</v>
      </c>
      <c r="AB1046968" s="5" t="n">
        <f aca="false">IF(AND(D1046968="Humanitarian", AE1046968&lt;&gt;"."), 1, 0)</f>
        <v>0</v>
      </c>
      <c r="AC1046968" s="5" t="n">
        <f aca="false">IF(OR(M1046968="undisclosed", M1046968="."), 0, IF(M1046968=N1046968, 1, 0))</f>
        <v>1</v>
      </c>
      <c r="AD1046968" s="5" t="n">
        <v>1</v>
      </c>
      <c r="AE1046968" s="45" t="s">
        <v>108</v>
      </c>
      <c r="AF1046968" s="12" t="str">
        <f aca="false">""</f>
        <v/>
      </c>
      <c r="AG1046968" s="36" t="n">
        <v>0</v>
      </c>
      <c r="AH1046968" s="46" t="s">
        <v>66</v>
      </c>
      <c r="AI1046968" s="36" t="s">
        <v>66</v>
      </c>
      <c r="AJ1046968" s="36" t="n">
        <v>1</v>
      </c>
      <c r="AK1046968" s="36" t="n">
        <v>7</v>
      </c>
      <c r="AL1046968" s="36" t="n">
        <v>0</v>
      </c>
      <c r="AM1046968" s="36" t="n">
        <f aca="false">IF(OR(AN1046968="2022-2023",AN1046968=2022), 1, 0)</f>
        <v>1</v>
      </c>
      <c r="AN1046968" s="36" t="s">
        <v>68</v>
      </c>
      <c r="AO1046968" s="36" t="n">
        <f aca="false">VLOOKUP($I1046968,'[1]Price List, Weapons &amp; Items'!B$1:F$1048576,5,0)</f>
        <v>0</v>
      </c>
      <c r="AP1046968" s="36" t="n">
        <f aca="false">IF(AND(AO1046968=1,M1046968="undisclosed")=TRUE(),1,0)</f>
        <v>0</v>
      </c>
      <c r="AQ1046968" s="36" t="n">
        <f aca="false">IF(AND(AO1046968=1,N1046968="undisclosed")=TRUE(),1,0)</f>
        <v>0</v>
      </c>
      <c r="AR1046968" s="36" t="n">
        <f aca="false">IFERROR(IF(SEARCH("ammuni",I1046968,1)&gt;0,1,0),0)</f>
        <v>0</v>
      </c>
      <c r="AS1046968" s="5" t="str">
        <f aca="false">VLOOKUP($I1046968,'[1]Price List, Weapons &amp; Items'!B$1:L$1048576,COLUMN('[1]Price List, Weapons &amp; Items'!$J$11)-1,0)</f>
        <v>Military media (incl. websites)</v>
      </c>
      <c r="AT1046968" s="5" t="str">
        <f aca="false">IF(I1046968=".",".",VLOOKUP($I1046968,'[1]Price List, Weapons &amp; Items'!B$1:J$1048576,3,0))</f>
        <v>Light Anti-armor Weapon (LAW)</v>
      </c>
      <c r="AU1046968" s="13" t="str">
        <f aca="true">IF(AG1046968=1,(OFFSET(I1046968,0,0,COUNTIF(#REF!,A1046968),1)),"")</f>
        <v/>
      </c>
      <c r="AV1046968" s="5" t="n">
        <f aca="false">VLOOKUP($I1046968,'[1]Price List, Weapons &amp; Items'!B$1:L$1048576,COLUMN('[1]Price List, Weapons &amp; Items'!$L$11)-1,0)</f>
        <v>0</v>
      </c>
      <c r="AW1046968" s="5" t="n">
        <f aca="false">IF(U1046968="Yes",1,0)</f>
        <v>1</v>
      </c>
      <c r="AX1046968" s="5" t="n">
        <f aca="false">IF(D1046968="Military",IF(OR(IFERROR(SEARCH("equipment",E1046968,1),0)&gt;0,IFERROR(SEARCH("weapons",E1046968,1),0)&gt;0),1,0),0)</f>
        <v>1</v>
      </c>
      <c r="AY1046968" s="5" t="str">
        <f aca="false">IFERROR(IF(VALUE(TEXT(C1046968,"mm"))=IF(AK1046968&gt;12,AK1046968-12,AK1046968),".",IF(TEXT(C1046968,"mm")="01",".",1)),"Value is not in date format")</f>
        <v>.</v>
      </c>
      <c r="AZ1046968" s="5" t="str">
        <f aca="false">IF(AND(A1046968=A1046967,C1046968=C1046967)=TRUE(),IF(F1046968=F1046967,".","1"),".")</f>
        <v>.</v>
      </c>
      <c r="BA1046968" s="5" t="str">
        <f aca="false">IF(AND(_xlfn.ISFORMULA(R1046968),_xlfn.ISFORMULA(S1046968),_xlfn.ISFORMULA(T1046968))=TRUE(),".",1)</f>
        <v>.</v>
      </c>
      <c r="BB1046968" s="5" t="str">
        <f aca="false">IF(T1046968&lt;&gt;".",IF(T1046968&gt;S1046968,1,"."),".")</f>
        <v>.</v>
      </c>
      <c r="BC1046968" s="5" t="n">
        <f aca="false">IFERROR(VLOOKUP(B1046968,'[1]Share, Heavy Weapons to Ukraine'!B$1:AA$1048576,COLUMN('[1]Share, Heavy Weapons to Ukraine'!C1046977)-1,0),0)</f>
        <v>1</v>
      </c>
      <c r="BD1046968" s="5" t="n">
        <f aca="false">VLOOKUP(Sheet1!B1046968,'[1]Country Summary (€)'!B$1:F$1048576,COLUMN('[1]Country Summary (€)'!C1046978)-1,FALSE())</f>
        <v>0</v>
      </c>
      <c r="BE1046968" s="5" t="str">
        <f aca="false">IF(AND(AG1046968=1,D1046968="Military",H1046968&lt;&gt;"Not given")=TRUE(),IF(SUMIFS(#REF!,#REF!,A1046968)&gt;0,ABS((SUMIFS(#REF!,#REF!,A1046968)/VLOOKUP("USD",'[1]Exchange Rates'!B$1:C$1048576,2,0)))/S1046968,"."),".")</f>
        <v>.</v>
      </c>
      <c r="BF1046968" s="1" t="str">
        <f aca="false">IF(AND(AG1046968=1,D1046968="Military",H1046968&lt;&gt;"Not given")=TRUE(),IF(SUMIFS(#REF!,#REF!,A1046968)&gt;0,IF((ABS((SUMIFS(#REF!,#REF!,A1046968)/VLOOKUP("USD",'[1]Exchange Rates'!B$1:C$1048576,2,0)))/S1046968)&gt;1,(SUMIFS(#REF!,#REF!,A1046968)-S1046968)/S1046968,(S1046968-SUMIFS(#REF!,#REF!,A1046968))/SUMIFS(#REF!,#REF!,A1046968)),"."),".")</f>
        <v>.</v>
      </c>
    </row>
    <row r="1046969" customFormat="false" ht="15.75" hidden="false" customHeight="true" outlineLevel="0" collapsed="false">
      <c r="A1046969" s="3" t="s">
        <v>104</v>
      </c>
      <c r="B1046969" s="3" t="s">
        <v>57</v>
      </c>
      <c r="C1046969" s="2" t="n">
        <v>44764</v>
      </c>
      <c r="D1046969" s="3" t="s">
        <v>105</v>
      </c>
      <c r="E1046969" s="3" t="s">
        <v>106</v>
      </c>
      <c r="F1046969" s="4" t="s">
        <v>261</v>
      </c>
      <c r="G1046969" s="5" t="s">
        <v>61</v>
      </c>
      <c r="H1046969" s="6" t="n">
        <v>175000000</v>
      </c>
      <c r="I1046969" s="49" t="s">
        <v>224</v>
      </c>
      <c r="J1046969" s="7" t="str">
        <f aca="false">VLOOKUP($I1046969,'[1]Price List, Weapons &amp; Items'!B$1:C$1048576,2,0)</f>
        <v>Military equipment</v>
      </c>
      <c r="K1046969" s="7" t="str">
        <f aca="false">IF(I1046969=".",I1046969,VLOOKUP($I1046969,'[1]Price List, Weapons &amp; Items'!B$1:D$1048576,3,0))</f>
        <v>spare parts</v>
      </c>
      <c r="L1046969" s="8" t="n">
        <f aca="false">VLOOKUP(I1046969,'[1]Price List, Weapons &amp; Items'!B$1:E$1048576,4,0)</f>
        <v>0</v>
      </c>
      <c r="M1046969" s="9" t="s">
        <v>166</v>
      </c>
      <c r="N1046969" s="9" t="s">
        <v>166</v>
      </c>
      <c r="O1046969" s="9" t="str">
        <f aca="false">VLOOKUP($I1046969,'[1]Price List, Weapons &amp; Items'!B$1:G$1048576,6,0)</f>
        <v>.</v>
      </c>
      <c r="P1046969" s="6" t="str">
        <f aca="false">IF(TYPE(M1046969)=1,IF(TYPE(O1046969)=1,M1046969*O1046969,"No price"),".")</f>
        <v>.</v>
      </c>
      <c r="Q1046969" s="6" t="str">
        <f aca="false">IF(TYPE(N1046969)=1,IF(TYPE(O1046969)=1,N1046969*O1046969,"No price"),".")</f>
        <v>.</v>
      </c>
      <c r="R1046969" s="6" t="str">
        <f aca="false">IF(AG1046969=1,IF(H1046969&lt;&gt;"Not given",H1046969,IF(TYPE(H1046969)=2,IF(SUMIFS(#REF!,#REF!,A1046969)&gt;0,SUMIFS(#REF!,#REF!,A1046969),"."),"Format error")),"")</f>
        <v/>
      </c>
      <c r="S1046969" s="6" t="str">
        <f aca="false">IF(AND(AG1046969=1,R1046969&lt;&gt;".")=TRUE(),R1046969/VLOOKUP(G1046969,'[1]Exchange Rates'!B$1:C$1048576,2,0),IF(R1046969=".",".",""))</f>
        <v/>
      </c>
      <c r="T1046969" s="6" t="str">
        <f aca="false">IF(AG1046969=1,IF(AI1046969="Value is not given at all",".",IF(AI1046969="Value is given by the source",S1046969,IF(AI1046969="Value is calculated with prices",(IF(SUMIFS(#REF!,#REF!,A1046969)&gt;0,SUMIFS(#REF!,#REF!,A1046969),"."))/VLOOKUP("USD",'[1]Exchange Rates'!B$1:C$1048576,2,0),"Error with coding"))),"")</f>
        <v/>
      </c>
      <c r="U1046969" s="5" t="s">
        <v>63</v>
      </c>
      <c r="V1046969" s="47" t="s">
        <v>262</v>
      </c>
      <c r="W1046969" s="45" t="s">
        <v>72</v>
      </c>
      <c r="X1046969" s="45" t="s">
        <v>76</v>
      </c>
      <c r="Y1046969" s="45" t="s">
        <v>269</v>
      </c>
      <c r="Z1046969" s="5" t="n">
        <v>0</v>
      </c>
      <c r="AA1046969" s="5" t="n">
        <v>0</v>
      </c>
      <c r="AB1046969" s="5" t="n">
        <f aca="false">IF(AND(D1046969="Humanitarian", AE1046969&lt;&gt;"."), 1, 0)</f>
        <v>0</v>
      </c>
      <c r="AC1046969" s="5" t="n">
        <f aca="false">IF(OR(M1046969="undisclosed", M1046969="."), 0, IF(M1046969=N1046969, 1, 0))</f>
        <v>0</v>
      </c>
      <c r="AD1046969" s="5" t="n">
        <v>1</v>
      </c>
      <c r="AE1046969" s="45" t="s">
        <v>108</v>
      </c>
      <c r="AF1046969" s="12" t="str">
        <f aca="false">""</f>
        <v/>
      </c>
      <c r="AG1046969" s="36" t="n">
        <v>0</v>
      </c>
      <c r="AH1046969" s="46" t="s">
        <v>66</v>
      </c>
      <c r="AI1046969" s="36" t="s">
        <v>66</v>
      </c>
      <c r="AJ1046969" s="36" t="n">
        <v>1</v>
      </c>
      <c r="AK1046969" s="36" t="n">
        <v>7</v>
      </c>
      <c r="AL1046969" s="36" t="n">
        <v>0</v>
      </c>
      <c r="AM1046969" s="36" t="n">
        <f aca="false">IF(OR(AN1046969="2022-2023",AN1046969=2022), 1, 0)</f>
        <v>1</v>
      </c>
      <c r="AN1046969" s="36" t="s">
        <v>68</v>
      </c>
      <c r="AO1046969" s="36" t="n">
        <f aca="false">VLOOKUP($I1046969,'[1]Price List, Weapons &amp; Items'!B$1:F$1048576,5,0)</f>
        <v>0</v>
      </c>
      <c r="AP1046969" s="36" t="n">
        <f aca="false">IF(AND(AO1046969=1,M1046969="undisclosed")=TRUE(),1,0)</f>
        <v>0</v>
      </c>
      <c r="AQ1046969" s="36" t="n">
        <f aca="false">IF(AND(AO1046969=1,N1046969="undisclosed")=TRUE(),1,0)</f>
        <v>0</v>
      </c>
      <c r="AR1046969" s="36" t="n">
        <f aca="false">IFERROR(IF(SEARCH("ammuni",I1046969,1)&gt;0,1,0),0)</f>
        <v>0</v>
      </c>
      <c r="AS1046969" s="5" t="str">
        <f aca="false">VLOOKUP($I1046969,'[1]Price List, Weapons &amp; Items'!B$1:L$1048576,COLUMN('[1]Price List, Weapons &amp; Items'!$J$11)-1,0)</f>
        <v>.</v>
      </c>
      <c r="AT1046969" s="5" t="str">
        <f aca="false">IF(I1046969=".",".",VLOOKUP($I1046969,'[1]Price List, Weapons &amp; Items'!B$1:J$1048576,3,0))</f>
        <v>spare parts</v>
      </c>
      <c r="AU1046969" s="13" t="str">
        <f aca="true">IF(AG1046969=1,(OFFSET(I1046969,0,0,COUNTIF(#REF!,A1046969),1)),"")</f>
        <v/>
      </c>
      <c r="AV1046969" s="5" t="str">
        <f aca="false">VLOOKUP($I1046969,'[1]Price List, Weapons &amp; Items'!B$1:L$1048576,COLUMN('[1]Price List, Weapons &amp; Items'!$L$11)-1,0)</f>
        <v>no price, 0 count</v>
      </c>
      <c r="AW1046969" s="5" t="n">
        <f aca="false">IF(U1046969="Yes",1,0)</f>
        <v>1</v>
      </c>
      <c r="AX1046969" s="5" t="n">
        <f aca="false">IF(D1046969="Military",IF(OR(IFERROR(SEARCH("equipment",E1046969,1),0)&gt;0,IFERROR(SEARCH("weapons",E1046969,1),0)&gt;0),1,0),0)</f>
        <v>1</v>
      </c>
      <c r="AY1046969" s="5" t="str">
        <f aca="false">IFERROR(IF(VALUE(TEXT(C1046969,"mm"))=IF(AK1046969&gt;12,AK1046969-12,AK1046969),".",IF(TEXT(C1046969,"mm")="01",".",1)),"Value is not in date format")</f>
        <v>.</v>
      </c>
      <c r="AZ1046969" s="5" t="str">
        <f aca="false">IF(AND(A1046969=A1046968,C1046969=C1046968)=TRUE(),IF(F1046969=F1046968,".","1"),".")</f>
        <v>.</v>
      </c>
      <c r="BA1046969" s="5" t="str">
        <f aca="false">IF(AND(_xlfn.ISFORMULA(R1046969),_xlfn.ISFORMULA(S1046969),_xlfn.ISFORMULA(T1046969))=TRUE(),".",1)</f>
        <v>.</v>
      </c>
      <c r="BB1046969" s="5" t="str">
        <f aca="false">IF(T1046969&lt;&gt;".",IF(T1046969&gt;S1046969,1,"."),".")</f>
        <v>.</v>
      </c>
      <c r="BC1046969" s="5" t="n">
        <f aca="false">IFERROR(VLOOKUP(B1046969,'[1]Share, Heavy Weapons to Ukraine'!B$1:AA$1048576,COLUMN('[1]Share, Heavy Weapons to Ukraine'!C1046978)-1,0),0)</f>
        <v>1</v>
      </c>
      <c r="BD1046969" s="5" t="n">
        <f aca="false">VLOOKUP(Sheet1!B1046969,'[1]Country Summary (€)'!B$1:F$1048576,COLUMN('[1]Country Summary (€)'!C1046979)-1,FALSE())</f>
        <v>0</v>
      </c>
      <c r="BE1046969" s="5" t="str">
        <f aca="false">IF(AND(AG1046969=1,D1046969="Military",H1046969&lt;&gt;"Not given")=TRUE(),IF(SUMIFS(#REF!,#REF!,A1046969)&gt;0,ABS((SUMIFS(#REF!,#REF!,A1046969)/VLOOKUP("USD",'[1]Exchange Rates'!B$1:C$1048576,2,0)))/S1046969,"."),".")</f>
        <v>.</v>
      </c>
      <c r="BF1046969" s="1" t="str">
        <f aca="false">IF(AND(AG1046969=1,D1046969="Military",H1046969&lt;&gt;"Not given")=TRUE(),IF(SUMIFS(#REF!,#REF!,A1046969)&gt;0,IF((ABS((SUMIFS(#REF!,#REF!,A1046969)/VLOOKUP("USD",'[1]Exchange Rates'!B$1:C$1048576,2,0)))/S1046969)&gt;1,(SUMIFS(#REF!,#REF!,A1046969)-S1046969)/S1046969,(S1046969-SUMIFS(#REF!,#REF!,A1046969))/SUMIFS(#REF!,#REF!,A1046969)),"."),".")</f>
        <v>.</v>
      </c>
    </row>
    <row r="1046970" customFormat="false" ht="15.75" hidden="false" customHeight="true" outlineLevel="0" collapsed="false">
      <c r="A1046970" s="3" t="s">
        <v>104</v>
      </c>
      <c r="B1046970" s="3" t="s">
        <v>57</v>
      </c>
      <c r="C1046970" s="2" t="n">
        <v>44774</v>
      </c>
      <c r="D1046970" s="3" t="s">
        <v>105</v>
      </c>
      <c r="E1046970" s="3" t="s">
        <v>106</v>
      </c>
      <c r="F1046970" s="4" t="s">
        <v>270</v>
      </c>
      <c r="G1046970" s="5" t="s">
        <v>61</v>
      </c>
      <c r="H1046970" s="6" t="n">
        <v>550000000</v>
      </c>
      <c r="I1046970" s="1" t="s">
        <v>231</v>
      </c>
      <c r="J1046970" s="7" t="str">
        <f aca="false">VLOOKUP($I1046970,'[1]Price List, Weapons &amp; Items'!B$1:C$1048576,2,0)</f>
        <v>Ammunition for heavy weapon</v>
      </c>
      <c r="K1046970" s="7" t="str">
        <f aca="false">IF(I1046970=".",I1046970,VLOOKUP($I1046970,'[1]Price List, Weapons &amp; Items'!B$1:D$1048576,3,0))</f>
        <v>227mm MLRS ammunition</v>
      </c>
      <c r="L1046970" s="8" t="n">
        <f aca="false">VLOOKUP(I1046970,'[1]Price List, Weapons &amp; Items'!B$1:E$1048576,4,0)</f>
        <v>0</v>
      </c>
      <c r="M1046970" s="9" t="s">
        <v>166</v>
      </c>
      <c r="N1046970" s="9" t="s">
        <v>166</v>
      </c>
      <c r="O1046970" s="9" t="n">
        <f aca="false">VLOOKUP($I1046970,'[1]Price List, Weapons &amp; Items'!B$1:G$1048576,6,0)</f>
        <v>150000</v>
      </c>
      <c r="P1046970" s="6" t="str">
        <f aca="false">IF(TYPE(M1046970)=1,IF(TYPE(O1046970)=1,M1046970*O1046970,"No price"),".")</f>
        <v>.</v>
      </c>
      <c r="Q1046970" s="6" t="str">
        <f aca="false">IF(TYPE(N1046970)=1,IF(TYPE(O1046970)=1,N1046970*O1046970,"No price"),".")</f>
        <v>.</v>
      </c>
      <c r="R1046970" s="6" t="str">
        <f aca="false">IF(AG1046970=1,IF(H1046970&lt;&gt;"Not given",H1046970,IF(TYPE(H1046970)=2,IF(SUMIFS(#REF!,#REF!,A1046970)&gt;0,SUMIFS(#REF!,#REF!,A1046970),"."),"Format error")),"")</f>
        <v/>
      </c>
      <c r="S1046970" s="6" t="str">
        <f aca="false">IF(AND(AG1046970=1,R1046970&lt;&gt;".")=TRUE(),R1046970/VLOOKUP(G1046970,'[1]Exchange Rates'!B$1:C$1048576,2,0),IF(R1046970=".",".",""))</f>
        <v/>
      </c>
      <c r="T1046970" s="6" t="str">
        <f aca="false">IF(AG1046970=1,IF(AI1046970="Value is not given at all",".",IF(AI1046970="Value is given by the source",S1046970,IF(AI1046970="Value is calculated with prices",(IF(SUMIFS(#REF!,#REF!,A1046970)&gt;0,SUMIFS(#REF!,#REF!,A1046970),"."))/VLOOKUP("USD",'[1]Exchange Rates'!B$1:C$1048576,2,0),"Error with coding"))),"")</f>
        <v/>
      </c>
      <c r="U1046970" s="5" t="s">
        <v>63</v>
      </c>
      <c r="V1046970" s="47" t="s">
        <v>271</v>
      </c>
      <c r="W1046970" s="45" t="s">
        <v>72</v>
      </c>
      <c r="X1046970" s="45" t="s">
        <v>76</v>
      </c>
      <c r="Y1046970" s="45" t="s">
        <v>272</v>
      </c>
      <c r="Z1046970" s="5" t="n">
        <v>0</v>
      </c>
      <c r="AA1046970" s="5" t="n">
        <v>0</v>
      </c>
      <c r="AB1046970" s="5" t="n">
        <f aca="false">IF(AND(D1046970="Humanitarian", AE1046970&lt;&gt;"."), 1, 0)</f>
        <v>0</v>
      </c>
      <c r="AC1046970" s="5" t="n">
        <f aca="false">IF(OR(M1046970="undisclosed", M1046970="."), 0, IF(M1046970=N1046970, 1, 0))</f>
        <v>0</v>
      </c>
      <c r="AD1046970" s="5" t="n">
        <v>1</v>
      </c>
      <c r="AE1046970" s="45" t="s">
        <v>108</v>
      </c>
      <c r="AF1046970" s="12" t="str">
        <f aca="false">""</f>
        <v/>
      </c>
      <c r="AG1046970" s="36" t="n">
        <v>0</v>
      </c>
      <c r="AH1046970" s="46" t="s">
        <v>66</v>
      </c>
      <c r="AI1046970" s="36" t="s">
        <v>66</v>
      </c>
      <c r="AJ1046970" s="36" t="n">
        <v>1</v>
      </c>
      <c r="AK1046970" s="36" t="n">
        <v>8</v>
      </c>
      <c r="AL1046970" s="36" t="n">
        <v>0</v>
      </c>
      <c r="AM1046970" s="36" t="n">
        <f aca="false">IF(OR(AN1046970="2022-2023",AN1046970=2022), 1, 0)</f>
        <v>1</v>
      </c>
      <c r="AN1046970" s="36" t="s">
        <v>68</v>
      </c>
      <c r="AO1046970" s="36" t="n">
        <f aca="false">VLOOKUP($I1046970,'[1]Price List, Weapons &amp; Items'!B$1:F$1048576,5,0)</f>
        <v>1</v>
      </c>
      <c r="AP1046970" s="36" t="n">
        <f aca="false">IF(AND(AO1046970=1,M1046970="undisclosed")=TRUE(),1,0)</f>
        <v>1</v>
      </c>
      <c r="AQ1046970" s="36" t="n">
        <f aca="false">IF(AND(AO1046970=1,N1046970="undisclosed")=TRUE(),1,0)</f>
        <v>1</v>
      </c>
      <c r="AR1046970" s="36" t="n">
        <f aca="false">IFERROR(IF(SEARCH("ammuni",I1046970,1)&gt;0,1,0),0)</f>
        <v>1</v>
      </c>
      <c r="AS1046970" s="5" t="str">
        <f aca="false">VLOOKUP($I1046970,'[1]Price List, Weapons &amp; Items'!B$1:L$1048576,COLUMN('[1]Price List, Weapons &amp; Items'!$J$11)-1,0)</f>
        <v>Media reports (incl. social media)</v>
      </c>
      <c r="AT1046970" s="5" t="str">
        <f aca="false">IF(I1046970=".",".",VLOOKUP($I1046970,'[1]Price List, Weapons &amp; Items'!B$1:J$1048576,3,0))</f>
        <v>227mm MLRS ammunition</v>
      </c>
      <c r="AU1046970" s="13" t="str">
        <f aca="true">IF(AG1046970=1,(OFFSET(I1046970,0,0,COUNTIF(#REF!,A1046970),1)),"")</f>
        <v/>
      </c>
      <c r="AV1046970" s="5" t="str">
        <f aca="false">VLOOKUP($I1046970,'[1]Price List, Weapons &amp; Items'!B$1:L$1048576,COLUMN('[1]Price List, Weapons &amp; Items'!$L$11)-1,0)</f>
        <v>no price, 0 count</v>
      </c>
      <c r="AW1046970" s="5" t="n">
        <f aca="false">IF(U1046970="Yes",1,0)</f>
        <v>1</v>
      </c>
      <c r="AX1046970" s="5" t="n">
        <f aca="false">IF(D1046970="Military",IF(OR(IFERROR(SEARCH("equipment",E1046970,1),0)&gt;0,IFERROR(SEARCH("weapons",E1046970,1),0)&gt;0),1,0),0)</f>
        <v>1</v>
      </c>
      <c r="AY1046970" s="5" t="str">
        <f aca="false">IFERROR(IF(VALUE(TEXT(C1046970,"mm"))=IF(AK1046970&gt;12,AK1046970-12,AK1046970),".",IF(TEXT(C1046970,"mm")="01",".",1)),"Value is not in date format")</f>
        <v>.</v>
      </c>
      <c r="AZ1046970" s="5" t="str">
        <f aca="false">IF(AND(A1046970=A1046969,C1046970=C1046969)=TRUE(),IF(F1046970=F1046969,".","1"),".")</f>
        <v>.</v>
      </c>
      <c r="BA1046970" s="5" t="str">
        <f aca="false">IF(AND(_xlfn.ISFORMULA(R1046970),_xlfn.ISFORMULA(S1046970),_xlfn.ISFORMULA(T1046970))=TRUE(),".",1)</f>
        <v>.</v>
      </c>
      <c r="BB1046970" s="5" t="str">
        <f aca="false">IF(T1046970&lt;&gt;".",IF(T1046970&gt;S1046970,1,"."),".")</f>
        <v>.</v>
      </c>
      <c r="BC1046970" s="5" t="n">
        <f aca="false">IFERROR(VLOOKUP(B1046970,'[1]Share, Heavy Weapons to Ukraine'!B$1:AA$1048576,COLUMN('[1]Share, Heavy Weapons to Ukraine'!C1046979)-1,0),0)</f>
        <v>1</v>
      </c>
      <c r="BD1046970" s="5" t="n">
        <f aca="false">VLOOKUP(Sheet1!B1046970,'[1]Country Summary (€)'!B$1:F$1048576,COLUMN('[1]Country Summary (€)'!C1046980)-1,FALSE())</f>
        <v>0</v>
      </c>
      <c r="BE1046970" s="5" t="str">
        <f aca="false">IF(AND(AG1046970=1,D1046970="Military",H1046970&lt;&gt;"Not given")=TRUE(),IF(SUMIFS(#REF!,#REF!,A1046970)&gt;0,ABS((SUMIFS(#REF!,#REF!,A1046970)/VLOOKUP("USD",'[1]Exchange Rates'!B$1:C$1048576,2,0)))/S1046970,"."),".")</f>
        <v>.</v>
      </c>
      <c r="BF1046970" s="1" t="str">
        <f aca="false">IF(AND(AG1046970=1,D1046970="Military",H1046970&lt;&gt;"Not given")=TRUE(),IF(SUMIFS(#REF!,#REF!,A1046970)&gt;0,IF((ABS((SUMIFS(#REF!,#REF!,A1046970)/VLOOKUP("USD",'[1]Exchange Rates'!B$1:C$1048576,2,0)))/S1046970)&gt;1,(SUMIFS(#REF!,#REF!,A1046970)-S1046970)/S1046970,(S1046970-SUMIFS(#REF!,#REF!,A1046970))/SUMIFS(#REF!,#REF!,A1046970)),"."),".")</f>
        <v>.</v>
      </c>
    </row>
    <row r="1046971" customFormat="false" ht="15.75" hidden="false" customHeight="true" outlineLevel="0" collapsed="false">
      <c r="A1046971" s="3" t="s">
        <v>104</v>
      </c>
      <c r="B1046971" s="3" t="s">
        <v>57</v>
      </c>
      <c r="C1046971" s="2" t="n">
        <v>44774</v>
      </c>
      <c r="D1046971" s="3" t="s">
        <v>105</v>
      </c>
      <c r="E1046971" s="3" t="s">
        <v>106</v>
      </c>
      <c r="F1046971" s="4" t="s">
        <v>270</v>
      </c>
      <c r="G1046971" s="5" t="s">
        <v>61</v>
      </c>
      <c r="H1046971" s="6" t="n">
        <v>550000000</v>
      </c>
      <c r="I1046971" s="49" t="s">
        <v>147</v>
      </c>
      <c r="J1046971" s="7" t="str">
        <f aca="false">VLOOKUP($I1046971,'[1]Price List, Weapons &amp; Items'!B$1:C$1048576,2,0)</f>
        <v>Ammunition for heavy weapon</v>
      </c>
      <c r="K1046971" s="7" t="str">
        <f aca="false">IF(I1046971=".",I1046971,VLOOKUP($I1046971,'[1]Price List, Weapons &amp; Items'!B$1:D$1048576,3,0))</f>
        <v>155mm howitzer ammunition</v>
      </c>
      <c r="L1046971" s="8" t="n">
        <f aca="false">VLOOKUP(I1046971,'[1]Price List, Weapons &amp; Items'!B$1:E$1048576,4,0)</f>
        <v>0</v>
      </c>
      <c r="M1046971" s="9" t="n">
        <v>75000</v>
      </c>
      <c r="N1046971" s="9" t="n">
        <v>75000</v>
      </c>
      <c r="O1046971" s="9" t="n">
        <f aca="false">VLOOKUP($I1046971,'[1]Price List, Weapons &amp; Items'!B$1:G$1048576,6,0)</f>
        <v>3800</v>
      </c>
      <c r="P1046971" s="6" t="str">
        <f aca="false">IF(TYPE(M1046971)=1,IF(TYPE(O1046971)=1,M1046971*O1046971,"No price"),".")</f>
        <v>No price</v>
      </c>
      <c r="Q1046971" s="6" t="str">
        <f aca="false">IF(TYPE(N1046971)=1,IF(TYPE(O1046971)=1,N1046971*O1046971,"No price"),".")</f>
        <v>No price</v>
      </c>
      <c r="R1046971" s="6" t="str">
        <f aca="false">IF(AG1046971=1,IF(H1046971&lt;&gt;"Not given",H1046971,IF(TYPE(H1046971)=2,IF(SUMIFS(#REF!,#REF!,A1046971)&gt;0,SUMIFS(#REF!,#REF!,A1046971),"."),"Format error")),"")</f>
        <v/>
      </c>
      <c r="S1046971" s="6" t="str">
        <f aca="false">IF(AND(AG1046971=1,R1046971&lt;&gt;".")=TRUE(),R1046971/VLOOKUP(G1046971,'[1]Exchange Rates'!B$1:C$1048576,2,0),IF(R1046971=".",".",""))</f>
        <v/>
      </c>
      <c r="T1046971" s="6" t="str">
        <f aca="false">IF(AG1046971=1,IF(AI1046971="Value is not given at all",".",IF(AI1046971="Value is given by the source",S1046971,IF(AI1046971="Value is calculated with prices",(IF(SUMIFS(#REF!,#REF!,A1046971)&gt;0,SUMIFS(#REF!,#REF!,A1046971),"."))/VLOOKUP("USD",'[1]Exchange Rates'!B$1:C$1048576,2,0),"Error with coding"))),"")</f>
        <v/>
      </c>
      <c r="U1046971" s="5" t="s">
        <v>63</v>
      </c>
      <c r="V1046971" s="47" t="s">
        <v>271</v>
      </c>
      <c r="W1046971" s="45" t="s">
        <v>72</v>
      </c>
      <c r="X1046971" s="45" t="s">
        <v>76</v>
      </c>
      <c r="Y1046971" s="45" t="s">
        <v>273</v>
      </c>
      <c r="Z1046971" s="5" t="n">
        <v>0</v>
      </c>
      <c r="AA1046971" s="5" t="n">
        <v>0</v>
      </c>
      <c r="AB1046971" s="5" t="n">
        <f aca="false">IF(AND(D1046971="Humanitarian", AE1046971&lt;&gt;"."), 1, 0)</f>
        <v>0</v>
      </c>
      <c r="AC1046971" s="5" t="n">
        <f aca="false">IF(OR(M1046971="undisclosed", M1046971="."), 0, IF(M1046971=N1046971, 1, 0))</f>
        <v>1</v>
      </c>
      <c r="AD1046971" s="5" t="n">
        <v>1</v>
      </c>
      <c r="AE1046971" s="45" t="s">
        <v>108</v>
      </c>
      <c r="AF1046971" s="12" t="str">
        <f aca="false">""</f>
        <v/>
      </c>
      <c r="AG1046971" s="36" t="n">
        <v>0</v>
      </c>
      <c r="AH1046971" s="46" t="s">
        <v>66</v>
      </c>
      <c r="AI1046971" s="36" t="s">
        <v>66</v>
      </c>
      <c r="AJ1046971" s="36" t="n">
        <v>1</v>
      </c>
      <c r="AK1046971" s="36" t="n">
        <v>8</v>
      </c>
      <c r="AL1046971" s="36" t="n">
        <v>0</v>
      </c>
      <c r="AM1046971" s="36" t="n">
        <f aca="false">IF(OR(AN1046971="2022-2023",AN1046971=2022), 1, 0)</f>
        <v>1</v>
      </c>
      <c r="AN1046971" s="36" t="s">
        <v>68</v>
      </c>
      <c r="AO1046971" s="36" t="n">
        <f aca="false">VLOOKUP($I1046971,'[1]Price List, Weapons &amp; Items'!B$1:F$1048576,5,0)</f>
        <v>1</v>
      </c>
      <c r="AP1046971" s="36" t="n">
        <f aca="false">IF(AND(AO1046971=1,M1046971="undisclosed")=TRUE(),1,0)</f>
        <v>0</v>
      </c>
      <c r="AQ1046971" s="36" t="n">
        <f aca="false">IF(AND(AO1046971=1,N1046971="undisclosed")=TRUE(),1,0)</f>
        <v>0</v>
      </c>
      <c r="AR1046971" s="36" t="n">
        <f aca="false">IFERROR(IF(SEARCH("ammuni",I1046971,1)&gt;0,1,0),0)</f>
        <v>0</v>
      </c>
      <c r="AS1046971" s="5" t="str">
        <f aca="false">VLOOKUP($I1046971,'[1]Price List, Weapons &amp; Items'!B$1:L$1048576,COLUMN('[1]Price List, Weapons &amp; Items'!$J$11)-1,0)</f>
        <v>Government information</v>
      </c>
      <c r="AT1046971" s="5" t="str">
        <f aca="false">IF(I1046971=".",".",VLOOKUP($I1046971,'[1]Price List, Weapons &amp; Items'!B$1:J$1048576,3,0))</f>
        <v>155mm howitzer ammunition</v>
      </c>
      <c r="AU1046971" s="13" t="str">
        <f aca="true">IF(AG1046971=1,(OFFSET(I1046971,0,0,COUNTIF(#REF!,A1046971),1)),"")</f>
        <v/>
      </c>
      <c r="AV1046971" s="5" t="n">
        <f aca="false">VLOOKUP($I1046971,'[1]Price List, Weapons &amp; Items'!B$1:L$1048576,COLUMN('[1]Price List, Weapons &amp; Items'!$L$11)-1,0)</f>
        <v>0</v>
      </c>
      <c r="AW1046971" s="5" t="n">
        <f aca="false">IF(U1046971="Yes",1,0)</f>
        <v>1</v>
      </c>
      <c r="AX1046971" s="5" t="n">
        <f aca="false">IF(D1046971="Military",IF(OR(IFERROR(SEARCH("equipment",E1046971,1),0)&gt;0,IFERROR(SEARCH("weapons",E1046971,1),0)&gt;0),1,0),0)</f>
        <v>1</v>
      </c>
      <c r="AY1046971" s="5" t="str">
        <f aca="false">IFERROR(IF(VALUE(TEXT(C1046971,"mm"))=IF(AK1046971&gt;12,AK1046971-12,AK1046971),".",IF(TEXT(C1046971,"mm")="01",".",1)),"Value is not in date format")</f>
        <v>.</v>
      </c>
      <c r="AZ1046971" s="5" t="str">
        <f aca="false">IF(AND(A1046971=A1046970,C1046971=C1046970)=TRUE(),IF(F1046971=F1046970,".","1"),".")</f>
        <v>.</v>
      </c>
      <c r="BA1046971" s="5" t="str">
        <f aca="false">IF(AND(_xlfn.ISFORMULA(R1046971),_xlfn.ISFORMULA(S1046971),_xlfn.ISFORMULA(T1046971))=TRUE(),".",1)</f>
        <v>.</v>
      </c>
      <c r="BB1046971" s="5" t="str">
        <f aca="false">IF(T1046971&lt;&gt;".",IF(T1046971&gt;S1046971,1,"."),".")</f>
        <v>.</v>
      </c>
      <c r="BC1046971" s="5" t="n">
        <f aca="false">IFERROR(VLOOKUP(B1046971,'[1]Share, Heavy Weapons to Ukraine'!B$1:AA$1048576,COLUMN('[1]Share, Heavy Weapons to Ukraine'!C1046980)-1,0),0)</f>
        <v>1</v>
      </c>
      <c r="BD1046971" s="5" t="n">
        <f aca="false">VLOOKUP(Sheet1!B1046971,'[1]Country Summary (€)'!B$1:F$1048576,COLUMN('[1]Country Summary (€)'!C1046981)-1,FALSE())</f>
        <v>0</v>
      </c>
      <c r="BE1046971" s="5" t="str">
        <f aca="false">IF(AND(AG1046971=1,D1046971="Military",H1046971&lt;&gt;"Not given")=TRUE(),IF(SUMIFS(#REF!,#REF!,A1046971)&gt;0,ABS((SUMIFS(#REF!,#REF!,A1046971)/VLOOKUP("USD",'[1]Exchange Rates'!B$1:C$1048576,2,0)))/S1046971,"."),".")</f>
        <v>.</v>
      </c>
      <c r="BF1046971" s="1" t="str">
        <f aca="false">IF(AND(AG1046971=1,D1046971="Military",H1046971&lt;&gt;"Not given")=TRUE(),IF(SUMIFS(#REF!,#REF!,A1046971)&gt;0,IF((ABS((SUMIFS(#REF!,#REF!,A1046971)/VLOOKUP("USD",'[1]Exchange Rates'!B$1:C$1048576,2,0)))/S1046971)&gt;1,(SUMIFS(#REF!,#REF!,A1046971)-S1046971)/S1046971,(S1046971-SUMIFS(#REF!,#REF!,A1046971))/SUMIFS(#REF!,#REF!,A1046971)),"."),".")</f>
        <v>.</v>
      </c>
    </row>
    <row r="1046972" customFormat="false" ht="15.75" hidden="false" customHeight="true" outlineLevel="0" collapsed="false">
      <c r="A1046972" s="3" t="s">
        <v>104</v>
      </c>
      <c r="B1046972" s="37" t="s">
        <v>57</v>
      </c>
      <c r="C1046972" s="38" t="n">
        <v>44781</v>
      </c>
      <c r="D1046972" s="37" t="s">
        <v>105</v>
      </c>
      <c r="E1046972" s="3" t="s">
        <v>106</v>
      </c>
      <c r="F1046972" s="4" t="s">
        <v>274</v>
      </c>
      <c r="G1046972" s="5" t="s">
        <v>61</v>
      </c>
      <c r="H1046972" s="53" t="n">
        <v>1000000000</v>
      </c>
      <c r="I1046972" s="37" t="s">
        <v>231</v>
      </c>
      <c r="J1046972" s="7" t="str">
        <f aca="false">VLOOKUP($I1046972,'[1]Price List, Weapons &amp; Items'!B$1:C$1048576,2,0)</f>
        <v>Ammunition for heavy weapon</v>
      </c>
      <c r="K1046972" s="7" t="str">
        <f aca="false">IF(I1046972=".",I1046972,VLOOKUP($I1046972,'[1]Price List, Weapons &amp; Items'!B$1:D$1048576,3,0))</f>
        <v>227mm MLRS ammunition</v>
      </c>
      <c r="L1046972" s="8" t="n">
        <f aca="false">VLOOKUP(I1046972,'[1]Price List, Weapons &amp; Items'!B$1:E$1048576,4,0)</f>
        <v>0</v>
      </c>
      <c r="M1046972" s="40" t="s">
        <v>166</v>
      </c>
      <c r="N1046972" s="9" t="s">
        <v>166</v>
      </c>
      <c r="O1046972" s="9" t="n">
        <f aca="false">VLOOKUP($I1046972,'[1]Price List, Weapons &amp; Items'!B$1:G$1048576,6,0)</f>
        <v>150000</v>
      </c>
      <c r="P1046972" s="6" t="str">
        <f aca="false">IF(TYPE(M1046972)=1,IF(TYPE(O1046972)=1,M1046972*O1046972,"No price"),".")</f>
        <v>.</v>
      </c>
      <c r="Q1046972" s="6" t="str">
        <f aca="false">IF(TYPE(N1046972)=1,IF(TYPE(O1046972)=1,N1046972*O1046972,"No price"),".")</f>
        <v>.</v>
      </c>
      <c r="R1046972" s="6" t="str">
        <f aca="false">IF(AG1046972=1,IF(H1046972&lt;&gt;"Not given",H1046972,IF(TYPE(H1046972)=2,IF(SUMIFS(#REF!,#REF!,A1046972)&gt;0,SUMIFS(#REF!,#REF!,A1046972),"."),"Format error")),"")</f>
        <v/>
      </c>
      <c r="S1046972" s="6" t="str">
        <f aca="false">IF(AND(AG1046972=1,R1046972&lt;&gt;".")=TRUE(),R1046972/VLOOKUP(G1046972,'[1]Exchange Rates'!B$1:C$1048576,2,0),IF(R1046972=".",".",""))</f>
        <v/>
      </c>
      <c r="T1046972" s="6" t="str">
        <f aca="false">IF(AG1046972=1,IF(AI1046972="Value is not given at all",".",IF(AI1046972="Value is given by the source",S1046972,IF(AI1046972="Value is calculated with prices",(IF(SUMIFS(#REF!,#REF!,A1046972)&gt;0,SUMIFS(#REF!,#REF!,A1046972),"."))/VLOOKUP("USD",'[1]Exchange Rates'!B$1:C$1048576,2,0),"Error with coding"))),"")</f>
        <v/>
      </c>
      <c r="U1046972" s="5" t="s">
        <v>63</v>
      </c>
      <c r="V1046972" s="42" t="s">
        <v>275</v>
      </c>
      <c r="W1046972" s="45" t="s">
        <v>72</v>
      </c>
      <c r="X1046972" s="45" t="s">
        <v>76</v>
      </c>
      <c r="Y1046972" s="45" t="s">
        <v>276</v>
      </c>
      <c r="Z1046972" s="43" t="n">
        <v>0</v>
      </c>
      <c r="AA1046972" s="5" t="n">
        <v>0</v>
      </c>
      <c r="AB1046972" s="5" t="n">
        <f aca="false">IF(AND(D1046972="Humanitarian", AE1046972&lt;&gt;"."), 1, 0)</f>
        <v>0</v>
      </c>
      <c r="AC1046972" s="5" t="n">
        <f aca="false">IF(OR(M1046972="undisclosed", M1046972="."), 0, IF(M1046972=N1046972, 1, 0))</f>
        <v>0</v>
      </c>
      <c r="AD1046972" s="5" t="n">
        <v>1</v>
      </c>
      <c r="AE1046972" s="45" t="s">
        <v>108</v>
      </c>
      <c r="AF1046972" s="12" t="str">
        <f aca="false">""</f>
        <v/>
      </c>
      <c r="AG1046972" s="36" t="n">
        <v>0</v>
      </c>
      <c r="AH1046972" s="46" t="s">
        <v>66</v>
      </c>
      <c r="AI1046972" s="36" t="s">
        <v>66</v>
      </c>
      <c r="AJ1046972" s="36" t="n">
        <v>1</v>
      </c>
      <c r="AK1046972" s="36" t="n">
        <v>8</v>
      </c>
      <c r="AL1046972" s="36" t="n">
        <v>0</v>
      </c>
      <c r="AM1046972" s="36" t="n">
        <f aca="false">IF(OR(AN1046972="2022-2023",AN1046972=2022), 1, 0)</f>
        <v>1</v>
      </c>
      <c r="AN1046972" s="36" t="s">
        <v>68</v>
      </c>
      <c r="AO1046972" s="36" t="n">
        <f aca="false">VLOOKUP($I1046972,'[1]Price List, Weapons &amp; Items'!B$1:F$1048576,5,0)</f>
        <v>1</v>
      </c>
      <c r="AP1046972" s="36" t="n">
        <f aca="false">IF(AND(AO1046972=1,M1046972="undisclosed")=TRUE(),1,0)</f>
        <v>1</v>
      </c>
      <c r="AQ1046972" s="36" t="n">
        <f aca="false">IF(AND(AO1046972=1,N1046972="undisclosed")=TRUE(),1,0)</f>
        <v>1</v>
      </c>
      <c r="AR1046972" s="36" t="n">
        <f aca="false">IFERROR(IF(SEARCH("ammuni",I1046972,1)&gt;0,1,0),0)</f>
        <v>1</v>
      </c>
      <c r="AS1046972" s="5" t="str">
        <f aca="false">VLOOKUP($I1046972,'[1]Price List, Weapons &amp; Items'!B$1:L$1048576,COLUMN('[1]Price List, Weapons &amp; Items'!$J$11)-1,0)</f>
        <v>Media reports (incl. social media)</v>
      </c>
      <c r="AT1046972" s="5" t="str">
        <f aca="false">IF(I1046972=".",".",VLOOKUP($I1046972,'[1]Price List, Weapons &amp; Items'!B$1:J$1048576,3,0))</f>
        <v>227mm MLRS ammunition</v>
      </c>
      <c r="AU1046972" s="13" t="str">
        <f aca="true">IF(AG1046972=1,(OFFSET(I1046972,0,0,COUNTIF(#REF!,A1046972),1)),"")</f>
        <v/>
      </c>
      <c r="AV1046972" s="5" t="str">
        <f aca="false">VLOOKUP($I1046972,'[1]Price List, Weapons &amp; Items'!B$1:L$1048576,COLUMN('[1]Price List, Weapons &amp; Items'!$L$11)-1,0)</f>
        <v>no price, 0 count</v>
      </c>
      <c r="AW1046972" s="5" t="n">
        <f aca="false">IF(U1046972="Yes",1,0)</f>
        <v>1</v>
      </c>
      <c r="AX1046972" s="5" t="n">
        <f aca="false">IF(D1046972="Military",IF(OR(IFERROR(SEARCH("equipment",E1046972,1),0)&gt;0,IFERROR(SEARCH("weapons",E1046972,1),0)&gt;0),1,0),0)</f>
        <v>1</v>
      </c>
      <c r="AY1046972" s="5" t="str">
        <f aca="false">IFERROR(IF(VALUE(TEXT(C1046972,"mm"))=IF(AK1046972&gt;12,AK1046972-12,AK1046972),".",IF(TEXT(C1046972,"mm")="01",".",1)),"Value is not in date format")</f>
        <v>.</v>
      </c>
      <c r="AZ1046972" s="5" t="str">
        <f aca="false">IF(AND(A1046972=A1046971,C1046972=C1046971)=TRUE(),IF(F1046972=F1046971,".","1"),".")</f>
        <v>.</v>
      </c>
      <c r="BA1046972" s="5" t="str">
        <f aca="false">IF(AND(_xlfn.ISFORMULA(R1046972),_xlfn.ISFORMULA(S1046972),_xlfn.ISFORMULA(T1046972))=TRUE(),".",1)</f>
        <v>.</v>
      </c>
      <c r="BB1046972" s="5" t="str">
        <f aca="false">IF(T1046972&lt;&gt;".",IF(T1046972&gt;S1046972,1,"."),".")</f>
        <v>.</v>
      </c>
      <c r="BC1046972" s="5" t="n">
        <f aca="false">IFERROR(VLOOKUP(B1046972,'[1]Share, Heavy Weapons to Ukraine'!B$1:AA$1048576,COLUMN('[1]Share, Heavy Weapons to Ukraine'!C1046981)-1,0),0)</f>
        <v>1</v>
      </c>
      <c r="BD1046972" s="5" t="n">
        <f aca="false">VLOOKUP(Sheet1!B1046972,'[1]Country Summary (€)'!B$1:F$1048576,COLUMN('[1]Country Summary (€)'!C1046982)-1,FALSE())</f>
        <v>0</v>
      </c>
      <c r="BE1046972" s="5" t="str">
        <f aca="false">IF(AND(AG1046972=1,D1046972="Military",H1046972&lt;&gt;"Not given")=TRUE(),IF(SUMIFS(#REF!,#REF!,A1046972)&gt;0,ABS((SUMIFS(#REF!,#REF!,A1046972)/VLOOKUP("USD",'[1]Exchange Rates'!B$1:C$1048576,2,0)))/S1046972,"."),".")</f>
        <v>.</v>
      </c>
      <c r="BF1046972" s="1" t="str">
        <f aca="false">IF(AND(AG1046972=1,D1046972="Military",H1046972&lt;&gt;"Not given")=TRUE(),IF(SUMIFS(#REF!,#REF!,A1046972)&gt;0,IF((ABS((SUMIFS(#REF!,#REF!,A1046972)/VLOOKUP("USD",'[1]Exchange Rates'!B$1:C$1048576,2,0)))/S1046972)&gt;1,(SUMIFS(#REF!,#REF!,A1046972)-S1046972)/S1046972,(S1046972-SUMIFS(#REF!,#REF!,A1046972))/SUMIFS(#REF!,#REF!,A1046972)),"."),".")</f>
        <v>.</v>
      </c>
    </row>
    <row r="1046973" customFormat="false" ht="15.75" hidden="false" customHeight="true" outlineLevel="0" collapsed="false">
      <c r="A1046973" s="3" t="s">
        <v>104</v>
      </c>
      <c r="B1046973" s="37" t="s">
        <v>57</v>
      </c>
      <c r="C1046973" s="38" t="n">
        <v>44781</v>
      </c>
      <c r="D1046973" s="37" t="s">
        <v>105</v>
      </c>
      <c r="E1046973" s="3" t="s">
        <v>106</v>
      </c>
      <c r="F1046973" s="4" t="s">
        <v>274</v>
      </c>
      <c r="G1046973" s="5" t="s">
        <v>61</v>
      </c>
      <c r="H1046973" s="53" t="n">
        <v>1000000000</v>
      </c>
      <c r="I1046973" s="37" t="s">
        <v>147</v>
      </c>
      <c r="J1046973" s="7" t="str">
        <f aca="false">VLOOKUP($I1046973,'[1]Price List, Weapons &amp; Items'!B$1:C$1048576,2,0)</f>
        <v>Ammunition for heavy weapon</v>
      </c>
      <c r="K1046973" s="7" t="str">
        <f aca="false">IF(I1046973=".",I1046973,VLOOKUP($I1046973,'[1]Price List, Weapons &amp; Items'!B$1:D$1048576,3,0))</f>
        <v>155mm howitzer ammunition</v>
      </c>
      <c r="L1046973" s="8" t="n">
        <f aca="false">VLOOKUP(I1046973,'[1]Price List, Weapons &amp; Items'!B$1:E$1048576,4,0)</f>
        <v>0</v>
      </c>
      <c r="M1046973" s="40" t="n">
        <v>75000</v>
      </c>
      <c r="N1046973" s="9" t="n">
        <v>75000</v>
      </c>
      <c r="O1046973" s="9" t="n">
        <f aca="false">VLOOKUP($I1046973,'[1]Price List, Weapons &amp; Items'!B$1:G$1048576,6,0)</f>
        <v>3800</v>
      </c>
      <c r="P1046973" s="6" t="str">
        <f aca="false">IF(TYPE(M1046973)=1,IF(TYPE(O1046973)=1,M1046973*O1046973,"No price"),".")</f>
        <v>No price</v>
      </c>
      <c r="Q1046973" s="6" t="str">
        <f aca="false">IF(TYPE(N1046973)=1,IF(TYPE(O1046973)=1,N1046973*O1046973,"No price"),".")</f>
        <v>No price</v>
      </c>
      <c r="R1046973" s="6" t="str">
        <f aca="false">IF(AG1046973=1,IF(H1046973&lt;&gt;"Not given",H1046973,IF(TYPE(H1046973)=2,IF(SUMIFS(#REF!,#REF!,A1046973)&gt;0,SUMIFS(#REF!,#REF!,A1046973),"."),"Format error")),"")</f>
        <v/>
      </c>
      <c r="S1046973" s="6" t="str">
        <f aca="false">IF(AND(AG1046973=1,R1046973&lt;&gt;".")=TRUE(),R1046973/VLOOKUP(G1046973,'[1]Exchange Rates'!B$1:C$1048576,2,0),IF(R1046973=".",".",""))</f>
        <v/>
      </c>
      <c r="T1046973" s="6" t="str">
        <f aca="false">IF(AG1046973=1,IF(AI1046973="Value is not given at all",".",IF(AI1046973="Value is given by the source",S1046973,IF(AI1046973="Value is calculated with prices",(IF(SUMIFS(#REF!,#REF!,A1046973)&gt;0,SUMIFS(#REF!,#REF!,A1046973),"."))/VLOOKUP("USD",'[1]Exchange Rates'!B$1:C$1048576,2,0),"Error with coding"))),"")</f>
        <v/>
      </c>
      <c r="U1046973" s="5" t="s">
        <v>63</v>
      </c>
      <c r="V1046973" s="42" t="s">
        <v>275</v>
      </c>
      <c r="W1046973" s="45" t="s">
        <v>72</v>
      </c>
      <c r="X1046973" s="45" t="s">
        <v>76</v>
      </c>
      <c r="Y1046973" s="45" t="s">
        <v>277</v>
      </c>
      <c r="Z1046973" s="43" t="n">
        <v>0</v>
      </c>
      <c r="AA1046973" s="5" t="n">
        <v>0</v>
      </c>
      <c r="AB1046973" s="5" t="n">
        <f aca="false">IF(AND(D1046973="Humanitarian", AE1046973&lt;&gt;"."), 1, 0)</f>
        <v>0</v>
      </c>
      <c r="AC1046973" s="5" t="n">
        <f aca="false">IF(OR(M1046973="undisclosed", M1046973="."), 0, IF(M1046973=N1046973, 1, 0))</f>
        <v>1</v>
      </c>
      <c r="AD1046973" s="5" t="n">
        <v>1</v>
      </c>
      <c r="AE1046973" s="45" t="s">
        <v>108</v>
      </c>
      <c r="AF1046973" s="12" t="str">
        <f aca="false">""</f>
        <v/>
      </c>
      <c r="AG1046973" s="36" t="n">
        <v>0</v>
      </c>
      <c r="AH1046973" s="46" t="s">
        <v>66</v>
      </c>
      <c r="AI1046973" s="36" t="s">
        <v>66</v>
      </c>
      <c r="AJ1046973" s="36" t="n">
        <v>1</v>
      </c>
      <c r="AK1046973" s="36" t="n">
        <v>8</v>
      </c>
      <c r="AL1046973" s="36" t="n">
        <v>0</v>
      </c>
      <c r="AM1046973" s="36" t="n">
        <f aca="false">IF(OR(AN1046973="2022-2023",AN1046973=2022), 1, 0)</f>
        <v>1</v>
      </c>
      <c r="AN1046973" s="36" t="s">
        <v>68</v>
      </c>
      <c r="AO1046973" s="36" t="n">
        <f aca="false">VLOOKUP($I1046973,'[1]Price List, Weapons &amp; Items'!B$1:F$1048576,5,0)</f>
        <v>1</v>
      </c>
      <c r="AP1046973" s="36" t="n">
        <f aca="false">IF(AND(AO1046973=1,M1046973="undisclosed")=TRUE(),1,0)</f>
        <v>0</v>
      </c>
      <c r="AQ1046973" s="36" t="n">
        <f aca="false">IF(AND(AO1046973=1,N1046973="undisclosed")=TRUE(),1,0)</f>
        <v>0</v>
      </c>
      <c r="AR1046973" s="36" t="n">
        <f aca="false">IFERROR(IF(SEARCH("ammuni",I1046973,1)&gt;0,1,0),0)</f>
        <v>0</v>
      </c>
      <c r="AS1046973" s="5" t="str">
        <f aca="false">VLOOKUP($I1046973,'[1]Price List, Weapons &amp; Items'!B$1:L$1048576,COLUMN('[1]Price List, Weapons &amp; Items'!$J$11)-1,0)</f>
        <v>Government information</v>
      </c>
      <c r="AT1046973" s="5" t="str">
        <f aca="false">IF(I1046973=".",".",VLOOKUP($I1046973,'[1]Price List, Weapons &amp; Items'!B$1:J$1048576,3,0))</f>
        <v>155mm howitzer ammunition</v>
      </c>
      <c r="AU1046973" s="13" t="str">
        <f aca="true">IF(AG1046973=1,(OFFSET(I1046973,0,0,COUNTIF(#REF!,A1046973),1)),"")</f>
        <v/>
      </c>
      <c r="AV1046973" s="5" t="n">
        <f aca="false">VLOOKUP($I1046973,'[1]Price List, Weapons &amp; Items'!B$1:L$1048576,COLUMN('[1]Price List, Weapons &amp; Items'!$L$11)-1,0)</f>
        <v>0</v>
      </c>
      <c r="AW1046973" s="5" t="n">
        <f aca="false">IF(U1046973="Yes",1,0)</f>
        <v>1</v>
      </c>
      <c r="AX1046973" s="5" t="n">
        <f aca="false">IF(D1046973="Military",IF(OR(IFERROR(SEARCH("equipment",E1046973,1),0)&gt;0,IFERROR(SEARCH("weapons",E1046973,1),0)&gt;0),1,0),0)</f>
        <v>1</v>
      </c>
      <c r="AY1046973" s="5" t="str">
        <f aca="false">IFERROR(IF(VALUE(TEXT(C1046973,"mm"))=IF(AK1046973&gt;12,AK1046973-12,AK1046973),".",IF(TEXT(C1046973,"mm")="01",".",1)),"Value is not in date format")</f>
        <v>.</v>
      </c>
      <c r="AZ1046973" s="5" t="str">
        <f aca="false">IF(AND(A1046973=A1046972,C1046973=C1046972)=TRUE(),IF(F1046973=F1046972,".","1"),".")</f>
        <v>.</v>
      </c>
      <c r="BA1046973" s="5" t="str">
        <f aca="false">IF(AND(_xlfn.ISFORMULA(R1046973),_xlfn.ISFORMULA(S1046973),_xlfn.ISFORMULA(T1046973))=TRUE(),".",1)</f>
        <v>.</v>
      </c>
      <c r="BB1046973" s="5" t="str">
        <f aca="false">IF(T1046973&lt;&gt;".",IF(T1046973&gt;S1046973,1,"."),".")</f>
        <v>.</v>
      </c>
      <c r="BC1046973" s="5" t="n">
        <f aca="false">IFERROR(VLOOKUP(B1046973,'[1]Share, Heavy Weapons to Ukraine'!B$1:AA$1048576,COLUMN('[1]Share, Heavy Weapons to Ukraine'!C1046982)-1,0),0)</f>
        <v>1</v>
      </c>
      <c r="BD1046973" s="5" t="n">
        <f aca="false">VLOOKUP(Sheet1!B1046973,'[1]Country Summary (€)'!B$1:F$1048576,COLUMN('[1]Country Summary (€)'!C1046983)-1,FALSE())</f>
        <v>0</v>
      </c>
      <c r="BE1046973" s="5" t="str">
        <f aca="false">IF(AND(AG1046973=1,D1046973="Military",H1046973&lt;&gt;"Not given")=TRUE(),IF(SUMIFS(#REF!,#REF!,A1046973)&gt;0,ABS((SUMIFS(#REF!,#REF!,A1046973)/VLOOKUP("USD",'[1]Exchange Rates'!B$1:C$1048576,2,0)))/S1046973,"."),".")</f>
        <v>.</v>
      </c>
      <c r="BF1046973" s="1" t="str">
        <f aca="false">IF(AND(AG1046973=1,D1046973="Military",H1046973&lt;&gt;"Not given")=TRUE(),IF(SUMIFS(#REF!,#REF!,A1046973)&gt;0,IF((ABS((SUMIFS(#REF!,#REF!,A1046973)/VLOOKUP("USD",'[1]Exchange Rates'!B$1:C$1048576,2,0)))/S1046973)&gt;1,(SUMIFS(#REF!,#REF!,A1046973)-S1046973)/S1046973,(S1046973-SUMIFS(#REF!,#REF!,A1046973))/SUMIFS(#REF!,#REF!,A1046973)),"."),".")</f>
        <v>.</v>
      </c>
    </row>
    <row r="1046974" customFormat="false" ht="15.75" hidden="false" customHeight="true" outlineLevel="0" collapsed="false">
      <c r="A1046974" s="3" t="s">
        <v>104</v>
      </c>
      <c r="B1046974" s="37" t="s">
        <v>57</v>
      </c>
      <c r="C1046974" s="38" t="n">
        <v>44781</v>
      </c>
      <c r="D1046974" s="37" t="s">
        <v>105</v>
      </c>
      <c r="E1046974" s="3" t="s">
        <v>106</v>
      </c>
      <c r="F1046974" s="4" t="s">
        <v>274</v>
      </c>
      <c r="G1046974" s="5" t="s">
        <v>61</v>
      </c>
      <c r="H1046974" s="53" t="n">
        <v>1000000000</v>
      </c>
      <c r="I1046974" s="37" t="s">
        <v>278</v>
      </c>
      <c r="J1046974" s="7" t="str">
        <f aca="false">VLOOKUP($I1046974,'[1]Price List, Weapons &amp; Items'!B$1:C$1048576,2,0)</f>
        <v>Heavy weapon</v>
      </c>
      <c r="K1046974" s="7" t="str">
        <f aca="false">IF(I1046974=".",I1046974,VLOOKUP($I1046974,'[1]Price List, Weapons &amp; Items'!B$1:D$1048576,3,0))</f>
        <v>Mortar</v>
      </c>
      <c r="L1046974" s="8" t="n">
        <f aca="false">VLOOKUP(I1046974,'[1]Price List, Weapons &amp; Items'!B$1:E$1048576,4,0)</f>
        <v>0</v>
      </c>
      <c r="M1046974" s="40" t="n">
        <v>20</v>
      </c>
      <c r="N1046974" s="9" t="n">
        <v>20</v>
      </c>
      <c r="O1046974" s="9" t="n">
        <f aca="false">VLOOKUP($I1046974,'[1]Price List, Weapons &amp; Items'!B$1:G$1048576,6,0)</f>
        <v>388500</v>
      </c>
      <c r="P1046974" s="6" t="str">
        <f aca="false">IF(TYPE(M1046974)=1,IF(TYPE(O1046974)=1,M1046974*O1046974,"No price"),".")</f>
        <v>No price</v>
      </c>
      <c r="Q1046974" s="6" t="str">
        <f aca="false">IF(TYPE(N1046974)=1,IF(TYPE(O1046974)=1,N1046974*O1046974,"No price"),".")</f>
        <v>No price</v>
      </c>
      <c r="R1046974" s="6" t="str">
        <f aca="false">IF(AG1046974=1,IF(H1046974&lt;&gt;"Not given",H1046974,IF(TYPE(H1046974)=2,IF(SUMIFS(#REF!,#REF!,A1046974)&gt;0,SUMIFS(#REF!,#REF!,A1046974),"."),"Format error")),"")</f>
        <v/>
      </c>
      <c r="S1046974" s="6" t="str">
        <f aca="false">IF(AND(AG1046974=1,R1046974&lt;&gt;".")=TRUE(),R1046974/VLOOKUP(G1046974,'[1]Exchange Rates'!B$1:C$1048576,2,0),IF(R1046974=".",".",""))</f>
        <v/>
      </c>
      <c r="T1046974" s="6" t="str">
        <f aca="false">IF(AG1046974=1,IF(AI1046974="Value is not given at all",".",IF(AI1046974="Value is given by the source",S1046974,IF(AI1046974="Value is calculated with prices",(IF(SUMIFS(#REF!,#REF!,A1046974)&gt;0,SUMIFS(#REF!,#REF!,A1046974),"."))/VLOOKUP("USD",'[1]Exchange Rates'!B$1:C$1048576,2,0),"Error with coding"))),"")</f>
        <v/>
      </c>
      <c r="U1046974" s="5" t="s">
        <v>63</v>
      </c>
      <c r="V1046974" s="42" t="s">
        <v>275</v>
      </c>
      <c r="W1046974" s="45" t="s">
        <v>72</v>
      </c>
      <c r="X1046974" s="45" t="s">
        <v>76</v>
      </c>
      <c r="Y1046974" s="45" t="s">
        <v>279</v>
      </c>
      <c r="Z1046974" s="43" t="n">
        <v>0</v>
      </c>
      <c r="AA1046974" s="5" t="n">
        <v>0</v>
      </c>
      <c r="AB1046974" s="5" t="n">
        <f aca="false">IF(AND(D1046974="Humanitarian", AE1046974&lt;&gt;"."), 1, 0)</f>
        <v>0</v>
      </c>
      <c r="AC1046974" s="5" t="n">
        <f aca="false">IF(OR(M1046974="undisclosed", M1046974="."), 0, IF(M1046974=N1046974, 1, 0))</f>
        <v>1</v>
      </c>
      <c r="AD1046974" s="5" t="n">
        <v>1</v>
      </c>
      <c r="AE1046974" s="48" t="s">
        <v>146</v>
      </c>
      <c r="AF1046974" s="12" t="str">
        <f aca="false">""</f>
        <v/>
      </c>
      <c r="AG1046974" s="36" t="n">
        <v>0</v>
      </c>
      <c r="AH1046974" s="46" t="s">
        <v>66</v>
      </c>
      <c r="AI1046974" s="36" t="s">
        <v>66</v>
      </c>
      <c r="AJ1046974" s="36" t="n">
        <v>1</v>
      </c>
      <c r="AK1046974" s="36" t="n">
        <v>8</v>
      </c>
      <c r="AL1046974" s="36" t="n">
        <v>0</v>
      </c>
      <c r="AM1046974" s="36" t="n">
        <f aca="false">IF(OR(AN1046974="2022-2023",AN1046974=2022), 1, 0)</f>
        <v>1</v>
      </c>
      <c r="AN1046974" s="36" t="s">
        <v>68</v>
      </c>
      <c r="AO1046974" s="36" t="n">
        <f aca="false">VLOOKUP($I1046974,'[1]Price List, Weapons &amp; Items'!B$1:F$1048576,5,0)</f>
        <v>0</v>
      </c>
      <c r="AP1046974" s="36" t="n">
        <f aca="false">IF(AND(AO1046974=1,M1046974="undisclosed")=TRUE(),1,0)</f>
        <v>0</v>
      </c>
      <c r="AQ1046974" s="36" t="n">
        <f aca="false">IF(AND(AO1046974=1,N1046974="undisclosed")=TRUE(),1,0)</f>
        <v>0</v>
      </c>
      <c r="AR1046974" s="36" t="n">
        <f aca="false">IFERROR(IF(SEARCH("ammuni",I1046974,1)&gt;0,1,0),0)</f>
        <v>0</v>
      </c>
      <c r="AS1046974" s="5" t="str">
        <f aca="false">VLOOKUP($I1046974,'[1]Price List, Weapons &amp; Items'!B$1:L$1048576,COLUMN('[1]Price List, Weapons &amp; Items'!$J$11)-1,0)</f>
        <v>Military media (incl. websites)</v>
      </c>
      <c r="AT1046974" s="5" t="str">
        <f aca="false">IF(I1046974=".",".",VLOOKUP($I1046974,'[1]Price List, Weapons &amp; Items'!B$1:J$1048576,3,0))</f>
        <v>Mortar</v>
      </c>
      <c r="AU1046974" s="13" t="str">
        <f aca="true">IF(AG1046974=1,(OFFSET(I1046974,0,0,COUNTIF(#REF!,A1046974),1)),"")</f>
        <v/>
      </c>
      <c r="AV1046974" s="5" t="n">
        <f aca="false">VLOOKUP($I1046974,'[1]Price List, Weapons &amp; Items'!B$1:L$1048576,COLUMN('[1]Price List, Weapons &amp; Items'!$L$11)-1,0)</f>
        <v>0</v>
      </c>
      <c r="AW1046974" s="5" t="n">
        <f aca="false">IF(U1046974="Yes",1,0)</f>
        <v>1</v>
      </c>
      <c r="AX1046974" s="5" t="n">
        <f aca="false">IF(D1046974="Military",IF(OR(IFERROR(SEARCH("equipment",E1046974,1),0)&gt;0,IFERROR(SEARCH("weapons",E1046974,1),0)&gt;0),1,0),0)</f>
        <v>1</v>
      </c>
      <c r="AY1046974" s="5" t="str">
        <f aca="false">IFERROR(IF(VALUE(TEXT(C1046974,"mm"))=IF(AK1046974&gt;12,AK1046974-12,AK1046974),".",IF(TEXT(C1046974,"mm")="01",".",1)),"Value is not in date format")</f>
        <v>.</v>
      </c>
      <c r="AZ1046974" s="5" t="str">
        <f aca="false">IF(AND(A1046974=A1046973,C1046974=C1046973)=TRUE(),IF(F1046974=F1046973,".","1"),".")</f>
        <v>.</v>
      </c>
      <c r="BA1046974" s="5" t="str">
        <f aca="false">IF(AND(_xlfn.ISFORMULA(R1046974),_xlfn.ISFORMULA(S1046974),_xlfn.ISFORMULA(T1046974))=TRUE(),".",1)</f>
        <v>.</v>
      </c>
      <c r="BB1046974" s="5" t="str">
        <f aca="false">IF(T1046974&lt;&gt;".",IF(T1046974&gt;S1046974,1,"."),".")</f>
        <v>.</v>
      </c>
      <c r="BC1046974" s="5" t="n">
        <f aca="false">IFERROR(VLOOKUP(B1046974,'[1]Share, Heavy Weapons to Ukraine'!B$1:AA$1048576,COLUMN('[1]Share, Heavy Weapons to Ukraine'!C1046983)-1,0),0)</f>
        <v>1</v>
      </c>
      <c r="BD1046974" s="5" t="n">
        <f aca="false">VLOOKUP(Sheet1!B1046974,'[1]Country Summary (€)'!B$1:F$1048576,COLUMN('[1]Country Summary (€)'!C1046984)-1,FALSE())</f>
        <v>0</v>
      </c>
      <c r="BE1046974" s="5" t="str">
        <f aca="false">IF(AND(AG1046974=1,D1046974="Military",H1046974&lt;&gt;"Not given")=TRUE(),IF(SUMIFS(#REF!,#REF!,A1046974)&gt;0,ABS((SUMIFS(#REF!,#REF!,A1046974)/VLOOKUP("USD",'[1]Exchange Rates'!B$1:C$1048576,2,0)))/S1046974,"."),".")</f>
        <v>.</v>
      </c>
      <c r="BF1046974" s="1" t="str">
        <f aca="false">IF(AND(AG1046974=1,D1046974="Military",H1046974&lt;&gt;"Not given")=TRUE(),IF(SUMIFS(#REF!,#REF!,A1046974)&gt;0,IF((ABS((SUMIFS(#REF!,#REF!,A1046974)/VLOOKUP("USD",'[1]Exchange Rates'!B$1:C$1048576,2,0)))/S1046974)&gt;1,(SUMIFS(#REF!,#REF!,A1046974)-S1046974)/S1046974,(S1046974-SUMIFS(#REF!,#REF!,A1046974))/SUMIFS(#REF!,#REF!,A1046974)),"."),".")</f>
        <v>.</v>
      </c>
    </row>
    <row r="1046975" customFormat="false" ht="15.75" hidden="false" customHeight="true" outlineLevel="0" collapsed="false">
      <c r="A1046975" s="3" t="s">
        <v>104</v>
      </c>
      <c r="B1046975" s="37" t="s">
        <v>57</v>
      </c>
      <c r="C1046975" s="38" t="n">
        <v>44781</v>
      </c>
      <c r="D1046975" s="37" t="s">
        <v>105</v>
      </c>
      <c r="E1046975" s="3" t="s">
        <v>106</v>
      </c>
      <c r="F1046975" s="4" t="s">
        <v>274</v>
      </c>
      <c r="G1046975" s="5" t="s">
        <v>61</v>
      </c>
      <c r="H1046975" s="53" t="n">
        <v>1000000000</v>
      </c>
      <c r="I1046975" s="37" t="s">
        <v>280</v>
      </c>
      <c r="J1046975" s="7" t="str">
        <f aca="false">VLOOKUP($I1046975,'[1]Price List, Weapons &amp; Items'!B$1:C$1048576,2,0)</f>
        <v>Ammunition for heavy weapon</v>
      </c>
      <c r="K1046975" s="7" t="str">
        <f aca="false">IF(I1046975=".",I1046975,VLOOKUP($I1046975,'[1]Price List, Weapons &amp; Items'!B$1:D$1048576,3,0))</f>
        <v>Mortar ammunition</v>
      </c>
      <c r="L1046975" s="8" t="n">
        <f aca="false">VLOOKUP(I1046975,'[1]Price List, Weapons &amp; Items'!B$1:E$1048576,4,0)</f>
        <v>0</v>
      </c>
      <c r="M1046975" s="40" t="n">
        <v>20000</v>
      </c>
      <c r="N1046975" s="9" t="n">
        <v>20000</v>
      </c>
      <c r="O1046975" s="9" t="n">
        <f aca="false">VLOOKUP($I1046975,'[1]Price List, Weapons &amp; Items'!B$1:G$1048576,6,0)</f>
        <v>109.89</v>
      </c>
      <c r="P1046975" s="6" t="str">
        <f aca="false">IF(TYPE(M1046975)=1,IF(TYPE(O1046975)=1,M1046975*O1046975,"No price"),".")</f>
        <v>No price</v>
      </c>
      <c r="Q1046975" s="6" t="str">
        <f aca="false">IF(TYPE(N1046975)=1,IF(TYPE(O1046975)=1,N1046975*O1046975,"No price"),".")</f>
        <v>No price</v>
      </c>
      <c r="R1046975" s="6" t="str">
        <f aca="false">IF(AG1046975=1,IF(H1046975&lt;&gt;"Not given",H1046975,IF(TYPE(H1046975)=2,IF(SUMIFS(#REF!,#REF!,A1046975)&gt;0,SUMIFS(#REF!,#REF!,A1046975),"."),"Format error")),"")</f>
        <v/>
      </c>
      <c r="S1046975" s="6" t="str">
        <f aca="false">IF(AND(AG1046975=1,R1046975&lt;&gt;".")=TRUE(),R1046975/VLOOKUP(G1046975,'[1]Exchange Rates'!B$1:C$1048576,2,0),IF(R1046975=".",".",""))</f>
        <v/>
      </c>
      <c r="T1046975" s="6" t="str">
        <f aca="false">IF(AG1046975=1,IF(AI1046975="Value is not given at all",".",IF(AI1046975="Value is given by the source",S1046975,IF(AI1046975="Value is calculated with prices",(IF(SUMIFS(#REF!,#REF!,A1046975)&gt;0,SUMIFS(#REF!,#REF!,A1046975),"."))/VLOOKUP("USD",'[1]Exchange Rates'!B$1:C$1048576,2,0),"Error with coding"))),"")</f>
        <v/>
      </c>
      <c r="U1046975" s="5" t="s">
        <v>63</v>
      </c>
      <c r="V1046975" s="42" t="s">
        <v>275</v>
      </c>
      <c r="W1046975" s="45" t="s">
        <v>72</v>
      </c>
      <c r="X1046975" s="45" t="s">
        <v>76</v>
      </c>
      <c r="Y1046975" s="45" t="s">
        <v>281</v>
      </c>
      <c r="Z1046975" s="43" t="n">
        <v>0</v>
      </c>
      <c r="AA1046975" s="5" t="n">
        <v>0</v>
      </c>
      <c r="AB1046975" s="5" t="n">
        <f aca="false">IF(AND(D1046975="Humanitarian", AE1046975&lt;&gt;"."), 1, 0)</f>
        <v>0</v>
      </c>
      <c r="AC1046975" s="5" t="n">
        <f aca="false">IF(OR(M1046975="undisclosed", M1046975="."), 0, IF(M1046975=N1046975, 1, 0))</f>
        <v>1</v>
      </c>
      <c r="AD1046975" s="5" t="n">
        <v>1</v>
      </c>
      <c r="AE1046975" s="45" t="s">
        <v>108</v>
      </c>
      <c r="AF1046975" s="12" t="str">
        <f aca="false">""</f>
        <v/>
      </c>
      <c r="AG1046975" s="36" t="n">
        <v>0</v>
      </c>
      <c r="AH1046975" s="46" t="s">
        <v>66</v>
      </c>
      <c r="AI1046975" s="36" t="s">
        <v>66</v>
      </c>
      <c r="AJ1046975" s="36" t="n">
        <v>1</v>
      </c>
      <c r="AK1046975" s="36" t="n">
        <v>8</v>
      </c>
      <c r="AL1046975" s="36" t="n">
        <v>0</v>
      </c>
      <c r="AM1046975" s="36" t="n">
        <f aca="false">IF(OR(AN1046975="2022-2023",AN1046975=2022), 1, 0)</f>
        <v>1</v>
      </c>
      <c r="AN1046975" s="36" t="s">
        <v>68</v>
      </c>
      <c r="AO1046975" s="36" t="n">
        <f aca="false">VLOOKUP($I1046975,'[1]Price List, Weapons &amp; Items'!B$1:F$1048576,5,0)</f>
        <v>0</v>
      </c>
      <c r="AP1046975" s="36" t="n">
        <f aca="false">IF(AND(AO1046975=1,M1046975="undisclosed")=TRUE(),1,0)</f>
        <v>0</v>
      </c>
      <c r="AQ1046975" s="36" t="n">
        <f aca="false">IF(AND(AO1046975=1,N1046975="undisclosed")=TRUE(),1,0)</f>
        <v>0</v>
      </c>
      <c r="AR1046975" s="36" t="n">
        <f aca="false">IFERROR(IF(SEARCH("ammuni",I1046975,1)&gt;0,1,0),0)</f>
        <v>0</v>
      </c>
      <c r="AS1046975" s="5" t="str">
        <f aca="false">VLOOKUP($I1046975,'[1]Price List, Weapons &amp; Items'!B$1:L$1048576,COLUMN('[1]Price List, Weapons &amp; Items'!$J$11)-1,0)</f>
        <v>Government information</v>
      </c>
      <c r="AT1046975" s="5" t="str">
        <f aca="false">IF(I1046975=".",".",VLOOKUP($I1046975,'[1]Price List, Weapons &amp; Items'!B$1:J$1048576,3,0))</f>
        <v>Mortar ammunition</v>
      </c>
      <c r="AU1046975" s="13" t="str">
        <f aca="true">IF(AG1046975=1,(OFFSET(I1046975,0,0,COUNTIF(#REF!,A1046975),1)),"")</f>
        <v/>
      </c>
      <c r="AV1046975" s="5" t="n">
        <f aca="false">VLOOKUP($I1046975,'[1]Price List, Weapons &amp; Items'!B$1:L$1048576,COLUMN('[1]Price List, Weapons &amp; Items'!$L$11)-1,0)</f>
        <v>0</v>
      </c>
      <c r="AW1046975" s="5" t="n">
        <f aca="false">IF(U1046975="Yes",1,0)</f>
        <v>1</v>
      </c>
      <c r="AX1046975" s="5" t="n">
        <f aca="false">IF(D1046975="Military",IF(OR(IFERROR(SEARCH("equipment",E1046975,1),0)&gt;0,IFERROR(SEARCH("weapons",E1046975,1),0)&gt;0),1,0),0)</f>
        <v>1</v>
      </c>
      <c r="AY1046975" s="5" t="str">
        <f aca="false">IFERROR(IF(VALUE(TEXT(C1046975,"mm"))=IF(AK1046975&gt;12,AK1046975-12,AK1046975),".",IF(TEXT(C1046975,"mm")="01",".",1)),"Value is not in date format")</f>
        <v>.</v>
      </c>
      <c r="AZ1046975" s="5" t="str">
        <f aca="false">IF(AND(A1046975=A1046974,C1046975=C1046974)=TRUE(),IF(F1046975=F1046974,".","1"),".")</f>
        <v>.</v>
      </c>
      <c r="BA1046975" s="5" t="str">
        <f aca="false">IF(AND(_xlfn.ISFORMULA(R1046975),_xlfn.ISFORMULA(S1046975),_xlfn.ISFORMULA(T1046975))=TRUE(),".",1)</f>
        <v>.</v>
      </c>
      <c r="BB1046975" s="5" t="str">
        <f aca="false">IF(T1046975&lt;&gt;".",IF(T1046975&gt;S1046975,1,"."),".")</f>
        <v>.</v>
      </c>
      <c r="BC1046975" s="5" t="n">
        <f aca="false">IFERROR(VLOOKUP(B1046975,'[1]Share, Heavy Weapons to Ukraine'!B$1:AA$1048576,COLUMN('[1]Share, Heavy Weapons to Ukraine'!C1046984)-1,0),0)</f>
        <v>1</v>
      </c>
      <c r="BD1046975" s="5" t="n">
        <f aca="false">VLOOKUP(Sheet1!B1046975,'[1]Country Summary (€)'!B$1:F$1048576,COLUMN('[1]Country Summary (€)'!C1046985)-1,FALSE())</f>
        <v>0</v>
      </c>
      <c r="BE1046975" s="5" t="str">
        <f aca="false">IF(AND(AG1046975=1,D1046975="Military",H1046975&lt;&gt;"Not given")=TRUE(),IF(SUMIFS(#REF!,#REF!,A1046975)&gt;0,ABS((SUMIFS(#REF!,#REF!,A1046975)/VLOOKUP("USD",'[1]Exchange Rates'!B$1:C$1048576,2,0)))/S1046975,"."),".")</f>
        <v>.</v>
      </c>
      <c r="BF1046975" s="1" t="str">
        <f aca="false">IF(AND(AG1046975=1,D1046975="Military",H1046975&lt;&gt;"Not given")=TRUE(),IF(SUMIFS(#REF!,#REF!,A1046975)&gt;0,IF((ABS((SUMIFS(#REF!,#REF!,A1046975)/VLOOKUP("USD",'[1]Exchange Rates'!B$1:C$1048576,2,0)))/S1046975)&gt;1,(SUMIFS(#REF!,#REF!,A1046975)-S1046975)/S1046975,(S1046975-SUMIFS(#REF!,#REF!,A1046975))/SUMIFS(#REF!,#REF!,A1046975)),"."),".")</f>
        <v>.</v>
      </c>
    </row>
    <row r="1046976" customFormat="false" ht="15.75" hidden="false" customHeight="true" outlineLevel="0" collapsed="false">
      <c r="A1046976" s="3" t="s">
        <v>104</v>
      </c>
      <c r="B1046976" s="37" t="s">
        <v>57</v>
      </c>
      <c r="C1046976" s="38" t="n">
        <v>44781</v>
      </c>
      <c r="D1046976" s="37" t="s">
        <v>105</v>
      </c>
      <c r="E1046976" s="3" t="s">
        <v>106</v>
      </c>
      <c r="F1046976" s="4" t="s">
        <v>274</v>
      </c>
      <c r="G1046976" s="5" t="s">
        <v>61</v>
      </c>
      <c r="H1046976" s="53" t="n">
        <v>1000000000</v>
      </c>
      <c r="I1046976" s="37" t="s">
        <v>282</v>
      </c>
      <c r="J1046976" s="7" t="str">
        <f aca="false">VLOOKUP($I1046976,'[1]Price List, Weapons &amp; Items'!B$1:C$1048576,2,0)</f>
        <v>Ammunition for Heavy Weapon</v>
      </c>
      <c r="K1046976" s="7" t="str">
        <f aca="false">IF(I1046976=".",I1046976,VLOOKUP($I1046976,'[1]Price List, Weapons &amp; Items'!B$1:D$1048576,3,0))</f>
        <v>Missile</v>
      </c>
      <c r="L1046976" s="8" t="n">
        <f aca="false">VLOOKUP(I1046976,'[1]Price List, Weapons &amp; Items'!B$1:E$1048576,4,0)</f>
        <v>0</v>
      </c>
      <c r="M1046976" s="40" t="s">
        <v>166</v>
      </c>
      <c r="N1046976" s="9" t="s">
        <v>166</v>
      </c>
      <c r="O1046976" s="9" t="n">
        <f aca="false">VLOOKUP($I1046976,'[1]Price List, Weapons &amp; Items'!B$1:G$1048576,6,0)</f>
        <v>1090000</v>
      </c>
      <c r="P1046976" s="6" t="str">
        <f aca="false">IF(TYPE(M1046976)=1,IF(TYPE(O1046976)=1,M1046976*O1046976,"No price"),".")</f>
        <v>.</v>
      </c>
      <c r="Q1046976" s="6" t="str">
        <f aca="false">IF(TYPE(N1046976)=1,IF(TYPE(O1046976)=1,N1046976*O1046976,"No price"),".")</f>
        <v>.</v>
      </c>
      <c r="R1046976" s="6" t="str">
        <f aca="false">IF(AG1046976=1,IF(H1046976&lt;&gt;"Not given",H1046976,IF(TYPE(H1046976)=2,IF(SUMIFS(#REF!,#REF!,A1046976)&gt;0,SUMIFS(#REF!,#REF!,A1046976),"."),"Format error")),"")</f>
        <v/>
      </c>
      <c r="S1046976" s="6" t="str">
        <f aca="false">IF(AND(AG1046976=1,R1046976&lt;&gt;".")=TRUE(),R1046976/VLOOKUP(G1046976,'[1]Exchange Rates'!B$1:C$1048576,2,0),IF(R1046976=".",".",""))</f>
        <v/>
      </c>
      <c r="T1046976" s="6" t="str">
        <f aca="false">IF(AG1046976=1,IF(AI1046976="Value is not given at all",".",IF(AI1046976="Value is given by the source",S1046976,IF(AI1046976="Value is calculated with prices",(IF(SUMIFS(#REF!,#REF!,A1046976)&gt;0,SUMIFS(#REF!,#REF!,A1046976),"."))/VLOOKUP("USD",'[1]Exchange Rates'!B$1:C$1048576,2,0),"Error with coding"))),"")</f>
        <v/>
      </c>
      <c r="U1046976" s="5" t="s">
        <v>63</v>
      </c>
      <c r="V1046976" s="42" t="s">
        <v>275</v>
      </c>
      <c r="W1046976" s="45" t="s">
        <v>72</v>
      </c>
      <c r="X1046976" s="45" t="s">
        <v>76</v>
      </c>
      <c r="Y1046976" s="45" t="s">
        <v>283</v>
      </c>
      <c r="Z1046976" s="43" t="n">
        <v>0</v>
      </c>
      <c r="AA1046976" s="5" t="n">
        <v>0</v>
      </c>
      <c r="AB1046976" s="5" t="n">
        <f aca="false">IF(AND(D1046976="Humanitarian", AE1046976&lt;&gt;"."), 1, 0)</f>
        <v>0</v>
      </c>
      <c r="AC1046976" s="5" t="n">
        <f aca="false">IF(OR(M1046976="undisclosed", M1046976="."), 0, IF(M1046976=N1046976, 1, 0))</f>
        <v>0</v>
      </c>
      <c r="AD1046976" s="5" t="n">
        <v>1</v>
      </c>
      <c r="AE1046976" s="45" t="s">
        <v>108</v>
      </c>
      <c r="AF1046976" s="12" t="str">
        <f aca="false">""</f>
        <v/>
      </c>
      <c r="AG1046976" s="36" t="n">
        <v>0</v>
      </c>
      <c r="AH1046976" s="46" t="s">
        <v>66</v>
      </c>
      <c r="AI1046976" s="36" t="s">
        <v>66</v>
      </c>
      <c r="AJ1046976" s="36" t="n">
        <v>1</v>
      </c>
      <c r="AK1046976" s="36" t="n">
        <v>8</v>
      </c>
      <c r="AL1046976" s="36" t="n">
        <v>0</v>
      </c>
      <c r="AM1046976" s="36" t="n">
        <f aca="false">IF(OR(AN1046976="2022-2023",AN1046976=2022), 1, 0)</f>
        <v>1</v>
      </c>
      <c r="AN1046976" s="36" t="s">
        <v>68</v>
      </c>
      <c r="AO1046976" s="36" t="n">
        <f aca="false">VLOOKUP($I1046976,'[1]Price List, Weapons &amp; Items'!B$1:F$1048576,5,0)</f>
        <v>0</v>
      </c>
      <c r="AP1046976" s="36" t="n">
        <f aca="false">IF(AND(AO1046976=1,M1046976="undisclosed")=TRUE(),1,0)</f>
        <v>0</v>
      </c>
      <c r="AQ1046976" s="36" t="n">
        <f aca="false">IF(AND(AO1046976=1,N1046976="undisclosed")=TRUE(),1,0)</f>
        <v>0</v>
      </c>
      <c r="AR1046976" s="36" t="n">
        <f aca="false">IFERROR(IF(SEARCH("ammuni",I1046976,1)&gt;0,1,0),0)</f>
        <v>0</v>
      </c>
      <c r="AS1046976" s="5" t="str">
        <f aca="false">VLOOKUP($I1046976,'[1]Price List, Weapons &amp; Items'!B$1:L$1048576,COLUMN('[1]Price List, Weapons &amp; Items'!$J$11)-1,0)</f>
        <v>Miscellaneous</v>
      </c>
      <c r="AT1046976" s="5" t="str">
        <f aca="false">IF(I1046976=".",".",VLOOKUP($I1046976,'[1]Price List, Weapons &amp; Items'!B$1:J$1048576,3,0))</f>
        <v>Missile</v>
      </c>
      <c r="AU1046976" s="13" t="str">
        <f aca="true">IF(AG1046976=1,(OFFSET(I1046976,0,0,COUNTIF(#REF!,A1046976),1)),"")</f>
        <v/>
      </c>
      <c r="AV1046976" s="5" t="str">
        <f aca="false">VLOOKUP($I1046976,'[1]Price List, Weapons &amp; Items'!B$1:L$1048576,COLUMN('[1]Price List, Weapons &amp; Items'!$L$11)-1,0)</f>
        <v>no price, 0 count</v>
      </c>
      <c r="AW1046976" s="5" t="n">
        <f aca="false">IF(U1046976="Yes",1,0)</f>
        <v>1</v>
      </c>
      <c r="AX1046976" s="5" t="n">
        <f aca="false">IF(D1046976="Military",IF(OR(IFERROR(SEARCH("equipment",E1046976,1),0)&gt;0,IFERROR(SEARCH("weapons",E1046976,1),0)&gt;0),1,0),0)</f>
        <v>1</v>
      </c>
      <c r="AY1046976" s="5" t="str">
        <f aca="false">IFERROR(IF(VALUE(TEXT(C1046976,"mm"))=IF(AK1046976&gt;12,AK1046976-12,AK1046976),".",IF(TEXT(C1046976,"mm")="01",".",1)),"Value is not in date format")</f>
        <v>.</v>
      </c>
      <c r="AZ1046976" s="5" t="str">
        <f aca="false">IF(AND(A1046976=A1046975,C1046976=C1046975)=TRUE(),IF(F1046976=F1046975,".","1"),".")</f>
        <v>.</v>
      </c>
      <c r="BA1046976" s="5" t="str">
        <f aca="false">IF(AND(_xlfn.ISFORMULA(R1046976),_xlfn.ISFORMULA(S1046976),_xlfn.ISFORMULA(T1046976))=TRUE(),".",1)</f>
        <v>.</v>
      </c>
      <c r="BB1046976" s="5" t="str">
        <f aca="false">IF(T1046976&lt;&gt;".",IF(T1046976&gt;S1046976,1,"."),".")</f>
        <v>.</v>
      </c>
      <c r="BC1046976" s="5" t="n">
        <f aca="false">IFERROR(VLOOKUP(B1046976,'[1]Share, Heavy Weapons to Ukraine'!B$1:AA$1048576,COLUMN('[1]Share, Heavy Weapons to Ukraine'!C1046985)-1,0),0)</f>
        <v>1</v>
      </c>
      <c r="BD1046976" s="5" t="n">
        <f aca="false">VLOOKUP(Sheet1!B1046976,'[1]Country Summary (€)'!B$1:F$1048576,COLUMN('[1]Country Summary (€)'!C1046986)-1,FALSE())</f>
        <v>0</v>
      </c>
      <c r="BE1046976" s="5" t="str">
        <f aca="false">IF(AND(AG1046976=1,D1046976="Military",H1046976&lt;&gt;"Not given")=TRUE(),IF(SUMIFS(#REF!,#REF!,A1046976)&gt;0,ABS((SUMIFS(#REF!,#REF!,A1046976)/VLOOKUP("USD",'[1]Exchange Rates'!B$1:C$1048576,2,0)))/S1046976,"."),".")</f>
        <v>.</v>
      </c>
      <c r="BF1046976" s="1" t="str">
        <f aca="false">IF(AND(AG1046976=1,D1046976="Military",H1046976&lt;&gt;"Not given")=TRUE(),IF(SUMIFS(#REF!,#REF!,A1046976)&gt;0,IF((ABS((SUMIFS(#REF!,#REF!,A1046976)/VLOOKUP("USD",'[1]Exchange Rates'!B$1:C$1048576,2,0)))/S1046976)&gt;1,(SUMIFS(#REF!,#REF!,A1046976)-S1046976)/S1046976,(S1046976-SUMIFS(#REF!,#REF!,A1046976))/SUMIFS(#REF!,#REF!,A1046976)),"."),".")</f>
        <v>.</v>
      </c>
    </row>
    <row r="1046977" customFormat="false" ht="15.75" hidden="false" customHeight="true" outlineLevel="0" collapsed="false">
      <c r="A1046977" s="3" t="s">
        <v>104</v>
      </c>
      <c r="B1046977" s="37" t="s">
        <v>57</v>
      </c>
      <c r="C1046977" s="38" t="n">
        <v>44781</v>
      </c>
      <c r="D1046977" s="37" t="s">
        <v>105</v>
      </c>
      <c r="E1046977" s="3" t="s">
        <v>106</v>
      </c>
      <c r="F1046977" s="4" t="s">
        <v>274</v>
      </c>
      <c r="G1046977" s="5" t="s">
        <v>61</v>
      </c>
      <c r="H1046977" s="53" t="n">
        <v>1000000000</v>
      </c>
      <c r="I1046977" s="37" t="s">
        <v>117</v>
      </c>
      <c r="J1046977" s="7" t="str">
        <f aca="false">VLOOKUP($I1046977,'[1]Price List, Weapons &amp; Items'!B$1:C$1048576,2,0)</f>
        <v>Portable defence system</v>
      </c>
      <c r="K1046977" s="7" t="str">
        <f aca="false">IF(I1046977=".",I1046977,VLOOKUP($I1046977,'[1]Price List, Weapons &amp; Items'!B$1:D$1048576,3,0))</f>
        <v>Light Anti-armor Weapon (LAW)</v>
      </c>
      <c r="L1046977" s="8" t="n">
        <f aca="false">VLOOKUP(I1046977,'[1]Price List, Weapons &amp; Items'!B$1:E$1048576,4,0)</f>
        <v>0</v>
      </c>
      <c r="M1046977" s="40" t="n">
        <v>1000</v>
      </c>
      <c r="N1046977" s="9" t="n">
        <v>1000</v>
      </c>
      <c r="O1046977" s="9" t="n">
        <f aca="false">VLOOKUP($I1046977,'[1]Price List, Weapons &amp; Items'!B$1:G$1048576,6,0)</f>
        <v>256000</v>
      </c>
      <c r="P1046977" s="6" t="str">
        <f aca="false">IF(TYPE(M1046977)=1,IF(TYPE(O1046977)=1,M1046977*O1046977,"No price"),".")</f>
        <v>No price</v>
      </c>
      <c r="Q1046977" s="6" t="str">
        <f aca="false">IF(TYPE(N1046977)=1,IF(TYPE(O1046977)=1,N1046977*O1046977,"No price"),".")</f>
        <v>No price</v>
      </c>
      <c r="R1046977" s="6" t="str">
        <f aca="false">IF(AG1046977=1,IF(H1046977&lt;&gt;"Not given",H1046977,IF(TYPE(H1046977)=2,IF(SUMIFS(#REF!,#REF!,A1046977)&gt;0,SUMIFS(#REF!,#REF!,A1046977),"."),"Format error")),"")</f>
        <v/>
      </c>
      <c r="S1046977" s="6" t="str">
        <f aca="false">IF(AND(AG1046977=1,R1046977&lt;&gt;".")=TRUE(),R1046977/VLOOKUP(G1046977,'[1]Exchange Rates'!B$1:C$1048576,2,0),IF(R1046977=".",".",""))</f>
        <v/>
      </c>
      <c r="T1046977" s="6" t="str">
        <f aca="false">IF(AG1046977=1,IF(AI1046977="Value is not given at all",".",IF(AI1046977="Value is given by the source",S1046977,IF(AI1046977="Value is calculated with prices",(IF(SUMIFS(#REF!,#REF!,A1046977)&gt;0,SUMIFS(#REF!,#REF!,A1046977),"."))/VLOOKUP("USD",'[1]Exchange Rates'!B$1:C$1048576,2,0),"Error with coding"))),"")</f>
        <v/>
      </c>
      <c r="U1046977" s="5" t="s">
        <v>63</v>
      </c>
      <c r="V1046977" s="42" t="s">
        <v>275</v>
      </c>
      <c r="W1046977" s="45" t="s">
        <v>72</v>
      </c>
      <c r="X1046977" s="45" t="s">
        <v>76</v>
      </c>
      <c r="Y1046977" s="45" t="s">
        <v>284</v>
      </c>
      <c r="Z1046977" s="43" t="n">
        <v>0</v>
      </c>
      <c r="AA1046977" s="5" t="n">
        <v>0</v>
      </c>
      <c r="AB1046977" s="5" t="n">
        <f aca="false">IF(AND(D1046977="Humanitarian", AE1046977&lt;&gt;"."), 1, 0)</f>
        <v>0</v>
      </c>
      <c r="AC1046977" s="5" t="n">
        <f aca="false">IF(OR(M1046977="undisclosed", M1046977="."), 0, IF(M1046977=N1046977, 1, 0))</f>
        <v>1</v>
      </c>
      <c r="AD1046977" s="5" t="n">
        <v>1</v>
      </c>
      <c r="AE1046977" s="45" t="s">
        <v>108</v>
      </c>
      <c r="AF1046977" s="12" t="str">
        <f aca="false">""</f>
        <v/>
      </c>
      <c r="AG1046977" s="36" t="n">
        <v>0</v>
      </c>
      <c r="AH1046977" s="46" t="s">
        <v>66</v>
      </c>
      <c r="AI1046977" s="36" t="s">
        <v>66</v>
      </c>
      <c r="AJ1046977" s="36" t="n">
        <v>1</v>
      </c>
      <c r="AK1046977" s="36" t="n">
        <v>8</v>
      </c>
      <c r="AL1046977" s="36" t="n">
        <v>0</v>
      </c>
      <c r="AM1046977" s="36" t="n">
        <f aca="false">IF(OR(AN1046977="2022-2023",AN1046977=2022), 1, 0)</f>
        <v>1</v>
      </c>
      <c r="AN1046977" s="36" t="s">
        <v>68</v>
      </c>
      <c r="AO1046977" s="36" t="n">
        <f aca="false">VLOOKUP($I1046977,'[1]Price List, Weapons &amp; Items'!B$1:F$1048576,5,0)</f>
        <v>0</v>
      </c>
      <c r="AP1046977" s="36" t="n">
        <f aca="false">IF(AND(AO1046977=1,M1046977="undisclosed")=TRUE(),1,0)</f>
        <v>0</v>
      </c>
      <c r="AQ1046977" s="36" t="n">
        <f aca="false">IF(AND(AO1046977=1,N1046977="undisclosed")=TRUE(),1,0)</f>
        <v>0</v>
      </c>
      <c r="AR1046977" s="36" t="n">
        <f aca="false">IFERROR(IF(SEARCH("ammuni",I1046977,1)&gt;0,1,0),0)</f>
        <v>0</v>
      </c>
      <c r="AS1046977" s="5" t="str">
        <f aca="false">VLOOKUP($I1046977,'[1]Price List, Weapons &amp; Items'!B$1:L$1048576,COLUMN('[1]Price List, Weapons &amp; Items'!$J$11)-1,0)</f>
        <v>Government information</v>
      </c>
      <c r="AT1046977" s="5" t="str">
        <f aca="false">IF(I1046977=".",".",VLOOKUP($I1046977,'[1]Price List, Weapons &amp; Items'!B$1:J$1048576,3,0))</f>
        <v>Light Anti-armor Weapon (LAW)</v>
      </c>
      <c r="AU1046977" s="13" t="str">
        <f aca="true">IF(AG1046977=1,(OFFSET(I1046977,0,0,COUNTIF(#REF!,A1046977),1)),"")</f>
        <v/>
      </c>
      <c r="AV1046977" s="5" t="n">
        <f aca="false">VLOOKUP($I1046977,'[1]Price List, Weapons &amp; Items'!B$1:L$1048576,COLUMN('[1]Price List, Weapons &amp; Items'!$L$11)-1,0)</f>
        <v>0</v>
      </c>
      <c r="AW1046977" s="5" t="n">
        <f aca="false">IF(U1046977="Yes",1,0)</f>
        <v>1</v>
      </c>
      <c r="AX1046977" s="5" t="n">
        <f aca="false">IF(D1046977="Military",IF(OR(IFERROR(SEARCH("equipment",E1046977,1),0)&gt;0,IFERROR(SEARCH("weapons",E1046977,1),0)&gt;0),1,0),0)</f>
        <v>1</v>
      </c>
      <c r="AY1046977" s="5" t="str">
        <f aca="false">IFERROR(IF(VALUE(TEXT(C1046977,"mm"))=IF(AK1046977&gt;12,AK1046977-12,AK1046977),".",IF(TEXT(C1046977,"mm")="01",".",1)),"Value is not in date format")</f>
        <v>.</v>
      </c>
      <c r="AZ1046977" s="5" t="str">
        <f aca="false">IF(AND(A1046977=A1046976,C1046977=C1046976)=TRUE(),IF(F1046977=F1046976,".","1"),".")</f>
        <v>.</v>
      </c>
      <c r="BA1046977" s="5" t="str">
        <f aca="false">IF(AND(_xlfn.ISFORMULA(R1046977),_xlfn.ISFORMULA(S1046977),_xlfn.ISFORMULA(T1046977))=TRUE(),".",1)</f>
        <v>.</v>
      </c>
      <c r="BB1046977" s="5" t="str">
        <f aca="false">IF(T1046977&lt;&gt;".",IF(T1046977&gt;S1046977,1,"."),".")</f>
        <v>.</v>
      </c>
      <c r="BC1046977" s="5" t="n">
        <f aca="false">IFERROR(VLOOKUP(B1046977,'[1]Share, Heavy Weapons to Ukraine'!B$1:AA$1048576,COLUMN('[1]Share, Heavy Weapons to Ukraine'!C1046986)-1,0),0)</f>
        <v>1</v>
      </c>
      <c r="BD1046977" s="5" t="n">
        <f aca="false">VLOOKUP(Sheet1!B1046977,'[1]Country Summary (€)'!B$1:F$1048576,COLUMN('[1]Country Summary (€)'!C1046987)-1,FALSE())</f>
        <v>0</v>
      </c>
      <c r="BE1046977" s="5" t="str">
        <f aca="false">IF(AND(AG1046977=1,D1046977="Military",H1046977&lt;&gt;"Not given")=TRUE(),IF(SUMIFS(#REF!,#REF!,A1046977)&gt;0,ABS((SUMIFS(#REF!,#REF!,A1046977)/VLOOKUP("USD",'[1]Exchange Rates'!B$1:C$1048576,2,0)))/S1046977,"."),".")</f>
        <v>.</v>
      </c>
      <c r="BF1046977" s="1" t="str">
        <f aca="false">IF(AND(AG1046977=1,D1046977="Military",H1046977&lt;&gt;"Not given")=TRUE(),IF(SUMIFS(#REF!,#REF!,A1046977)&gt;0,IF((ABS((SUMIFS(#REF!,#REF!,A1046977)/VLOOKUP("USD",'[1]Exchange Rates'!B$1:C$1048576,2,0)))/S1046977)&gt;1,(SUMIFS(#REF!,#REF!,A1046977)-S1046977)/S1046977,(S1046977-SUMIFS(#REF!,#REF!,A1046977))/SUMIFS(#REF!,#REF!,A1046977)),"."),".")</f>
        <v>.</v>
      </c>
    </row>
    <row r="1046978" customFormat="false" ht="15.75" hidden="false" customHeight="true" outlineLevel="0" collapsed="false">
      <c r="A1046978" s="3" t="s">
        <v>104</v>
      </c>
      <c r="B1046978" s="37" t="s">
        <v>57</v>
      </c>
      <c r="C1046978" s="38" t="n">
        <v>44781</v>
      </c>
      <c r="D1046978" s="37" t="s">
        <v>105</v>
      </c>
      <c r="E1046978" s="3" t="s">
        <v>106</v>
      </c>
      <c r="F1046978" s="4" t="s">
        <v>274</v>
      </c>
      <c r="G1046978" s="5" t="s">
        <v>61</v>
      </c>
      <c r="H1046978" s="53" t="n">
        <v>1000000000</v>
      </c>
      <c r="I1046978" s="37" t="s">
        <v>121</v>
      </c>
      <c r="J1046978" s="7" t="str">
        <f aca="false">VLOOKUP($I1046978,'[1]Price List, Weapons &amp; Items'!B$1:C$1048576,2,0)</f>
        <v>Portable defence system</v>
      </c>
      <c r="K1046978" s="7" t="str">
        <f aca="false">IF(I1046978=".",I1046978,VLOOKUP($I1046978,'[1]Price List, Weapons &amp; Items'!B$1:D$1048576,3,0))</f>
        <v>MANPADS</v>
      </c>
      <c r="L1046978" s="8" t="n">
        <f aca="false">VLOOKUP(I1046978,'[1]Price List, Weapons &amp; Items'!B$1:E$1048576,4,0)</f>
        <v>0</v>
      </c>
      <c r="M1046978" s="40" t="n">
        <v>4567</v>
      </c>
      <c r="N1046978" s="9" t="n">
        <v>4567</v>
      </c>
      <c r="O1046978" s="9" t="n">
        <f aca="false">VLOOKUP($I1046978,'[1]Price List, Weapons &amp; Items'!B$1:G$1048576,6,0)</f>
        <v>1480.64</v>
      </c>
      <c r="P1046978" s="6" t="str">
        <f aca="false">IF(TYPE(M1046978)=1,IF(TYPE(O1046978)=1,M1046978*O1046978,"No price"),".")</f>
        <v>No price</v>
      </c>
      <c r="Q1046978" s="6" t="str">
        <f aca="false">IF(TYPE(N1046978)=1,IF(TYPE(O1046978)=1,N1046978*O1046978,"No price"),".")</f>
        <v>No price</v>
      </c>
      <c r="R1046978" s="6" t="str">
        <f aca="false">IF(AG1046978=1,IF(H1046978&lt;&gt;"Not given",H1046978,IF(TYPE(H1046978)=2,IF(SUMIFS(#REF!,#REF!,A1046978)&gt;0,SUMIFS(#REF!,#REF!,A1046978),"."),"Format error")),"")</f>
        <v/>
      </c>
      <c r="S1046978" s="6" t="str">
        <f aca="false">IF(AND(AG1046978=1,R1046978&lt;&gt;".")=TRUE(),R1046978/VLOOKUP(G1046978,'[1]Exchange Rates'!B$1:C$1048576,2,0),IF(R1046978=".",".",""))</f>
        <v/>
      </c>
      <c r="T1046978" s="6" t="str">
        <f aca="false">IF(AG1046978=1,IF(AI1046978="Value is not given at all",".",IF(AI1046978="Value is given by the source",S1046978,IF(AI1046978="Value is calculated with prices",(IF(SUMIFS(#REF!,#REF!,A1046978)&gt;0,SUMIFS(#REF!,#REF!,A1046978),"."))/VLOOKUP("USD",'[1]Exchange Rates'!B$1:C$1048576,2,0),"Error with coding"))),"")</f>
        <v/>
      </c>
      <c r="U1046978" s="5" t="s">
        <v>63</v>
      </c>
      <c r="V1046978" s="42" t="s">
        <v>275</v>
      </c>
      <c r="W1046978" s="45" t="s">
        <v>72</v>
      </c>
      <c r="X1046978" s="45" t="s">
        <v>76</v>
      </c>
      <c r="Y1046978" s="45" t="s">
        <v>285</v>
      </c>
      <c r="Z1046978" s="43" t="n">
        <v>0</v>
      </c>
      <c r="AA1046978" s="5" t="n">
        <v>0</v>
      </c>
      <c r="AB1046978" s="5" t="n">
        <f aca="false">IF(AND(D1046978="Humanitarian", AE1046978&lt;&gt;"."), 1, 0)</f>
        <v>0</v>
      </c>
      <c r="AC1046978" s="5" t="n">
        <f aca="false">IF(OR(M1046978="undisclosed", M1046978="."), 0, IF(M1046978=N1046978, 1, 0))</f>
        <v>1</v>
      </c>
      <c r="AD1046978" s="5" t="n">
        <v>1</v>
      </c>
      <c r="AE1046978" s="45" t="s">
        <v>108</v>
      </c>
      <c r="AF1046978" s="12" t="str">
        <f aca="false">""</f>
        <v/>
      </c>
      <c r="AG1046978" s="36" t="n">
        <v>0</v>
      </c>
      <c r="AH1046978" s="46" t="s">
        <v>66</v>
      </c>
      <c r="AI1046978" s="36" t="s">
        <v>66</v>
      </c>
      <c r="AJ1046978" s="36" t="n">
        <v>1</v>
      </c>
      <c r="AK1046978" s="36" t="n">
        <v>8</v>
      </c>
      <c r="AL1046978" s="36" t="n">
        <v>0</v>
      </c>
      <c r="AM1046978" s="36" t="n">
        <f aca="false">IF(OR(AN1046978="2022-2023",AN1046978=2022), 1, 0)</f>
        <v>1</v>
      </c>
      <c r="AN1046978" s="36" t="s">
        <v>68</v>
      </c>
      <c r="AO1046978" s="36" t="n">
        <f aca="false">VLOOKUP($I1046978,'[1]Price List, Weapons &amp; Items'!B$1:F$1048576,5,0)</f>
        <v>0</v>
      </c>
      <c r="AP1046978" s="36" t="n">
        <f aca="false">IF(AND(AO1046978=1,M1046978="undisclosed")=TRUE(),1,0)</f>
        <v>0</v>
      </c>
      <c r="AQ1046978" s="36" t="n">
        <f aca="false">IF(AND(AO1046978=1,N1046978="undisclosed")=TRUE(),1,0)</f>
        <v>0</v>
      </c>
      <c r="AR1046978" s="36" t="n">
        <f aca="false">IFERROR(IF(SEARCH("ammuni",I1046978,1)&gt;0,1,0),0)</f>
        <v>0</v>
      </c>
      <c r="AS1046978" s="5" t="str">
        <f aca="false">VLOOKUP($I1046978,'[1]Price List, Weapons &amp; Items'!B$1:L$1048576,COLUMN('[1]Price List, Weapons &amp; Items'!$J$11)-1,0)</f>
        <v>Military media (incl. websites)</v>
      </c>
      <c r="AT1046978" s="5" t="str">
        <f aca="false">IF(I1046978=".",".",VLOOKUP($I1046978,'[1]Price List, Weapons &amp; Items'!B$1:J$1048576,3,0))</f>
        <v>MANPADS</v>
      </c>
      <c r="AU1046978" s="13" t="str">
        <f aca="true">IF(AG1046978=1,(OFFSET(I1046978,0,0,COUNTIF(#REF!,A1046978),1)),"")</f>
        <v/>
      </c>
      <c r="AV1046978" s="5" t="n">
        <f aca="false">VLOOKUP($I1046978,'[1]Price List, Weapons &amp; Items'!B$1:L$1048576,COLUMN('[1]Price List, Weapons &amp; Items'!$L$11)-1,0)</f>
        <v>0</v>
      </c>
      <c r="AW1046978" s="5" t="n">
        <f aca="false">IF(U1046978="Yes",1,0)</f>
        <v>1</v>
      </c>
      <c r="AX1046978" s="5" t="n">
        <f aca="false">IF(D1046978="Military",IF(OR(IFERROR(SEARCH("equipment",E1046978,1),0)&gt;0,IFERROR(SEARCH("weapons",E1046978,1),0)&gt;0),1,0),0)</f>
        <v>1</v>
      </c>
      <c r="AY1046978" s="5" t="str">
        <f aca="false">IFERROR(IF(VALUE(TEXT(C1046978,"mm"))=IF(AK1046978&gt;12,AK1046978-12,AK1046978),".",IF(TEXT(C1046978,"mm")="01",".",1)),"Value is not in date format")</f>
        <v>.</v>
      </c>
      <c r="AZ1046978" s="5" t="str">
        <f aca="false">IF(AND(A1046978=A1046977,C1046978=C1046977)=TRUE(),IF(F1046978=F1046977,".","1"),".")</f>
        <v>.</v>
      </c>
      <c r="BA1046978" s="5" t="str">
        <f aca="false">IF(AND(_xlfn.ISFORMULA(R1046978),_xlfn.ISFORMULA(S1046978),_xlfn.ISFORMULA(T1046978))=TRUE(),".",1)</f>
        <v>.</v>
      </c>
      <c r="BB1046978" s="5" t="str">
        <f aca="false">IF(T1046978&lt;&gt;".",IF(T1046978&gt;S1046978,1,"."),".")</f>
        <v>.</v>
      </c>
      <c r="BC1046978" s="5" t="n">
        <f aca="false">IFERROR(VLOOKUP(B1046978,'[1]Share, Heavy Weapons to Ukraine'!B$1:AA$1048576,COLUMN('[1]Share, Heavy Weapons to Ukraine'!C1046987)-1,0),0)</f>
        <v>1</v>
      </c>
      <c r="BD1046978" s="5" t="n">
        <f aca="false">VLOOKUP(Sheet1!B1046978,'[1]Country Summary (€)'!B$1:F$1048576,COLUMN('[1]Country Summary (€)'!C1046988)-1,FALSE())</f>
        <v>0</v>
      </c>
      <c r="BE1046978" s="5" t="str">
        <f aca="false">IF(AND(AG1046978=1,D1046978="Military",H1046978&lt;&gt;"Not given")=TRUE(),IF(SUMIFS(#REF!,#REF!,A1046978)&gt;0,ABS((SUMIFS(#REF!,#REF!,A1046978)/VLOOKUP("USD",'[1]Exchange Rates'!B$1:C$1048576,2,0)))/S1046978,"."),".")</f>
        <v>.</v>
      </c>
      <c r="BF1046978" s="1" t="str">
        <f aca="false">IF(AND(AG1046978=1,D1046978="Military",H1046978&lt;&gt;"Not given")=TRUE(),IF(SUMIFS(#REF!,#REF!,A1046978)&gt;0,IF((ABS((SUMIFS(#REF!,#REF!,A1046978)/VLOOKUP("USD",'[1]Exchange Rates'!B$1:C$1048576,2,0)))/S1046978)&gt;1,(SUMIFS(#REF!,#REF!,A1046978)-S1046978)/S1046978,(S1046978-SUMIFS(#REF!,#REF!,A1046978))/SUMIFS(#REF!,#REF!,A1046978)),"."),".")</f>
        <v>.</v>
      </c>
    </row>
    <row r="1046979" customFormat="false" ht="15.75" hidden="false" customHeight="true" outlineLevel="0" collapsed="false">
      <c r="A1046979" s="3" t="s">
        <v>104</v>
      </c>
      <c r="B1046979" s="37" t="s">
        <v>57</v>
      </c>
      <c r="C1046979" s="38" t="n">
        <v>44781</v>
      </c>
      <c r="D1046979" s="37" t="s">
        <v>105</v>
      </c>
      <c r="E1046979" s="3" t="s">
        <v>106</v>
      </c>
      <c r="F1046979" s="4" t="s">
        <v>274</v>
      </c>
      <c r="G1046979" s="5" t="s">
        <v>61</v>
      </c>
      <c r="H1046979" s="53" t="n">
        <v>1000000000</v>
      </c>
      <c r="I1046979" s="37" t="s">
        <v>286</v>
      </c>
      <c r="J1046979" s="7" t="str">
        <f aca="false">VLOOKUP($I1046979,'[1]Price List, Weapons &amp; Items'!B$1:C$1048576,2,0)</f>
        <v>Heavy weapon</v>
      </c>
      <c r="K1046979" s="7" t="str">
        <f aca="false">IF(I1046979=".",I1046979,VLOOKUP($I1046979,'[1]Price List, Weapons &amp; Items'!B$1:D$1048576,3,0))</f>
        <v>Armored Utility Vehicle (AUV)</v>
      </c>
      <c r="L1046979" s="8" t="n">
        <f aca="false">VLOOKUP(I1046979,'[1]Price List, Weapons &amp; Items'!B$1:E$1048576,4,0)</f>
        <v>0</v>
      </c>
      <c r="M1046979" s="40" t="n">
        <v>50</v>
      </c>
      <c r="N1046979" s="9" t="n">
        <v>50</v>
      </c>
      <c r="O1046979" s="9" t="n">
        <f aca="false">VLOOKUP($I1046979,'[1]Price List, Weapons &amp; Items'!B$1:G$1048576,6,0)</f>
        <v>274051.66</v>
      </c>
      <c r="P1046979" s="6" t="str">
        <f aca="false">IF(TYPE(M1046979)=1,IF(TYPE(O1046979)=1,M1046979*O1046979,"No price"),".")</f>
        <v>No price</v>
      </c>
      <c r="Q1046979" s="6" t="str">
        <f aca="false">IF(TYPE(N1046979)=1,IF(TYPE(O1046979)=1,N1046979*O1046979,"No price"),".")</f>
        <v>No price</v>
      </c>
      <c r="R1046979" s="6" t="str">
        <f aca="false">IF(AG1046979=1,IF(H1046979&lt;&gt;"Not given",H1046979,IF(TYPE(H1046979)=2,IF(SUMIFS(#REF!,#REF!,A1046979)&gt;0,SUMIFS(#REF!,#REF!,A1046979),"."),"Format error")),"")</f>
        <v/>
      </c>
      <c r="S1046979" s="6" t="str">
        <f aca="false">IF(AND(AG1046979=1,R1046979&lt;&gt;".")=TRUE(),R1046979/VLOOKUP(G1046979,'[1]Exchange Rates'!B$1:C$1048576,2,0),IF(R1046979=".",".",""))</f>
        <v/>
      </c>
      <c r="T1046979" s="6" t="str">
        <f aca="false">IF(AG1046979=1,IF(AI1046979="Value is not given at all",".",IF(AI1046979="Value is given by the source",S1046979,IF(AI1046979="Value is calculated with prices",(IF(SUMIFS(#REF!,#REF!,A1046979)&gt;0,SUMIFS(#REF!,#REF!,A1046979),"."))/VLOOKUP("USD",'[1]Exchange Rates'!B$1:C$1048576,2,0),"Error with coding"))),"")</f>
        <v/>
      </c>
      <c r="U1046979" s="5" t="s">
        <v>63</v>
      </c>
      <c r="V1046979" s="42" t="s">
        <v>275</v>
      </c>
      <c r="W1046979" s="45" t="s">
        <v>72</v>
      </c>
      <c r="X1046979" s="45" t="s">
        <v>76</v>
      </c>
      <c r="Y1046979" s="45" t="s">
        <v>287</v>
      </c>
      <c r="Z1046979" s="43" t="n">
        <v>0</v>
      </c>
      <c r="AA1046979" s="5" t="n">
        <v>0</v>
      </c>
      <c r="AB1046979" s="5" t="n">
        <f aca="false">IF(AND(D1046979="Humanitarian", AE1046979&lt;&gt;"."), 1, 0)</f>
        <v>0</v>
      </c>
      <c r="AC1046979" s="5" t="n">
        <f aca="false">IF(OR(M1046979="undisclosed", M1046979="."), 0, IF(M1046979=N1046979, 1, 0))</f>
        <v>1</v>
      </c>
      <c r="AD1046979" s="5" t="n">
        <v>1</v>
      </c>
      <c r="AE1046979" s="48" t="s">
        <v>146</v>
      </c>
      <c r="AF1046979" s="12" t="str">
        <f aca="false">""</f>
        <v/>
      </c>
      <c r="AG1046979" s="36" t="n">
        <v>0</v>
      </c>
      <c r="AH1046979" s="46" t="s">
        <v>66</v>
      </c>
      <c r="AI1046979" s="36" t="s">
        <v>66</v>
      </c>
      <c r="AJ1046979" s="36" t="n">
        <v>1</v>
      </c>
      <c r="AK1046979" s="36" t="n">
        <v>8</v>
      </c>
      <c r="AL1046979" s="36" t="n">
        <v>0</v>
      </c>
      <c r="AM1046979" s="36" t="n">
        <f aca="false">IF(OR(AN1046979="2022-2023",AN1046979=2022), 1, 0)</f>
        <v>1</v>
      </c>
      <c r="AN1046979" s="36" t="s">
        <v>68</v>
      </c>
      <c r="AO1046979" s="36" t="n">
        <f aca="false">VLOOKUP($I1046979,'[1]Price List, Weapons &amp; Items'!B$1:F$1048576,5,0)</f>
        <v>1</v>
      </c>
      <c r="AP1046979" s="36" t="n">
        <f aca="false">IF(AND(AO1046979=1,M1046979="undisclosed")=TRUE(),1,0)</f>
        <v>0</v>
      </c>
      <c r="AQ1046979" s="36" t="n">
        <f aca="false">IF(AND(AO1046979=1,N1046979="undisclosed")=TRUE(),1,0)</f>
        <v>0</v>
      </c>
      <c r="AR1046979" s="36" t="n">
        <f aca="false">IFERROR(IF(SEARCH("ammuni",I1046979,1)&gt;0,1,0),0)</f>
        <v>0</v>
      </c>
      <c r="AS1046979" s="5" t="str">
        <f aca="false">VLOOKUP($I1046979,'[1]Price List, Weapons &amp; Items'!B$1:L$1048576,COLUMN('[1]Price List, Weapons &amp; Items'!$J$11)-1,0)</f>
        <v>Military media (incl. websites)</v>
      </c>
      <c r="AT1046979" s="5" t="str">
        <f aca="false">IF(I1046979=".",".",VLOOKUP($I1046979,'[1]Price List, Weapons &amp; Items'!B$1:J$1048576,3,0))</f>
        <v>Armored Utility Vehicle (AUV)</v>
      </c>
      <c r="AU1046979" s="13" t="str">
        <f aca="true">IF(AG1046979=1,(OFFSET(I1046979,0,0,COUNTIF(#REF!,A1046979),1)),"")</f>
        <v/>
      </c>
      <c r="AV1046979" s="5" t="n">
        <f aca="false">VLOOKUP($I1046979,'[1]Price List, Weapons &amp; Items'!B$1:L$1048576,COLUMN('[1]Price List, Weapons &amp; Items'!$L$11)-1,0)</f>
        <v>0</v>
      </c>
      <c r="AW1046979" s="5" t="n">
        <f aca="false">IF(U1046979="Yes",1,0)</f>
        <v>1</v>
      </c>
      <c r="AX1046979" s="5" t="n">
        <f aca="false">IF(D1046979="Military",IF(OR(IFERROR(SEARCH("equipment",E1046979,1),0)&gt;0,IFERROR(SEARCH("weapons",E1046979,1),0)&gt;0),1,0),0)</f>
        <v>1</v>
      </c>
      <c r="AY1046979" s="5" t="str">
        <f aca="false">IFERROR(IF(VALUE(TEXT(C1046979,"mm"))=IF(AK1046979&gt;12,AK1046979-12,AK1046979),".",IF(TEXT(C1046979,"mm")="01",".",1)),"Value is not in date format")</f>
        <v>.</v>
      </c>
      <c r="AZ1046979" s="5" t="str">
        <f aca="false">IF(AND(A1046979=A1046978,C1046979=C1046978)=TRUE(),IF(F1046979=F1046978,".","1"),".")</f>
        <v>.</v>
      </c>
      <c r="BA1046979" s="5" t="str">
        <f aca="false">IF(AND(_xlfn.ISFORMULA(R1046979),_xlfn.ISFORMULA(S1046979),_xlfn.ISFORMULA(T1046979))=TRUE(),".",1)</f>
        <v>.</v>
      </c>
      <c r="BB1046979" s="5" t="str">
        <f aca="false">IF(T1046979&lt;&gt;".",IF(T1046979&gt;S1046979,1,"."),".")</f>
        <v>.</v>
      </c>
      <c r="BC1046979" s="5" t="n">
        <f aca="false">IFERROR(VLOOKUP(B1046979,'[1]Share, Heavy Weapons to Ukraine'!B$1:AA$1048576,COLUMN('[1]Share, Heavy Weapons to Ukraine'!C1046988)-1,0),0)</f>
        <v>1</v>
      </c>
      <c r="BD1046979" s="5" t="n">
        <f aca="false">VLOOKUP(Sheet1!B1046979,'[1]Country Summary (€)'!B$1:F$1048576,COLUMN('[1]Country Summary (€)'!C1046989)-1,FALSE())</f>
        <v>0</v>
      </c>
      <c r="BE1046979" s="5" t="str">
        <f aca="false">IF(AND(AG1046979=1,D1046979="Military",H1046979&lt;&gt;"Not given")=TRUE(),IF(SUMIFS(#REF!,#REF!,A1046979)&gt;0,ABS((SUMIFS(#REF!,#REF!,A1046979)/VLOOKUP("USD",'[1]Exchange Rates'!B$1:C$1048576,2,0)))/S1046979,"."),".")</f>
        <v>.</v>
      </c>
      <c r="BF1046979" s="1" t="str">
        <f aca="false">IF(AND(AG1046979=1,D1046979="Military",H1046979&lt;&gt;"Not given")=TRUE(),IF(SUMIFS(#REF!,#REF!,A1046979)&gt;0,IF((ABS((SUMIFS(#REF!,#REF!,A1046979)/VLOOKUP("USD",'[1]Exchange Rates'!B$1:C$1048576,2,0)))/S1046979)&gt;1,(SUMIFS(#REF!,#REF!,A1046979)-S1046979)/S1046979,(S1046979-SUMIFS(#REF!,#REF!,A1046979))/SUMIFS(#REF!,#REF!,A1046979)),"."),".")</f>
        <v>.</v>
      </c>
    </row>
    <row r="1046980" customFormat="false" ht="15.75" hidden="false" customHeight="true" outlineLevel="0" collapsed="false">
      <c r="A1046980" s="3" t="s">
        <v>104</v>
      </c>
      <c r="B1046980" s="37" t="s">
        <v>57</v>
      </c>
      <c r="C1046980" s="38" t="n">
        <v>44781</v>
      </c>
      <c r="D1046980" s="37" t="s">
        <v>105</v>
      </c>
      <c r="E1046980" s="3" t="s">
        <v>106</v>
      </c>
      <c r="F1046980" s="4" t="s">
        <v>274</v>
      </c>
      <c r="G1046980" s="5" t="s">
        <v>61</v>
      </c>
      <c r="H1046980" s="53" t="n">
        <v>1000000000</v>
      </c>
      <c r="I1046980" s="37" t="s">
        <v>180</v>
      </c>
      <c r="J1046980" s="7" t="str">
        <f aca="false">VLOOKUP($I1046980,'[1]Price List, Weapons &amp; Items'!B$1:C$1048576,2,0)</f>
        <v>Light armaments &amp; infantry</v>
      </c>
      <c r="K1046980" s="7" t="str">
        <f aca="false">IF(I1046980=".",I1046980,VLOOKUP($I1046980,'[1]Price List, Weapons &amp; Items'!B$1:D$1048576,3,0))</f>
        <v>Explosive</v>
      </c>
      <c r="L1046980" s="8" t="n">
        <f aca="false">VLOOKUP(I1046980,'[1]Price List, Weapons &amp; Items'!B$1:E$1048576,4,0)</f>
        <v>0</v>
      </c>
      <c r="M1046980" s="40" t="s">
        <v>166</v>
      </c>
      <c r="N1046980" s="9" t="s">
        <v>166</v>
      </c>
      <c r="O1046980" s="9" t="n">
        <f aca="false">VLOOKUP($I1046980,'[1]Price List, Weapons &amp; Items'!B$1:G$1048576,6,0)</f>
        <v>223.15</v>
      </c>
      <c r="P1046980" s="6" t="str">
        <f aca="false">IF(TYPE(M1046980)=1,IF(TYPE(O1046980)=1,M1046980*O1046980,"No price"),".")</f>
        <v>.</v>
      </c>
      <c r="Q1046980" s="6" t="str">
        <f aca="false">IF(TYPE(N1046980)=1,IF(TYPE(O1046980)=1,N1046980*O1046980,"No price"),".")</f>
        <v>.</v>
      </c>
      <c r="R1046980" s="6" t="str">
        <f aca="false">IF(AG1046980=1,IF(H1046980&lt;&gt;"Not given",H1046980,IF(TYPE(H1046980)=2,IF(SUMIFS(#REF!,#REF!,A1046980)&gt;0,SUMIFS(#REF!,#REF!,A1046980),"."),"Format error")),"")</f>
        <v/>
      </c>
      <c r="S1046980" s="6" t="str">
        <f aca="false">IF(AND(AG1046980=1,R1046980&lt;&gt;".")=TRUE(),R1046980/VLOOKUP(G1046980,'[1]Exchange Rates'!B$1:C$1048576,2,0),IF(R1046980=".",".",""))</f>
        <v/>
      </c>
      <c r="T1046980" s="6" t="str">
        <f aca="false">IF(AG1046980=1,IF(AI1046980="Value is not given at all",".",IF(AI1046980="Value is given by the source",S1046980,IF(AI1046980="Value is calculated with prices",(IF(SUMIFS(#REF!,#REF!,A1046980)&gt;0,SUMIFS(#REF!,#REF!,A1046980),"."))/VLOOKUP("USD",'[1]Exchange Rates'!B$1:C$1048576,2,0),"Error with coding"))),"")</f>
        <v/>
      </c>
      <c r="U1046980" s="5" t="s">
        <v>63</v>
      </c>
      <c r="V1046980" s="42" t="s">
        <v>275</v>
      </c>
      <c r="W1046980" s="45" t="s">
        <v>72</v>
      </c>
      <c r="X1046980" s="45" t="s">
        <v>76</v>
      </c>
      <c r="Y1046980" s="45" t="s">
        <v>288</v>
      </c>
      <c r="Z1046980" s="43" t="n">
        <v>0</v>
      </c>
      <c r="AA1046980" s="5" t="n">
        <v>0</v>
      </c>
      <c r="AB1046980" s="5" t="n">
        <f aca="false">IF(AND(D1046980="Humanitarian", AE1046980&lt;&gt;"."), 1, 0)</f>
        <v>0</v>
      </c>
      <c r="AC1046980" s="5" t="n">
        <f aca="false">IF(OR(M1046980="undisclosed", M1046980="."), 0, IF(M1046980=N1046980, 1, 0))</f>
        <v>0</v>
      </c>
      <c r="AD1046980" s="5" t="n">
        <v>1</v>
      </c>
      <c r="AE1046980" s="45" t="s">
        <v>108</v>
      </c>
      <c r="AF1046980" s="12" t="str">
        <f aca="false">""</f>
        <v/>
      </c>
      <c r="AG1046980" s="36" t="n">
        <v>0</v>
      </c>
      <c r="AH1046980" s="46" t="s">
        <v>66</v>
      </c>
      <c r="AI1046980" s="36" t="s">
        <v>66</v>
      </c>
      <c r="AJ1046980" s="36" t="n">
        <v>1</v>
      </c>
      <c r="AK1046980" s="36" t="n">
        <v>8</v>
      </c>
      <c r="AL1046980" s="36" t="n">
        <v>0</v>
      </c>
      <c r="AM1046980" s="36" t="n">
        <f aca="false">IF(OR(AN1046980="2022-2023",AN1046980=2022), 1, 0)</f>
        <v>1</v>
      </c>
      <c r="AN1046980" s="36" t="s">
        <v>68</v>
      </c>
      <c r="AO1046980" s="36" t="n">
        <f aca="false">VLOOKUP($I1046980,'[1]Price List, Weapons &amp; Items'!B$1:F$1048576,5,0)</f>
        <v>0</v>
      </c>
      <c r="AP1046980" s="36" t="n">
        <f aca="false">IF(AND(AO1046980=1,M1046980="undisclosed")=TRUE(),1,0)</f>
        <v>0</v>
      </c>
      <c r="AQ1046980" s="36" t="n">
        <f aca="false">IF(AND(AO1046980=1,N1046980="undisclosed")=TRUE(),1,0)</f>
        <v>0</v>
      </c>
      <c r="AR1046980" s="36" t="n">
        <f aca="false">IFERROR(IF(SEARCH("ammuni",I1046980,1)&gt;0,1,0),0)</f>
        <v>0</v>
      </c>
      <c r="AS1046980" s="5" t="str">
        <f aca="false">VLOOKUP($I1046980,'[1]Price List, Weapons &amp; Items'!B$1:L$1048576,COLUMN('[1]Price List, Weapons &amp; Items'!$J$11)-1,0)</f>
        <v>Miscellaneous</v>
      </c>
      <c r="AT1046980" s="5" t="str">
        <f aca="false">IF(I1046980=".",".",VLOOKUP($I1046980,'[1]Price List, Weapons &amp; Items'!B$1:J$1048576,3,0))</f>
        <v>Explosive</v>
      </c>
      <c r="AU1046980" s="13" t="str">
        <f aca="true">IF(AG1046980=1,(OFFSET(I1046980,0,0,COUNTIF(#REF!,A1046980),1)),"")</f>
        <v/>
      </c>
      <c r="AV1046980" s="5" t="str">
        <f aca="false">VLOOKUP($I1046980,'[1]Price List, Weapons &amp; Items'!B$1:L$1048576,COLUMN('[1]Price List, Weapons &amp; Items'!$L$11)-1,0)</f>
        <v>no price, 0 count</v>
      </c>
      <c r="AW1046980" s="5" t="n">
        <f aca="false">IF(U1046980="Yes",1,0)</f>
        <v>1</v>
      </c>
      <c r="AX1046980" s="5" t="n">
        <f aca="false">IF(D1046980="Military",IF(OR(IFERROR(SEARCH("equipment",E1046980,1),0)&gt;0,IFERROR(SEARCH("weapons",E1046980,1),0)&gt;0),1,0),0)</f>
        <v>1</v>
      </c>
      <c r="AY1046980" s="5" t="str">
        <f aca="false">IFERROR(IF(VALUE(TEXT(C1046980,"mm"))=IF(AK1046980&gt;12,AK1046980-12,AK1046980),".",IF(TEXT(C1046980,"mm")="01",".",1)),"Value is not in date format")</f>
        <v>.</v>
      </c>
      <c r="AZ1046980" s="5" t="str">
        <f aca="false">IF(AND(A1046980=A1046979,C1046980=C1046979)=TRUE(),IF(F1046980=F1046979,".","1"),".")</f>
        <v>.</v>
      </c>
      <c r="BA1046980" s="5" t="str">
        <f aca="false">IF(AND(_xlfn.ISFORMULA(R1046980),_xlfn.ISFORMULA(S1046980),_xlfn.ISFORMULA(T1046980))=TRUE(),".",1)</f>
        <v>.</v>
      </c>
      <c r="BB1046980" s="5" t="str">
        <f aca="false">IF(T1046980&lt;&gt;".",IF(T1046980&gt;S1046980,1,"."),".")</f>
        <v>.</v>
      </c>
      <c r="BC1046980" s="5" t="n">
        <f aca="false">IFERROR(VLOOKUP(B1046980,'[1]Share, Heavy Weapons to Ukraine'!B$1:AA$1048576,COLUMN('[1]Share, Heavy Weapons to Ukraine'!C1046989)-1,0),0)</f>
        <v>1</v>
      </c>
      <c r="BD1046980" s="5" t="n">
        <f aca="false">VLOOKUP(Sheet1!B1046980,'[1]Country Summary (€)'!B$1:F$1048576,COLUMN('[1]Country Summary (€)'!C1046990)-1,FALSE())</f>
        <v>0</v>
      </c>
      <c r="BE1046980" s="5" t="str">
        <f aca="false">IF(AND(AG1046980=1,D1046980="Military",H1046980&lt;&gt;"Not given")=TRUE(),IF(SUMIFS(#REF!,#REF!,A1046980)&gt;0,ABS((SUMIFS(#REF!,#REF!,A1046980)/VLOOKUP("USD",'[1]Exchange Rates'!B$1:C$1048576,2,0)))/S1046980,"."),".")</f>
        <v>.</v>
      </c>
      <c r="BF1046980" s="1" t="str">
        <f aca="false">IF(AND(AG1046980=1,D1046980="Military",H1046980&lt;&gt;"Not given")=TRUE(),IF(SUMIFS(#REF!,#REF!,A1046980)&gt;0,IF((ABS((SUMIFS(#REF!,#REF!,A1046980)/VLOOKUP("USD",'[1]Exchange Rates'!B$1:C$1048576,2,0)))/S1046980)&gt;1,(SUMIFS(#REF!,#REF!,A1046980)-S1046980)/S1046980,(S1046980-SUMIFS(#REF!,#REF!,A1046980))/SUMIFS(#REF!,#REF!,A1046980)),"."),".")</f>
        <v>.</v>
      </c>
    </row>
    <row r="1046981" customFormat="false" ht="15.75" hidden="false" customHeight="true" outlineLevel="0" collapsed="false">
      <c r="A1046981" s="3" t="s">
        <v>104</v>
      </c>
      <c r="B1046981" s="37" t="s">
        <v>57</v>
      </c>
      <c r="C1046981" s="38" t="n">
        <v>44781</v>
      </c>
      <c r="D1046981" s="37" t="s">
        <v>105</v>
      </c>
      <c r="E1046981" s="3" t="s">
        <v>106</v>
      </c>
      <c r="F1046981" s="4" t="s">
        <v>274</v>
      </c>
      <c r="G1046981" s="5" t="s">
        <v>61</v>
      </c>
      <c r="H1046981" s="53" t="n">
        <v>1000000000</v>
      </c>
      <c r="I1046981" s="37" t="s">
        <v>289</v>
      </c>
      <c r="J1046981" s="7" t="str">
        <f aca="false">VLOOKUP($I1046981,'[1]Price List, Weapons &amp; Items'!B$1:C$1048576,2,0)</f>
        <v>Military equipment</v>
      </c>
      <c r="K1046981" s="7" t="str">
        <f aca="false">IF(I1046981=".",I1046981,VLOOKUP($I1046981,'[1]Price List, Weapons &amp; Items'!B$1:D$1048576,3,0))</f>
        <v>Explosive</v>
      </c>
      <c r="L1046981" s="8" t="n">
        <f aca="false">VLOOKUP(I1046981,'[1]Price List, Weapons &amp; Items'!B$1:E$1048576,4,0)</f>
        <v>0</v>
      </c>
      <c r="M1046981" s="40" t="s">
        <v>166</v>
      </c>
      <c r="N1046981" s="9" t="s">
        <v>166</v>
      </c>
      <c r="O1046981" s="9" t="n">
        <f aca="false">VLOOKUP($I1046981,'[1]Price List, Weapons &amp; Items'!B$1:G$1048576,6,0)</f>
        <v>90</v>
      </c>
      <c r="P1046981" s="6" t="str">
        <f aca="false">IF(TYPE(M1046981)=1,IF(TYPE(O1046981)=1,M1046981*O1046981,"No price"),".")</f>
        <v>.</v>
      </c>
      <c r="Q1046981" s="6" t="str">
        <f aca="false">IF(TYPE(N1046981)=1,IF(TYPE(O1046981)=1,N1046981*O1046981,"No price"),".")</f>
        <v>.</v>
      </c>
      <c r="R1046981" s="6" t="str">
        <f aca="false">IF(AG1046981=1,IF(H1046981&lt;&gt;"Not given",H1046981,IF(TYPE(H1046981)=2,IF(SUMIFS(#REF!,#REF!,A1046981)&gt;0,SUMIFS(#REF!,#REF!,A1046981),"."),"Format error")),"")</f>
        <v/>
      </c>
      <c r="S1046981" s="6" t="str">
        <f aca="false">IF(AND(AG1046981=1,R1046981&lt;&gt;".")=TRUE(),R1046981/VLOOKUP(G1046981,'[1]Exchange Rates'!B$1:C$1048576,2,0),IF(R1046981=".",".",""))</f>
        <v/>
      </c>
      <c r="T1046981" s="6" t="str">
        <f aca="false">IF(AG1046981=1,IF(AI1046981="Value is not given at all",".",IF(AI1046981="Value is given by the source",S1046981,IF(AI1046981="Value is calculated with prices",(IF(SUMIFS(#REF!,#REF!,A1046981)&gt;0,SUMIFS(#REF!,#REF!,A1046981),"."))/VLOOKUP("USD",'[1]Exchange Rates'!B$1:C$1048576,2,0),"Error with coding"))),"")</f>
        <v/>
      </c>
      <c r="U1046981" s="5" t="s">
        <v>63</v>
      </c>
      <c r="V1046981" s="42" t="s">
        <v>275</v>
      </c>
      <c r="W1046981" s="45" t="s">
        <v>72</v>
      </c>
      <c r="X1046981" s="45" t="s">
        <v>76</v>
      </c>
      <c r="Y1046981" s="45" t="s">
        <v>290</v>
      </c>
      <c r="Z1046981" s="43" t="n">
        <v>0</v>
      </c>
      <c r="AA1046981" s="5" t="n">
        <v>0</v>
      </c>
      <c r="AB1046981" s="5" t="n">
        <f aca="false">IF(AND(D1046981="Humanitarian", AE1046981&lt;&gt;"."), 1, 0)</f>
        <v>0</v>
      </c>
      <c r="AC1046981" s="5" t="n">
        <f aca="false">IF(OR(M1046981="undisclosed", M1046981="."), 0, IF(M1046981=N1046981, 1, 0))</f>
        <v>0</v>
      </c>
      <c r="AD1046981" s="5" t="n">
        <v>1</v>
      </c>
      <c r="AE1046981" s="45" t="s">
        <v>108</v>
      </c>
      <c r="AF1046981" s="12" t="str">
        <f aca="false">""</f>
        <v/>
      </c>
      <c r="AG1046981" s="36" t="n">
        <v>0</v>
      </c>
      <c r="AH1046981" s="46" t="s">
        <v>66</v>
      </c>
      <c r="AI1046981" s="36" t="s">
        <v>66</v>
      </c>
      <c r="AJ1046981" s="36" t="n">
        <v>1</v>
      </c>
      <c r="AK1046981" s="36" t="n">
        <v>8</v>
      </c>
      <c r="AL1046981" s="36" t="n">
        <v>0</v>
      </c>
      <c r="AM1046981" s="36" t="n">
        <f aca="false">IF(OR(AN1046981="2022-2023",AN1046981=2022), 1, 0)</f>
        <v>1</v>
      </c>
      <c r="AN1046981" s="36" t="s">
        <v>68</v>
      </c>
      <c r="AO1046981" s="36" t="n">
        <f aca="false">VLOOKUP($I1046981,'[1]Price List, Weapons &amp; Items'!B$1:F$1048576,5,0)</f>
        <v>0</v>
      </c>
      <c r="AP1046981" s="36" t="n">
        <f aca="false">IF(AND(AO1046981=1,M1046981="undisclosed")=TRUE(),1,0)</f>
        <v>0</v>
      </c>
      <c r="AQ1046981" s="36" t="n">
        <f aca="false">IF(AND(AO1046981=1,N1046981="undisclosed")=TRUE(),1,0)</f>
        <v>0</v>
      </c>
      <c r="AR1046981" s="36" t="n">
        <f aca="false">IFERROR(IF(SEARCH("ammuni",I1046981,1)&gt;0,1,0),0)</f>
        <v>0</v>
      </c>
      <c r="AS1046981" s="5" t="str">
        <f aca="false">VLOOKUP($I1046981,'[1]Price List, Weapons &amp; Items'!B$1:L$1048576,COLUMN('[1]Price List, Weapons &amp; Items'!$J$11)-1,0)</f>
        <v>Media reports (incl. social media)</v>
      </c>
      <c r="AT1046981" s="5" t="str">
        <f aca="false">IF(I1046981=".",".",VLOOKUP($I1046981,'[1]Price List, Weapons &amp; Items'!B$1:J$1048576,3,0))</f>
        <v>Explosive</v>
      </c>
      <c r="AU1046981" s="13" t="str">
        <f aca="true">IF(AG1046981=1,(OFFSET(I1046981,0,0,COUNTIF(#REF!,A1046981),1)),"")</f>
        <v/>
      </c>
      <c r="AV1046981" s="5" t="str">
        <f aca="false">VLOOKUP($I1046981,'[1]Price List, Weapons &amp; Items'!B$1:L$1048576,COLUMN('[1]Price List, Weapons &amp; Items'!$L$11)-1,0)</f>
        <v>no price, 0 count</v>
      </c>
      <c r="AW1046981" s="5" t="n">
        <f aca="false">IF(U1046981="Yes",1,0)</f>
        <v>1</v>
      </c>
      <c r="AX1046981" s="5" t="n">
        <f aca="false">IF(D1046981="Military",IF(OR(IFERROR(SEARCH("equipment",E1046981,1),0)&gt;0,IFERROR(SEARCH("weapons",E1046981,1),0)&gt;0),1,0),0)</f>
        <v>1</v>
      </c>
      <c r="AY1046981" s="5" t="str">
        <f aca="false">IFERROR(IF(VALUE(TEXT(C1046981,"mm"))=IF(AK1046981&gt;12,AK1046981-12,AK1046981),".",IF(TEXT(C1046981,"mm")="01",".",1)),"Value is not in date format")</f>
        <v>.</v>
      </c>
      <c r="AZ1046981" s="5" t="str">
        <f aca="false">IF(AND(A1046981=A1046980,C1046981=C1046980)=TRUE(),IF(F1046981=F1046980,".","1"),".")</f>
        <v>.</v>
      </c>
      <c r="BA1046981" s="5" t="str">
        <f aca="false">IF(AND(_xlfn.ISFORMULA(R1046981),_xlfn.ISFORMULA(S1046981),_xlfn.ISFORMULA(T1046981))=TRUE(),".",1)</f>
        <v>.</v>
      </c>
      <c r="BB1046981" s="5" t="str">
        <f aca="false">IF(T1046981&lt;&gt;".",IF(T1046981&gt;S1046981,1,"."),".")</f>
        <v>.</v>
      </c>
      <c r="BC1046981" s="5" t="n">
        <f aca="false">IFERROR(VLOOKUP(B1046981,'[1]Share, Heavy Weapons to Ukraine'!B$1:AA$1048576,COLUMN('[1]Share, Heavy Weapons to Ukraine'!C1046990)-1,0),0)</f>
        <v>1</v>
      </c>
      <c r="BD1046981" s="5" t="n">
        <f aca="false">VLOOKUP(Sheet1!B1046981,'[1]Country Summary (€)'!B$1:F$1048576,COLUMN('[1]Country Summary (€)'!C1046991)-1,FALSE())</f>
        <v>0</v>
      </c>
      <c r="BE1046981" s="5" t="str">
        <f aca="false">IF(AND(AG1046981=1,D1046981="Military",H1046981&lt;&gt;"Not given")=TRUE(),IF(SUMIFS(#REF!,#REF!,A1046981)&gt;0,ABS((SUMIFS(#REF!,#REF!,A1046981)/VLOOKUP("USD",'[1]Exchange Rates'!B$1:C$1048576,2,0)))/S1046981,"."),".")</f>
        <v>.</v>
      </c>
      <c r="BF1046981" s="1" t="str">
        <f aca="false">IF(AND(AG1046981=1,D1046981="Military",H1046981&lt;&gt;"Not given")=TRUE(),IF(SUMIFS(#REF!,#REF!,A1046981)&gt;0,IF((ABS((SUMIFS(#REF!,#REF!,A1046981)/VLOOKUP("USD",'[1]Exchange Rates'!B$1:C$1048576,2,0)))/S1046981)&gt;1,(SUMIFS(#REF!,#REF!,A1046981)-S1046981)/S1046981,(S1046981-SUMIFS(#REF!,#REF!,A1046981))/SUMIFS(#REF!,#REF!,A1046981)),"."),".")</f>
        <v>.</v>
      </c>
    </row>
    <row r="1046982" customFormat="false" ht="15.75" hidden="false" customHeight="true" outlineLevel="0" collapsed="false">
      <c r="A1046982" s="3" t="s">
        <v>104</v>
      </c>
      <c r="B1046982" s="37" t="s">
        <v>57</v>
      </c>
      <c r="C1046982" s="38" t="n">
        <v>44781</v>
      </c>
      <c r="D1046982" s="37" t="s">
        <v>105</v>
      </c>
      <c r="E1046982" s="3" t="s">
        <v>106</v>
      </c>
      <c r="F1046982" s="4" t="s">
        <v>274</v>
      </c>
      <c r="G1046982" s="5" t="s">
        <v>61</v>
      </c>
      <c r="H1046982" s="53" t="n">
        <v>1000000000</v>
      </c>
      <c r="I1046982" s="37" t="s">
        <v>291</v>
      </c>
      <c r="J1046982" s="7" t="str">
        <f aca="false">VLOOKUP($I1046982,'[1]Price List, Weapons &amp; Items'!B$1:C$1048576,2,0)</f>
        <v>Military equipment</v>
      </c>
      <c r="K1046982" s="7" t="str">
        <f aca="false">IF(I1046982=".",I1046982,VLOOKUP($I1046982,'[1]Price List, Weapons &amp; Items'!B$1:D$1048576,3,0))</f>
        <v>Military equipment</v>
      </c>
      <c r="L1046982" s="8" t="n">
        <f aca="false">VLOOKUP(I1046982,'[1]Price List, Weapons &amp; Items'!B$1:E$1048576,4,0)</f>
        <v>0</v>
      </c>
      <c r="M1046982" s="40" t="s">
        <v>166</v>
      </c>
      <c r="N1046982" s="9" t="s">
        <v>166</v>
      </c>
      <c r="O1046982" s="9" t="str">
        <f aca="false">VLOOKUP($I1046982,'[1]Price List, Weapons &amp; Items'!B$1:G$1048576,6,0)</f>
        <v>.</v>
      </c>
      <c r="P1046982" s="6" t="str">
        <f aca="false">IF(TYPE(M1046982)=1,IF(TYPE(O1046982)=1,M1046982*O1046982,"No price"),".")</f>
        <v>.</v>
      </c>
      <c r="Q1046982" s="6" t="str">
        <f aca="false">IF(TYPE(N1046982)=1,IF(TYPE(O1046982)=1,N1046982*O1046982,"No price"),".")</f>
        <v>.</v>
      </c>
      <c r="R1046982" s="6" t="str">
        <f aca="false">IF(AG1046982=1,IF(H1046982&lt;&gt;"Not given",H1046982,IF(TYPE(H1046982)=2,IF(SUMIFS(#REF!,#REF!,A1046982)&gt;0,SUMIFS(#REF!,#REF!,A1046982),"."),"Format error")),"")</f>
        <v/>
      </c>
      <c r="S1046982" s="6" t="str">
        <f aca="false">IF(AND(AG1046982=1,R1046982&lt;&gt;".")=TRUE(),R1046982/VLOOKUP(G1046982,'[1]Exchange Rates'!B$1:C$1048576,2,0),IF(R1046982=".",".",""))</f>
        <v/>
      </c>
      <c r="T1046982" s="6" t="str">
        <f aca="false">IF(AG1046982=1,IF(AI1046982="Value is not given at all",".",IF(AI1046982="Value is given by the source",S1046982,IF(AI1046982="Value is calculated with prices",(IF(SUMIFS(#REF!,#REF!,A1046982)&gt;0,SUMIFS(#REF!,#REF!,A1046982),"."))/VLOOKUP("USD",'[1]Exchange Rates'!B$1:C$1048576,2,0),"Error with coding"))),"")</f>
        <v/>
      </c>
      <c r="U1046982" s="5" t="s">
        <v>63</v>
      </c>
      <c r="V1046982" s="42" t="s">
        <v>275</v>
      </c>
      <c r="W1046982" s="45" t="s">
        <v>72</v>
      </c>
      <c r="X1046982" s="45" t="s">
        <v>76</v>
      </c>
      <c r="Y1046982" s="45" t="s">
        <v>292</v>
      </c>
      <c r="Z1046982" s="43" t="n">
        <v>0</v>
      </c>
      <c r="AA1046982" s="5" t="n">
        <v>0</v>
      </c>
      <c r="AB1046982" s="5" t="n">
        <f aca="false">IF(AND(D1046982="Humanitarian", AE1046982&lt;&gt;"."), 1, 0)</f>
        <v>0</v>
      </c>
      <c r="AC1046982" s="5" t="n">
        <f aca="false">IF(OR(M1046982="undisclosed", M1046982="."), 0, IF(M1046982=N1046982, 1, 0))</f>
        <v>0</v>
      </c>
      <c r="AD1046982" s="5" t="n">
        <v>1</v>
      </c>
      <c r="AE1046982" s="45" t="s">
        <v>108</v>
      </c>
      <c r="AF1046982" s="12" t="str">
        <f aca="false">""</f>
        <v/>
      </c>
      <c r="AG1046982" s="36" t="n">
        <v>0</v>
      </c>
      <c r="AH1046982" s="46" t="s">
        <v>66</v>
      </c>
      <c r="AI1046982" s="36" t="s">
        <v>66</v>
      </c>
      <c r="AJ1046982" s="36" t="n">
        <v>1</v>
      </c>
      <c r="AK1046982" s="36" t="n">
        <v>8</v>
      </c>
      <c r="AL1046982" s="36" t="n">
        <v>0</v>
      </c>
      <c r="AM1046982" s="36" t="n">
        <f aca="false">IF(OR(AN1046982="2022-2023",AN1046982=2022), 1, 0)</f>
        <v>1</v>
      </c>
      <c r="AN1046982" s="36" t="s">
        <v>68</v>
      </c>
      <c r="AO1046982" s="36" t="n">
        <f aca="false">VLOOKUP($I1046982,'[1]Price List, Weapons &amp; Items'!B$1:F$1048576,5,0)</f>
        <v>0</v>
      </c>
      <c r="AP1046982" s="36" t="n">
        <f aca="false">IF(AND(AO1046982=1,M1046982="undisclosed")=TRUE(),1,0)</f>
        <v>0</v>
      </c>
      <c r="AQ1046982" s="36" t="n">
        <f aca="false">IF(AND(AO1046982=1,N1046982="undisclosed")=TRUE(),1,0)</f>
        <v>0</v>
      </c>
      <c r="AR1046982" s="36" t="n">
        <f aca="false">IFERROR(IF(SEARCH("ammuni",I1046982,1)&gt;0,1,0),0)</f>
        <v>0</v>
      </c>
      <c r="AS1046982" s="5" t="str">
        <f aca="false">VLOOKUP($I1046982,'[1]Price List, Weapons &amp; Items'!B$1:L$1048576,COLUMN('[1]Price List, Weapons &amp; Items'!$J$11)-1,0)</f>
        <v>.</v>
      </c>
      <c r="AT1046982" s="5" t="str">
        <f aca="false">IF(I1046982=".",".",VLOOKUP($I1046982,'[1]Price List, Weapons &amp; Items'!B$1:J$1048576,3,0))</f>
        <v>Military equipment</v>
      </c>
      <c r="AU1046982" s="13" t="str">
        <f aca="true">IF(AG1046982=1,(OFFSET(I1046982,0,0,COUNTIF(#REF!,A1046982),1)),"")</f>
        <v/>
      </c>
      <c r="AV1046982" s="5" t="str">
        <f aca="false">VLOOKUP($I1046982,'[1]Price List, Weapons &amp; Items'!B$1:L$1048576,COLUMN('[1]Price List, Weapons &amp; Items'!$L$11)-1,0)</f>
        <v>no price, 0 count</v>
      </c>
      <c r="AW1046982" s="5" t="n">
        <f aca="false">IF(U1046982="Yes",1,0)</f>
        <v>1</v>
      </c>
      <c r="AX1046982" s="5" t="n">
        <f aca="false">IF(D1046982="Military",IF(OR(IFERROR(SEARCH("equipment",E1046982,1),0)&gt;0,IFERROR(SEARCH("weapons",E1046982,1),0)&gt;0),1,0),0)</f>
        <v>1</v>
      </c>
      <c r="AY1046982" s="5" t="str">
        <f aca="false">IFERROR(IF(VALUE(TEXT(C1046982,"mm"))=IF(AK1046982&gt;12,AK1046982-12,AK1046982),".",IF(TEXT(C1046982,"mm")="01",".",1)),"Value is not in date format")</f>
        <v>.</v>
      </c>
      <c r="AZ1046982" s="5" t="str">
        <f aca="false">IF(AND(A1046982=A1046981,C1046982=C1046981)=TRUE(),IF(F1046982=F1046981,".","1"),".")</f>
        <v>.</v>
      </c>
      <c r="BA1046982" s="5" t="str">
        <f aca="false">IF(AND(_xlfn.ISFORMULA(R1046982),_xlfn.ISFORMULA(S1046982),_xlfn.ISFORMULA(T1046982))=TRUE(),".",1)</f>
        <v>.</v>
      </c>
      <c r="BB1046982" s="5" t="str">
        <f aca="false">IF(T1046982&lt;&gt;".",IF(T1046982&gt;S1046982,1,"."),".")</f>
        <v>.</v>
      </c>
      <c r="BC1046982" s="5" t="n">
        <f aca="false">IFERROR(VLOOKUP(B1046982,'[1]Share, Heavy Weapons to Ukraine'!B$1:AA$1048576,COLUMN('[1]Share, Heavy Weapons to Ukraine'!C1046991)-1,0),0)</f>
        <v>1</v>
      </c>
      <c r="BD1046982" s="5" t="n">
        <f aca="false">VLOOKUP(Sheet1!B1046982,'[1]Country Summary (€)'!B$1:F$1048576,COLUMN('[1]Country Summary (€)'!C1046992)-1,FALSE())</f>
        <v>0</v>
      </c>
      <c r="BE1046982" s="5" t="str">
        <f aca="false">IF(AND(AG1046982=1,D1046982="Military",H1046982&lt;&gt;"Not given")=TRUE(),IF(SUMIFS(#REF!,#REF!,A1046982)&gt;0,ABS((SUMIFS(#REF!,#REF!,A1046982)/VLOOKUP("USD",'[1]Exchange Rates'!B$1:C$1048576,2,0)))/S1046982,"."),".")</f>
        <v>.</v>
      </c>
      <c r="BF1046982" s="1" t="str">
        <f aca="false">IF(AND(AG1046982=1,D1046982="Military",H1046982&lt;&gt;"Not given")=TRUE(),IF(SUMIFS(#REF!,#REF!,A1046982)&gt;0,IF((ABS((SUMIFS(#REF!,#REF!,A1046982)/VLOOKUP("USD",'[1]Exchange Rates'!B$1:C$1048576,2,0)))/S1046982)&gt;1,(SUMIFS(#REF!,#REF!,A1046982)-S1046982)/S1046982,(S1046982-SUMIFS(#REF!,#REF!,A1046982))/SUMIFS(#REF!,#REF!,A1046982)),"."),".")</f>
        <v>.</v>
      </c>
    </row>
    <row r="1046983" customFormat="false" ht="15.75" hidden="false" customHeight="true" outlineLevel="0" collapsed="false">
      <c r="A1046983" s="3" t="s">
        <v>104</v>
      </c>
      <c r="B1046983" s="37" t="s">
        <v>57</v>
      </c>
      <c r="C1046983" s="38" t="n">
        <v>44792</v>
      </c>
      <c r="D1046983" s="37" t="s">
        <v>105</v>
      </c>
      <c r="E1046983" s="3" t="s">
        <v>106</v>
      </c>
      <c r="F1046983" s="4" t="s">
        <v>293</v>
      </c>
      <c r="G1046983" s="5" t="s">
        <v>61</v>
      </c>
      <c r="H1046983" s="53" t="n">
        <v>775000000</v>
      </c>
      <c r="I1046983" s="37" t="s">
        <v>231</v>
      </c>
      <c r="J1046983" s="7" t="str">
        <f aca="false">VLOOKUP($I1046983,'[1]Price List, Weapons &amp; Items'!B$1:C$1048576,2,0)</f>
        <v>Ammunition for heavy weapon</v>
      </c>
      <c r="K1046983" s="7" t="str">
        <f aca="false">IF(I1046983=".",I1046983,VLOOKUP($I1046983,'[1]Price List, Weapons &amp; Items'!B$1:D$1048576,3,0))</f>
        <v>227mm MLRS ammunition</v>
      </c>
      <c r="L1046983" s="8" t="n">
        <f aca="false">VLOOKUP(I1046983,'[1]Price List, Weapons &amp; Items'!B$1:E$1048576,4,0)</f>
        <v>0</v>
      </c>
      <c r="M1046983" s="40" t="s">
        <v>166</v>
      </c>
      <c r="N1046983" s="9" t="s">
        <v>166</v>
      </c>
      <c r="O1046983" s="9" t="n">
        <f aca="false">VLOOKUP($I1046983,'[1]Price List, Weapons &amp; Items'!B$1:G$1048576,6,0)</f>
        <v>150000</v>
      </c>
      <c r="P1046983" s="6" t="str">
        <f aca="false">IF(TYPE(M1046983)=1,IF(TYPE(O1046983)=1,M1046983*O1046983,"No price"),".")</f>
        <v>.</v>
      </c>
      <c r="Q1046983" s="6" t="str">
        <f aca="false">IF(TYPE(N1046983)=1,IF(TYPE(O1046983)=1,N1046983*O1046983,"No price"),".")</f>
        <v>.</v>
      </c>
      <c r="R1046983" s="6" t="str">
        <f aca="false">IF(AG1046983=1,IF(H1046983&lt;&gt;"Not given",H1046983,IF(TYPE(H1046983)=2,IF(SUMIFS(#REF!,#REF!,A1046983)&gt;0,SUMIFS(#REF!,#REF!,A1046983),"."),"Format error")),"")</f>
        <v/>
      </c>
      <c r="S1046983" s="6" t="str">
        <f aca="false">IF(AND(AG1046983=1,R1046983&lt;&gt;".")=TRUE(),R1046983/VLOOKUP(G1046983,'[1]Exchange Rates'!B$1:C$1048576,2,0),IF(R1046983=".",".",""))</f>
        <v/>
      </c>
      <c r="T1046983" s="6" t="str">
        <f aca="false">IF(AG1046983=1,IF(AI1046983="Value is not given at all",".",IF(AI1046983="Value is given by the source",S1046983,IF(AI1046983="Value is calculated with prices",(IF(SUMIFS(#REF!,#REF!,A1046983)&gt;0,SUMIFS(#REF!,#REF!,A1046983),"."))/VLOOKUP("USD",'[1]Exchange Rates'!B$1:C$1048576,2,0),"Error with coding"))),"")</f>
        <v/>
      </c>
      <c r="U1046983" s="5" t="s">
        <v>63</v>
      </c>
      <c r="V1046983" s="42" t="s">
        <v>294</v>
      </c>
      <c r="W1046983" s="45" t="s">
        <v>72</v>
      </c>
      <c r="X1046983" s="45" t="s">
        <v>76</v>
      </c>
      <c r="Y1046983" s="45" t="s">
        <v>295</v>
      </c>
      <c r="Z1046983" s="43" t="n">
        <v>0</v>
      </c>
      <c r="AA1046983" s="5" t="n">
        <v>0</v>
      </c>
      <c r="AB1046983" s="5" t="n">
        <f aca="false">IF(AND(D1046983="Humanitarian", AE1046983&lt;&gt;"."), 1, 0)</f>
        <v>0</v>
      </c>
      <c r="AC1046983" s="5" t="n">
        <f aca="false">IF(OR(M1046983="undisclosed", M1046983="."), 0, IF(M1046983=N1046983, 1, 0))</f>
        <v>0</v>
      </c>
      <c r="AD1046983" s="5" t="n">
        <v>1</v>
      </c>
      <c r="AE1046983" s="45" t="s">
        <v>108</v>
      </c>
      <c r="AF1046983" s="12" t="str">
        <f aca="false">""</f>
        <v/>
      </c>
      <c r="AG1046983" s="36" t="n">
        <v>0</v>
      </c>
      <c r="AH1046983" s="46" t="s">
        <v>66</v>
      </c>
      <c r="AI1046983" s="36" t="s">
        <v>66</v>
      </c>
      <c r="AJ1046983" s="36" t="n">
        <v>1</v>
      </c>
      <c r="AK1046983" s="36" t="n">
        <v>8</v>
      </c>
      <c r="AL1046983" s="36" t="n">
        <v>0</v>
      </c>
      <c r="AM1046983" s="36" t="n">
        <f aca="false">IF(OR(AN1046983="2022-2023",AN1046983=2022), 1, 0)</f>
        <v>1</v>
      </c>
      <c r="AN1046983" s="36" t="s">
        <v>68</v>
      </c>
      <c r="AO1046983" s="36" t="n">
        <f aca="false">VLOOKUP($I1046983,'[1]Price List, Weapons &amp; Items'!B$1:F$1048576,5,0)</f>
        <v>1</v>
      </c>
      <c r="AP1046983" s="36" t="n">
        <f aca="false">IF(AND(AO1046983=1,M1046983="undisclosed")=TRUE(),1,0)</f>
        <v>1</v>
      </c>
      <c r="AQ1046983" s="36" t="n">
        <f aca="false">IF(AND(AO1046983=1,N1046983="undisclosed")=TRUE(),1,0)</f>
        <v>1</v>
      </c>
      <c r="AR1046983" s="36" t="n">
        <f aca="false">IFERROR(IF(SEARCH("ammuni",I1046983,1)&gt;0,1,0),0)</f>
        <v>1</v>
      </c>
      <c r="AS1046983" s="5" t="str">
        <f aca="false">VLOOKUP($I1046983,'[1]Price List, Weapons &amp; Items'!B$1:L$1048576,COLUMN('[1]Price List, Weapons &amp; Items'!$J$11)-1,0)</f>
        <v>Media reports (incl. social media)</v>
      </c>
      <c r="AT1046983" s="5" t="str">
        <f aca="false">IF(I1046983=".",".",VLOOKUP($I1046983,'[1]Price List, Weapons &amp; Items'!B$1:J$1048576,3,0))</f>
        <v>227mm MLRS ammunition</v>
      </c>
      <c r="AU1046983" s="13" t="str">
        <f aca="true">IF(AG1046983=1,(OFFSET(I1046983,0,0,COUNTIF(#REF!,A1046983),1)),"")</f>
        <v/>
      </c>
      <c r="AV1046983" s="5" t="str">
        <f aca="false">VLOOKUP($I1046983,'[1]Price List, Weapons &amp; Items'!B$1:L$1048576,COLUMN('[1]Price List, Weapons &amp; Items'!$L$11)-1,0)</f>
        <v>no price, 0 count</v>
      </c>
      <c r="AW1046983" s="5" t="n">
        <f aca="false">IF(U1046983="Yes",1,0)</f>
        <v>1</v>
      </c>
      <c r="AX1046983" s="5" t="n">
        <f aca="false">IF(D1046983="Military",IF(OR(IFERROR(SEARCH("equipment",E1046983,1),0)&gt;0,IFERROR(SEARCH("weapons",E1046983,1),0)&gt;0),1,0),0)</f>
        <v>1</v>
      </c>
      <c r="AY1046983" s="5" t="str">
        <f aca="false">IFERROR(IF(VALUE(TEXT(C1046983,"mm"))=IF(AK1046983&gt;12,AK1046983-12,AK1046983),".",IF(TEXT(C1046983,"mm")="01",".",1)),"Value is not in date format")</f>
        <v>.</v>
      </c>
      <c r="AZ1046983" s="5" t="str">
        <f aca="false">IF(AND(A1046983=A1046982,C1046983=C1046982)=TRUE(),IF(F1046983=F1046982,".","1"),".")</f>
        <v>.</v>
      </c>
      <c r="BA1046983" s="5" t="str">
        <f aca="false">IF(AND(_xlfn.ISFORMULA(R1046983),_xlfn.ISFORMULA(S1046983),_xlfn.ISFORMULA(T1046983))=TRUE(),".",1)</f>
        <v>.</v>
      </c>
      <c r="BB1046983" s="5" t="str">
        <f aca="false">IF(T1046983&lt;&gt;".",IF(T1046983&gt;S1046983,1,"."),".")</f>
        <v>.</v>
      </c>
      <c r="BC1046983" s="5" t="n">
        <f aca="false">IFERROR(VLOOKUP(B1046983,'[1]Share, Heavy Weapons to Ukraine'!B$1:AA$1048576,COLUMN('[1]Share, Heavy Weapons to Ukraine'!C1046992)-1,0),0)</f>
        <v>1</v>
      </c>
      <c r="BD1046983" s="5" t="n">
        <f aca="false">VLOOKUP(Sheet1!B1046983,'[1]Country Summary (€)'!B$1:F$1048576,COLUMN('[1]Country Summary (€)'!C1046993)-1,FALSE())</f>
        <v>0</v>
      </c>
      <c r="BE1046983" s="5" t="str">
        <f aca="false">IF(AND(AG1046983=1,D1046983="Military",H1046983&lt;&gt;"Not given")=TRUE(),IF(SUMIFS(#REF!,#REF!,A1046983)&gt;0,ABS((SUMIFS(#REF!,#REF!,A1046983)/VLOOKUP("USD",'[1]Exchange Rates'!B$1:C$1048576,2,0)))/S1046983,"."),".")</f>
        <v>.</v>
      </c>
      <c r="BF1046983" s="1" t="str">
        <f aca="false">IF(AND(AG1046983=1,D1046983="Military",H1046983&lt;&gt;"Not given")=TRUE(),IF(SUMIFS(#REF!,#REF!,A1046983)&gt;0,IF((ABS((SUMIFS(#REF!,#REF!,A1046983)/VLOOKUP("USD",'[1]Exchange Rates'!B$1:C$1048576,2,0)))/S1046983)&gt;1,(SUMIFS(#REF!,#REF!,A1046983)-S1046983)/S1046983,(S1046983-SUMIFS(#REF!,#REF!,A1046983))/SUMIFS(#REF!,#REF!,A1046983)),"."),".")</f>
        <v>.</v>
      </c>
    </row>
    <row r="1046984" customFormat="false" ht="15.75" hidden="false" customHeight="true" outlineLevel="0" collapsed="false">
      <c r="A1046984" s="3" t="s">
        <v>104</v>
      </c>
      <c r="B1046984" s="37" t="s">
        <v>57</v>
      </c>
      <c r="C1046984" s="38" t="n">
        <v>44792</v>
      </c>
      <c r="D1046984" s="37" t="s">
        <v>105</v>
      </c>
      <c r="E1046984" s="3" t="s">
        <v>106</v>
      </c>
      <c r="F1046984" s="4" t="s">
        <v>293</v>
      </c>
      <c r="G1046984" s="5" t="s">
        <v>61</v>
      </c>
      <c r="H1046984" s="53" t="n">
        <v>775000000</v>
      </c>
      <c r="I1046984" s="37" t="s">
        <v>296</v>
      </c>
      <c r="J1046984" s="7" t="str">
        <f aca="false">VLOOKUP($I1046984,'[1]Price List, Weapons &amp; Items'!B$1:C$1048576,2,0)</f>
        <v>Heavy weapon</v>
      </c>
      <c r="K1046984" s="7" t="str">
        <f aca="false">IF(I1046984=".",I1046984,VLOOKUP($I1046984,'[1]Price List, Weapons &amp; Items'!B$1:D$1048576,3,0))</f>
        <v>105mm howitzer</v>
      </c>
      <c r="L1046984" s="8" t="n">
        <f aca="false">VLOOKUP(I1046984,'[1]Price List, Weapons &amp; Items'!B$1:E$1048576,4,0)</f>
        <v>0</v>
      </c>
      <c r="M1046984" s="40" t="n">
        <v>16</v>
      </c>
      <c r="N1046984" s="9" t="n">
        <v>16</v>
      </c>
      <c r="O1046984" s="9" t="n">
        <f aca="false">VLOOKUP($I1046984,'[1]Price List, Weapons &amp; Items'!B$1:G$1048576,6,0)</f>
        <v>1272482.27600255</v>
      </c>
      <c r="P1046984" s="6" t="str">
        <f aca="false">IF(TYPE(M1046984)=1,IF(TYPE(O1046984)=1,M1046984*O1046984,"No price"),".")</f>
        <v>No price</v>
      </c>
      <c r="Q1046984" s="6" t="str">
        <f aca="false">IF(TYPE(N1046984)=1,IF(TYPE(O1046984)=1,N1046984*O1046984,"No price"),".")</f>
        <v>No price</v>
      </c>
      <c r="R1046984" s="6" t="str">
        <f aca="false">IF(AG1046984=1,IF(H1046984&lt;&gt;"Not given",H1046984,IF(TYPE(H1046984)=2,IF(SUMIFS(#REF!,#REF!,A1046984)&gt;0,SUMIFS(#REF!,#REF!,A1046984),"."),"Format error")),"")</f>
        <v/>
      </c>
      <c r="S1046984" s="6" t="str">
        <f aca="false">IF(AND(AG1046984=1,R1046984&lt;&gt;".")=TRUE(),R1046984/VLOOKUP(G1046984,'[1]Exchange Rates'!B$1:C$1048576,2,0),IF(R1046984=".",".",""))</f>
        <v/>
      </c>
      <c r="T1046984" s="6" t="str">
        <f aca="false">IF(AG1046984=1,IF(AI1046984="Value is not given at all",".",IF(AI1046984="Value is given by the source",S1046984,IF(AI1046984="Value is calculated with prices",(IF(SUMIFS(#REF!,#REF!,A1046984)&gt;0,SUMIFS(#REF!,#REF!,A1046984),"."))/VLOOKUP("USD",'[1]Exchange Rates'!B$1:C$1048576,2,0),"Error with coding"))),"")</f>
        <v/>
      </c>
      <c r="U1046984" s="5" t="s">
        <v>63</v>
      </c>
      <c r="V1046984" s="42" t="s">
        <v>294</v>
      </c>
      <c r="W1046984" s="45" t="s">
        <v>72</v>
      </c>
      <c r="X1046984" s="45" t="s">
        <v>76</v>
      </c>
      <c r="Y1046984" s="45" t="s">
        <v>297</v>
      </c>
      <c r="Z1046984" s="43" t="n">
        <v>0</v>
      </c>
      <c r="AA1046984" s="5" t="n">
        <v>0</v>
      </c>
      <c r="AB1046984" s="5" t="n">
        <f aca="false">IF(AND(D1046984="Humanitarian", AE1046984&lt;&gt;"."), 1, 0)</f>
        <v>0</v>
      </c>
      <c r="AC1046984" s="5" t="n">
        <f aca="false">IF(OR(M1046984="undisclosed", M1046984="."), 0, IF(M1046984=N1046984, 1, 0))</f>
        <v>1</v>
      </c>
      <c r="AD1046984" s="5" t="n">
        <v>1</v>
      </c>
      <c r="AE1046984" s="48" t="s">
        <v>146</v>
      </c>
      <c r="AF1046984" s="12" t="str">
        <f aca="false">""</f>
        <v/>
      </c>
      <c r="AG1046984" s="36" t="n">
        <v>0</v>
      </c>
      <c r="AH1046984" s="46" t="s">
        <v>66</v>
      </c>
      <c r="AI1046984" s="36" t="s">
        <v>66</v>
      </c>
      <c r="AJ1046984" s="36" t="n">
        <v>1</v>
      </c>
      <c r="AK1046984" s="36" t="n">
        <v>8</v>
      </c>
      <c r="AL1046984" s="36" t="n">
        <v>0</v>
      </c>
      <c r="AM1046984" s="36" t="n">
        <f aca="false">IF(OR(AN1046984="2022-2023",AN1046984=2022), 1, 0)</f>
        <v>1</v>
      </c>
      <c r="AN1046984" s="36" t="s">
        <v>68</v>
      </c>
      <c r="AO1046984" s="36" t="n">
        <f aca="false">VLOOKUP($I1046984,'[1]Price List, Weapons &amp; Items'!B$1:F$1048576,5,0)</f>
        <v>0</v>
      </c>
      <c r="AP1046984" s="36" t="n">
        <f aca="false">IF(AND(AO1046984=1,M1046984="undisclosed")=TRUE(),1,0)</f>
        <v>0</v>
      </c>
      <c r="AQ1046984" s="36" t="n">
        <f aca="false">IF(AND(AO1046984=1,N1046984="undisclosed")=TRUE(),1,0)</f>
        <v>0</v>
      </c>
      <c r="AR1046984" s="36" t="n">
        <f aca="false">IFERROR(IF(SEARCH("ammuni",I1046984,1)&gt;0,1,0),0)</f>
        <v>0</v>
      </c>
      <c r="AS1046984" s="5" t="str">
        <f aca="false">VLOOKUP($I1046984,'[1]Price List, Weapons &amp; Items'!B$1:L$1048576,COLUMN('[1]Price List, Weapons &amp; Items'!$J$11)-1,0)</f>
        <v>Contracts</v>
      </c>
      <c r="AT1046984" s="5" t="str">
        <f aca="false">IF(I1046984=".",".",VLOOKUP($I1046984,'[1]Price List, Weapons &amp; Items'!B$1:J$1048576,3,0))</f>
        <v>105mm howitzer</v>
      </c>
      <c r="AU1046984" s="13" t="str">
        <f aca="true">IF(AG1046984=1,(OFFSET(I1046984,0,0,COUNTIF(#REF!,A1046984),1)),"")</f>
        <v/>
      </c>
      <c r="AV1046984" s="5" t="n">
        <f aca="false">VLOOKUP($I1046984,'[1]Price List, Weapons &amp; Items'!B$1:L$1048576,COLUMN('[1]Price List, Weapons &amp; Items'!$L$11)-1,0)</f>
        <v>0</v>
      </c>
      <c r="AW1046984" s="5" t="n">
        <f aca="false">IF(U1046984="Yes",1,0)</f>
        <v>1</v>
      </c>
      <c r="AX1046984" s="5" t="n">
        <f aca="false">IF(D1046984="Military",IF(OR(IFERROR(SEARCH("equipment",E1046984,1),0)&gt;0,IFERROR(SEARCH("weapons",E1046984,1),0)&gt;0),1,0),0)</f>
        <v>1</v>
      </c>
      <c r="AY1046984" s="5" t="str">
        <f aca="false">IFERROR(IF(VALUE(TEXT(C1046984,"mm"))=IF(AK1046984&gt;12,AK1046984-12,AK1046984),".",IF(TEXT(C1046984,"mm")="01",".",1)),"Value is not in date format")</f>
        <v>.</v>
      </c>
      <c r="AZ1046984" s="5" t="str">
        <f aca="false">IF(AND(A1046984=A1046983,C1046984=C1046983)=TRUE(),IF(F1046984=F1046983,".","1"),".")</f>
        <v>.</v>
      </c>
      <c r="BA1046984" s="5" t="str">
        <f aca="false">IF(AND(_xlfn.ISFORMULA(R1046984),_xlfn.ISFORMULA(S1046984),_xlfn.ISFORMULA(T1046984))=TRUE(),".",1)</f>
        <v>.</v>
      </c>
      <c r="BB1046984" s="5" t="str">
        <f aca="false">IF(T1046984&lt;&gt;".",IF(T1046984&gt;S1046984,1,"."),".")</f>
        <v>.</v>
      </c>
      <c r="BC1046984" s="5" t="n">
        <f aca="false">IFERROR(VLOOKUP(B1046984,'[1]Share, Heavy Weapons to Ukraine'!B$1:AA$1048576,COLUMN('[1]Share, Heavy Weapons to Ukraine'!C1046993)-1,0),0)</f>
        <v>1</v>
      </c>
      <c r="BD1046984" s="5" t="n">
        <f aca="false">VLOOKUP(Sheet1!B1046984,'[1]Country Summary (€)'!B$1:F$1048576,COLUMN('[1]Country Summary (€)'!C1046994)-1,FALSE())</f>
        <v>0</v>
      </c>
      <c r="BE1046984" s="5" t="str">
        <f aca="false">IF(AND(AG1046984=1,D1046984="Military",H1046984&lt;&gt;"Not given")=TRUE(),IF(SUMIFS(#REF!,#REF!,A1046984)&gt;0,ABS((SUMIFS(#REF!,#REF!,A1046984)/VLOOKUP("USD",'[1]Exchange Rates'!B$1:C$1048576,2,0)))/S1046984,"."),".")</f>
        <v>.</v>
      </c>
      <c r="BF1046984" s="1" t="str">
        <f aca="false">IF(AND(AG1046984=1,D1046984="Military",H1046984&lt;&gt;"Not given")=TRUE(),IF(SUMIFS(#REF!,#REF!,A1046984)&gt;0,IF((ABS((SUMIFS(#REF!,#REF!,A1046984)/VLOOKUP("USD",'[1]Exchange Rates'!B$1:C$1048576,2,0)))/S1046984)&gt;1,(SUMIFS(#REF!,#REF!,A1046984)-S1046984)/S1046984,(S1046984-SUMIFS(#REF!,#REF!,A1046984))/SUMIFS(#REF!,#REF!,A1046984)),"."),".")</f>
        <v>.</v>
      </c>
    </row>
    <row r="1046985" customFormat="false" ht="15.75" hidden="false" customHeight="true" outlineLevel="0" collapsed="false">
      <c r="A1046985" s="3" t="s">
        <v>104</v>
      </c>
      <c r="B1046985" s="37" t="s">
        <v>57</v>
      </c>
      <c r="C1046985" s="38" t="n">
        <v>44792</v>
      </c>
      <c r="D1046985" s="37" t="s">
        <v>105</v>
      </c>
      <c r="E1046985" s="3" t="s">
        <v>106</v>
      </c>
      <c r="F1046985" s="4" t="s">
        <v>293</v>
      </c>
      <c r="G1046985" s="5" t="s">
        <v>61</v>
      </c>
      <c r="H1046985" s="53" t="n">
        <v>775000000</v>
      </c>
      <c r="I1046985" s="37" t="s">
        <v>239</v>
      </c>
      <c r="J1046985" s="7" t="str">
        <f aca="false">VLOOKUP($I1046985,'[1]Price List, Weapons &amp; Items'!B$1:C$1048576,2,0)</f>
        <v>Ammunition for heavy weapon</v>
      </c>
      <c r="K1046985" s="7" t="str">
        <f aca="false">IF(I1046985=".",I1046985,VLOOKUP($I1046985,'[1]Price List, Weapons &amp; Items'!B$1:D$1048576,3,0))</f>
        <v>105mm howitzer ammunition</v>
      </c>
      <c r="L1046985" s="8" t="n">
        <f aca="false">VLOOKUP(I1046985,'[1]Price List, Weapons &amp; Items'!B$1:E$1048576,4,0)</f>
        <v>0</v>
      </c>
      <c r="M1046985" s="40" t="n">
        <v>36000</v>
      </c>
      <c r="N1046985" s="9" t="n">
        <v>36000</v>
      </c>
      <c r="O1046985" s="9" t="n">
        <f aca="false">VLOOKUP($I1046985,'[1]Price List, Weapons &amp; Items'!B$1:G$1048576,6,0)</f>
        <v>400</v>
      </c>
      <c r="P1046985" s="6" t="str">
        <f aca="false">IF(TYPE(M1046985)=1,IF(TYPE(O1046985)=1,M1046985*O1046985,"No price"),".")</f>
        <v>No price</v>
      </c>
      <c r="Q1046985" s="6" t="str">
        <f aca="false">IF(TYPE(N1046985)=1,IF(TYPE(O1046985)=1,N1046985*O1046985,"No price"),".")</f>
        <v>No price</v>
      </c>
      <c r="R1046985" s="6" t="str">
        <f aca="false">IF(AG1046985=1,IF(H1046985&lt;&gt;"Not given",H1046985,IF(TYPE(H1046985)=2,IF(SUMIFS(#REF!,#REF!,A1046985)&gt;0,SUMIFS(#REF!,#REF!,A1046985),"."),"Format error")),"")</f>
        <v/>
      </c>
      <c r="S1046985" s="6" t="str">
        <f aca="false">IF(AND(AG1046985=1,R1046985&lt;&gt;".")=TRUE(),R1046985/VLOOKUP(G1046985,'[1]Exchange Rates'!B$1:C$1048576,2,0),IF(R1046985=".",".",""))</f>
        <v/>
      </c>
      <c r="T1046985" s="6" t="str">
        <f aca="false">IF(AG1046985=1,IF(AI1046985="Value is not given at all",".",IF(AI1046985="Value is given by the source",S1046985,IF(AI1046985="Value is calculated with prices",(IF(SUMIFS(#REF!,#REF!,A1046985)&gt;0,SUMIFS(#REF!,#REF!,A1046985),"."))/VLOOKUP("USD",'[1]Exchange Rates'!B$1:C$1048576,2,0),"Error with coding"))),"")</f>
        <v/>
      </c>
      <c r="U1046985" s="5" t="s">
        <v>63</v>
      </c>
      <c r="V1046985" s="42" t="s">
        <v>294</v>
      </c>
      <c r="W1046985" s="45" t="s">
        <v>72</v>
      </c>
      <c r="X1046985" s="45" t="s">
        <v>76</v>
      </c>
      <c r="Y1046985" s="45" t="s">
        <v>298</v>
      </c>
      <c r="Z1046985" s="43" t="n">
        <v>0</v>
      </c>
      <c r="AA1046985" s="5" t="n">
        <v>0</v>
      </c>
      <c r="AB1046985" s="5" t="n">
        <f aca="false">IF(AND(D1046985="Humanitarian", AE1046985&lt;&gt;"."), 1, 0)</f>
        <v>0</v>
      </c>
      <c r="AC1046985" s="5" t="n">
        <f aca="false">IF(OR(M1046985="undisclosed", M1046985="."), 0, IF(M1046985=N1046985, 1, 0))</f>
        <v>1</v>
      </c>
      <c r="AD1046985" s="5" t="n">
        <v>1</v>
      </c>
      <c r="AE1046985" s="45" t="s">
        <v>108</v>
      </c>
      <c r="AF1046985" s="12" t="str">
        <f aca="false">""</f>
        <v/>
      </c>
      <c r="AG1046985" s="36" t="n">
        <v>0</v>
      </c>
      <c r="AH1046985" s="46" t="s">
        <v>66</v>
      </c>
      <c r="AI1046985" s="36" t="s">
        <v>66</v>
      </c>
      <c r="AJ1046985" s="36" t="n">
        <v>1</v>
      </c>
      <c r="AK1046985" s="36" t="n">
        <v>8</v>
      </c>
      <c r="AL1046985" s="36" t="n">
        <v>0</v>
      </c>
      <c r="AM1046985" s="36" t="n">
        <f aca="false">IF(OR(AN1046985="2022-2023",AN1046985=2022), 1, 0)</f>
        <v>1</v>
      </c>
      <c r="AN1046985" s="36" t="s">
        <v>68</v>
      </c>
      <c r="AO1046985" s="36" t="n">
        <f aca="false">VLOOKUP($I1046985,'[1]Price List, Weapons &amp; Items'!B$1:F$1048576,5,0)</f>
        <v>0</v>
      </c>
      <c r="AP1046985" s="36" t="n">
        <f aca="false">IF(AND(AO1046985=1,M1046985="undisclosed")=TRUE(),1,0)</f>
        <v>0</v>
      </c>
      <c r="AQ1046985" s="36" t="n">
        <f aca="false">IF(AND(AO1046985=1,N1046985="undisclosed")=TRUE(),1,0)</f>
        <v>0</v>
      </c>
      <c r="AR1046985" s="36" t="n">
        <f aca="false">IFERROR(IF(SEARCH("ammuni",I1046985,1)&gt;0,1,0),0)</f>
        <v>0</v>
      </c>
      <c r="AS1046985" s="5" t="str">
        <f aca="false">VLOOKUP($I1046985,'[1]Price List, Weapons &amp; Items'!B$1:L$1048576,COLUMN('[1]Price List, Weapons &amp; Items'!$J$11)-1,0)</f>
        <v>Military media (incl. websites)</v>
      </c>
      <c r="AT1046985" s="5" t="str">
        <f aca="false">IF(I1046985=".",".",VLOOKUP($I1046985,'[1]Price List, Weapons &amp; Items'!B$1:J$1048576,3,0))</f>
        <v>105mm howitzer ammunition</v>
      </c>
      <c r="AU1046985" s="13" t="str">
        <f aca="true">IF(AG1046985=1,(OFFSET(I1046985,0,0,COUNTIF(#REF!,A1046985),1)),"")</f>
        <v/>
      </c>
      <c r="AV1046985" s="5" t="n">
        <f aca="false">VLOOKUP($I1046985,'[1]Price List, Weapons &amp; Items'!B$1:L$1048576,COLUMN('[1]Price List, Weapons &amp; Items'!$L$11)-1,0)</f>
        <v>0</v>
      </c>
      <c r="AW1046985" s="5" t="n">
        <f aca="false">IF(U1046985="Yes",1,0)</f>
        <v>1</v>
      </c>
      <c r="AX1046985" s="5" t="n">
        <f aca="false">IF(D1046985="Military",IF(OR(IFERROR(SEARCH("equipment",E1046985,1),0)&gt;0,IFERROR(SEARCH("weapons",E1046985,1),0)&gt;0),1,0),0)</f>
        <v>1</v>
      </c>
      <c r="AY1046985" s="5" t="str">
        <f aca="false">IFERROR(IF(VALUE(TEXT(C1046985,"mm"))=IF(AK1046985&gt;12,AK1046985-12,AK1046985),".",IF(TEXT(C1046985,"mm")="01",".",1)),"Value is not in date format")</f>
        <v>.</v>
      </c>
      <c r="AZ1046985" s="5" t="str">
        <f aca="false">IF(AND(A1046985=A1046984,C1046985=C1046984)=TRUE(),IF(F1046985=F1046984,".","1"),".")</f>
        <v>.</v>
      </c>
      <c r="BA1046985" s="5" t="str">
        <f aca="false">IF(AND(_xlfn.ISFORMULA(R1046985),_xlfn.ISFORMULA(S1046985),_xlfn.ISFORMULA(T1046985))=TRUE(),".",1)</f>
        <v>.</v>
      </c>
      <c r="BB1046985" s="5" t="str">
        <f aca="false">IF(T1046985&lt;&gt;".",IF(T1046985&gt;S1046985,1,"."),".")</f>
        <v>.</v>
      </c>
      <c r="BC1046985" s="5" t="n">
        <f aca="false">IFERROR(VLOOKUP(B1046985,'[1]Share, Heavy Weapons to Ukraine'!B$1:AA$1048576,COLUMN('[1]Share, Heavy Weapons to Ukraine'!C1046994)-1,0),0)</f>
        <v>1</v>
      </c>
      <c r="BD1046985" s="5" t="n">
        <f aca="false">VLOOKUP(Sheet1!B1046985,'[1]Country Summary (€)'!B$1:F$1048576,COLUMN('[1]Country Summary (€)'!C1046995)-1,FALSE())</f>
        <v>0</v>
      </c>
      <c r="BE1046985" s="5" t="str">
        <f aca="false">IF(AND(AG1046985=1,D1046985="Military",H1046985&lt;&gt;"Not given")=TRUE(),IF(SUMIFS(#REF!,#REF!,A1046985)&gt;0,ABS((SUMIFS(#REF!,#REF!,A1046985)/VLOOKUP("USD",'[1]Exchange Rates'!B$1:C$1048576,2,0)))/S1046985,"."),".")</f>
        <v>.</v>
      </c>
      <c r="BF1046985" s="1" t="str">
        <f aca="false">IF(AND(AG1046985=1,D1046985="Military",H1046985&lt;&gt;"Not given")=TRUE(),IF(SUMIFS(#REF!,#REF!,A1046985)&gt;0,IF((ABS((SUMIFS(#REF!,#REF!,A1046985)/VLOOKUP("USD",'[1]Exchange Rates'!B$1:C$1048576,2,0)))/S1046985)&gt;1,(SUMIFS(#REF!,#REF!,A1046985)-S1046985)/S1046985,(S1046985-SUMIFS(#REF!,#REF!,A1046985))/SUMIFS(#REF!,#REF!,A1046985)),"."),".")</f>
        <v>.</v>
      </c>
    </row>
    <row r="1046986" customFormat="false" ht="15.75" hidden="false" customHeight="true" outlineLevel="0" collapsed="false">
      <c r="A1046986" s="3" t="s">
        <v>104</v>
      </c>
      <c r="B1046986" s="37" t="s">
        <v>57</v>
      </c>
      <c r="C1046986" s="38" t="n">
        <v>44792</v>
      </c>
      <c r="D1046986" s="37" t="s">
        <v>105</v>
      </c>
      <c r="E1046986" s="3" t="s">
        <v>106</v>
      </c>
      <c r="F1046986" s="4" t="s">
        <v>293</v>
      </c>
      <c r="G1046986" s="5" t="s">
        <v>61</v>
      </c>
      <c r="H1046986" s="53" t="n">
        <v>775000000</v>
      </c>
      <c r="I1046986" s="37" t="s">
        <v>299</v>
      </c>
      <c r="J1046986" s="7" t="str">
        <f aca="false">VLOOKUP($I1046986,'[1]Price List, Weapons &amp; Items'!B$1:C$1048576,2,0)</f>
        <v>Aviation and Drones</v>
      </c>
      <c r="K1046986" s="7" t="str">
        <f aca="false">IF(I1046986=".",I1046986,VLOOKUP($I1046986,'[1]Price List, Weapons &amp; Items'!B$1:D$1048576,3,0))</f>
        <v>Drone</v>
      </c>
      <c r="L1046986" s="8" t="n">
        <f aca="false">VLOOKUP(I1046986,'[1]Price List, Weapons &amp; Items'!B$1:E$1048576,4,0)</f>
        <v>0</v>
      </c>
      <c r="M1046986" s="40" t="n">
        <v>15</v>
      </c>
      <c r="N1046986" s="9" t="n">
        <v>15</v>
      </c>
      <c r="O1046986" s="9" t="n">
        <f aca="false">VLOOKUP($I1046986,'[1]Price List, Weapons &amp; Items'!B$1:G$1048576,6,0)</f>
        <v>3200000</v>
      </c>
      <c r="P1046986" s="6" t="str">
        <f aca="false">IF(TYPE(M1046986)=1,IF(TYPE(O1046986)=1,M1046986*O1046986,"No price"),".")</f>
        <v>No price</v>
      </c>
      <c r="Q1046986" s="6" t="str">
        <f aca="false">IF(TYPE(N1046986)=1,IF(TYPE(O1046986)=1,N1046986*O1046986,"No price"),".")</f>
        <v>No price</v>
      </c>
      <c r="R1046986" s="6" t="str">
        <f aca="false">IF(AG1046986=1,IF(H1046986&lt;&gt;"Not given",H1046986,IF(TYPE(H1046986)=2,IF(SUMIFS(#REF!,#REF!,A1046986)&gt;0,SUMIFS(#REF!,#REF!,A1046986),"."),"Format error")),"")</f>
        <v/>
      </c>
      <c r="S1046986" s="6" t="str">
        <f aca="false">IF(AND(AG1046986=1,R1046986&lt;&gt;".")=TRUE(),R1046986/VLOOKUP(G1046986,'[1]Exchange Rates'!B$1:C$1048576,2,0),IF(R1046986=".",".",""))</f>
        <v/>
      </c>
      <c r="T1046986" s="6" t="str">
        <f aca="false">IF(AG1046986=1,IF(AI1046986="Value is not given at all",".",IF(AI1046986="Value is given by the source",S1046986,IF(AI1046986="Value is calculated with prices",(IF(SUMIFS(#REF!,#REF!,A1046986)&gt;0,SUMIFS(#REF!,#REF!,A1046986),"."))/VLOOKUP("USD",'[1]Exchange Rates'!B$1:C$1048576,2,0),"Error with coding"))),"")</f>
        <v/>
      </c>
      <c r="U1046986" s="5" t="s">
        <v>63</v>
      </c>
      <c r="V1046986" s="42" t="s">
        <v>294</v>
      </c>
      <c r="W1046986" s="45" t="s">
        <v>72</v>
      </c>
      <c r="X1046986" s="45" t="s">
        <v>76</v>
      </c>
      <c r="Y1046986" s="45" t="s">
        <v>300</v>
      </c>
      <c r="Z1046986" s="43" t="n">
        <v>0</v>
      </c>
      <c r="AA1046986" s="5" t="n">
        <v>0</v>
      </c>
      <c r="AB1046986" s="5" t="n">
        <f aca="false">IF(AND(D1046986="Humanitarian", AE1046986&lt;&gt;"."), 1, 0)</f>
        <v>0</v>
      </c>
      <c r="AC1046986" s="5" t="n">
        <f aca="false">IF(OR(M1046986="undisclosed", M1046986="."), 0, IF(M1046986=N1046986, 1, 0))</f>
        <v>1</v>
      </c>
      <c r="AD1046986" s="5" t="n">
        <v>1</v>
      </c>
      <c r="AE1046986" s="45" t="s">
        <v>108</v>
      </c>
      <c r="AF1046986" s="12" t="str">
        <f aca="false">""</f>
        <v/>
      </c>
      <c r="AG1046986" s="36" t="n">
        <v>0</v>
      </c>
      <c r="AH1046986" s="46" t="s">
        <v>66</v>
      </c>
      <c r="AI1046986" s="36" t="s">
        <v>66</v>
      </c>
      <c r="AJ1046986" s="36" t="n">
        <v>1</v>
      </c>
      <c r="AK1046986" s="36" t="n">
        <v>8</v>
      </c>
      <c r="AL1046986" s="36" t="n">
        <v>0</v>
      </c>
      <c r="AM1046986" s="36" t="n">
        <f aca="false">IF(OR(AN1046986="2022-2023",AN1046986=2022), 1, 0)</f>
        <v>1</v>
      </c>
      <c r="AN1046986" s="36" t="s">
        <v>68</v>
      </c>
      <c r="AO1046986" s="36" t="n">
        <f aca="false">VLOOKUP($I1046986,'[1]Price List, Weapons &amp; Items'!B$1:F$1048576,5,0)</f>
        <v>0</v>
      </c>
      <c r="AP1046986" s="36" t="n">
        <f aca="false">IF(AND(AO1046986=1,M1046986="undisclosed")=TRUE(),1,0)</f>
        <v>0</v>
      </c>
      <c r="AQ1046986" s="36" t="n">
        <f aca="false">IF(AND(AO1046986=1,N1046986="undisclosed")=TRUE(),1,0)</f>
        <v>0</v>
      </c>
      <c r="AR1046986" s="36" t="n">
        <f aca="false">IFERROR(IF(SEARCH("ammuni",I1046986,1)&gt;0,1,0),0)</f>
        <v>0</v>
      </c>
      <c r="AS1046986" s="5" t="str">
        <f aca="false">VLOOKUP($I1046986,'[1]Price List, Weapons &amp; Items'!B$1:L$1048576,COLUMN('[1]Price List, Weapons &amp; Items'!$J$11)-1,0)</f>
        <v>.</v>
      </c>
      <c r="AT1046986" s="5" t="str">
        <f aca="false">IF(I1046986=".",".",VLOOKUP($I1046986,'[1]Price List, Weapons &amp; Items'!B$1:J$1048576,3,0))</f>
        <v>Drone</v>
      </c>
      <c r="AU1046986" s="13" t="str">
        <f aca="true">IF(AG1046986=1,(OFFSET(I1046986,0,0,COUNTIF(#REF!,A1046986),1)),"")</f>
        <v/>
      </c>
      <c r="AV1046986" s="5" t="n">
        <f aca="false">VLOOKUP($I1046986,'[1]Price List, Weapons &amp; Items'!B$1:L$1048576,COLUMN('[1]Price List, Weapons &amp; Items'!$L$11)-1,0)</f>
        <v>0</v>
      </c>
      <c r="AW1046986" s="5" t="n">
        <f aca="false">IF(U1046986="Yes",1,0)</f>
        <v>1</v>
      </c>
      <c r="AX1046986" s="5" t="n">
        <f aca="false">IF(D1046986="Military",IF(OR(IFERROR(SEARCH("equipment",E1046986,1),0)&gt;0,IFERROR(SEARCH("weapons",E1046986,1),0)&gt;0),1,0),0)</f>
        <v>1</v>
      </c>
      <c r="AY1046986" s="5" t="str">
        <f aca="false">IFERROR(IF(VALUE(TEXT(C1046986,"mm"))=IF(AK1046986&gt;12,AK1046986-12,AK1046986),".",IF(TEXT(C1046986,"mm")="01",".",1)),"Value is not in date format")</f>
        <v>.</v>
      </c>
      <c r="AZ1046986" s="5" t="str">
        <f aca="false">IF(AND(A1046986=A1046985,C1046986=C1046985)=TRUE(),IF(F1046986=F1046985,".","1"),".")</f>
        <v>.</v>
      </c>
      <c r="BA1046986" s="5" t="str">
        <f aca="false">IF(AND(_xlfn.ISFORMULA(R1046986),_xlfn.ISFORMULA(S1046986),_xlfn.ISFORMULA(T1046986))=TRUE(),".",1)</f>
        <v>.</v>
      </c>
      <c r="BB1046986" s="5" t="str">
        <f aca="false">IF(T1046986&lt;&gt;".",IF(T1046986&gt;S1046986,1,"."),".")</f>
        <v>.</v>
      </c>
      <c r="BC1046986" s="5" t="n">
        <f aca="false">IFERROR(VLOOKUP(B1046986,'[1]Share, Heavy Weapons to Ukraine'!B$1:AA$1048576,COLUMN('[1]Share, Heavy Weapons to Ukraine'!C1046995)-1,0),0)</f>
        <v>1</v>
      </c>
      <c r="BD1046986" s="5" t="n">
        <f aca="false">VLOOKUP(Sheet1!B1046986,'[1]Country Summary (€)'!B$1:F$1048576,COLUMN('[1]Country Summary (€)'!C1046996)-1,FALSE())</f>
        <v>0</v>
      </c>
      <c r="BE1046986" s="5" t="str">
        <f aca="false">IF(AND(AG1046986=1,D1046986="Military",H1046986&lt;&gt;"Not given")=TRUE(),IF(SUMIFS(#REF!,#REF!,A1046986)&gt;0,ABS((SUMIFS(#REF!,#REF!,A1046986)/VLOOKUP("USD",'[1]Exchange Rates'!B$1:C$1048576,2,0)))/S1046986,"."),".")</f>
        <v>.</v>
      </c>
      <c r="BF1046986" s="1" t="str">
        <f aca="false">IF(AND(AG1046986=1,D1046986="Military",H1046986&lt;&gt;"Not given")=TRUE(),IF(SUMIFS(#REF!,#REF!,A1046986)&gt;0,IF((ABS((SUMIFS(#REF!,#REF!,A1046986)/VLOOKUP("USD",'[1]Exchange Rates'!B$1:C$1048576,2,0)))/S1046986)&gt;1,(SUMIFS(#REF!,#REF!,A1046986)-S1046986)/S1046986,(S1046986-SUMIFS(#REF!,#REF!,A1046986))/SUMIFS(#REF!,#REF!,A1046986)),"."),".")</f>
        <v>.</v>
      </c>
    </row>
    <row r="1046987" customFormat="false" ht="15.75" hidden="false" customHeight="true" outlineLevel="0" collapsed="false">
      <c r="A1046987" s="3" t="s">
        <v>104</v>
      </c>
      <c r="B1046987" s="37" t="s">
        <v>57</v>
      </c>
      <c r="C1046987" s="38" t="n">
        <v>44792</v>
      </c>
      <c r="D1046987" s="37" t="s">
        <v>105</v>
      </c>
      <c r="E1046987" s="3" t="s">
        <v>106</v>
      </c>
      <c r="F1046987" s="4" t="s">
        <v>293</v>
      </c>
      <c r="G1046987" s="5" t="s">
        <v>61</v>
      </c>
      <c r="H1046987" s="53" t="n">
        <v>775000000</v>
      </c>
      <c r="I1046987" s="37" t="s">
        <v>301</v>
      </c>
      <c r="J1046987" s="7" t="str">
        <f aca="false">VLOOKUP($I1046987,'[1]Price List, Weapons &amp; Items'!B$1:C$1048576,2,0)</f>
        <v>Heavy Weapon</v>
      </c>
      <c r="K1046987" s="7" t="str">
        <f aca="false">IF(I1046987=".",I1046987,VLOOKUP($I1046987,'[1]Price List, Weapons &amp; Items'!B$1:D$1048576,3,0))</f>
        <v>Armored Utility Vehicle (AUV)</v>
      </c>
      <c r="L1046987" s="8" t="n">
        <f aca="false">VLOOKUP(I1046987,'[1]Price List, Weapons &amp; Items'!B$1:E$1048576,4,0)</f>
        <v>0</v>
      </c>
      <c r="M1046987" s="40" t="n">
        <v>40</v>
      </c>
      <c r="N1046987" s="9" t="n">
        <v>40</v>
      </c>
      <c r="O1046987" s="9" t="n">
        <f aca="false">VLOOKUP($I1046987,'[1]Price List, Weapons &amp; Items'!B$1:G$1048576,6,0)</f>
        <v>405530</v>
      </c>
      <c r="P1046987" s="6" t="str">
        <f aca="false">IF(TYPE(M1046987)=1,IF(TYPE(O1046987)=1,M1046987*O1046987,"No price"),".")</f>
        <v>No price</v>
      </c>
      <c r="Q1046987" s="6" t="str">
        <f aca="false">IF(TYPE(N1046987)=1,IF(TYPE(O1046987)=1,N1046987*O1046987,"No price"),".")</f>
        <v>No price</v>
      </c>
      <c r="R1046987" s="6" t="str">
        <f aca="false">IF(AG1046987=1,IF(H1046987&lt;&gt;"Not given",H1046987,IF(TYPE(H1046987)=2,IF(SUMIFS(#REF!,#REF!,A1046987)&gt;0,SUMIFS(#REF!,#REF!,A1046987),"."),"Format error")),"")</f>
        <v/>
      </c>
      <c r="S1046987" s="6" t="str">
        <f aca="false">IF(AND(AG1046987=1,R1046987&lt;&gt;".")=TRUE(),R1046987/VLOOKUP(G1046987,'[1]Exchange Rates'!B$1:C$1048576,2,0),IF(R1046987=".",".",""))</f>
        <v/>
      </c>
      <c r="T1046987" s="6" t="str">
        <f aca="false">IF(AG1046987=1,IF(AI1046987="Value is not given at all",".",IF(AI1046987="Value is given by the source",S1046987,IF(AI1046987="Value is calculated with prices",(IF(SUMIFS(#REF!,#REF!,A1046987)&gt;0,SUMIFS(#REF!,#REF!,A1046987),"."))/VLOOKUP("USD",'[1]Exchange Rates'!B$1:C$1048576,2,0),"Error with coding"))),"")</f>
        <v/>
      </c>
      <c r="U1046987" s="5" t="s">
        <v>63</v>
      </c>
      <c r="V1046987" s="42" t="s">
        <v>294</v>
      </c>
      <c r="W1046987" s="45" t="s">
        <v>72</v>
      </c>
      <c r="X1046987" s="45" t="s">
        <v>76</v>
      </c>
      <c r="Y1046987" s="45" t="s">
        <v>302</v>
      </c>
      <c r="Z1046987" s="43" t="n">
        <v>0</v>
      </c>
      <c r="AA1046987" s="5" t="n">
        <v>0</v>
      </c>
      <c r="AB1046987" s="5" t="n">
        <f aca="false">IF(AND(D1046987="Humanitarian", AE1046987&lt;&gt;"."), 1, 0)</f>
        <v>0</v>
      </c>
      <c r="AC1046987" s="5" t="n">
        <f aca="false">IF(OR(M1046987="undisclosed", M1046987="."), 0, IF(M1046987=N1046987, 1, 0))</f>
        <v>1</v>
      </c>
      <c r="AD1046987" s="5" t="n">
        <v>1</v>
      </c>
      <c r="AE1046987" s="48" t="s">
        <v>146</v>
      </c>
      <c r="AF1046987" s="12" t="str">
        <f aca="false">""</f>
        <v/>
      </c>
      <c r="AG1046987" s="36" t="n">
        <v>0</v>
      </c>
      <c r="AH1046987" s="46" t="s">
        <v>66</v>
      </c>
      <c r="AI1046987" s="36" t="s">
        <v>66</v>
      </c>
      <c r="AJ1046987" s="36" t="n">
        <v>1</v>
      </c>
      <c r="AK1046987" s="36" t="n">
        <v>8</v>
      </c>
      <c r="AL1046987" s="36" t="n">
        <v>0</v>
      </c>
      <c r="AM1046987" s="36" t="n">
        <f aca="false">IF(OR(AN1046987="2022-2023",AN1046987=2022), 1, 0)</f>
        <v>1</v>
      </c>
      <c r="AN1046987" s="36" t="s">
        <v>68</v>
      </c>
      <c r="AO1046987" s="36" t="n">
        <f aca="false">VLOOKUP($I1046987,'[1]Price List, Weapons &amp; Items'!B$1:F$1048576,5,0)</f>
        <v>1</v>
      </c>
      <c r="AP1046987" s="36" t="n">
        <f aca="false">IF(AND(AO1046987=1,M1046987="undisclosed")=TRUE(),1,0)</f>
        <v>0</v>
      </c>
      <c r="AQ1046987" s="36" t="n">
        <f aca="false">IF(AND(AO1046987=1,N1046987="undisclosed")=TRUE(),1,0)</f>
        <v>0</v>
      </c>
      <c r="AR1046987" s="36" t="n">
        <f aca="false">IFERROR(IF(SEARCH("ammuni",I1046987,1)&gt;0,1,0),0)</f>
        <v>0</v>
      </c>
      <c r="AS1046987" s="5" t="str">
        <f aca="false">VLOOKUP($I1046987,'[1]Price List, Weapons &amp; Items'!B$1:L$1048576,COLUMN('[1]Price List, Weapons &amp; Items'!$J$11)-1,0)</f>
        <v>Contract</v>
      </c>
      <c r="AT1046987" s="5" t="str">
        <f aca="false">IF(I1046987=".",".",VLOOKUP($I1046987,'[1]Price List, Weapons &amp; Items'!B$1:J$1048576,3,0))</f>
        <v>Armored Utility Vehicle (AUV)</v>
      </c>
      <c r="AU1046987" s="13" t="str">
        <f aca="true">IF(AG1046987=1,(OFFSET(I1046987,0,0,COUNTIF(#REF!,A1046987),1)),"")</f>
        <v/>
      </c>
      <c r="AV1046987" s="5" t="n">
        <f aca="false">VLOOKUP($I1046987,'[1]Price List, Weapons &amp; Items'!B$1:L$1048576,COLUMN('[1]Price List, Weapons &amp; Items'!$L$11)-1,0)</f>
        <v>0</v>
      </c>
      <c r="AW1046987" s="5" t="n">
        <f aca="false">IF(U1046987="Yes",1,0)</f>
        <v>1</v>
      </c>
      <c r="AX1046987" s="5" t="n">
        <f aca="false">IF(D1046987="Military",IF(OR(IFERROR(SEARCH("equipment",E1046987,1),0)&gt;0,IFERROR(SEARCH("weapons",E1046987,1),0)&gt;0),1,0),0)</f>
        <v>1</v>
      </c>
      <c r="AY1046987" s="5" t="str">
        <f aca="false">IFERROR(IF(VALUE(TEXT(C1046987,"mm"))=IF(AK1046987&gt;12,AK1046987-12,AK1046987),".",IF(TEXT(C1046987,"mm")="01",".",1)),"Value is not in date format")</f>
        <v>.</v>
      </c>
      <c r="AZ1046987" s="5" t="str">
        <f aca="false">IF(AND(A1046987=A1046986,C1046987=C1046986)=TRUE(),IF(F1046987=F1046986,".","1"),".")</f>
        <v>.</v>
      </c>
      <c r="BA1046987" s="5" t="str">
        <f aca="false">IF(AND(_xlfn.ISFORMULA(R1046987),_xlfn.ISFORMULA(S1046987),_xlfn.ISFORMULA(T1046987))=TRUE(),".",1)</f>
        <v>.</v>
      </c>
      <c r="BB1046987" s="5" t="str">
        <f aca="false">IF(T1046987&lt;&gt;".",IF(T1046987&gt;S1046987,1,"."),".")</f>
        <v>.</v>
      </c>
      <c r="BC1046987" s="5" t="n">
        <f aca="false">IFERROR(VLOOKUP(B1046987,'[1]Share, Heavy Weapons to Ukraine'!B$1:AA$1048576,COLUMN('[1]Share, Heavy Weapons to Ukraine'!C1046996)-1,0),0)</f>
        <v>1</v>
      </c>
      <c r="BD1046987" s="5" t="n">
        <f aca="false">VLOOKUP(Sheet1!B1046987,'[1]Country Summary (€)'!B$1:F$1048576,COLUMN('[1]Country Summary (€)'!C1046997)-1,FALSE())</f>
        <v>0</v>
      </c>
      <c r="BE1046987" s="5" t="str">
        <f aca="false">IF(AND(AG1046987=1,D1046987="Military",H1046987&lt;&gt;"Not given")=TRUE(),IF(SUMIFS(#REF!,#REF!,A1046987)&gt;0,ABS((SUMIFS(#REF!,#REF!,A1046987)/VLOOKUP("USD",'[1]Exchange Rates'!B$1:C$1048576,2,0)))/S1046987,"."),".")</f>
        <v>.</v>
      </c>
      <c r="BF1046987" s="1" t="str">
        <f aca="false">IF(AND(AG1046987=1,D1046987="Military",H1046987&lt;&gt;"Not given")=TRUE(),IF(SUMIFS(#REF!,#REF!,A1046987)&gt;0,IF((ABS((SUMIFS(#REF!,#REF!,A1046987)/VLOOKUP("USD",'[1]Exchange Rates'!B$1:C$1048576,2,0)))/S1046987)&gt;1,(SUMIFS(#REF!,#REF!,A1046987)-S1046987)/S1046987,(S1046987-SUMIFS(#REF!,#REF!,A1046987))/SUMIFS(#REF!,#REF!,A1046987)),"."),".")</f>
        <v>.</v>
      </c>
    </row>
    <row r="1046988" customFormat="false" ht="15.75" hidden="false" customHeight="true" outlineLevel="0" collapsed="false">
      <c r="A1046988" s="3" t="s">
        <v>104</v>
      </c>
      <c r="B1046988" s="37" t="s">
        <v>57</v>
      </c>
      <c r="C1046988" s="38" t="n">
        <v>44792</v>
      </c>
      <c r="D1046988" s="37" t="s">
        <v>105</v>
      </c>
      <c r="E1046988" s="3" t="s">
        <v>106</v>
      </c>
      <c r="F1046988" s="4" t="s">
        <v>293</v>
      </c>
      <c r="G1046988" s="5" t="s">
        <v>61</v>
      </c>
      <c r="H1046988" s="53" t="n">
        <v>775000000</v>
      </c>
      <c r="I1046988" s="37" t="s">
        <v>303</v>
      </c>
      <c r="J1046988" s="7" t="str">
        <f aca="false">VLOOKUP($I1046988,'[1]Price List, Weapons &amp; Items'!B$1:C$1048576,2,0)</f>
        <v>Ammunition for heavy weapon</v>
      </c>
      <c r="K1046988" s="7" t="str">
        <f aca="false">IF(I1046988=".",I1046988,VLOOKUP($I1046988,'[1]Price List, Weapons &amp; Items'!B$1:D$1048576,3,0))</f>
        <v>Missile</v>
      </c>
      <c r="L1046988" s="8" t="n">
        <f aca="false">VLOOKUP(I1046988,'[1]Price List, Weapons &amp; Items'!B$1:E$1048576,4,0)</f>
        <v>0</v>
      </c>
      <c r="M1046988" s="40" t="s">
        <v>166</v>
      </c>
      <c r="N1046988" s="9" t="s">
        <v>166</v>
      </c>
      <c r="O1046988" s="9" t="n">
        <f aca="false">VLOOKUP($I1046988,'[1]Price List, Weapons &amp; Items'!B$1:G$1048576,6,0)</f>
        <v>557000</v>
      </c>
      <c r="P1046988" s="6" t="str">
        <f aca="false">IF(TYPE(M1046988)=1,IF(TYPE(O1046988)=1,M1046988*O1046988,"No price"),".")</f>
        <v>.</v>
      </c>
      <c r="Q1046988" s="6" t="str">
        <f aca="false">IF(TYPE(N1046988)=1,IF(TYPE(O1046988)=1,N1046988*O1046988,"No price"),".")</f>
        <v>.</v>
      </c>
      <c r="R1046988" s="6" t="str">
        <f aca="false">IF(AG1046988=1,IF(H1046988&lt;&gt;"Not given",H1046988,IF(TYPE(H1046988)=2,IF(SUMIFS(#REF!,#REF!,A1046988)&gt;0,SUMIFS(#REF!,#REF!,A1046988),"."),"Format error")),"")</f>
        <v/>
      </c>
      <c r="S1046988" s="6" t="str">
        <f aca="false">IF(AND(AG1046988=1,R1046988&lt;&gt;".")=TRUE(),R1046988/VLOOKUP(G1046988,'[1]Exchange Rates'!B$1:C$1048576,2,0),IF(R1046988=".",".",""))</f>
        <v/>
      </c>
      <c r="T1046988" s="6" t="str">
        <f aca="false">IF(AG1046988=1,IF(AI1046988="Value is not given at all",".",IF(AI1046988="Value is given by the source",S1046988,IF(AI1046988="Value is calculated with prices",(IF(SUMIFS(#REF!,#REF!,A1046988)&gt;0,SUMIFS(#REF!,#REF!,A1046988),"."))/VLOOKUP("USD",'[1]Exchange Rates'!B$1:C$1048576,2,0),"Error with coding"))),"")</f>
        <v/>
      </c>
      <c r="U1046988" s="5" t="s">
        <v>63</v>
      </c>
      <c r="V1046988" s="42" t="s">
        <v>294</v>
      </c>
      <c r="W1046988" s="45" t="s">
        <v>72</v>
      </c>
      <c r="X1046988" s="45" t="s">
        <v>76</v>
      </c>
      <c r="Y1046988" s="45" t="s">
        <v>304</v>
      </c>
      <c r="Z1046988" s="43" t="n">
        <v>0</v>
      </c>
      <c r="AA1046988" s="5" t="n">
        <v>0</v>
      </c>
      <c r="AB1046988" s="5" t="n">
        <f aca="false">IF(AND(D1046988="Humanitarian", AE1046988&lt;&gt;"."), 1, 0)</f>
        <v>0</v>
      </c>
      <c r="AC1046988" s="5" t="n">
        <f aca="false">IF(OR(M1046988="undisclosed", M1046988="."), 0, IF(M1046988=N1046988, 1, 0))</f>
        <v>0</v>
      </c>
      <c r="AD1046988" s="5" t="n">
        <v>1</v>
      </c>
      <c r="AE1046988" s="45" t="s">
        <v>108</v>
      </c>
      <c r="AF1046988" s="12" t="str">
        <f aca="false">""</f>
        <v/>
      </c>
      <c r="AG1046988" s="36" t="n">
        <v>0</v>
      </c>
      <c r="AH1046988" s="46" t="s">
        <v>66</v>
      </c>
      <c r="AI1046988" s="36" t="s">
        <v>66</v>
      </c>
      <c r="AJ1046988" s="36" t="n">
        <v>1</v>
      </c>
      <c r="AK1046988" s="36" t="n">
        <v>8</v>
      </c>
      <c r="AL1046988" s="36" t="n">
        <v>0</v>
      </c>
      <c r="AM1046988" s="36" t="n">
        <f aca="false">IF(OR(AN1046988="2022-2023",AN1046988=2022), 1, 0)</f>
        <v>1</v>
      </c>
      <c r="AN1046988" s="36" t="s">
        <v>68</v>
      </c>
      <c r="AO1046988" s="36" t="n">
        <f aca="false">VLOOKUP($I1046988,'[1]Price List, Weapons &amp; Items'!B$1:F$1048576,5,0)</f>
        <v>0</v>
      </c>
      <c r="AP1046988" s="36" t="n">
        <f aca="false">IF(AND(AO1046988=1,M1046988="undisclosed")=TRUE(),1,0)</f>
        <v>0</v>
      </c>
      <c r="AQ1046988" s="36" t="n">
        <f aca="false">IF(AND(AO1046988=1,N1046988="undisclosed")=TRUE(),1,0)</f>
        <v>0</v>
      </c>
      <c r="AR1046988" s="36" t="n">
        <f aca="false">IFERROR(IF(SEARCH("ammuni",I1046988,1)&gt;0,1,0),0)</f>
        <v>0</v>
      </c>
      <c r="AS1046988" s="5" t="str">
        <f aca="false">VLOOKUP($I1046988,'[1]Price List, Weapons &amp; Items'!B$1:L$1048576,COLUMN('[1]Price List, Weapons &amp; Items'!$J$11)-1,0)</f>
        <v>Miscellaneous</v>
      </c>
      <c r="AT1046988" s="5" t="str">
        <f aca="false">IF(I1046988=".",".",VLOOKUP($I1046988,'[1]Price List, Weapons &amp; Items'!B$1:J$1048576,3,0))</f>
        <v>Missile</v>
      </c>
      <c r="AU1046988" s="13" t="str">
        <f aca="true">IF(AG1046988=1,(OFFSET(I1046988,0,0,COUNTIF(#REF!,A1046988),1)),"")</f>
        <v/>
      </c>
      <c r="AV1046988" s="5" t="str">
        <f aca="false">VLOOKUP($I1046988,'[1]Price List, Weapons &amp; Items'!B$1:L$1048576,COLUMN('[1]Price List, Weapons &amp; Items'!$L$11)-1,0)</f>
        <v>no price, 0 count</v>
      </c>
      <c r="AW1046988" s="5" t="n">
        <f aca="false">IF(U1046988="Yes",1,0)</f>
        <v>1</v>
      </c>
      <c r="AX1046988" s="5" t="n">
        <f aca="false">IF(D1046988="Military",IF(OR(IFERROR(SEARCH("equipment",E1046988,1),0)&gt;0,IFERROR(SEARCH("weapons",E1046988,1),0)&gt;0),1,0),0)</f>
        <v>1</v>
      </c>
      <c r="AY1046988" s="5" t="str">
        <f aca="false">IFERROR(IF(VALUE(TEXT(C1046988,"mm"))=IF(AK1046988&gt;12,AK1046988-12,AK1046988),".",IF(TEXT(C1046988,"mm")="01",".",1)),"Value is not in date format")</f>
        <v>.</v>
      </c>
      <c r="AZ1046988" s="5" t="str">
        <f aca="false">IF(AND(A1046988=A1046987,C1046988=C1046987)=TRUE(),IF(F1046988=F1046987,".","1"),".")</f>
        <v>.</v>
      </c>
      <c r="BA1046988" s="5" t="str">
        <f aca="false">IF(AND(_xlfn.ISFORMULA(R1046988),_xlfn.ISFORMULA(S1046988),_xlfn.ISFORMULA(T1046988))=TRUE(),".",1)</f>
        <v>.</v>
      </c>
      <c r="BB1046988" s="5" t="str">
        <f aca="false">IF(T1046988&lt;&gt;".",IF(T1046988&gt;S1046988,1,"."),".")</f>
        <v>.</v>
      </c>
      <c r="BC1046988" s="5" t="n">
        <f aca="false">IFERROR(VLOOKUP(B1046988,'[1]Share, Heavy Weapons to Ukraine'!B$1:AA$1048576,COLUMN('[1]Share, Heavy Weapons to Ukraine'!C1046997)-1,0),0)</f>
        <v>1</v>
      </c>
      <c r="BD1046988" s="5" t="n">
        <f aca="false">VLOOKUP(Sheet1!B1046988,'[1]Country Summary (€)'!B$1:F$1048576,COLUMN('[1]Country Summary (€)'!C1046998)-1,FALSE())</f>
        <v>0</v>
      </c>
      <c r="BE1046988" s="5" t="str">
        <f aca="false">IF(AND(AG1046988=1,D1046988="Military",H1046988&lt;&gt;"Not given")=TRUE(),IF(SUMIFS(#REF!,#REF!,A1046988)&gt;0,ABS((SUMIFS(#REF!,#REF!,A1046988)/VLOOKUP("USD",'[1]Exchange Rates'!B$1:C$1048576,2,0)))/S1046988,"."),".")</f>
        <v>.</v>
      </c>
      <c r="BF1046988" s="1" t="str">
        <f aca="false">IF(AND(AG1046988=1,D1046988="Military",H1046988&lt;&gt;"Not given")=TRUE(),IF(SUMIFS(#REF!,#REF!,A1046988)&gt;0,IF((ABS((SUMIFS(#REF!,#REF!,A1046988)/VLOOKUP("USD",'[1]Exchange Rates'!B$1:C$1048576,2,0)))/S1046988)&gt;1,(SUMIFS(#REF!,#REF!,A1046988)-S1046988)/S1046988,(S1046988-SUMIFS(#REF!,#REF!,A1046988))/SUMIFS(#REF!,#REF!,A1046988)),"."),".")</f>
        <v>.</v>
      </c>
    </row>
    <row r="1046989" customFormat="false" ht="15.75" hidden="false" customHeight="true" outlineLevel="0" collapsed="false">
      <c r="A1046989" s="3" t="s">
        <v>104</v>
      </c>
      <c r="B1046989" s="37" t="s">
        <v>57</v>
      </c>
      <c r="C1046989" s="38" t="n">
        <v>44792</v>
      </c>
      <c r="D1046989" s="37" t="s">
        <v>105</v>
      </c>
      <c r="E1046989" s="3" t="s">
        <v>106</v>
      </c>
      <c r="F1046989" s="4" t="s">
        <v>293</v>
      </c>
      <c r="G1046989" s="5" t="s">
        <v>61</v>
      </c>
      <c r="H1046989" s="53" t="n">
        <v>775000000</v>
      </c>
      <c r="I1046989" s="37" t="s">
        <v>305</v>
      </c>
      <c r="J1046989" s="7" t="str">
        <f aca="false">VLOOKUP($I1046989,'[1]Price List, Weapons &amp; Items'!B$1:C$1048576,2,0)</f>
        <v>Heavy weapon</v>
      </c>
      <c r="K1046989" s="7" t="str">
        <f aca="false">IF(I1046989=".",I1046989,VLOOKUP($I1046989,'[1]Price List, Weapons &amp; Items'!B$1:D$1048576,3,0))</f>
        <v>Armored Utility Vehicle (AUV)</v>
      </c>
      <c r="L1046989" s="8" t="n">
        <f aca="false">VLOOKUP(I1046989,'[1]Price List, Weapons &amp; Items'!B$1:E$1048576,4,0)</f>
        <v>0</v>
      </c>
      <c r="M1046989" s="40" t="n">
        <v>50</v>
      </c>
      <c r="N1046989" s="9" t="n">
        <v>50</v>
      </c>
      <c r="O1046989" s="9" t="n">
        <f aca="false">VLOOKUP($I1046989,'[1]Price List, Weapons &amp; Items'!B$1:G$1048576,6,0)</f>
        <v>254717</v>
      </c>
      <c r="P1046989" s="6" t="str">
        <f aca="false">IF(TYPE(M1046989)=1,IF(TYPE(O1046989)=1,M1046989*O1046989,"No price"),".")</f>
        <v>No price</v>
      </c>
      <c r="Q1046989" s="6" t="str">
        <f aca="false">IF(TYPE(N1046989)=1,IF(TYPE(O1046989)=1,N1046989*O1046989,"No price"),".")</f>
        <v>No price</v>
      </c>
      <c r="R1046989" s="6" t="str">
        <f aca="false">IF(AG1046989=1,IF(H1046989&lt;&gt;"Not given",H1046989,IF(TYPE(H1046989)=2,IF(SUMIFS(#REF!,#REF!,A1046989)&gt;0,SUMIFS(#REF!,#REF!,A1046989),"."),"Format error")),"")</f>
        <v/>
      </c>
      <c r="S1046989" s="6" t="str">
        <f aca="false">IF(AND(AG1046989=1,R1046989&lt;&gt;".")=TRUE(),R1046989/VLOOKUP(G1046989,'[1]Exchange Rates'!B$1:C$1048576,2,0),IF(R1046989=".",".",""))</f>
        <v/>
      </c>
      <c r="T1046989" s="6" t="str">
        <f aca="false">IF(AG1046989=1,IF(AI1046989="Value is not given at all",".",IF(AI1046989="Value is given by the source",S1046989,IF(AI1046989="Value is calculated with prices",(IF(SUMIFS(#REF!,#REF!,A1046989)&gt;0,SUMIFS(#REF!,#REF!,A1046989),"."))/VLOOKUP("USD",'[1]Exchange Rates'!B$1:C$1048576,2,0),"Error with coding"))),"")</f>
        <v/>
      </c>
      <c r="U1046989" s="5" t="s">
        <v>63</v>
      </c>
      <c r="V1046989" s="42" t="s">
        <v>294</v>
      </c>
      <c r="W1046989" s="45" t="s">
        <v>72</v>
      </c>
      <c r="X1046989" s="45" t="s">
        <v>76</v>
      </c>
      <c r="Y1046989" s="45" t="s">
        <v>306</v>
      </c>
      <c r="Z1046989" s="43" t="n">
        <v>0</v>
      </c>
      <c r="AA1046989" s="5" t="n">
        <v>0</v>
      </c>
      <c r="AB1046989" s="5" t="n">
        <f aca="false">IF(AND(D1046989="Humanitarian", AE1046989&lt;&gt;"."), 1, 0)</f>
        <v>0</v>
      </c>
      <c r="AC1046989" s="5" t="n">
        <f aca="false">IF(OR(M1046989="undisclosed", M1046989="."), 0, IF(M1046989=N1046989, 1, 0))</f>
        <v>1</v>
      </c>
      <c r="AD1046989" s="5" t="n">
        <v>1</v>
      </c>
      <c r="AE1046989" s="48" t="s">
        <v>146</v>
      </c>
      <c r="AF1046989" s="12" t="str">
        <f aca="false">""</f>
        <v/>
      </c>
      <c r="AG1046989" s="36" t="n">
        <v>0</v>
      </c>
      <c r="AH1046989" s="46" t="s">
        <v>66</v>
      </c>
      <c r="AI1046989" s="36" t="s">
        <v>66</v>
      </c>
      <c r="AJ1046989" s="36" t="n">
        <v>1</v>
      </c>
      <c r="AK1046989" s="36" t="n">
        <v>8</v>
      </c>
      <c r="AL1046989" s="36" t="n">
        <v>0</v>
      </c>
      <c r="AM1046989" s="36" t="n">
        <f aca="false">IF(OR(AN1046989="2022-2023",AN1046989=2022), 1, 0)</f>
        <v>1</v>
      </c>
      <c r="AN1046989" s="36" t="s">
        <v>68</v>
      </c>
      <c r="AO1046989" s="36" t="n">
        <f aca="false">VLOOKUP($I1046989,'[1]Price List, Weapons &amp; Items'!B$1:F$1048576,5,0)</f>
        <v>1</v>
      </c>
      <c r="AP1046989" s="36" t="n">
        <f aca="false">IF(AND(AO1046989=1,M1046989="undisclosed")=TRUE(),1,0)</f>
        <v>0</v>
      </c>
      <c r="AQ1046989" s="36" t="n">
        <f aca="false">IF(AND(AO1046989=1,N1046989="undisclosed")=TRUE(),1,0)</f>
        <v>0</v>
      </c>
      <c r="AR1046989" s="36" t="n">
        <f aca="false">IFERROR(IF(SEARCH("ammuni",I1046989,1)&gt;0,1,0),0)</f>
        <v>0</v>
      </c>
      <c r="AS1046989" s="5" t="str">
        <f aca="false">VLOOKUP($I1046989,'[1]Price List, Weapons &amp; Items'!B$1:L$1048576,COLUMN('[1]Price List, Weapons &amp; Items'!$J$11)-1,0)</f>
        <v>Military media (incl. websites)</v>
      </c>
      <c r="AT1046989" s="5" t="str">
        <f aca="false">IF(I1046989=".",".",VLOOKUP($I1046989,'[1]Price List, Weapons &amp; Items'!B$1:J$1048576,3,0))</f>
        <v>Armored Utility Vehicle (AUV)</v>
      </c>
      <c r="AU1046989" s="13" t="str">
        <f aca="true">IF(AG1046989=1,(OFFSET(I1046989,0,0,COUNTIF(#REF!,A1046989),1)),"")</f>
        <v/>
      </c>
      <c r="AV1046989" s="5" t="n">
        <f aca="false">VLOOKUP($I1046989,'[1]Price List, Weapons &amp; Items'!B$1:L$1048576,COLUMN('[1]Price List, Weapons &amp; Items'!$L$11)-1,0)</f>
        <v>0</v>
      </c>
      <c r="AW1046989" s="5" t="n">
        <f aca="false">IF(U1046989="Yes",1,0)</f>
        <v>1</v>
      </c>
      <c r="AX1046989" s="5" t="n">
        <f aca="false">IF(D1046989="Military",IF(OR(IFERROR(SEARCH("equipment",E1046989,1),0)&gt;0,IFERROR(SEARCH("weapons",E1046989,1),0)&gt;0),1,0),0)</f>
        <v>1</v>
      </c>
      <c r="AY1046989" s="5" t="str">
        <f aca="false">IFERROR(IF(VALUE(TEXT(C1046989,"mm"))=IF(AK1046989&gt;12,AK1046989-12,AK1046989),".",IF(TEXT(C1046989,"mm")="01",".",1)),"Value is not in date format")</f>
        <v>.</v>
      </c>
      <c r="AZ1046989" s="5" t="str">
        <f aca="false">IF(AND(A1046989=A1046988,C1046989=C1046988)=TRUE(),IF(F1046989=F1046988,".","1"),".")</f>
        <v>.</v>
      </c>
      <c r="BA1046989" s="5" t="str">
        <f aca="false">IF(AND(_xlfn.ISFORMULA(R1046989),_xlfn.ISFORMULA(S1046989),_xlfn.ISFORMULA(T1046989))=TRUE(),".",1)</f>
        <v>.</v>
      </c>
      <c r="BB1046989" s="5" t="str">
        <f aca="false">IF(T1046989&lt;&gt;".",IF(T1046989&gt;S1046989,1,"."),".")</f>
        <v>.</v>
      </c>
      <c r="BC1046989" s="5" t="n">
        <f aca="false">IFERROR(VLOOKUP(B1046989,'[1]Share, Heavy Weapons to Ukraine'!B$1:AA$1048576,COLUMN('[1]Share, Heavy Weapons to Ukraine'!C1046998)-1,0),0)</f>
        <v>1</v>
      </c>
      <c r="BD1046989" s="5" t="n">
        <f aca="false">VLOOKUP(Sheet1!B1046989,'[1]Country Summary (€)'!B$1:F$1048576,COLUMN('[1]Country Summary (€)'!C1046999)-1,FALSE())</f>
        <v>0</v>
      </c>
      <c r="BE1046989" s="5" t="str">
        <f aca="false">IF(AND(AG1046989=1,D1046989="Military",H1046989&lt;&gt;"Not given")=TRUE(),IF(SUMIFS(#REF!,#REF!,A1046989)&gt;0,ABS((SUMIFS(#REF!,#REF!,A1046989)/VLOOKUP("USD",'[1]Exchange Rates'!B$1:C$1048576,2,0)))/S1046989,"."),".")</f>
        <v>.</v>
      </c>
      <c r="BF1046989" s="1" t="str">
        <f aca="false">IF(AND(AG1046989=1,D1046989="Military",H1046989&lt;&gt;"Not given")=TRUE(),IF(SUMIFS(#REF!,#REF!,A1046989)&gt;0,IF((ABS((SUMIFS(#REF!,#REF!,A1046989)/VLOOKUP("USD",'[1]Exchange Rates'!B$1:C$1048576,2,0)))/S1046989)&gt;1,(SUMIFS(#REF!,#REF!,A1046989)-S1046989)/S1046989,(S1046989-SUMIFS(#REF!,#REF!,A1046989))/SUMIFS(#REF!,#REF!,A1046989)),"."),".")</f>
        <v>.</v>
      </c>
    </row>
    <row r="1046990" customFormat="false" ht="15.75" hidden="false" customHeight="true" outlineLevel="0" collapsed="false">
      <c r="A1046990" s="3" t="s">
        <v>104</v>
      </c>
      <c r="B1046990" s="37" t="s">
        <v>57</v>
      </c>
      <c r="C1046990" s="38" t="n">
        <v>44792</v>
      </c>
      <c r="D1046990" s="37" t="s">
        <v>105</v>
      </c>
      <c r="E1046990" s="3" t="s">
        <v>106</v>
      </c>
      <c r="F1046990" s="4" t="s">
        <v>293</v>
      </c>
      <c r="G1046990" s="5" t="s">
        <v>61</v>
      </c>
      <c r="H1046990" s="53" t="n">
        <v>775000000</v>
      </c>
      <c r="I1046990" s="37" t="s">
        <v>307</v>
      </c>
      <c r="J1046990" s="7" t="str">
        <f aca="false">VLOOKUP($I1046990,'[1]Price List, Weapons &amp; Items'!B$1:C$1048576,2,0)</f>
        <v>Ammunition for heavy weapon</v>
      </c>
      <c r="K1046990" s="7" t="str">
        <f aca="false">IF(I1046990=".",I1046990,VLOOKUP($I1046990,'[1]Price List, Weapons &amp; Items'!B$1:D$1048576,3,0))</f>
        <v>missile</v>
      </c>
      <c r="L1046990" s="8" t="n">
        <f aca="false">VLOOKUP(I1046990,'[1]Price List, Weapons &amp; Items'!B$1:E$1048576,4,0)</f>
        <v>0</v>
      </c>
      <c r="M1046990" s="40" t="n">
        <v>1500</v>
      </c>
      <c r="N1046990" s="9" t="n">
        <v>1500</v>
      </c>
      <c r="O1046990" s="9" t="n">
        <f aca="false">VLOOKUP($I1046990,'[1]Price List, Weapons &amp; Items'!B$1:G$1048576,6,0)</f>
        <v>9000</v>
      </c>
      <c r="P1046990" s="6" t="str">
        <f aca="false">IF(TYPE(M1046990)=1,IF(TYPE(O1046990)=1,M1046990*O1046990,"No price"),".")</f>
        <v>No price</v>
      </c>
      <c r="Q1046990" s="6" t="str">
        <f aca="false">IF(TYPE(N1046990)=1,IF(TYPE(O1046990)=1,N1046990*O1046990,"No price"),".")</f>
        <v>No price</v>
      </c>
      <c r="R1046990" s="6" t="str">
        <f aca="false">IF(AG1046990=1,IF(H1046990&lt;&gt;"Not given",H1046990,IF(TYPE(H1046990)=2,IF(SUMIFS(#REF!,#REF!,A1046990)&gt;0,SUMIFS(#REF!,#REF!,A1046990),"."),"Format error")),"")</f>
        <v/>
      </c>
      <c r="S1046990" s="6" t="str">
        <f aca="false">IF(AND(AG1046990=1,R1046990&lt;&gt;".")=TRUE(),R1046990/VLOOKUP(G1046990,'[1]Exchange Rates'!B$1:C$1048576,2,0),IF(R1046990=".",".",""))</f>
        <v/>
      </c>
      <c r="T1046990" s="6" t="str">
        <f aca="false">IF(AG1046990=1,IF(AI1046990="Value is not given at all",".",IF(AI1046990="Value is given by the source",S1046990,IF(AI1046990="Value is calculated with prices",(IF(SUMIFS(#REF!,#REF!,A1046990)&gt;0,SUMIFS(#REF!,#REF!,A1046990),"."))/VLOOKUP("USD",'[1]Exchange Rates'!B$1:C$1048576,2,0),"Error with coding"))),"")</f>
        <v/>
      </c>
      <c r="U1046990" s="5" t="s">
        <v>63</v>
      </c>
      <c r="V1046990" s="42" t="s">
        <v>294</v>
      </c>
      <c r="W1046990" s="45" t="s">
        <v>72</v>
      </c>
      <c r="X1046990" s="45" t="s">
        <v>76</v>
      </c>
      <c r="Y1046990" s="45" t="s">
        <v>308</v>
      </c>
      <c r="Z1046990" s="43" t="n">
        <v>0</v>
      </c>
      <c r="AA1046990" s="5" t="n">
        <v>0</v>
      </c>
      <c r="AB1046990" s="5" t="n">
        <f aca="false">IF(AND(D1046990="Humanitarian", AE1046990&lt;&gt;"."), 1, 0)</f>
        <v>0</v>
      </c>
      <c r="AC1046990" s="5" t="n">
        <f aca="false">IF(OR(M1046990="undisclosed", M1046990="."), 0, IF(M1046990=N1046990, 1, 0))</f>
        <v>1</v>
      </c>
      <c r="AD1046990" s="5" t="n">
        <v>1</v>
      </c>
      <c r="AE1046990" s="45" t="s">
        <v>108</v>
      </c>
      <c r="AF1046990" s="12" t="str">
        <f aca="false">""</f>
        <v/>
      </c>
      <c r="AG1046990" s="36" t="n">
        <v>0</v>
      </c>
      <c r="AH1046990" s="46" t="s">
        <v>66</v>
      </c>
      <c r="AI1046990" s="36" t="s">
        <v>66</v>
      </c>
      <c r="AJ1046990" s="36" t="n">
        <v>1</v>
      </c>
      <c r="AK1046990" s="36" t="n">
        <v>8</v>
      </c>
      <c r="AL1046990" s="36" t="n">
        <v>0</v>
      </c>
      <c r="AM1046990" s="36" t="n">
        <f aca="false">IF(OR(AN1046990="2022-2023",AN1046990=2022), 1, 0)</f>
        <v>1</v>
      </c>
      <c r="AN1046990" s="36" t="s">
        <v>68</v>
      </c>
      <c r="AO1046990" s="36" t="n">
        <f aca="false">VLOOKUP($I1046990,'[1]Price List, Weapons &amp; Items'!B$1:F$1048576,5,0)</f>
        <v>0</v>
      </c>
      <c r="AP1046990" s="36" t="n">
        <f aca="false">IF(AND(AO1046990=1,M1046990="undisclosed")=TRUE(),1,0)</f>
        <v>0</v>
      </c>
      <c r="AQ1046990" s="36" t="n">
        <f aca="false">IF(AND(AO1046990=1,N1046990="undisclosed")=TRUE(),1,0)</f>
        <v>0</v>
      </c>
      <c r="AR1046990" s="36" t="n">
        <f aca="false">IFERROR(IF(SEARCH("ammuni",I1046990,1)&gt;0,1,0),0)</f>
        <v>0</v>
      </c>
      <c r="AS1046990" s="5" t="str">
        <f aca="false">VLOOKUP($I1046990,'[1]Price List, Weapons &amp; Items'!B$1:L$1048576,COLUMN('[1]Price List, Weapons &amp; Items'!$J$11)-1,0)</f>
        <v>Media reports (incl. social media)</v>
      </c>
      <c r="AT1046990" s="5" t="str">
        <f aca="false">IF(I1046990=".",".",VLOOKUP($I1046990,'[1]Price List, Weapons &amp; Items'!B$1:J$1048576,3,0))</f>
        <v>missile</v>
      </c>
      <c r="AU1046990" s="13" t="str">
        <f aca="true">IF(AG1046990=1,(OFFSET(I1046990,0,0,COUNTIF(#REF!,A1046990),1)),"")</f>
        <v/>
      </c>
      <c r="AV1046990" s="5" t="n">
        <f aca="false">VLOOKUP($I1046990,'[1]Price List, Weapons &amp; Items'!B$1:L$1048576,COLUMN('[1]Price List, Weapons &amp; Items'!$L$11)-1,0)</f>
        <v>0</v>
      </c>
      <c r="AW1046990" s="5" t="n">
        <f aca="false">IF(U1046990="Yes",1,0)</f>
        <v>1</v>
      </c>
      <c r="AX1046990" s="5" t="n">
        <f aca="false">IF(D1046990="Military",IF(OR(IFERROR(SEARCH("equipment",E1046990,1),0)&gt;0,IFERROR(SEARCH("weapons",E1046990,1),0)&gt;0),1,0),0)</f>
        <v>1</v>
      </c>
      <c r="AY1046990" s="5" t="str">
        <f aca="false">IFERROR(IF(VALUE(TEXT(C1046990,"mm"))=IF(AK1046990&gt;12,AK1046990-12,AK1046990),".",IF(TEXT(C1046990,"mm")="01",".",1)),"Value is not in date format")</f>
        <v>.</v>
      </c>
      <c r="AZ1046990" s="5" t="str">
        <f aca="false">IF(AND(A1046990=A1046989,C1046990=C1046989)=TRUE(),IF(F1046990=F1046989,".","1"),".")</f>
        <v>.</v>
      </c>
      <c r="BA1046990" s="5" t="str">
        <f aca="false">IF(AND(_xlfn.ISFORMULA(R1046990),_xlfn.ISFORMULA(S1046990),_xlfn.ISFORMULA(T1046990))=TRUE(),".",1)</f>
        <v>.</v>
      </c>
      <c r="BB1046990" s="5" t="str">
        <f aca="false">IF(T1046990&lt;&gt;".",IF(T1046990&gt;S1046990,1,"."),".")</f>
        <v>.</v>
      </c>
      <c r="BC1046990" s="5" t="n">
        <f aca="false">IFERROR(VLOOKUP(B1046990,'[1]Share, Heavy Weapons to Ukraine'!B$1:AA$1048576,COLUMN('[1]Share, Heavy Weapons to Ukraine'!C1046999)-1,0),0)</f>
        <v>1</v>
      </c>
      <c r="BD1046990" s="5" t="n">
        <f aca="false">VLOOKUP(Sheet1!B1046990,'[1]Country Summary (€)'!B$1:F$1048576,COLUMN('[1]Country Summary (€)'!C1047000)-1,FALSE())</f>
        <v>0</v>
      </c>
      <c r="BE1046990" s="5" t="str">
        <f aca="false">IF(AND(AG1046990=1,D1046990="Military",H1046990&lt;&gt;"Not given")=TRUE(),IF(SUMIFS(#REF!,#REF!,A1046990)&gt;0,ABS((SUMIFS(#REF!,#REF!,A1046990)/VLOOKUP("USD",'[1]Exchange Rates'!B$1:C$1048576,2,0)))/S1046990,"."),".")</f>
        <v>.</v>
      </c>
      <c r="BF1046990" s="1" t="str">
        <f aca="false">IF(AND(AG1046990=1,D1046990="Military",H1046990&lt;&gt;"Not given")=TRUE(),IF(SUMIFS(#REF!,#REF!,A1046990)&gt;0,IF((ABS((SUMIFS(#REF!,#REF!,A1046990)/VLOOKUP("USD",'[1]Exchange Rates'!B$1:C$1048576,2,0)))/S1046990)&gt;1,(SUMIFS(#REF!,#REF!,A1046990)-S1046990)/S1046990,(S1046990-SUMIFS(#REF!,#REF!,A1046990))/SUMIFS(#REF!,#REF!,A1046990)),"."),".")</f>
        <v>.</v>
      </c>
    </row>
    <row r="1046991" customFormat="false" ht="15.75" hidden="false" customHeight="true" outlineLevel="0" collapsed="false">
      <c r="A1046991" s="3" t="s">
        <v>104</v>
      </c>
      <c r="B1046991" s="37" t="s">
        <v>57</v>
      </c>
      <c r="C1046991" s="38" t="n">
        <v>44792</v>
      </c>
      <c r="D1046991" s="37" t="s">
        <v>105</v>
      </c>
      <c r="E1046991" s="3" t="s">
        <v>106</v>
      </c>
      <c r="F1046991" s="4" t="s">
        <v>293</v>
      </c>
      <c r="G1046991" s="5" t="s">
        <v>61</v>
      </c>
      <c r="H1046991" s="53" t="n">
        <v>775000000</v>
      </c>
      <c r="I1046991" s="37" t="s">
        <v>309</v>
      </c>
      <c r="J1046991" s="7" t="str">
        <f aca="false">VLOOKUP($I1046991,'[1]Price List, Weapons &amp; Items'!B$1:C$1048576,2,0)</f>
        <v>Portable defence system</v>
      </c>
      <c r="K1046991" s="7" t="str">
        <f aca="false">IF(I1046991=".",I1046991,VLOOKUP($I1046991,'[1]Price List, Weapons &amp; Items'!B$1:D$1048576,3,0))</f>
        <v>Light Anti-armor Weapon (LAW)</v>
      </c>
      <c r="L1046991" s="8" t="n">
        <f aca="false">VLOOKUP(I1046991,'[1]Price List, Weapons &amp; Items'!B$1:E$1048576,4,0)</f>
        <v>0</v>
      </c>
      <c r="M1046991" s="40" t="n">
        <v>1000</v>
      </c>
      <c r="N1046991" s="9" t="n">
        <v>1000</v>
      </c>
      <c r="O1046991" s="9" t="n">
        <f aca="false">VLOOKUP($I1046991,'[1]Price List, Weapons &amp; Items'!B$1:G$1048576,6,0)</f>
        <v>246216</v>
      </c>
      <c r="P1046991" s="6" t="str">
        <f aca="false">IF(TYPE(M1046991)=1,IF(TYPE(O1046991)=1,M1046991*O1046991,"No price"),".")</f>
        <v>No price</v>
      </c>
      <c r="Q1046991" s="6" t="str">
        <f aca="false">IF(TYPE(N1046991)=1,IF(TYPE(O1046991)=1,N1046991*O1046991,"No price"),".")</f>
        <v>No price</v>
      </c>
      <c r="R1046991" s="6" t="str">
        <f aca="false">IF(AG1046991=1,IF(H1046991&lt;&gt;"Not given",H1046991,IF(TYPE(H1046991)=2,IF(SUMIFS(#REF!,#REF!,A1046991)&gt;0,SUMIFS(#REF!,#REF!,A1046991),"."),"Format error")),"")</f>
        <v/>
      </c>
      <c r="S1046991" s="6" t="str">
        <f aca="false">IF(AND(AG1046991=1,R1046991&lt;&gt;".")=TRUE(),R1046991/VLOOKUP(G1046991,'[1]Exchange Rates'!B$1:C$1048576,2,0),IF(R1046991=".",".",""))</f>
        <v/>
      </c>
      <c r="T1046991" s="6" t="str">
        <f aca="false">IF(AG1046991=1,IF(AI1046991="Value is not given at all",".",IF(AI1046991="Value is given by the source",S1046991,IF(AI1046991="Value is calculated with prices",(IF(SUMIFS(#REF!,#REF!,A1046991)&gt;0,SUMIFS(#REF!,#REF!,A1046991),"."))/VLOOKUP("USD",'[1]Exchange Rates'!B$1:C$1048576,2,0),"Error with coding"))),"")</f>
        <v/>
      </c>
      <c r="U1046991" s="5" t="s">
        <v>63</v>
      </c>
      <c r="V1046991" s="42" t="s">
        <v>294</v>
      </c>
      <c r="W1046991" s="45" t="s">
        <v>72</v>
      </c>
      <c r="X1046991" s="45" t="s">
        <v>76</v>
      </c>
      <c r="Y1046991" s="45" t="s">
        <v>310</v>
      </c>
      <c r="Z1046991" s="43" t="n">
        <v>0</v>
      </c>
      <c r="AA1046991" s="5" t="n">
        <v>0</v>
      </c>
      <c r="AB1046991" s="5" t="n">
        <f aca="false">IF(AND(D1046991="Humanitarian", AE1046991&lt;&gt;"."), 1, 0)</f>
        <v>0</v>
      </c>
      <c r="AC1046991" s="5" t="n">
        <f aca="false">IF(OR(M1046991="undisclosed", M1046991="."), 0, IF(M1046991=N1046991, 1, 0))</f>
        <v>1</v>
      </c>
      <c r="AD1046991" s="5" t="n">
        <v>1</v>
      </c>
      <c r="AE1046991" s="45" t="s">
        <v>108</v>
      </c>
      <c r="AF1046991" s="12" t="str">
        <f aca="false">""</f>
        <v/>
      </c>
      <c r="AG1046991" s="36" t="n">
        <v>0</v>
      </c>
      <c r="AH1046991" s="46" t="s">
        <v>66</v>
      </c>
      <c r="AI1046991" s="36" t="s">
        <v>66</v>
      </c>
      <c r="AJ1046991" s="36" t="n">
        <v>1</v>
      </c>
      <c r="AK1046991" s="36" t="n">
        <v>8</v>
      </c>
      <c r="AL1046991" s="36" t="n">
        <v>0</v>
      </c>
      <c r="AM1046991" s="36" t="n">
        <f aca="false">IF(OR(AN1046991="2022-2023",AN1046991=2022), 1, 0)</f>
        <v>1</v>
      </c>
      <c r="AN1046991" s="36" t="s">
        <v>68</v>
      </c>
      <c r="AO1046991" s="36" t="n">
        <f aca="false">VLOOKUP($I1046991,'[1]Price List, Weapons &amp; Items'!B$1:F$1048576,5,0)</f>
        <v>0</v>
      </c>
      <c r="AP1046991" s="36" t="n">
        <f aca="false">IF(AND(AO1046991=1,M1046991="undisclosed")=TRUE(),1,0)</f>
        <v>0</v>
      </c>
      <c r="AQ1046991" s="36" t="n">
        <f aca="false">IF(AND(AO1046991=1,N1046991="undisclosed")=TRUE(),1,0)</f>
        <v>0</v>
      </c>
      <c r="AR1046991" s="36" t="n">
        <f aca="false">IFERROR(IF(SEARCH("ammuni",I1046991,1)&gt;0,1,0),0)</f>
        <v>0</v>
      </c>
      <c r="AS1046991" s="5" t="str">
        <f aca="false">VLOOKUP($I1046991,'[1]Price List, Weapons &amp; Items'!B$1:L$1048576,COLUMN('[1]Price List, Weapons &amp; Items'!$J$11)-1,0)</f>
        <v>Government information</v>
      </c>
      <c r="AT1046991" s="5" t="str">
        <f aca="false">IF(I1046991=".",".",VLOOKUP($I1046991,'[1]Price List, Weapons &amp; Items'!B$1:J$1048576,3,0))</f>
        <v>Light Anti-armor Weapon (LAW)</v>
      </c>
      <c r="AU1046991" s="13" t="str">
        <f aca="true">IF(AG1046991=1,(OFFSET(I1046991,0,0,COUNTIF(#REF!,A1046991),1)),"")</f>
        <v/>
      </c>
      <c r="AV1046991" s="5" t="n">
        <f aca="false">VLOOKUP($I1046991,'[1]Price List, Weapons &amp; Items'!B$1:L$1048576,COLUMN('[1]Price List, Weapons &amp; Items'!$L$11)-1,0)</f>
        <v>0</v>
      </c>
      <c r="AW1046991" s="5" t="n">
        <f aca="false">IF(U1046991="Yes",1,0)</f>
        <v>1</v>
      </c>
      <c r="AX1046991" s="5" t="n">
        <f aca="false">IF(D1046991="Military",IF(OR(IFERROR(SEARCH("equipment",E1046991,1),0)&gt;0,IFERROR(SEARCH("weapons",E1046991,1),0)&gt;0),1,0),0)</f>
        <v>1</v>
      </c>
      <c r="AY1046991" s="5" t="str">
        <f aca="false">IFERROR(IF(VALUE(TEXT(C1046991,"mm"))=IF(AK1046991&gt;12,AK1046991-12,AK1046991),".",IF(TEXT(C1046991,"mm")="01",".",1)),"Value is not in date format")</f>
        <v>.</v>
      </c>
      <c r="AZ1046991" s="5" t="str">
        <f aca="false">IF(AND(A1046991=A1046990,C1046991=C1046990)=TRUE(),IF(F1046991=F1046990,".","1"),".")</f>
        <v>.</v>
      </c>
      <c r="BA1046991" s="5" t="str">
        <f aca="false">IF(AND(_xlfn.ISFORMULA(R1046991),_xlfn.ISFORMULA(S1046991),_xlfn.ISFORMULA(T1046991))=TRUE(),".",1)</f>
        <v>.</v>
      </c>
      <c r="BB1046991" s="5" t="str">
        <f aca="false">IF(T1046991&lt;&gt;".",IF(T1046991&gt;S1046991,1,"."),".")</f>
        <v>.</v>
      </c>
      <c r="BC1046991" s="5" t="n">
        <f aca="false">IFERROR(VLOOKUP(B1046991,'[1]Share, Heavy Weapons to Ukraine'!B$1:AA$1048576,COLUMN('[1]Share, Heavy Weapons to Ukraine'!C1047000)-1,0),0)</f>
        <v>1</v>
      </c>
      <c r="BD1046991" s="5" t="n">
        <f aca="false">VLOOKUP(Sheet1!B1046991,'[1]Country Summary (€)'!B$1:F$1048576,COLUMN('[1]Country Summary (€)'!C1047001)-1,FALSE())</f>
        <v>0</v>
      </c>
      <c r="BE1046991" s="5" t="str">
        <f aca="false">IF(AND(AG1046991=1,D1046991="Military",H1046991&lt;&gt;"Not given")=TRUE(),IF(SUMIFS(#REF!,#REF!,A1046991)&gt;0,ABS((SUMIFS(#REF!,#REF!,A1046991)/VLOOKUP("USD",'[1]Exchange Rates'!B$1:C$1048576,2,0)))/S1046991,"."),".")</f>
        <v>.</v>
      </c>
      <c r="BF1046991" s="1" t="str">
        <f aca="false">IF(AND(AG1046991=1,D1046991="Military",H1046991&lt;&gt;"Not given")=TRUE(),IF(SUMIFS(#REF!,#REF!,A1046991)&gt;0,IF((ABS((SUMIFS(#REF!,#REF!,A1046991)/VLOOKUP("USD",'[1]Exchange Rates'!B$1:C$1048576,2,0)))/S1046991)&gt;1,(SUMIFS(#REF!,#REF!,A1046991)-S1046991)/S1046991,(S1046991-SUMIFS(#REF!,#REF!,A1046991))/SUMIFS(#REF!,#REF!,A1046991)),"."),".")</f>
        <v>.</v>
      </c>
    </row>
    <row r="1046992" customFormat="false" ht="15.75" hidden="false" customHeight="true" outlineLevel="0" collapsed="false">
      <c r="A1046992" s="3" t="s">
        <v>104</v>
      </c>
      <c r="B1046992" s="37" t="s">
        <v>57</v>
      </c>
      <c r="C1046992" s="38" t="n">
        <v>44792</v>
      </c>
      <c r="D1046992" s="37" t="s">
        <v>105</v>
      </c>
      <c r="E1046992" s="3" t="s">
        <v>106</v>
      </c>
      <c r="F1046992" s="4" t="s">
        <v>293</v>
      </c>
      <c r="G1046992" s="5" t="s">
        <v>61</v>
      </c>
      <c r="H1046992" s="53" t="n">
        <v>775000000</v>
      </c>
      <c r="I1046992" s="37" t="s">
        <v>311</v>
      </c>
      <c r="J1046992" s="7" t="str">
        <f aca="false">VLOOKUP($I1046992,'[1]Price List, Weapons &amp; Items'!B$1:C$1048576,2,0)</f>
        <v>Ammunition for portable defence system</v>
      </c>
      <c r="K1046992" s="7" t="str">
        <f aca="false">IF(I1046992=".",I1046992,VLOOKUP($I1046992,'[1]Price List, Weapons &amp; Items'!B$1:D$1048576,3,0))</f>
        <v>Light Anti-armor Weapon (LAW) ammunition</v>
      </c>
      <c r="L1046992" s="8" t="n">
        <f aca="false">VLOOKUP(I1046992,'[1]Price List, Weapons &amp; Items'!B$1:E$1048576,4,0)</f>
        <v>0</v>
      </c>
      <c r="M1046992" s="40" t="n">
        <v>2000</v>
      </c>
      <c r="N1046992" s="9" t="n">
        <v>2000</v>
      </c>
      <c r="O1046992" s="9" t="n">
        <f aca="false">VLOOKUP($I1046992,'[1]Price List, Weapons &amp; Items'!B$1:G$1048576,6,0)</f>
        <v>78000</v>
      </c>
      <c r="P1046992" s="6" t="str">
        <f aca="false">IF(TYPE(M1046992)=1,IF(TYPE(O1046992)=1,M1046992*O1046992,"No price"),".")</f>
        <v>No price</v>
      </c>
      <c r="Q1046992" s="6" t="str">
        <f aca="false">IF(TYPE(N1046992)=1,IF(TYPE(O1046992)=1,N1046992*O1046992,"No price"),".")</f>
        <v>No price</v>
      </c>
      <c r="R1046992" s="6" t="str">
        <f aca="false">IF(AG1046992=1,IF(H1046992&lt;&gt;"Not given",H1046992,IF(TYPE(H1046992)=2,IF(SUMIFS(#REF!,#REF!,A1046992)&gt;0,SUMIFS(#REF!,#REF!,A1046992),"."),"Format error")),"")</f>
        <v/>
      </c>
      <c r="S1046992" s="6" t="str">
        <f aca="false">IF(AND(AG1046992=1,R1046992&lt;&gt;".")=TRUE(),R1046992/VLOOKUP(G1046992,'[1]Exchange Rates'!B$1:C$1048576,2,0),IF(R1046992=".",".",""))</f>
        <v/>
      </c>
      <c r="T1046992" s="6" t="str">
        <f aca="false">IF(AG1046992=1,IF(AI1046992="Value is not given at all",".",IF(AI1046992="Value is given by the source",S1046992,IF(AI1046992="Value is calculated with prices",(IF(SUMIFS(#REF!,#REF!,A1046992)&gt;0,SUMIFS(#REF!,#REF!,A1046992),"."))/VLOOKUP("USD",'[1]Exchange Rates'!B$1:C$1048576,2,0),"Error with coding"))),"")</f>
        <v/>
      </c>
      <c r="U1046992" s="5" t="s">
        <v>63</v>
      </c>
      <c r="V1046992" s="42" t="s">
        <v>294</v>
      </c>
      <c r="W1046992" s="45" t="s">
        <v>72</v>
      </c>
      <c r="X1046992" s="45" t="s">
        <v>76</v>
      </c>
      <c r="Y1046992" s="45" t="s">
        <v>312</v>
      </c>
      <c r="Z1046992" s="43" t="n">
        <v>0</v>
      </c>
      <c r="AA1046992" s="5" t="n">
        <v>0</v>
      </c>
      <c r="AB1046992" s="5" t="n">
        <f aca="false">IF(AND(D1046992="Humanitarian", AE1046992&lt;&gt;"."), 1, 0)</f>
        <v>0</v>
      </c>
      <c r="AC1046992" s="5" t="n">
        <f aca="false">IF(OR(M1046992="undisclosed", M1046992="."), 0, IF(M1046992=N1046992, 1, 0))</f>
        <v>1</v>
      </c>
      <c r="AD1046992" s="5" t="n">
        <v>1</v>
      </c>
      <c r="AE1046992" s="45" t="s">
        <v>108</v>
      </c>
      <c r="AF1046992" s="12" t="str">
        <f aca="false">""</f>
        <v/>
      </c>
      <c r="AG1046992" s="36" t="n">
        <v>0</v>
      </c>
      <c r="AH1046992" s="46" t="s">
        <v>66</v>
      </c>
      <c r="AI1046992" s="36" t="s">
        <v>66</v>
      </c>
      <c r="AJ1046992" s="36" t="n">
        <v>1</v>
      </c>
      <c r="AK1046992" s="36" t="n">
        <v>8</v>
      </c>
      <c r="AL1046992" s="36" t="n">
        <v>0</v>
      </c>
      <c r="AM1046992" s="36" t="n">
        <f aca="false">IF(OR(AN1046992="2022-2023",AN1046992=2022), 1, 0)</f>
        <v>1</v>
      </c>
      <c r="AN1046992" s="36" t="s">
        <v>68</v>
      </c>
      <c r="AO1046992" s="36" t="n">
        <f aca="false">VLOOKUP($I1046992,'[1]Price List, Weapons &amp; Items'!B$1:F$1048576,5,0)</f>
        <v>0</v>
      </c>
      <c r="AP1046992" s="36" t="n">
        <f aca="false">IF(AND(AO1046992=1,M1046992="undisclosed")=TRUE(),1,0)</f>
        <v>0</v>
      </c>
      <c r="AQ1046992" s="36" t="n">
        <f aca="false">IF(AND(AO1046992=1,N1046992="undisclosed")=TRUE(),1,0)</f>
        <v>0</v>
      </c>
      <c r="AR1046992" s="36" t="n">
        <f aca="false">IFERROR(IF(SEARCH("ammuni",I1046992,1)&gt;0,1,0),0)</f>
        <v>0</v>
      </c>
      <c r="AS1046992" s="5" t="str">
        <f aca="false">VLOOKUP($I1046992,'[1]Price List, Weapons &amp; Items'!B$1:L$1048576,COLUMN('[1]Price List, Weapons &amp; Items'!$J$11)-1,0)</f>
        <v>Military media (incl. websites)</v>
      </c>
      <c r="AT1046992" s="5" t="str">
        <f aca="false">IF(I1046992=".",".",VLOOKUP($I1046992,'[1]Price List, Weapons &amp; Items'!B$1:J$1048576,3,0))</f>
        <v>Light Anti-armor Weapon (LAW) ammunition</v>
      </c>
      <c r="AU1046992" s="13" t="str">
        <f aca="true">IF(AG1046992=1,(OFFSET(I1046992,0,0,COUNTIF(#REF!,A1046992),1)),"")</f>
        <v/>
      </c>
      <c r="AV1046992" s="5" t="n">
        <f aca="false">VLOOKUP($I1046992,'[1]Price List, Weapons &amp; Items'!B$1:L$1048576,COLUMN('[1]Price List, Weapons &amp; Items'!$L$11)-1,0)</f>
        <v>0</v>
      </c>
      <c r="AW1046992" s="5" t="n">
        <f aca="false">IF(U1046992="Yes",1,0)</f>
        <v>1</v>
      </c>
      <c r="AX1046992" s="5" t="n">
        <f aca="false">IF(D1046992="Military",IF(OR(IFERROR(SEARCH("equipment",E1046992,1),0)&gt;0,IFERROR(SEARCH("weapons",E1046992,1),0)&gt;0),1,0),0)</f>
        <v>1</v>
      </c>
      <c r="AY1046992" s="5" t="str">
        <f aca="false">IFERROR(IF(VALUE(TEXT(C1046992,"mm"))=IF(AK1046992&gt;12,AK1046992-12,AK1046992),".",IF(TEXT(C1046992,"mm")="01",".",1)),"Value is not in date format")</f>
        <v>.</v>
      </c>
      <c r="AZ1046992" s="5" t="str">
        <f aca="false">IF(AND(A1046992=A1046991,C1046992=C1046991)=TRUE(),IF(F1046992=F1046991,".","1"),".")</f>
        <v>.</v>
      </c>
      <c r="BA1046992" s="5" t="str">
        <f aca="false">IF(AND(_xlfn.ISFORMULA(R1046992),_xlfn.ISFORMULA(S1046992),_xlfn.ISFORMULA(T1046992))=TRUE(),".",1)</f>
        <v>.</v>
      </c>
      <c r="BB1046992" s="5" t="str">
        <f aca="false">IF(T1046992&lt;&gt;".",IF(T1046992&gt;S1046992,1,"."),".")</f>
        <v>.</v>
      </c>
      <c r="BC1046992" s="5" t="n">
        <f aca="false">IFERROR(VLOOKUP(B1046992,'[1]Share, Heavy Weapons to Ukraine'!B$1:AA$1048576,COLUMN('[1]Share, Heavy Weapons to Ukraine'!C1047001)-1,0),0)</f>
        <v>1</v>
      </c>
      <c r="BD1046992" s="5" t="n">
        <f aca="false">VLOOKUP(Sheet1!B1046992,'[1]Country Summary (€)'!B$1:F$1048576,COLUMN('[1]Country Summary (€)'!C1047002)-1,FALSE())</f>
        <v>0</v>
      </c>
      <c r="BE1046992" s="5" t="str">
        <f aca="false">IF(AND(AG1046992=1,D1046992="Military",H1046992&lt;&gt;"Not given")=TRUE(),IF(SUMIFS(#REF!,#REF!,A1046992)&gt;0,ABS((SUMIFS(#REF!,#REF!,A1046992)/VLOOKUP("USD",'[1]Exchange Rates'!B$1:C$1048576,2,0)))/S1046992,"."),".")</f>
        <v>.</v>
      </c>
      <c r="BF1046992" s="1" t="str">
        <f aca="false">IF(AND(AG1046992=1,D1046992="Military",H1046992&lt;&gt;"Not given")=TRUE(),IF(SUMIFS(#REF!,#REF!,A1046992)&gt;0,IF((ABS((SUMIFS(#REF!,#REF!,A1046992)/VLOOKUP("USD",'[1]Exchange Rates'!B$1:C$1048576,2,0)))/S1046992)&gt;1,(SUMIFS(#REF!,#REF!,A1046992)-S1046992)/S1046992,(S1046992-SUMIFS(#REF!,#REF!,A1046992))/SUMIFS(#REF!,#REF!,A1046992)),"."),".")</f>
        <v>.</v>
      </c>
    </row>
    <row r="1046993" customFormat="false" ht="15.75" hidden="false" customHeight="true" outlineLevel="0" collapsed="false">
      <c r="A1046993" s="3" t="s">
        <v>104</v>
      </c>
      <c r="B1046993" s="37" t="s">
        <v>57</v>
      </c>
      <c r="C1046993" s="38" t="n">
        <v>44792</v>
      </c>
      <c r="D1046993" s="37" t="s">
        <v>105</v>
      </c>
      <c r="E1046993" s="3" t="s">
        <v>106</v>
      </c>
      <c r="F1046993" s="4" t="s">
        <v>293</v>
      </c>
      <c r="G1046993" s="5" t="s">
        <v>61</v>
      </c>
      <c r="H1046993" s="53" t="n">
        <v>775000000</v>
      </c>
      <c r="I1046993" s="37" t="s">
        <v>313</v>
      </c>
      <c r="J1046993" s="7" t="str">
        <f aca="false">VLOOKUP($I1046993,'[1]Price List, Weapons &amp; Items'!B$1:C$1048576,2,0)</f>
        <v>Military equipment</v>
      </c>
      <c r="K1046993" s="7" t="str">
        <f aca="false">IF(I1046993=".",I1046993,VLOOKUP($I1046993,'[1]Price List, Weapons &amp; Items'!B$1:D$1048576,3,0))</f>
        <v>Military equipment</v>
      </c>
      <c r="L1046993" s="8" t="n">
        <f aca="false">VLOOKUP(I1046993,'[1]Price List, Weapons &amp; Items'!B$1:E$1048576,4,0)</f>
        <v>0</v>
      </c>
      <c r="M1046993" s="40" t="s">
        <v>166</v>
      </c>
      <c r="N1046993" s="9" t="s">
        <v>166</v>
      </c>
      <c r="O1046993" s="9" t="str">
        <f aca="false">VLOOKUP($I1046993,'[1]Price List, Weapons &amp; Items'!B$1:G$1048576,6,0)</f>
        <v>.</v>
      </c>
      <c r="P1046993" s="6" t="str">
        <f aca="false">IF(TYPE(M1046993)=1,IF(TYPE(O1046993)=1,M1046993*O1046993,"No price"),".")</f>
        <v>.</v>
      </c>
      <c r="Q1046993" s="6" t="str">
        <f aca="false">IF(TYPE(N1046993)=1,IF(TYPE(O1046993)=1,N1046993*O1046993,"No price"),".")</f>
        <v>.</v>
      </c>
      <c r="R1046993" s="6" t="str">
        <f aca="false">IF(AG1046993=1,IF(H1046993&lt;&gt;"Not given",H1046993,IF(TYPE(H1046993)=2,IF(SUMIFS(#REF!,#REF!,A1046993)&gt;0,SUMIFS(#REF!,#REF!,A1046993),"."),"Format error")),"")</f>
        <v/>
      </c>
      <c r="S1046993" s="6" t="str">
        <f aca="false">IF(AND(AG1046993=1,R1046993&lt;&gt;".")=TRUE(),R1046993/VLOOKUP(G1046993,'[1]Exchange Rates'!B$1:C$1048576,2,0),IF(R1046993=".",".",""))</f>
        <v/>
      </c>
      <c r="T1046993" s="6" t="str">
        <f aca="false">IF(AG1046993=1,IF(AI1046993="Value is not given at all",".",IF(AI1046993="Value is given by the source",S1046993,IF(AI1046993="Value is calculated with prices",(IF(SUMIFS(#REF!,#REF!,A1046993)&gt;0,SUMIFS(#REF!,#REF!,A1046993),"."))/VLOOKUP("USD",'[1]Exchange Rates'!B$1:C$1048576,2,0),"Error with coding"))),"")</f>
        <v/>
      </c>
      <c r="U1046993" s="5" t="s">
        <v>63</v>
      </c>
      <c r="V1046993" s="42" t="s">
        <v>294</v>
      </c>
      <c r="W1046993" s="45" t="s">
        <v>72</v>
      </c>
      <c r="X1046993" s="45" t="s">
        <v>76</v>
      </c>
      <c r="Y1046993" s="45" t="s">
        <v>314</v>
      </c>
      <c r="Z1046993" s="43" t="n">
        <v>0</v>
      </c>
      <c r="AA1046993" s="5" t="n">
        <v>0</v>
      </c>
      <c r="AB1046993" s="5" t="n">
        <f aca="false">IF(AND(D1046993="Humanitarian", AE1046993&lt;&gt;"."), 1, 0)</f>
        <v>0</v>
      </c>
      <c r="AC1046993" s="5" t="n">
        <f aca="false">IF(OR(M1046993="undisclosed", M1046993="."), 0, IF(M1046993=N1046993, 1, 0))</f>
        <v>0</v>
      </c>
      <c r="AD1046993" s="5" t="n">
        <v>1</v>
      </c>
      <c r="AE1046993" s="45" t="s">
        <v>108</v>
      </c>
      <c r="AF1046993" s="12" t="str">
        <f aca="false">""</f>
        <v/>
      </c>
      <c r="AG1046993" s="36" t="n">
        <v>0</v>
      </c>
      <c r="AH1046993" s="46" t="s">
        <v>66</v>
      </c>
      <c r="AI1046993" s="36" t="s">
        <v>66</v>
      </c>
      <c r="AJ1046993" s="36" t="n">
        <v>1</v>
      </c>
      <c r="AK1046993" s="36" t="n">
        <v>8</v>
      </c>
      <c r="AL1046993" s="36" t="n">
        <v>0</v>
      </c>
      <c r="AM1046993" s="36" t="n">
        <f aca="false">IF(OR(AN1046993="2022-2023",AN1046993=2022), 1, 0)</f>
        <v>1</v>
      </c>
      <c r="AN1046993" s="36" t="s">
        <v>68</v>
      </c>
      <c r="AO1046993" s="36" t="n">
        <f aca="false">VLOOKUP($I1046993,'[1]Price List, Weapons &amp; Items'!B$1:F$1048576,5,0)</f>
        <v>0</v>
      </c>
      <c r="AP1046993" s="36" t="n">
        <f aca="false">IF(AND(AO1046993=1,M1046993="undisclosed")=TRUE(),1,0)</f>
        <v>0</v>
      </c>
      <c r="AQ1046993" s="36" t="n">
        <f aca="false">IF(AND(AO1046993=1,N1046993="undisclosed")=TRUE(),1,0)</f>
        <v>0</v>
      </c>
      <c r="AR1046993" s="36" t="n">
        <f aca="false">IFERROR(IF(SEARCH("ammuni",I1046993,1)&gt;0,1,0),0)</f>
        <v>0</v>
      </c>
      <c r="AS1046993" s="5" t="str">
        <f aca="false">VLOOKUP($I1046993,'[1]Price List, Weapons &amp; Items'!B$1:L$1048576,COLUMN('[1]Price List, Weapons &amp; Items'!$J$11)-1,0)</f>
        <v>.</v>
      </c>
      <c r="AT1046993" s="5" t="str">
        <f aca="false">IF(I1046993=".",".",VLOOKUP($I1046993,'[1]Price List, Weapons &amp; Items'!B$1:J$1048576,3,0))</f>
        <v>Military equipment</v>
      </c>
      <c r="AU1046993" s="13" t="str">
        <f aca="true">IF(AG1046993=1,(OFFSET(I1046993,0,0,COUNTIF(#REF!,A1046993),1)),"")</f>
        <v/>
      </c>
      <c r="AV1046993" s="5" t="str">
        <f aca="false">VLOOKUP($I1046993,'[1]Price List, Weapons &amp; Items'!B$1:L$1048576,COLUMN('[1]Price List, Weapons &amp; Items'!$L$11)-1,0)</f>
        <v>no price, 0 count</v>
      </c>
      <c r="AW1046993" s="5" t="n">
        <f aca="false">IF(U1046993="Yes",1,0)</f>
        <v>1</v>
      </c>
      <c r="AX1046993" s="5" t="n">
        <f aca="false">IF(D1046993="Military",IF(OR(IFERROR(SEARCH("equipment",E1046993,1),0)&gt;0,IFERROR(SEARCH("weapons",E1046993,1),0)&gt;0),1,0),0)</f>
        <v>1</v>
      </c>
      <c r="AY1046993" s="5" t="str">
        <f aca="false">IFERROR(IF(VALUE(TEXT(C1046993,"mm"))=IF(AK1046993&gt;12,AK1046993-12,AK1046993),".",IF(TEXT(C1046993,"mm")="01",".",1)),"Value is not in date format")</f>
        <v>.</v>
      </c>
      <c r="AZ1046993" s="5" t="str">
        <f aca="false">IF(AND(A1046993=A1046992,C1046993=C1046992)=TRUE(),IF(F1046993=F1046992,".","1"),".")</f>
        <v>.</v>
      </c>
      <c r="BA1046993" s="5" t="str">
        <f aca="false">IF(AND(_xlfn.ISFORMULA(R1046993),_xlfn.ISFORMULA(S1046993),_xlfn.ISFORMULA(T1046993))=TRUE(),".",1)</f>
        <v>.</v>
      </c>
      <c r="BB1046993" s="5" t="str">
        <f aca="false">IF(T1046993&lt;&gt;".",IF(T1046993&gt;S1046993,1,"."),".")</f>
        <v>.</v>
      </c>
      <c r="BC1046993" s="5" t="n">
        <f aca="false">IFERROR(VLOOKUP(B1046993,'[1]Share, Heavy Weapons to Ukraine'!B$1:AA$1048576,COLUMN('[1]Share, Heavy Weapons to Ukraine'!C1047002)-1,0),0)</f>
        <v>1</v>
      </c>
      <c r="BD1046993" s="5" t="n">
        <f aca="false">VLOOKUP(Sheet1!B1046993,'[1]Country Summary (€)'!B$1:F$1048576,COLUMN('[1]Country Summary (€)'!C1047003)-1,FALSE())</f>
        <v>0</v>
      </c>
      <c r="BE1046993" s="5" t="str">
        <f aca="false">IF(AND(AG1046993=1,D1046993="Military",H1046993&lt;&gt;"Not given")=TRUE(),IF(SUMIFS(#REF!,#REF!,A1046993)&gt;0,ABS((SUMIFS(#REF!,#REF!,A1046993)/VLOOKUP("USD",'[1]Exchange Rates'!B$1:C$1048576,2,0)))/S1046993,"."),".")</f>
        <v>.</v>
      </c>
      <c r="BF1046993" s="1" t="str">
        <f aca="false">IF(AND(AG1046993=1,D1046993="Military",H1046993&lt;&gt;"Not given")=TRUE(),IF(SUMIFS(#REF!,#REF!,A1046993)&gt;0,IF((ABS((SUMIFS(#REF!,#REF!,A1046993)/VLOOKUP("USD",'[1]Exchange Rates'!B$1:C$1048576,2,0)))/S1046993)&gt;1,(SUMIFS(#REF!,#REF!,A1046993)-S1046993)/S1046993,(S1046993-SUMIFS(#REF!,#REF!,A1046993))/SUMIFS(#REF!,#REF!,A1046993)),"."),".")</f>
        <v>.</v>
      </c>
    </row>
    <row r="1046994" customFormat="false" ht="15.75" hidden="false" customHeight="true" outlineLevel="0" collapsed="false">
      <c r="A1046994" s="3" t="s">
        <v>104</v>
      </c>
      <c r="B1046994" s="37" t="s">
        <v>57</v>
      </c>
      <c r="C1046994" s="38" t="n">
        <v>44792</v>
      </c>
      <c r="D1046994" s="37" t="s">
        <v>105</v>
      </c>
      <c r="E1046994" s="3" t="s">
        <v>106</v>
      </c>
      <c r="F1046994" s="4" t="s">
        <v>293</v>
      </c>
      <c r="G1046994" s="5" t="s">
        <v>61</v>
      </c>
      <c r="H1046994" s="53" t="n">
        <v>775000000</v>
      </c>
      <c r="I1046994" s="37" t="s">
        <v>315</v>
      </c>
      <c r="J1046994" s="7" t="str">
        <f aca="false">VLOOKUP($I1046994,'[1]Price List, Weapons &amp; Items'!B$1:C$1048576,2,0)</f>
        <v>Military equipment</v>
      </c>
      <c r="K1046994" s="7" t="str">
        <f aca="false">IF(I1046994=".",I1046994,VLOOKUP($I1046994,'[1]Price List, Weapons &amp; Items'!B$1:D$1048576,3,0))</f>
        <v>Military equipment</v>
      </c>
      <c r="L1046994" s="8" t="n">
        <f aca="false">VLOOKUP(I1046994,'[1]Price List, Weapons &amp; Items'!B$1:E$1048576,4,0)</f>
        <v>0</v>
      </c>
      <c r="M1046994" s="40" t="s">
        <v>166</v>
      </c>
      <c r="N1046994" s="9" t="s">
        <v>166</v>
      </c>
      <c r="O1046994" s="9" t="n">
        <f aca="false">VLOOKUP($I1046994,'[1]Price List, Weapons &amp; Items'!B$1:G$1048576,6,0)</f>
        <v>90</v>
      </c>
      <c r="P1046994" s="6" t="str">
        <f aca="false">IF(TYPE(M1046994)=1,IF(TYPE(O1046994)=1,M1046994*O1046994,"No price"),".")</f>
        <v>.</v>
      </c>
      <c r="Q1046994" s="6" t="str">
        <f aca="false">IF(TYPE(N1046994)=1,IF(TYPE(O1046994)=1,N1046994*O1046994,"No price"),".")</f>
        <v>.</v>
      </c>
      <c r="R1046994" s="6" t="str">
        <f aca="false">IF(AG1046994=1,IF(H1046994&lt;&gt;"Not given",H1046994,IF(TYPE(H1046994)=2,IF(SUMIFS(#REF!,#REF!,A1046994)&gt;0,SUMIFS(#REF!,#REF!,A1046994),"."),"Format error")),"")</f>
        <v/>
      </c>
      <c r="S1046994" s="6" t="str">
        <f aca="false">IF(AND(AG1046994=1,R1046994&lt;&gt;".")=TRUE(),R1046994/VLOOKUP(G1046994,'[1]Exchange Rates'!B$1:C$1048576,2,0),IF(R1046994=".",".",""))</f>
        <v/>
      </c>
      <c r="T1046994" s="6" t="str">
        <f aca="false">IF(AG1046994=1,IF(AI1046994="Value is not given at all",".",IF(AI1046994="Value is given by the source",S1046994,IF(AI1046994="Value is calculated with prices",(IF(SUMIFS(#REF!,#REF!,A1046994)&gt;0,SUMIFS(#REF!,#REF!,A1046994),"."))/VLOOKUP("USD",'[1]Exchange Rates'!B$1:C$1048576,2,0),"Error with coding"))),"")</f>
        <v/>
      </c>
      <c r="U1046994" s="5" t="s">
        <v>63</v>
      </c>
      <c r="V1046994" s="42" t="s">
        <v>294</v>
      </c>
      <c r="W1046994" s="45" t="s">
        <v>72</v>
      </c>
      <c r="X1046994" s="45" t="s">
        <v>76</v>
      </c>
      <c r="Y1046994" s="45" t="s">
        <v>316</v>
      </c>
      <c r="Z1046994" s="43" t="n">
        <v>0</v>
      </c>
      <c r="AA1046994" s="5" t="n">
        <v>0</v>
      </c>
      <c r="AB1046994" s="5" t="n">
        <f aca="false">IF(AND(D1046994="Humanitarian", AE1046994&lt;&gt;"."), 1, 0)</f>
        <v>0</v>
      </c>
      <c r="AC1046994" s="5" t="n">
        <f aca="false">IF(OR(M1046994="undisclosed", M1046994="."), 0, IF(M1046994=N1046994, 1, 0))</f>
        <v>0</v>
      </c>
      <c r="AD1046994" s="5" t="n">
        <v>1</v>
      </c>
      <c r="AE1046994" s="45" t="s">
        <v>108</v>
      </c>
      <c r="AF1046994" s="12" t="str">
        <f aca="false">""</f>
        <v/>
      </c>
      <c r="AG1046994" s="36" t="n">
        <v>0</v>
      </c>
      <c r="AH1046994" s="46" t="s">
        <v>66</v>
      </c>
      <c r="AI1046994" s="36" t="s">
        <v>66</v>
      </c>
      <c r="AJ1046994" s="36" t="n">
        <v>1</v>
      </c>
      <c r="AK1046994" s="36" t="n">
        <v>8</v>
      </c>
      <c r="AL1046994" s="36" t="n">
        <v>0</v>
      </c>
      <c r="AM1046994" s="36" t="n">
        <f aca="false">IF(OR(AN1046994="2022-2023",AN1046994=2022), 1, 0)</f>
        <v>1</v>
      </c>
      <c r="AN1046994" s="36" t="s">
        <v>68</v>
      </c>
      <c r="AO1046994" s="36" t="n">
        <f aca="false">VLOOKUP($I1046994,'[1]Price List, Weapons &amp; Items'!B$1:F$1048576,5,0)</f>
        <v>0</v>
      </c>
      <c r="AP1046994" s="36" t="n">
        <f aca="false">IF(AND(AO1046994=1,M1046994="undisclosed")=TRUE(),1,0)</f>
        <v>0</v>
      </c>
      <c r="AQ1046994" s="36" t="n">
        <f aca="false">IF(AND(AO1046994=1,N1046994="undisclosed")=TRUE(),1,0)</f>
        <v>0</v>
      </c>
      <c r="AR1046994" s="36" t="n">
        <f aca="false">IFERROR(IF(SEARCH("ammuni",I1046994,1)&gt;0,1,0),0)</f>
        <v>0</v>
      </c>
      <c r="AS1046994" s="5" t="str">
        <f aca="false">VLOOKUP($I1046994,'[1]Price List, Weapons &amp; Items'!B$1:L$1048576,COLUMN('[1]Price List, Weapons &amp; Items'!$J$11)-1,0)</f>
        <v>Media reports (incl. social media)</v>
      </c>
      <c r="AT1046994" s="5" t="str">
        <f aca="false">IF(I1046994=".",".",VLOOKUP($I1046994,'[1]Price List, Weapons &amp; Items'!B$1:J$1048576,3,0))</f>
        <v>Military equipment</v>
      </c>
      <c r="AU1046994" s="13" t="str">
        <f aca="true">IF(AG1046994=1,(OFFSET(I1046994,0,0,COUNTIF(#REF!,A1046994),1)),"")</f>
        <v/>
      </c>
      <c r="AV1046994" s="5" t="str">
        <f aca="false">VLOOKUP($I1046994,'[1]Price List, Weapons &amp; Items'!B$1:L$1048576,COLUMN('[1]Price List, Weapons &amp; Items'!$L$11)-1,0)</f>
        <v>no price, 0 count</v>
      </c>
      <c r="AW1046994" s="5" t="n">
        <f aca="false">IF(U1046994="Yes",1,0)</f>
        <v>1</v>
      </c>
      <c r="AX1046994" s="5" t="n">
        <f aca="false">IF(D1046994="Military",IF(OR(IFERROR(SEARCH("equipment",E1046994,1),0)&gt;0,IFERROR(SEARCH("weapons",E1046994,1),0)&gt;0),1,0),0)</f>
        <v>1</v>
      </c>
      <c r="AY1046994" s="5" t="str">
        <f aca="false">IFERROR(IF(VALUE(TEXT(C1046994,"mm"))=IF(AK1046994&gt;12,AK1046994-12,AK1046994),".",IF(TEXT(C1046994,"mm")="01",".",1)),"Value is not in date format")</f>
        <v>.</v>
      </c>
      <c r="AZ1046994" s="5" t="str">
        <f aca="false">IF(AND(A1046994=A1046993,C1046994=C1046993)=TRUE(),IF(F1046994=F1046993,".","1"),".")</f>
        <v>.</v>
      </c>
      <c r="BA1046994" s="5" t="str">
        <f aca="false">IF(AND(_xlfn.ISFORMULA(R1046994),_xlfn.ISFORMULA(S1046994),_xlfn.ISFORMULA(T1046994))=TRUE(),".",1)</f>
        <v>.</v>
      </c>
      <c r="BB1046994" s="5" t="str">
        <f aca="false">IF(T1046994&lt;&gt;".",IF(T1046994&gt;S1046994,1,"."),".")</f>
        <v>.</v>
      </c>
      <c r="BC1046994" s="5" t="n">
        <f aca="false">IFERROR(VLOOKUP(B1046994,'[1]Share, Heavy Weapons to Ukraine'!B$1:AA$1048576,COLUMN('[1]Share, Heavy Weapons to Ukraine'!C1047003)-1,0),0)</f>
        <v>1</v>
      </c>
      <c r="BD1046994" s="5" t="n">
        <f aca="false">VLOOKUP(Sheet1!B1046994,'[1]Country Summary (€)'!B$1:F$1048576,COLUMN('[1]Country Summary (€)'!C1047004)-1,FALSE())</f>
        <v>0</v>
      </c>
      <c r="BE1046994" s="5" t="str">
        <f aca="false">IF(AND(AG1046994=1,D1046994="Military",H1046994&lt;&gt;"Not given")=TRUE(),IF(SUMIFS(#REF!,#REF!,A1046994)&gt;0,ABS((SUMIFS(#REF!,#REF!,A1046994)/VLOOKUP("USD",'[1]Exchange Rates'!B$1:C$1048576,2,0)))/S1046994,"."),".")</f>
        <v>.</v>
      </c>
      <c r="BF1046994" s="1" t="str">
        <f aca="false">IF(AND(AG1046994=1,D1046994="Military",H1046994&lt;&gt;"Not given")=TRUE(),IF(SUMIFS(#REF!,#REF!,A1046994)&gt;0,IF((ABS((SUMIFS(#REF!,#REF!,A1046994)/VLOOKUP("USD",'[1]Exchange Rates'!B$1:C$1048576,2,0)))/S1046994)&gt;1,(SUMIFS(#REF!,#REF!,A1046994)-S1046994)/S1046994,(S1046994-SUMIFS(#REF!,#REF!,A1046994))/SUMIFS(#REF!,#REF!,A1046994)),"."),".")</f>
        <v>.</v>
      </c>
    </row>
    <row r="1046995" customFormat="false" ht="15.75" hidden="false" customHeight="true" outlineLevel="0" collapsed="false">
      <c r="A1046995" s="3" t="s">
        <v>104</v>
      </c>
      <c r="B1046995" s="37" t="s">
        <v>57</v>
      </c>
      <c r="C1046995" s="38" t="n">
        <v>44792</v>
      </c>
      <c r="D1046995" s="37" t="s">
        <v>105</v>
      </c>
      <c r="E1046995" s="3" t="s">
        <v>106</v>
      </c>
      <c r="F1046995" s="4" t="s">
        <v>293</v>
      </c>
      <c r="G1046995" s="5" t="s">
        <v>61</v>
      </c>
      <c r="H1046995" s="53" t="n">
        <v>775000000</v>
      </c>
      <c r="I1046995" s="37" t="s">
        <v>317</v>
      </c>
      <c r="J1046995" s="7" t="str">
        <f aca="false">VLOOKUP($I1046995,'[1]Price List, Weapons &amp; Items'!B$1:C$1048576,2,0)</f>
        <v>Military equipment</v>
      </c>
      <c r="K1046995" s="7" t="str">
        <f aca="false">IF(I1046995=".",I1046995,VLOOKUP($I1046995,'[1]Price List, Weapons &amp; Items'!B$1:D$1048576,3,0))</f>
        <v>Military equipment</v>
      </c>
      <c r="L1046995" s="8" t="n">
        <f aca="false">VLOOKUP(I1046995,'[1]Price List, Weapons &amp; Items'!B$1:E$1048576,4,0)</f>
        <v>0</v>
      </c>
      <c r="M1046995" s="40" t="s">
        <v>166</v>
      </c>
      <c r="N1046995" s="9" t="s">
        <v>166</v>
      </c>
      <c r="O1046995" s="9" t="str">
        <f aca="false">VLOOKUP($I1046995,'[1]Price List, Weapons &amp; Items'!B$1:G$1048576,6,0)</f>
        <v>.</v>
      </c>
      <c r="P1046995" s="6" t="str">
        <f aca="false">IF(TYPE(M1046995)=1,IF(TYPE(O1046995)=1,M1046995*O1046995,"No price"),".")</f>
        <v>.</v>
      </c>
      <c r="Q1046995" s="6" t="str">
        <f aca="false">IF(TYPE(N1046995)=1,IF(TYPE(O1046995)=1,N1046995*O1046995,"No price"),".")</f>
        <v>.</v>
      </c>
      <c r="R1046995" s="6" t="str">
        <f aca="false">IF(AG1046995=1,IF(H1046995&lt;&gt;"Not given",H1046995,IF(TYPE(H1046995)=2,IF(SUMIFS(#REF!,#REF!,A1046995)&gt;0,SUMIFS(#REF!,#REF!,A1046995),"."),"Format error")),"")</f>
        <v/>
      </c>
      <c r="S1046995" s="6" t="str">
        <f aca="false">IF(AND(AG1046995=1,R1046995&lt;&gt;".")=TRUE(),R1046995/VLOOKUP(G1046995,'[1]Exchange Rates'!B$1:C$1048576,2,0),IF(R1046995=".",".",""))</f>
        <v/>
      </c>
      <c r="T1046995" s="6" t="str">
        <f aca="false">IF(AG1046995=1,IF(AI1046995="Value is not given at all",".",IF(AI1046995="Value is given by the source",S1046995,IF(AI1046995="Value is calculated with prices",(IF(SUMIFS(#REF!,#REF!,A1046995)&gt;0,SUMIFS(#REF!,#REF!,A1046995),"."))/VLOOKUP("USD",'[1]Exchange Rates'!B$1:C$1048576,2,0),"Error with coding"))),"")</f>
        <v/>
      </c>
      <c r="U1046995" s="5" t="s">
        <v>63</v>
      </c>
      <c r="V1046995" s="42" t="s">
        <v>294</v>
      </c>
      <c r="W1046995" s="45" t="s">
        <v>72</v>
      </c>
      <c r="X1046995" s="45" t="s">
        <v>76</v>
      </c>
      <c r="Y1046995" s="45" t="s">
        <v>318</v>
      </c>
      <c r="Z1046995" s="43" t="n">
        <v>0</v>
      </c>
      <c r="AA1046995" s="5" t="n">
        <v>0</v>
      </c>
      <c r="AB1046995" s="5" t="n">
        <f aca="false">IF(AND(D1046995="Humanitarian", AE1046995&lt;&gt;"."), 1, 0)</f>
        <v>0</v>
      </c>
      <c r="AC1046995" s="5" t="n">
        <f aca="false">IF(OR(M1046995="undisclosed", M1046995="."), 0, IF(M1046995=N1046995, 1, 0))</f>
        <v>0</v>
      </c>
      <c r="AD1046995" s="5" t="n">
        <v>1</v>
      </c>
      <c r="AE1046995" s="45" t="s">
        <v>108</v>
      </c>
      <c r="AF1046995" s="12" t="str">
        <f aca="false">""</f>
        <v/>
      </c>
      <c r="AG1046995" s="36" t="n">
        <v>0</v>
      </c>
      <c r="AH1046995" s="46" t="s">
        <v>66</v>
      </c>
      <c r="AI1046995" s="36" t="s">
        <v>66</v>
      </c>
      <c r="AJ1046995" s="36" t="n">
        <v>1</v>
      </c>
      <c r="AK1046995" s="36" t="n">
        <v>8</v>
      </c>
      <c r="AL1046995" s="36" t="n">
        <v>0</v>
      </c>
      <c r="AM1046995" s="36" t="n">
        <f aca="false">IF(OR(AN1046995="2022-2023",AN1046995=2022), 1, 0)</f>
        <v>1</v>
      </c>
      <c r="AN1046995" s="36" t="s">
        <v>68</v>
      </c>
      <c r="AO1046995" s="36" t="n">
        <f aca="false">VLOOKUP($I1046995,'[1]Price List, Weapons &amp; Items'!B$1:F$1048576,5,0)</f>
        <v>0</v>
      </c>
      <c r="AP1046995" s="36" t="n">
        <f aca="false">IF(AND(AO1046995=1,M1046995="undisclosed")=TRUE(),1,0)</f>
        <v>0</v>
      </c>
      <c r="AQ1046995" s="36" t="n">
        <f aca="false">IF(AND(AO1046995=1,N1046995="undisclosed")=TRUE(),1,0)</f>
        <v>0</v>
      </c>
      <c r="AR1046995" s="36" t="n">
        <f aca="false">IFERROR(IF(SEARCH("ammuni",I1046995,1)&gt;0,1,0),0)</f>
        <v>0</v>
      </c>
      <c r="AS1046995" s="5" t="str">
        <f aca="false">VLOOKUP($I1046995,'[1]Price List, Weapons &amp; Items'!B$1:L$1048576,COLUMN('[1]Price List, Weapons &amp; Items'!$J$11)-1,0)</f>
        <v>.</v>
      </c>
      <c r="AT1046995" s="5" t="str">
        <f aca="false">IF(I1046995=".",".",VLOOKUP($I1046995,'[1]Price List, Weapons &amp; Items'!B$1:J$1048576,3,0))</f>
        <v>Military equipment</v>
      </c>
      <c r="AU1046995" s="13" t="str">
        <f aca="true">IF(AG1046995=1,(OFFSET(I1046995,0,0,COUNTIF(#REF!,A1046995),1)),"")</f>
        <v/>
      </c>
      <c r="AV1046995" s="5" t="n">
        <f aca="false">VLOOKUP($I1046995,'[1]Price List, Weapons &amp; Items'!B$1:L$1048576,COLUMN('[1]Price List, Weapons &amp; Items'!$L$11)-1,0)</f>
        <v>0</v>
      </c>
      <c r="AW1046995" s="5" t="n">
        <f aca="false">IF(U1046995="Yes",1,0)</f>
        <v>1</v>
      </c>
      <c r="AX1046995" s="5" t="n">
        <f aca="false">IF(D1046995="Military",IF(OR(IFERROR(SEARCH("equipment",E1046995,1),0)&gt;0,IFERROR(SEARCH("weapons",E1046995,1),0)&gt;0),1,0),0)</f>
        <v>1</v>
      </c>
      <c r="AY1046995" s="5" t="str">
        <f aca="false">IFERROR(IF(VALUE(TEXT(C1046995,"mm"))=IF(AK1046995&gt;12,AK1046995-12,AK1046995),".",IF(TEXT(C1046995,"mm")="01",".",1)),"Value is not in date format")</f>
        <v>.</v>
      </c>
      <c r="AZ1046995" s="5" t="str">
        <f aca="false">IF(AND(A1046995=A1046994,C1046995=C1046994)=TRUE(),IF(F1046995=F1046994,".","1"),".")</f>
        <v>.</v>
      </c>
      <c r="BA1046995" s="5" t="str">
        <f aca="false">IF(AND(_xlfn.ISFORMULA(R1046995),_xlfn.ISFORMULA(S1046995),_xlfn.ISFORMULA(T1046995))=TRUE(),".",1)</f>
        <v>.</v>
      </c>
      <c r="BB1046995" s="5" t="str">
        <f aca="false">IF(T1046995&lt;&gt;".",IF(T1046995&gt;S1046995,1,"."),".")</f>
        <v>.</v>
      </c>
      <c r="BC1046995" s="5" t="n">
        <f aca="false">IFERROR(VLOOKUP(B1046995,'[1]Share, Heavy Weapons to Ukraine'!B$1:AA$1048576,COLUMN('[1]Share, Heavy Weapons to Ukraine'!C1047004)-1,0),0)</f>
        <v>1</v>
      </c>
      <c r="BD1046995" s="5" t="n">
        <f aca="false">VLOOKUP(Sheet1!B1046995,'[1]Country Summary (€)'!B$1:F$1048576,COLUMN('[1]Country Summary (€)'!C1047005)-1,FALSE())</f>
        <v>0</v>
      </c>
      <c r="BE1046995" s="5" t="str">
        <f aca="false">IF(AND(AG1046995=1,D1046995="Military",H1046995&lt;&gt;"Not given")=TRUE(),IF(SUMIFS(#REF!,#REF!,A1046995)&gt;0,ABS((SUMIFS(#REF!,#REF!,A1046995)/VLOOKUP("USD",'[1]Exchange Rates'!B$1:C$1048576,2,0)))/S1046995,"."),".")</f>
        <v>.</v>
      </c>
      <c r="BF1046995" s="1" t="str">
        <f aca="false">IF(AND(AG1046995=1,D1046995="Military",H1046995&lt;&gt;"Not given")=TRUE(),IF(SUMIFS(#REF!,#REF!,A1046995)&gt;0,IF((ABS((SUMIFS(#REF!,#REF!,A1046995)/VLOOKUP("USD",'[1]Exchange Rates'!B$1:C$1048576,2,0)))/S1046995)&gt;1,(SUMIFS(#REF!,#REF!,A1046995)-S1046995)/S1046995,(S1046995-SUMIFS(#REF!,#REF!,A1046995))/SUMIFS(#REF!,#REF!,A1046995)),"."),".")</f>
        <v>.</v>
      </c>
    </row>
    <row r="1046996" customFormat="false" ht="15.75" hidden="false" customHeight="true" outlineLevel="0" collapsed="false">
      <c r="A1046996" s="3" t="s">
        <v>104</v>
      </c>
      <c r="B1046996" s="37" t="s">
        <v>57</v>
      </c>
      <c r="C1046996" s="38" t="n">
        <v>44792</v>
      </c>
      <c r="D1046996" s="37" t="s">
        <v>105</v>
      </c>
      <c r="E1046996" s="3" t="s">
        <v>106</v>
      </c>
      <c r="F1046996" s="4" t="s">
        <v>293</v>
      </c>
      <c r="G1046996" s="5" t="s">
        <v>61</v>
      </c>
      <c r="H1046996" s="53" t="n">
        <v>775000000</v>
      </c>
      <c r="I1046996" s="37" t="s">
        <v>319</v>
      </c>
      <c r="J1046996" s="7" t="str">
        <f aca="false">VLOOKUP($I1046996,'[1]Price List, Weapons &amp; Items'!B$1:C$1048576,2,0)</f>
        <v>Military equipment</v>
      </c>
      <c r="K1046996" s="7" t="str">
        <f aca="false">IF(I1046996=".",I1046996,VLOOKUP($I1046996,'[1]Price List, Weapons &amp; Items'!B$1:D$1048576,3,0))</f>
        <v>Military equipment</v>
      </c>
      <c r="L1046996" s="8" t="n">
        <f aca="false">VLOOKUP(I1046996,'[1]Price List, Weapons &amp; Items'!B$1:E$1048576,4,0)</f>
        <v>0</v>
      </c>
      <c r="M1046996" s="40" t="s">
        <v>166</v>
      </c>
      <c r="N1046996" s="9" t="s">
        <v>166</v>
      </c>
      <c r="O1046996" s="9" t="n">
        <f aca="false">VLOOKUP($I1046996,'[1]Price List, Weapons &amp; Items'!B$1:G$1048576,6,0)</f>
        <v>2320</v>
      </c>
      <c r="P1046996" s="6" t="str">
        <f aca="false">IF(TYPE(M1046996)=1,IF(TYPE(O1046996)=1,M1046996*O1046996,"No price"),".")</f>
        <v>.</v>
      </c>
      <c r="Q1046996" s="6" t="str">
        <f aca="false">IF(TYPE(N1046996)=1,IF(TYPE(O1046996)=1,N1046996*O1046996,"No price"),".")</f>
        <v>.</v>
      </c>
      <c r="R1046996" s="6" t="str">
        <f aca="false">IF(AG1046996=1,IF(H1046996&lt;&gt;"Not given",H1046996,IF(TYPE(H1046996)=2,IF(SUMIFS(#REF!,#REF!,A1046996)&gt;0,SUMIFS(#REF!,#REF!,A1046996),"."),"Format error")),"")</f>
        <v/>
      </c>
      <c r="S1046996" s="6" t="str">
        <f aca="false">IF(AND(AG1046996=1,R1046996&lt;&gt;".")=TRUE(),R1046996/VLOOKUP(G1046996,'[1]Exchange Rates'!B$1:C$1048576,2,0),IF(R1046996=".",".",""))</f>
        <v/>
      </c>
      <c r="T1046996" s="6" t="str">
        <f aca="false">IF(AG1046996=1,IF(AI1046996="Value is not given at all",".",IF(AI1046996="Value is given by the source",S1046996,IF(AI1046996="Value is calculated with prices",(IF(SUMIFS(#REF!,#REF!,A1046996)&gt;0,SUMIFS(#REF!,#REF!,A1046996),"."))/VLOOKUP("USD",'[1]Exchange Rates'!B$1:C$1048576,2,0),"Error with coding"))),"")</f>
        <v/>
      </c>
      <c r="U1046996" s="5" t="s">
        <v>63</v>
      </c>
      <c r="V1046996" s="42" t="s">
        <v>294</v>
      </c>
      <c r="W1046996" s="45" t="s">
        <v>72</v>
      </c>
      <c r="X1046996" s="45" t="s">
        <v>76</v>
      </c>
      <c r="Y1046996" s="45" t="s">
        <v>320</v>
      </c>
      <c r="Z1046996" s="43" t="n">
        <v>0</v>
      </c>
      <c r="AA1046996" s="5" t="n">
        <v>0</v>
      </c>
      <c r="AB1046996" s="5" t="n">
        <f aca="false">IF(AND(D1046996="Humanitarian", AE1046996&lt;&gt;"."), 1, 0)</f>
        <v>0</v>
      </c>
      <c r="AC1046996" s="5" t="n">
        <f aca="false">IF(OR(M1046996="undisclosed", M1046996="."), 0, IF(M1046996=N1046996, 1, 0))</f>
        <v>0</v>
      </c>
      <c r="AD1046996" s="5" t="n">
        <v>1</v>
      </c>
      <c r="AE1046996" s="45" t="s">
        <v>108</v>
      </c>
      <c r="AF1046996" s="12" t="str">
        <f aca="false">""</f>
        <v/>
      </c>
      <c r="AG1046996" s="36" t="n">
        <v>0</v>
      </c>
      <c r="AH1046996" s="46" t="s">
        <v>66</v>
      </c>
      <c r="AI1046996" s="36" t="s">
        <v>66</v>
      </c>
      <c r="AJ1046996" s="36" t="n">
        <v>1</v>
      </c>
      <c r="AK1046996" s="36" t="n">
        <v>8</v>
      </c>
      <c r="AL1046996" s="36" t="n">
        <v>0</v>
      </c>
      <c r="AM1046996" s="36" t="n">
        <f aca="false">IF(OR(AN1046996="2022-2023",AN1046996=2022), 1, 0)</f>
        <v>1</v>
      </c>
      <c r="AN1046996" s="36" t="s">
        <v>68</v>
      </c>
      <c r="AO1046996" s="36" t="n">
        <f aca="false">VLOOKUP($I1046996,'[1]Price List, Weapons &amp; Items'!B$1:F$1048576,5,0)</f>
        <v>0</v>
      </c>
      <c r="AP1046996" s="36" t="n">
        <f aca="false">IF(AND(AO1046996=1,M1046996="undisclosed")=TRUE(),1,0)</f>
        <v>0</v>
      </c>
      <c r="AQ1046996" s="36" t="n">
        <f aca="false">IF(AND(AO1046996=1,N1046996="undisclosed")=TRUE(),1,0)</f>
        <v>0</v>
      </c>
      <c r="AR1046996" s="36" t="n">
        <f aca="false">IFERROR(IF(SEARCH("ammuni",I1046996,1)&gt;0,1,0),0)</f>
        <v>0</v>
      </c>
      <c r="AS1046996" s="5" t="str">
        <f aca="false">VLOOKUP($I1046996,'[1]Price List, Weapons &amp; Items'!B$1:L$1048576,COLUMN('[1]Price List, Weapons &amp; Items'!$J$11)-1,0)</f>
        <v>Media reports (incl. social media)</v>
      </c>
      <c r="AT1046996" s="5" t="str">
        <f aca="false">IF(I1046996=".",".",VLOOKUP($I1046996,'[1]Price List, Weapons &amp; Items'!B$1:J$1048576,3,0))</f>
        <v>Military equipment</v>
      </c>
      <c r="AU1046996" s="13" t="str">
        <f aca="true">IF(AG1046996=1,(OFFSET(I1046996,0,0,COUNTIF(#REF!,A1046996),1)),"")</f>
        <v/>
      </c>
      <c r="AV1046996" s="5" t="n">
        <f aca="false">VLOOKUP($I1046996,'[1]Price List, Weapons &amp; Items'!B$1:L$1048576,COLUMN('[1]Price List, Weapons &amp; Items'!$L$11)-1,0)</f>
        <v>0</v>
      </c>
      <c r="AW1046996" s="5" t="n">
        <f aca="false">IF(U1046996="Yes",1,0)</f>
        <v>1</v>
      </c>
      <c r="AX1046996" s="5" t="n">
        <f aca="false">IF(D1046996="Military",IF(OR(IFERROR(SEARCH("equipment",E1046996,1),0)&gt;0,IFERROR(SEARCH("weapons",E1046996,1),0)&gt;0),1,0),0)</f>
        <v>1</v>
      </c>
      <c r="AY1046996" s="5" t="str">
        <f aca="false">IFERROR(IF(VALUE(TEXT(C1046996,"mm"))=IF(AK1046996&gt;12,AK1046996-12,AK1046996),".",IF(TEXT(C1046996,"mm")="01",".",1)),"Value is not in date format")</f>
        <v>.</v>
      </c>
      <c r="AZ1046996" s="5" t="str">
        <f aca="false">IF(AND(A1046996=A1046995,C1046996=C1046995)=TRUE(),IF(F1046996=F1046995,".","1"),".")</f>
        <v>.</v>
      </c>
      <c r="BA1046996" s="5" t="str">
        <f aca="false">IF(AND(_xlfn.ISFORMULA(R1046996),_xlfn.ISFORMULA(S1046996),_xlfn.ISFORMULA(T1046996))=TRUE(),".",1)</f>
        <v>.</v>
      </c>
      <c r="BB1046996" s="5" t="str">
        <f aca="false">IF(T1046996&lt;&gt;".",IF(T1046996&gt;S1046996,1,"."),".")</f>
        <v>.</v>
      </c>
      <c r="BC1046996" s="5" t="n">
        <f aca="false">IFERROR(VLOOKUP(B1046996,'[1]Share, Heavy Weapons to Ukraine'!B$1:AA$1048576,COLUMN('[1]Share, Heavy Weapons to Ukraine'!C1047005)-1,0),0)</f>
        <v>1</v>
      </c>
      <c r="BD1046996" s="5" t="n">
        <f aca="false">VLOOKUP(Sheet1!B1046996,'[1]Country Summary (€)'!B$1:F$1048576,COLUMN('[1]Country Summary (€)'!C1047006)-1,FALSE())</f>
        <v>0</v>
      </c>
      <c r="BE1046996" s="5" t="str">
        <f aca="false">IF(AND(AG1046996=1,D1046996="Military",H1046996&lt;&gt;"Not given")=TRUE(),IF(SUMIFS(#REF!,#REF!,A1046996)&gt;0,ABS((SUMIFS(#REF!,#REF!,A1046996)/VLOOKUP("USD",'[1]Exchange Rates'!B$1:C$1048576,2,0)))/S1046996,"."),".")</f>
        <v>.</v>
      </c>
      <c r="BF1046996" s="1" t="str">
        <f aca="false">IF(AND(AG1046996=1,D1046996="Military",H1046996&lt;&gt;"Not given")=TRUE(),IF(SUMIFS(#REF!,#REF!,A1046996)&gt;0,IF((ABS((SUMIFS(#REF!,#REF!,A1046996)/VLOOKUP("USD",'[1]Exchange Rates'!B$1:C$1048576,2,0)))/S1046996)&gt;1,(SUMIFS(#REF!,#REF!,A1046996)-S1046996)/S1046996,(S1046996-SUMIFS(#REF!,#REF!,A1046996))/SUMIFS(#REF!,#REF!,A1046996)),"."),".")</f>
        <v>.</v>
      </c>
    </row>
    <row r="1046997" customFormat="false" ht="15.75" hidden="false" customHeight="true" outlineLevel="0" collapsed="false">
      <c r="A1046997" s="3" t="s">
        <v>104</v>
      </c>
      <c r="B1046997" s="37" t="s">
        <v>57</v>
      </c>
      <c r="C1046997" s="38" t="n">
        <v>44792</v>
      </c>
      <c r="D1046997" s="37" t="s">
        <v>105</v>
      </c>
      <c r="E1046997" s="3" t="s">
        <v>106</v>
      </c>
      <c r="F1046997" s="4" t="s">
        <v>293</v>
      </c>
      <c r="G1046997" s="5" t="s">
        <v>61</v>
      </c>
      <c r="H1046997" s="53" t="n">
        <v>775000000</v>
      </c>
      <c r="I1046997" s="37" t="s">
        <v>321</v>
      </c>
      <c r="J1046997" s="7" t="str">
        <f aca="false">VLOOKUP($I1046997,'[1]Price List, Weapons &amp; Items'!B$1:C$1048576,2,0)</f>
        <v>Military equipment</v>
      </c>
      <c r="K1046997" s="7" t="str">
        <f aca="false">IF(I1046997=".",I1046997,VLOOKUP($I1046997,'[1]Price List, Weapons &amp; Items'!B$1:D$1048576,3,0))</f>
        <v>Military equipment</v>
      </c>
      <c r="L1046997" s="8" t="n">
        <f aca="false">VLOOKUP(I1046997,'[1]Price List, Weapons &amp; Items'!B$1:E$1048576,4,0)</f>
        <v>0</v>
      </c>
      <c r="M1046997" s="40" t="s">
        <v>166</v>
      </c>
      <c r="N1046997" s="9" t="s">
        <v>166</v>
      </c>
      <c r="O1046997" s="9" t="n">
        <f aca="false">VLOOKUP($I1046997,'[1]Price List, Weapons &amp; Items'!B$1:G$1048576,6,0)</f>
        <v>5000</v>
      </c>
      <c r="P1046997" s="6" t="str">
        <f aca="false">IF(TYPE(M1046997)=1,IF(TYPE(O1046997)=1,M1046997*O1046997,"No price"),".")</f>
        <v>.</v>
      </c>
      <c r="Q1046997" s="6" t="str">
        <f aca="false">IF(TYPE(N1046997)=1,IF(TYPE(O1046997)=1,N1046997*O1046997,"No price"),".")</f>
        <v>.</v>
      </c>
      <c r="R1046997" s="6" t="str">
        <f aca="false">IF(AG1046997=1,IF(H1046997&lt;&gt;"Not given",H1046997,IF(TYPE(H1046997)=2,IF(SUMIFS(#REF!,#REF!,A1046997)&gt;0,SUMIFS(#REF!,#REF!,A1046997),"."),"Format error")),"")</f>
        <v/>
      </c>
      <c r="S1046997" s="6" t="str">
        <f aca="false">IF(AND(AG1046997=1,R1046997&lt;&gt;".")=TRUE(),R1046997/VLOOKUP(G1046997,'[1]Exchange Rates'!B$1:C$1048576,2,0),IF(R1046997=".",".",""))</f>
        <v/>
      </c>
      <c r="T1046997" s="6" t="str">
        <f aca="false">IF(AG1046997=1,IF(AI1046997="Value is not given at all",".",IF(AI1046997="Value is given by the source",S1046997,IF(AI1046997="Value is calculated with prices",(IF(SUMIFS(#REF!,#REF!,A1046997)&gt;0,SUMIFS(#REF!,#REF!,A1046997),"."))/VLOOKUP("USD",'[1]Exchange Rates'!B$1:C$1048576,2,0),"Error with coding"))),"")</f>
        <v/>
      </c>
      <c r="U1046997" s="5" t="s">
        <v>63</v>
      </c>
      <c r="V1046997" s="42" t="s">
        <v>294</v>
      </c>
      <c r="W1046997" s="45" t="s">
        <v>72</v>
      </c>
      <c r="X1046997" s="45" t="s">
        <v>76</v>
      </c>
      <c r="Y1046997" s="45" t="s">
        <v>322</v>
      </c>
      <c r="Z1046997" s="43" t="n">
        <v>0</v>
      </c>
      <c r="AA1046997" s="5" t="n">
        <v>0</v>
      </c>
      <c r="AB1046997" s="5" t="n">
        <f aca="false">IF(AND(D1046997="Humanitarian", AE1046997&lt;&gt;"."), 1, 0)</f>
        <v>0</v>
      </c>
      <c r="AC1046997" s="5" t="n">
        <f aca="false">IF(OR(M1046997="undisclosed", M1046997="."), 0, IF(M1046997=N1046997, 1, 0))</f>
        <v>0</v>
      </c>
      <c r="AD1046997" s="5" t="n">
        <v>1</v>
      </c>
      <c r="AE1046997" s="45" t="s">
        <v>108</v>
      </c>
      <c r="AF1046997" s="12" t="str">
        <f aca="false">""</f>
        <v/>
      </c>
      <c r="AG1046997" s="36" t="n">
        <v>0</v>
      </c>
      <c r="AH1046997" s="46" t="s">
        <v>66</v>
      </c>
      <c r="AI1046997" s="36" t="s">
        <v>66</v>
      </c>
      <c r="AJ1046997" s="36" t="n">
        <v>1</v>
      </c>
      <c r="AK1046997" s="36" t="n">
        <v>8</v>
      </c>
      <c r="AL1046997" s="36" t="n">
        <v>0</v>
      </c>
      <c r="AM1046997" s="36" t="n">
        <f aca="false">IF(OR(AN1046997="2022-2023",AN1046997=2022), 1, 0)</f>
        <v>1</v>
      </c>
      <c r="AN1046997" s="36" t="s">
        <v>68</v>
      </c>
      <c r="AO1046997" s="36" t="n">
        <f aca="false">VLOOKUP($I1046997,'[1]Price List, Weapons &amp; Items'!B$1:F$1048576,5,0)</f>
        <v>0</v>
      </c>
      <c r="AP1046997" s="36" t="n">
        <f aca="false">IF(AND(AO1046997=1,M1046997="undisclosed")=TRUE(),1,0)</f>
        <v>0</v>
      </c>
      <c r="AQ1046997" s="36" t="n">
        <f aca="false">IF(AND(AO1046997=1,N1046997="undisclosed")=TRUE(),1,0)</f>
        <v>0</v>
      </c>
      <c r="AR1046997" s="36" t="n">
        <f aca="false">IFERROR(IF(SEARCH("ammuni",I1046997,1)&gt;0,1,0),0)</f>
        <v>0</v>
      </c>
      <c r="AS1046997" s="5" t="str">
        <f aca="false">VLOOKUP($I1046997,'[1]Price List, Weapons &amp; Items'!B$1:L$1048576,COLUMN('[1]Price List, Weapons &amp; Items'!$J$11)-1,0)</f>
        <v>Miscellaneous</v>
      </c>
      <c r="AT1046997" s="5" t="str">
        <f aca="false">IF(I1046997=".",".",VLOOKUP($I1046997,'[1]Price List, Weapons &amp; Items'!B$1:J$1048576,3,0))</f>
        <v>Military equipment</v>
      </c>
      <c r="AU1046997" s="13" t="str">
        <f aca="true">IF(AG1046997=1,(OFFSET(I1046997,0,0,COUNTIF(#REF!,A1046997),1)),"")</f>
        <v/>
      </c>
      <c r="AV1046997" s="5" t="str">
        <f aca="false">VLOOKUP($I1046997,'[1]Price List, Weapons &amp; Items'!B$1:L$1048576,COLUMN('[1]Price List, Weapons &amp; Items'!$L$11)-1,0)</f>
        <v>no price, 0 count</v>
      </c>
      <c r="AW1046997" s="5" t="n">
        <f aca="false">IF(U1046997="Yes",1,0)</f>
        <v>1</v>
      </c>
      <c r="AX1046997" s="5" t="n">
        <f aca="false">IF(D1046997="Military",IF(OR(IFERROR(SEARCH("equipment",E1046997,1),0)&gt;0,IFERROR(SEARCH("weapons",E1046997,1),0)&gt;0),1,0),0)</f>
        <v>1</v>
      </c>
      <c r="AY1046997" s="5" t="str">
        <f aca="false">IFERROR(IF(VALUE(TEXT(C1046997,"mm"))=IF(AK1046997&gt;12,AK1046997-12,AK1046997),".",IF(TEXT(C1046997,"mm")="01",".",1)),"Value is not in date format")</f>
        <v>.</v>
      </c>
      <c r="AZ1046997" s="5" t="str">
        <f aca="false">IF(AND(A1046997=A1046996,C1046997=C1046996)=TRUE(),IF(F1046997=F1046996,".","1"),".")</f>
        <v>.</v>
      </c>
      <c r="BA1046997" s="5" t="str">
        <f aca="false">IF(AND(_xlfn.ISFORMULA(R1046997),_xlfn.ISFORMULA(S1046997),_xlfn.ISFORMULA(T1046997))=TRUE(),".",1)</f>
        <v>.</v>
      </c>
      <c r="BB1046997" s="5" t="str">
        <f aca="false">IF(T1046997&lt;&gt;".",IF(T1046997&gt;S1046997,1,"."),".")</f>
        <v>.</v>
      </c>
      <c r="BC1046997" s="5" t="n">
        <f aca="false">IFERROR(VLOOKUP(B1046997,'[1]Share, Heavy Weapons to Ukraine'!B$1:AA$1048576,COLUMN('[1]Share, Heavy Weapons to Ukraine'!C1047006)-1,0),0)</f>
        <v>1</v>
      </c>
      <c r="BD1046997" s="5" t="n">
        <f aca="false">VLOOKUP(Sheet1!B1046997,'[1]Country Summary (€)'!B$1:F$1048576,COLUMN('[1]Country Summary (€)'!C1047007)-1,FALSE())</f>
        <v>0</v>
      </c>
      <c r="BE1046997" s="5" t="str">
        <f aca="false">IF(AND(AG1046997=1,D1046997="Military",H1046997&lt;&gt;"Not given")=TRUE(),IF(SUMIFS(#REF!,#REF!,A1046997)&gt;0,ABS((SUMIFS(#REF!,#REF!,A1046997)/VLOOKUP("USD",'[1]Exchange Rates'!B$1:C$1048576,2,0)))/S1046997,"."),".")</f>
        <v>.</v>
      </c>
      <c r="BF1046997" s="1" t="str">
        <f aca="false">IF(AND(AG1046997=1,D1046997="Military",H1046997&lt;&gt;"Not given")=TRUE(),IF(SUMIFS(#REF!,#REF!,A1046997)&gt;0,IF((ABS((SUMIFS(#REF!,#REF!,A1046997)/VLOOKUP("USD",'[1]Exchange Rates'!B$1:C$1048576,2,0)))/S1046997)&gt;1,(SUMIFS(#REF!,#REF!,A1046997)-S1046997)/S1046997,(S1046997-SUMIFS(#REF!,#REF!,A1046997))/SUMIFS(#REF!,#REF!,A1046997)),"."),".")</f>
        <v>.</v>
      </c>
    </row>
    <row r="1046998" customFormat="false" ht="15.75" hidden="false" customHeight="true" outlineLevel="0" collapsed="false">
      <c r="A1046998" s="3" t="s">
        <v>104</v>
      </c>
      <c r="B1046998" s="37" t="s">
        <v>57</v>
      </c>
      <c r="C1046998" s="38" t="n">
        <v>44792</v>
      </c>
      <c r="D1046998" s="37" t="s">
        <v>105</v>
      </c>
      <c r="E1046998" s="3" t="s">
        <v>106</v>
      </c>
      <c r="F1046998" s="4" t="s">
        <v>293</v>
      </c>
      <c r="G1046998" s="5" t="s">
        <v>61</v>
      </c>
      <c r="H1046998" s="53" t="n">
        <v>775000000</v>
      </c>
      <c r="I1046998" s="37" t="s">
        <v>174</v>
      </c>
      <c r="J1046998" s="7" t="str">
        <f aca="false">VLOOKUP($I1046998,'[1]Price List, Weapons &amp; Items'!B$1:C$1048576,2,0)</f>
        <v>Military equipment</v>
      </c>
      <c r="K1046998" s="7" t="str">
        <f aca="false">IF(I1046998=".",I1046998,VLOOKUP($I1046998,'[1]Price List, Weapons &amp; Items'!B$1:D$1048576,3,0))</f>
        <v>Military equipment</v>
      </c>
      <c r="L1046998" s="8" t="n">
        <f aca="false">VLOOKUP(I1046998,'[1]Price List, Weapons &amp; Items'!B$1:E$1048576,4,0)</f>
        <v>0</v>
      </c>
      <c r="M1046998" s="40" t="s">
        <v>166</v>
      </c>
      <c r="N1046998" s="9" t="s">
        <v>166</v>
      </c>
      <c r="O1046998" s="9" t="n">
        <f aca="false">VLOOKUP($I1046998,'[1]Price List, Weapons &amp; Items'!B$1:G$1048576,6,0)</f>
        <v>45</v>
      </c>
      <c r="P1046998" s="6" t="str">
        <f aca="false">IF(TYPE(M1046998)=1,IF(TYPE(O1046998)=1,M1046998*O1046998,"No price"),".")</f>
        <v>.</v>
      </c>
      <c r="Q1046998" s="6" t="str">
        <f aca="false">IF(TYPE(N1046998)=1,IF(TYPE(O1046998)=1,N1046998*O1046998,"No price"),".")</f>
        <v>.</v>
      </c>
      <c r="R1046998" s="6" t="str">
        <f aca="false">IF(AG1046998=1,IF(H1046998&lt;&gt;"Not given",H1046998,IF(TYPE(H1046998)=2,IF(SUMIFS(#REF!,#REF!,A1046998)&gt;0,SUMIFS(#REF!,#REF!,A1046998),"."),"Format error")),"")</f>
        <v/>
      </c>
      <c r="S1046998" s="6" t="str">
        <f aca="false">IF(AND(AG1046998=1,R1046998&lt;&gt;".")=TRUE(),R1046998/VLOOKUP(G1046998,'[1]Exchange Rates'!B$1:C$1048576,2,0),IF(R1046998=".",".",""))</f>
        <v/>
      </c>
      <c r="T1046998" s="6" t="str">
        <f aca="false">IF(AG1046998=1,IF(AI1046998="Value is not given at all",".",IF(AI1046998="Value is given by the source",S1046998,IF(AI1046998="Value is calculated with prices",(IF(SUMIFS(#REF!,#REF!,A1046998)&gt;0,SUMIFS(#REF!,#REF!,A1046998),"."))/VLOOKUP("USD",'[1]Exchange Rates'!B$1:C$1048576,2,0),"Error with coding"))),"")</f>
        <v/>
      </c>
      <c r="U1046998" s="5" t="s">
        <v>63</v>
      </c>
      <c r="V1046998" s="42" t="s">
        <v>323</v>
      </c>
      <c r="W1046998" s="45" t="s">
        <v>72</v>
      </c>
      <c r="X1046998" s="45" t="s">
        <v>76</v>
      </c>
      <c r="Y1046998" s="45" t="s">
        <v>324</v>
      </c>
      <c r="Z1046998" s="43" t="n">
        <v>0</v>
      </c>
      <c r="AA1046998" s="5" t="n">
        <v>0</v>
      </c>
      <c r="AB1046998" s="5" t="n">
        <f aca="false">IF(AND(D1046998="Humanitarian", AE1046998&lt;&gt;"."), 1, 0)</f>
        <v>0</v>
      </c>
      <c r="AC1046998" s="5" t="n">
        <f aca="false">IF(OR(M1046998="undisclosed", M1046998="."), 0, IF(M1046998=N1046998, 1, 0))</f>
        <v>0</v>
      </c>
      <c r="AD1046998" s="5" t="n">
        <v>1</v>
      </c>
      <c r="AE1046998" s="45" t="s">
        <v>108</v>
      </c>
      <c r="AF1046998" s="12" t="str">
        <f aca="false">""</f>
        <v/>
      </c>
      <c r="AG1046998" s="36" t="n">
        <v>0</v>
      </c>
      <c r="AH1046998" s="46" t="s">
        <v>66</v>
      </c>
      <c r="AI1046998" s="36" t="s">
        <v>66</v>
      </c>
      <c r="AJ1046998" s="36" t="n">
        <v>1</v>
      </c>
      <c r="AK1046998" s="36" t="n">
        <v>8</v>
      </c>
      <c r="AL1046998" s="36" t="n">
        <v>0</v>
      </c>
      <c r="AM1046998" s="36" t="n">
        <f aca="false">IF(OR(AN1046998="2022-2023",AN1046998=2022), 1, 0)</f>
        <v>1</v>
      </c>
      <c r="AN1046998" s="36" t="s">
        <v>68</v>
      </c>
      <c r="AO1046998" s="36" t="n">
        <f aca="false">VLOOKUP($I1046998,'[1]Price List, Weapons &amp; Items'!B$1:F$1048576,5,0)</f>
        <v>0</v>
      </c>
      <c r="AP1046998" s="36" t="n">
        <f aca="false">IF(AND(AO1046998=1,M1046998="undisclosed")=TRUE(),1,0)</f>
        <v>0</v>
      </c>
      <c r="AQ1046998" s="36" t="n">
        <f aca="false">IF(AND(AO1046998=1,N1046998="undisclosed")=TRUE(),1,0)</f>
        <v>0</v>
      </c>
      <c r="AR1046998" s="36" t="n">
        <f aca="false">IFERROR(IF(SEARCH("ammuni",I1046998,1)&gt;0,1,0),0)</f>
        <v>0</v>
      </c>
      <c r="AS1046998" s="5" t="str">
        <f aca="false">VLOOKUP($I1046998,'[1]Price List, Weapons &amp; Items'!B$1:L$1048576,COLUMN('[1]Price List, Weapons &amp; Items'!$J$11)-1,0)</f>
        <v>Online marketplaces and stores</v>
      </c>
      <c r="AT1046998" s="5" t="str">
        <f aca="false">IF(I1046998=".",".",VLOOKUP($I1046998,'[1]Price List, Weapons &amp; Items'!B$1:J$1048576,3,0))</f>
        <v>Military equipment</v>
      </c>
      <c r="AU1046998" s="13" t="str">
        <f aca="true">IF(AG1046998=1,(OFFSET(I1046998,0,0,COUNTIF(#REF!,A1046998),1)),"")</f>
        <v/>
      </c>
      <c r="AV1046998" s="5" t="n">
        <f aca="false">VLOOKUP($I1046998,'[1]Price List, Weapons &amp; Items'!B$1:L$1048576,COLUMN('[1]Price List, Weapons &amp; Items'!$L$11)-1,0)</f>
        <v>0</v>
      </c>
      <c r="AW1046998" s="5" t="n">
        <f aca="false">IF(U1046998="Yes",1,0)</f>
        <v>1</v>
      </c>
      <c r="AX1046998" s="5" t="n">
        <f aca="false">IF(D1046998="Military",IF(OR(IFERROR(SEARCH("equipment",E1046998,1),0)&gt;0,IFERROR(SEARCH("weapons",E1046998,1),0)&gt;0),1,0),0)</f>
        <v>1</v>
      </c>
      <c r="AY1046998" s="5" t="str">
        <f aca="false">IFERROR(IF(VALUE(TEXT(C1046998,"mm"))=IF(AK1046998&gt;12,AK1046998-12,AK1046998),".",IF(TEXT(C1046998,"mm")="01",".",1)),"Value is not in date format")</f>
        <v>.</v>
      </c>
      <c r="AZ1046998" s="5" t="str">
        <f aca="false">IF(AND(A1046998=A1046997,C1046998=C1046997)=TRUE(),IF(F1046998=F1046997,".","1"),".")</f>
        <v>.</v>
      </c>
      <c r="BA1046998" s="5" t="str">
        <f aca="false">IF(AND(_xlfn.ISFORMULA(R1046998),_xlfn.ISFORMULA(S1046998),_xlfn.ISFORMULA(T1046998))=TRUE(),".",1)</f>
        <v>.</v>
      </c>
      <c r="BB1046998" s="5" t="str">
        <f aca="false">IF(T1046998&lt;&gt;".",IF(T1046998&gt;S1046998,1,"."),".")</f>
        <v>.</v>
      </c>
      <c r="BC1046998" s="5" t="n">
        <f aca="false">IFERROR(VLOOKUP(B1046998,'[1]Share, Heavy Weapons to Ukraine'!B$1:AA$1048576,COLUMN('[1]Share, Heavy Weapons to Ukraine'!C1047007)-1,0),0)</f>
        <v>1</v>
      </c>
      <c r="BD1046998" s="5" t="n">
        <f aca="false">VLOOKUP(Sheet1!B1046998,'[1]Country Summary (€)'!B$1:F$1048576,COLUMN('[1]Country Summary (€)'!C1047008)-1,FALSE())</f>
        <v>0</v>
      </c>
      <c r="BE1046998" s="5" t="str">
        <f aca="false">IF(AND(AG1046998=1,D1046998="Military",H1046998&lt;&gt;"Not given")=TRUE(),IF(SUMIFS(#REF!,#REF!,A1046998)&gt;0,ABS((SUMIFS(#REF!,#REF!,A1046998)/VLOOKUP("USD",'[1]Exchange Rates'!B$1:C$1048576,2,0)))/S1046998,"."),".")</f>
        <v>.</v>
      </c>
      <c r="BF1046998" s="1" t="str">
        <f aca="false">IF(AND(AG1046998=1,D1046998="Military",H1046998&lt;&gt;"Not given")=TRUE(),IF(SUMIFS(#REF!,#REF!,A1046998)&gt;0,IF((ABS((SUMIFS(#REF!,#REF!,A1046998)/VLOOKUP("USD",'[1]Exchange Rates'!B$1:C$1048576,2,0)))/S1046998)&gt;1,(SUMIFS(#REF!,#REF!,A1046998)-S1046998)/S1046998,(S1046998-SUMIFS(#REF!,#REF!,A1046998))/SUMIFS(#REF!,#REF!,A1046998)),"."),".")</f>
        <v>.</v>
      </c>
    </row>
    <row r="1046999" customFormat="false" ht="15.75" hidden="false" customHeight="true" outlineLevel="0" collapsed="false">
      <c r="A1046999" s="3" t="s">
        <v>104</v>
      </c>
      <c r="B1046999" s="37" t="s">
        <v>57</v>
      </c>
      <c r="C1046999" s="38" t="n">
        <v>44792</v>
      </c>
      <c r="D1046999" s="37" t="s">
        <v>105</v>
      </c>
      <c r="E1046999" s="3" t="s">
        <v>106</v>
      </c>
      <c r="F1046999" s="4" t="s">
        <v>293</v>
      </c>
      <c r="G1046999" s="5" t="s">
        <v>61</v>
      </c>
      <c r="H1046999" s="53" t="n">
        <v>775000000</v>
      </c>
      <c r="I1046999" s="37" t="s">
        <v>325</v>
      </c>
      <c r="J1046999" s="7" t="str">
        <f aca="false">VLOOKUP($I1046999,'[1]Price List, Weapons &amp; Items'!B$1:C$1048576,2,0)</f>
        <v>Military equipment</v>
      </c>
      <c r="K1046999" s="7" t="str">
        <f aca="false">IF(I1046999=".",I1046999,VLOOKUP($I1046999,'[1]Price List, Weapons &amp; Items'!B$1:D$1048576,3,0))</f>
        <v>Military equipment</v>
      </c>
      <c r="L1046999" s="8" t="n">
        <f aca="false">VLOOKUP(I1046999,'[1]Price List, Weapons &amp; Items'!B$1:E$1048576,4,0)</f>
        <v>0</v>
      </c>
      <c r="M1046999" s="40" t="s">
        <v>166</v>
      </c>
      <c r="N1046999" s="9" t="s">
        <v>166</v>
      </c>
      <c r="O1046999" s="9" t="n">
        <f aca="false">VLOOKUP($I1046999,'[1]Price List, Weapons &amp; Items'!B$1:G$1048576,6,0)</f>
        <v>51404</v>
      </c>
      <c r="P1046999" s="6" t="str">
        <f aca="false">IF(TYPE(M1046999)=1,IF(TYPE(O1046999)=1,M1046999*O1046999,"No price"),".")</f>
        <v>.</v>
      </c>
      <c r="Q1046999" s="6" t="str">
        <f aca="false">IF(TYPE(N1046999)=1,IF(TYPE(O1046999)=1,N1046999*O1046999,"No price"),".")</f>
        <v>.</v>
      </c>
      <c r="R1046999" s="6" t="str">
        <f aca="false">IF(AG1046999=1,IF(H1046999&lt;&gt;"Not given",H1046999,IF(TYPE(H1046999)=2,IF(SUMIFS(#REF!,#REF!,A1046999)&gt;0,SUMIFS(#REF!,#REF!,A1046999),"."),"Format error")),"")</f>
        <v/>
      </c>
      <c r="S1046999" s="6" t="str">
        <f aca="false">IF(AND(AG1046999=1,R1046999&lt;&gt;".")=TRUE(),R1046999/VLOOKUP(G1046999,'[1]Exchange Rates'!B$1:C$1048576,2,0),IF(R1046999=".",".",""))</f>
        <v/>
      </c>
      <c r="T1046999" s="6" t="str">
        <f aca="false">IF(AG1046999=1,IF(AI1046999="Value is not given at all",".",IF(AI1046999="Value is given by the source",S1046999,IF(AI1046999="Value is calculated with prices",(IF(SUMIFS(#REF!,#REF!,A1046999)&gt;0,SUMIFS(#REF!,#REF!,A1046999),"."))/VLOOKUP("USD",'[1]Exchange Rates'!B$1:C$1048576,2,0),"Error with coding"))),"")</f>
        <v/>
      </c>
      <c r="U1046999" s="5" t="s">
        <v>63</v>
      </c>
      <c r="V1046999" s="42" t="s">
        <v>294</v>
      </c>
      <c r="W1046999" s="45" t="s">
        <v>72</v>
      </c>
      <c r="X1046999" s="45" t="s">
        <v>76</v>
      </c>
      <c r="Y1046999" s="45" t="s">
        <v>326</v>
      </c>
      <c r="Z1046999" s="43" t="n">
        <v>0</v>
      </c>
      <c r="AA1046999" s="5" t="n">
        <v>0</v>
      </c>
      <c r="AB1046999" s="5" t="n">
        <f aca="false">IF(AND(D1046999="Humanitarian", AE1046999&lt;&gt;"."), 1, 0)</f>
        <v>0</v>
      </c>
      <c r="AC1046999" s="5" t="n">
        <f aca="false">IF(OR(M1046999="undisclosed", M1046999="."), 0, IF(M1046999=N1046999, 1, 0))</f>
        <v>0</v>
      </c>
      <c r="AD1046999" s="5" t="n">
        <v>1</v>
      </c>
      <c r="AE1046999" s="45" t="s">
        <v>108</v>
      </c>
      <c r="AF1046999" s="12" t="str">
        <f aca="false">""</f>
        <v/>
      </c>
      <c r="AG1046999" s="36" t="n">
        <v>0</v>
      </c>
      <c r="AH1046999" s="46" t="s">
        <v>66</v>
      </c>
      <c r="AI1046999" s="36" t="s">
        <v>66</v>
      </c>
      <c r="AJ1046999" s="36" t="n">
        <v>1</v>
      </c>
      <c r="AK1046999" s="36" t="n">
        <v>8</v>
      </c>
      <c r="AL1046999" s="36" t="n">
        <v>0</v>
      </c>
      <c r="AM1046999" s="36" t="n">
        <f aca="false">IF(OR(AN1046999="2022-2023",AN1046999=2022), 1, 0)</f>
        <v>1</v>
      </c>
      <c r="AN1046999" s="36" t="s">
        <v>68</v>
      </c>
      <c r="AO1046999" s="36" t="n">
        <f aca="false">VLOOKUP($I1046999,'[1]Price List, Weapons &amp; Items'!B$1:F$1048576,5,0)</f>
        <v>0</v>
      </c>
      <c r="AP1046999" s="36" t="n">
        <f aca="false">IF(AND(AO1046999=1,M1046999="undisclosed")=TRUE(),1,0)</f>
        <v>0</v>
      </c>
      <c r="AQ1046999" s="36" t="n">
        <f aca="false">IF(AND(AO1046999=1,N1046999="undisclosed")=TRUE(),1,0)</f>
        <v>0</v>
      </c>
      <c r="AR1046999" s="36" t="n">
        <f aca="false">IFERROR(IF(SEARCH("ammuni",I1046999,1)&gt;0,1,0),0)</f>
        <v>0</v>
      </c>
      <c r="AS1046999" s="5" t="str">
        <f aca="false">VLOOKUP($I1046999,'[1]Price List, Weapons &amp; Items'!B$1:L$1048576,COLUMN('[1]Price List, Weapons &amp; Items'!$J$11)-1,0)</f>
        <v>Contracts</v>
      </c>
      <c r="AT1046999" s="5" t="str">
        <f aca="false">IF(I1046999=".",".",VLOOKUP($I1046999,'[1]Price List, Weapons &amp; Items'!B$1:J$1048576,3,0))</f>
        <v>Military equipment</v>
      </c>
      <c r="AU1046999" s="13" t="str">
        <f aca="true">IF(AG1046999=1,(OFFSET(I1046999,0,0,COUNTIF(#REF!,A1046999),1)),"")</f>
        <v/>
      </c>
      <c r="AV1046999" s="5" t="n">
        <f aca="false">VLOOKUP($I1046999,'[1]Price List, Weapons &amp; Items'!B$1:L$1048576,COLUMN('[1]Price List, Weapons &amp; Items'!$L$11)-1,0)</f>
        <v>0</v>
      </c>
      <c r="AW1046999" s="5" t="n">
        <f aca="false">IF(U1046999="Yes",1,0)</f>
        <v>1</v>
      </c>
      <c r="AX1046999" s="5" t="n">
        <f aca="false">IF(D1046999="Military",IF(OR(IFERROR(SEARCH("equipment",E1046999,1),0)&gt;0,IFERROR(SEARCH("weapons",E1046999,1),0)&gt;0),1,0),0)</f>
        <v>1</v>
      </c>
      <c r="AY1046999" s="5" t="str">
        <f aca="false">IFERROR(IF(VALUE(TEXT(C1046999,"mm"))=IF(AK1046999&gt;12,AK1046999-12,AK1046999),".",IF(TEXT(C1046999,"mm")="01",".",1)),"Value is not in date format")</f>
        <v>.</v>
      </c>
      <c r="AZ1046999" s="5" t="str">
        <f aca="false">IF(AND(A1046999=A1046998,C1046999=C1046998)=TRUE(),IF(F1046999=F1046998,".","1"),".")</f>
        <v>.</v>
      </c>
      <c r="BA1046999" s="5" t="str">
        <f aca="false">IF(AND(_xlfn.ISFORMULA(R1046999),_xlfn.ISFORMULA(S1046999),_xlfn.ISFORMULA(T1046999))=TRUE(),".",1)</f>
        <v>.</v>
      </c>
      <c r="BB1046999" s="5" t="str">
        <f aca="false">IF(T1046999&lt;&gt;".",IF(T1046999&gt;S1046999,1,"."),".")</f>
        <v>.</v>
      </c>
      <c r="BC1046999" s="5" t="n">
        <f aca="false">IFERROR(VLOOKUP(B1046999,'[1]Share, Heavy Weapons to Ukraine'!B$1:AA$1048576,COLUMN('[1]Share, Heavy Weapons to Ukraine'!C1047008)-1,0),0)</f>
        <v>1</v>
      </c>
      <c r="BD1046999" s="5" t="n">
        <f aca="false">VLOOKUP(Sheet1!B1046999,'[1]Country Summary (€)'!B$1:F$1048576,COLUMN('[1]Country Summary (€)'!C1047009)-1,FALSE())</f>
        <v>0</v>
      </c>
      <c r="BE1046999" s="5" t="str">
        <f aca="false">IF(AND(AG1046999=1,D1046999="Military",H1046999&lt;&gt;"Not given")=TRUE(),IF(SUMIFS(#REF!,#REF!,A1046999)&gt;0,ABS((SUMIFS(#REF!,#REF!,A1046999)/VLOOKUP("USD",'[1]Exchange Rates'!B$1:C$1048576,2,0)))/S1046999,"."),".")</f>
        <v>.</v>
      </c>
      <c r="BF1046999" s="1" t="str">
        <f aca="false">IF(AND(AG1046999=1,D1046999="Military",H1046999&lt;&gt;"Not given")=TRUE(),IF(SUMIFS(#REF!,#REF!,A1046999)&gt;0,IF((ABS((SUMIFS(#REF!,#REF!,A1046999)/VLOOKUP("USD",'[1]Exchange Rates'!B$1:C$1048576,2,0)))/S1046999)&gt;1,(SUMIFS(#REF!,#REF!,A1046999)-S1046999)/S1046999,(S1046999-SUMIFS(#REF!,#REF!,A1046999))/SUMIFS(#REF!,#REF!,A1046999)),"."),".")</f>
        <v>.</v>
      </c>
    </row>
    <row r="1047000" customFormat="false" ht="15.75" hidden="false" customHeight="true" outlineLevel="0" collapsed="false">
      <c r="A1047000" s="3" t="s">
        <v>104</v>
      </c>
      <c r="B1047000" s="37" t="s">
        <v>57</v>
      </c>
      <c r="C1047000" s="38" t="n">
        <v>44812</v>
      </c>
      <c r="D1047000" s="37" t="s">
        <v>105</v>
      </c>
      <c r="E1047000" s="3" t="s">
        <v>106</v>
      </c>
      <c r="F1047000" s="4" t="s">
        <v>327</v>
      </c>
      <c r="G1047000" s="5" t="s">
        <v>61</v>
      </c>
      <c r="H1047000" s="53" t="n">
        <v>675000000</v>
      </c>
      <c r="I1047000" s="37" t="s">
        <v>231</v>
      </c>
      <c r="J1047000" s="7" t="str">
        <f aca="false">VLOOKUP($I1047000,'[1]Price List, Weapons &amp; Items'!B$1:C$1048576,2,0)</f>
        <v>Ammunition for heavy weapon</v>
      </c>
      <c r="K1047000" s="7" t="str">
        <f aca="false">IF(I1047000=".",I1047000,VLOOKUP($I1047000,'[1]Price List, Weapons &amp; Items'!B$1:D$1048576,3,0))</f>
        <v>227mm MLRS ammunition</v>
      </c>
      <c r="L1047000" s="8" t="n">
        <f aca="false">VLOOKUP(I1047000,'[1]Price List, Weapons &amp; Items'!B$1:E$1048576,4,0)</f>
        <v>0</v>
      </c>
      <c r="M1047000" s="40" t="s">
        <v>166</v>
      </c>
      <c r="N1047000" s="9" t="s">
        <v>166</v>
      </c>
      <c r="O1047000" s="9" t="n">
        <f aca="false">VLOOKUP($I1047000,'[1]Price List, Weapons &amp; Items'!B$1:G$1048576,6,0)</f>
        <v>150000</v>
      </c>
      <c r="P1047000" s="6" t="str">
        <f aca="false">IF(TYPE(M1047000)=1,IF(TYPE(O1047000)=1,M1047000*O1047000,"No price"),".")</f>
        <v>.</v>
      </c>
      <c r="Q1047000" s="6" t="str">
        <f aca="false">IF(TYPE(N1047000)=1,IF(TYPE(O1047000)=1,N1047000*O1047000,"No price"),".")</f>
        <v>.</v>
      </c>
      <c r="R1047000" s="6" t="str">
        <f aca="false">IF(AG1047000=1,IF(H1047000&lt;&gt;"Not given",H1047000,IF(TYPE(H1047000)=2,IF(SUMIFS(#REF!,#REF!,A1047000)&gt;0,SUMIFS(#REF!,#REF!,A1047000),"."),"Format error")),"")</f>
        <v/>
      </c>
      <c r="S1047000" s="6" t="str">
        <f aca="false">IF(AND(AG1047000=1,R1047000&lt;&gt;".")=TRUE(),R1047000/VLOOKUP(G1047000,'[1]Exchange Rates'!B$1:C$1048576,2,0),IF(R1047000=".",".",""))</f>
        <v/>
      </c>
      <c r="T1047000" s="6" t="str">
        <f aca="false">IF(AG1047000=1,IF(AI1047000="Value is not given at all",".",IF(AI1047000="Value is given by the source",S1047000,IF(AI1047000="Value is calculated with prices",(IF(SUMIFS(#REF!,#REF!,A1047000)&gt;0,SUMIFS(#REF!,#REF!,A1047000),"."))/VLOOKUP("USD",'[1]Exchange Rates'!B$1:C$1048576,2,0),"Error with coding"))),"")</f>
        <v/>
      </c>
      <c r="U1047000" s="5" t="s">
        <v>63</v>
      </c>
      <c r="V1047000" s="42" t="s">
        <v>328</v>
      </c>
      <c r="W1047000" s="45" t="s">
        <v>72</v>
      </c>
      <c r="X1047000" s="45" t="s">
        <v>76</v>
      </c>
      <c r="Y1047000" s="45" t="s">
        <v>329</v>
      </c>
      <c r="Z1047000" s="43" t="n">
        <v>0</v>
      </c>
      <c r="AA1047000" s="5" t="n">
        <v>0</v>
      </c>
      <c r="AB1047000" s="5" t="n">
        <f aca="false">IF(AND(D1047000="Humanitarian", AE1047000&lt;&gt;"."), 1, 0)</f>
        <v>0</v>
      </c>
      <c r="AC1047000" s="5" t="n">
        <f aca="false">IF(OR(M1047000="undisclosed", M1047000="."), 0, IF(M1047000=N1047000, 1, 0))</f>
        <v>0</v>
      </c>
      <c r="AD1047000" s="5" t="n">
        <v>1</v>
      </c>
      <c r="AE1047000" s="45" t="s">
        <v>108</v>
      </c>
      <c r="AF1047000" s="12" t="str">
        <f aca="false">""</f>
        <v/>
      </c>
      <c r="AG1047000" s="36" t="n">
        <v>0</v>
      </c>
      <c r="AH1047000" s="46" t="s">
        <v>66</v>
      </c>
      <c r="AI1047000" s="36" t="s">
        <v>66</v>
      </c>
      <c r="AJ1047000" s="36" t="n">
        <v>1</v>
      </c>
      <c r="AK1047000" s="36" t="n">
        <v>9</v>
      </c>
      <c r="AL1047000" s="36" t="n">
        <v>0</v>
      </c>
      <c r="AM1047000" s="36" t="n">
        <f aca="false">IF(OR(AN1047000="2022-2023",AN1047000=2022), 1, 0)</f>
        <v>1</v>
      </c>
      <c r="AN1047000" s="36" t="s">
        <v>68</v>
      </c>
      <c r="AO1047000" s="36" t="n">
        <f aca="false">VLOOKUP($I1047000,'[1]Price List, Weapons &amp; Items'!B$1:F$1048576,5,0)</f>
        <v>1</v>
      </c>
      <c r="AP1047000" s="36" t="n">
        <f aca="false">IF(AND(AO1047000=1,M1047000="undisclosed")=TRUE(),1,0)</f>
        <v>1</v>
      </c>
      <c r="AQ1047000" s="36" t="n">
        <f aca="false">IF(AND(AO1047000=1,N1047000="undisclosed")=TRUE(),1,0)</f>
        <v>1</v>
      </c>
      <c r="AR1047000" s="36" t="n">
        <f aca="false">IFERROR(IF(SEARCH("ammuni",I1047000,1)&gt;0,1,0),0)</f>
        <v>1</v>
      </c>
      <c r="AS1047000" s="5" t="str">
        <f aca="false">VLOOKUP($I1047000,'[1]Price List, Weapons &amp; Items'!B$1:L$1048576,COLUMN('[1]Price List, Weapons &amp; Items'!$J$11)-1,0)</f>
        <v>Media reports (incl. social media)</v>
      </c>
      <c r="AT1047000" s="5" t="str">
        <f aca="false">IF(I1047000=".",".",VLOOKUP($I1047000,'[1]Price List, Weapons &amp; Items'!B$1:J$1048576,3,0))</f>
        <v>227mm MLRS ammunition</v>
      </c>
      <c r="AU1047000" s="13" t="str">
        <f aca="true">IF(AG1047000=1,(OFFSET(I1047000,0,0,COUNTIF(#REF!,A1047000),1)),"")</f>
        <v/>
      </c>
      <c r="AV1047000" s="5" t="str">
        <f aca="false">VLOOKUP($I1047000,'[1]Price List, Weapons &amp; Items'!B$1:L$1048576,COLUMN('[1]Price List, Weapons &amp; Items'!$L$11)-1,0)</f>
        <v>no price, 0 count</v>
      </c>
      <c r="AW1047000" s="5" t="n">
        <f aca="false">IF(U1047000="Yes",1,0)</f>
        <v>1</v>
      </c>
      <c r="AX1047000" s="5" t="n">
        <f aca="false">IF(D1047000="Military",IF(OR(IFERROR(SEARCH("equipment",E1047000,1),0)&gt;0,IFERROR(SEARCH("weapons",E1047000,1),0)&gt;0),1,0),0)</f>
        <v>1</v>
      </c>
      <c r="AY1047000" s="5" t="str">
        <f aca="false">IFERROR(IF(VALUE(TEXT(C1047000,"mm"))=IF(AK1047000&gt;12,AK1047000-12,AK1047000),".",IF(TEXT(C1047000,"mm")="01",".",1)),"Value is not in date format")</f>
        <v>.</v>
      </c>
      <c r="AZ1047000" s="5" t="str">
        <f aca="false">IF(AND(A1047000=A1046999,C1047000=C1046999)=TRUE(),IF(F1047000=F1046999,".","1"),".")</f>
        <v>.</v>
      </c>
      <c r="BA1047000" s="5" t="str">
        <f aca="false">IF(AND(_xlfn.ISFORMULA(R1047000),_xlfn.ISFORMULA(S1047000),_xlfn.ISFORMULA(T1047000))=TRUE(),".",1)</f>
        <v>.</v>
      </c>
      <c r="BB1047000" s="5" t="str">
        <f aca="false">IF(T1047000&lt;&gt;".",IF(T1047000&gt;S1047000,1,"."),".")</f>
        <v>.</v>
      </c>
      <c r="BC1047000" s="5" t="n">
        <f aca="false">IFERROR(VLOOKUP(B1047000,'[1]Share, Heavy Weapons to Ukraine'!B$1:AA$1048576,COLUMN('[1]Share, Heavy Weapons to Ukraine'!C1047009)-1,0),0)</f>
        <v>1</v>
      </c>
      <c r="BD1047000" s="5" t="n">
        <f aca="false">VLOOKUP(Sheet1!B1047000,'[1]Country Summary (€)'!B$1:F$1048576,COLUMN('[1]Country Summary (€)'!C1047010)-1,FALSE())</f>
        <v>0</v>
      </c>
      <c r="BE1047000" s="5" t="str">
        <f aca="false">IF(AND(AG1047000=1,D1047000="Military",H1047000&lt;&gt;"Not given")=TRUE(),IF(SUMIFS(#REF!,#REF!,A1047000)&gt;0,ABS((SUMIFS(#REF!,#REF!,A1047000)/VLOOKUP("USD",'[1]Exchange Rates'!B$1:C$1048576,2,0)))/S1047000,"."),".")</f>
        <v>.</v>
      </c>
      <c r="BF1047000" s="1" t="str">
        <f aca="false">IF(AND(AG1047000=1,D1047000="Military",H1047000&lt;&gt;"Not given")=TRUE(),IF(SUMIFS(#REF!,#REF!,A1047000)&gt;0,IF((ABS((SUMIFS(#REF!,#REF!,A1047000)/VLOOKUP("USD",'[1]Exchange Rates'!B$1:C$1048576,2,0)))/S1047000)&gt;1,(SUMIFS(#REF!,#REF!,A1047000)-S1047000)/S1047000,(S1047000-SUMIFS(#REF!,#REF!,A1047000))/SUMIFS(#REF!,#REF!,A1047000)),"."),".")</f>
        <v>.</v>
      </c>
    </row>
    <row r="1047001" customFormat="false" ht="15.75" hidden="false" customHeight="true" outlineLevel="0" collapsed="false">
      <c r="A1047001" s="3" t="s">
        <v>104</v>
      </c>
      <c r="B1047001" s="37" t="s">
        <v>57</v>
      </c>
      <c r="C1047001" s="38" t="n">
        <v>44812</v>
      </c>
      <c r="D1047001" s="37" t="s">
        <v>105</v>
      </c>
      <c r="E1047001" s="3" t="s">
        <v>106</v>
      </c>
      <c r="F1047001" s="4" t="s">
        <v>327</v>
      </c>
      <c r="G1047001" s="5" t="s">
        <v>61</v>
      </c>
      <c r="H1047001" s="53" t="n">
        <v>675000000</v>
      </c>
      <c r="I1047001" s="37" t="s">
        <v>296</v>
      </c>
      <c r="J1047001" s="7" t="str">
        <f aca="false">VLOOKUP($I1047001,'[1]Price List, Weapons &amp; Items'!B$1:C$1048576,2,0)</f>
        <v>Heavy weapon</v>
      </c>
      <c r="K1047001" s="7" t="str">
        <f aca="false">IF(I1047001=".",I1047001,VLOOKUP($I1047001,'[1]Price List, Weapons &amp; Items'!B$1:D$1048576,3,0))</f>
        <v>105mm howitzer</v>
      </c>
      <c r="L1047001" s="8" t="n">
        <f aca="false">VLOOKUP(I1047001,'[1]Price List, Weapons &amp; Items'!B$1:E$1048576,4,0)</f>
        <v>0</v>
      </c>
      <c r="M1047001" s="40" t="n">
        <v>4</v>
      </c>
      <c r="N1047001" s="9" t="n">
        <v>4</v>
      </c>
      <c r="O1047001" s="9" t="n">
        <f aca="false">VLOOKUP($I1047001,'[1]Price List, Weapons &amp; Items'!B$1:G$1048576,6,0)</f>
        <v>1272482.27600255</v>
      </c>
      <c r="P1047001" s="6" t="str">
        <f aca="false">IF(TYPE(M1047001)=1,IF(TYPE(O1047001)=1,M1047001*O1047001,"No price"),".")</f>
        <v>No price</v>
      </c>
      <c r="Q1047001" s="6" t="str">
        <f aca="false">IF(TYPE(N1047001)=1,IF(TYPE(O1047001)=1,N1047001*O1047001,"No price"),".")</f>
        <v>No price</v>
      </c>
      <c r="R1047001" s="6" t="str">
        <f aca="false">IF(AG1047001=1,IF(H1047001&lt;&gt;"Not given",H1047001,IF(TYPE(H1047001)=2,IF(SUMIFS(#REF!,#REF!,A1047001)&gt;0,SUMIFS(#REF!,#REF!,A1047001),"."),"Format error")),"")</f>
        <v/>
      </c>
      <c r="S1047001" s="6" t="str">
        <f aca="false">IF(AND(AG1047001=1,R1047001&lt;&gt;".")=TRUE(),R1047001/VLOOKUP(G1047001,'[1]Exchange Rates'!B$1:C$1048576,2,0),IF(R1047001=".",".",""))</f>
        <v/>
      </c>
      <c r="T1047001" s="6" t="str">
        <f aca="false">IF(AG1047001=1,IF(AI1047001="Value is not given at all",".",IF(AI1047001="Value is given by the source",S1047001,IF(AI1047001="Value is calculated with prices",(IF(SUMIFS(#REF!,#REF!,A1047001)&gt;0,SUMIFS(#REF!,#REF!,A1047001),"."))/VLOOKUP("USD",'[1]Exchange Rates'!B$1:C$1048576,2,0),"Error with coding"))),"")</f>
        <v/>
      </c>
      <c r="U1047001" s="5" t="s">
        <v>63</v>
      </c>
      <c r="V1047001" s="42" t="s">
        <v>328</v>
      </c>
      <c r="W1047001" s="45" t="s">
        <v>72</v>
      </c>
      <c r="X1047001" s="45" t="s">
        <v>76</v>
      </c>
      <c r="Y1047001" s="45" t="s">
        <v>330</v>
      </c>
      <c r="Z1047001" s="43" t="n">
        <v>0</v>
      </c>
      <c r="AA1047001" s="5" t="n">
        <v>0</v>
      </c>
      <c r="AB1047001" s="5" t="n">
        <f aca="false">IF(AND(D1047001="Humanitarian", AE1047001&lt;&gt;"."), 1, 0)</f>
        <v>0</v>
      </c>
      <c r="AC1047001" s="5" t="n">
        <f aca="false">IF(OR(M1047001="undisclosed", M1047001="."), 0, IF(M1047001=N1047001, 1, 0))</f>
        <v>1</v>
      </c>
      <c r="AD1047001" s="5" t="n">
        <v>1</v>
      </c>
      <c r="AE1047001" s="48" t="s">
        <v>146</v>
      </c>
      <c r="AF1047001" s="12" t="str">
        <f aca="false">""</f>
        <v/>
      </c>
      <c r="AG1047001" s="36" t="n">
        <v>0</v>
      </c>
      <c r="AH1047001" s="46" t="s">
        <v>66</v>
      </c>
      <c r="AI1047001" s="36" t="s">
        <v>66</v>
      </c>
      <c r="AJ1047001" s="36" t="n">
        <v>1</v>
      </c>
      <c r="AK1047001" s="36" t="n">
        <v>9</v>
      </c>
      <c r="AL1047001" s="36" t="n">
        <v>0</v>
      </c>
      <c r="AM1047001" s="36" t="n">
        <f aca="false">IF(OR(AN1047001="2022-2023",AN1047001=2022), 1, 0)</f>
        <v>1</v>
      </c>
      <c r="AN1047001" s="36" t="s">
        <v>68</v>
      </c>
      <c r="AO1047001" s="36" t="n">
        <f aca="false">VLOOKUP($I1047001,'[1]Price List, Weapons &amp; Items'!B$1:F$1048576,5,0)</f>
        <v>0</v>
      </c>
      <c r="AP1047001" s="36" t="n">
        <f aca="false">IF(AND(AO1047001=1,M1047001="undisclosed")=TRUE(),1,0)</f>
        <v>0</v>
      </c>
      <c r="AQ1047001" s="36" t="n">
        <f aca="false">IF(AND(AO1047001=1,N1047001="undisclosed")=TRUE(),1,0)</f>
        <v>0</v>
      </c>
      <c r="AR1047001" s="36" t="n">
        <f aca="false">IFERROR(IF(SEARCH("ammuni",I1047001,1)&gt;0,1,0),0)</f>
        <v>0</v>
      </c>
      <c r="AS1047001" s="5" t="str">
        <f aca="false">VLOOKUP($I1047001,'[1]Price List, Weapons &amp; Items'!B$1:L$1048576,COLUMN('[1]Price List, Weapons &amp; Items'!$J$11)-1,0)</f>
        <v>Contracts</v>
      </c>
      <c r="AT1047001" s="5" t="str">
        <f aca="false">IF(I1047001=".",".",VLOOKUP($I1047001,'[1]Price List, Weapons &amp; Items'!B$1:J$1048576,3,0))</f>
        <v>105mm howitzer</v>
      </c>
      <c r="AU1047001" s="13" t="str">
        <f aca="true">IF(AG1047001=1,(OFFSET(I1047001,0,0,COUNTIF(#REF!,A1047001),1)),"")</f>
        <v/>
      </c>
      <c r="AV1047001" s="5" t="n">
        <f aca="false">VLOOKUP($I1047001,'[1]Price List, Weapons &amp; Items'!B$1:L$1048576,COLUMN('[1]Price List, Weapons &amp; Items'!$L$11)-1,0)</f>
        <v>0</v>
      </c>
      <c r="AW1047001" s="5" t="n">
        <f aca="false">IF(U1047001="Yes",1,0)</f>
        <v>1</v>
      </c>
      <c r="AX1047001" s="5" t="n">
        <f aca="false">IF(D1047001="Military",IF(OR(IFERROR(SEARCH("equipment",E1047001,1),0)&gt;0,IFERROR(SEARCH("weapons",E1047001,1),0)&gt;0),1,0),0)</f>
        <v>1</v>
      </c>
      <c r="AY1047001" s="5" t="str">
        <f aca="false">IFERROR(IF(VALUE(TEXT(C1047001,"mm"))=IF(AK1047001&gt;12,AK1047001-12,AK1047001),".",IF(TEXT(C1047001,"mm")="01",".",1)),"Value is not in date format")</f>
        <v>.</v>
      </c>
      <c r="AZ1047001" s="5" t="str">
        <f aca="false">IF(AND(A1047001=A1047000,C1047001=C1047000)=TRUE(),IF(F1047001=F1047000,".","1"),".")</f>
        <v>.</v>
      </c>
      <c r="BA1047001" s="5" t="str">
        <f aca="false">IF(AND(_xlfn.ISFORMULA(R1047001),_xlfn.ISFORMULA(S1047001),_xlfn.ISFORMULA(T1047001))=TRUE(),".",1)</f>
        <v>.</v>
      </c>
      <c r="BB1047001" s="5" t="str">
        <f aca="false">IF(T1047001&lt;&gt;".",IF(T1047001&gt;S1047001,1,"."),".")</f>
        <v>.</v>
      </c>
      <c r="BC1047001" s="5" t="n">
        <f aca="false">IFERROR(VLOOKUP(B1047001,'[1]Share, Heavy Weapons to Ukraine'!B$1:AA$1048576,COLUMN('[1]Share, Heavy Weapons to Ukraine'!C1047010)-1,0),0)</f>
        <v>1</v>
      </c>
      <c r="BD1047001" s="5" t="n">
        <f aca="false">VLOOKUP(Sheet1!B1047001,'[1]Country Summary (€)'!B$1:F$1048576,COLUMN('[1]Country Summary (€)'!C1047011)-1,FALSE())</f>
        <v>0</v>
      </c>
      <c r="BE1047001" s="5" t="str">
        <f aca="false">IF(AND(AG1047001=1,D1047001="Military",H1047001&lt;&gt;"Not given")=TRUE(),IF(SUMIFS(#REF!,#REF!,A1047001)&gt;0,ABS((SUMIFS(#REF!,#REF!,A1047001)/VLOOKUP("USD",'[1]Exchange Rates'!B$1:C$1048576,2,0)))/S1047001,"."),".")</f>
        <v>.</v>
      </c>
      <c r="BF1047001" s="1" t="str">
        <f aca="false">IF(AND(AG1047001=1,D1047001="Military",H1047001&lt;&gt;"Not given")=TRUE(),IF(SUMIFS(#REF!,#REF!,A1047001)&gt;0,IF((ABS((SUMIFS(#REF!,#REF!,A1047001)/VLOOKUP("USD",'[1]Exchange Rates'!B$1:C$1048576,2,0)))/S1047001)&gt;1,(SUMIFS(#REF!,#REF!,A1047001)-S1047001)/S1047001,(S1047001-SUMIFS(#REF!,#REF!,A1047001))/SUMIFS(#REF!,#REF!,A1047001)),"."),".")</f>
        <v>.</v>
      </c>
    </row>
    <row r="1047002" customFormat="false" ht="15.75" hidden="false" customHeight="true" outlineLevel="0" collapsed="false">
      <c r="A1047002" s="3" t="s">
        <v>104</v>
      </c>
      <c r="B1047002" s="37" t="s">
        <v>57</v>
      </c>
      <c r="C1047002" s="38" t="n">
        <v>44812</v>
      </c>
      <c r="D1047002" s="37" t="s">
        <v>105</v>
      </c>
      <c r="E1047002" s="3" t="s">
        <v>106</v>
      </c>
      <c r="F1047002" s="4" t="s">
        <v>327</v>
      </c>
      <c r="G1047002" s="5" t="s">
        <v>61</v>
      </c>
      <c r="H1047002" s="53" t="n">
        <v>675000000</v>
      </c>
      <c r="I1047002" s="37" t="s">
        <v>239</v>
      </c>
      <c r="J1047002" s="7" t="str">
        <f aca="false">VLOOKUP($I1047002,'[1]Price List, Weapons &amp; Items'!B$1:C$1048576,2,0)</f>
        <v>Ammunition for heavy weapon</v>
      </c>
      <c r="K1047002" s="7" t="str">
        <f aca="false">IF(I1047002=".",I1047002,VLOOKUP($I1047002,'[1]Price List, Weapons &amp; Items'!B$1:D$1048576,3,0))</f>
        <v>105mm howitzer ammunition</v>
      </c>
      <c r="L1047002" s="8" t="n">
        <f aca="false">VLOOKUP(I1047002,'[1]Price List, Weapons &amp; Items'!B$1:E$1048576,4,0)</f>
        <v>0</v>
      </c>
      <c r="M1047002" s="40" t="n">
        <v>36000</v>
      </c>
      <c r="N1047002" s="9" t="n">
        <v>36000</v>
      </c>
      <c r="O1047002" s="9" t="n">
        <f aca="false">VLOOKUP($I1047002,'[1]Price List, Weapons &amp; Items'!B$1:G$1048576,6,0)</f>
        <v>400</v>
      </c>
      <c r="P1047002" s="6" t="str">
        <f aca="false">IF(TYPE(M1047002)=1,IF(TYPE(O1047002)=1,M1047002*O1047002,"No price"),".")</f>
        <v>No price</v>
      </c>
      <c r="Q1047002" s="6" t="str">
        <f aca="false">IF(TYPE(N1047002)=1,IF(TYPE(O1047002)=1,N1047002*O1047002,"No price"),".")</f>
        <v>No price</v>
      </c>
      <c r="R1047002" s="6" t="str">
        <f aca="false">IF(AG1047002=1,IF(H1047002&lt;&gt;"Not given",H1047002,IF(TYPE(H1047002)=2,IF(SUMIFS(#REF!,#REF!,A1047002)&gt;0,SUMIFS(#REF!,#REF!,A1047002),"."),"Format error")),"")</f>
        <v/>
      </c>
      <c r="S1047002" s="6" t="str">
        <f aca="false">IF(AND(AG1047002=1,R1047002&lt;&gt;".")=TRUE(),R1047002/VLOOKUP(G1047002,'[1]Exchange Rates'!B$1:C$1048576,2,0),IF(R1047002=".",".",""))</f>
        <v/>
      </c>
      <c r="T1047002" s="6" t="str">
        <f aca="false">IF(AG1047002=1,IF(AI1047002="Value is not given at all",".",IF(AI1047002="Value is given by the source",S1047002,IF(AI1047002="Value is calculated with prices",(IF(SUMIFS(#REF!,#REF!,A1047002)&gt;0,SUMIFS(#REF!,#REF!,A1047002),"."))/VLOOKUP("USD",'[1]Exchange Rates'!B$1:C$1048576,2,0),"Error with coding"))),"")</f>
        <v/>
      </c>
      <c r="U1047002" s="5" t="s">
        <v>63</v>
      </c>
      <c r="V1047002" s="42" t="s">
        <v>328</v>
      </c>
      <c r="W1047002" s="45" t="s">
        <v>72</v>
      </c>
      <c r="X1047002" s="45" t="s">
        <v>76</v>
      </c>
      <c r="Y1047002" s="45" t="s">
        <v>331</v>
      </c>
      <c r="Z1047002" s="43" t="n">
        <v>0</v>
      </c>
      <c r="AA1047002" s="5" t="n">
        <v>0</v>
      </c>
      <c r="AB1047002" s="5" t="n">
        <f aca="false">IF(AND(D1047002="Humanitarian", AE1047002&lt;&gt;"."), 1, 0)</f>
        <v>0</v>
      </c>
      <c r="AC1047002" s="5" t="n">
        <f aca="false">IF(OR(M1047002="undisclosed", M1047002="."), 0, IF(M1047002=N1047002, 1, 0))</f>
        <v>1</v>
      </c>
      <c r="AD1047002" s="5" t="n">
        <v>1</v>
      </c>
      <c r="AE1047002" s="45" t="s">
        <v>108</v>
      </c>
      <c r="AF1047002" s="12" t="str">
        <f aca="false">""</f>
        <v/>
      </c>
      <c r="AG1047002" s="36" t="n">
        <v>0</v>
      </c>
      <c r="AH1047002" s="46" t="s">
        <v>66</v>
      </c>
      <c r="AI1047002" s="36" t="s">
        <v>66</v>
      </c>
      <c r="AJ1047002" s="36" t="n">
        <v>1</v>
      </c>
      <c r="AK1047002" s="36" t="n">
        <v>9</v>
      </c>
      <c r="AL1047002" s="36" t="n">
        <v>0</v>
      </c>
      <c r="AM1047002" s="36" t="n">
        <f aca="false">IF(OR(AN1047002="2022-2023",AN1047002=2022), 1, 0)</f>
        <v>1</v>
      </c>
      <c r="AN1047002" s="36" t="s">
        <v>68</v>
      </c>
      <c r="AO1047002" s="36" t="n">
        <f aca="false">VLOOKUP($I1047002,'[1]Price List, Weapons &amp; Items'!B$1:F$1048576,5,0)</f>
        <v>0</v>
      </c>
      <c r="AP1047002" s="36" t="n">
        <f aca="false">IF(AND(AO1047002=1,M1047002="undisclosed")=TRUE(),1,0)</f>
        <v>0</v>
      </c>
      <c r="AQ1047002" s="36" t="n">
        <f aca="false">IF(AND(AO1047002=1,N1047002="undisclosed")=TRUE(),1,0)</f>
        <v>0</v>
      </c>
      <c r="AR1047002" s="36" t="n">
        <f aca="false">IFERROR(IF(SEARCH("ammuni",I1047002,1)&gt;0,1,0),0)</f>
        <v>0</v>
      </c>
      <c r="AS1047002" s="5" t="str">
        <f aca="false">VLOOKUP($I1047002,'[1]Price List, Weapons &amp; Items'!B$1:L$1048576,COLUMN('[1]Price List, Weapons &amp; Items'!$J$11)-1,0)</f>
        <v>Military media (incl. websites)</v>
      </c>
      <c r="AT1047002" s="5" t="str">
        <f aca="false">IF(I1047002=".",".",VLOOKUP($I1047002,'[1]Price List, Weapons &amp; Items'!B$1:J$1048576,3,0))</f>
        <v>105mm howitzer ammunition</v>
      </c>
      <c r="AU1047002" s="13" t="str">
        <f aca="true">IF(AG1047002=1,(OFFSET(I1047002,0,0,COUNTIF(#REF!,A1047002),1)),"")</f>
        <v/>
      </c>
      <c r="AV1047002" s="5" t="n">
        <f aca="false">VLOOKUP($I1047002,'[1]Price List, Weapons &amp; Items'!B$1:L$1048576,COLUMN('[1]Price List, Weapons &amp; Items'!$L$11)-1,0)</f>
        <v>0</v>
      </c>
      <c r="AW1047002" s="5" t="n">
        <f aca="false">IF(U1047002="Yes",1,0)</f>
        <v>1</v>
      </c>
      <c r="AX1047002" s="5" t="n">
        <f aca="false">IF(D1047002="Military",IF(OR(IFERROR(SEARCH("equipment",E1047002,1),0)&gt;0,IFERROR(SEARCH("weapons",E1047002,1),0)&gt;0),1,0),0)</f>
        <v>1</v>
      </c>
      <c r="AY1047002" s="5" t="str">
        <f aca="false">IFERROR(IF(VALUE(TEXT(C1047002,"mm"))=IF(AK1047002&gt;12,AK1047002-12,AK1047002),".",IF(TEXT(C1047002,"mm")="01",".",1)),"Value is not in date format")</f>
        <v>.</v>
      </c>
      <c r="AZ1047002" s="5" t="str">
        <f aca="false">IF(AND(A1047002=A1047001,C1047002=C1047001)=TRUE(),IF(F1047002=F1047001,".","1"),".")</f>
        <v>.</v>
      </c>
      <c r="BA1047002" s="5" t="str">
        <f aca="false">IF(AND(_xlfn.ISFORMULA(R1047002),_xlfn.ISFORMULA(S1047002),_xlfn.ISFORMULA(T1047002))=TRUE(),".",1)</f>
        <v>.</v>
      </c>
      <c r="BB1047002" s="5" t="str">
        <f aca="false">IF(T1047002&lt;&gt;".",IF(T1047002&gt;S1047002,1,"."),".")</f>
        <v>.</v>
      </c>
      <c r="BC1047002" s="5" t="n">
        <f aca="false">IFERROR(VLOOKUP(B1047002,'[1]Share, Heavy Weapons to Ukraine'!B$1:AA$1048576,COLUMN('[1]Share, Heavy Weapons to Ukraine'!C1047011)-1,0),0)</f>
        <v>1</v>
      </c>
      <c r="BD1047002" s="5" t="n">
        <f aca="false">VLOOKUP(Sheet1!B1047002,'[1]Country Summary (€)'!B$1:F$1048576,COLUMN('[1]Country Summary (€)'!C1047012)-1,FALSE())</f>
        <v>0</v>
      </c>
      <c r="BE1047002" s="5" t="str">
        <f aca="false">IF(AND(AG1047002=1,D1047002="Military",H1047002&lt;&gt;"Not given")=TRUE(),IF(SUMIFS(#REF!,#REF!,A1047002)&gt;0,ABS((SUMIFS(#REF!,#REF!,A1047002)/VLOOKUP("USD",'[1]Exchange Rates'!B$1:C$1048576,2,0)))/S1047002,"."),".")</f>
        <v>.</v>
      </c>
      <c r="BF1047002" s="1" t="str">
        <f aca="false">IF(AND(AG1047002=1,D1047002="Military",H1047002&lt;&gt;"Not given")=TRUE(),IF(SUMIFS(#REF!,#REF!,A1047002)&gt;0,IF((ABS((SUMIFS(#REF!,#REF!,A1047002)/VLOOKUP("USD",'[1]Exchange Rates'!B$1:C$1048576,2,0)))/S1047002)&gt;1,(SUMIFS(#REF!,#REF!,A1047002)-S1047002)/S1047002,(S1047002-SUMIFS(#REF!,#REF!,A1047002))/SUMIFS(#REF!,#REF!,A1047002)),"."),".")</f>
        <v>.</v>
      </c>
    </row>
    <row r="1047003" customFormat="false" ht="15.75" hidden="false" customHeight="true" outlineLevel="0" collapsed="false">
      <c r="A1047003" s="3" t="s">
        <v>104</v>
      </c>
      <c r="B1047003" s="37" t="s">
        <v>57</v>
      </c>
      <c r="C1047003" s="38" t="n">
        <v>44812</v>
      </c>
      <c r="D1047003" s="37" t="s">
        <v>105</v>
      </c>
      <c r="E1047003" s="3" t="s">
        <v>106</v>
      </c>
      <c r="F1047003" s="4" t="s">
        <v>327</v>
      </c>
      <c r="G1047003" s="5" t="s">
        <v>61</v>
      </c>
      <c r="H1047003" s="53" t="n">
        <v>675000000</v>
      </c>
      <c r="I1047003" s="37" t="s">
        <v>303</v>
      </c>
      <c r="J1047003" s="7" t="str">
        <f aca="false">VLOOKUP($I1047003,'[1]Price List, Weapons &amp; Items'!B$1:C$1048576,2,0)</f>
        <v>Ammunition for heavy weapon</v>
      </c>
      <c r="K1047003" s="7" t="str">
        <f aca="false">IF(I1047003=".",I1047003,VLOOKUP($I1047003,'[1]Price List, Weapons &amp; Items'!B$1:D$1048576,3,0))</f>
        <v>Missile</v>
      </c>
      <c r="L1047003" s="8" t="n">
        <f aca="false">VLOOKUP(I1047003,'[1]Price List, Weapons &amp; Items'!B$1:E$1048576,4,0)</f>
        <v>0</v>
      </c>
      <c r="M1047003" s="40" t="s">
        <v>166</v>
      </c>
      <c r="N1047003" s="9" t="s">
        <v>166</v>
      </c>
      <c r="O1047003" s="9" t="n">
        <f aca="false">VLOOKUP($I1047003,'[1]Price List, Weapons &amp; Items'!B$1:G$1048576,6,0)</f>
        <v>557000</v>
      </c>
      <c r="P1047003" s="6" t="str">
        <f aca="false">IF(TYPE(M1047003)=1,IF(TYPE(O1047003)=1,M1047003*O1047003,"No price"),".")</f>
        <v>.</v>
      </c>
      <c r="Q1047003" s="6" t="str">
        <f aca="false">IF(TYPE(N1047003)=1,IF(TYPE(O1047003)=1,N1047003*O1047003,"No price"),".")</f>
        <v>.</v>
      </c>
      <c r="R1047003" s="6" t="str">
        <f aca="false">IF(AG1047003=1,IF(H1047003&lt;&gt;"Not given",H1047003,IF(TYPE(H1047003)=2,IF(SUMIFS(#REF!,#REF!,A1047003)&gt;0,SUMIFS(#REF!,#REF!,A1047003),"."),"Format error")),"")</f>
        <v/>
      </c>
      <c r="S1047003" s="6" t="str">
        <f aca="false">IF(AND(AG1047003=1,R1047003&lt;&gt;".")=TRUE(),R1047003/VLOOKUP(G1047003,'[1]Exchange Rates'!B$1:C$1048576,2,0),IF(R1047003=".",".",""))</f>
        <v/>
      </c>
      <c r="T1047003" s="6" t="str">
        <f aca="false">IF(AG1047003=1,IF(AI1047003="Value is not given at all",".",IF(AI1047003="Value is given by the source",S1047003,IF(AI1047003="Value is calculated with prices",(IF(SUMIFS(#REF!,#REF!,A1047003)&gt;0,SUMIFS(#REF!,#REF!,A1047003),"."))/VLOOKUP("USD",'[1]Exchange Rates'!B$1:C$1048576,2,0),"Error with coding"))),"")</f>
        <v/>
      </c>
      <c r="U1047003" s="5" t="s">
        <v>63</v>
      </c>
      <c r="V1047003" s="42" t="s">
        <v>328</v>
      </c>
      <c r="W1047003" s="45" t="s">
        <v>72</v>
      </c>
      <c r="X1047003" s="45" t="s">
        <v>76</v>
      </c>
      <c r="Y1047003" s="45" t="s">
        <v>332</v>
      </c>
      <c r="Z1047003" s="43" t="n">
        <v>0</v>
      </c>
      <c r="AA1047003" s="5" t="n">
        <v>0</v>
      </c>
      <c r="AB1047003" s="5" t="n">
        <f aca="false">IF(AND(D1047003="Humanitarian", AE1047003&lt;&gt;"."), 1, 0)</f>
        <v>0</v>
      </c>
      <c r="AC1047003" s="5" t="n">
        <f aca="false">IF(OR(M1047003="undisclosed", M1047003="."), 0, IF(M1047003=N1047003, 1, 0))</f>
        <v>0</v>
      </c>
      <c r="AD1047003" s="5" t="n">
        <v>1</v>
      </c>
      <c r="AE1047003" s="45" t="s">
        <v>108</v>
      </c>
      <c r="AF1047003" s="12" t="str">
        <f aca="false">""</f>
        <v/>
      </c>
      <c r="AG1047003" s="36" t="n">
        <v>0</v>
      </c>
      <c r="AH1047003" s="46" t="s">
        <v>66</v>
      </c>
      <c r="AI1047003" s="36" t="s">
        <v>66</v>
      </c>
      <c r="AJ1047003" s="36" t="n">
        <v>1</v>
      </c>
      <c r="AK1047003" s="36" t="n">
        <v>9</v>
      </c>
      <c r="AL1047003" s="36" t="n">
        <v>0</v>
      </c>
      <c r="AM1047003" s="36" t="n">
        <f aca="false">IF(OR(AN1047003="2022-2023",AN1047003=2022), 1, 0)</f>
        <v>1</v>
      </c>
      <c r="AN1047003" s="36" t="s">
        <v>68</v>
      </c>
      <c r="AO1047003" s="36" t="n">
        <f aca="false">VLOOKUP($I1047003,'[1]Price List, Weapons &amp; Items'!B$1:F$1048576,5,0)</f>
        <v>0</v>
      </c>
      <c r="AP1047003" s="36" t="n">
        <f aca="false">IF(AND(AO1047003=1,M1047003="undisclosed")=TRUE(),1,0)</f>
        <v>0</v>
      </c>
      <c r="AQ1047003" s="36" t="n">
        <f aca="false">IF(AND(AO1047003=1,N1047003="undisclosed")=TRUE(),1,0)</f>
        <v>0</v>
      </c>
      <c r="AR1047003" s="36" t="n">
        <f aca="false">IFERROR(IF(SEARCH("ammuni",I1047003,1)&gt;0,1,0),0)</f>
        <v>0</v>
      </c>
      <c r="AS1047003" s="5" t="str">
        <f aca="false">VLOOKUP($I1047003,'[1]Price List, Weapons &amp; Items'!B$1:L$1048576,COLUMN('[1]Price List, Weapons &amp; Items'!$J$11)-1,0)</f>
        <v>Miscellaneous</v>
      </c>
      <c r="AT1047003" s="5" t="str">
        <f aca="false">IF(I1047003=".",".",VLOOKUP($I1047003,'[1]Price List, Weapons &amp; Items'!B$1:J$1048576,3,0))</f>
        <v>Missile</v>
      </c>
      <c r="AU1047003" s="13" t="str">
        <f aca="true">IF(AG1047003=1,(OFFSET(I1047003,0,0,COUNTIF(#REF!,A1047003),1)),"")</f>
        <v/>
      </c>
      <c r="AV1047003" s="5" t="str">
        <f aca="false">VLOOKUP($I1047003,'[1]Price List, Weapons &amp; Items'!B$1:L$1048576,COLUMN('[1]Price List, Weapons &amp; Items'!$L$11)-1,0)</f>
        <v>no price, 0 count</v>
      </c>
      <c r="AW1047003" s="5" t="n">
        <f aca="false">IF(U1047003="Yes",1,0)</f>
        <v>1</v>
      </c>
      <c r="AX1047003" s="5" t="n">
        <f aca="false">IF(D1047003="Military",IF(OR(IFERROR(SEARCH("equipment",E1047003,1),0)&gt;0,IFERROR(SEARCH("weapons",E1047003,1),0)&gt;0),1,0),0)</f>
        <v>1</v>
      </c>
      <c r="AY1047003" s="5" t="str">
        <f aca="false">IFERROR(IF(VALUE(TEXT(C1047003,"mm"))=IF(AK1047003&gt;12,AK1047003-12,AK1047003),".",IF(TEXT(C1047003,"mm")="01",".",1)),"Value is not in date format")</f>
        <v>.</v>
      </c>
      <c r="AZ1047003" s="5" t="str">
        <f aca="false">IF(AND(A1047003=A1047002,C1047003=C1047002)=TRUE(),IF(F1047003=F1047002,".","1"),".")</f>
        <v>.</v>
      </c>
      <c r="BA1047003" s="5" t="str">
        <f aca="false">IF(AND(_xlfn.ISFORMULA(R1047003),_xlfn.ISFORMULA(S1047003),_xlfn.ISFORMULA(T1047003))=TRUE(),".",1)</f>
        <v>.</v>
      </c>
      <c r="BB1047003" s="5" t="str">
        <f aca="false">IF(T1047003&lt;&gt;".",IF(T1047003&gt;S1047003,1,"."),".")</f>
        <v>.</v>
      </c>
      <c r="BC1047003" s="5" t="n">
        <f aca="false">IFERROR(VLOOKUP(B1047003,'[1]Share, Heavy Weapons to Ukraine'!B$1:AA$1048576,COLUMN('[1]Share, Heavy Weapons to Ukraine'!C1047012)-1,0),0)</f>
        <v>1</v>
      </c>
      <c r="BD1047003" s="5" t="n">
        <f aca="false">VLOOKUP(Sheet1!B1047003,'[1]Country Summary (€)'!B$1:F$1048576,COLUMN('[1]Country Summary (€)'!C1047013)-1,FALSE())</f>
        <v>0</v>
      </c>
      <c r="BE1047003" s="5" t="str">
        <f aca="false">IF(AND(AG1047003=1,D1047003="Military",H1047003&lt;&gt;"Not given")=TRUE(),IF(SUMIFS(#REF!,#REF!,A1047003)&gt;0,ABS((SUMIFS(#REF!,#REF!,A1047003)/VLOOKUP("USD",'[1]Exchange Rates'!B$1:C$1048576,2,0)))/S1047003,"."),".")</f>
        <v>.</v>
      </c>
      <c r="BF1047003" s="1" t="str">
        <f aca="false">IF(AND(AG1047003=1,D1047003="Military",H1047003&lt;&gt;"Not given")=TRUE(),IF(SUMIFS(#REF!,#REF!,A1047003)&gt;0,IF((ABS((SUMIFS(#REF!,#REF!,A1047003)/VLOOKUP("USD",'[1]Exchange Rates'!B$1:C$1048576,2,0)))/S1047003)&gt;1,(SUMIFS(#REF!,#REF!,A1047003)-S1047003)/S1047003,(S1047003-SUMIFS(#REF!,#REF!,A1047003))/SUMIFS(#REF!,#REF!,A1047003)),"."),".")</f>
        <v>.</v>
      </c>
    </row>
    <row r="1047004" customFormat="false" ht="15.75" hidden="false" customHeight="true" outlineLevel="0" collapsed="false">
      <c r="A1047004" s="3" t="s">
        <v>104</v>
      </c>
      <c r="B1047004" s="37" t="s">
        <v>57</v>
      </c>
      <c r="C1047004" s="38" t="n">
        <v>44812</v>
      </c>
      <c r="D1047004" s="37" t="s">
        <v>105</v>
      </c>
      <c r="E1047004" s="3" t="s">
        <v>106</v>
      </c>
      <c r="F1047004" s="4" t="s">
        <v>327</v>
      </c>
      <c r="G1047004" s="5" t="s">
        <v>61</v>
      </c>
      <c r="H1047004" s="53" t="n">
        <v>675000000</v>
      </c>
      <c r="I1047004" s="37" t="s">
        <v>333</v>
      </c>
      <c r="J1047004" s="7" t="str">
        <f aca="false">VLOOKUP($I1047004,'[1]Price List, Weapons &amp; Items'!B$1:C$1048576,2,0)</f>
        <v>Heavy weapon</v>
      </c>
      <c r="K1047004" s="7" t="str">
        <f aca="false">IF(I1047004=".",I1047004,VLOOKUP($I1047004,'[1]Price List, Weapons &amp; Items'!B$1:D$1048576,3,0))</f>
        <v>Armored Utility Vehicle (AUV)</v>
      </c>
      <c r="L1047004" s="8" t="n">
        <f aca="false">VLOOKUP(I1047004,'[1]Price List, Weapons &amp; Items'!B$1:E$1048576,4,0)</f>
        <v>0</v>
      </c>
      <c r="M1047004" s="40" t="n">
        <v>100</v>
      </c>
      <c r="N1047004" s="9" t="n">
        <v>100</v>
      </c>
      <c r="O1047004" s="9" t="n">
        <f aca="false">VLOOKUP($I1047004,'[1]Price List, Weapons &amp; Items'!B$1:G$1048576,6,0)</f>
        <v>254717</v>
      </c>
      <c r="P1047004" s="6" t="str">
        <f aca="false">IF(TYPE(M1047004)=1,IF(TYPE(O1047004)=1,M1047004*O1047004,"No price"),".")</f>
        <v>No price</v>
      </c>
      <c r="Q1047004" s="6" t="str">
        <f aca="false">IF(TYPE(N1047004)=1,IF(TYPE(O1047004)=1,N1047004*O1047004,"No price"),".")</f>
        <v>No price</v>
      </c>
      <c r="R1047004" s="6" t="str">
        <f aca="false">IF(AG1047004=1,IF(H1047004&lt;&gt;"Not given",H1047004,IF(TYPE(H1047004)=2,IF(SUMIFS(#REF!,#REF!,A1047004)&gt;0,SUMIFS(#REF!,#REF!,A1047004),"."),"Format error")),"")</f>
        <v/>
      </c>
      <c r="S1047004" s="6" t="str">
        <f aca="false">IF(AND(AG1047004=1,R1047004&lt;&gt;".")=TRUE(),R1047004/VLOOKUP(G1047004,'[1]Exchange Rates'!B$1:C$1048576,2,0),IF(R1047004=".",".",""))</f>
        <v/>
      </c>
      <c r="T1047004" s="6" t="str">
        <f aca="false">IF(AG1047004=1,IF(AI1047004="Value is not given at all",".",IF(AI1047004="Value is given by the source",S1047004,IF(AI1047004="Value is calculated with prices",(IF(SUMIFS(#REF!,#REF!,A1047004)&gt;0,SUMIFS(#REF!,#REF!,A1047004),"."))/VLOOKUP("USD",'[1]Exchange Rates'!B$1:C$1048576,2,0),"Error with coding"))),"")</f>
        <v/>
      </c>
      <c r="U1047004" s="5" t="s">
        <v>63</v>
      </c>
      <c r="V1047004" s="42" t="s">
        <v>328</v>
      </c>
      <c r="W1047004" s="45" t="s">
        <v>72</v>
      </c>
      <c r="X1047004" s="45" t="s">
        <v>76</v>
      </c>
      <c r="Y1047004" s="45" t="s">
        <v>334</v>
      </c>
      <c r="Z1047004" s="43" t="n">
        <v>0</v>
      </c>
      <c r="AA1047004" s="5" t="n">
        <v>0</v>
      </c>
      <c r="AB1047004" s="5" t="n">
        <f aca="false">IF(AND(D1047004="Humanitarian", AE1047004&lt;&gt;"."), 1, 0)</f>
        <v>0</v>
      </c>
      <c r="AC1047004" s="5" t="n">
        <f aca="false">IF(OR(M1047004="undisclosed", M1047004="."), 0, IF(M1047004=N1047004, 1, 0))</f>
        <v>1</v>
      </c>
      <c r="AD1047004" s="5" t="n">
        <v>1</v>
      </c>
      <c r="AE1047004" s="48" t="s">
        <v>146</v>
      </c>
      <c r="AF1047004" s="12" t="str">
        <f aca="false">""</f>
        <v/>
      </c>
      <c r="AG1047004" s="36" t="n">
        <v>0</v>
      </c>
      <c r="AH1047004" s="46" t="s">
        <v>66</v>
      </c>
      <c r="AI1047004" s="36" t="s">
        <v>66</v>
      </c>
      <c r="AJ1047004" s="36" t="n">
        <v>1</v>
      </c>
      <c r="AK1047004" s="36" t="n">
        <v>9</v>
      </c>
      <c r="AL1047004" s="36" t="n">
        <v>0</v>
      </c>
      <c r="AM1047004" s="36" t="n">
        <f aca="false">IF(OR(AN1047004="2022-2023",AN1047004=2022), 1, 0)</f>
        <v>1</v>
      </c>
      <c r="AN1047004" s="36" t="s">
        <v>68</v>
      </c>
      <c r="AO1047004" s="36" t="n">
        <f aca="false">VLOOKUP($I1047004,'[1]Price List, Weapons &amp; Items'!B$1:F$1048576,5,0)</f>
        <v>1</v>
      </c>
      <c r="AP1047004" s="36" t="n">
        <f aca="false">IF(AND(AO1047004=1,M1047004="undisclosed")=TRUE(),1,0)</f>
        <v>0</v>
      </c>
      <c r="AQ1047004" s="36" t="n">
        <f aca="false">IF(AND(AO1047004=1,N1047004="undisclosed")=TRUE(),1,0)</f>
        <v>0</v>
      </c>
      <c r="AR1047004" s="36" t="n">
        <f aca="false">IFERROR(IF(SEARCH("ammuni",I1047004,1)&gt;0,1,0),0)</f>
        <v>0</v>
      </c>
      <c r="AS1047004" s="5" t="str">
        <f aca="false">VLOOKUP($I1047004,'[1]Price List, Weapons &amp; Items'!B$1:L$1048576,COLUMN('[1]Price List, Weapons &amp; Items'!$J$11)-1,0)</f>
        <v>Military media (incl. websites)</v>
      </c>
      <c r="AT1047004" s="5" t="str">
        <f aca="false">IF(I1047004=".",".",VLOOKUP($I1047004,'[1]Price List, Weapons &amp; Items'!B$1:J$1048576,3,0))</f>
        <v>Armored Utility Vehicle (AUV)</v>
      </c>
      <c r="AU1047004" s="13" t="str">
        <f aca="true">IF(AG1047004=1,(OFFSET(I1047004,0,0,COUNTIF(#REF!,A1047004),1)),"")</f>
        <v/>
      </c>
      <c r="AV1047004" s="5" t="n">
        <f aca="false">VLOOKUP($I1047004,'[1]Price List, Weapons &amp; Items'!B$1:L$1048576,COLUMN('[1]Price List, Weapons &amp; Items'!$L$11)-1,0)</f>
        <v>0</v>
      </c>
      <c r="AW1047004" s="5" t="n">
        <f aca="false">IF(U1047004="Yes",1,0)</f>
        <v>1</v>
      </c>
      <c r="AX1047004" s="5" t="n">
        <f aca="false">IF(D1047004="Military",IF(OR(IFERROR(SEARCH("equipment",E1047004,1),0)&gt;0,IFERROR(SEARCH("weapons",E1047004,1),0)&gt;0),1,0),0)</f>
        <v>1</v>
      </c>
      <c r="AY1047004" s="5" t="str">
        <f aca="false">IFERROR(IF(VALUE(TEXT(C1047004,"mm"))=IF(AK1047004&gt;12,AK1047004-12,AK1047004),".",IF(TEXT(C1047004,"mm")="01",".",1)),"Value is not in date format")</f>
        <v>.</v>
      </c>
      <c r="AZ1047004" s="5" t="str">
        <f aca="false">IF(AND(A1047004=A1047003,C1047004=C1047003)=TRUE(),IF(F1047004=F1047003,".","1"),".")</f>
        <v>.</v>
      </c>
      <c r="BA1047004" s="5" t="str">
        <f aca="false">IF(AND(_xlfn.ISFORMULA(R1047004),_xlfn.ISFORMULA(S1047004),_xlfn.ISFORMULA(T1047004))=TRUE(),".",1)</f>
        <v>.</v>
      </c>
      <c r="BB1047004" s="5" t="str">
        <f aca="false">IF(T1047004&lt;&gt;".",IF(T1047004&gt;S1047004,1,"."),".")</f>
        <v>.</v>
      </c>
      <c r="BC1047004" s="5" t="n">
        <f aca="false">IFERROR(VLOOKUP(B1047004,'[1]Share, Heavy Weapons to Ukraine'!B$1:AA$1048576,COLUMN('[1]Share, Heavy Weapons to Ukraine'!C1047013)-1,0),0)</f>
        <v>1</v>
      </c>
      <c r="BD1047004" s="5" t="n">
        <f aca="false">VLOOKUP(Sheet1!B1047004,'[1]Country Summary (€)'!B$1:F$1048576,COLUMN('[1]Country Summary (€)'!C1047014)-1,FALSE())</f>
        <v>0</v>
      </c>
      <c r="BE1047004" s="5" t="str">
        <f aca="false">IF(AND(AG1047004=1,D1047004="Military",H1047004&lt;&gt;"Not given")=TRUE(),IF(SUMIFS(#REF!,#REF!,A1047004)&gt;0,ABS((SUMIFS(#REF!,#REF!,A1047004)/VLOOKUP("USD",'[1]Exchange Rates'!B$1:C$1048576,2,0)))/S1047004,"."),".")</f>
        <v>.</v>
      </c>
      <c r="BF1047004" s="1" t="str">
        <f aca="false">IF(AND(AG1047004=1,D1047004="Military",H1047004&lt;&gt;"Not given")=TRUE(),IF(SUMIFS(#REF!,#REF!,A1047004)&gt;0,IF((ABS((SUMIFS(#REF!,#REF!,A1047004)/VLOOKUP("USD",'[1]Exchange Rates'!B$1:C$1048576,2,0)))/S1047004)&gt;1,(SUMIFS(#REF!,#REF!,A1047004)-S1047004)/S1047004,(S1047004-SUMIFS(#REF!,#REF!,A1047004))/SUMIFS(#REF!,#REF!,A1047004)),"."),".")</f>
        <v>.</v>
      </c>
    </row>
    <row r="1047005" customFormat="false" ht="15.75" hidden="false" customHeight="true" outlineLevel="0" collapsed="false">
      <c r="A1047005" s="3" t="s">
        <v>104</v>
      </c>
      <c r="B1047005" s="37" t="s">
        <v>57</v>
      </c>
      <c r="C1047005" s="38" t="n">
        <v>44812</v>
      </c>
      <c r="D1047005" s="37" t="s">
        <v>105</v>
      </c>
      <c r="E1047005" s="3" t="s">
        <v>106</v>
      </c>
      <c r="F1047005" s="4" t="s">
        <v>327</v>
      </c>
      <c r="G1047005" s="5" t="s">
        <v>61</v>
      </c>
      <c r="H1047005" s="53" t="n">
        <v>675000000</v>
      </c>
      <c r="I1047005" s="37" t="s">
        <v>335</v>
      </c>
      <c r="J1047005" s="7" t="str">
        <f aca="false">VLOOKUP($I1047005,'[1]Price List, Weapons &amp; Items'!B$1:C$1048576,2,0)</f>
        <v>Ammunition for light infantry</v>
      </c>
      <c r="K1047005" s="7" t="str">
        <f aca="false">IF(I1047005=".",I1047005,VLOOKUP($I1047005,'[1]Price List, Weapons &amp; Items'!B$1:D$1048576,3,0))</f>
        <v>Small Arms and Light Weapons (SALW) ammunition</v>
      </c>
      <c r="L1047005" s="8" t="n">
        <f aca="false">VLOOKUP(I1047005,'[1]Price List, Weapons &amp; Items'!B$1:E$1048576,4,0)</f>
        <v>0</v>
      </c>
      <c r="M1047005" s="40" t="n">
        <v>15000000</v>
      </c>
      <c r="N1047005" s="9" t="n">
        <v>15000000</v>
      </c>
      <c r="O1047005" s="9" t="n">
        <f aca="false">VLOOKUP($I1047005,'[1]Price List, Weapons &amp; Items'!B$1:G$1048576,6,0)</f>
        <v>0.47</v>
      </c>
      <c r="P1047005" s="6" t="str">
        <f aca="false">IF(TYPE(M1047005)=1,IF(TYPE(O1047005)=1,M1047005*O1047005,"No price"),".")</f>
        <v>No price</v>
      </c>
      <c r="Q1047005" s="6" t="str">
        <f aca="false">IF(TYPE(N1047005)=1,IF(TYPE(O1047005)=1,N1047005*O1047005,"No price"),".")</f>
        <v>No price</v>
      </c>
      <c r="R1047005" s="6" t="str">
        <f aca="false">IF(AG1047005=1,IF(H1047005&lt;&gt;"Not given",H1047005,IF(TYPE(H1047005)=2,IF(SUMIFS(#REF!,#REF!,A1047005)&gt;0,SUMIFS(#REF!,#REF!,A1047005),"."),"Format error")),"")</f>
        <v/>
      </c>
      <c r="S1047005" s="6" t="str">
        <f aca="false">IF(AND(AG1047005=1,R1047005&lt;&gt;".")=TRUE(),R1047005/VLOOKUP(G1047005,'[1]Exchange Rates'!B$1:C$1048576,2,0),IF(R1047005=".",".",""))</f>
        <v/>
      </c>
      <c r="T1047005" s="6" t="str">
        <f aca="false">IF(AG1047005=1,IF(AI1047005="Value is not given at all",".",IF(AI1047005="Value is given by the source",S1047005,IF(AI1047005="Value is calculated with prices",(IF(SUMIFS(#REF!,#REF!,A1047005)&gt;0,SUMIFS(#REF!,#REF!,A1047005),"."))/VLOOKUP("USD",'[1]Exchange Rates'!B$1:C$1048576,2,0),"Error with coding"))),"")</f>
        <v/>
      </c>
      <c r="U1047005" s="5" t="s">
        <v>63</v>
      </c>
      <c r="V1047005" s="42" t="s">
        <v>328</v>
      </c>
      <c r="W1047005" s="45" t="s">
        <v>72</v>
      </c>
      <c r="X1047005" s="45" t="s">
        <v>76</v>
      </c>
      <c r="Y1047005" s="45" t="s">
        <v>336</v>
      </c>
      <c r="Z1047005" s="43" t="n">
        <v>0</v>
      </c>
      <c r="AA1047005" s="5" t="n">
        <v>0</v>
      </c>
      <c r="AB1047005" s="5" t="n">
        <f aca="false">IF(AND(D1047005="Humanitarian", AE1047005&lt;&gt;"."), 1, 0)</f>
        <v>0</v>
      </c>
      <c r="AC1047005" s="5" t="n">
        <f aca="false">IF(OR(M1047005="undisclosed", M1047005="."), 0, IF(M1047005=N1047005, 1, 0))</f>
        <v>1</v>
      </c>
      <c r="AD1047005" s="5" t="n">
        <v>1</v>
      </c>
      <c r="AE1047005" s="45" t="s">
        <v>108</v>
      </c>
      <c r="AF1047005" s="12" t="str">
        <f aca="false">""</f>
        <v/>
      </c>
      <c r="AG1047005" s="36" t="n">
        <v>0</v>
      </c>
      <c r="AH1047005" s="46" t="s">
        <v>66</v>
      </c>
      <c r="AI1047005" s="36" t="s">
        <v>66</v>
      </c>
      <c r="AJ1047005" s="36" t="n">
        <v>1</v>
      </c>
      <c r="AK1047005" s="36" t="n">
        <v>9</v>
      </c>
      <c r="AL1047005" s="36" t="n">
        <v>0</v>
      </c>
      <c r="AM1047005" s="36" t="n">
        <f aca="false">IF(OR(AN1047005="2022-2023",AN1047005=2022), 1, 0)</f>
        <v>1</v>
      </c>
      <c r="AN1047005" s="36" t="s">
        <v>68</v>
      </c>
      <c r="AO1047005" s="36" t="n">
        <f aca="false">VLOOKUP($I1047005,'[1]Price List, Weapons &amp; Items'!B$1:F$1048576,5,0)</f>
        <v>0</v>
      </c>
      <c r="AP1047005" s="36" t="n">
        <f aca="false">IF(AND(AO1047005=1,M1047005="undisclosed")=TRUE(),1,0)</f>
        <v>0</v>
      </c>
      <c r="AQ1047005" s="36" t="n">
        <f aca="false">IF(AND(AO1047005=1,N1047005="undisclosed")=TRUE(),1,0)</f>
        <v>0</v>
      </c>
      <c r="AR1047005" s="36" t="n">
        <f aca="false">IFERROR(IF(SEARCH("ammuni",I1047005,1)&gt;0,1,0),0)</f>
        <v>1</v>
      </c>
      <c r="AS1047005" s="5" t="str">
        <f aca="false">VLOOKUP($I1047005,'[1]Price List, Weapons &amp; Items'!B$1:L$1048576,COLUMN('[1]Price List, Weapons &amp; Items'!$J$11)-1,0)</f>
        <v>Miscellaneous</v>
      </c>
      <c r="AT1047005" s="5" t="str">
        <f aca="false">IF(I1047005=".",".",VLOOKUP($I1047005,'[1]Price List, Weapons &amp; Items'!B$1:J$1048576,3,0))</f>
        <v>Small Arms and Light Weapons (SALW) ammunition</v>
      </c>
      <c r="AU1047005" s="13" t="str">
        <f aca="true">IF(AG1047005=1,(OFFSET(I1047005,0,0,COUNTIF(#REF!,A1047005),1)),"")</f>
        <v/>
      </c>
      <c r="AV1047005" s="5" t="n">
        <f aca="false">VLOOKUP($I1047005,'[1]Price List, Weapons &amp; Items'!B$1:L$1048576,COLUMN('[1]Price List, Weapons &amp; Items'!$L$11)-1,0)</f>
        <v>0</v>
      </c>
      <c r="AW1047005" s="5" t="n">
        <f aca="false">IF(U1047005="Yes",1,0)</f>
        <v>1</v>
      </c>
      <c r="AX1047005" s="5" t="n">
        <f aca="false">IF(D1047005="Military",IF(OR(IFERROR(SEARCH("equipment",E1047005,1),0)&gt;0,IFERROR(SEARCH("weapons",E1047005,1),0)&gt;0),1,0),0)</f>
        <v>1</v>
      </c>
      <c r="AY1047005" s="5" t="str">
        <f aca="false">IFERROR(IF(VALUE(TEXT(C1047005,"mm"))=IF(AK1047005&gt;12,AK1047005-12,AK1047005),".",IF(TEXT(C1047005,"mm")="01",".",1)),"Value is not in date format")</f>
        <v>.</v>
      </c>
      <c r="AZ1047005" s="5" t="str">
        <f aca="false">IF(AND(A1047005=A1047004,C1047005=C1047004)=TRUE(),IF(F1047005=F1047004,".","1"),".")</f>
        <v>.</v>
      </c>
      <c r="BA1047005" s="5" t="str">
        <f aca="false">IF(AND(_xlfn.ISFORMULA(R1047005),_xlfn.ISFORMULA(S1047005),_xlfn.ISFORMULA(T1047005))=TRUE(),".",1)</f>
        <v>.</v>
      </c>
      <c r="BB1047005" s="5" t="str">
        <f aca="false">IF(T1047005&lt;&gt;".",IF(T1047005&gt;S1047005,1,"."),".")</f>
        <v>.</v>
      </c>
      <c r="BC1047005" s="5" t="n">
        <f aca="false">IFERROR(VLOOKUP(B1047005,'[1]Share, Heavy Weapons to Ukraine'!B$1:AA$1048576,COLUMN('[1]Share, Heavy Weapons to Ukraine'!C1047014)-1,0),0)</f>
        <v>1</v>
      </c>
      <c r="BD1047005" s="5" t="n">
        <f aca="false">VLOOKUP(Sheet1!B1047005,'[1]Country Summary (€)'!B$1:F$1048576,COLUMN('[1]Country Summary (€)'!C1047015)-1,FALSE())</f>
        <v>0</v>
      </c>
      <c r="BE1047005" s="5" t="str">
        <f aca="false">IF(AND(AG1047005=1,D1047005="Military",H1047005&lt;&gt;"Not given")=TRUE(),IF(SUMIFS(#REF!,#REF!,A1047005)&gt;0,ABS((SUMIFS(#REF!,#REF!,A1047005)/VLOOKUP("USD",'[1]Exchange Rates'!B$1:C$1048576,2,0)))/S1047005,"."),".")</f>
        <v>.</v>
      </c>
      <c r="BF1047005" s="1" t="str">
        <f aca="false">IF(AND(AG1047005=1,D1047005="Military",H1047005&lt;&gt;"Not given")=TRUE(),IF(SUMIFS(#REF!,#REF!,A1047005)&gt;0,IF((ABS((SUMIFS(#REF!,#REF!,A1047005)/VLOOKUP("USD",'[1]Exchange Rates'!B$1:C$1048576,2,0)))/S1047005)&gt;1,(SUMIFS(#REF!,#REF!,A1047005)-S1047005)/S1047005,(S1047005-SUMIFS(#REF!,#REF!,A1047005))/SUMIFS(#REF!,#REF!,A1047005)),"."),".")</f>
        <v>.</v>
      </c>
    </row>
    <row r="1047006" customFormat="false" ht="15.75" hidden="false" customHeight="true" outlineLevel="0" collapsed="false">
      <c r="A1047006" s="3" t="s">
        <v>104</v>
      </c>
      <c r="B1047006" s="37" t="s">
        <v>57</v>
      </c>
      <c r="C1047006" s="38" t="n">
        <v>44812</v>
      </c>
      <c r="D1047006" s="37" t="s">
        <v>105</v>
      </c>
      <c r="E1047006" s="3" t="s">
        <v>106</v>
      </c>
      <c r="F1047006" s="4" t="s">
        <v>327</v>
      </c>
      <c r="G1047006" s="5" t="s">
        <v>61</v>
      </c>
      <c r="H1047006" s="53" t="n">
        <v>675000000</v>
      </c>
      <c r="I1047006" s="37" t="s">
        <v>157</v>
      </c>
      <c r="J1047006" s="7" t="str">
        <f aca="false">VLOOKUP($I1047006,'[1]Price List, Weapons &amp; Items'!B$1:C$1048576,2,0)</f>
        <v>Portable defence system</v>
      </c>
      <c r="K1047006" s="7" t="str">
        <f aca="false">IF(I1047006=".",I1047006,VLOOKUP($I1047006,'[1]Price List, Weapons &amp; Items'!B$1:D$1048576,3,0))</f>
        <v>Light Anti-armor Weapon (LAW)</v>
      </c>
      <c r="L1047006" s="8" t="n">
        <f aca="false">VLOOKUP(I1047006,'[1]Price List, Weapons &amp; Items'!B$1:E$1048576,4,0)</f>
        <v>0</v>
      </c>
      <c r="M1047006" s="40" t="n">
        <v>5000</v>
      </c>
      <c r="N1047006" s="9" t="n">
        <v>5000</v>
      </c>
      <c r="O1047006" s="9" t="n">
        <f aca="false">VLOOKUP($I1047006,'[1]Price List, Weapons &amp; Items'!B$1:G$1048576,6,0)</f>
        <v>78000</v>
      </c>
      <c r="P1047006" s="6" t="str">
        <f aca="false">IF(TYPE(M1047006)=1,IF(TYPE(O1047006)=1,M1047006*O1047006,"No price"),".")</f>
        <v>No price</v>
      </c>
      <c r="Q1047006" s="6" t="str">
        <f aca="false">IF(TYPE(N1047006)=1,IF(TYPE(O1047006)=1,N1047006*O1047006,"No price"),".")</f>
        <v>No price</v>
      </c>
      <c r="R1047006" s="6" t="str">
        <f aca="false">IF(AG1047006=1,IF(H1047006&lt;&gt;"Not given",H1047006,IF(TYPE(H1047006)=2,IF(SUMIFS(#REF!,#REF!,A1047006)&gt;0,SUMIFS(#REF!,#REF!,A1047006),"."),"Format error")),"")</f>
        <v/>
      </c>
      <c r="S1047006" s="6" t="str">
        <f aca="false">IF(AND(AG1047006=1,R1047006&lt;&gt;".")=TRUE(),R1047006/VLOOKUP(G1047006,'[1]Exchange Rates'!B$1:C$1048576,2,0),IF(R1047006=".",".",""))</f>
        <v/>
      </c>
      <c r="T1047006" s="6" t="str">
        <f aca="false">IF(AG1047006=1,IF(AI1047006="Value is not given at all",".",IF(AI1047006="Value is given by the source",S1047006,IF(AI1047006="Value is calculated with prices",(IF(SUMIFS(#REF!,#REF!,A1047006)&gt;0,SUMIFS(#REF!,#REF!,A1047006),"."))/VLOOKUP("USD",'[1]Exchange Rates'!B$1:C$1048576,2,0),"Error with coding"))),"")</f>
        <v/>
      </c>
      <c r="U1047006" s="5" t="s">
        <v>63</v>
      </c>
      <c r="V1047006" s="42" t="s">
        <v>328</v>
      </c>
      <c r="W1047006" s="45" t="s">
        <v>72</v>
      </c>
      <c r="X1047006" s="45" t="s">
        <v>76</v>
      </c>
      <c r="Y1047006" s="45" t="s">
        <v>337</v>
      </c>
      <c r="Z1047006" s="43" t="n">
        <v>0</v>
      </c>
      <c r="AA1047006" s="5" t="n">
        <v>0</v>
      </c>
      <c r="AB1047006" s="5" t="n">
        <f aca="false">IF(AND(D1047006="Humanitarian", AE1047006&lt;&gt;"."), 1, 0)</f>
        <v>0</v>
      </c>
      <c r="AC1047006" s="5" t="n">
        <f aca="false">IF(OR(M1047006="undisclosed", M1047006="."), 0, IF(M1047006=N1047006, 1, 0))</f>
        <v>1</v>
      </c>
      <c r="AD1047006" s="5" t="n">
        <v>1</v>
      </c>
      <c r="AE1047006" s="45" t="s">
        <v>108</v>
      </c>
      <c r="AF1047006" s="12" t="str">
        <f aca="false">""</f>
        <v/>
      </c>
      <c r="AG1047006" s="36" t="n">
        <v>0</v>
      </c>
      <c r="AH1047006" s="46" t="s">
        <v>66</v>
      </c>
      <c r="AI1047006" s="36" t="s">
        <v>66</v>
      </c>
      <c r="AJ1047006" s="36" t="n">
        <v>1</v>
      </c>
      <c r="AK1047006" s="36" t="n">
        <v>9</v>
      </c>
      <c r="AL1047006" s="36" t="n">
        <v>0</v>
      </c>
      <c r="AM1047006" s="36" t="n">
        <f aca="false">IF(OR(AN1047006="2022-2023",AN1047006=2022), 1, 0)</f>
        <v>1</v>
      </c>
      <c r="AN1047006" s="36" t="s">
        <v>68</v>
      </c>
      <c r="AO1047006" s="36" t="n">
        <f aca="false">VLOOKUP($I1047006,'[1]Price List, Weapons &amp; Items'!B$1:F$1048576,5,0)</f>
        <v>0</v>
      </c>
      <c r="AP1047006" s="36" t="n">
        <f aca="false">IF(AND(AO1047006=1,M1047006="undisclosed")=TRUE(),1,0)</f>
        <v>0</v>
      </c>
      <c r="AQ1047006" s="36" t="n">
        <f aca="false">IF(AND(AO1047006=1,N1047006="undisclosed")=TRUE(),1,0)</f>
        <v>0</v>
      </c>
      <c r="AR1047006" s="36" t="n">
        <f aca="false">IFERROR(IF(SEARCH("ammuni",I1047006,1)&gt;0,1,0),0)</f>
        <v>0</v>
      </c>
      <c r="AS1047006" s="5" t="str">
        <f aca="false">VLOOKUP($I1047006,'[1]Price List, Weapons &amp; Items'!B$1:L$1048576,COLUMN('[1]Price List, Weapons &amp; Items'!$J$11)-1,0)</f>
        <v>Military media (incl. websites)</v>
      </c>
      <c r="AT1047006" s="5" t="str">
        <f aca="false">IF(I1047006=".",".",VLOOKUP($I1047006,'[1]Price List, Weapons &amp; Items'!B$1:J$1048576,3,0))</f>
        <v>Light Anti-armor Weapon (LAW)</v>
      </c>
      <c r="AU1047006" s="13" t="str">
        <f aca="true">IF(AG1047006=1,(OFFSET(I1047006,0,0,COUNTIF(#REF!,A1047006),1)),"")</f>
        <v/>
      </c>
      <c r="AV1047006" s="5" t="n">
        <f aca="false">VLOOKUP($I1047006,'[1]Price List, Weapons &amp; Items'!B$1:L$1048576,COLUMN('[1]Price List, Weapons &amp; Items'!$L$11)-1,0)</f>
        <v>0</v>
      </c>
      <c r="AW1047006" s="5" t="n">
        <f aca="false">IF(U1047006="Yes",1,0)</f>
        <v>1</v>
      </c>
      <c r="AX1047006" s="5" t="n">
        <f aca="false">IF(D1047006="Military",IF(OR(IFERROR(SEARCH("equipment",E1047006,1),0)&gt;0,IFERROR(SEARCH("weapons",E1047006,1),0)&gt;0),1,0),0)</f>
        <v>1</v>
      </c>
      <c r="AY1047006" s="5" t="str">
        <f aca="false">IFERROR(IF(VALUE(TEXT(C1047006,"mm"))=IF(AK1047006&gt;12,AK1047006-12,AK1047006),".",IF(TEXT(C1047006,"mm")="01",".",1)),"Value is not in date format")</f>
        <v>.</v>
      </c>
      <c r="AZ1047006" s="5" t="str">
        <f aca="false">IF(AND(A1047006=A1047005,C1047006=C1047005)=TRUE(),IF(F1047006=F1047005,".","1"),".")</f>
        <v>.</v>
      </c>
      <c r="BA1047006" s="5" t="str">
        <f aca="false">IF(AND(_xlfn.ISFORMULA(R1047006),_xlfn.ISFORMULA(S1047006),_xlfn.ISFORMULA(T1047006))=TRUE(),".",1)</f>
        <v>.</v>
      </c>
      <c r="BB1047006" s="5" t="str">
        <f aca="false">IF(T1047006&lt;&gt;".",IF(T1047006&gt;S1047006,1,"."),".")</f>
        <v>.</v>
      </c>
      <c r="BC1047006" s="5" t="n">
        <f aca="false">IFERROR(VLOOKUP(B1047006,'[1]Share, Heavy Weapons to Ukraine'!B$1:AA$1048576,COLUMN('[1]Share, Heavy Weapons to Ukraine'!C1047015)-1,0),0)</f>
        <v>1</v>
      </c>
      <c r="BD1047006" s="5" t="n">
        <f aca="false">VLOOKUP(Sheet1!B1047006,'[1]Country Summary (€)'!B$1:F$1048576,COLUMN('[1]Country Summary (€)'!C1047016)-1,FALSE())</f>
        <v>0</v>
      </c>
      <c r="BE1047006" s="5" t="str">
        <f aca="false">IF(AND(AG1047006=1,D1047006="Military",H1047006&lt;&gt;"Not given")=TRUE(),IF(SUMIFS(#REF!,#REF!,A1047006)&gt;0,ABS((SUMIFS(#REF!,#REF!,A1047006)/VLOOKUP("USD",'[1]Exchange Rates'!B$1:C$1048576,2,0)))/S1047006,"."),".")</f>
        <v>.</v>
      </c>
      <c r="BF1047006" s="1" t="str">
        <f aca="false">IF(AND(AG1047006=1,D1047006="Military",H1047006&lt;&gt;"Not given")=TRUE(),IF(SUMIFS(#REF!,#REF!,A1047006)&gt;0,IF((ABS((SUMIFS(#REF!,#REF!,A1047006)/VLOOKUP("USD",'[1]Exchange Rates'!B$1:C$1048576,2,0)))/S1047006)&gt;1,(SUMIFS(#REF!,#REF!,A1047006)-S1047006)/S1047006,(S1047006-SUMIFS(#REF!,#REF!,A1047006))/SUMIFS(#REF!,#REF!,A1047006)),"."),".")</f>
        <v>.</v>
      </c>
    </row>
    <row r="1047007" customFormat="false" ht="15.75" hidden="false" customHeight="true" outlineLevel="0" collapsed="false">
      <c r="A1047007" s="3" t="s">
        <v>104</v>
      </c>
      <c r="B1047007" s="37" t="s">
        <v>57</v>
      </c>
      <c r="C1047007" s="38" t="n">
        <v>44812</v>
      </c>
      <c r="D1047007" s="37" t="s">
        <v>105</v>
      </c>
      <c r="E1047007" s="3" t="s">
        <v>106</v>
      </c>
      <c r="F1047007" s="4" t="s">
        <v>327</v>
      </c>
      <c r="G1047007" s="5" t="s">
        <v>61</v>
      </c>
      <c r="H1047007" s="53" t="n">
        <v>675000000</v>
      </c>
      <c r="I1047007" s="1" t="s">
        <v>338</v>
      </c>
      <c r="J1047007" s="7" t="str">
        <f aca="false">VLOOKUP($I1047007,'[1]Price List, Weapons &amp; Items'!B$1:C$1048576,2,0)</f>
        <v>Ammunition for heavy weapon</v>
      </c>
      <c r="K1047007" s="7" t="str">
        <f aca="false">IF(I1047007=".",I1047007,VLOOKUP($I1047007,'[1]Price List, Weapons &amp; Items'!B$1:D$1048576,3,0))</f>
        <v>155mm howitzer ammunition</v>
      </c>
      <c r="L1047007" s="8" t="n">
        <f aca="false">VLOOKUP(I1047007,'[1]Price List, Weapons &amp; Items'!B$1:E$1048576,4,0)</f>
        <v>0</v>
      </c>
      <c r="M1047007" s="40" t="n">
        <v>1000</v>
      </c>
      <c r="N1047007" s="9" t="n">
        <v>1000</v>
      </c>
      <c r="O1047007" s="9" t="n">
        <f aca="false">VLOOKUP($I1047007,'[1]Price List, Weapons &amp; Items'!B$1:G$1048576,6,0)</f>
        <v>98000</v>
      </c>
      <c r="P1047007" s="6" t="str">
        <f aca="false">IF(TYPE(M1047007)=1,IF(TYPE(O1047007)=1,M1047007*O1047007,"No price"),".")</f>
        <v>No price</v>
      </c>
      <c r="Q1047007" s="6" t="str">
        <f aca="false">IF(TYPE(N1047007)=1,IF(TYPE(O1047007)=1,N1047007*O1047007,"No price"),".")</f>
        <v>No price</v>
      </c>
      <c r="R1047007" s="6" t="str">
        <f aca="false">IF(AG1047007=1,IF(H1047007&lt;&gt;"Not given",H1047007,IF(TYPE(H1047007)=2,IF(SUMIFS(#REF!,#REF!,A1047007)&gt;0,SUMIFS(#REF!,#REF!,A1047007),"."),"Format error")),"")</f>
        <v/>
      </c>
      <c r="S1047007" s="6" t="str">
        <f aca="false">IF(AND(AG1047007=1,R1047007&lt;&gt;".")=TRUE(),R1047007/VLOOKUP(G1047007,'[1]Exchange Rates'!B$1:C$1048576,2,0),IF(R1047007=".",".",""))</f>
        <v/>
      </c>
      <c r="T1047007" s="6" t="str">
        <f aca="false">IF(AG1047007=1,IF(AI1047007="Value is not given at all",".",IF(AI1047007="Value is given by the source",S1047007,IF(AI1047007="Value is calculated with prices",(IF(SUMIFS(#REF!,#REF!,A1047007)&gt;0,SUMIFS(#REF!,#REF!,A1047007),"."))/VLOOKUP("USD",'[1]Exchange Rates'!B$1:C$1048576,2,0),"Error with coding"))),"")</f>
        <v/>
      </c>
      <c r="U1047007" s="5" t="s">
        <v>63</v>
      </c>
      <c r="V1047007" s="42" t="s">
        <v>328</v>
      </c>
      <c r="W1047007" s="45" t="s">
        <v>72</v>
      </c>
      <c r="X1047007" s="45" t="s">
        <v>76</v>
      </c>
      <c r="Y1047007" s="45" t="s">
        <v>339</v>
      </c>
      <c r="Z1047007" s="43" t="n">
        <v>0</v>
      </c>
      <c r="AA1047007" s="5" t="n">
        <v>0</v>
      </c>
      <c r="AB1047007" s="5" t="n">
        <f aca="false">IF(AND(D1047007="Humanitarian", AE1047007&lt;&gt;"."), 1, 0)</f>
        <v>0</v>
      </c>
      <c r="AC1047007" s="5" t="n">
        <f aca="false">IF(OR(M1047007="undisclosed", M1047007="."), 0, IF(M1047007=N1047007, 1, 0))</f>
        <v>1</v>
      </c>
      <c r="AD1047007" s="5" t="n">
        <v>1</v>
      </c>
      <c r="AE1047007" s="45" t="s">
        <v>108</v>
      </c>
      <c r="AF1047007" s="12" t="str">
        <f aca="false">""</f>
        <v/>
      </c>
      <c r="AG1047007" s="36" t="n">
        <v>0</v>
      </c>
      <c r="AH1047007" s="46" t="s">
        <v>66</v>
      </c>
      <c r="AI1047007" s="36" t="s">
        <v>66</v>
      </c>
      <c r="AJ1047007" s="36" t="n">
        <v>1</v>
      </c>
      <c r="AK1047007" s="36" t="n">
        <v>9</v>
      </c>
      <c r="AL1047007" s="36" t="n">
        <v>0</v>
      </c>
      <c r="AM1047007" s="36" t="n">
        <f aca="false">IF(OR(AN1047007="2022-2023",AN1047007=2022), 1, 0)</f>
        <v>1</v>
      </c>
      <c r="AN1047007" s="36" t="s">
        <v>68</v>
      </c>
      <c r="AO1047007" s="36" t="n">
        <f aca="false">VLOOKUP($I1047007,'[1]Price List, Weapons &amp; Items'!B$1:F$1048576,5,0)</f>
        <v>1</v>
      </c>
      <c r="AP1047007" s="36" t="n">
        <f aca="false">IF(AND(AO1047007=1,M1047007="undisclosed")=TRUE(),1,0)</f>
        <v>0</v>
      </c>
      <c r="AQ1047007" s="36" t="n">
        <f aca="false">IF(AND(AO1047007=1,N1047007="undisclosed")=TRUE(),1,0)</f>
        <v>0</v>
      </c>
      <c r="AR1047007" s="36" t="n">
        <f aca="false">IFERROR(IF(SEARCH("ammuni",I1047007,1)&gt;0,1,0),0)</f>
        <v>0</v>
      </c>
      <c r="AS1047007" s="5" t="str">
        <f aca="false">VLOOKUP($I1047007,'[1]Price List, Weapons &amp; Items'!B$1:L$1048576,COLUMN('[1]Price List, Weapons &amp; Items'!$J$11)-1,0)</f>
        <v>Government information</v>
      </c>
      <c r="AT1047007" s="5" t="str">
        <f aca="false">IF(I1047007=".",".",VLOOKUP($I1047007,'[1]Price List, Weapons &amp; Items'!B$1:J$1048576,3,0))</f>
        <v>155mm howitzer ammunition</v>
      </c>
      <c r="AU1047007" s="13" t="str">
        <f aca="true">IF(AG1047007=1,(OFFSET(I1047007,0,0,COUNTIF(#REF!,A1047007),1)),"")</f>
        <v/>
      </c>
      <c r="AV1047007" s="5" t="n">
        <f aca="false">VLOOKUP($I1047007,'[1]Price List, Weapons &amp; Items'!B$1:L$1048576,COLUMN('[1]Price List, Weapons &amp; Items'!$L$11)-1,0)</f>
        <v>0</v>
      </c>
      <c r="AW1047007" s="5" t="n">
        <f aca="false">IF(U1047007="Yes",1,0)</f>
        <v>1</v>
      </c>
      <c r="AX1047007" s="5" t="n">
        <f aca="false">IF(D1047007="Military",IF(OR(IFERROR(SEARCH("equipment",E1047007,1),0)&gt;0,IFERROR(SEARCH("weapons",E1047007,1),0)&gt;0),1,0),0)</f>
        <v>1</v>
      </c>
      <c r="AY1047007" s="5" t="str">
        <f aca="false">IFERROR(IF(VALUE(TEXT(C1047007,"mm"))=IF(AK1047007&gt;12,AK1047007-12,AK1047007),".",IF(TEXT(C1047007,"mm")="01",".",1)),"Value is not in date format")</f>
        <v>.</v>
      </c>
      <c r="AZ1047007" s="5" t="str">
        <f aca="false">IF(AND(A1047007=A1047006,C1047007=C1047006)=TRUE(),IF(F1047007=F1047006,".","1"),".")</f>
        <v>.</v>
      </c>
      <c r="BA1047007" s="5" t="str">
        <f aca="false">IF(AND(_xlfn.ISFORMULA(R1047007),_xlfn.ISFORMULA(S1047007),_xlfn.ISFORMULA(T1047007))=TRUE(),".",1)</f>
        <v>.</v>
      </c>
      <c r="BB1047007" s="5" t="str">
        <f aca="false">IF(T1047007&lt;&gt;".",IF(T1047007&gt;S1047007,1,"."),".")</f>
        <v>.</v>
      </c>
      <c r="BC1047007" s="5" t="n">
        <f aca="false">IFERROR(VLOOKUP(B1047007,'[1]Share, Heavy Weapons to Ukraine'!B$1:AA$1048576,COLUMN('[1]Share, Heavy Weapons to Ukraine'!C1047016)-1,0),0)</f>
        <v>1</v>
      </c>
      <c r="BD1047007" s="5" t="n">
        <f aca="false">VLOOKUP(Sheet1!B1047007,'[1]Country Summary (€)'!B$1:F$1048576,COLUMN('[1]Country Summary (€)'!C1047017)-1,FALSE())</f>
        <v>0</v>
      </c>
      <c r="BE1047007" s="5" t="str">
        <f aca="false">IF(AND(AG1047007=1,D1047007="Military",H1047007&lt;&gt;"Not given")=TRUE(),IF(SUMIFS(#REF!,#REF!,A1047007)&gt;0,ABS((SUMIFS(#REF!,#REF!,A1047007)/VLOOKUP("USD",'[1]Exchange Rates'!B$1:C$1048576,2,0)))/S1047007,"."),".")</f>
        <v>.</v>
      </c>
      <c r="BF1047007" s="1" t="str">
        <f aca="false">IF(AND(AG1047007=1,D1047007="Military",H1047007&lt;&gt;"Not given")=TRUE(),IF(SUMIFS(#REF!,#REF!,A1047007)&gt;0,IF((ABS((SUMIFS(#REF!,#REF!,A1047007)/VLOOKUP("USD",'[1]Exchange Rates'!B$1:C$1048576,2,0)))/S1047007)&gt;1,(SUMIFS(#REF!,#REF!,A1047007)-S1047007)/S1047007,(S1047007-SUMIFS(#REF!,#REF!,A1047007))/SUMIFS(#REF!,#REF!,A1047007)),"."),".")</f>
        <v>.</v>
      </c>
    </row>
    <row r="1047008" customFormat="false" ht="15.75" hidden="false" customHeight="true" outlineLevel="0" collapsed="false">
      <c r="A1047008" s="3" t="s">
        <v>104</v>
      </c>
      <c r="B1047008" s="37" t="s">
        <v>57</v>
      </c>
      <c r="C1047008" s="38" t="n">
        <v>44812</v>
      </c>
      <c r="D1047008" s="37" t="s">
        <v>105</v>
      </c>
      <c r="E1047008" s="3" t="s">
        <v>106</v>
      </c>
      <c r="F1047008" s="4" t="s">
        <v>327</v>
      </c>
      <c r="G1047008" s="5" t="s">
        <v>61</v>
      </c>
      <c r="H1047008" s="53" t="n">
        <v>675000000</v>
      </c>
      <c r="I1047008" s="37" t="s">
        <v>340</v>
      </c>
      <c r="J1047008" s="7" t="str">
        <f aca="false">VLOOKUP($I1047008,'[1]Price List, Weapons &amp; Items'!B$1:C$1048576,2,0)</f>
        <v>Light armaments &amp; infantry</v>
      </c>
      <c r="K1047008" s="7" t="str">
        <f aca="false">IF(I1047008=".",I1047008,VLOOKUP($I1047008,'[1]Price List, Weapons &amp; Items'!B$1:D$1048576,3,0))</f>
        <v>Light Anti-armor Weapon (LAW)</v>
      </c>
      <c r="L1047008" s="8" t="n">
        <f aca="false">VLOOKUP(I1047008,'[1]Price List, Weapons &amp; Items'!B$1:E$1048576,4,0)</f>
        <v>0</v>
      </c>
      <c r="M1047008" s="40" t="n">
        <v>4300</v>
      </c>
      <c r="N1047008" s="9" t="s">
        <v>166</v>
      </c>
      <c r="O1047008" s="9" t="n">
        <f aca="false">VLOOKUP($I1047008,'[1]Price List, Weapons &amp; Items'!B$1:G$1048576,6,0)</f>
        <v>2099</v>
      </c>
      <c r="P1047008" s="6" t="str">
        <f aca="false">IF(TYPE(M1047008)=1,IF(TYPE(O1047008)=1,M1047008*O1047008,"No price"),".")</f>
        <v>No price</v>
      </c>
      <c r="Q1047008" s="6" t="str">
        <f aca="false">IF(TYPE(N1047008)=1,IF(TYPE(O1047008)=1,N1047008*O1047008,"No price"),".")</f>
        <v>.</v>
      </c>
      <c r="R1047008" s="6" t="str">
        <f aca="false">IF(AG1047008=1,IF(H1047008&lt;&gt;"Not given",H1047008,IF(TYPE(H1047008)=2,IF(SUMIFS(#REF!,#REF!,A1047008)&gt;0,SUMIFS(#REF!,#REF!,A1047008),"."),"Format error")),"")</f>
        <v/>
      </c>
      <c r="S1047008" s="6" t="str">
        <f aca="false">IF(AND(AG1047008=1,R1047008&lt;&gt;".")=TRUE(),R1047008/VLOOKUP(G1047008,'[1]Exchange Rates'!B$1:C$1048576,2,0),IF(R1047008=".",".",""))</f>
        <v/>
      </c>
      <c r="T1047008" s="6" t="str">
        <f aca="false">IF(AG1047008=1,IF(AI1047008="Value is not given at all",".",IF(AI1047008="Value is given by the source",S1047008,IF(AI1047008="Value is calculated with prices",(IF(SUMIFS(#REF!,#REF!,A1047008)&gt;0,SUMIFS(#REF!,#REF!,A1047008),"."))/VLOOKUP("USD",'[1]Exchange Rates'!B$1:C$1048576,2,0),"Error with coding"))),"")</f>
        <v/>
      </c>
      <c r="U1047008" s="5" t="s">
        <v>63</v>
      </c>
      <c r="V1047008" s="42" t="s">
        <v>328</v>
      </c>
      <c r="W1047008" s="45" t="s">
        <v>72</v>
      </c>
      <c r="X1047008" s="45" t="s">
        <v>76</v>
      </c>
      <c r="Y1047008" s="45" t="s">
        <v>341</v>
      </c>
      <c r="Z1047008" s="43" t="n">
        <v>0</v>
      </c>
      <c r="AA1047008" s="5" t="n">
        <v>0</v>
      </c>
      <c r="AB1047008" s="5" t="n">
        <f aca="false">IF(AND(D1047008="Humanitarian", AE1047008&lt;&gt;"."), 1, 0)</f>
        <v>0</v>
      </c>
      <c r="AC1047008" s="5" t="n">
        <f aca="false">IF(OR(M1047008="undisclosed", M1047008="."), 0, IF(M1047008=N1047008, 1, 0))</f>
        <v>0</v>
      </c>
      <c r="AD1047008" s="5" t="n">
        <v>1</v>
      </c>
      <c r="AE1047008" s="45" t="s">
        <v>108</v>
      </c>
      <c r="AF1047008" s="12" t="str">
        <f aca="false">""</f>
        <v/>
      </c>
      <c r="AG1047008" s="36" t="n">
        <v>0</v>
      </c>
      <c r="AH1047008" s="46" t="s">
        <v>66</v>
      </c>
      <c r="AI1047008" s="36" t="s">
        <v>66</v>
      </c>
      <c r="AJ1047008" s="36" t="n">
        <v>1</v>
      </c>
      <c r="AK1047008" s="36" t="n">
        <v>9</v>
      </c>
      <c r="AL1047008" s="36" t="n">
        <v>0</v>
      </c>
      <c r="AM1047008" s="36" t="n">
        <f aca="false">IF(OR(AN1047008="2022-2023",AN1047008=2022), 1, 0)</f>
        <v>1</v>
      </c>
      <c r="AN1047008" s="36" t="s">
        <v>68</v>
      </c>
      <c r="AO1047008" s="36" t="n">
        <f aca="false">VLOOKUP($I1047008,'[1]Price List, Weapons &amp; Items'!B$1:F$1048576,5,0)</f>
        <v>0</v>
      </c>
      <c r="AP1047008" s="36" t="n">
        <f aca="false">IF(AND(AO1047008=1,M1047008="undisclosed")=TRUE(),1,0)</f>
        <v>0</v>
      </c>
      <c r="AQ1047008" s="36" t="n">
        <f aca="false">IF(AND(AO1047008=1,N1047008="undisclosed")=TRUE(),1,0)</f>
        <v>0</v>
      </c>
      <c r="AR1047008" s="36" t="n">
        <f aca="false">IFERROR(IF(SEARCH("ammuni",I1047008,1)&gt;0,1,0),0)</f>
        <v>0</v>
      </c>
      <c r="AS1047008" s="5" t="str">
        <f aca="false">VLOOKUP($I1047008,'[1]Price List, Weapons &amp; Items'!B$1:L$1048576,COLUMN('[1]Price List, Weapons &amp; Items'!$J$11)-1,0)</f>
        <v>Media reports (incl. social media)</v>
      </c>
      <c r="AT1047008" s="5" t="str">
        <f aca="false">IF(I1047008=".",".",VLOOKUP($I1047008,'[1]Price List, Weapons &amp; Items'!B$1:J$1048576,3,0))</f>
        <v>Light Anti-armor Weapon (LAW)</v>
      </c>
      <c r="AU1047008" s="13" t="str">
        <f aca="true">IF(AG1047008=1,(OFFSET(I1047008,0,0,COUNTIF(#REF!,A1047008),1)),"")</f>
        <v/>
      </c>
      <c r="AV1047008" s="5" t="n">
        <f aca="false">VLOOKUP($I1047008,'[1]Price List, Weapons &amp; Items'!B$1:L$1048576,COLUMN('[1]Price List, Weapons &amp; Items'!$L$11)-1,0)</f>
        <v>0</v>
      </c>
      <c r="AW1047008" s="5" t="n">
        <f aca="false">IF(U1047008="Yes",1,0)</f>
        <v>1</v>
      </c>
      <c r="AX1047008" s="5" t="n">
        <f aca="false">IF(D1047008="Military",IF(OR(IFERROR(SEARCH("equipment",E1047008,1),0)&gt;0,IFERROR(SEARCH("weapons",E1047008,1),0)&gt;0),1,0),0)</f>
        <v>1</v>
      </c>
      <c r="AY1047008" s="5" t="str">
        <f aca="false">IFERROR(IF(VALUE(TEXT(C1047008,"mm"))=IF(AK1047008&gt;12,AK1047008-12,AK1047008),".",IF(TEXT(C1047008,"mm")="01",".",1)),"Value is not in date format")</f>
        <v>.</v>
      </c>
      <c r="AZ1047008" s="5" t="str">
        <f aca="false">IF(AND(A1047008=A1047007,C1047008=C1047007)=TRUE(),IF(F1047008=F1047007,".","1"),".")</f>
        <v>.</v>
      </c>
      <c r="BA1047008" s="5" t="str">
        <f aca="false">IF(AND(_xlfn.ISFORMULA(R1047008),_xlfn.ISFORMULA(S1047008),_xlfn.ISFORMULA(T1047008))=TRUE(),".",1)</f>
        <v>.</v>
      </c>
      <c r="BB1047008" s="5" t="str">
        <f aca="false">IF(T1047008&lt;&gt;".",IF(T1047008&gt;S1047008,1,"."),".")</f>
        <v>.</v>
      </c>
      <c r="BC1047008" s="5" t="n">
        <f aca="false">IFERROR(VLOOKUP(B1047008,'[1]Share, Heavy Weapons to Ukraine'!B$1:AA$1048576,COLUMN('[1]Share, Heavy Weapons to Ukraine'!C1047017)-1,0),0)</f>
        <v>1</v>
      </c>
      <c r="BD1047008" s="5" t="n">
        <f aca="false">VLOOKUP(Sheet1!B1047008,'[1]Country Summary (€)'!B$1:F$1048576,COLUMN('[1]Country Summary (€)'!C1047018)-1,FALSE())</f>
        <v>0</v>
      </c>
      <c r="BE1047008" s="5" t="str">
        <f aca="false">IF(AND(AG1047008=1,D1047008="Military",H1047008&lt;&gt;"Not given")=TRUE(),IF(SUMIFS(#REF!,#REF!,A1047008)&gt;0,ABS((SUMIFS(#REF!,#REF!,A1047008)/VLOOKUP("USD",'[1]Exchange Rates'!B$1:C$1048576,2,0)))/S1047008,"."),".")</f>
        <v>.</v>
      </c>
      <c r="BF1047008" s="1" t="str">
        <f aca="false">IF(AND(AG1047008=1,D1047008="Military",H1047008&lt;&gt;"Not given")=TRUE(),IF(SUMIFS(#REF!,#REF!,A1047008)&gt;0,IF((ABS((SUMIFS(#REF!,#REF!,A1047008)/VLOOKUP("USD",'[1]Exchange Rates'!B$1:C$1048576,2,0)))/S1047008)&gt;1,(SUMIFS(#REF!,#REF!,A1047008)-S1047008)/S1047008,(S1047008-SUMIFS(#REF!,#REF!,A1047008))/SUMIFS(#REF!,#REF!,A1047008)),"."),".")</f>
        <v>.</v>
      </c>
    </row>
    <row r="1047009" customFormat="false" ht="15.75" hidden="false" customHeight="true" outlineLevel="0" collapsed="false">
      <c r="A1047009" s="3" t="s">
        <v>104</v>
      </c>
      <c r="B1047009" s="37" t="s">
        <v>57</v>
      </c>
      <c r="C1047009" s="38" t="n">
        <v>44812</v>
      </c>
      <c r="D1047009" s="37" t="s">
        <v>105</v>
      </c>
      <c r="E1047009" s="3" t="s">
        <v>106</v>
      </c>
      <c r="F1047009" s="4" t="s">
        <v>327</v>
      </c>
      <c r="G1047009" s="5" t="s">
        <v>61</v>
      </c>
      <c r="H1047009" s="53" t="n">
        <v>675000000</v>
      </c>
      <c r="I1047009" s="37" t="s">
        <v>286</v>
      </c>
      <c r="J1047009" s="7" t="str">
        <f aca="false">VLOOKUP($I1047009,'[1]Price List, Weapons &amp; Items'!B$1:C$1048576,2,0)</f>
        <v>Heavy weapon</v>
      </c>
      <c r="K1047009" s="7" t="str">
        <f aca="false">IF(I1047009=".",I1047009,VLOOKUP($I1047009,'[1]Price List, Weapons &amp; Items'!B$1:D$1048576,3,0))</f>
        <v>Armored Utility Vehicle (AUV)</v>
      </c>
      <c r="L1047009" s="8" t="n">
        <f aca="false">VLOOKUP(I1047009,'[1]Price List, Weapons &amp; Items'!B$1:E$1048576,4,0)</f>
        <v>0</v>
      </c>
      <c r="M1047009" s="40" t="n">
        <v>50</v>
      </c>
      <c r="N1047009" s="9" t="n">
        <v>50</v>
      </c>
      <c r="O1047009" s="9" t="n">
        <f aca="false">VLOOKUP($I1047009,'[1]Price List, Weapons &amp; Items'!B$1:G$1048576,6,0)</f>
        <v>274051.66</v>
      </c>
      <c r="P1047009" s="6" t="str">
        <f aca="false">IF(TYPE(M1047009)=1,IF(TYPE(O1047009)=1,M1047009*O1047009,"No price"),".")</f>
        <v>No price</v>
      </c>
      <c r="Q1047009" s="6" t="str">
        <f aca="false">IF(TYPE(N1047009)=1,IF(TYPE(O1047009)=1,N1047009*O1047009,"No price"),".")</f>
        <v>No price</v>
      </c>
      <c r="R1047009" s="6" t="str">
        <f aca="false">IF(AG1047009=1,IF(H1047009&lt;&gt;"Not given",H1047009,IF(TYPE(H1047009)=2,IF(SUMIFS(#REF!,#REF!,A1047009)&gt;0,SUMIFS(#REF!,#REF!,A1047009),"."),"Format error")),"")</f>
        <v/>
      </c>
      <c r="S1047009" s="6" t="str">
        <f aca="false">IF(AND(AG1047009=1,R1047009&lt;&gt;".")=TRUE(),R1047009/VLOOKUP(G1047009,'[1]Exchange Rates'!B$1:C$1048576,2,0),IF(R1047009=".",".",""))</f>
        <v/>
      </c>
      <c r="T1047009" s="6" t="str">
        <f aca="false">IF(AG1047009=1,IF(AI1047009="Value is not given at all",".",IF(AI1047009="Value is given by the source",S1047009,IF(AI1047009="Value is calculated with prices",(IF(SUMIFS(#REF!,#REF!,A1047009)&gt;0,SUMIFS(#REF!,#REF!,A1047009),"."))/VLOOKUP("USD",'[1]Exchange Rates'!B$1:C$1048576,2,0),"Error with coding"))),"")</f>
        <v/>
      </c>
      <c r="U1047009" s="5" t="s">
        <v>63</v>
      </c>
      <c r="V1047009" s="42" t="s">
        <v>328</v>
      </c>
      <c r="W1047009" s="45" t="s">
        <v>72</v>
      </c>
      <c r="X1047009" s="45" t="s">
        <v>76</v>
      </c>
      <c r="Y1047009" s="45" t="s">
        <v>342</v>
      </c>
      <c r="Z1047009" s="43" t="n">
        <v>0</v>
      </c>
      <c r="AA1047009" s="5" t="n">
        <v>0</v>
      </c>
      <c r="AB1047009" s="5" t="n">
        <f aca="false">IF(AND(D1047009="Humanitarian", AE1047009&lt;&gt;"."), 1, 0)</f>
        <v>0</v>
      </c>
      <c r="AC1047009" s="5" t="n">
        <f aca="false">IF(OR(M1047009="undisclosed", M1047009="."), 0, IF(M1047009=N1047009, 1, 0))</f>
        <v>1</v>
      </c>
      <c r="AD1047009" s="5" t="n">
        <v>1</v>
      </c>
      <c r="AE1047009" s="48" t="s">
        <v>146</v>
      </c>
      <c r="AF1047009" s="12" t="str">
        <f aca="false">""</f>
        <v/>
      </c>
      <c r="AG1047009" s="36" t="n">
        <v>0</v>
      </c>
      <c r="AH1047009" s="46" t="s">
        <v>66</v>
      </c>
      <c r="AI1047009" s="36" t="s">
        <v>66</v>
      </c>
      <c r="AJ1047009" s="36" t="n">
        <v>1</v>
      </c>
      <c r="AK1047009" s="36" t="n">
        <v>9</v>
      </c>
      <c r="AL1047009" s="36" t="n">
        <v>0</v>
      </c>
      <c r="AM1047009" s="36" t="n">
        <f aca="false">IF(OR(AN1047009="2022-2023",AN1047009=2022), 1, 0)</f>
        <v>1</v>
      </c>
      <c r="AN1047009" s="36" t="s">
        <v>68</v>
      </c>
      <c r="AO1047009" s="36" t="n">
        <f aca="false">VLOOKUP($I1047009,'[1]Price List, Weapons &amp; Items'!B$1:F$1048576,5,0)</f>
        <v>1</v>
      </c>
      <c r="AP1047009" s="36" t="n">
        <f aca="false">IF(AND(AO1047009=1,M1047009="undisclosed")=TRUE(),1,0)</f>
        <v>0</v>
      </c>
      <c r="AQ1047009" s="36" t="n">
        <f aca="false">IF(AND(AO1047009=1,N1047009="undisclosed")=TRUE(),1,0)</f>
        <v>0</v>
      </c>
      <c r="AR1047009" s="36" t="n">
        <f aca="false">IFERROR(IF(SEARCH("ammuni",I1047009,1)&gt;0,1,0),0)</f>
        <v>0</v>
      </c>
      <c r="AS1047009" s="5" t="str">
        <f aca="false">VLOOKUP($I1047009,'[1]Price List, Weapons &amp; Items'!B$1:L$1048576,COLUMN('[1]Price List, Weapons &amp; Items'!$J$11)-1,0)</f>
        <v>Military media (incl. websites)</v>
      </c>
      <c r="AT1047009" s="5" t="str">
        <f aca="false">IF(I1047009=".",".",VLOOKUP($I1047009,'[1]Price List, Weapons &amp; Items'!B$1:J$1048576,3,0))</f>
        <v>Armored Utility Vehicle (AUV)</v>
      </c>
      <c r="AU1047009" s="13" t="str">
        <f aca="true">IF(AG1047009=1,(OFFSET(I1047009,0,0,COUNTIF(#REF!,A1047009),1)),"")</f>
        <v/>
      </c>
      <c r="AV1047009" s="5" t="n">
        <f aca="false">VLOOKUP($I1047009,'[1]Price List, Weapons &amp; Items'!B$1:L$1048576,COLUMN('[1]Price List, Weapons &amp; Items'!$L$11)-1,0)</f>
        <v>0</v>
      </c>
      <c r="AW1047009" s="5" t="n">
        <f aca="false">IF(U1047009="Yes",1,0)</f>
        <v>1</v>
      </c>
      <c r="AX1047009" s="5" t="n">
        <f aca="false">IF(D1047009="Military",IF(OR(IFERROR(SEARCH("equipment",E1047009,1),0)&gt;0,IFERROR(SEARCH("weapons",E1047009,1),0)&gt;0),1,0),0)</f>
        <v>1</v>
      </c>
      <c r="AY1047009" s="5" t="str">
        <f aca="false">IFERROR(IF(VALUE(TEXT(C1047009,"mm"))=IF(AK1047009&gt;12,AK1047009-12,AK1047009),".",IF(TEXT(C1047009,"mm")="01",".",1)),"Value is not in date format")</f>
        <v>.</v>
      </c>
      <c r="AZ1047009" s="5" t="str">
        <f aca="false">IF(AND(A1047009=A1047008,C1047009=C1047008)=TRUE(),IF(F1047009=F1047008,".","1"),".")</f>
        <v>.</v>
      </c>
      <c r="BA1047009" s="5" t="str">
        <f aca="false">IF(AND(_xlfn.ISFORMULA(R1047009),_xlfn.ISFORMULA(S1047009),_xlfn.ISFORMULA(T1047009))=TRUE(),".",1)</f>
        <v>.</v>
      </c>
      <c r="BB1047009" s="5" t="str">
        <f aca="false">IF(T1047009&lt;&gt;".",IF(T1047009&gt;S1047009,1,"."),".")</f>
        <v>.</v>
      </c>
      <c r="BC1047009" s="5" t="n">
        <f aca="false">IFERROR(VLOOKUP(B1047009,'[1]Share, Heavy Weapons to Ukraine'!B$1:AA$1048576,COLUMN('[1]Share, Heavy Weapons to Ukraine'!C1047018)-1,0),0)</f>
        <v>1</v>
      </c>
      <c r="BD1047009" s="5" t="n">
        <f aca="false">VLOOKUP(Sheet1!B1047009,'[1]Country Summary (€)'!B$1:F$1048576,COLUMN('[1]Country Summary (€)'!C1047019)-1,FALSE())</f>
        <v>0</v>
      </c>
      <c r="BE1047009" s="5" t="str">
        <f aca="false">IF(AND(AG1047009=1,D1047009="Military",H1047009&lt;&gt;"Not given")=TRUE(),IF(SUMIFS(#REF!,#REF!,A1047009)&gt;0,ABS((SUMIFS(#REF!,#REF!,A1047009)/VLOOKUP("USD",'[1]Exchange Rates'!B$1:C$1048576,2,0)))/S1047009,"."),".")</f>
        <v>.</v>
      </c>
      <c r="BF1047009" s="1" t="str">
        <f aca="false">IF(AND(AG1047009=1,D1047009="Military",H1047009&lt;&gt;"Not given")=TRUE(),IF(SUMIFS(#REF!,#REF!,A1047009)&gt;0,IF((ABS((SUMIFS(#REF!,#REF!,A1047009)/VLOOKUP("USD",'[1]Exchange Rates'!B$1:C$1048576,2,0)))/S1047009)&gt;1,(SUMIFS(#REF!,#REF!,A1047009)-S1047009)/S1047009,(S1047009-SUMIFS(#REF!,#REF!,A1047009))/SUMIFS(#REF!,#REF!,A1047009)),"."),".")</f>
        <v>.</v>
      </c>
    </row>
    <row r="1047010" customFormat="false" ht="15.75" hidden="false" customHeight="true" outlineLevel="0" collapsed="false">
      <c r="A1047010" s="3" t="s">
        <v>104</v>
      </c>
      <c r="B1047010" s="37" t="s">
        <v>57</v>
      </c>
      <c r="C1047010" s="38" t="n">
        <v>44812</v>
      </c>
      <c r="D1047010" s="37" t="s">
        <v>105</v>
      </c>
      <c r="E1047010" s="3" t="s">
        <v>106</v>
      </c>
      <c r="F1047010" s="4" t="s">
        <v>327</v>
      </c>
      <c r="G1047010" s="5" t="s">
        <v>61</v>
      </c>
      <c r="H1047010" s="53" t="n">
        <v>675000000</v>
      </c>
      <c r="I1047010" s="37" t="s">
        <v>319</v>
      </c>
      <c r="J1047010" s="7" t="str">
        <f aca="false">VLOOKUP($I1047010,'[1]Price List, Weapons &amp; Items'!B$1:C$1048576,2,0)</f>
        <v>Military equipment</v>
      </c>
      <c r="K1047010" s="7" t="str">
        <f aca="false">IF(I1047010=".",I1047010,VLOOKUP($I1047010,'[1]Price List, Weapons &amp; Items'!B$1:D$1048576,3,0))</f>
        <v>Military equipment</v>
      </c>
      <c r="L1047010" s="8" t="n">
        <f aca="false">VLOOKUP(I1047010,'[1]Price List, Weapons &amp; Items'!B$1:E$1048576,4,0)</f>
        <v>0</v>
      </c>
      <c r="M1047010" s="40" t="s">
        <v>166</v>
      </c>
      <c r="N1047010" s="9" t="s">
        <v>166</v>
      </c>
      <c r="O1047010" s="9" t="n">
        <f aca="false">VLOOKUP($I1047010,'[1]Price List, Weapons &amp; Items'!B$1:G$1048576,6,0)</f>
        <v>2320</v>
      </c>
      <c r="P1047010" s="6" t="str">
        <f aca="false">IF(TYPE(M1047010)=1,IF(TYPE(O1047010)=1,M1047010*O1047010,"No price"),".")</f>
        <v>.</v>
      </c>
      <c r="Q1047010" s="6" t="str">
        <f aca="false">IF(TYPE(N1047010)=1,IF(TYPE(O1047010)=1,N1047010*O1047010,"No price"),".")</f>
        <v>.</v>
      </c>
      <c r="R1047010" s="6" t="str">
        <f aca="false">IF(AG1047010=1,IF(H1047010&lt;&gt;"Not given",H1047010,IF(TYPE(H1047010)=2,IF(SUMIFS(#REF!,#REF!,A1047010)&gt;0,SUMIFS(#REF!,#REF!,A1047010),"."),"Format error")),"")</f>
        <v/>
      </c>
      <c r="S1047010" s="6" t="str">
        <f aca="false">IF(AND(AG1047010=1,R1047010&lt;&gt;".")=TRUE(),R1047010/VLOOKUP(G1047010,'[1]Exchange Rates'!B$1:C$1048576,2,0),IF(R1047010=".",".",""))</f>
        <v/>
      </c>
      <c r="T1047010" s="6" t="str">
        <f aca="false">IF(AG1047010=1,IF(AI1047010="Value is not given at all",".",IF(AI1047010="Value is given by the source",S1047010,IF(AI1047010="Value is calculated with prices",(IF(SUMIFS(#REF!,#REF!,A1047010)&gt;0,SUMIFS(#REF!,#REF!,A1047010),"."))/VLOOKUP("USD",'[1]Exchange Rates'!B$1:C$1048576,2,0),"Error with coding"))),"")</f>
        <v/>
      </c>
      <c r="U1047010" s="5" t="s">
        <v>63</v>
      </c>
      <c r="V1047010" s="42" t="s">
        <v>328</v>
      </c>
      <c r="W1047010" s="45" t="s">
        <v>72</v>
      </c>
      <c r="X1047010" s="45" t="s">
        <v>76</v>
      </c>
      <c r="Y1047010" s="45" t="s">
        <v>343</v>
      </c>
      <c r="Z1047010" s="43" t="n">
        <v>0</v>
      </c>
      <c r="AA1047010" s="5" t="n">
        <v>0</v>
      </c>
      <c r="AB1047010" s="5" t="n">
        <f aca="false">IF(AND(D1047010="Humanitarian", AE1047010&lt;&gt;"."), 1, 0)</f>
        <v>0</v>
      </c>
      <c r="AC1047010" s="5" t="n">
        <f aca="false">IF(OR(M1047010="undisclosed", M1047010="."), 0, IF(M1047010=N1047010, 1, 0))</f>
        <v>0</v>
      </c>
      <c r="AD1047010" s="5" t="n">
        <v>1</v>
      </c>
      <c r="AE1047010" s="45" t="s">
        <v>108</v>
      </c>
      <c r="AF1047010" s="12" t="str">
        <f aca="false">""</f>
        <v/>
      </c>
      <c r="AG1047010" s="36" t="n">
        <v>0</v>
      </c>
      <c r="AH1047010" s="46" t="s">
        <v>66</v>
      </c>
      <c r="AI1047010" s="36" t="s">
        <v>66</v>
      </c>
      <c r="AJ1047010" s="36" t="n">
        <v>1</v>
      </c>
      <c r="AK1047010" s="36" t="n">
        <v>9</v>
      </c>
      <c r="AL1047010" s="36" t="n">
        <v>0</v>
      </c>
      <c r="AM1047010" s="36" t="n">
        <f aca="false">IF(OR(AN1047010="2022-2023",AN1047010=2022), 1, 0)</f>
        <v>1</v>
      </c>
      <c r="AN1047010" s="36" t="s">
        <v>68</v>
      </c>
      <c r="AO1047010" s="36" t="n">
        <f aca="false">VLOOKUP($I1047010,'[1]Price List, Weapons &amp; Items'!B$1:F$1048576,5,0)</f>
        <v>0</v>
      </c>
      <c r="AP1047010" s="36" t="n">
        <f aca="false">IF(AND(AO1047010=1,M1047010="undisclosed")=TRUE(),1,0)</f>
        <v>0</v>
      </c>
      <c r="AQ1047010" s="36" t="n">
        <f aca="false">IF(AND(AO1047010=1,N1047010="undisclosed")=TRUE(),1,0)</f>
        <v>0</v>
      </c>
      <c r="AR1047010" s="36" t="n">
        <f aca="false">IFERROR(IF(SEARCH("ammuni",I1047010,1)&gt;0,1,0),0)</f>
        <v>0</v>
      </c>
      <c r="AS1047010" s="5" t="str">
        <f aca="false">VLOOKUP($I1047010,'[1]Price List, Weapons &amp; Items'!B$1:L$1048576,COLUMN('[1]Price List, Weapons &amp; Items'!$J$11)-1,0)</f>
        <v>Media reports (incl. social media)</v>
      </c>
      <c r="AT1047010" s="5" t="str">
        <f aca="false">IF(I1047010=".",".",VLOOKUP($I1047010,'[1]Price List, Weapons &amp; Items'!B$1:J$1048576,3,0))</f>
        <v>Military equipment</v>
      </c>
      <c r="AU1047010" s="13" t="str">
        <f aca="true">IF(AG1047010=1,(OFFSET(I1047010,0,0,COUNTIF(#REF!,A1047010),1)),"")</f>
        <v/>
      </c>
      <c r="AV1047010" s="5" t="n">
        <f aca="false">VLOOKUP($I1047010,'[1]Price List, Weapons &amp; Items'!B$1:L$1048576,COLUMN('[1]Price List, Weapons &amp; Items'!$L$11)-1,0)</f>
        <v>0</v>
      </c>
      <c r="AW1047010" s="5" t="n">
        <f aca="false">IF(U1047010="Yes",1,0)</f>
        <v>1</v>
      </c>
      <c r="AX1047010" s="5" t="n">
        <f aca="false">IF(D1047010="Military",IF(OR(IFERROR(SEARCH("equipment",E1047010,1),0)&gt;0,IFERROR(SEARCH("weapons",E1047010,1),0)&gt;0),1,0),0)</f>
        <v>1</v>
      </c>
      <c r="AY1047010" s="5" t="str">
        <f aca="false">IFERROR(IF(VALUE(TEXT(C1047010,"mm"))=IF(AK1047010&gt;12,AK1047010-12,AK1047010),".",IF(TEXT(C1047010,"mm")="01",".",1)),"Value is not in date format")</f>
        <v>.</v>
      </c>
      <c r="AZ1047010" s="5" t="str">
        <f aca="false">IF(AND(A1047010=A1047009,C1047010=C1047009)=TRUE(),IF(F1047010=F1047009,".","1"),".")</f>
        <v>.</v>
      </c>
      <c r="BA1047010" s="5" t="str">
        <f aca="false">IF(AND(_xlfn.ISFORMULA(R1047010),_xlfn.ISFORMULA(S1047010),_xlfn.ISFORMULA(T1047010))=TRUE(),".",1)</f>
        <v>.</v>
      </c>
      <c r="BB1047010" s="5" t="str">
        <f aca="false">IF(T1047010&lt;&gt;".",IF(T1047010&gt;S1047010,1,"."),".")</f>
        <v>.</v>
      </c>
      <c r="BC1047010" s="5" t="n">
        <f aca="false">IFERROR(VLOOKUP(B1047010,'[1]Share, Heavy Weapons to Ukraine'!B$1:AA$1048576,COLUMN('[1]Share, Heavy Weapons to Ukraine'!C1047019)-1,0),0)</f>
        <v>1</v>
      </c>
      <c r="BD1047010" s="5" t="n">
        <f aca="false">VLOOKUP(Sheet1!B1047010,'[1]Country Summary (€)'!B$1:F$1048576,COLUMN('[1]Country Summary (€)'!C1047020)-1,FALSE())</f>
        <v>0</v>
      </c>
      <c r="BE1047010" s="5" t="str">
        <f aca="false">IF(AND(AG1047010=1,D1047010="Military",H1047010&lt;&gt;"Not given")=TRUE(),IF(SUMIFS(#REF!,#REF!,A1047010)&gt;0,ABS((SUMIFS(#REF!,#REF!,A1047010)/VLOOKUP("USD",'[1]Exchange Rates'!B$1:C$1048576,2,0)))/S1047010,"."),".")</f>
        <v>.</v>
      </c>
      <c r="BF1047010" s="1" t="str">
        <f aca="false">IF(AND(AG1047010=1,D1047010="Military",H1047010&lt;&gt;"Not given")=TRUE(),IF(SUMIFS(#REF!,#REF!,A1047010)&gt;0,IF((ABS((SUMIFS(#REF!,#REF!,A1047010)/VLOOKUP("USD",'[1]Exchange Rates'!B$1:C$1048576,2,0)))/S1047010)&gt;1,(SUMIFS(#REF!,#REF!,A1047010)-S1047010)/S1047010,(S1047010-SUMIFS(#REF!,#REF!,A1047010))/SUMIFS(#REF!,#REF!,A1047010)),"."),".")</f>
        <v>.</v>
      </c>
    </row>
    <row r="1047011" customFormat="false" ht="15.75" hidden="false" customHeight="true" outlineLevel="0" collapsed="false">
      <c r="A1047011" s="3" t="s">
        <v>104</v>
      </c>
      <c r="B1047011" s="37" t="s">
        <v>57</v>
      </c>
      <c r="C1047011" s="38" t="n">
        <v>44812</v>
      </c>
      <c r="D1047011" s="37" t="s">
        <v>105</v>
      </c>
      <c r="E1047011" s="3" t="s">
        <v>106</v>
      </c>
      <c r="F1047011" s="4" t="s">
        <v>327</v>
      </c>
      <c r="G1047011" s="5" t="s">
        <v>61</v>
      </c>
      <c r="H1047011" s="53" t="n">
        <v>675000000</v>
      </c>
      <c r="I1047011" s="37" t="s">
        <v>344</v>
      </c>
      <c r="J1047011" s="7" t="str">
        <f aca="false">VLOOKUP($I1047011,'[1]Price List, Weapons &amp; Items'!B$1:C$1048576,2,0)</f>
        <v>Military equipment</v>
      </c>
      <c r="K1047011" s="7" t="str">
        <f aca="false">IF(I1047011=".",I1047011,VLOOKUP($I1047011,'[1]Price List, Weapons &amp; Items'!B$1:D$1048576,3,0))</f>
        <v>Military equipment</v>
      </c>
      <c r="L1047011" s="8" t="n">
        <f aca="false">VLOOKUP(I1047011,'[1]Price List, Weapons &amp; Items'!B$1:E$1048576,4,0)</f>
        <v>0</v>
      </c>
      <c r="M1047011" s="40" t="s">
        <v>166</v>
      </c>
      <c r="N1047011" s="9" t="s">
        <v>166</v>
      </c>
      <c r="O1047011" s="9" t="str">
        <f aca="false">VLOOKUP($I1047011,'[1]Price List, Weapons &amp; Items'!B$1:G$1048576,6,0)</f>
        <v>.</v>
      </c>
      <c r="P1047011" s="6" t="str">
        <f aca="false">IF(TYPE(M1047011)=1,IF(TYPE(O1047011)=1,M1047011*O1047011,"No price"),".")</f>
        <v>.</v>
      </c>
      <c r="Q1047011" s="6" t="str">
        <f aca="false">IF(TYPE(N1047011)=1,IF(TYPE(O1047011)=1,N1047011*O1047011,"No price"),".")</f>
        <v>.</v>
      </c>
      <c r="R1047011" s="6" t="str">
        <f aca="false">IF(AG1047011=1,IF(H1047011&lt;&gt;"Not given",H1047011,IF(TYPE(H1047011)=2,IF(SUMIFS(#REF!,#REF!,A1047011)&gt;0,SUMIFS(#REF!,#REF!,A1047011),"."),"Format error")),"")</f>
        <v/>
      </c>
      <c r="S1047011" s="6" t="str">
        <f aca="false">IF(AND(AG1047011=1,R1047011&lt;&gt;".")=TRUE(),R1047011/VLOOKUP(G1047011,'[1]Exchange Rates'!B$1:C$1048576,2,0),IF(R1047011=".",".",""))</f>
        <v/>
      </c>
      <c r="T1047011" s="6" t="str">
        <f aca="false">IF(AG1047011=1,IF(AI1047011="Value is not given at all",".",IF(AI1047011="Value is given by the source",S1047011,IF(AI1047011="Value is calculated with prices",(IF(SUMIFS(#REF!,#REF!,A1047011)&gt;0,SUMIFS(#REF!,#REF!,A1047011),"."))/VLOOKUP("USD",'[1]Exchange Rates'!B$1:C$1048576,2,0),"Error with coding"))),"")</f>
        <v/>
      </c>
      <c r="U1047011" s="5" t="s">
        <v>63</v>
      </c>
      <c r="V1047011" s="42" t="s">
        <v>328</v>
      </c>
      <c r="W1047011" s="45" t="s">
        <v>72</v>
      </c>
      <c r="X1047011" s="45" t="s">
        <v>76</v>
      </c>
      <c r="Y1047011" s="45" t="s">
        <v>345</v>
      </c>
      <c r="Z1047011" s="43" t="n">
        <v>0</v>
      </c>
      <c r="AA1047011" s="5" t="n">
        <v>0</v>
      </c>
      <c r="AB1047011" s="5" t="n">
        <f aca="false">IF(AND(D1047011="Humanitarian", AE1047011&lt;&gt;"."), 1, 0)</f>
        <v>0</v>
      </c>
      <c r="AC1047011" s="5" t="n">
        <f aca="false">IF(OR(M1047011="undisclosed", M1047011="."), 0, IF(M1047011=N1047011, 1, 0))</f>
        <v>0</v>
      </c>
      <c r="AD1047011" s="5" t="n">
        <v>1</v>
      </c>
      <c r="AE1047011" s="45" t="s">
        <v>108</v>
      </c>
      <c r="AF1047011" s="12" t="str">
        <f aca="false">""</f>
        <v/>
      </c>
      <c r="AG1047011" s="36" t="n">
        <v>0</v>
      </c>
      <c r="AH1047011" s="46" t="s">
        <v>66</v>
      </c>
      <c r="AI1047011" s="36" t="s">
        <v>66</v>
      </c>
      <c r="AJ1047011" s="36" t="n">
        <v>1</v>
      </c>
      <c r="AK1047011" s="36" t="n">
        <v>9</v>
      </c>
      <c r="AL1047011" s="36" t="n">
        <v>0</v>
      </c>
      <c r="AM1047011" s="36" t="n">
        <f aca="false">IF(OR(AN1047011="2022-2023",AN1047011=2022), 1, 0)</f>
        <v>1</v>
      </c>
      <c r="AN1047011" s="36" t="s">
        <v>68</v>
      </c>
      <c r="AO1047011" s="36" t="n">
        <f aca="false">VLOOKUP($I1047011,'[1]Price List, Weapons &amp; Items'!B$1:F$1048576,5,0)</f>
        <v>0</v>
      </c>
      <c r="AP1047011" s="36" t="n">
        <f aca="false">IF(AND(AO1047011=1,M1047011="undisclosed")=TRUE(),1,0)</f>
        <v>0</v>
      </c>
      <c r="AQ1047011" s="36" t="n">
        <f aca="false">IF(AND(AO1047011=1,N1047011="undisclosed")=TRUE(),1,0)</f>
        <v>0</v>
      </c>
      <c r="AR1047011" s="36" t="n">
        <f aca="false">IFERROR(IF(SEARCH("ammuni",I1047011,1)&gt;0,1,0),0)</f>
        <v>0</v>
      </c>
      <c r="AS1047011" s="5" t="str">
        <f aca="false">VLOOKUP($I1047011,'[1]Price List, Weapons &amp; Items'!B$1:L$1048576,COLUMN('[1]Price List, Weapons &amp; Items'!$J$11)-1,0)</f>
        <v>.</v>
      </c>
      <c r="AT1047011" s="5" t="str">
        <f aca="false">IF(I1047011=".",".",VLOOKUP($I1047011,'[1]Price List, Weapons &amp; Items'!B$1:J$1048576,3,0))</f>
        <v>Military equipment</v>
      </c>
      <c r="AU1047011" s="13" t="str">
        <f aca="true">IF(AG1047011=1,(OFFSET(I1047011,0,0,COUNTIF(#REF!,A1047011),1)),"")</f>
        <v/>
      </c>
      <c r="AV1047011" s="5" t="str">
        <f aca="false">VLOOKUP($I1047011,'[1]Price List, Weapons &amp; Items'!B$1:L$1048576,COLUMN('[1]Price List, Weapons &amp; Items'!$L$11)-1,0)</f>
        <v>no price, 0 count</v>
      </c>
      <c r="AW1047011" s="5" t="n">
        <f aca="false">IF(U1047011="Yes",1,0)</f>
        <v>1</v>
      </c>
      <c r="AX1047011" s="5" t="n">
        <f aca="false">IF(D1047011="Military",IF(OR(IFERROR(SEARCH("equipment",E1047011,1),0)&gt;0,IFERROR(SEARCH("weapons",E1047011,1),0)&gt;0),1,0),0)</f>
        <v>1</v>
      </c>
      <c r="AY1047011" s="5" t="str">
        <f aca="false">IFERROR(IF(VALUE(TEXT(C1047011,"mm"))=IF(AK1047011&gt;12,AK1047011-12,AK1047011),".",IF(TEXT(C1047011,"mm")="01",".",1)),"Value is not in date format")</f>
        <v>.</v>
      </c>
      <c r="AZ1047011" s="5" t="str">
        <f aca="false">IF(AND(A1047011=A1047010,C1047011=C1047010)=TRUE(),IF(F1047011=F1047010,".","1"),".")</f>
        <v>.</v>
      </c>
      <c r="BA1047011" s="5" t="str">
        <f aca="false">IF(AND(_xlfn.ISFORMULA(R1047011),_xlfn.ISFORMULA(S1047011),_xlfn.ISFORMULA(T1047011))=TRUE(),".",1)</f>
        <v>.</v>
      </c>
      <c r="BB1047011" s="5" t="str">
        <f aca="false">IF(T1047011&lt;&gt;".",IF(T1047011&gt;S1047011,1,"."),".")</f>
        <v>.</v>
      </c>
      <c r="BC1047011" s="5" t="n">
        <f aca="false">IFERROR(VLOOKUP(B1047011,'[1]Share, Heavy Weapons to Ukraine'!B$1:AA$1048576,COLUMN('[1]Share, Heavy Weapons to Ukraine'!C1047020)-1,0),0)</f>
        <v>1</v>
      </c>
      <c r="BD1047011" s="5" t="n">
        <f aca="false">VLOOKUP(Sheet1!B1047011,'[1]Country Summary (€)'!B$1:F$1048576,COLUMN('[1]Country Summary (€)'!C1047021)-1,FALSE())</f>
        <v>0</v>
      </c>
      <c r="BE1047011" s="5" t="str">
        <f aca="false">IF(AND(AG1047011=1,D1047011="Military",H1047011&lt;&gt;"Not given")=TRUE(),IF(SUMIFS(#REF!,#REF!,A1047011)&gt;0,ABS((SUMIFS(#REF!,#REF!,A1047011)/VLOOKUP("USD",'[1]Exchange Rates'!B$1:C$1048576,2,0)))/S1047011,"."),".")</f>
        <v>.</v>
      </c>
      <c r="BF1047011" s="1" t="str">
        <f aca="false">IF(AND(AG1047011=1,D1047011="Military",H1047011&lt;&gt;"Not given")=TRUE(),IF(SUMIFS(#REF!,#REF!,A1047011)&gt;0,IF((ABS((SUMIFS(#REF!,#REF!,A1047011)/VLOOKUP("USD",'[1]Exchange Rates'!B$1:C$1048576,2,0)))/S1047011)&gt;1,(SUMIFS(#REF!,#REF!,A1047011)-S1047011)/S1047011,(S1047011-SUMIFS(#REF!,#REF!,A1047011))/SUMIFS(#REF!,#REF!,A1047011)),"."),".")</f>
        <v>.</v>
      </c>
    </row>
    <row r="1047012" customFormat="false" ht="15.75" hidden="false" customHeight="true" outlineLevel="0" collapsed="false">
      <c r="A1047012" s="3" t="s">
        <v>104</v>
      </c>
      <c r="B1047012" s="37" t="s">
        <v>57</v>
      </c>
      <c r="C1047012" s="38" t="n">
        <v>44819</v>
      </c>
      <c r="D1047012" s="37" t="s">
        <v>105</v>
      </c>
      <c r="E1047012" s="3" t="s">
        <v>106</v>
      </c>
      <c r="F1047012" s="4" t="s">
        <v>346</v>
      </c>
      <c r="G1047012" s="5" t="s">
        <v>61</v>
      </c>
      <c r="H1047012" s="53" t="n">
        <v>600000000</v>
      </c>
      <c r="I1047012" s="37" t="s">
        <v>231</v>
      </c>
      <c r="J1047012" s="7" t="str">
        <f aca="false">VLOOKUP($I1047012,'[1]Price List, Weapons &amp; Items'!B$1:C$1048576,2,0)</f>
        <v>Ammunition for heavy weapon</v>
      </c>
      <c r="K1047012" s="7" t="str">
        <f aca="false">IF(I1047012=".",I1047012,VLOOKUP($I1047012,'[1]Price List, Weapons &amp; Items'!B$1:D$1048576,3,0))</f>
        <v>227mm MLRS ammunition</v>
      </c>
      <c r="L1047012" s="8" t="n">
        <f aca="false">VLOOKUP(I1047012,'[1]Price List, Weapons &amp; Items'!B$1:E$1048576,4,0)</f>
        <v>0</v>
      </c>
      <c r="M1047012" s="40" t="s">
        <v>166</v>
      </c>
      <c r="N1047012" s="9" t="s">
        <v>166</v>
      </c>
      <c r="O1047012" s="9" t="n">
        <f aca="false">VLOOKUP($I1047012,'[1]Price List, Weapons &amp; Items'!B$1:G$1048576,6,0)</f>
        <v>150000</v>
      </c>
      <c r="P1047012" s="6" t="str">
        <f aca="false">IF(TYPE(M1047012)=1,IF(TYPE(O1047012)=1,M1047012*O1047012,"No price"),".")</f>
        <v>.</v>
      </c>
      <c r="Q1047012" s="6" t="str">
        <f aca="false">IF(TYPE(N1047012)=1,IF(TYPE(O1047012)=1,N1047012*O1047012,"No price"),".")</f>
        <v>.</v>
      </c>
      <c r="R1047012" s="6" t="str">
        <f aca="false">IF(AG1047012=1,IF(H1047012&lt;&gt;"Not given",H1047012,IF(TYPE(H1047012)=2,IF(SUMIFS(#REF!,#REF!,A1047012)&gt;0,SUMIFS(#REF!,#REF!,A1047012),"."),"Format error")),"")</f>
        <v/>
      </c>
      <c r="S1047012" s="6" t="str">
        <f aca="false">IF(AND(AG1047012=1,R1047012&lt;&gt;".")=TRUE(),R1047012/VLOOKUP(G1047012,'[1]Exchange Rates'!B$1:C$1048576,2,0),IF(R1047012=".",".",""))</f>
        <v/>
      </c>
      <c r="T1047012" s="6" t="str">
        <f aca="false">IF(AG1047012=1,IF(AI1047012="Value is not given at all",".",IF(AI1047012="Value is given by the source",S1047012,IF(AI1047012="Value is calculated with prices",(IF(SUMIFS(#REF!,#REF!,A1047012)&gt;0,SUMIFS(#REF!,#REF!,A1047012),"."))/VLOOKUP("USD",'[1]Exchange Rates'!B$1:C$1048576,2,0),"Error with coding"))),"")</f>
        <v/>
      </c>
      <c r="U1047012" s="5" t="s">
        <v>63</v>
      </c>
      <c r="V1047012" s="42" t="s">
        <v>347</v>
      </c>
      <c r="W1047012" s="45" t="s">
        <v>72</v>
      </c>
      <c r="X1047012" s="45" t="s">
        <v>76</v>
      </c>
      <c r="Y1047012" s="45" t="s">
        <v>348</v>
      </c>
      <c r="Z1047012" s="43" t="n">
        <v>0</v>
      </c>
      <c r="AA1047012" s="5" t="n">
        <v>0</v>
      </c>
      <c r="AB1047012" s="5" t="n">
        <f aca="false">IF(AND(D1047012="Humanitarian", AE1047012&lt;&gt;"."), 1, 0)</f>
        <v>0</v>
      </c>
      <c r="AC1047012" s="5" t="n">
        <f aca="false">IF(OR(M1047012="undisclosed", M1047012="."), 0, IF(M1047012=N1047012, 1, 0))</f>
        <v>0</v>
      </c>
      <c r="AD1047012" s="5" t="n">
        <v>1</v>
      </c>
      <c r="AE1047012" s="45" t="s">
        <v>108</v>
      </c>
      <c r="AF1047012" s="12" t="str">
        <f aca="false">""</f>
        <v/>
      </c>
      <c r="AG1047012" s="36" t="n">
        <v>0</v>
      </c>
      <c r="AH1047012" s="46" t="s">
        <v>66</v>
      </c>
      <c r="AI1047012" s="36" t="s">
        <v>66</v>
      </c>
      <c r="AJ1047012" s="36" t="n">
        <v>1</v>
      </c>
      <c r="AK1047012" s="36" t="n">
        <v>9</v>
      </c>
      <c r="AL1047012" s="36" t="n">
        <v>0</v>
      </c>
      <c r="AM1047012" s="36" t="n">
        <f aca="false">IF(OR(AN1047012="2022-2023",AN1047012=2022), 1, 0)</f>
        <v>1</v>
      </c>
      <c r="AN1047012" s="36" t="s">
        <v>68</v>
      </c>
      <c r="AO1047012" s="36" t="n">
        <f aca="false">VLOOKUP($I1047012,'[1]Price List, Weapons &amp; Items'!B$1:F$1048576,5,0)</f>
        <v>1</v>
      </c>
      <c r="AP1047012" s="36" t="n">
        <f aca="false">IF(AND(AO1047012=1,M1047012="undisclosed")=TRUE(),1,0)</f>
        <v>1</v>
      </c>
      <c r="AQ1047012" s="36" t="n">
        <f aca="false">IF(AND(AO1047012=1,N1047012="undisclosed")=TRUE(),1,0)</f>
        <v>1</v>
      </c>
      <c r="AR1047012" s="36" t="n">
        <f aca="false">IFERROR(IF(SEARCH("ammuni",I1047012,1)&gt;0,1,0),0)</f>
        <v>1</v>
      </c>
      <c r="AS1047012" s="5" t="str">
        <f aca="false">VLOOKUP($I1047012,'[1]Price List, Weapons &amp; Items'!B$1:L$1048576,COLUMN('[1]Price List, Weapons &amp; Items'!$J$11)-1,0)</f>
        <v>Media reports (incl. social media)</v>
      </c>
      <c r="AT1047012" s="5" t="str">
        <f aca="false">IF(I1047012=".",".",VLOOKUP($I1047012,'[1]Price List, Weapons &amp; Items'!B$1:J$1048576,3,0))</f>
        <v>227mm MLRS ammunition</v>
      </c>
      <c r="AU1047012" s="13" t="str">
        <f aca="true">IF(AG1047012=1,(OFFSET(I1047012,0,0,COUNTIF(#REF!,A1047012),1)),"")</f>
        <v/>
      </c>
      <c r="AV1047012" s="5" t="str">
        <f aca="false">VLOOKUP($I1047012,'[1]Price List, Weapons &amp; Items'!B$1:L$1048576,COLUMN('[1]Price List, Weapons &amp; Items'!$L$11)-1,0)</f>
        <v>no price, 0 count</v>
      </c>
      <c r="AW1047012" s="5" t="n">
        <f aca="false">IF(U1047012="Yes",1,0)</f>
        <v>1</v>
      </c>
      <c r="AX1047012" s="5" t="n">
        <f aca="false">IF(D1047012="Military",IF(OR(IFERROR(SEARCH("equipment",E1047012,1),0)&gt;0,IFERROR(SEARCH("weapons",E1047012,1),0)&gt;0),1,0),0)</f>
        <v>1</v>
      </c>
      <c r="AY1047012" s="5" t="str">
        <f aca="false">IFERROR(IF(VALUE(TEXT(C1047012,"mm"))=IF(AK1047012&gt;12,AK1047012-12,AK1047012),".",IF(TEXT(C1047012,"mm")="01",".",1)),"Value is not in date format")</f>
        <v>.</v>
      </c>
      <c r="AZ1047012" s="5" t="str">
        <f aca="false">IF(AND(A1047012=A1047011,C1047012=C1047011)=TRUE(),IF(F1047012=F1047011,".","1"),".")</f>
        <v>.</v>
      </c>
      <c r="BA1047012" s="5" t="str">
        <f aca="false">IF(AND(_xlfn.ISFORMULA(R1047012),_xlfn.ISFORMULA(S1047012),_xlfn.ISFORMULA(T1047012))=TRUE(),".",1)</f>
        <v>.</v>
      </c>
      <c r="BB1047012" s="5" t="str">
        <f aca="false">IF(T1047012&lt;&gt;".",IF(T1047012&gt;S1047012,1,"."),".")</f>
        <v>.</v>
      </c>
      <c r="BC1047012" s="5" t="n">
        <f aca="false">IFERROR(VLOOKUP(B1047012,'[1]Share, Heavy Weapons to Ukraine'!B$1:AA$1048576,COLUMN('[1]Share, Heavy Weapons to Ukraine'!C1047021)-1,0),0)</f>
        <v>1</v>
      </c>
      <c r="BD1047012" s="5" t="n">
        <f aca="false">VLOOKUP(Sheet1!B1047012,'[1]Country Summary (€)'!B$1:F$1048576,COLUMN('[1]Country Summary (€)'!C1047022)-1,FALSE())</f>
        <v>0</v>
      </c>
      <c r="BE1047012" s="5" t="str">
        <f aca="false">IF(AND(AG1047012=1,D1047012="Military",H1047012&lt;&gt;"Not given")=TRUE(),IF(SUMIFS(#REF!,#REF!,A1047012)&gt;0,ABS((SUMIFS(#REF!,#REF!,A1047012)/VLOOKUP("USD",'[1]Exchange Rates'!B$1:C$1048576,2,0)))/S1047012,"."),".")</f>
        <v>.</v>
      </c>
      <c r="BF1047012" s="1" t="str">
        <f aca="false">IF(AND(AG1047012=1,D1047012="Military",H1047012&lt;&gt;"Not given")=TRUE(),IF(SUMIFS(#REF!,#REF!,A1047012)&gt;0,IF((ABS((SUMIFS(#REF!,#REF!,A1047012)/VLOOKUP("USD",'[1]Exchange Rates'!B$1:C$1048576,2,0)))/S1047012)&gt;1,(SUMIFS(#REF!,#REF!,A1047012)-S1047012)/S1047012,(S1047012-SUMIFS(#REF!,#REF!,A1047012))/SUMIFS(#REF!,#REF!,A1047012)),"."),".")</f>
        <v>.</v>
      </c>
    </row>
    <row r="1047013" customFormat="false" ht="15.75" hidden="false" customHeight="true" outlineLevel="0" collapsed="false">
      <c r="A1047013" s="3" t="s">
        <v>104</v>
      </c>
      <c r="B1047013" s="37" t="s">
        <v>57</v>
      </c>
      <c r="C1047013" s="38" t="n">
        <v>44819</v>
      </c>
      <c r="D1047013" s="37" t="s">
        <v>105</v>
      </c>
      <c r="E1047013" s="3" t="s">
        <v>106</v>
      </c>
      <c r="F1047013" s="4" t="s">
        <v>346</v>
      </c>
      <c r="G1047013" s="5" t="s">
        <v>61</v>
      </c>
      <c r="H1047013" s="53" t="n">
        <v>600000000</v>
      </c>
      <c r="I1047013" s="37" t="s">
        <v>239</v>
      </c>
      <c r="J1047013" s="7" t="str">
        <f aca="false">VLOOKUP($I1047013,'[1]Price List, Weapons &amp; Items'!B$1:C$1048576,2,0)</f>
        <v>Ammunition for heavy weapon</v>
      </c>
      <c r="K1047013" s="7" t="str">
        <f aca="false">IF(I1047013=".",I1047013,VLOOKUP($I1047013,'[1]Price List, Weapons &amp; Items'!B$1:D$1048576,3,0))</f>
        <v>105mm howitzer ammunition</v>
      </c>
      <c r="L1047013" s="8" t="n">
        <f aca="false">VLOOKUP(I1047013,'[1]Price List, Weapons &amp; Items'!B$1:E$1048576,4,0)</f>
        <v>0</v>
      </c>
      <c r="M1047013" s="40" t="n">
        <v>36000</v>
      </c>
      <c r="N1047013" s="9" t="n">
        <v>36000</v>
      </c>
      <c r="O1047013" s="9" t="n">
        <f aca="false">VLOOKUP($I1047013,'[1]Price List, Weapons &amp; Items'!B$1:G$1048576,6,0)</f>
        <v>400</v>
      </c>
      <c r="P1047013" s="6" t="str">
        <f aca="false">IF(TYPE(M1047013)=1,IF(TYPE(O1047013)=1,M1047013*O1047013,"No price"),".")</f>
        <v>No price</v>
      </c>
      <c r="Q1047013" s="6" t="str">
        <f aca="false">IF(TYPE(N1047013)=1,IF(TYPE(O1047013)=1,N1047013*O1047013,"No price"),".")</f>
        <v>No price</v>
      </c>
      <c r="R1047013" s="6" t="str">
        <f aca="false">IF(AG1047013=1,IF(H1047013&lt;&gt;"Not given",H1047013,IF(TYPE(H1047013)=2,IF(SUMIFS(#REF!,#REF!,A1047013)&gt;0,SUMIFS(#REF!,#REF!,A1047013),"."),"Format error")),"")</f>
        <v/>
      </c>
      <c r="S1047013" s="6" t="str">
        <f aca="false">IF(AND(AG1047013=1,R1047013&lt;&gt;".")=TRUE(),R1047013/VLOOKUP(G1047013,'[1]Exchange Rates'!B$1:C$1048576,2,0),IF(R1047013=".",".",""))</f>
        <v/>
      </c>
      <c r="T1047013" s="6" t="str">
        <f aca="false">IF(AG1047013=1,IF(AI1047013="Value is not given at all",".",IF(AI1047013="Value is given by the source",S1047013,IF(AI1047013="Value is calculated with prices",(IF(SUMIFS(#REF!,#REF!,A1047013)&gt;0,SUMIFS(#REF!,#REF!,A1047013),"."))/VLOOKUP("USD",'[1]Exchange Rates'!B$1:C$1048576,2,0),"Error with coding"))),"")</f>
        <v/>
      </c>
      <c r="U1047013" s="5" t="s">
        <v>63</v>
      </c>
      <c r="V1047013" s="42" t="s">
        <v>347</v>
      </c>
      <c r="W1047013" s="45" t="s">
        <v>72</v>
      </c>
      <c r="X1047013" s="45" t="s">
        <v>76</v>
      </c>
      <c r="Y1047013" s="45" t="s">
        <v>349</v>
      </c>
      <c r="Z1047013" s="43" t="n">
        <v>0</v>
      </c>
      <c r="AA1047013" s="5" t="n">
        <v>0</v>
      </c>
      <c r="AB1047013" s="5" t="n">
        <f aca="false">IF(AND(D1047013="Humanitarian", AE1047013&lt;&gt;"."), 1, 0)</f>
        <v>0</v>
      </c>
      <c r="AC1047013" s="5" t="n">
        <f aca="false">IF(OR(M1047013="undisclosed", M1047013="."), 0, IF(M1047013=N1047013, 1, 0))</f>
        <v>1</v>
      </c>
      <c r="AD1047013" s="5" t="n">
        <v>1</v>
      </c>
      <c r="AE1047013" s="45" t="s">
        <v>108</v>
      </c>
      <c r="AF1047013" s="12" t="str">
        <f aca="false">""</f>
        <v/>
      </c>
      <c r="AG1047013" s="36" t="n">
        <v>0</v>
      </c>
      <c r="AH1047013" s="46" t="s">
        <v>66</v>
      </c>
      <c r="AI1047013" s="36" t="s">
        <v>66</v>
      </c>
      <c r="AJ1047013" s="36" t="n">
        <v>1</v>
      </c>
      <c r="AK1047013" s="36" t="n">
        <v>9</v>
      </c>
      <c r="AL1047013" s="36" t="n">
        <v>0</v>
      </c>
      <c r="AM1047013" s="36" t="n">
        <f aca="false">IF(OR(AN1047013="2022-2023",AN1047013=2022), 1, 0)</f>
        <v>1</v>
      </c>
      <c r="AN1047013" s="36" t="s">
        <v>68</v>
      </c>
      <c r="AO1047013" s="36" t="n">
        <f aca="false">VLOOKUP($I1047013,'[1]Price List, Weapons &amp; Items'!B$1:F$1048576,5,0)</f>
        <v>0</v>
      </c>
      <c r="AP1047013" s="36" t="n">
        <f aca="false">IF(AND(AO1047013=1,M1047013="undisclosed")=TRUE(),1,0)</f>
        <v>0</v>
      </c>
      <c r="AQ1047013" s="36" t="n">
        <f aca="false">IF(AND(AO1047013=1,N1047013="undisclosed")=TRUE(),1,0)</f>
        <v>0</v>
      </c>
      <c r="AR1047013" s="36" t="n">
        <f aca="false">IFERROR(IF(SEARCH("ammuni",I1047013,1)&gt;0,1,0),0)</f>
        <v>0</v>
      </c>
      <c r="AS1047013" s="5" t="str">
        <f aca="false">VLOOKUP($I1047013,'[1]Price List, Weapons &amp; Items'!B$1:L$1048576,COLUMN('[1]Price List, Weapons &amp; Items'!$J$11)-1,0)</f>
        <v>Military media (incl. websites)</v>
      </c>
      <c r="AT1047013" s="5" t="str">
        <f aca="false">IF(I1047013=".",".",VLOOKUP($I1047013,'[1]Price List, Weapons &amp; Items'!B$1:J$1048576,3,0))</f>
        <v>105mm howitzer ammunition</v>
      </c>
      <c r="AU1047013" s="13" t="str">
        <f aca="true">IF(AG1047013=1,(OFFSET(I1047013,0,0,COUNTIF(#REF!,A1047013),1)),"")</f>
        <v/>
      </c>
      <c r="AV1047013" s="5" t="n">
        <f aca="false">VLOOKUP($I1047013,'[1]Price List, Weapons &amp; Items'!B$1:L$1048576,COLUMN('[1]Price List, Weapons &amp; Items'!$L$11)-1,0)</f>
        <v>0</v>
      </c>
      <c r="AW1047013" s="5" t="n">
        <f aca="false">IF(U1047013="Yes",1,0)</f>
        <v>1</v>
      </c>
      <c r="AX1047013" s="5" t="n">
        <f aca="false">IF(D1047013="Military",IF(OR(IFERROR(SEARCH("equipment",E1047013,1),0)&gt;0,IFERROR(SEARCH("weapons",E1047013,1),0)&gt;0),1,0),0)</f>
        <v>1</v>
      </c>
      <c r="AY1047013" s="5" t="str">
        <f aca="false">IFERROR(IF(VALUE(TEXT(C1047013,"mm"))=IF(AK1047013&gt;12,AK1047013-12,AK1047013),".",IF(TEXT(C1047013,"mm")="01",".",1)),"Value is not in date format")</f>
        <v>.</v>
      </c>
      <c r="AZ1047013" s="5" t="str">
        <f aca="false">IF(AND(A1047013=A1047012,C1047013=C1047012)=TRUE(),IF(F1047013=F1047012,".","1"),".")</f>
        <v>.</v>
      </c>
      <c r="BA1047013" s="5" t="str">
        <f aca="false">IF(AND(_xlfn.ISFORMULA(R1047013),_xlfn.ISFORMULA(S1047013),_xlfn.ISFORMULA(T1047013))=TRUE(),".",1)</f>
        <v>.</v>
      </c>
      <c r="BB1047013" s="5" t="str">
        <f aca="false">IF(T1047013&lt;&gt;".",IF(T1047013&gt;S1047013,1,"."),".")</f>
        <v>.</v>
      </c>
      <c r="BC1047013" s="5" t="n">
        <f aca="false">IFERROR(VLOOKUP(B1047013,'[1]Share, Heavy Weapons to Ukraine'!B$1:AA$1048576,COLUMN('[1]Share, Heavy Weapons to Ukraine'!C1047022)-1,0),0)</f>
        <v>1</v>
      </c>
      <c r="BD1047013" s="5" t="n">
        <f aca="false">VLOOKUP(Sheet1!B1047013,'[1]Country Summary (€)'!B$1:F$1048576,COLUMN('[1]Country Summary (€)'!C1047023)-1,FALSE())</f>
        <v>0</v>
      </c>
      <c r="BE1047013" s="5" t="str">
        <f aca="false">IF(AND(AG1047013=1,D1047013="Military",H1047013&lt;&gt;"Not given")=TRUE(),IF(SUMIFS(#REF!,#REF!,A1047013)&gt;0,ABS((SUMIFS(#REF!,#REF!,A1047013)/VLOOKUP("USD",'[1]Exchange Rates'!B$1:C$1048576,2,0)))/S1047013,"."),".")</f>
        <v>.</v>
      </c>
      <c r="BF1047013" s="1" t="str">
        <f aca="false">IF(AND(AG1047013=1,D1047013="Military",H1047013&lt;&gt;"Not given")=TRUE(),IF(SUMIFS(#REF!,#REF!,A1047013)&gt;0,IF((ABS((SUMIFS(#REF!,#REF!,A1047013)/VLOOKUP("USD",'[1]Exchange Rates'!B$1:C$1048576,2,0)))/S1047013)&gt;1,(SUMIFS(#REF!,#REF!,A1047013)-S1047013)/S1047013,(S1047013-SUMIFS(#REF!,#REF!,A1047013))/SUMIFS(#REF!,#REF!,A1047013)),"."),".")</f>
        <v>.</v>
      </c>
    </row>
    <row r="1047014" customFormat="false" ht="15.75" hidden="false" customHeight="true" outlineLevel="0" collapsed="false">
      <c r="A1047014" s="3" t="s">
        <v>104</v>
      </c>
      <c r="B1047014" s="37" t="s">
        <v>57</v>
      </c>
      <c r="C1047014" s="38" t="n">
        <v>44819</v>
      </c>
      <c r="D1047014" s="37" t="s">
        <v>105</v>
      </c>
      <c r="E1047014" s="3" t="s">
        <v>106</v>
      </c>
      <c r="F1047014" s="4" t="s">
        <v>346</v>
      </c>
      <c r="G1047014" s="5" t="s">
        <v>61</v>
      </c>
      <c r="H1047014" s="53" t="n">
        <v>600000000</v>
      </c>
      <c r="I1047014" s="37" t="s">
        <v>147</v>
      </c>
      <c r="J1047014" s="7" t="str">
        <f aca="false">VLOOKUP($I1047014,'[1]Price List, Weapons &amp; Items'!B$1:C$1048576,2,0)</f>
        <v>Ammunition for heavy weapon</v>
      </c>
      <c r="K1047014" s="7" t="str">
        <f aca="false">IF(I1047014=".",I1047014,VLOOKUP($I1047014,'[1]Price List, Weapons &amp; Items'!B$1:D$1048576,3,0))</f>
        <v>155mm howitzer ammunition</v>
      </c>
      <c r="L1047014" s="8" t="n">
        <f aca="false">VLOOKUP(I1047014,'[1]Price List, Weapons &amp; Items'!B$1:E$1048576,4,0)</f>
        <v>0</v>
      </c>
      <c r="M1047014" s="40" t="n">
        <v>1000</v>
      </c>
      <c r="N1047014" s="9" t="n">
        <v>1000</v>
      </c>
      <c r="O1047014" s="9" t="n">
        <f aca="false">VLOOKUP($I1047014,'[1]Price List, Weapons &amp; Items'!B$1:G$1048576,6,0)</f>
        <v>3800</v>
      </c>
      <c r="P1047014" s="6" t="str">
        <f aca="false">IF(TYPE(M1047014)=1,IF(TYPE(O1047014)=1,M1047014*O1047014,"No price"),".")</f>
        <v>No price</v>
      </c>
      <c r="Q1047014" s="6" t="str">
        <f aca="false">IF(TYPE(N1047014)=1,IF(TYPE(O1047014)=1,N1047014*O1047014,"No price"),".")</f>
        <v>No price</v>
      </c>
      <c r="R1047014" s="6" t="str">
        <f aca="false">IF(AG1047014=1,IF(H1047014&lt;&gt;"Not given",H1047014,IF(TYPE(H1047014)=2,IF(SUMIFS(#REF!,#REF!,A1047014)&gt;0,SUMIFS(#REF!,#REF!,A1047014),"."),"Format error")),"")</f>
        <v/>
      </c>
      <c r="S1047014" s="6" t="str">
        <f aca="false">IF(AND(AG1047014=1,R1047014&lt;&gt;".")=TRUE(),R1047014/VLOOKUP(G1047014,'[1]Exchange Rates'!B$1:C$1048576,2,0),IF(R1047014=".",".",""))</f>
        <v/>
      </c>
      <c r="T1047014" s="6" t="str">
        <f aca="false">IF(AG1047014=1,IF(AI1047014="Value is not given at all",".",IF(AI1047014="Value is given by the source",S1047014,IF(AI1047014="Value is calculated with prices",(IF(SUMIFS(#REF!,#REF!,A1047014)&gt;0,SUMIFS(#REF!,#REF!,A1047014),"."))/VLOOKUP("USD",'[1]Exchange Rates'!B$1:C$1048576,2,0),"Error with coding"))),"")</f>
        <v/>
      </c>
      <c r="U1047014" s="5" t="s">
        <v>63</v>
      </c>
      <c r="V1047014" s="42" t="s">
        <v>347</v>
      </c>
      <c r="W1047014" s="45" t="s">
        <v>72</v>
      </c>
      <c r="X1047014" s="45" t="s">
        <v>76</v>
      </c>
      <c r="Y1047014" s="45" t="s">
        <v>350</v>
      </c>
      <c r="Z1047014" s="43" t="n">
        <v>0</v>
      </c>
      <c r="AA1047014" s="5" t="n">
        <v>0</v>
      </c>
      <c r="AB1047014" s="5" t="n">
        <f aca="false">IF(AND(D1047014="Humanitarian", AE1047014&lt;&gt;"."), 1, 0)</f>
        <v>0</v>
      </c>
      <c r="AC1047014" s="5" t="n">
        <f aca="false">IF(OR(M1047014="undisclosed", M1047014="."), 0, IF(M1047014=N1047014, 1, 0))</f>
        <v>1</v>
      </c>
      <c r="AD1047014" s="5" t="n">
        <v>1</v>
      </c>
      <c r="AE1047014" s="45" t="s">
        <v>108</v>
      </c>
      <c r="AF1047014" s="12" t="str">
        <f aca="false">""</f>
        <v/>
      </c>
      <c r="AG1047014" s="36" t="n">
        <v>0</v>
      </c>
      <c r="AH1047014" s="46" t="s">
        <v>66</v>
      </c>
      <c r="AI1047014" s="36" t="s">
        <v>66</v>
      </c>
      <c r="AJ1047014" s="36" t="n">
        <v>1</v>
      </c>
      <c r="AK1047014" s="36" t="n">
        <v>9</v>
      </c>
      <c r="AL1047014" s="36" t="n">
        <v>0</v>
      </c>
      <c r="AM1047014" s="36" t="n">
        <f aca="false">IF(OR(AN1047014="2022-2023",AN1047014=2022), 1, 0)</f>
        <v>1</v>
      </c>
      <c r="AN1047014" s="36" t="s">
        <v>68</v>
      </c>
      <c r="AO1047014" s="36" t="n">
        <f aca="false">VLOOKUP($I1047014,'[1]Price List, Weapons &amp; Items'!B$1:F$1048576,5,0)</f>
        <v>1</v>
      </c>
      <c r="AP1047014" s="36" t="n">
        <f aca="false">IF(AND(AO1047014=1,M1047014="undisclosed")=TRUE(),1,0)</f>
        <v>0</v>
      </c>
      <c r="AQ1047014" s="36" t="n">
        <f aca="false">IF(AND(AO1047014=1,N1047014="undisclosed")=TRUE(),1,0)</f>
        <v>0</v>
      </c>
      <c r="AR1047014" s="36" t="n">
        <f aca="false">IFERROR(IF(SEARCH("ammuni",I1047014,1)&gt;0,1,0),0)</f>
        <v>0</v>
      </c>
      <c r="AS1047014" s="5" t="str">
        <f aca="false">VLOOKUP($I1047014,'[1]Price List, Weapons &amp; Items'!B$1:L$1048576,COLUMN('[1]Price List, Weapons &amp; Items'!$J$11)-1,0)</f>
        <v>Government information</v>
      </c>
      <c r="AT1047014" s="5" t="str">
        <f aca="false">IF(I1047014=".",".",VLOOKUP($I1047014,'[1]Price List, Weapons &amp; Items'!B$1:J$1048576,3,0))</f>
        <v>155mm howitzer ammunition</v>
      </c>
      <c r="AU1047014" s="13" t="str">
        <f aca="true">IF(AG1047014=1,(OFFSET(I1047014,0,0,COUNTIF(#REF!,A1047014),1)),"")</f>
        <v/>
      </c>
      <c r="AV1047014" s="5" t="n">
        <f aca="false">VLOOKUP($I1047014,'[1]Price List, Weapons &amp; Items'!B$1:L$1048576,COLUMN('[1]Price List, Weapons &amp; Items'!$L$11)-1,0)</f>
        <v>0</v>
      </c>
      <c r="AW1047014" s="5" t="n">
        <f aca="false">IF(U1047014="Yes",1,0)</f>
        <v>1</v>
      </c>
      <c r="AX1047014" s="5" t="n">
        <f aca="false">IF(D1047014="Military",IF(OR(IFERROR(SEARCH("equipment",E1047014,1),0)&gt;0,IFERROR(SEARCH("weapons",E1047014,1),0)&gt;0),1,0),0)</f>
        <v>1</v>
      </c>
      <c r="AY1047014" s="5" t="str">
        <f aca="false">IFERROR(IF(VALUE(TEXT(C1047014,"mm"))=IF(AK1047014&gt;12,AK1047014-12,AK1047014),".",IF(TEXT(C1047014,"mm")="01",".",1)),"Value is not in date format")</f>
        <v>.</v>
      </c>
      <c r="AZ1047014" s="5" t="str">
        <f aca="false">IF(AND(A1047014=A1047013,C1047014=C1047013)=TRUE(),IF(F1047014=F1047013,".","1"),".")</f>
        <v>.</v>
      </c>
      <c r="BA1047014" s="5" t="str">
        <f aca="false">IF(AND(_xlfn.ISFORMULA(R1047014),_xlfn.ISFORMULA(S1047014),_xlfn.ISFORMULA(T1047014))=TRUE(),".",1)</f>
        <v>.</v>
      </c>
      <c r="BB1047014" s="5" t="str">
        <f aca="false">IF(T1047014&lt;&gt;".",IF(T1047014&gt;S1047014,1,"."),".")</f>
        <v>.</v>
      </c>
      <c r="BC1047014" s="5" t="n">
        <f aca="false">IFERROR(VLOOKUP(B1047014,'[1]Share, Heavy Weapons to Ukraine'!B$1:AA$1048576,COLUMN('[1]Share, Heavy Weapons to Ukraine'!C1047023)-1,0),0)</f>
        <v>1</v>
      </c>
      <c r="BD1047014" s="5" t="n">
        <f aca="false">VLOOKUP(Sheet1!B1047014,'[1]Country Summary (€)'!B$1:F$1048576,COLUMN('[1]Country Summary (€)'!C1047024)-1,FALSE())</f>
        <v>0</v>
      </c>
      <c r="BE1047014" s="5" t="str">
        <f aca="false">IF(AND(AG1047014=1,D1047014="Military",H1047014&lt;&gt;"Not given")=TRUE(),IF(SUMIFS(#REF!,#REF!,A1047014)&gt;0,ABS((SUMIFS(#REF!,#REF!,A1047014)/VLOOKUP("USD",'[1]Exchange Rates'!B$1:C$1048576,2,0)))/S1047014,"."),".")</f>
        <v>.</v>
      </c>
      <c r="BF1047014" s="1" t="str">
        <f aca="false">IF(AND(AG1047014=1,D1047014="Military",H1047014&lt;&gt;"Not given")=TRUE(),IF(SUMIFS(#REF!,#REF!,A1047014)&gt;0,IF((ABS((SUMIFS(#REF!,#REF!,A1047014)/VLOOKUP("USD",'[1]Exchange Rates'!B$1:C$1048576,2,0)))/S1047014)&gt;1,(SUMIFS(#REF!,#REF!,A1047014)-S1047014)/S1047014,(S1047014-SUMIFS(#REF!,#REF!,A1047014))/SUMIFS(#REF!,#REF!,A1047014)),"."),".")</f>
        <v>.</v>
      </c>
    </row>
    <row r="1047015" customFormat="false" ht="15.75" hidden="false" customHeight="true" outlineLevel="0" collapsed="false">
      <c r="A1047015" s="3" t="s">
        <v>104</v>
      </c>
      <c r="B1047015" s="37" t="s">
        <v>57</v>
      </c>
      <c r="C1047015" s="38" t="n">
        <v>44819</v>
      </c>
      <c r="D1047015" s="37" t="s">
        <v>105</v>
      </c>
      <c r="E1047015" s="3" t="s">
        <v>106</v>
      </c>
      <c r="F1047015" s="4" t="s">
        <v>346</v>
      </c>
      <c r="G1047015" s="5" t="s">
        <v>61</v>
      </c>
      <c r="H1047015" s="53" t="n">
        <v>600000000</v>
      </c>
      <c r="I1047015" s="37" t="s">
        <v>351</v>
      </c>
      <c r="J1047015" s="7" t="str">
        <f aca="false">VLOOKUP($I1047015,'[1]Price List, Weapons &amp; Items'!B$1:C$1048576,2,0)</f>
        <v>Heavy weapon</v>
      </c>
      <c r="K1047015" s="7" t="str">
        <f aca="false">IF(I1047015=".",I1047015,VLOOKUP($I1047015,'[1]Price List, Weapons &amp; Items'!B$1:D$1048576,3,0))</f>
        <v>Radar or imagery systems</v>
      </c>
      <c r="L1047015" s="8" t="n">
        <f aca="false">VLOOKUP(I1047015,'[1]Price List, Weapons &amp; Items'!B$1:E$1048576,4,0)</f>
        <v>0</v>
      </c>
      <c r="M1047015" s="40" t="n">
        <v>4</v>
      </c>
      <c r="N1047015" s="9" t="n">
        <v>4</v>
      </c>
      <c r="O1047015" s="9" t="n">
        <f aca="false">VLOOKUP($I1047015,'[1]Price List, Weapons &amp; Items'!B$1:G$1048576,6,0)</f>
        <v>55290000</v>
      </c>
      <c r="P1047015" s="6" t="str">
        <f aca="false">IF(TYPE(M1047015)=1,IF(TYPE(O1047015)=1,M1047015*O1047015,"No price"),".")</f>
        <v>No price</v>
      </c>
      <c r="Q1047015" s="6" t="str">
        <f aca="false">IF(TYPE(N1047015)=1,IF(TYPE(O1047015)=1,N1047015*O1047015,"No price"),".")</f>
        <v>No price</v>
      </c>
      <c r="R1047015" s="6" t="str">
        <f aca="false">IF(AG1047015=1,IF(H1047015&lt;&gt;"Not given",H1047015,IF(TYPE(H1047015)=2,IF(SUMIFS(#REF!,#REF!,A1047015)&gt;0,SUMIFS(#REF!,#REF!,A1047015),"."),"Format error")),"")</f>
        <v/>
      </c>
      <c r="S1047015" s="6" t="str">
        <f aca="false">IF(AND(AG1047015=1,R1047015&lt;&gt;".")=TRUE(),R1047015/VLOOKUP(G1047015,'[1]Exchange Rates'!B$1:C$1048576,2,0),IF(R1047015=".",".",""))</f>
        <v/>
      </c>
      <c r="T1047015" s="6" t="str">
        <f aca="false">IF(AG1047015=1,IF(AI1047015="Value is not given at all",".",IF(AI1047015="Value is given by the source",S1047015,IF(AI1047015="Value is calculated with prices",(IF(SUMIFS(#REF!,#REF!,A1047015)&gt;0,SUMIFS(#REF!,#REF!,A1047015),"."))/VLOOKUP("USD",'[1]Exchange Rates'!B$1:C$1048576,2,0),"Error with coding"))),"")</f>
        <v/>
      </c>
      <c r="U1047015" s="5" t="s">
        <v>63</v>
      </c>
      <c r="V1047015" s="42" t="s">
        <v>347</v>
      </c>
      <c r="W1047015" s="45" t="s">
        <v>72</v>
      </c>
      <c r="X1047015" s="45" t="s">
        <v>76</v>
      </c>
      <c r="Y1047015" s="45" t="s">
        <v>352</v>
      </c>
      <c r="Z1047015" s="43" t="n">
        <v>0</v>
      </c>
      <c r="AA1047015" s="5" t="n">
        <v>0</v>
      </c>
      <c r="AB1047015" s="5" t="n">
        <f aca="false">IF(AND(D1047015="Humanitarian", AE1047015&lt;&gt;"."), 1, 0)</f>
        <v>0</v>
      </c>
      <c r="AC1047015" s="5" t="n">
        <f aca="false">IF(OR(M1047015="undisclosed", M1047015="."), 0, IF(M1047015=N1047015, 1, 0))</f>
        <v>1</v>
      </c>
      <c r="AD1047015" s="5" t="n">
        <v>1</v>
      </c>
      <c r="AE1047015" s="48" t="s">
        <v>146</v>
      </c>
      <c r="AF1047015" s="12" t="str">
        <f aca="false">""</f>
        <v/>
      </c>
      <c r="AG1047015" s="36" t="n">
        <v>0</v>
      </c>
      <c r="AH1047015" s="46" t="s">
        <v>66</v>
      </c>
      <c r="AI1047015" s="36" t="s">
        <v>66</v>
      </c>
      <c r="AJ1047015" s="36" t="n">
        <v>1</v>
      </c>
      <c r="AK1047015" s="36" t="n">
        <v>9</v>
      </c>
      <c r="AL1047015" s="36" t="n">
        <v>0</v>
      </c>
      <c r="AM1047015" s="36" t="n">
        <f aca="false">IF(OR(AN1047015="2022-2023",AN1047015=2022), 1, 0)</f>
        <v>1</v>
      </c>
      <c r="AN1047015" s="36" t="s">
        <v>68</v>
      </c>
      <c r="AO1047015" s="36" t="n">
        <f aca="false">VLOOKUP($I1047015,'[1]Price List, Weapons &amp; Items'!B$1:F$1048576,5,0)</f>
        <v>0</v>
      </c>
      <c r="AP1047015" s="36" t="n">
        <f aca="false">IF(AND(AO1047015=1,M1047015="undisclosed")=TRUE(),1,0)</f>
        <v>0</v>
      </c>
      <c r="AQ1047015" s="36" t="n">
        <f aca="false">IF(AND(AO1047015=1,N1047015="undisclosed")=TRUE(),1,0)</f>
        <v>0</v>
      </c>
      <c r="AR1047015" s="36" t="n">
        <f aca="false">IFERROR(IF(SEARCH("ammuni",I1047015,1)&gt;0,1,0),0)</f>
        <v>0</v>
      </c>
      <c r="AS1047015" s="5" t="str">
        <f aca="false">VLOOKUP($I1047015,'[1]Price List, Weapons &amp; Items'!B$1:L$1048576,COLUMN('[1]Price List, Weapons &amp; Items'!$J$11)-1,0)</f>
        <v>Military media (incl. websites)</v>
      </c>
      <c r="AT1047015" s="5" t="str">
        <f aca="false">IF(I1047015=".",".",VLOOKUP($I1047015,'[1]Price List, Weapons &amp; Items'!B$1:J$1048576,3,0))</f>
        <v>Radar or imagery systems</v>
      </c>
      <c r="AU1047015" s="13" t="str">
        <f aca="true">IF(AG1047015=1,(OFFSET(I1047015,0,0,COUNTIF(#REF!,A1047015),1)),"")</f>
        <v/>
      </c>
      <c r="AV1047015" s="5" t="n">
        <f aca="false">VLOOKUP($I1047015,'[1]Price List, Weapons &amp; Items'!B$1:L$1048576,COLUMN('[1]Price List, Weapons &amp; Items'!$L$11)-1,0)</f>
        <v>0</v>
      </c>
      <c r="AW1047015" s="5" t="n">
        <f aca="false">IF(U1047015="Yes",1,0)</f>
        <v>1</v>
      </c>
      <c r="AX1047015" s="5" t="n">
        <f aca="false">IF(D1047015="Military",IF(OR(IFERROR(SEARCH("equipment",E1047015,1),0)&gt;0,IFERROR(SEARCH("weapons",E1047015,1),0)&gt;0),1,0),0)</f>
        <v>1</v>
      </c>
      <c r="AY1047015" s="5" t="str">
        <f aca="false">IFERROR(IF(VALUE(TEXT(C1047015,"mm"))=IF(AK1047015&gt;12,AK1047015-12,AK1047015),".",IF(TEXT(C1047015,"mm")="01",".",1)),"Value is not in date format")</f>
        <v>.</v>
      </c>
      <c r="AZ1047015" s="5" t="str">
        <f aca="false">IF(AND(A1047015=A1047014,C1047015=C1047014)=TRUE(),IF(F1047015=F1047014,".","1"),".")</f>
        <v>.</v>
      </c>
      <c r="BA1047015" s="5" t="str">
        <f aca="false">IF(AND(_xlfn.ISFORMULA(R1047015),_xlfn.ISFORMULA(S1047015),_xlfn.ISFORMULA(T1047015))=TRUE(),".",1)</f>
        <v>.</v>
      </c>
      <c r="BB1047015" s="5" t="str">
        <f aca="false">IF(T1047015&lt;&gt;".",IF(T1047015&gt;S1047015,1,"."),".")</f>
        <v>.</v>
      </c>
      <c r="BC1047015" s="5" t="n">
        <f aca="false">IFERROR(VLOOKUP(B1047015,'[1]Share, Heavy Weapons to Ukraine'!B$1:AA$1048576,COLUMN('[1]Share, Heavy Weapons to Ukraine'!C1047024)-1,0),0)</f>
        <v>1</v>
      </c>
      <c r="BD1047015" s="5" t="n">
        <f aca="false">VLOOKUP(Sheet1!B1047015,'[1]Country Summary (€)'!B$1:F$1048576,COLUMN('[1]Country Summary (€)'!C1047025)-1,FALSE())</f>
        <v>0</v>
      </c>
      <c r="BE1047015" s="5" t="str">
        <f aca="false">IF(AND(AG1047015=1,D1047015="Military",H1047015&lt;&gt;"Not given")=TRUE(),IF(SUMIFS(#REF!,#REF!,A1047015)&gt;0,ABS((SUMIFS(#REF!,#REF!,A1047015)/VLOOKUP("USD",'[1]Exchange Rates'!B$1:C$1048576,2,0)))/S1047015,"."),".")</f>
        <v>.</v>
      </c>
      <c r="BF1047015" s="1" t="str">
        <f aca="false">IF(AND(AG1047015=1,D1047015="Military",H1047015&lt;&gt;"Not given")=TRUE(),IF(SUMIFS(#REF!,#REF!,A1047015)&gt;0,IF((ABS((SUMIFS(#REF!,#REF!,A1047015)/VLOOKUP("USD",'[1]Exchange Rates'!B$1:C$1048576,2,0)))/S1047015)&gt;1,(SUMIFS(#REF!,#REF!,A1047015)-S1047015)/S1047015,(S1047015-SUMIFS(#REF!,#REF!,A1047015))/SUMIFS(#REF!,#REF!,A1047015)),"."),".")</f>
        <v>.</v>
      </c>
    </row>
    <row r="1047016" customFormat="false" ht="15.75" hidden="false" customHeight="true" outlineLevel="0" collapsed="false">
      <c r="A1047016" s="3" t="s">
        <v>104</v>
      </c>
      <c r="B1047016" s="37" t="s">
        <v>57</v>
      </c>
      <c r="C1047016" s="38" t="n">
        <v>44819</v>
      </c>
      <c r="D1047016" s="37" t="s">
        <v>105</v>
      </c>
      <c r="E1047016" s="3" t="s">
        <v>106</v>
      </c>
      <c r="F1047016" s="4" t="s">
        <v>346</v>
      </c>
      <c r="G1047016" s="5" t="s">
        <v>61</v>
      </c>
      <c r="H1047016" s="53" t="n">
        <v>600000000</v>
      </c>
      <c r="I1047016" s="37" t="s">
        <v>353</v>
      </c>
      <c r="J1047016" s="7" t="str">
        <f aca="false">VLOOKUP($I1047016,'[1]Price List, Weapons &amp; Items'!B$1:C$1048576,2,0)</f>
        <v>Military equipment</v>
      </c>
      <c r="K1047016" s="7" t="str">
        <f aca="false">IF(I1047016=".",I1047016,VLOOKUP($I1047016,'[1]Price List, Weapons &amp; Items'!B$1:D$1048576,3,0))</f>
        <v>non combat military vehicle</v>
      </c>
      <c r="L1047016" s="8" t="n">
        <f aca="false">VLOOKUP(I1047016,'[1]Price List, Weapons &amp; Items'!B$1:E$1048576,4,0)</f>
        <v>0</v>
      </c>
      <c r="M1047016" s="40" t="n">
        <v>4</v>
      </c>
      <c r="N1047016" s="9" t="n">
        <v>4</v>
      </c>
      <c r="O1047016" s="9" t="n">
        <f aca="false">VLOOKUP($I1047016,'[1]Price List, Weapons &amp; Items'!B$1:G$1048576,6,0)</f>
        <v>350000</v>
      </c>
      <c r="P1047016" s="6" t="str">
        <f aca="false">IF(TYPE(M1047016)=1,IF(TYPE(O1047016)=1,M1047016*O1047016,"No price"),".")</f>
        <v>No price</v>
      </c>
      <c r="Q1047016" s="6" t="str">
        <f aca="false">IF(TYPE(N1047016)=1,IF(TYPE(O1047016)=1,N1047016*O1047016,"No price"),".")</f>
        <v>No price</v>
      </c>
      <c r="R1047016" s="6" t="str">
        <f aca="false">IF(AG1047016=1,IF(H1047016&lt;&gt;"Not given",H1047016,IF(TYPE(H1047016)=2,IF(SUMIFS(#REF!,#REF!,A1047016)&gt;0,SUMIFS(#REF!,#REF!,A1047016),"."),"Format error")),"")</f>
        <v/>
      </c>
      <c r="S1047016" s="6" t="str">
        <f aca="false">IF(AND(AG1047016=1,R1047016&lt;&gt;".")=TRUE(),R1047016/VLOOKUP(G1047016,'[1]Exchange Rates'!B$1:C$1048576,2,0),IF(R1047016=".",".",""))</f>
        <v/>
      </c>
      <c r="T1047016" s="6" t="str">
        <f aca="false">IF(AG1047016=1,IF(AI1047016="Value is not given at all",".",IF(AI1047016="Value is given by the source",S1047016,IF(AI1047016="Value is calculated with prices",(IF(SUMIFS(#REF!,#REF!,A1047016)&gt;0,SUMIFS(#REF!,#REF!,A1047016),"."))/VLOOKUP("USD",'[1]Exchange Rates'!B$1:C$1048576,2,0),"Error with coding"))),"")</f>
        <v/>
      </c>
      <c r="U1047016" s="5" t="s">
        <v>63</v>
      </c>
      <c r="V1047016" s="42" t="s">
        <v>347</v>
      </c>
      <c r="W1047016" s="45" t="s">
        <v>72</v>
      </c>
      <c r="X1047016" s="45" t="s">
        <v>76</v>
      </c>
      <c r="Y1047016" s="45" t="s">
        <v>354</v>
      </c>
      <c r="Z1047016" s="43" t="n">
        <v>0</v>
      </c>
      <c r="AA1047016" s="5" t="n">
        <v>0</v>
      </c>
      <c r="AB1047016" s="5" t="n">
        <f aca="false">IF(AND(D1047016="Humanitarian", AE1047016&lt;&gt;"."), 1, 0)</f>
        <v>0</v>
      </c>
      <c r="AC1047016" s="5" t="n">
        <f aca="false">IF(OR(M1047016="undisclosed", M1047016="."), 0, IF(M1047016=N1047016, 1, 0))</f>
        <v>1</v>
      </c>
      <c r="AD1047016" s="5" t="n">
        <v>1</v>
      </c>
      <c r="AE1047016" s="45" t="s">
        <v>108</v>
      </c>
      <c r="AF1047016" s="12" t="str">
        <f aca="false">""</f>
        <v/>
      </c>
      <c r="AG1047016" s="36" t="n">
        <v>0</v>
      </c>
      <c r="AH1047016" s="46" t="s">
        <v>66</v>
      </c>
      <c r="AI1047016" s="36" t="s">
        <v>66</v>
      </c>
      <c r="AJ1047016" s="36" t="n">
        <v>1</v>
      </c>
      <c r="AK1047016" s="36" t="n">
        <v>9</v>
      </c>
      <c r="AL1047016" s="36" t="n">
        <v>0</v>
      </c>
      <c r="AM1047016" s="36" t="n">
        <f aca="false">IF(OR(AN1047016="2022-2023",AN1047016=2022), 1, 0)</f>
        <v>1</v>
      </c>
      <c r="AN1047016" s="36" t="s">
        <v>68</v>
      </c>
      <c r="AO1047016" s="36" t="n">
        <f aca="false">VLOOKUP($I1047016,'[1]Price List, Weapons &amp; Items'!B$1:F$1048576,5,0)</f>
        <v>0</v>
      </c>
      <c r="AP1047016" s="36" t="n">
        <f aca="false">IF(AND(AO1047016=1,M1047016="undisclosed")=TRUE(),1,0)</f>
        <v>0</v>
      </c>
      <c r="AQ1047016" s="36" t="n">
        <f aca="false">IF(AND(AO1047016=1,N1047016="undisclosed")=TRUE(),1,0)</f>
        <v>0</v>
      </c>
      <c r="AR1047016" s="36" t="n">
        <f aca="false">IFERROR(IF(SEARCH("ammuni",I1047016,1)&gt;0,1,0),0)</f>
        <v>0</v>
      </c>
      <c r="AS1047016" s="5" t="str">
        <f aca="false">VLOOKUP($I1047016,'[1]Price List, Weapons &amp; Items'!B$1:L$1048576,COLUMN('[1]Price List, Weapons &amp; Items'!$J$11)-1,0)</f>
        <v>Media reports (incl. social media)</v>
      </c>
      <c r="AT1047016" s="5" t="str">
        <f aca="false">IF(I1047016=".",".",VLOOKUP($I1047016,'[1]Price List, Weapons &amp; Items'!B$1:J$1048576,3,0))</f>
        <v>non combat military vehicle</v>
      </c>
      <c r="AU1047016" s="13" t="str">
        <f aca="true">IF(AG1047016=1,(OFFSET(I1047016,0,0,COUNTIF(#REF!,A1047016),1)),"")</f>
        <v/>
      </c>
      <c r="AV1047016" s="5" t="n">
        <f aca="false">VLOOKUP($I1047016,'[1]Price List, Weapons &amp; Items'!B$1:L$1048576,COLUMN('[1]Price List, Weapons &amp; Items'!$L$11)-1,0)</f>
        <v>0</v>
      </c>
      <c r="AW1047016" s="5" t="n">
        <f aca="false">IF(U1047016="Yes",1,0)</f>
        <v>1</v>
      </c>
      <c r="AX1047016" s="5" t="n">
        <f aca="false">IF(D1047016="Military",IF(OR(IFERROR(SEARCH("equipment",E1047016,1),0)&gt;0,IFERROR(SEARCH("weapons",E1047016,1),0)&gt;0),1,0),0)</f>
        <v>1</v>
      </c>
      <c r="AY1047016" s="5" t="str">
        <f aca="false">IFERROR(IF(VALUE(TEXT(C1047016,"mm"))=IF(AK1047016&gt;12,AK1047016-12,AK1047016),".",IF(TEXT(C1047016,"mm")="01",".",1)),"Value is not in date format")</f>
        <v>.</v>
      </c>
      <c r="AZ1047016" s="5" t="str">
        <f aca="false">IF(AND(A1047016=A1047015,C1047016=C1047015)=TRUE(),IF(F1047016=F1047015,".","1"),".")</f>
        <v>.</v>
      </c>
      <c r="BA1047016" s="5" t="str">
        <f aca="false">IF(AND(_xlfn.ISFORMULA(R1047016),_xlfn.ISFORMULA(S1047016),_xlfn.ISFORMULA(T1047016))=TRUE(),".",1)</f>
        <v>.</v>
      </c>
      <c r="BB1047016" s="5" t="str">
        <f aca="false">IF(T1047016&lt;&gt;".",IF(T1047016&gt;S1047016,1,"."),".")</f>
        <v>.</v>
      </c>
      <c r="BC1047016" s="5" t="n">
        <f aca="false">IFERROR(VLOOKUP(B1047016,'[1]Share, Heavy Weapons to Ukraine'!B$1:AA$1048576,COLUMN('[1]Share, Heavy Weapons to Ukraine'!C1047025)-1,0),0)</f>
        <v>1</v>
      </c>
      <c r="BD1047016" s="5" t="n">
        <f aca="false">VLOOKUP(Sheet1!B1047016,'[1]Country Summary (€)'!B$1:F$1048576,COLUMN('[1]Country Summary (€)'!C1047026)-1,FALSE())</f>
        <v>0</v>
      </c>
      <c r="BE1047016" s="5" t="str">
        <f aca="false">IF(AND(AG1047016=1,D1047016="Military",H1047016&lt;&gt;"Not given")=TRUE(),IF(SUMIFS(#REF!,#REF!,A1047016)&gt;0,ABS((SUMIFS(#REF!,#REF!,A1047016)/VLOOKUP("USD",'[1]Exchange Rates'!B$1:C$1048576,2,0)))/S1047016,"."),".")</f>
        <v>.</v>
      </c>
      <c r="BF1047016" s="1" t="str">
        <f aca="false">IF(AND(AG1047016=1,D1047016="Military",H1047016&lt;&gt;"Not given")=TRUE(),IF(SUMIFS(#REF!,#REF!,A1047016)&gt;0,IF((ABS((SUMIFS(#REF!,#REF!,A1047016)/VLOOKUP("USD",'[1]Exchange Rates'!B$1:C$1048576,2,0)))/S1047016)&gt;1,(SUMIFS(#REF!,#REF!,A1047016)-S1047016)/S1047016,(S1047016-SUMIFS(#REF!,#REF!,A1047016))/SUMIFS(#REF!,#REF!,A1047016)),"."),".")</f>
        <v>.</v>
      </c>
    </row>
    <row r="1047017" customFormat="false" ht="15.75" hidden="false" customHeight="true" outlineLevel="0" collapsed="false">
      <c r="A1047017" s="3" t="s">
        <v>104</v>
      </c>
      <c r="B1047017" s="37" t="s">
        <v>57</v>
      </c>
      <c r="C1047017" s="38" t="n">
        <v>44819</v>
      </c>
      <c r="D1047017" s="37" t="s">
        <v>105</v>
      </c>
      <c r="E1047017" s="3" t="s">
        <v>106</v>
      </c>
      <c r="F1047017" s="4" t="s">
        <v>346</v>
      </c>
      <c r="G1047017" s="5" t="s">
        <v>61</v>
      </c>
      <c r="H1047017" s="53" t="n">
        <v>600000000</v>
      </c>
      <c r="I1047017" s="37" t="s">
        <v>355</v>
      </c>
      <c r="J1047017" s="7" t="str">
        <f aca="false">VLOOKUP($I1047017,'[1]Price List, Weapons &amp; Items'!B$1:C$1048576,2,0)</f>
        <v>Military equipment</v>
      </c>
      <c r="K1047017" s="7" t="str">
        <f aca="false">IF(I1047017=".",I1047017,VLOOKUP($I1047017,'[1]Price List, Weapons &amp; Items'!B$1:D$1048576,3,0))</f>
        <v>non combat military vehicle</v>
      </c>
      <c r="L1047017" s="8" t="n">
        <f aca="false">VLOOKUP(I1047017,'[1]Price List, Weapons &amp; Items'!B$1:E$1048576,4,0)</f>
        <v>0</v>
      </c>
      <c r="M1047017" s="40" t="n">
        <v>8</v>
      </c>
      <c r="N1047017" s="9" t="n">
        <v>8</v>
      </c>
      <c r="O1047017" s="9" t="n">
        <f aca="false">VLOOKUP($I1047017,'[1]Price List, Weapons &amp; Items'!B$1:G$1048576,6,0)</f>
        <v>50000</v>
      </c>
      <c r="P1047017" s="6" t="str">
        <f aca="false">IF(TYPE(M1047017)=1,IF(TYPE(O1047017)=1,M1047017*O1047017,"No price"),".")</f>
        <v>No price</v>
      </c>
      <c r="Q1047017" s="6" t="str">
        <f aca="false">IF(TYPE(N1047017)=1,IF(TYPE(O1047017)=1,N1047017*O1047017,"No price"),".")</f>
        <v>No price</v>
      </c>
      <c r="R1047017" s="6" t="str">
        <f aca="false">IF(AG1047017=1,IF(H1047017&lt;&gt;"Not given",H1047017,IF(TYPE(H1047017)=2,IF(SUMIFS(#REF!,#REF!,A1047017)&gt;0,SUMIFS(#REF!,#REF!,A1047017),"."),"Format error")),"")</f>
        <v/>
      </c>
      <c r="S1047017" s="6" t="str">
        <f aca="false">IF(AND(AG1047017=1,R1047017&lt;&gt;".")=TRUE(),R1047017/VLOOKUP(G1047017,'[1]Exchange Rates'!B$1:C$1048576,2,0),IF(R1047017=".",".",""))</f>
        <v/>
      </c>
      <c r="T1047017" s="6" t="str">
        <f aca="false">IF(AG1047017=1,IF(AI1047017="Value is not given at all",".",IF(AI1047017="Value is given by the source",S1047017,IF(AI1047017="Value is calculated with prices",(IF(SUMIFS(#REF!,#REF!,A1047017)&gt;0,SUMIFS(#REF!,#REF!,A1047017),"."))/VLOOKUP("USD",'[1]Exchange Rates'!B$1:C$1048576,2,0),"Error with coding"))),"")</f>
        <v/>
      </c>
      <c r="U1047017" s="5" t="s">
        <v>63</v>
      </c>
      <c r="V1047017" s="42" t="s">
        <v>347</v>
      </c>
      <c r="W1047017" s="45" t="s">
        <v>72</v>
      </c>
      <c r="X1047017" s="45" t="s">
        <v>76</v>
      </c>
      <c r="Y1047017" s="45" t="s">
        <v>356</v>
      </c>
      <c r="Z1047017" s="43" t="n">
        <v>0</v>
      </c>
      <c r="AA1047017" s="5" t="n">
        <v>0</v>
      </c>
      <c r="AB1047017" s="5" t="n">
        <f aca="false">IF(AND(D1047017="Humanitarian", AE1047017&lt;&gt;"."), 1, 0)</f>
        <v>0</v>
      </c>
      <c r="AC1047017" s="5" t="n">
        <f aca="false">IF(OR(M1047017="undisclosed", M1047017="."), 0, IF(M1047017=N1047017, 1, 0))</f>
        <v>1</v>
      </c>
      <c r="AD1047017" s="5" t="n">
        <v>1</v>
      </c>
      <c r="AE1047017" s="45" t="s">
        <v>108</v>
      </c>
      <c r="AF1047017" s="12" t="str">
        <f aca="false">""</f>
        <v/>
      </c>
      <c r="AG1047017" s="36" t="n">
        <v>0</v>
      </c>
      <c r="AH1047017" s="46" t="s">
        <v>66</v>
      </c>
      <c r="AI1047017" s="36" t="s">
        <v>66</v>
      </c>
      <c r="AJ1047017" s="36" t="n">
        <v>1</v>
      </c>
      <c r="AK1047017" s="36" t="n">
        <v>9</v>
      </c>
      <c r="AL1047017" s="36" t="n">
        <v>0</v>
      </c>
      <c r="AM1047017" s="36" t="n">
        <f aca="false">IF(OR(AN1047017="2022-2023",AN1047017=2022), 1, 0)</f>
        <v>1</v>
      </c>
      <c r="AN1047017" s="36" t="s">
        <v>68</v>
      </c>
      <c r="AO1047017" s="36" t="n">
        <f aca="false">VLOOKUP($I1047017,'[1]Price List, Weapons &amp; Items'!B$1:F$1048576,5,0)</f>
        <v>0</v>
      </c>
      <c r="AP1047017" s="36" t="n">
        <f aca="false">IF(AND(AO1047017=1,M1047017="undisclosed")=TRUE(),1,0)</f>
        <v>0</v>
      </c>
      <c r="AQ1047017" s="36" t="n">
        <f aca="false">IF(AND(AO1047017=1,N1047017="undisclosed")=TRUE(),1,0)</f>
        <v>0</v>
      </c>
      <c r="AR1047017" s="36" t="n">
        <f aca="false">IFERROR(IF(SEARCH("ammuni",I1047017,1)&gt;0,1,0),0)</f>
        <v>0</v>
      </c>
      <c r="AS1047017" s="5" t="str">
        <f aca="false">VLOOKUP($I1047017,'[1]Price List, Weapons &amp; Items'!B$1:L$1048576,COLUMN('[1]Price List, Weapons &amp; Items'!$J$11)-1,0)</f>
        <v>Miscellaneous</v>
      </c>
      <c r="AT1047017" s="5" t="str">
        <f aca="false">IF(I1047017=".",".",VLOOKUP($I1047017,'[1]Price List, Weapons &amp; Items'!B$1:J$1048576,3,0))</f>
        <v>non combat military vehicle</v>
      </c>
      <c r="AU1047017" s="13" t="str">
        <f aca="true">IF(AG1047017=1,(OFFSET(I1047017,0,0,COUNTIF(#REF!,A1047017),1)),"")</f>
        <v/>
      </c>
      <c r="AV1047017" s="5" t="n">
        <f aca="false">VLOOKUP($I1047017,'[1]Price List, Weapons &amp; Items'!B$1:L$1048576,COLUMN('[1]Price List, Weapons &amp; Items'!$L$11)-1,0)</f>
        <v>0</v>
      </c>
      <c r="AW1047017" s="5" t="n">
        <f aca="false">IF(U1047017="Yes",1,0)</f>
        <v>1</v>
      </c>
      <c r="AX1047017" s="5" t="n">
        <f aca="false">IF(D1047017="Military",IF(OR(IFERROR(SEARCH("equipment",E1047017,1),0)&gt;0,IFERROR(SEARCH("weapons",E1047017,1),0)&gt;0),1,0),0)</f>
        <v>1</v>
      </c>
      <c r="AY1047017" s="5" t="str">
        <f aca="false">IFERROR(IF(VALUE(TEXT(C1047017,"mm"))=IF(AK1047017&gt;12,AK1047017-12,AK1047017),".",IF(TEXT(C1047017,"mm")="01",".",1)),"Value is not in date format")</f>
        <v>.</v>
      </c>
      <c r="AZ1047017" s="5" t="str">
        <f aca="false">IF(AND(A1047017=A1047016,C1047017=C1047016)=TRUE(),IF(F1047017=F1047016,".","1"),".")</f>
        <v>.</v>
      </c>
      <c r="BA1047017" s="5" t="str">
        <f aca="false">IF(AND(_xlfn.ISFORMULA(R1047017),_xlfn.ISFORMULA(S1047017),_xlfn.ISFORMULA(T1047017))=TRUE(),".",1)</f>
        <v>.</v>
      </c>
      <c r="BB1047017" s="5" t="str">
        <f aca="false">IF(T1047017&lt;&gt;".",IF(T1047017&gt;S1047017,1,"."),".")</f>
        <v>.</v>
      </c>
      <c r="BC1047017" s="5" t="n">
        <f aca="false">IFERROR(VLOOKUP(B1047017,'[1]Share, Heavy Weapons to Ukraine'!B$1:AA$1048576,COLUMN('[1]Share, Heavy Weapons to Ukraine'!C1047026)-1,0),0)</f>
        <v>1</v>
      </c>
      <c r="BD1047017" s="5" t="n">
        <f aca="false">VLOOKUP(Sheet1!B1047017,'[1]Country Summary (€)'!B$1:F$1048576,COLUMN('[1]Country Summary (€)'!C1047027)-1,FALSE())</f>
        <v>0</v>
      </c>
      <c r="BE1047017" s="5" t="str">
        <f aca="false">IF(AND(AG1047017=1,D1047017="Military",H1047017&lt;&gt;"Not given")=TRUE(),IF(SUMIFS(#REF!,#REF!,A1047017)&gt;0,ABS((SUMIFS(#REF!,#REF!,A1047017)/VLOOKUP("USD",'[1]Exchange Rates'!B$1:C$1048576,2,0)))/S1047017,"."),".")</f>
        <v>.</v>
      </c>
      <c r="BF1047017" s="1" t="str">
        <f aca="false">IF(AND(AG1047017=1,D1047017="Military",H1047017&lt;&gt;"Not given")=TRUE(),IF(SUMIFS(#REF!,#REF!,A1047017)&gt;0,IF((ABS((SUMIFS(#REF!,#REF!,A1047017)/VLOOKUP("USD",'[1]Exchange Rates'!B$1:C$1048576,2,0)))/S1047017)&gt;1,(SUMIFS(#REF!,#REF!,A1047017)-S1047017)/S1047017,(S1047017-SUMIFS(#REF!,#REF!,A1047017))/SUMIFS(#REF!,#REF!,A1047017)),"."),".")</f>
        <v>.</v>
      </c>
    </row>
    <row r="1047018" customFormat="false" ht="15.75" hidden="false" customHeight="true" outlineLevel="0" collapsed="false">
      <c r="A1047018" s="3" t="s">
        <v>104</v>
      </c>
      <c r="B1047018" s="37" t="s">
        <v>57</v>
      </c>
      <c r="C1047018" s="38" t="n">
        <v>44819</v>
      </c>
      <c r="D1047018" s="37" t="s">
        <v>105</v>
      </c>
      <c r="E1047018" s="3" t="s">
        <v>106</v>
      </c>
      <c r="F1047018" s="4" t="s">
        <v>346</v>
      </c>
      <c r="G1047018" s="5" t="s">
        <v>61</v>
      </c>
      <c r="H1047018" s="53" t="n">
        <v>600000000</v>
      </c>
      <c r="I1047018" s="37" t="s">
        <v>357</v>
      </c>
      <c r="J1047018" s="7" t="str">
        <f aca="false">VLOOKUP($I1047018,'[1]Price List, Weapons &amp; Items'!B$1:C$1048576,2,0)</f>
        <v>Aviation and drones</v>
      </c>
      <c r="K1047018" s="7" t="str">
        <f aca="false">IF(I1047018=".",I1047018,VLOOKUP($I1047018,'[1]Price List, Weapons &amp; Items'!B$1:D$1048576,3,0))</f>
        <v>Drone</v>
      </c>
      <c r="L1047018" s="8" t="n">
        <f aca="false">VLOOKUP(I1047018,'[1]Price List, Weapons &amp; Items'!B$1:E$1048576,4,0)</f>
        <v>0</v>
      </c>
      <c r="M1047018" s="40" t="s">
        <v>166</v>
      </c>
      <c r="N1047018" s="9" t="s">
        <v>166</v>
      </c>
      <c r="O1047018" s="9" t="n">
        <f aca="false">VLOOKUP($I1047018,'[1]Price List, Weapons &amp; Items'!B$1:G$1048576,6,0)</f>
        <v>15000000</v>
      </c>
      <c r="P1047018" s="6" t="str">
        <f aca="false">IF(TYPE(M1047018)=1,IF(TYPE(O1047018)=1,M1047018*O1047018,"No price"),".")</f>
        <v>.</v>
      </c>
      <c r="Q1047018" s="6" t="str">
        <f aca="false">IF(TYPE(N1047018)=1,IF(TYPE(O1047018)=1,N1047018*O1047018,"No price"),".")</f>
        <v>.</v>
      </c>
      <c r="R1047018" s="6" t="str">
        <f aca="false">IF(AG1047018=1,IF(H1047018&lt;&gt;"Not given",H1047018,IF(TYPE(H1047018)=2,IF(SUMIFS(#REF!,#REF!,A1047018)&gt;0,SUMIFS(#REF!,#REF!,A1047018),"."),"Format error")),"")</f>
        <v/>
      </c>
      <c r="S1047018" s="6" t="str">
        <f aca="false">IF(AND(AG1047018=1,R1047018&lt;&gt;".")=TRUE(),R1047018/VLOOKUP(G1047018,'[1]Exchange Rates'!B$1:C$1048576,2,0),IF(R1047018=".",".",""))</f>
        <v/>
      </c>
      <c r="T1047018" s="6" t="str">
        <f aca="false">IF(AG1047018=1,IF(AI1047018="Value is not given at all",".",IF(AI1047018="Value is given by the source",S1047018,IF(AI1047018="Value is calculated with prices",(IF(SUMIFS(#REF!,#REF!,A1047018)&gt;0,SUMIFS(#REF!,#REF!,A1047018),"."))/VLOOKUP("USD",'[1]Exchange Rates'!B$1:C$1048576,2,0),"Error with coding"))),"")</f>
        <v/>
      </c>
      <c r="U1047018" s="5" t="s">
        <v>63</v>
      </c>
      <c r="V1047018" s="42" t="s">
        <v>347</v>
      </c>
      <c r="W1047018" s="45" t="s">
        <v>72</v>
      </c>
      <c r="X1047018" s="45" t="s">
        <v>76</v>
      </c>
      <c r="Y1047018" s="45" t="s">
        <v>358</v>
      </c>
      <c r="Z1047018" s="43" t="n">
        <v>0</v>
      </c>
      <c r="AA1047018" s="5" t="n">
        <v>0</v>
      </c>
      <c r="AB1047018" s="5" t="n">
        <f aca="false">IF(AND(D1047018="Humanitarian", AE1047018&lt;&gt;"."), 1, 0)</f>
        <v>0</v>
      </c>
      <c r="AC1047018" s="5" t="n">
        <f aca="false">IF(OR(M1047018="undisclosed", M1047018="."), 0, IF(M1047018=N1047018, 1, 0))</f>
        <v>0</v>
      </c>
      <c r="AD1047018" s="5" t="n">
        <v>1</v>
      </c>
      <c r="AE1047018" s="45" t="s">
        <v>108</v>
      </c>
      <c r="AF1047018" s="12" t="str">
        <f aca="false">""</f>
        <v/>
      </c>
      <c r="AG1047018" s="36" t="n">
        <v>0</v>
      </c>
      <c r="AH1047018" s="46" t="s">
        <v>66</v>
      </c>
      <c r="AI1047018" s="36" t="s">
        <v>66</v>
      </c>
      <c r="AJ1047018" s="36" t="n">
        <v>1</v>
      </c>
      <c r="AK1047018" s="36" t="n">
        <v>9</v>
      </c>
      <c r="AL1047018" s="36" t="n">
        <v>0</v>
      </c>
      <c r="AM1047018" s="36" t="n">
        <f aca="false">IF(OR(AN1047018="2022-2023",AN1047018=2022), 1, 0)</f>
        <v>1</v>
      </c>
      <c r="AN1047018" s="36" t="s">
        <v>68</v>
      </c>
      <c r="AO1047018" s="36" t="n">
        <f aca="false">VLOOKUP($I1047018,'[1]Price List, Weapons &amp; Items'!B$1:F$1048576,5,0)</f>
        <v>0</v>
      </c>
      <c r="AP1047018" s="36" t="n">
        <f aca="false">IF(AND(AO1047018=1,M1047018="undisclosed")=TRUE(),1,0)</f>
        <v>0</v>
      </c>
      <c r="AQ1047018" s="36" t="n">
        <f aca="false">IF(AND(AO1047018=1,N1047018="undisclosed")=TRUE(),1,0)</f>
        <v>0</v>
      </c>
      <c r="AR1047018" s="36" t="n">
        <f aca="false">IFERROR(IF(SEARCH("ammuni",I1047018,1)&gt;0,1,0),0)</f>
        <v>0</v>
      </c>
      <c r="AS1047018" s="5" t="str">
        <f aca="false">VLOOKUP($I1047018,'[1]Price List, Weapons &amp; Items'!B$1:L$1048576,COLUMN('[1]Price List, Weapons &amp; Items'!$J$11)-1,0)</f>
        <v>Miscellaneous</v>
      </c>
      <c r="AT1047018" s="5" t="str">
        <f aca="false">IF(I1047018=".",".",VLOOKUP($I1047018,'[1]Price List, Weapons &amp; Items'!B$1:J$1048576,3,0))</f>
        <v>Drone</v>
      </c>
      <c r="AU1047018" s="13" t="str">
        <f aca="true">IF(AG1047018=1,(OFFSET(I1047018,0,0,COUNTIF(#REF!,A1047018),1)),"")</f>
        <v/>
      </c>
      <c r="AV1047018" s="5" t="str">
        <f aca="false">VLOOKUP($I1047018,'[1]Price List, Weapons &amp; Items'!B$1:L$1048576,COLUMN('[1]Price List, Weapons &amp; Items'!$L$11)-1,0)</f>
        <v>no price, 0 count</v>
      </c>
      <c r="AW1047018" s="5" t="n">
        <f aca="false">IF(U1047018="Yes",1,0)</f>
        <v>1</v>
      </c>
      <c r="AX1047018" s="5" t="n">
        <f aca="false">IF(D1047018="Military",IF(OR(IFERROR(SEARCH("equipment",E1047018,1),0)&gt;0,IFERROR(SEARCH("weapons",E1047018,1),0)&gt;0),1,0),0)</f>
        <v>1</v>
      </c>
      <c r="AY1047018" s="5" t="str">
        <f aca="false">IFERROR(IF(VALUE(TEXT(C1047018,"mm"))=IF(AK1047018&gt;12,AK1047018-12,AK1047018),".",IF(TEXT(C1047018,"mm")="01",".",1)),"Value is not in date format")</f>
        <v>.</v>
      </c>
      <c r="AZ1047018" s="5" t="str">
        <f aca="false">IF(AND(A1047018=A1047017,C1047018=C1047017)=TRUE(),IF(F1047018=F1047017,".","1"),".")</f>
        <v>.</v>
      </c>
      <c r="BA1047018" s="5" t="str">
        <f aca="false">IF(AND(_xlfn.ISFORMULA(R1047018),_xlfn.ISFORMULA(S1047018),_xlfn.ISFORMULA(T1047018))=TRUE(),".",1)</f>
        <v>.</v>
      </c>
      <c r="BB1047018" s="5" t="str">
        <f aca="false">IF(T1047018&lt;&gt;".",IF(T1047018&gt;S1047018,1,"."),".")</f>
        <v>.</v>
      </c>
      <c r="BC1047018" s="5" t="n">
        <f aca="false">IFERROR(VLOOKUP(B1047018,'[1]Share, Heavy Weapons to Ukraine'!B$1:AA$1048576,COLUMN('[1]Share, Heavy Weapons to Ukraine'!C1047027)-1,0),0)</f>
        <v>1</v>
      </c>
      <c r="BD1047018" s="5" t="n">
        <f aca="false">VLOOKUP(Sheet1!B1047018,'[1]Country Summary (€)'!B$1:F$1048576,COLUMN('[1]Country Summary (€)'!C1047028)-1,FALSE())</f>
        <v>0</v>
      </c>
      <c r="BE1047018" s="5" t="str">
        <f aca="false">IF(AND(AG1047018=1,D1047018="Military",H1047018&lt;&gt;"Not given")=TRUE(),IF(SUMIFS(#REF!,#REF!,A1047018)&gt;0,ABS((SUMIFS(#REF!,#REF!,A1047018)/VLOOKUP("USD",'[1]Exchange Rates'!B$1:C$1048576,2,0)))/S1047018,"."),".")</f>
        <v>.</v>
      </c>
      <c r="BF1047018" s="1" t="str">
        <f aca="false">IF(AND(AG1047018=1,D1047018="Military",H1047018&lt;&gt;"Not given")=TRUE(),IF(SUMIFS(#REF!,#REF!,A1047018)&gt;0,IF((ABS((SUMIFS(#REF!,#REF!,A1047018)/VLOOKUP("USD",'[1]Exchange Rates'!B$1:C$1048576,2,0)))/S1047018)&gt;1,(SUMIFS(#REF!,#REF!,A1047018)-S1047018)/S1047018,(S1047018-SUMIFS(#REF!,#REF!,A1047018))/SUMIFS(#REF!,#REF!,A1047018)),"."),".")</f>
        <v>.</v>
      </c>
    </row>
    <row r="1047019" customFormat="false" ht="15.75" hidden="false" customHeight="true" outlineLevel="0" collapsed="false">
      <c r="A1047019" s="3" t="s">
        <v>104</v>
      </c>
      <c r="B1047019" s="37" t="s">
        <v>57</v>
      </c>
      <c r="C1047019" s="38" t="n">
        <v>44819</v>
      </c>
      <c r="D1047019" s="37" t="s">
        <v>105</v>
      </c>
      <c r="E1047019" s="3" t="s">
        <v>106</v>
      </c>
      <c r="F1047019" s="4" t="s">
        <v>346</v>
      </c>
      <c r="G1047019" s="5" t="s">
        <v>61</v>
      </c>
      <c r="H1047019" s="53" t="n">
        <v>600000000</v>
      </c>
      <c r="I1047019" s="37" t="s">
        <v>313</v>
      </c>
      <c r="J1047019" s="7" t="str">
        <f aca="false">VLOOKUP($I1047019,'[1]Price List, Weapons &amp; Items'!B$1:C$1048576,2,0)</f>
        <v>Military equipment</v>
      </c>
      <c r="K1047019" s="7" t="str">
        <f aca="false">IF(I1047019=".",I1047019,VLOOKUP($I1047019,'[1]Price List, Weapons &amp; Items'!B$1:D$1048576,3,0))</f>
        <v>Military equipment</v>
      </c>
      <c r="L1047019" s="8" t="n">
        <f aca="false">VLOOKUP(I1047019,'[1]Price List, Weapons &amp; Items'!B$1:E$1048576,4,0)</f>
        <v>0</v>
      </c>
      <c r="M1047019" s="40" t="s">
        <v>166</v>
      </c>
      <c r="N1047019" s="9" t="s">
        <v>166</v>
      </c>
      <c r="O1047019" s="9" t="str">
        <f aca="false">VLOOKUP($I1047019,'[1]Price List, Weapons &amp; Items'!B$1:G$1048576,6,0)</f>
        <v>.</v>
      </c>
      <c r="P1047019" s="6" t="str">
        <f aca="false">IF(TYPE(M1047019)=1,IF(TYPE(O1047019)=1,M1047019*O1047019,"No price"),".")</f>
        <v>.</v>
      </c>
      <c r="Q1047019" s="6" t="str">
        <f aca="false">IF(TYPE(N1047019)=1,IF(TYPE(O1047019)=1,N1047019*O1047019,"No price"),".")</f>
        <v>.</v>
      </c>
      <c r="R1047019" s="6" t="str">
        <f aca="false">IF(AG1047019=1,IF(H1047019&lt;&gt;"Not given",H1047019,IF(TYPE(H1047019)=2,IF(SUMIFS(#REF!,#REF!,A1047019)&gt;0,SUMIFS(#REF!,#REF!,A1047019),"."),"Format error")),"")</f>
        <v/>
      </c>
      <c r="S1047019" s="6" t="str">
        <f aca="false">IF(AND(AG1047019=1,R1047019&lt;&gt;".")=TRUE(),R1047019/VLOOKUP(G1047019,'[1]Exchange Rates'!B$1:C$1048576,2,0),IF(R1047019=".",".",""))</f>
        <v/>
      </c>
      <c r="T1047019" s="6" t="str">
        <f aca="false">IF(AG1047019=1,IF(AI1047019="Value is not given at all",".",IF(AI1047019="Value is given by the source",S1047019,IF(AI1047019="Value is calculated with prices",(IF(SUMIFS(#REF!,#REF!,A1047019)&gt;0,SUMIFS(#REF!,#REF!,A1047019),"."))/VLOOKUP("USD",'[1]Exchange Rates'!B$1:C$1048576,2,0),"Error with coding"))),"")</f>
        <v/>
      </c>
      <c r="U1047019" s="5" t="s">
        <v>63</v>
      </c>
      <c r="V1047019" s="42" t="s">
        <v>347</v>
      </c>
      <c r="W1047019" s="45" t="s">
        <v>72</v>
      </c>
      <c r="X1047019" s="45" t="s">
        <v>76</v>
      </c>
      <c r="Y1047019" s="45" t="s">
        <v>359</v>
      </c>
      <c r="Z1047019" s="43" t="n">
        <v>0</v>
      </c>
      <c r="AA1047019" s="5" t="n">
        <v>0</v>
      </c>
      <c r="AB1047019" s="5" t="n">
        <f aca="false">IF(AND(D1047019="Humanitarian", AE1047019&lt;&gt;"."), 1, 0)</f>
        <v>0</v>
      </c>
      <c r="AC1047019" s="5" t="n">
        <f aca="false">IF(OR(M1047019="undisclosed", M1047019="."), 0, IF(M1047019=N1047019, 1, 0))</f>
        <v>0</v>
      </c>
      <c r="AD1047019" s="5" t="n">
        <v>1</v>
      </c>
      <c r="AE1047019" s="45" t="s">
        <v>108</v>
      </c>
      <c r="AF1047019" s="12" t="str">
        <f aca="false">""</f>
        <v/>
      </c>
      <c r="AG1047019" s="36" t="n">
        <v>0</v>
      </c>
      <c r="AH1047019" s="46" t="s">
        <v>66</v>
      </c>
      <c r="AI1047019" s="36" t="s">
        <v>66</v>
      </c>
      <c r="AJ1047019" s="36" t="n">
        <v>1</v>
      </c>
      <c r="AK1047019" s="36" t="n">
        <v>9</v>
      </c>
      <c r="AL1047019" s="36" t="n">
        <v>0</v>
      </c>
      <c r="AM1047019" s="36" t="n">
        <f aca="false">IF(OR(AN1047019="2022-2023",AN1047019=2022), 1, 0)</f>
        <v>1</v>
      </c>
      <c r="AN1047019" s="36" t="s">
        <v>68</v>
      </c>
      <c r="AO1047019" s="36" t="n">
        <f aca="false">VLOOKUP($I1047019,'[1]Price List, Weapons &amp; Items'!B$1:F$1048576,5,0)</f>
        <v>0</v>
      </c>
      <c r="AP1047019" s="36" t="n">
        <f aca="false">IF(AND(AO1047019=1,M1047019="undisclosed")=TRUE(),1,0)</f>
        <v>0</v>
      </c>
      <c r="AQ1047019" s="36" t="n">
        <f aca="false">IF(AND(AO1047019=1,N1047019="undisclosed")=TRUE(),1,0)</f>
        <v>0</v>
      </c>
      <c r="AR1047019" s="36" t="n">
        <f aca="false">IFERROR(IF(SEARCH("ammuni",I1047019,1)&gt;0,1,0),0)</f>
        <v>0</v>
      </c>
      <c r="AS1047019" s="5" t="str">
        <f aca="false">VLOOKUP($I1047019,'[1]Price List, Weapons &amp; Items'!B$1:L$1048576,COLUMN('[1]Price List, Weapons &amp; Items'!$J$11)-1,0)</f>
        <v>.</v>
      </c>
      <c r="AT1047019" s="5" t="str">
        <f aca="false">IF(I1047019=".",".",VLOOKUP($I1047019,'[1]Price List, Weapons &amp; Items'!B$1:J$1048576,3,0))</f>
        <v>Military equipment</v>
      </c>
      <c r="AU1047019" s="13" t="str">
        <f aca="true">IF(AG1047019=1,(OFFSET(I1047019,0,0,COUNTIF(#REF!,A1047019),1)),"")</f>
        <v/>
      </c>
      <c r="AV1047019" s="5" t="str">
        <f aca="false">VLOOKUP($I1047019,'[1]Price List, Weapons &amp; Items'!B$1:L$1048576,COLUMN('[1]Price List, Weapons &amp; Items'!$L$11)-1,0)</f>
        <v>no price, 0 count</v>
      </c>
      <c r="AW1047019" s="5" t="n">
        <f aca="false">IF(U1047019="Yes",1,0)</f>
        <v>1</v>
      </c>
      <c r="AX1047019" s="5" t="n">
        <f aca="false">IF(D1047019="Military",IF(OR(IFERROR(SEARCH("equipment",E1047019,1),0)&gt;0,IFERROR(SEARCH("weapons",E1047019,1),0)&gt;0),1,0),0)</f>
        <v>1</v>
      </c>
      <c r="AY1047019" s="5" t="str">
        <f aca="false">IFERROR(IF(VALUE(TEXT(C1047019,"mm"))=IF(AK1047019&gt;12,AK1047019-12,AK1047019),".",IF(TEXT(C1047019,"mm")="01",".",1)),"Value is not in date format")</f>
        <v>.</v>
      </c>
      <c r="AZ1047019" s="5" t="str">
        <f aca="false">IF(AND(A1047019=A1047018,C1047019=C1047018)=TRUE(),IF(F1047019=F1047018,".","1"),".")</f>
        <v>.</v>
      </c>
      <c r="BA1047019" s="5" t="str">
        <f aca="false">IF(AND(_xlfn.ISFORMULA(R1047019),_xlfn.ISFORMULA(S1047019),_xlfn.ISFORMULA(T1047019))=TRUE(),".",1)</f>
        <v>.</v>
      </c>
      <c r="BB1047019" s="5" t="str">
        <f aca="false">IF(T1047019&lt;&gt;".",IF(T1047019&gt;S1047019,1,"."),".")</f>
        <v>.</v>
      </c>
      <c r="BC1047019" s="5" t="n">
        <f aca="false">IFERROR(VLOOKUP(B1047019,'[1]Share, Heavy Weapons to Ukraine'!B$1:AA$1048576,COLUMN('[1]Share, Heavy Weapons to Ukraine'!C1047028)-1,0),0)</f>
        <v>1</v>
      </c>
      <c r="BD1047019" s="5" t="n">
        <f aca="false">VLOOKUP(Sheet1!B1047019,'[1]Country Summary (€)'!B$1:F$1048576,COLUMN('[1]Country Summary (€)'!C1047029)-1,FALSE())</f>
        <v>0</v>
      </c>
      <c r="BE1047019" s="5" t="str">
        <f aca="false">IF(AND(AG1047019=1,D1047019="Military",H1047019&lt;&gt;"Not given")=TRUE(),IF(SUMIFS(#REF!,#REF!,A1047019)&gt;0,ABS((SUMIFS(#REF!,#REF!,A1047019)/VLOOKUP("USD",'[1]Exchange Rates'!B$1:C$1048576,2,0)))/S1047019,"."),".")</f>
        <v>.</v>
      </c>
      <c r="BF1047019" s="1" t="str">
        <f aca="false">IF(AND(AG1047019=1,D1047019="Military",H1047019&lt;&gt;"Not given")=TRUE(),IF(SUMIFS(#REF!,#REF!,A1047019)&gt;0,IF((ABS((SUMIFS(#REF!,#REF!,A1047019)/VLOOKUP("USD",'[1]Exchange Rates'!B$1:C$1048576,2,0)))/S1047019)&gt;1,(SUMIFS(#REF!,#REF!,A1047019)-S1047019)/S1047019,(S1047019-SUMIFS(#REF!,#REF!,A1047019))/SUMIFS(#REF!,#REF!,A1047019)),"."),".")</f>
        <v>.</v>
      </c>
    </row>
    <row r="1047020" customFormat="false" ht="15.75" hidden="false" customHeight="true" outlineLevel="0" collapsed="false">
      <c r="A1047020" s="3" t="s">
        <v>104</v>
      </c>
      <c r="B1047020" s="37" t="s">
        <v>57</v>
      </c>
      <c r="C1047020" s="38" t="n">
        <v>44819</v>
      </c>
      <c r="D1047020" s="37" t="s">
        <v>105</v>
      </c>
      <c r="E1047020" s="3" t="s">
        <v>106</v>
      </c>
      <c r="F1047020" s="4" t="s">
        <v>346</v>
      </c>
      <c r="G1047020" s="5" t="s">
        <v>61</v>
      </c>
      <c r="H1047020" s="53" t="n">
        <v>600000000</v>
      </c>
      <c r="I1047020" s="37" t="s">
        <v>180</v>
      </c>
      <c r="J1047020" s="7" t="str">
        <f aca="false">VLOOKUP($I1047020,'[1]Price List, Weapons &amp; Items'!B$1:C$1048576,2,0)</f>
        <v>Light armaments &amp; infantry</v>
      </c>
      <c r="K1047020" s="7" t="str">
        <f aca="false">IF(I1047020=".",I1047020,VLOOKUP($I1047020,'[1]Price List, Weapons &amp; Items'!B$1:D$1048576,3,0))</f>
        <v>Explosive</v>
      </c>
      <c r="L1047020" s="8" t="n">
        <f aca="false">VLOOKUP(I1047020,'[1]Price List, Weapons &amp; Items'!B$1:E$1048576,4,0)</f>
        <v>0</v>
      </c>
      <c r="M1047020" s="40" t="s">
        <v>166</v>
      </c>
      <c r="N1047020" s="9" t="s">
        <v>166</v>
      </c>
      <c r="O1047020" s="9" t="n">
        <f aca="false">VLOOKUP($I1047020,'[1]Price List, Weapons &amp; Items'!B$1:G$1048576,6,0)</f>
        <v>223.15</v>
      </c>
      <c r="P1047020" s="6" t="str">
        <f aca="false">IF(TYPE(M1047020)=1,IF(TYPE(O1047020)=1,M1047020*O1047020,"No price"),".")</f>
        <v>.</v>
      </c>
      <c r="Q1047020" s="6" t="str">
        <f aca="false">IF(TYPE(N1047020)=1,IF(TYPE(O1047020)=1,N1047020*O1047020,"No price"),".")</f>
        <v>.</v>
      </c>
      <c r="R1047020" s="6" t="str">
        <f aca="false">IF(AG1047020=1,IF(H1047020&lt;&gt;"Not given",H1047020,IF(TYPE(H1047020)=2,IF(SUMIFS(#REF!,#REF!,A1047020)&gt;0,SUMIFS(#REF!,#REF!,A1047020),"."),"Format error")),"")</f>
        <v/>
      </c>
      <c r="S1047020" s="6" t="str">
        <f aca="false">IF(AND(AG1047020=1,R1047020&lt;&gt;".")=TRUE(),R1047020/VLOOKUP(G1047020,'[1]Exchange Rates'!B$1:C$1048576,2,0),IF(R1047020=".",".",""))</f>
        <v/>
      </c>
      <c r="T1047020" s="6" t="str">
        <f aca="false">IF(AG1047020=1,IF(AI1047020="Value is not given at all",".",IF(AI1047020="Value is given by the source",S1047020,IF(AI1047020="Value is calculated with prices",(IF(SUMIFS(#REF!,#REF!,A1047020)&gt;0,SUMIFS(#REF!,#REF!,A1047020),"."))/VLOOKUP("USD",'[1]Exchange Rates'!B$1:C$1048576,2,0),"Error with coding"))),"")</f>
        <v/>
      </c>
      <c r="U1047020" s="5" t="s">
        <v>63</v>
      </c>
      <c r="V1047020" s="42" t="s">
        <v>347</v>
      </c>
      <c r="W1047020" s="45" t="s">
        <v>72</v>
      </c>
      <c r="X1047020" s="45" t="s">
        <v>76</v>
      </c>
      <c r="Y1047020" s="45" t="s">
        <v>360</v>
      </c>
      <c r="Z1047020" s="43" t="n">
        <v>0</v>
      </c>
      <c r="AA1047020" s="5" t="n">
        <v>0</v>
      </c>
      <c r="AB1047020" s="5" t="n">
        <f aca="false">IF(AND(D1047020="Humanitarian", AE1047020&lt;&gt;"."), 1, 0)</f>
        <v>0</v>
      </c>
      <c r="AC1047020" s="5" t="n">
        <f aca="false">IF(OR(M1047020="undisclosed", M1047020="."), 0, IF(M1047020=N1047020, 1, 0))</f>
        <v>0</v>
      </c>
      <c r="AD1047020" s="5" t="n">
        <v>1</v>
      </c>
      <c r="AE1047020" s="45" t="s">
        <v>108</v>
      </c>
      <c r="AF1047020" s="12" t="str">
        <f aca="false">""</f>
        <v/>
      </c>
      <c r="AG1047020" s="36" t="n">
        <v>0</v>
      </c>
      <c r="AH1047020" s="46" t="s">
        <v>66</v>
      </c>
      <c r="AI1047020" s="36" t="s">
        <v>66</v>
      </c>
      <c r="AJ1047020" s="36" t="n">
        <v>1</v>
      </c>
      <c r="AK1047020" s="36" t="n">
        <v>9</v>
      </c>
      <c r="AL1047020" s="36" t="n">
        <v>0</v>
      </c>
      <c r="AM1047020" s="36" t="n">
        <f aca="false">IF(OR(AN1047020="2022-2023",AN1047020=2022), 1, 0)</f>
        <v>1</v>
      </c>
      <c r="AN1047020" s="36" t="s">
        <v>68</v>
      </c>
      <c r="AO1047020" s="36" t="n">
        <f aca="false">VLOOKUP($I1047020,'[1]Price List, Weapons &amp; Items'!B$1:F$1048576,5,0)</f>
        <v>0</v>
      </c>
      <c r="AP1047020" s="36" t="n">
        <f aca="false">IF(AND(AO1047020=1,M1047020="undisclosed")=TRUE(),1,0)</f>
        <v>0</v>
      </c>
      <c r="AQ1047020" s="36" t="n">
        <f aca="false">IF(AND(AO1047020=1,N1047020="undisclosed")=TRUE(),1,0)</f>
        <v>0</v>
      </c>
      <c r="AR1047020" s="36" t="n">
        <f aca="false">IFERROR(IF(SEARCH("ammuni",I1047020,1)&gt;0,1,0),0)</f>
        <v>0</v>
      </c>
      <c r="AS1047020" s="5" t="str">
        <f aca="false">VLOOKUP($I1047020,'[1]Price List, Weapons &amp; Items'!B$1:L$1048576,COLUMN('[1]Price List, Weapons &amp; Items'!$J$11)-1,0)</f>
        <v>Miscellaneous</v>
      </c>
      <c r="AT1047020" s="5" t="str">
        <f aca="false">IF(I1047020=".",".",VLOOKUP($I1047020,'[1]Price List, Weapons &amp; Items'!B$1:J$1048576,3,0))</f>
        <v>Explosive</v>
      </c>
      <c r="AU1047020" s="13" t="str">
        <f aca="true">IF(AG1047020=1,(OFFSET(I1047020,0,0,COUNTIF(#REF!,A1047020),1)),"")</f>
        <v/>
      </c>
      <c r="AV1047020" s="5" t="str">
        <f aca="false">VLOOKUP($I1047020,'[1]Price List, Weapons &amp; Items'!B$1:L$1048576,COLUMN('[1]Price List, Weapons &amp; Items'!$L$11)-1,0)</f>
        <v>no price, 0 count</v>
      </c>
      <c r="AW1047020" s="5" t="n">
        <f aca="false">IF(U1047020="Yes",1,0)</f>
        <v>1</v>
      </c>
      <c r="AX1047020" s="5" t="n">
        <f aca="false">IF(D1047020="Military",IF(OR(IFERROR(SEARCH("equipment",E1047020,1),0)&gt;0,IFERROR(SEARCH("weapons",E1047020,1),0)&gt;0),1,0),0)</f>
        <v>1</v>
      </c>
      <c r="AY1047020" s="5" t="str">
        <f aca="false">IFERROR(IF(VALUE(TEXT(C1047020,"mm"))=IF(AK1047020&gt;12,AK1047020-12,AK1047020),".",IF(TEXT(C1047020,"mm")="01",".",1)),"Value is not in date format")</f>
        <v>.</v>
      </c>
      <c r="AZ1047020" s="5" t="str">
        <f aca="false">IF(AND(A1047020=A1047019,C1047020=C1047019)=TRUE(),IF(F1047020=F1047019,".","1"),".")</f>
        <v>.</v>
      </c>
      <c r="BA1047020" s="5" t="str">
        <f aca="false">IF(AND(_xlfn.ISFORMULA(R1047020),_xlfn.ISFORMULA(S1047020),_xlfn.ISFORMULA(T1047020))=TRUE(),".",1)</f>
        <v>.</v>
      </c>
      <c r="BB1047020" s="5" t="str">
        <f aca="false">IF(T1047020&lt;&gt;".",IF(T1047020&gt;S1047020,1,"."),".")</f>
        <v>.</v>
      </c>
      <c r="BC1047020" s="5" t="n">
        <f aca="false">IFERROR(VLOOKUP(B1047020,'[1]Share, Heavy Weapons to Ukraine'!B$1:AA$1048576,COLUMN('[1]Share, Heavy Weapons to Ukraine'!C1047029)-1,0),0)</f>
        <v>1</v>
      </c>
      <c r="BD1047020" s="5" t="n">
        <f aca="false">VLOOKUP(Sheet1!B1047020,'[1]Country Summary (€)'!B$1:F$1048576,COLUMN('[1]Country Summary (€)'!C1047030)-1,FALSE())</f>
        <v>0</v>
      </c>
      <c r="BE1047020" s="5" t="str">
        <f aca="false">IF(AND(AG1047020=1,D1047020="Military",H1047020&lt;&gt;"Not given")=TRUE(),IF(SUMIFS(#REF!,#REF!,A1047020)&gt;0,ABS((SUMIFS(#REF!,#REF!,A1047020)/VLOOKUP("USD",'[1]Exchange Rates'!B$1:C$1048576,2,0)))/S1047020,"."),".")</f>
        <v>.</v>
      </c>
      <c r="BF1047020" s="1" t="str">
        <f aca="false">IF(AND(AG1047020=1,D1047020="Military",H1047020&lt;&gt;"Not given")=TRUE(),IF(SUMIFS(#REF!,#REF!,A1047020)&gt;0,IF((ABS((SUMIFS(#REF!,#REF!,A1047020)/VLOOKUP("USD",'[1]Exchange Rates'!B$1:C$1048576,2,0)))/S1047020)&gt;1,(SUMIFS(#REF!,#REF!,A1047020)-S1047020)/S1047020,(S1047020-SUMIFS(#REF!,#REF!,A1047020))/SUMIFS(#REF!,#REF!,A1047020)),"."),".")</f>
        <v>.</v>
      </c>
    </row>
    <row r="1047021" customFormat="false" ht="15.75" hidden="false" customHeight="true" outlineLevel="0" collapsed="false">
      <c r="A1047021" s="3" t="s">
        <v>104</v>
      </c>
      <c r="B1047021" s="37" t="s">
        <v>57</v>
      </c>
      <c r="C1047021" s="38" t="n">
        <v>44819</v>
      </c>
      <c r="D1047021" s="37" t="s">
        <v>105</v>
      </c>
      <c r="E1047021" s="3" t="s">
        <v>106</v>
      </c>
      <c r="F1047021" s="4" t="s">
        <v>346</v>
      </c>
      <c r="G1047021" s="5" t="s">
        <v>61</v>
      </c>
      <c r="H1047021" s="53" t="n">
        <v>600000000</v>
      </c>
      <c r="I1047021" s="37" t="s">
        <v>315</v>
      </c>
      <c r="J1047021" s="7" t="str">
        <f aca="false">VLOOKUP($I1047021,'[1]Price List, Weapons &amp; Items'!B$1:C$1048576,2,0)</f>
        <v>Military equipment</v>
      </c>
      <c r="K1047021" s="7" t="str">
        <f aca="false">IF(I1047021=".",I1047021,VLOOKUP($I1047021,'[1]Price List, Weapons &amp; Items'!B$1:D$1048576,3,0))</f>
        <v>Military equipment</v>
      </c>
      <c r="L1047021" s="8" t="n">
        <f aca="false">VLOOKUP(I1047021,'[1]Price List, Weapons &amp; Items'!B$1:E$1048576,4,0)</f>
        <v>0</v>
      </c>
      <c r="M1047021" s="40" t="s">
        <v>166</v>
      </c>
      <c r="N1047021" s="9" t="s">
        <v>166</v>
      </c>
      <c r="O1047021" s="9" t="n">
        <f aca="false">VLOOKUP($I1047021,'[1]Price List, Weapons &amp; Items'!B$1:G$1048576,6,0)</f>
        <v>90</v>
      </c>
      <c r="P1047021" s="6" t="str">
        <f aca="false">IF(TYPE(M1047021)=1,IF(TYPE(O1047021)=1,M1047021*O1047021,"No price"),".")</f>
        <v>.</v>
      </c>
      <c r="Q1047021" s="6" t="str">
        <f aca="false">IF(TYPE(N1047021)=1,IF(TYPE(O1047021)=1,N1047021*O1047021,"No price"),".")</f>
        <v>.</v>
      </c>
      <c r="R1047021" s="6" t="str">
        <f aca="false">IF(AG1047021=1,IF(H1047021&lt;&gt;"Not given",H1047021,IF(TYPE(H1047021)=2,IF(SUMIFS(#REF!,#REF!,A1047021)&gt;0,SUMIFS(#REF!,#REF!,A1047021),"."),"Format error")),"")</f>
        <v/>
      </c>
      <c r="S1047021" s="6" t="str">
        <f aca="false">IF(AND(AG1047021=1,R1047021&lt;&gt;".")=TRUE(),R1047021/VLOOKUP(G1047021,'[1]Exchange Rates'!B$1:C$1048576,2,0),IF(R1047021=".",".",""))</f>
        <v/>
      </c>
      <c r="T1047021" s="6" t="str">
        <f aca="false">IF(AG1047021=1,IF(AI1047021="Value is not given at all",".",IF(AI1047021="Value is given by the source",S1047021,IF(AI1047021="Value is calculated with prices",(IF(SUMIFS(#REF!,#REF!,A1047021)&gt;0,SUMIFS(#REF!,#REF!,A1047021),"."))/VLOOKUP("USD",'[1]Exchange Rates'!B$1:C$1048576,2,0),"Error with coding"))),"")</f>
        <v/>
      </c>
      <c r="U1047021" s="5" t="s">
        <v>63</v>
      </c>
      <c r="V1047021" s="42" t="s">
        <v>347</v>
      </c>
      <c r="W1047021" s="45" t="s">
        <v>72</v>
      </c>
      <c r="X1047021" s="45" t="s">
        <v>76</v>
      </c>
      <c r="Y1047021" s="45" t="s">
        <v>361</v>
      </c>
      <c r="Z1047021" s="43" t="n">
        <v>0</v>
      </c>
      <c r="AA1047021" s="5" t="n">
        <v>0</v>
      </c>
      <c r="AB1047021" s="5" t="n">
        <f aca="false">IF(AND(D1047021="Humanitarian", AE1047021&lt;&gt;"."), 1, 0)</f>
        <v>0</v>
      </c>
      <c r="AC1047021" s="5" t="n">
        <f aca="false">IF(OR(M1047021="undisclosed", M1047021="."), 0, IF(M1047021=N1047021, 1, 0))</f>
        <v>0</v>
      </c>
      <c r="AD1047021" s="5" t="n">
        <v>1</v>
      </c>
      <c r="AE1047021" s="45" t="s">
        <v>108</v>
      </c>
      <c r="AF1047021" s="12" t="str">
        <f aca="false">""</f>
        <v/>
      </c>
      <c r="AG1047021" s="36" t="n">
        <v>0</v>
      </c>
      <c r="AH1047021" s="46" t="s">
        <v>66</v>
      </c>
      <c r="AI1047021" s="36" t="s">
        <v>66</v>
      </c>
      <c r="AJ1047021" s="36" t="n">
        <v>1</v>
      </c>
      <c r="AK1047021" s="36" t="n">
        <v>9</v>
      </c>
      <c r="AL1047021" s="36" t="n">
        <v>0</v>
      </c>
      <c r="AM1047021" s="36" t="n">
        <f aca="false">IF(OR(AN1047021="2022-2023",AN1047021=2022), 1, 0)</f>
        <v>1</v>
      </c>
      <c r="AN1047021" s="36" t="s">
        <v>68</v>
      </c>
      <c r="AO1047021" s="36" t="n">
        <f aca="false">VLOOKUP($I1047021,'[1]Price List, Weapons &amp; Items'!B$1:F$1048576,5,0)</f>
        <v>0</v>
      </c>
      <c r="AP1047021" s="36" t="n">
        <f aca="false">IF(AND(AO1047021=1,M1047021="undisclosed")=TRUE(),1,0)</f>
        <v>0</v>
      </c>
      <c r="AQ1047021" s="36" t="n">
        <f aca="false">IF(AND(AO1047021=1,N1047021="undisclosed")=TRUE(),1,0)</f>
        <v>0</v>
      </c>
      <c r="AR1047021" s="36" t="n">
        <f aca="false">IFERROR(IF(SEARCH("ammuni",I1047021,1)&gt;0,1,0),0)</f>
        <v>0</v>
      </c>
      <c r="AS1047021" s="5" t="str">
        <f aca="false">VLOOKUP($I1047021,'[1]Price List, Weapons &amp; Items'!B$1:L$1048576,COLUMN('[1]Price List, Weapons &amp; Items'!$J$11)-1,0)</f>
        <v>Media reports (incl. social media)</v>
      </c>
      <c r="AT1047021" s="5" t="str">
        <f aca="false">IF(I1047021=".",".",VLOOKUP($I1047021,'[1]Price List, Weapons &amp; Items'!B$1:J$1048576,3,0))</f>
        <v>Military equipment</v>
      </c>
      <c r="AU1047021" s="13" t="str">
        <f aca="true">IF(AG1047021=1,(OFFSET(I1047021,0,0,COUNTIF(#REF!,A1047021),1)),"")</f>
        <v/>
      </c>
      <c r="AV1047021" s="5" t="str">
        <f aca="false">VLOOKUP($I1047021,'[1]Price List, Weapons &amp; Items'!B$1:L$1048576,COLUMN('[1]Price List, Weapons &amp; Items'!$L$11)-1,0)</f>
        <v>no price, 0 count</v>
      </c>
      <c r="AW1047021" s="5" t="n">
        <f aca="false">IF(U1047021="Yes",1,0)</f>
        <v>1</v>
      </c>
      <c r="AX1047021" s="5" t="n">
        <f aca="false">IF(D1047021="Military",IF(OR(IFERROR(SEARCH("equipment",E1047021,1),0)&gt;0,IFERROR(SEARCH("weapons",E1047021,1),0)&gt;0),1,0),0)</f>
        <v>1</v>
      </c>
      <c r="AY1047021" s="5" t="str">
        <f aca="false">IFERROR(IF(VALUE(TEXT(C1047021,"mm"))=IF(AK1047021&gt;12,AK1047021-12,AK1047021),".",IF(TEXT(C1047021,"mm")="01",".",1)),"Value is not in date format")</f>
        <v>.</v>
      </c>
      <c r="AZ1047021" s="5" t="str">
        <f aca="false">IF(AND(A1047021=A1047020,C1047021=C1047020)=TRUE(),IF(F1047021=F1047020,".","1"),".")</f>
        <v>.</v>
      </c>
      <c r="BA1047021" s="5" t="str">
        <f aca="false">IF(AND(_xlfn.ISFORMULA(R1047021),_xlfn.ISFORMULA(S1047021),_xlfn.ISFORMULA(T1047021))=TRUE(),".",1)</f>
        <v>.</v>
      </c>
      <c r="BB1047021" s="5" t="str">
        <f aca="false">IF(T1047021&lt;&gt;".",IF(T1047021&gt;S1047021,1,"."),".")</f>
        <v>.</v>
      </c>
      <c r="BC1047021" s="5" t="n">
        <f aca="false">IFERROR(VLOOKUP(B1047021,'[1]Share, Heavy Weapons to Ukraine'!B$1:AA$1048576,COLUMN('[1]Share, Heavy Weapons to Ukraine'!C1047030)-1,0),0)</f>
        <v>1</v>
      </c>
      <c r="BD1047021" s="5" t="n">
        <f aca="false">VLOOKUP(Sheet1!B1047021,'[1]Country Summary (€)'!B$1:F$1048576,COLUMN('[1]Country Summary (€)'!C1047031)-1,FALSE())</f>
        <v>0</v>
      </c>
      <c r="BE1047021" s="5" t="str">
        <f aca="false">IF(AND(AG1047021=1,D1047021="Military",H1047021&lt;&gt;"Not given")=TRUE(),IF(SUMIFS(#REF!,#REF!,A1047021)&gt;0,ABS((SUMIFS(#REF!,#REF!,A1047021)/VLOOKUP("USD",'[1]Exchange Rates'!B$1:C$1048576,2,0)))/S1047021,"."),".")</f>
        <v>.</v>
      </c>
      <c r="BF1047021" s="1" t="str">
        <f aca="false">IF(AND(AG1047021=1,D1047021="Military",H1047021&lt;&gt;"Not given")=TRUE(),IF(SUMIFS(#REF!,#REF!,A1047021)&gt;0,IF((ABS((SUMIFS(#REF!,#REF!,A1047021)/VLOOKUP("USD",'[1]Exchange Rates'!B$1:C$1048576,2,0)))/S1047021)&gt;1,(SUMIFS(#REF!,#REF!,A1047021)-S1047021)/S1047021,(S1047021-SUMIFS(#REF!,#REF!,A1047021))/SUMIFS(#REF!,#REF!,A1047021)),"."),".")</f>
        <v>.</v>
      </c>
    </row>
    <row r="1047022" customFormat="false" ht="15.75" hidden="false" customHeight="true" outlineLevel="0" collapsed="false">
      <c r="A1047022" s="3" t="s">
        <v>104</v>
      </c>
      <c r="B1047022" s="37" t="s">
        <v>57</v>
      </c>
      <c r="C1047022" s="38" t="n">
        <v>44819</v>
      </c>
      <c r="D1047022" s="37" t="s">
        <v>105</v>
      </c>
      <c r="E1047022" s="3" t="s">
        <v>106</v>
      </c>
      <c r="F1047022" s="4" t="s">
        <v>346</v>
      </c>
      <c r="G1047022" s="5" t="s">
        <v>61</v>
      </c>
      <c r="H1047022" s="53" t="n">
        <v>600000000</v>
      </c>
      <c r="I1047022" s="37" t="s">
        <v>362</v>
      </c>
      <c r="J1047022" s="7" t="str">
        <f aca="false">VLOOKUP($I1047022,'[1]Price List, Weapons &amp; Items'!B$1:C$1048576,2,0)</f>
        <v>Ammunition for light infantry</v>
      </c>
      <c r="K1047022" s="7" t="str">
        <f aca="false">IF(I1047022=".",I1047022,VLOOKUP($I1047022,'[1]Price List, Weapons &amp; Items'!B$1:D$1048576,3,0))</f>
        <v>Small Arms and Light Weapons (SALW) ammunition</v>
      </c>
      <c r="L1047022" s="8" t="n">
        <f aca="false">VLOOKUP(I1047022,'[1]Price List, Weapons &amp; Items'!B$1:E$1048576,4,0)</f>
        <v>0</v>
      </c>
      <c r="M1047022" s="40" t="n">
        <v>24000000</v>
      </c>
      <c r="N1047022" s="9" t="n">
        <v>24000000</v>
      </c>
      <c r="O1047022" s="9" t="n">
        <f aca="false">VLOOKUP($I1047022,'[1]Price List, Weapons &amp; Items'!B$1:G$1048576,6,0)</f>
        <v>0.47</v>
      </c>
      <c r="P1047022" s="6" t="str">
        <f aca="false">IF(TYPE(M1047022)=1,IF(TYPE(O1047022)=1,M1047022*O1047022,"No price"),".")</f>
        <v>No price</v>
      </c>
      <c r="Q1047022" s="6" t="str">
        <f aca="false">IF(TYPE(N1047022)=1,IF(TYPE(O1047022)=1,N1047022*O1047022,"No price"),".")</f>
        <v>No price</v>
      </c>
      <c r="R1047022" s="6" t="str">
        <f aca="false">IF(AG1047022=1,IF(H1047022&lt;&gt;"Not given",H1047022,IF(TYPE(H1047022)=2,IF(SUMIFS(#REF!,#REF!,A1047022)&gt;0,SUMIFS(#REF!,#REF!,A1047022),"."),"Format error")),"")</f>
        <v/>
      </c>
      <c r="S1047022" s="6" t="str">
        <f aca="false">IF(AND(AG1047022=1,R1047022&lt;&gt;".")=TRUE(),R1047022/VLOOKUP(G1047022,'[1]Exchange Rates'!B$1:C$1048576,2,0),IF(R1047022=".",".",""))</f>
        <v/>
      </c>
      <c r="T1047022" s="6" t="str">
        <f aca="false">IF(AG1047022=1,IF(AI1047022="Value is not given at all",".",IF(AI1047022="Value is given by the source",S1047022,IF(AI1047022="Value is calculated with prices",(IF(SUMIFS(#REF!,#REF!,A1047022)&gt;0,SUMIFS(#REF!,#REF!,A1047022),"."))/VLOOKUP("USD",'[1]Exchange Rates'!B$1:C$1048576,2,0),"Error with coding"))),"")</f>
        <v/>
      </c>
      <c r="U1047022" s="5" t="s">
        <v>63</v>
      </c>
      <c r="V1047022" s="42" t="s">
        <v>347</v>
      </c>
      <c r="W1047022" s="45" t="s">
        <v>72</v>
      </c>
      <c r="X1047022" s="45" t="s">
        <v>76</v>
      </c>
      <c r="Y1047022" s="45" t="s">
        <v>363</v>
      </c>
      <c r="Z1047022" s="43" t="n">
        <v>0</v>
      </c>
      <c r="AA1047022" s="5" t="n">
        <v>0</v>
      </c>
      <c r="AB1047022" s="5" t="n">
        <f aca="false">IF(AND(D1047022="Humanitarian", AE1047022&lt;&gt;"."), 1, 0)</f>
        <v>0</v>
      </c>
      <c r="AC1047022" s="5" t="n">
        <f aca="false">IF(OR(M1047022="undisclosed", M1047022="."), 0, IF(M1047022=N1047022, 1, 0))</f>
        <v>1</v>
      </c>
      <c r="AD1047022" s="5" t="n">
        <v>1</v>
      </c>
      <c r="AE1047022" s="45" t="s">
        <v>108</v>
      </c>
      <c r="AF1047022" s="12" t="str">
        <f aca="false">""</f>
        <v/>
      </c>
      <c r="AG1047022" s="36" t="n">
        <v>0</v>
      </c>
      <c r="AH1047022" s="46" t="s">
        <v>66</v>
      </c>
      <c r="AI1047022" s="36" t="s">
        <v>66</v>
      </c>
      <c r="AJ1047022" s="36" t="n">
        <v>1</v>
      </c>
      <c r="AK1047022" s="36" t="n">
        <v>9</v>
      </c>
      <c r="AL1047022" s="36" t="n">
        <v>0</v>
      </c>
      <c r="AM1047022" s="36" t="n">
        <f aca="false">IF(OR(AN1047022="2022-2023",AN1047022=2022), 1, 0)</f>
        <v>1</v>
      </c>
      <c r="AN1047022" s="36" t="s">
        <v>68</v>
      </c>
      <c r="AO1047022" s="36" t="n">
        <f aca="false">VLOOKUP($I1047022,'[1]Price List, Weapons &amp; Items'!B$1:F$1048576,5,0)</f>
        <v>0</v>
      </c>
      <c r="AP1047022" s="36" t="n">
        <f aca="false">IF(AND(AO1047022=1,M1047022="undisclosed")=TRUE(),1,0)</f>
        <v>0</v>
      </c>
      <c r="AQ1047022" s="36" t="n">
        <f aca="false">IF(AND(AO1047022=1,N1047022="undisclosed")=TRUE(),1,0)</f>
        <v>0</v>
      </c>
      <c r="AR1047022" s="36" t="n">
        <f aca="false">IFERROR(IF(SEARCH("ammuni",I1047022,1)&gt;0,1,0),0)</f>
        <v>1</v>
      </c>
      <c r="AS1047022" s="5" t="str">
        <f aca="false">VLOOKUP($I1047022,'[1]Price List, Weapons &amp; Items'!B$1:L$1048576,COLUMN('[1]Price List, Weapons &amp; Items'!$J$11)-1,0)</f>
        <v>Miscellaneous</v>
      </c>
      <c r="AT1047022" s="5" t="str">
        <f aca="false">IF(I1047022=".",".",VLOOKUP($I1047022,'[1]Price List, Weapons &amp; Items'!B$1:J$1048576,3,0))</f>
        <v>Small Arms and Light Weapons (SALW) ammunition</v>
      </c>
      <c r="AU1047022" s="13" t="str">
        <f aca="true">IF(AG1047022=1,(OFFSET(I1047022,0,0,COUNTIF(#REF!,A1047022),1)),"")</f>
        <v/>
      </c>
      <c r="AV1047022" s="5" t="n">
        <f aca="false">VLOOKUP($I1047022,'[1]Price List, Weapons &amp; Items'!B$1:L$1048576,COLUMN('[1]Price List, Weapons &amp; Items'!$L$11)-1,0)</f>
        <v>0</v>
      </c>
      <c r="AW1047022" s="5" t="n">
        <f aca="false">IF(U1047022="Yes",1,0)</f>
        <v>1</v>
      </c>
      <c r="AX1047022" s="5" t="n">
        <f aca="false">IF(D1047022="Military",IF(OR(IFERROR(SEARCH("equipment",E1047022,1),0)&gt;0,IFERROR(SEARCH("weapons",E1047022,1),0)&gt;0),1,0),0)</f>
        <v>1</v>
      </c>
      <c r="AY1047022" s="5" t="str">
        <f aca="false">IFERROR(IF(VALUE(TEXT(C1047022,"mm"))=IF(AK1047022&gt;12,AK1047022-12,AK1047022),".",IF(TEXT(C1047022,"mm")="01",".",1)),"Value is not in date format")</f>
        <v>.</v>
      </c>
      <c r="AZ1047022" s="5" t="str">
        <f aca="false">IF(AND(A1047022=A1047021,C1047022=C1047021)=TRUE(),IF(F1047022=F1047021,".","1"),".")</f>
        <v>.</v>
      </c>
      <c r="BA1047022" s="5" t="str">
        <f aca="false">IF(AND(_xlfn.ISFORMULA(R1047022),_xlfn.ISFORMULA(S1047022),_xlfn.ISFORMULA(T1047022))=TRUE(),".",1)</f>
        <v>.</v>
      </c>
      <c r="BB1047022" s="5" t="str">
        <f aca="false">IF(T1047022&lt;&gt;".",IF(T1047022&gt;S1047022,1,"."),".")</f>
        <v>.</v>
      </c>
      <c r="BC1047022" s="5" t="n">
        <f aca="false">IFERROR(VLOOKUP(B1047022,'[1]Share, Heavy Weapons to Ukraine'!B$1:AA$1048576,COLUMN('[1]Share, Heavy Weapons to Ukraine'!C1047031)-1,0),0)</f>
        <v>1</v>
      </c>
      <c r="BD1047022" s="5" t="n">
        <f aca="false">VLOOKUP(Sheet1!B1047022,'[1]Country Summary (€)'!B$1:F$1048576,COLUMN('[1]Country Summary (€)'!C1047032)-1,FALSE())</f>
        <v>0</v>
      </c>
      <c r="BE1047022" s="5" t="str">
        <f aca="false">IF(AND(AG1047022=1,D1047022="Military",H1047022&lt;&gt;"Not given")=TRUE(),IF(SUMIFS(#REF!,#REF!,A1047022)&gt;0,ABS((SUMIFS(#REF!,#REF!,A1047022)/VLOOKUP("USD",'[1]Exchange Rates'!B$1:C$1048576,2,0)))/S1047022,"."),".")</f>
        <v>.</v>
      </c>
      <c r="BF1047022" s="1" t="str">
        <f aca="false">IF(AND(AG1047022=1,D1047022="Military",H1047022&lt;&gt;"Not given")=TRUE(),IF(SUMIFS(#REF!,#REF!,A1047022)&gt;0,IF((ABS((SUMIFS(#REF!,#REF!,A1047022)/VLOOKUP("USD",'[1]Exchange Rates'!B$1:C$1048576,2,0)))/S1047022)&gt;1,(SUMIFS(#REF!,#REF!,A1047022)-S1047022)/S1047022,(S1047022-SUMIFS(#REF!,#REF!,A1047022))/SUMIFS(#REF!,#REF!,A1047022)),"."),".")</f>
        <v>.</v>
      </c>
    </row>
    <row r="1047023" customFormat="false" ht="15.75" hidden="false" customHeight="true" outlineLevel="0" collapsed="false">
      <c r="A1047023" s="3" t="s">
        <v>104</v>
      </c>
      <c r="B1047023" s="37" t="s">
        <v>57</v>
      </c>
      <c r="C1047023" s="38" t="n">
        <v>44819</v>
      </c>
      <c r="D1047023" s="37" t="s">
        <v>105</v>
      </c>
      <c r="E1047023" s="3" t="s">
        <v>106</v>
      </c>
      <c r="F1047023" s="4" t="s">
        <v>346</v>
      </c>
      <c r="G1047023" s="5" t="s">
        <v>61</v>
      </c>
      <c r="H1047023" s="53" t="n">
        <v>600000000</v>
      </c>
      <c r="I1047023" s="37" t="s">
        <v>319</v>
      </c>
      <c r="J1047023" s="7" t="str">
        <f aca="false">VLOOKUP($I1047023,'[1]Price List, Weapons &amp; Items'!B$1:C$1048576,2,0)</f>
        <v>Military equipment</v>
      </c>
      <c r="K1047023" s="7" t="str">
        <f aca="false">IF(I1047023=".",I1047023,VLOOKUP($I1047023,'[1]Price List, Weapons &amp; Items'!B$1:D$1048576,3,0))</f>
        <v>Military equipment</v>
      </c>
      <c r="L1047023" s="8" t="n">
        <f aca="false">VLOOKUP(I1047023,'[1]Price List, Weapons &amp; Items'!B$1:E$1048576,4,0)</f>
        <v>0</v>
      </c>
      <c r="M1047023" s="40" t="s">
        <v>166</v>
      </c>
      <c r="N1047023" s="9" t="s">
        <v>166</v>
      </c>
      <c r="O1047023" s="9" t="n">
        <f aca="false">VLOOKUP($I1047023,'[1]Price List, Weapons &amp; Items'!B$1:G$1048576,6,0)</f>
        <v>2320</v>
      </c>
      <c r="P1047023" s="6" t="str">
        <f aca="false">IF(TYPE(M1047023)=1,IF(TYPE(O1047023)=1,M1047023*O1047023,"No price"),".")</f>
        <v>.</v>
      </c>
      <c r="Q1047023" s="6" t="str">
        <f aca="false">IF(TYPE(N1047023)=1,IF(TYPE(O1047023)=1,N1047023*O1047023,"No price"),".")</f>
        <v>.</v>
      </c>
      <c r="R1047023" s="6" t="str">
        <f aca="false">IF(AG1047023=1,IF(H1047023&lt;&gt;"Not given",H1047023,IF(TYPE(H1047023)=2,IF(SUMIFS(#REF!,#REF!,A1047023)&gt;0,SUMIFS(#REF!,#REF!,A1047023),"."),"Format error")),"")</f>
        <v/>
      </c>
      <c r="S1047023" s="6" t="str">
        <f aca="false">IF(AND(AG1047023=1,R1047023&lt;&gt;".")=TRUE(),R1047023/VLOOKUP(G1047023,'[1]Exchange Rates'!B$1:C$1048576,2,0),IF(R1047023=".",".",""))</f>
        <v/>
      </c>
      <c r="T1047023" s="6" t="str">
        <f aca="false">IF(AG1047023=1,IF(AI1047023="Value is not given at all",".",IF(AI1047023="Value is given by the source",S1047023,IF(AI1047023="Value is calculated with prices",(IF(SUMIFS(#REF!,#REF!,A1047023)&gt;0,SUMIFS(#REF!,#REF!,A1047023),"."))/VLOOKUP("USD",'[1]Exchange Rates'!B$1:C$1048576,2,0),"Error with coding"))),"")</f>
        <v/>
      </c>
      <c r="U1047023" s="5" t="s">
        <v>63</v>
      </c>
      <c r="V1047023" s="42" t="s">
        <v>347</v>
      </c>
      <c r="W1047023" s="45" t="s">
        <v>72</v>
      </c>
      <c r="X1047023" s="45" t="s">
        <v>76</v>
      </c>
      <c r="Y1047023" s="45" t="s">
        <v>364</v>
      </c>
      <c r="Z1047023" s="43" t="n">
        <v>0</v>
      </c>
      <c r="AA1047023" s="5" t="n">
        <v>0</v>
      </c>
      <c r="AB1047023" s="5" t="n">
        <f aca="false">IF(AND(D1047023="Humanitarian", AE1047023&lt;&gt;"."), 1, 0)</f>
        <v>0</v>
      </c>
      <c r="AC1047023" s="5" t="n">
        <f aca="false">IF(OR(M1047023="undisclosed", M1047023="."), 0, IF(M1047023=N1047023, 1, 0))</f>
        <v>0</v>
      </c>
      <c r="AD1047023" s="5" t="n">
        <v>1</v>
      </c>
      <c r="AE1047023" s="45" t="s">
        <v>108</v>
      </c>
      <c r="AF1047023" s="12" t="str">
        <f aca="false">""</f>
        <v/>
      </c>
      <c r="AG1047023" s="36" t="n">
        <v>0</v>
      </c>
      <c r="AH1047023" s="46" t="s">
        <v>66</v>
      </c>
      <c r="AI1047023" s="36" t="s">
        <v>66</v>
      </c>
      <c r="AJ1047023" s="36" t="n">
        <v>1</v>
      </c>
      <c r="AK1047023" s="36" t="n">
        <v>9</v>
      </c>
      <c r="AL1047023" s="36" t="n">
        <v>0</v>
      </c>
      <c r="AM1047023" s="36" t="n">
        <f aca="false">IF(OR(AN1047023="2022-2023",AN1047023=2022), 1, 0)</f>
        <v>1</v>
      </c>
      <c r="AN1047023" s="36" t="s">
        <v>68</v>
      </c>
      <c r="AO1047023" s="36" t="n">
        <f aca="false">VLOOKUP($I1047023,'[1]Price List, Weapons &amp; Items'!B$1:F$1048576,5,0)</f>
        <v>0</v>
      </c>
      <c r="AP1047023" s="36" t="n">
        <f aca="false">IF(AND(AO1047023=1,M1047023="undisclosed")=TRUE(),1,0)</f>
        <v>0</v>
      </c>
      <c r="AQ1047023" s="36" t="n">
        <f aca="false">IF(AND(AO1047023=1,N1047023="undisclosed")=TRUE(),1,0)</f>
        <v>0</v>
      </c>
      <c r="AR1047023" s="36" t="n">
        <f aca="false">IFERROR(IF(SEARCH("ammuni",I1047023,1)&gt;0,1,0),0)</f>
        <v>0</v>
      </c>
      <c r="AS1047023" s="5" t="str">
        <f aca="false">VLOOKUP($I1047023,'[1]Price List, Weapons &amp; Items'!B$1:L$1048576,COLUMN('[1]Price List, Weapons &amp; Items'!$J$11)-1,0)</f>
        <v>Media reports (incl. social media)</v>
      </c>
      <c r="AT1047023" s="5" t="str">
        <f aca="false">IF(I1047023=".",".",VLOOKUP($I1047023,'[1]Price List, Weapons &amp; Items'!B$1:J$1048576,3,0))</f>
        <v>Military equipment</v>
      </c>
      <c r="AU1047023" s="13" t="str">
        <f aca="true">IF(AG1047023=1,(OFFSET(I1047023,0,0,COUNTIF(#REF!,A1047023),1)),"")</f>
        <v/>
      </c>
      <c r="AV1047023" s="5" t="n">
        <f aca="false">VLOOKUP($I1047023,'[1]Price List, Weapons &amp; Items'!B$1:L$1048576,COLUMN('[1]Price List, Weapons &amp; Items'!$L$11)-1,0)</f>
        <v>0</v>
      </c>
      <c r="AW1047023" s="5" t="n">
        <f aca="false">IF(U1047023="Yes",1,0)</f>
        <v>1</v>
      </c>
      <c r="AX1047023" s="5" t="n">
        <f aca="false">IF(D1047023="Military",IF(OR(IFERROR(SEARCH("equipment",E1047023,1),0)&gt;0,IFERROR(SEARCH("weapons",E1047023,1),0)&gt;0),1,0),0)</f>
        <v>1</v>
      </c>
      <c r="AY1047023" s="5" t="str">
        <f aca="false">IFERROR(IF(VALUE(TEXT(C1047023,"mm"))=IF(AK1047023&gt;12,AK1047023-12,AK1047023),".",IF(TEXT(C1047023,"mm")="01",".",1)),"Value is not in date format")</f>
        <v>.</v>
      </c>
      <c r="AZ1047023" s="5" t="str">
        <f aca="false">IF(AND(A1047023=A1047022,C1047023=C1047022)=TRUE(),IF(F1047023=F1047022,".","1"),".")</f>
        <v>.</v>
      </c>
      <c r="BA1047023" s="5" t="str">
        <f aca="false">IF(AND(_xlfn.ISFORMULA(R1047023),_xlfn.ISFORMULA(S1047023),_xlfn.ISFORMULA(T1047023))=TRUE(),".",1)</f>
        <v>.</v>
      </c>
      <c r="BB1047023" s="5" t="str">
        <f aca="false">IF(T1047023&lt;&gt;".",IF(T1047023&gt;S1047023,1,"."),".")</f>
        <v>.</v>
      </c>
      <c r="BC1047023" s="5" t="n">
        <f aca="false">IFERROR(VLOOKUP(B1047023,'[1]Share, Heavy Weapons to Ukraine'!B$1:AA$1048576,COLUMN('[1]Share, Heavy Weapons to Ukraine'!C1047032)-1,0),0)</f>
        <v>1</v>
      </c>
      <c r="BD1047023" s="5" t="n">
        <f aca="false">VLOOKUP(Sheet1!B1047023,'[1]Country Summary (€)'!B$1:F$1048576,COLUMN('[1]Country Summary (€)'!C1047033)-1,FALSE())</f>
        <v>0</v>
      </c>
      <c r="BE1047023" s="5" t="str">
        <f aca="false">IF(AND(AG1047023=1,D1047023="Military",H1047023&lt;&gt;"Not given")=TRUE(),IF(SUMIFS(#REF!,#REF!,A1047023)&gt;0,ABS((SUMIFS(#REF!,#REF!,A1047023)/VLOOKUP("USD",'[1]Exchange Rates'!B$1:C$1048576,2,0)))/S1047023,"."),".")</f>
        <v>.</v>
      </c>
      <c r="BF1047023" s="1" t="str">
        <f aca="false">IF(AND(AG1047023=1,D1047023="Military",H1047023&lt;&gt;"Not given")=TRUE(),IF(SUMIFS(#REF!,#REF!,A1047023)&gt;0,IF((ABS((SUMIFS(#REF!,#REF!,A1047023)/VLOOKUP("USD",'[1]Exchange Rates'!B$1:C$1048576,2,0)))/S1047023)&gt;1,(SUMIFS(#REF!,#REF!,A1047023)-S1047023)/S1047023,(S1047023-SUMIFS(#REF!,#REF!,A1047023))/SUMIFS(#REF!,#REF!,A1047023)),"."),".")</f>
        <v>.</v>
      </c>
    </row>
    <row r="1047024" customFormat="false" ht="15.75" hidden="false" customHeight="true" outlineLevel="0" collapsed="false">
      <c r="A1047024" s="3" t="s">
        <v>104</v>
      </c>
      <c r="B1047024" s="37" t="s">
        <v>57</v>
      </c>
      <c r="C1047024" s="38" t="n">
        <v>44819</v>
      </c>
      <c r="D1047024" s="37" t="s">
        <v>105</v>
      </c>
      <c r="E1047024" s="3" t="s">
        <v>106</v>
      </c>
      <c r="F1047024" s="4" t="s">
        <v>346</v>
      </c>
      <c r="G1047024" s="5" t="s">
        <v>61</v>
      </c>
      <c r="H1047024" s="53" t="n">
        <v>600000000</v>
      </c>
      <c r="I1047024" s="37" t="s">
        <v>365</v>
      </c>
      <c r="J1047024" s="7" t="str">
        <f aca="false">VLOOKUP($I1047024,'[1]Price List, Weapons &amp; Items'!B$1:C$1048576,2,0)</f>
        <v>Military equipment</v>
      </c>
      <c r="K1047024" s="7" t="str">
        <f aca="false">IF(I1047024=".",I1047024,VLOOKUP($I1047024,'[1]Price List, Weapons &amp; Items'!B$1:D$1048576,3,0))</f>
        <v>Military equipment</v>
      </c>
      <c r="L1047024" s="8" t="n">
        <f aca="false">VLOOKUP(I1047024,'[1]Price List, Weapons &amp; Items'!B$1:E$1048576,4,0)</f>
        <v>0</v>
      </c>
      <c r="M1047024" s="40" t="s">
        <v>166</v>
      </c>
      <c r="N1047024" s="9" t="s">
        <v>166</v>
      </c>
      <c r="O1047024" s="9" t="str">
        <f aca="false">VLOOKUP($I1047024,'[1]Price List, Weapons &amp; Items'!B$1:G$1048576,6,0)</f>
        <v>.</v>
      </c>
      <c r="P1047024" s="6" t="str">
        <f aca="false">IF(TYPE(M1047024)=1,IF(TYPE(O1047024)=1,M1047024*O1047024,"No price"),".")</f>
        <v>.</v>
      </c>
      <c r="Q1047024" s="6" t="str">
        <f aca="false">IF(TYPE(N1047024)=1,IF(TYPE(O1047024)=1,N1047024*O1047024,"No price"),".")</f>
        <v>.</v>
      </c>
      <c r="R1047024" s="6" t="str">
        <f aca="false">IF(AG1047024=1,IF(H1047024&lt;&gt;"Not given",H1047024,IF(TYPE(H1047024)=2,IF(SUMIFS(#REF!,#REF!,A1047024)&gt;0,SUMIFS(#REF!,#REF!,A1047024),"."),"Format error")),"")</f>
        <v/>
      </c>
      <c r="S1047024" s="6" t="str">
        <f aca="false">IF(AND(AG1047024=1,R1047024&lt;&gt;".")=TRUE(),R1047024/VLOOKUP(G1047024,'[1]Exchange Rates'!B$1:C$1048576,2,0),IF(R1047024=".",".",""))</f>
        <v/>
      </c>
      <c r="T1047024" s="6" t="str">
        <f aca="false">IF(AG1047024=1,IF(AI1047024="Value is not given at all",".",IF(AI1047024="Value is given by the source",S1047024,IF(AI1047024="Value is calculated with prices",(IF(SUMIFS(#REF!,#REF!,A1047024)&gt;0,SUMIFS(#REF!,#REF!,A1047024),"."))/VLOOKUP("USD",'[1]Exchange Rates'!B$1:C$1048576,2,0),"Error with coding"))),"")</f>
        <v/>
      </c>
      <c r="U1047024" s="5" t="s">
        <v>63</v>
      </c>
      <c r="V1047024" s="42" t="s">
        <v>347</v>
      </c>
      <c r="W1047024" s="45" t="s">
        <v>72</v>
      </c>
      <c r="X1047024" s="45" t="s">
        <v>76</v>
      </c>
      <c r="Y1047024" s="45" t="s">
        <v>366</v>
      </c>
      <c r="Z1047024" s="43" t="n">
        <v>0</v>
      </c>
      <c r="AA1047024" s="5" t="n">
        <v>0</v>
      </c>
      <c r="AB1047024" s="5" t="n">
        <f aca="false">IF(AND(D1047024="Humanitarian", AE1047024&lt;&gt;"."), 1, 0)</f>
        <v>0</v>
      </c>
      <c r="AC1047024" s="5" t="n">
        <f aca="false">IF(OR(M1047024="undisclosed", M1047024="."), 0, IF(M1047024=N1047024, 1, 0))</f>
        <v>0</v>
      </c>
      <c r="AD1047024" s="5" t="n">
        <v>1</v>
      </c>
      <c r="AE1047024" s="45" t="s">
        <v>108</v>
      </c>
      <c r="AF1047024" s="12" t="str">
        <f aca="false">""</f>
        <v/>
      </c>
      <c r="AG1047024" s="36" t="n">
        <v>0</v>
      </c>
      <c r="AH1047024" s="46" t="s">
        <v>66</v>
      </c>
      <c r="AI1047024" s="36" t="s">
        <v>66</v>
      </c>
      <c r="AJ1047024" s="36" t="n">
        <v>1</v>
      </c>
      <c r="AK1047024" s="36" t="n">
        <v>9</v>
      </c>
      <c r="AL1047024" s="36" t="n">
        <v>0</v>
      </c>
      <c r="AM1047024" s="36" t="n">
        <f aca="false">IF(OR(AN1047024="2022-2023",AN1047024=2022), 1, 0)</f>
        <v>1</v>
      </c>
      <c r="AN1047024" s="36" t="s">
        <v>68</v>
      </c>
      <c r="AO1047024" s="36" t="n">
        <f aca="false">VLOOKUP($I1047024,'[1]Price List, Weapons &amp; Items'!B$1:F$1048576,5,0)</f>
        <v>0</v>
      </c>
      <c r="AP1047024" s="36" t="n">
        <f aca="false">IF(AND(AO1047024=1,M1047024="undisclosed")=TRUE(),1,0)</f>
        <v>0</v>
      </c>
      <c r="AQ1047024" s="36" t="n">
        <f aca="false">IF(AND(AO1047024=1,N1047024="undisclosed")=TRUE(),1,0)</f>
        <v>0</v>
      </c>
      <c r="AR1047024" s="36" t="n">
        <f aca="false">IFERROR(IF(SEARCH("ammuni",I1047024,1)&gt;0,1,0),0)</f>
        <v>0</v>
      </c>
      <c r="AS1047024" s="5" t="str">
        <f aca="false">VLOOKUP($I1047024,'[1]Price List, Weapons &amp; Items'!B$1:L$1048576,COLUMN('[1]Price List, Weapons &amp; Items'!$J$11)-1,0)</f>
        <v>.</v>
      </c>
      <c r="AT1047024" s="5" t="str">
        <f aca="false">IF(I1047024=".",".",VLOOKUP($I1047024,'[1]Price List, Weapons &amp; Items'!B$1:J$1048576,3,0))</f>
        <v>Military equipment</v>
      </c>
      <c r="AU1047024" s="13" t="str">
        <f aca="true">IF(AG1047024=1,(OFFSET(I1047024,0,0,COUNTIF(#REF!,A1047024),1)),"")</f>
        <v/>
      </c>
      <c r="AV1047024" s="5" t="str">
        <f aca="false">VLOOKUP($I1047024,'[1]Price List, Weapons &amp; Items'!B$1:L$1048576,COLUMN('[1]Price List, Weapons &amp; Items'!$L$11)-1,0)</f>
        <v>no price, 0 count</v>
      </c>
      <c r="AW1047024" s="5" t="n">
        <f aca="false">IF(U1047024="Yes",1,0)</f>
        <v>1</v>
      </c>
      <c r="AX1047024" s="5" t="n">
        <f aca="false">IF(D1047024="Military",IF(OR(IFERROR(SEARCH("equipment",E1047024,1),0)&gt;0,IFERROR(SEARCH("weapons",E1047024,1),0)&gt;0),1,0),0)</f>
        <v>1</v>
      </c>
      <c r="AY1047024" s="5" t="str">
        <f aca="false">IFERROR(IF(VALUE(TEXT(C1047024,"mm"))=IF(AK1047024&gt;12,AK1047024-12,AK1047024),".",IF(TEXT(C1047024,"mm")="01",".",1)),"Value is not in date format")</f>
        <v>.</v>
      </c>
      <c r="AZ1047024" s="5" t="str">
        <f aca="false">IF(AND(A1047024=A1047023,C1047024=C1047023)=TRUE(),IF(F1047024=F1047023,".","1"),".")</f>
        <v>.</v>
      </c>
      <c r="BA1047024" s="5" t="str">
        <f aca="false">IF(AND(_xlfn.ISFORMULA(R1047024),_xlfn.ISFORMULA(S1047024),_xlfn.ISFORMULA(T1047024))=TRUE(),".",1)</f>
        <v>.</v>
      </c>
      <c r="BB1047024" s="5" t="str">
        <f aca="false">IF(T1047024&lt;&gt;".",IF(T1047024&gt;S1047024,1,"."),".")</f>
        <v>.</v>
      </c>
      <c r="BC1047024" s="5" t="n">
        <f aca="false">IFERROR(VLOOKUP(B1047024,'[1]Share, Heavy Weapons to Ukraine'!B$1:AA$1048576,COLUMN('[1]Share, Heavy Weapons to Ukraine'!C1047033)-1,0),0)</f>
        <v>1</v>
      </c>
      <c r="BD1047024" s="5" t="n">
        <f aca="false">VLOOKUP(Sheet1!B1047024,'[1]Country Summary (€)'!B$1:F$1048576,COLUMN('[1]Country Summary (€)'!C1047034)-1,FALSE())</f>
        <v>0</v>
      </c>
      <c r="BE1047024" s="5" t="str">
        <f aca="false">IF(AND(AG1047024=1,D1047024="Military",H1047024&lt;&gt;"Not given")=TRUE(),IF(SUMIFS(#REF!,#REF!,A1047024)&gt;0,ABS((SUMIFS(#REF!,#REF!,A1047024)/VLOOKUP("USD",'[1]Exchange Rates'!B$1:C$1048576,2,0)))/S1047024,"."),".")</f>
        <v>.</v>
      </c>
      <c r="BF1047024" s="1" t="str">
        <f aca="false">IF(AND(AG1047024=1,D1047024="Military",H1047024&lt;&gt;"Not given")=TRUE(),IF(SUMIFS(#REF!,#REF!,A1047024)&gt;0,IF((ABS((SUMIFS(#REF!,#REF!,A1047024)/VLOOKUP("USD",'[1]Exchange Rates'!B$1:C$1048576,2,0)))/S1047024)&gt;1,(SUMIFS(#REF!,#REF!,A1047024)-S1047024)/S1047024,(S1047024-SUMIFS(#REF!,#REF!,A1047024))/SUMIFS(#REF!,#REF!,A1047024)),"."),".")</f>
        <v>.</v>
      </c>
    </row>
    <row r="1047025" customFormat="false" ht="15.75" hidden="false" customHeight="true" outlineLevel="0" collapsed="false">
      <c r="A1047025" s="3" t="s">
        <v>104</v>
      </c>
      <c r="B1047025" s="37" t="s">
        <v>57</v>
      </c>
      <c r="C1047025" s="38" t="n">
        <v>44819</v>
      </c>
      <c r="D1047025" s="37" t="s">
        <v>105</v>
      </c>
      <c r="E1047025" s="3" t="s">
        <v>106</v>
      </c>
      <c r="F1047025" s="4" t="s">
        <v>346</v>
      </c>
      <c r="G1047025" s="5" t="s">
        <v>61</v>
      </c>
      <c r="H1047025" s="53" t="n">
        <v>600000000</v>
      </c>
      <c r="I1047025" s="37" t="s">
        <v>344</v>
      </c>
      <c r="J1047025" s="7" t="str">
        <f aca="false">VLOOKUP($I1047025,'[1]Price List, Weapons &amp; Items'!B$1:C$1048576,2,0)</f>
        <v>Military equipment</v>
      </c>
      <c r="K1047025" s="7" t="str">
        <f aca="false">IF(I1047025=".",I1047025,VLOOKUP($I1047025,'[1]Price List, Weapons &amp; Items'!B$1:D$1048576,3,0))</f>
        <v>Military equipment</v>
      </c>
      <c r="L1047025" s="8" t="n">
        <f aca="false">VLOOKUP(I1047025,'[1]Price List, Weapons &amp; Items'!B$1:E$1048576,4,0)</f>
        <v>0</v>
      </c>
      <c r="M1047025" s="40" t="s">
        <v>166</v>
      </c>
      <c r="N1047025" s="9" t="s">
        <v>166</v>
      </c>
      <c r="O1047025" s="9" t="str">
        <f aca="false">VLOOKUP($I1047025,'[1]Price List, Weapons &amp; Items'!B$1:G$1048576,6,0)</f>
        <v>.</v>
      </c>
      <c r="P1047025" s="6" t="str">
        <f aca="false">IF(TYPE(M1047025)=1,IF(TYPE(O1047025)=1,M1047025*O1047025,"No price"),".")</f>
        <v>.</v>
      </c>
      <c r="Q1047025" s="6" t="str">
        <f aca="false">IF(TYPE(N1047025)=1,IF(TYPE(O1047025)=1,N1047025*O1047025,"No price"),".")</f>
        <v>.</v>
      </c>
      <c r="R1047025" s="6" t="str">
        <f aca="false">IF(AG1047025=1,IF(H1047025&lt;&gt;"Not given",H1047025,IF(TYPE(H1047025)=2,IF(SUMIFS(#REF!,#REF!,A1047025)&gt;0,SUMIFS(#REF!,#REF!,A1047025),"."),"Format error")),"")</f>
        <v/>
      </c>
      <c r="S1047025" s="6" t="str">
        <f aca="false">IF(AND(AG1047025=1,R1047025&lt;&gt;".")=TRUE(),R1047025/VLOOKUP(G1047025,'[1]Exchange Rates'!B$1:C$1048576,2,0),IF(R1047025=".",".",""))</f>
        <v/>
      </c>
      <c r="T1047025" s="6" t="str">
        <f aca="false">IF(AG1047025=1,IF(AI1047025="Value is not given at all",".",IF(AI1047025="Value is given by the source",S1047025,IF(AI1047025="Value is calculated with prices",(IF(SUMIFS(#REF!,#REF!,A1047025)&gt;0,SUMIFS(#REF!,#REF!,A1047025),"."))/VLOOKUP("USD",'[1]Exchange Rates'!B$1:C$1048576,2,0),"Error with coding"))),"")</f>
        <v/>
      </c>
      <c r="U1047025" s="5" t="s">
        <v>63</v>
      </c>
      <c r="V1047025" s="42" t="s">
        <v>347</v>
      </c>
      <c r="W1047025" s="45" t="s">
        <v>72</v>
      </c>
      <c r="X1047025" s="45" t="s">
        <v>76</v>
      </c>
      <c r="Y1047025" s="45" t="s">
        <v>367</v>
      </c>
      <c r="Z1047025" s="43" t="n">
        <v>0</v>
      </c>
      <c r="AA1047025" s="5" t="n">
        <v>0</v>
      </c>
      <c r="AB1047025" s="5" t="n">
        <f aca="false">IF(AND(D1047025="Humanitarian", AE1047025&lt;&gt;"."), 1, 0)</f>
        <v>0</v>
      </c>
      <c r="AC1047025" s="5" t="n">
        <f aca="false">IF(OR(M1047025="undisclosed", M1047025="."), 0, IF(M1047025=N1047025, 1, 0))</f>
        <v>0</v>
      </c>
      <c r="AD1047025" s="5" t="n">
        <v>1</v>
      </c>
      <c r="AE1047025" s="45" t="s">
        <v>108</v>
      </c>
      <c r="AF1047025" s="12" t="str">
        <f aca="false">""</f>
        <v/>
      </c>
      <c r="AG1047025" s="36" t="n">
        <v>0</v>
      </c>
      <c r="AH1047025" s="46" t="s">
        <v>66</v>
      </c>
      <c r="AI1047025" s="36" t="s">
        <v>66</v>
      </c>
      <c r="AJ1047025" s="36" t="n">
        <v>1</v>
      </c>
      <c r="AK1047025" s="36" t="n">
        <v>9</v>
      </c>
      <c r="AL1047025" s="36" t="n">
        <v>0</v>
      </c>
      <c r="AM1047025" s="36" t="n">
        <f aca="false">IF(OR(AN1047025="2022-2023",AN1047025=2022), 1, 0)</f>
        <v>1</v>
      </c>
      <c r="AN1047025" s="36" t="s">
        <v>68</v>
      </c>
      <c r="AO1047025" s="36" t="n">
        <f aca="false">VLOOKUP($I1047025,'[1]Price List, Weapons &amp; Items'!B$1:F$1048576,5,0)</f>
        <v>0</v>
      </c>
      <c r="AP1047025" s="36" t="n">
        <f aca="false">IF(AND(AO1047025=1,M1047025="undisclosed")=TRUE(),1,0)</f>
        <v>0</v>
      </c>
      <c r="AQ1047025" s="36" t="n">
        <f aca="false">IF(AND(AO1047025=1,N1047025="undisclosed")=TRUE(),1,0)</f>
        <v>0</v>
      </c>
      <c r="AR1047025" s="36" t="n">
        <f aca="false">IFERROR(IF(SEARCH("ammuni",I1047025,1)&gt;0,1,0),0)</f>
        <v>0</v>
      </c>
      <c r="AS1047025" s="5" t="str">
        <f aca="false">VLOOKUP($I1047025,'[1]Price List, Weapons &amp; Items'!B$1:L$1048576,COLUMN('[1]Price List, Weapons &amp; Items'!$J$11)-1,0)</f>
        <v>.</v>
      </c>
      <c r="AT1047025" s="5" t="str">
        <f aca="false">IF(I1047025=".",".",VLOOKUP($I1047025,'[1]Price List, Weapons &amp; Items'!B$1:J$1048576,3,0))</f>
        <v>Military equipment</v>
      </c>
      <c r="AU1047025" s="13" t="str">
        <f aca="true">IF(AG1047025=1,(OFFSET(I1047025,0,0,COUNTIF(#REF!,A1047025),1)),"")</f>
        <v/>
      </c>
      <c r="AV1047025" s="5" t="str">
        <f aca="false">VLOOKUP($I1047025,'[1]Price List, Weapons &amp; Items'!B$1:L$1048576,COLUMN('[1]Price List, Weapons &amp; Items'!$L$11)-1,0)</f>
        <v>no price, 0 count</v>
      </c>
      <c r="AW1047025" s="5" t="n">
        <f aca="false">IF(U1047025="Yes",1,0)</f>
        <v>1</v>
      </c>
      <c r="AX1047025" s="5" t="n">
        <f aca="false">IF(D1047025="Military",IF(OR(IFERROR(SEARCH("equipment",E1047025,1),0)&gt;0,IFERROR(SEARCH("weapons",E1047025,1),0)&gt;0),1,0),0)</f>
        <v>1</v>
      </c>
      <c r="AY1047025" s="5" t="str">
        <f aca="false">IFERROR(IF(VALUE(TEXT(C1047025,"mm"))=IF(AK1047025&gt;12,AK1047025-12,AK1047025),".",IF(TEXT(C1047025,"mm")="01",".",1)),"Value is not in date format")</f>
        <v>.</v>
      </c>
      <c r="AZ1047025" s="5" t="str">
        <f aca="false">IF(AND(A1047025=A1047024,C1047025=C1047024)=TRUE(),IF(F1047025=F1047024,".","1"),".")</f>
        <v>.</v>
      </c>
      <c r="BA1047025" s="5" t="str">
        <f aca="false">IF(AND(_xlfn.ISFORMULA(R1047025),_xlfn.ISFORMULA(S1047025),_xlfn.ISFORMULA(T1047025))=TRUE(),".",1)</f>
        <v>.</v>
      </c>
      <c r="BB1047025" s="5" t="str">
        <f aca="false">IF(T1047025&lt;&gt;".",IF(T1047025&gt;S1047025,1,"."),".")</f>
        <v>.</v>
      </c>
      <c r="BC1047025" s="5" t="n">
        <f aca="false">IFERROR(VLOOKUP(B1047025,'[1]Share, Heavy Weapons to Ukraine'!B$1:AA$1048576,COLUMN('[1]Share, Heavy Weapons to Ukraine'!C1047034)-1,0),0)</f>
        <v>1</v>
      </c>
      <c r="BD1047025" s="5" t="n">
        <f aca="false">VLOOKUP(Sheet1!B1047025,'[1]Country Summary (€)'!B$1:F$1048576,COLUMN('[1]Country Summary (€)'!C1047035)-1,FALSE())</f>
        <v>0</v>
      </c>
      <c r="BE1047025" s="5" t="str">
        <f aca="false">IF(AND(AG1047025=1,D1047025="Military",H1047025&lt;&gt;"Not given")=TRUE(),IF(SUMIFS(#REF!,#REF!,A1047025)&gt;0,ABS((SUMIFS(#REF!,#REF!,A1047025)/VLOOKUP("USD",'[1]Exchange Rates'!B$1:C$1048576,2,0)))/S1047025,"."),".")</f>
        <v>.</v>
      </c>
      <c r="BF1047025" s="1" t="str">
        <f aca="false">IF(AND(AG1047025=1,D1047025="Military",H1047025&lt;&gt;"Not given")=TRUE(),IF(SUMIFS(#REF!,#REF!,A1047025)&gt;0,IF((ABS((SUMIFS(#REF!,#REF!,A1047025)/VLOOKUP("USD",'[1]Exchange Rates'!B$1:C$1048576,2,0)))/S1047025)&gt;1,(SUMIFS(#REF!,#REF!,A1047025)-S1047025)/S1047025,(S1047025-SUMIFS(#REF!,#REF!,A1047025))/SUMIFS(#REF!,#REF!,A1047025)),"."),".")</f>
        <v>.</v>
      </c>
    </row>
    <row r="1047026" customFormat="false" ht="15.75" hidden="false" customHeight="true" outlineLevel="0" collapsed="false">
      <c r="A1047026" s="3" t="s">
        <v>104</v>
      </c>
      <c r="B1047026" s="37" t="s">
        <v>57</v>
      </c>
      <c r="C1047026" s="38" t="n">
        <v>44819</v>
      </c>
      <c r="D1047026" s="37" t="s">
        <v>105</v>
      </c>
      <c r="E1047026" s="3" t="s">
        <v>106</v>
      </c>
      <c r="F1047026" s="4" t="s">
        <v>346</v>
      </c>
      <c r="G1047026" s="5" t="s">
        <v>61</v>
      </c>
      <c r="H1047026" s="53" t="n">
        <v>600000000</v>
      </c>
      <c r="I1047026" s="37" t="s">
        <v>368</v>
      </c>
      <c r="J1047026" s="7" t="str">
        <f aca="false">VLOOKUP($I1047026,'[1]Price List, Weapons &amp; Items'!B$1:C$1048576,2,0)</f>
        <v>Military equipment</v>
      </c>
      <c r="K1047026" s="7" t="str">
        <f aca="false">IF(I1047026=".",I1047026,VLOOKUP($I1047026,'[1]Price List, Weapons &amp; Items'!B$1:D$1048576,3,0))</f>
        <v>spare parts</v>
      </c>
      <c r="L1047026" s="8" t="n">
        <f aca="false">VLOOKUP(I1047026,'[1]Price List, Weapons &amp; Items'!B$1:E$1048576,4,0)</f>
        <v>0</v>
      </c>
      <c r="M1047026" s="40" t="s">
        <v>166</v>
      </c>
      <c r="N1047026" s="9" t="s">
        <v>166</v>
      </c>
      <c r="O1047026" s="9" t="str">
        <f aca="false">VLOOKUP($I1047026,'[1]Price List, Weapons &amp; Items'!B$1:G$1048576,6,0)</f>
        <v>.</v>
      </c>
      <c r="P1047026" s="6" t="str">
        <f aca="false">IF(TYPE(M1047026)=1,IF(TYPE(O1047026)=1,M1047026*O1047026,"No price"),".")</f>
        <v>.</v>
      </c>
      <c r="Q1047026" s="6" t="str">
        <f aca="false">IF(TYPE(N1047026)=1,IF(TYPE(O1047026)=1,N1047026*O1047026,"No price"),".")</f>
        <v>.</v>
      </c>
      <c r="R1047026" s="6" t="str">
        <f aca="false">IF(AG1047026=1,IF(H1047026&lt;&gt;"Not given",H1047026,IF(TYPE(H1047026)=2,IF(SUMIFS(#REF!,#REF!,A1047026)&gt;0,SUMIFS(#REF!,#REF!,A1047026),"."),"Format error")),"")</f>
        <v/>
      </c>
      <c r="S1047026" s="6" t="str">
        <f aca="false">IF(AND(AG1047026=1,R1047026&lt;&gt;".")=TRUE(),R1047026/VLOOKUP(G1047026,'[1]Exchange Rates'!B$1:C$1048576,2,0),IF(R1047026=".",".",""))</f>
        <v/>
      </c>
      <c r="T1047026" s="6" t="str">
        <f aca="false">IF(AG1047026=1,IF(AI1047026="Value is not given at all",".",IF(AI1047026="Value is given by the source",S1047026,IF(AI1047026="Value is calculated with prices",(IF(SUMIFS(#REF!,#REF!,A1047026)&gt;0,SUMIFS(#REF!,#REF!,A1047026),"."))/VLOOKUP("USD",'[1]Exchange Rates'!B$1:C$1048576,2,0),"Error with coding"))),"")</f>
        <v/>
      </c>
      <c r="U1047026" s="5" t="s">
        <v>63</v>
      </c>
      <c r="V1047026" s="42" t="s">
        <v>347</v>
      </c>
      <c r="W1047026" s="45" t="s">
        <v>72</v>
      </c>
      <c r="X1047026" s="45" t="s">
        <v>76</v>
      </c>
      <c r="Y1047026" s="45" t="s">
        <v>367</v>
      </c>
      <c r="Z1047026" s="43" t="n">
        <v>0</v>
      </c>
      <c r="AA1047026" s="5" t="n">
        <v>0</v>
      </c>
      <c r="AB1047026" s="5" t="n">
        <f aca="false">IF(AND(D1047026="Humanitarian", AE1047026&lt;&gt;"."), 1, 0)</f>
        <v>0</v>
      </c>
      <c r="AC1047026" s="5" t="n">
        <f aca="false">IF(OR(M1047026="undisclosed", M1047026="."), 0, IF(M1047026=N1047026, 1, 0))</f>
        <v>0</v>
      </c>
      <c r="AD1047026" s="5" t="n">
        <v>1</v>
      </c>
      <c r="AE1047026" s="45" t="s">
        <v>108</v>
      </c>
      <c r="AF1047026" s="12" t="str">
        <f aca="false">""</f>
        <v/>
      </c>
      <c r="AG1047026" s="36" t="n">
        <v>0</v>
      </c>
      <c r="AH1047026" s="46" t="s">
        <v>66</v>
      </c>
      <c r="AI1047026" s="36" t="s">
        <v>66</v>
      </c>
      <c r="AJ1047026" s="36" t="n">
        <v>1</v>
      </c>
      <c r="AK1047026" s="36" t="n">
        <v>9</v>
      </c>
      <c r="AL1047026" s="36" t="n">
        <v>0</v>
      </c>
      <c r="AM1047026" s="36" t="n">
        <f aca="false">IF(OR(AN1047026="2022-2023",AN1047026=2022), 1, 0)</f>
        <v>1</v>
      </c>
      <c r="AN1047026" s="36" t="s">
        <v>68</v>
      </c>
      <c r="AO1047026" s="36" t="n">
        <f aca="false">VLOOKUP($I1047026,'[1]Price List, Weapons &amp; Items'!B$1:F$1048576,5,0)</f>
        <v>0</v>
      </c>
      <c r="AP1047026" s="36" t="n">
        <f aca="false">IF(AND(AO1047026=1,M1047026="undisclosed")=TRUE(),1,0)</f>
        <v>0</v>
      </c>
      <c r="AQ1047026" s="36" t="n">
        <f aca="false">IF(AND(AO1047026=1,N1047026="undisclosed")=TRUE(),1,0)</f>
        <v>0</v>
      </c>
      <c r="AR1047026" s="36" t="n">
        <f aca="false">IFERROR(IF(SEARCH("ammuni",I1047026,1)&gt;0,1,0),0)</f>
        <v>0</v>
      </c>
      <c r="AS1047026" s="5" t="str">
        <f aca="false">VLOOKUP($I1047026,'[1]Price List, Weapons &amp; Items'!B$1:L$1048576,COLUMN('[1]Price List, Weapons &amp; Items'!$J$11)-1,0)</f>
        <v>.</v>
      </c>
      <c r="AT1047026" s="5" t="str">
        <f aca="false">IF(I1047026=".",".",VLOOKUP($I1047026,'[1]Price List, Weapons &amp; Items'!B$1:J$1048576,3,0))</f>
        <v>spare parts</v>
      </c>
      <c r="AU1047026" s="13" t="str">
        <f aca="true">IF(AG1047026=1,(OFFSET(I1047026,0,0,COUNTIF(#REF!,A1047026),1)),"")</f>
        <v/>
      </c>
      <c r="AV1047026" s="5" t="str">
        <f aca="false">VLOOKUP($I1047026,'[1]Price List, Weapons &amp; Items'!B$1:L$1048576,COLUMN('[1]Price List, Weapons &amp; Items'!$L$11)-1,0)</f>
        <v>no price, 0 count</v>
      </c>
      <c r="AW1047026" s="5" t="n">
        <f aca="false">IF(U1047026="Yes",1,0)</f>
        <v>1</v>
      </c>
      <c r="AX1047026" s="5" t="n">
        <f aca="false">IF(D1047026="Military",IF(OR(IFERROR(SEARCH("equipment",E1047026,1),0)&gt;0,IFERROR(SEARCH("weapons",E1047026,1),0)&gt;0),1,0),0)</f>
        <v>1</v>
      </c>
      <c r="AY1047026" s="5" t="str">
        <f aca="false">IFERROR(IF(VALUE(TEXT(C1047026,"mm"))=IF(AK1047026&gt;12,AK1047026-12,AK1047026),".",IF(TEXT(C1047026,"mm")="01",".",1)),"Value is not in date format")</f>
        <v>.</v>
      </c>
      <c r="AZ1047026" s="5" t="str">
        <f aca="false">IF(AND(A1047026=A1047025,C1047026=C1047025)=TRUE(),IF(F1047026=F1047025,".","1"),".")</f>
        <v>.</v>
      </c>
      <c r="BA1047026" s="5" t="str">
        <f aca="false">IF(AND(_xlfn.ISFORMULA(R1047026),_xlfn.ISFORMULA(S1047026),_xlfn.ISFORMULA(T1047026))=TRUE(),".",1)</f>
        <v>.</v>
      </c>
      <c r="BB1047026" s="5" t="str">
        <f aca="false">IF(T1047026&lt;&gt;".",IF(T1047026&gt;S1047026,1,"."),".")</f>
        <v>.</v>
      </c>
      <c r="BC1047026" s="5" t="n">
        <f aca="false">IFERROR(VLOOKUP(B1047026,'[1]Share, Heavy Weapons to Ukraine'!B$1:AA$1048576,COLUMN('[1]Share, Heavy Weapons to Ukraine'!C1047035)-1,0),0)</f>
        <v>1</v>
      </c>
      <c r="BD1047026" s="5" t="n">
        <f aca="false">VLOOKUP(Sheet1!B1047026,'[1]Country Summary (€)'!B$1:F$1048576,COLUMN('[1]Country Summary (€)'!C1047036)-1,FALSE())</f>
        <v>0</v>
      </c>
      <c r="BE1047026" s="5" t="str">
        <f aca="false">IF(AND(AG1047026=1,D1047026="Military",H1047026&lt;&gt;"Not given")=TRUE(),IF(SUMIFS(#REF!,#REF!,A1047026)&gt;0,ABS((SUMIFS(#REF!,#REF!,A1047026)/VLOOKUP("USD",'[1]Exchange Rates'!B$1:C$1048576,2,0)))/S1047026,"."),".")</f>
        <v>.</v>
      </c>
      <c r="BF1047026" s="1" t="str">
        <f aca="false">IF(AND(AG1047026=1,D1047026="Military",H1047026&lt;&gt;"Not given")=TRUE(),IF(SUMIFS(#REF!,#REF!,A1047026)&gt;0,IF((ABS((SUMIFS(#REF!,#REF!,A1047026)/VLOOKUP("USD",'[1]Exchange Rates'!B$1:C$1048576,2,0)))/S1047026)&gt;1,(SUMIFS(#REF!,#REF!,A1047026)-S1047026)/S1047026,(S1047026-SUMIFS(#REF!,#REF!,A1047026))/SUMIFS(#REF!,#REF!,A1047026)),"."),".")</f>
        <v>.</v>
      </c>
    </row>
    <row r="1047027" customFormat="false" ht="15.75" hidden="false" customHeight="true" outlineLevel="0" collapsed="false">
      <c r="A1047027" s="3" t="s">
        <v>369</v>
      </c>
      <c r="B1047027" s="3" t="s">
        <v>57</v>
      </c>
      <c r="C1047027" s="2" t="n">
        <v>44676</v>
      </c>
      <c r="D1047027" s="3" t="s">
        <v>105</v>
      </c>
      <c r="E1047027" s="37" t="s">
        <v>370</v>
      </c>
      <c r="F1047027" s="4" t="s">
        <v>371</v>
      </c>
      <c r="G1047027" s="5" t="s">
        <v>61</v>
      </c>
      <c r="H1047027" s="6" t="n">
        <v>1547000000</v>
      </c>
      <c r="I1047027" s="49" t="s">
        <v>62</v>
      </c>
      <c r="J1047027" s="7" t="str">
        <f aca="false">VLOOKUP($I1047027,'[1]Price List, Weapons &amp; Items'!B$1:C$1048576,2,0)</f>
        <v>.</v>
      </c>
      <c r="K1047027" s="7" t="str">
        <f aca="false">IF(I1047027=".",I1047027,VLOOKUP($I1047027,'[1]Price List, Weapons &amp; Items'!B$1:D$1048576,3,0))</f>
        <v>.</v>
      </c>
      <c r="L1047027" s="8" t="n">
        <f aca="false">VLOOKUP(I1047027,'[1]Price List, Weapons &amp; Items'!B$1:E$1048576,4,0)</f>
        <v>0</v>
      </c>
      <c r="M1047027" s="9" t="s">
        <v>62</v>
      </c>
      <c r="N1047027" s="9" t="s">
        <v>62</v>
      </c>
      <c r="O1047027" s="9" t="str">
        <f aca="false">VLOOKUP($I1047027,'[1]Price List, Weapons &amp; Items'!B$1:G$1048576,6,0)</f>
        <v>.</v>
      </c>
      <c r="P1047027" s="6" t="str">
        <f aca="false">IF(TYPE(M1047027)=1,IF(TYPE(O1047027)=1,M1047027*O1047027,"No price"),".")</f>
        <v>.</v>
      </c>
      <c r="Q1047027" s="6" t="str">
        <f aca="false">IF(TYPE(N1047027)=1,IF(TYPE(O1047027)=1,N1047027*O1047027,"No price"),".")</f>
        <v>.</v>
      </c>
      <c r="R1047027" s="6" t="n">
        <f aca="false">IF(AG1047027=1,IF(H1047027&lt;&gt;"Not given",H1047027,IF(TYPE(H1047027)=2,IF(SUMIFS(#REF!,#REF!,A1047027)&gt;0,SUMIFS(#REF!,#REF!,A1047027),"."),"Format error")),"")</f>
        <v>1547000000</v>
      </c>
      <c r="S1047027" s="6" t="n">
        <f aca="false">IF(AND(AG1047027=1,R1047027&lt;&gt;".")=TRUE(),R1047027/VLOOKUP(G1047027,'[1]Exchange Rates'!B$1:C$1048576,2,0),IF(R1047027=".",".",""))</f>
        <v>1398987158.6182</v>
      </c>
      <c r="T1047027" s="6" t="str">
        <f aca="false">IF(AG1047027=1,IF(AI1047027="Value is not given at all",".",IF(AI1047027="Value is given by the source",S1047027,IF(AI1047027="Value is calculated with prices",(IF(SUMIFS(#REF!,#REF!,A1047027)&gt;0,SUMIFS(#REF!,#REF!,A1047027),"."))/VLOOKUP("USD",'[1]Exchange Rates'!B$1:C$1048576,2,0),"Error with coding"))),"")</f>
        <v>.</v>
      </c>
      <c r="U1047027" s="5" t="s">
        <v>63</v>
      </c>
      <c r="V1047027" s="45" t="s">
        <v>72</v>
      </c>
      <c r="W1047027" s="45" t="s">
        <v>76</v>
      </c>
      <c r="X1047027" s="45" t="s">
        <v>367</v>
      </c>
      <c r="Y1047027" s="33" t="s">
        <v>62</v>
      </c>
      <c r="Z1047027" s="5" t="n">
        <v>0</v>
      </c>
      <c r="AA1047027" s="5" t="n">
        <v>0</v>
      </c>
      <c r="AB1047027" s="5" t="n">
        <f aca="false">IF(AND(D1047027="Humanitarian", AE1047027&lt;&gt;"."), 1, 0)</f>
        <v>0</v>
      </c>
      <c r="AC1047027" s="5" t="n">
        <f aca="false">IF(OR(M1047027="undisclosed", M1047027="."), 0, IF(M1047027=N1047027, 1, 0))</f>
        <v>0</v>
      </c>
      <c r="AD1047027" s="5" t="n">
        <v>0</v>
      </c>
      <c r="AE1047027" s="1" t="s">
        <v>62</v>
      </c>
      <c r="AF1047027" s="12" t="str">
        <f aca="false">""</f>
        <v/>
      </c>
      <c r="AG1047027" s="36" t="n">
        <v>1</v>
      </c>
      <c r="AH1047027" s="36" t="s">
        <v>66</v>
      </c>
      <c r="AI1047027" s="36" t="s">
        <v>67</v>
      </c>
      <c r="AJ1047027" s="36" t="n">
        <v>1</v>
      </c>
      <c r="AK1047027" s="36" t="n">
        <v>4</v>
      </c>
      <c r="AL1047027" s="36" t="n">
        <v>0</v>
      </c>
      <c r="AM1047027" s="36" t="n">
        <f aca="false">IF(OR(AN1047027="2022-2023",AN1047027=2022), 1, 0)</f>
        <v>1</v>
      </c>
      <c r="AN1047027" s="36" t="s">
        <v>68</v>
      </c>
      <c r="AO1047027" s="36" t="n">
        <f aca="false">VLOOKUP($I1047027,'[1]Price List, Weapons &amp; Items'!B$1:F$1048576,5,0)</f>
        <v>0</v>
      </c>
      <c r="AP1047027" s="36" t="n">
        <f aca="false">IF(AND(AO1047027=1,M1047027="undisclosed")=TRUE(),1,0)</f>
        <v>0</v>
      </c>
      <c r="AQ1047027" s="36" t="n">
        <f aca="false">IF(AND(AO1047027=1,N1047027="undisclosed")=TRUE(),1,0)</f>
        <v>0</v>
      </c>
      <c r="AR1047027" s="36" t="n">
        <f aca="false">IFERROR(IF(SEARCH("ammuni",I1047027,1)&gt;0,1,0),0)</f>
        <v>0</v>
      </c>
      <c r="AS1047027" s="5" t="str">
        <f aca="false">VLOOKUP($I1047027,'[1]Price List, Weapons &amp; Items'!B$1:L$1048576,COLUMN('[1]Price List, Weapons &amp; Items'!$J$11)-1,0)</f>
        <v>.</v>
      </c>
      <c r="AT1047027" s="5" t="str">
        <f aca="false">IF(I1047027=".",".",VLOOKUP($I1047027,'[1]Price List, Weapons &amp; Items'!B$1:J$1048576,3,0))</f>
        <v>.</v>
      </c>
      <c r="AU1047027" s="13" t="e">
        <f aca="true">IF(AG1047027=1,(OFFSET(I1047027,0,0,COUNTIF(#REF!,A1047027),1)),"")</f>
        <v>#REF!</v>
      </c>
      <c r="AV1047027" s="5" t="n">
        <f aca="false">VLOOKUP($I1047027,'[1]Price List, Weapons &amp; Items'!B$1:L$1048576,COLUMN('[1]Price List, Weapons &amp; Items'!$L$11)-1,0)</f>
        <v>0</v>
      </c>
      <c r="AW1047027" s="5" t="n">
        <f aca="false">IF(U1047027="Yes",1,0)</f>
        <v>1</v>
      </c>
      <c r="AX1047027" s="5" t="n">
        <f aca="false">IF(D1047027="Military",IF(OR(IFERROR(SEARCH("equipment",E1047027,1),0)&gt;0,IFERROR(SEARCH("weapons",E1047027,1),0)&gt;0),1,0),0)</f>
        <v>1</v>
      </c>
      <c r="AY1047027" s="5" t="str">
        <f aca="false">IFERROR(IF(VALUE(TEXT(C1047027,"mm"))=IF(AK1047027&gt;12,AK1047027-12,AK1047027),".",IF(TEXT(C1047027,"mm")="01",".",1)),"Value is not in date format")</f>
        <v>.</v>
      </c>
      <c r="AZ1047027" s="5" t="str">
        <f aca="false">IF(AND(A1047027=A1047026,C1047027=C1047026)=TRUE(),IF(F1047027=F1047026,".","1"),".")</f>
        <v>.</v>
      </c>
      <c r="BA1047027" s="5" t="str">
        <f aca="false">IF(AND(_xlfn.ISFORMULA(R1047027),_xlfn.ISFORMULA(S1047027),_xlfn.ISFORMULA(T1047027))=TRUE(),".",1)</f>
        <v>.</v>
      </c>
      <c r="BB1047027" s="5" t="str">
        <f aca="false">IF(T1047027&lt;&gt;".",IF(T1047027&gt;S1047027,1,"."),".")</f>
        <v>.</v>
      </c>
      <c r="BC1047027" s="5" t="n">
        <f aca="false">IFERROR(VLOOKUP(B1047027,'[1]Share, Heavy Weapons to Ukraine'!B$1:AA$1048576,COLUMN('[1]Share, Heavy Weapons to Ukraine'!C1047036)-1,0),0)</f>
        <v>1</v>
      </c>
      <c r="BD1047027" s="5" t="n">
        <f aca="false">VLOOKUP(Sheet1!B1047027,'[1]Country Summary (€)'!B$1:F$1048576,COLUMN('[1]Country Summary (€)'!C1047037)-1,FALSE())</f>
        <v>0</v>
      </c>
      <c r="BE1047027" s="5" t="e">
        <f aca="false">IF(AND(AG1047027=1,D1047027="Military",H1047027&lt;&gt;"Not given")=TRUE(),IF(SUMIFS(#REF!,#REF!,A1047027)&gt;0,ABS((SUMIFS(#REF!,#REF!,A1047027)/VLOOKUP("USD",'[1]Exchange Rates'!B$1:C$1048576,2,0)))/S1047027,"."),".")</f>
        <v>#REF!</v>
      </c>
      <c r="BF1047027" s="1" t="e">
        <f aca="false">IF(AND(AG1047027=1,D1047027="Military",H1047027&lt;&gt;"Not given")=TRUE(),IF(SUMIFS(#REF!,#REF!,A1047027)&gt;0,IF((ABS((SUMIFS(#REF!,#REF!,A1047027)/VLOOKUP("USD",'[1]Exchange Rates'!B$1:C$1048576,2,0)))/S1047027)&gt;1,(SUMIFS(#REF!,#REF!,A1047027)-S1047027)/S1047027,(S1047027-SUMIFS(#REF!,#REF!,A1047027))/SUMIFS(#REF!,#REF!,A1047027)),"."),".")</f>
        <v>#REF!</v>
      </c>
    </row>
    <row r="1047028" customFormat="false" ht="15.75" hidden="false" customHeight="true" outlineLevel="0" collapsed="false">
      <c r="A1047028" s="3" t="s">
        <v>369</v>
      </c>
      <c r="B1047028" s="3" t="s">
        <v>57</v>
      </c>
      <c r="C1047028" s="2" t="n">
        <v>44676</v>
      </c>
      <c r="D1047028" s="3" t="s">
        <v>105</v>
      </c>
      <c r="E1047028" s="37" t="s">
        <v>370</v>
      </c>
      <c r="F1047028" s="4" t="s">
        <v>372</v>
      </c>
      <c r="G1047028" s="5" t="s">
        <v>61</v>
      </c>
      <c r="H1047028" s="6" t="n">
        <v>322000000</v>
      </c>
      <c r="I1047028" s="49" t="s">
        <v>62</v>
      </c>
      <c r="J1047028" s="7" t="str">
        <f aca="false">VLOOKUP($I1047028,'[1]Price List, Weapons &amp; Items'!B$1:C$1048576,2,0)</f>
        <v>.</v>
      </c>
      <c r="K1047028" s="7" t="str">
        <f aca="false">IF(I1047028=".",I1047028,VLOOKUP($I1047028,'[1]Price List, Weapons &amp; Items'!B$1:D$1048576,3,0))</f>
        <v>.</v>
      </c>
      <c r="L1047028" s="8" t="n">
        <f aca="false">VLOOKUP(I1047028,'[1]Price List, Weapons &amp; Items'!B$1:E$1048576,4,0)</f>
        <v>0</v>
      </c>
      <c r="M1047028" s="9" t="s">
        <v>62</v>
      </c>
      <c r="N1047028" s="9" t="s">
        <v>62</v>
      </c>
      <c r="O1047028" s="9" t="str">
        <f aca="false">VLOOKUP($I1047028,'[1]Price List, Weapons &amp; Items'!B$1:G$1048576,6,0)</f>
        <v>.</v>
      </c>
      <c r="P1047028" s="6" t="str">
        <f aca="false">IF(TYPE(M1047028)=1,IF(TYPE(O1047028)=1,M1047028*O1047028,"No price"),".")</f>
        <v>.</v>
      </c>
      <c r="Q1047028" s="6" t="str">
        <f aca="false">IF(TYPE(N1047028)=1,IF(TYPE(O1047028)=1,N1047028*O1047028,"No price"),".")</f>
        <v>.</v>
      </c>
      <c r="R1047028" s="6" t="str">
        <f aca="false">IF(AG1047028=1,IF(H1047028&lt;&gt;"Not given",H1047028,IF(TYPE(H1047028)=2,IF(SUMIFS(#REF!,#REF!,A1047028)&gt;0,SUMIFS(#REF!,#REF!,A1047028),"."),"Format error")),"")</f>
        <v/>
      </c>
      <c r="S1047028" s="6" t="str">
        <f aca="false">IF(AND(AG1047028=1,R1047028&lt;&gt;".")=TRUE(),R1047028/VLOOKUP(G1047028,'[1]Exchange Rates'!B$1:C$1048576,2,0),IF(R1047028=".",".",""))</f>
        <v/>
      </c>
      <c r="T1047028" s="6" t="str">
        <f aca="false">IF(AG1047028=1,IF(AI1047028="Value is not given at all",".",IF(AI1047028="Value is given by the source",S1047028,IF(AI1047028="Value is calculated with prices",(IF(SUMIFS(#REF!,#REF!,A1047028)&gt;0,SUMIFS(#REF!,#REF!,A1047028),"."))/VLOOKUP("USD",'[1]Exchange Rates'!B$1:C$1048576,2,0),"Error with coding"))),"")</f>
        <v/>
      </c>
      <c r="U1047028" s="5" t="s">
        <v>63</v>
      </c>
      <c r="V1047028" s="47" t="s">
        <v>72</v>
      </c>
      <c r="W1047028" s="45" t="s">
        <v>72</v>
      </c>
      <c r="X1047028" s="45" t="s">
        <v>76</v>
      </c>
      <c r="Y1047028" s="45" t="s">
        <v>367</v>
      </c>
      <c r="Z1047028" s="5" t="n">
        <v>0</v>
      </c>
      <c r="AA1047028" s="5" t="n">
        <v>0</v>
      </c>
      <c r="AB1047028" s="5" t="n">
        <f aca="false">IF(AND(D1047028="Humanitarian", AE1047028&lt;&gt;"."), 1, 0)</f>
        <v>0</v>
      </c>
      <c r="AC1047028" s="5" t="n">
        <f aca="false">IF(OR(M1047028="undisclosed", M1047028="."), 0, IF(M1047028=N1047028, 1, 0))</f>
        <v>0</v>
      </c>
      <c r="AD1047028" s="5" t="n">
        <v>0</v>
      </c>
      <c r="AE1047028" s="1" t="s">
        <v>62</v>
      </c>
      <c r="AF1047028" s="12" t="str">
        <f aca="false">""</f>
        <v/>
      </c>
      <c r="AG1047028" s="36" t="n">
        <v>0</v>
      </c>
      <c r="AH1047028" s="36" t="s">
        <v>66</v>
      </c>
      <c r="AI1047028" s="36" t="s">
        <v>67</v>
      </c>
      <c r="AJ1047028" s="36" t="n">
        <v>1</v>
      </c>
      <c r="AK1047028" s="36" t="n">
        <v>4</v>
      </c>
      <c r="AL1047028" s="36" t="n">
        <v>0</v>
      </c>
      <c r="AM1047028" s="36" t="n">
        <f aca="false">IF(OR(AN1047028="2022-2023",AN1047028=2022), 1, 0)</f>
        <v>1</v>
      </c>
      <c r="AN1047028" s="36" t="s">
        <v>68</v>
      </c>
      <c r="AO1047028" s="36" t="n">
        <f aca="false">VLOOKUP($I1047028,'[1]Price List, Weapons &amp; Items'!B$1:F$1048576,5,0)</f>
        <v>0</v>
      </c>
      <c r="AP1047028" s="36" t="n">
        <f aca="false">IF(AND(AO1047028=1,M1047028="undisclosed")=TRUE(),1,0)</f>
        <v>0</v>
      </c>
      <c r="AQ1047028" s="36" t="n">
        <f aca="false">IF(AND(AO1047028=1,N1047028="undisclosed")=TRUE(),1,0)</f>
        <v>0</v>
      </c>
      <c r="AR1047028" s="36" t="n">
        <f aca="false">IFERROR(IF(SEARCH("ammuni",I1047028,1)&gt;0,1,0),0)</f>
        <v>0</v>
      </c>
      <c r="AS1047028" s="5" t="str">
        <f aca="false">VLOOKUP($I1047028,'[1]Price List, Weapons &amp; Items'!B$1:L$1048576,COLUMN('[1]Price List, Weapons &amp; Items'!$J$11)-1,0)</f>
        <v>.</v>
      </c>
      <c r="AT1047028" s="5" t="str">
        <f aca="false">IF(I1047028=".",".",VLOOKUP($I1047028,'[1]Price List, Weapons &amp; Items'!B$1:J$1048576,3,0))</f>
        <v>.</v>
      </c>
      <c r="AU1047028" s="13" t="str">
        <f aca="true">IF(AG1047028=1,(OFFSET(I1047028,0,0,COUNTIF(#REF!,A1047028),1)),"")</f>
        <v/>
      </c>
      <c r="AV1047028" s="5" t="n">
        <f aca="false">VLOOKUP($I1047028,'[1]Price List, Weapons &amp; Items'!B$1:L$1048576,COLUMN('[1]Price List, Weapons &amp; Items'!$L$11)-1,0)</f>
        <v>0</v>
      </c>
      <c r="AW1047028" s="5" t="n">
        <f aca="false">IF(U1047028="Yes",1,0)</f>
        <v>1</v>
      </c>
      <c r="AX1047028" s="5" t="n">
        <f aca="false">IF(D1047028="Military",IF(OR(IFERROR(SEARCH("equipment",E1047028,1),0)&gt;0,IFERROR(SEARCH("weapons",E1047028,1),0)&gt;0),1,0),0)</f>
        <v>1</v>
      </c>
      <c r="AY1047028" s="5" t="str">
        <f aca="false">IFERROR(IF(VALUE(TEXT(C1047028,"mm"))=IF(AK1047028&gt;12,AK1047028-12,AK1047028),".",IF(TEXT(C1047028,"mm")="01",".",1)),"Value is not in date format")</f>
        <v>.</v>
      </c>
      <c r="AZ1047028" s="5" t="str">
        <f aca="false">IF(AND(A1047028=A1047027,C1047028=C1047027)=TRUE(),IF(F1047028=F1047027,".","1"),".")</f>
        <v>1</v>
      </c>
      <c r="BA1047028" s="5" t="str">
        <f aca="false">IF(AND(_xlfn.ISFORMULA(R1047028),_xlfn.ISFORMULA(S1047028),_xlfn.ISFORMULA(T1047028))=TRUE(),".",1)</f>
        <v>.</v>
      </c>
      <c r="BB1047028" s="5" t="str">
        <f aca="false">IF(T1047028&lt;&gt;".",IF(T1047028&gt;S1047028,1,"."),".")</f>
        <v>.</v>
      </c>
      <c r="BC1047028" s="5" t="n">
        <f aca="false">IFERROR(VLOOKUP(B1047028,'[1]Share, Heavy Weapons to Ukraine'!B$1:AA$1048576,COLUMN('[1]Share, Heavy Weapons to Ukraine'!C1047037)-1,0),0)</f>
        <v>1</v>
      </c>
      <c r="BD1047028" s="5" t="n">
        <f aca="false">VLOOKUP(Sheet1!B1047028,'[1]Country Summary (€)'!B$1:F$1048576,COLUMN('[1]Country Summary (€)'!C1047038)-1,FALSE())</f>
        <v>0</v>
      </c>
      <c r="BE1047028" s="5" t="str">
        <f aca="false">IF(AND(AG1047028=1,D1047028="Military",H1047028&lt;&gt;"Not given")=TRUE(),IF(SUMIFS(#REF!,#REF!,A1047028)&gt;0,ABS((SUMIFS(#REF!,#REF!,A1047028)/VLOOKUP("USD",'[1]Exchange Rates'!B$1:C$1048576,2,0)))/S1047028,"."),".")</f>
        <v>.</v>
      </c>
      <c r="BF1047028" s="1" t="str">
        <f aca="false">IF(AND(AG1047028=1,D1047028="Military",H1047028&lt;&gt;"Not given")=TRUE(),IF(SUMIFS(#REF!,#REF!,A1047028)&gt;0,IF((ABS((SUMIFS(#REF!,#REF!,A1047028)/VLOOKUP("USD",'[1]Exchange Rates'!B$1:C$1048576,2,0)))/S1047028)&gt;1,(SUMIFS(#REF!,#REF!,A1047028)-S1047028)/S1047028,(S1047028-SUMIFS(#REF!,#REF!,A1047028))/SUMIFS(#REF!,#REF!,A1047028)),"."),".")</f>
        <v>.</v>
      </c>
    </row>
    <row r="1047029" customFormat="false" ht="15.75" hidden="false" customHeight="true" outlineLevel="0" collapsed="false">
      <c r="A1047029" s="3" t="s">
        <v>369</v>
      </c>
      <c r="B1047029" s="3" t="s">
        <v>57</v>
      </c>
      <c r="C1047029" s="2" t="n">
        <v>44676</v>
      </c>
      <c r="D1047029" s="3" t="s">
        <v>105</v>
      </c>
      <c r="E1047029" s="37" t="s">
        <v>370</v>
      </c>
      <c r="F1047029" s="4" t="s">
        <v>372</v>
      </c>
      <c r="G1047029" s="5" t="s">
        <v>61</v>
      </c>
      <c r="H1047029" s="6" t="n">
        <v>322000000</v>
      </c>
      <c r="I1047029" s="49" t="s">
        <v>373</v>
      </c>
      <c r="J1047029" s="7" t="str">
        <f aca="false">VLOOKUP($I1047029,'[1]Price List, Weapons &amp; Items'!B$1:C$1048576,2,0)</f>
        <v>Ammunition for heavy weapon</v>
      </c>
      <c r="K1047029" s="7" t="str">
        <f aca="false">IF(I1047029=".",I1047029,VLOOKUP($I1047029,'[1]Price List, Weapons &amp; Items'!B$1:D$1048576,3,0))</f>
        <v>152mm howitzer ammunition</v>
      </c>
      <c r="L1047029" s="8" t="n">
        <f aca="false">VLOOKUP(I1047029,'[1]Price List, Weapons &amp; Items'!B$1:E$1048576,4,0)</f>
        <v>0</v>
      </c>
      <c r="M1047029" s="9" t="s">
        <v>166</v>
      </c>
      <c r="N1047029" s="9" t="s">
        <v>166</v>
      </c>
      <c r="O1047029" s="9" t="n">
        <f aca="false">VLOOKUP($I1047029,'[1]Price List, Weapons &amp; Items'!B$1:G$1048576,6,0)</f>
        <v>3800</v>
      </c>
      <c r="P1047029" s="6" t="str">
        <f aca="false">IF(TYPE(M1047029)=1,IF(TYPE(O1047029)=1,M1047029*O1047029,"No price"),".")</f>
        <v>.</v>
      </c>
      <c r="Q1047029" s="6" t="str">
        <f aca="false">IF(TYPE(N1047029)=1,IF(TYPE(O1047029)=1,N1047029*O1047029,"No price"),".")</f>
        <v>.</v>
      </c>
      <c r="R1047029" s="6" t="str">
        <f aca="false">IF(AG1047029=1,IF(H1047029&lt;&gt;"Not given",H1047029,IF(TYPE(H1047029)=2,IF(SUMIFS(#REF!,#REF!,A1047029)&gt;0,SUMIFS(#REF!,#REF!,A1047029),"."),"Format error")),"")</f>
        <v/>
      </c>
      <c r="S1047029" s="6" t="str">
        <f aca="false">IF(AND(AG1047029=1,R1047029&lt;&gt;".")=TRUE(),R1047029/VLOOKUP(G1047029,'[1]Exchange Rates'!B$1:C$1048576,2,0),IF(R1047029=".",".",""))</f>
        <v/>
      </c>
      <c r="T1047029" s="6" t="str">
        <f aca="false">IF(AG1047029=1,IF(AI1047029="Value is not given at all",".",IF(AI1047029="Value is given by the source",S1047029,IF(AI1047029="Value is calculated with prices",(IF(SUMIFS(#REF!,#REF!,A1047029)&gt;0,SUMIFS(#REF!,#REF!,A1047029),"."))/VLOOKUP("USD",'[1]Exchange Rates'!B$1:C$1048576,2,0),"Error with coding"))),"")</f>
        <v/>
      </c>
      <c r="U1047029" s="5" t="s">
        <v>63</v>
      </c>
      <c r="V1047029" s="47" t="s">
        <v>72</v>
      </c>
      <c r="W1047029" s="45" t="s">
        <v>72</v>
      </c>
      <c r="X1047029" s="45" t="s">
        <v>76</v>
      </c>
      <c r="Y1047029" s="45" t="s">
        <v>374</v>
      </c>
      <c r="Z1047029" s="5" t="n">
        <v>0</v>
      </c>
      <c r="AA1047029" s="5" t="n">
        <v>0</v>
      </c>
      <c r="AB1047029" s="5" t="n">
        <f aca="false">IF(AND(D1047029="Humanitarian", AE1047029&lt;&gt;"."), 1, 0)</f>
        <v>0</v>
      </c>
      <c r="AC1047029" s="5" t="n">
        <f aca="false">IF(OR(M1047029="undisclosed", M1047029="."), 0, IF(M1047029=N1047029, 1, 0))</f>
        <v>0</v>
      </c>
      <c r="AD1047029" s="5" t="n">
        <v>0</v>
      </c>
      <c r="AE1047029" s="1" t="s">
        <v>62</v>
      </c>
      <c r="AF1047029" s="12" t="str">
        <f aca="false">""</f>
        <v/>
      </c>
      <c r="AG1047029" s="36" t="n">
        <v>0</v>
      </c>
      <c r="AH1047029" s="36" t="s">
        <v>66</v>
      </c>
      <c r="AI1047029" s="36" t="s">
        <v>67</v>
      </c>
      <c r="AJ1047029" s="36" t="n">
        <v>1</v>
      </c>
      <c r="AK1047029" s="36" t="n">
        <v>4</v>
      </c>
      <c r="AL1047029" s="36" t="n">
        <v>0</v>
      </c>
      <c r="AM1047029" s="36" t="n">
        <f aca="false">IF(OR(AN1047029="2022-2023",AN1047029=2022), 1, 0)</f>
        <v>1</v>
      </c>
      <c r="AN1047029" s="36" t="s">
        <v>68</v>
      </c>
      <c r="AO1047029" s="36" t="n">
        <f aca="false">VLOOKUP($I1047029,'[1]Price List, Weapons &amp; Items'!B$1:F$1048576,5,0)</f>
        <v>1</v>
      </c>
      <c r="AP1047029" s="36" t="n">
        <f aca="false">IF(AND(AO1047029=1,M1047029="undisclosed")=TRUE(),1,0)</f>
        <v>1</v>
      </c>
      <c r="AQ1047029" s="36" t="n">
        <f aca="false">IF(AND(AO1047029=1,N1047029="undisclosed")=TRUE(),1,0)</f>
        <v>1</v>
      </c>
      <c r="AR1047029" s="36" t="n">
        <f aca="false">IFERROR(IF(SEARCH("ammuni",I1047029,1)&gt;0,1,0),0)</f>
        <v>0</v>
      </c>
      <c r="AS1047029" s="5" t="str">
        <f aca="false">VLOOKUP($I1047029,'[1]Price List, Weapons &amp; Items'!B$1:L$1048576,COLUMN('[1]Price List, Weapons &amp; Items'!$J$11)-1,0)</f>
        <v>Contracts</v>
      </c>
      <c r="AT1047029" s="5" t="str">
        <f aca="false">IF(I1047029=".",".",VLOOKUP($I1047029,'[1]Price List, Weapons &amp; Items'!B$1:J$1048576,3,0))</f>
        <v>152mm howitzer ammunition</v>
      </c>
      <c r="AU1047029" s="13" t="str">
        <f aca="true">IF(AG1047029=1,(OFFSET(I1047029,0,0,COUNTIF(#REF!,A1047029),1)),"")</f>
        <v/>
      </c>
      <c r="AV1047029" s="5" t="n">
        <f aca="false">VLOOKUP($I1047029,'[1]Price List, Weapons &amp; Items'!B$1:L$1048576,COLUMN('[1]Price List, Weapons &amp; Items'!$L$11)-1,0)</f>
        <v>0</v>
      </c>
      <c r="AW1047029" s="5" t="n">
        <f aca="false">IF(U1047029="Yes",1,0)</f>
        <v>1</v>
      </c>
      <c r="AX1047029" s="5" t="n">
        <f aca="false">IF(D1047029="Military",IF(OR(IFERROR(SEARCH("equipment",E1047029,1),0)&gt;0,IFERROR(SEARCH("weapons",E1047029,1),0)&gt;0),1,0),0)</f>
        <v>1</v>
      </c>
      <c r="AY1047029" s="5" t="str">
        <f aca="false">IFERROR(IF(VALUE(TEXT(C1047029,"mm"))=IF(AK1047029&gt;12,AK1047029-12,AK1047029),".",IF(TEXT(C1047029,"mm")="01",".",1)),"Value is not in date format")</f>
        <v>.</v>
      </c>
      <c r="AZ1047029" s="5" t="str">
        <f aca="false">IF(AND(A1047029=A1047028,C1047029=C1047028)=TRUE(),IF(F1047029=F1047028,".","1"),".")</f>
        <v>.</v>
      </c>
      <c r="BA1047029" s="5" t="str">
        <f aca="false">IF(AND(_xlfn.ISFORMULA(R1047029),_xlfn.ISFORMULA(S1047029),_xlfn.ISFORMULA(T1047029))=TRUE(),".",1)</f>
        <v>.</v>
      </c>
      <c r="BB1047029" s="5" t="str">
        <f aca="false">IF(T1047029&lt;&gt;".",IF(T1047029&gt;S1047029,1,"."),".")</f>
        <v>.</v>
      </c>
      <c r="BC1047029" s="5" t="n">
        <f aca="false">IFERROR(VLOOKUP(B1047029,'[1]Share, Heavy Weapons to Ukraine'!B$1:AA$1048576,COLUMN('[1]Share, Heavy Weapons to Ukraine'!C1047038)-1,0),0)</f>
        <v>1</v>
      </c>
      <c r="BD1047029" s="5" t="n">
        <f aca="false">VLOOKUP(Sheet1!B1047029,'[1]Country Summary (€)'!B$1:F$1048576,COLUMN('[1]Country Summary (€)'!C1047039)-1,FALSE())</f>
        <v>0</v>
      </c>
      <c r="BE1047029" s="5" t="str">
        <f aca="false">IF(AND(AG1047029=1,D1047029="Military",H1047029&lt;&gt;"Not given")=TRUE(),IF(SUMIFS(#REF!,#REF!,A1047029)&gt;0,ABS((SUMIFS(#REF!,#REF!,A1047029)/VLOOKUP("USD",'[1]Exchange Rates'!B$1:C$1048576,2,0)))/S1047029,"."),".")</f>
        <v>.</v>
      </c>
      <c r="BF1047029" s="1" t="str">
        <f aca="false">IF(AND(AG1047029=1,D1047029="Military",H1047029&lt;&gt;"Not given")=TRUE(),IF(SUMIFS(#REF!,#REF!,A1047029)&gt;0,IF((ABS((SUMIFS(#REF!,#REF!,A1047029)/VLOOKUP("USD",'[1]Exchange Rates'!B$1:C$1048576,2,0)))/S1047029)&gt;1,(SUMIFS(#REF!,#REF!,A1047029)-S1047029)/S1047029,(S1047029-SUMIFS(#REF!,#REF!,A1047029))/SUMIFS(#REF!,#REF!,A1047029)),"."),".")</f>
        <v>.</v>
      </c>
    </row>
    <row r="1047030" customFormat="false" ht="15.75" hidden="false" customHeight="true" outlineLevel="0" collapsed="false">
      <c r="A1047030" s="3" t="s">
        <v>369</v>
      </c>
      <c r="B1047030" s="3" t="s">
        <v>57</v>
      </c>
      <c r="C1047030" s="2" t="n">
        <v>44676</v>
      </c>
      <c r="D1047030" s="3" t="s">
        <v>105</v>
      </c>
      <c r="E1047030" s="37" t="s">
        <v>370</v>
      </c>
      <c r="F1047030" s="4" t="s">
        <v>372</v>
      </c>
      <c r="G1047030" s="5" t="s">
        <v>61</v>
      </c>
      <c r="H1047030" s="6" t="n">
        <v>322000000</v>
      </c>
      <c r="I1047030" s="49" t="s">
        <v>375</v>
      </c>
      <c r="J1047030" s="7" t="str">
        <f aca="false">VLOOKUP($I1047030,'[1]Price List, Weapons &amp; Items'!B$1:C$1048576,2,0)</f>
        <v>Portable defence system</v>
      </c>
      <c r="K1047030" s="7" t="str">
        <f aca="false">IF(I1047030=".",I1047030,VLOOKUP($I1047030,'[1]Price List, Weapons &amp; Items'!B$1:D$1048576,3,0))</f>
        <v>Light Anti-armor Weapon (LAW)</v>
      </c>
      <c r="L1047030" s="8" t="n">
        <f aca="false">VLOOKUP(I1047030,'[1]Price List, Weapons &amp; Items'!B$1:E$1048576,4,0)</f>
        <v>0</v>
      </c>
      <c r="M1047030" s="9" t="s">
        <v>166</v>
      </c>
      <c r="N1047030" s="9" t="s">
        <v>166</v>
      </c>
      <c r="O1047030" s="9" t="n">
        <f aca="false">VLOOKUP($I1047030,'[1]Price List, Weapons &amp; Items'!B$1:G$1048576,6,0)</f>
        <v>1100</v>
      </c>
      <c r="P1047030" s="6" t="str">
        <f aca="false">IF(TYPE(M1047030)=1,IF(TYPE(O1047030)=1,M1047030*O1047030,"No price"),".")</f>
        <v>.</v>
      </c>
      <c r="Q1047030" s="6" t="str">
        <f aca="false">IF(TYPE(N1047030)=1,IF(TYPE(O1047030)=1,N1047030*O1047030,"No price"),".")</f>
        <v>.</v>
      </c>
      <c r="R1047030" s="6" t="str">
        <f aca="false">IF(AG1047030=1,IF(H1047030&lt;&gt;"Not given",H1047030,IF(TYPE(H1047030)=2,IF(SUMIFS(#REF!,#REF!,A1047030)&gt;0,SUMIFS(#REF!,#REF!,A1047030),"."),"Format error")),"")</f>
        <v/>
      </c>
      <c r="S1047030" s="6" t="str">
        <f aca="false">IF(AND(AG1047030=1,R1047030&lt;&gt;".")=TRUE(),R1047030/VLOOKUP(G1047030,'[1]Exchange Rates'!B$1:C$1048576,2,0),IF(R1047030=".",".",""))</f>
        <v/>
      </c>
      <c r="T1047030" s="6" t="str">
        <f aca="false">IF(AG1047030=1,IF(AI1047030="Value is not given at all",".",IF(AI1047030="Value is given by the source",S1047030,IF(AI1047030="Value is calculated with prices",(IF(SUMIFS(#REF!,#REF!,A1047030)&gt;0,SUMIFS(#REF!,#REF!,A1047030),"."))/VLOOKUP("USD",'[1]Exchange Rates'!B$1:C$1048576,2,0),"Error with coding"))),"")</f>
        <v/>
      </c>
      <c r="U1047030" s="5" t="s">
        <v>63</v>
      </c>
      <c r="V1047030" s="47" t="s">
        <v>72</v>
      </c>
      <c r="W1047030" s="45" t="s">
        <v>72</v>
      </c>
      <c r="X1047030" s="45" t="s">
        <v>76</v>
      </c>
      <c r="Y1047030" s="45" t="s">
        <v>376</v>
      </c>
      <c r="Z1047030" s="5" t="n">
        <v>0</v>
      </c>
      <c r="AA1047030" s="5" t="n">
        <v>0</v>
      </c>
      <c r="AB1047030" s="5" t="n">
        <f aca="false">IF(AND(D1047030="Humanitarian", AE1047030&lt;&gt;"."), 1, 0)</f>
        <v>0</v>
      </c>
      <c r="AC1047030" s="5" t="n">
        <f aca="false">IF(OR(M1047030="undisclosed", M1047030="."), 0, IF(M1047030=N1047030, 1, 0))</f>
        <v>0</v>
      </c>
      <c r="AD1047030" s="5" t="n">
        <v>0</v>
      </c>
      <c r="AE1047030" s="1" t="s">
        <v>62</v>
      </c>
      <c r="AF1047030" s="12" t="str">
        <f aca="false">""</f>
        <v/>
      </c>
      <c r="AG1047030" s="36" t="n">
        <v>0</v>
      </c>
      <c r="AH1047030" s="36" t="s">
        <v>66</v>
      </c>
      <c r="AI1047030" s="36" t="s">
        <v>67</v>
      </c>
      <c r="AJ1047030" s="36" t="n">
        <v>1</v>
      </c>
      <c r="AK1047030" s="36" t="n">
        <v>4</v>
      </c>
      <c r="AL1047030" s="36" t="n">
        <v>0</v>
      </c>
      <c r="AM1047030" s="36" t="n">
        <f aca="false">IF(OR(AN1047030="2022-2023",AN1047030=2022), 1, 0)</f>
        <v>1</v>
      </c>
      <c r="AN1047030" s="36" t="s">
        <v>68</v>
      </c>
      <c r="AO1047030" s="36" t="n">
        <f aca="false">VLOOKUP($I1047030,'[1]Price List, Weapons &amp; Items'!B$1:F$1048576,5,0)</f>
        <v>0</v>
      </c>
      <c r="AP1047030" s="36" t="n">
        <f aca="false">IF(AND(AO1047030=1,M1047030="undisclosed")=TRUE(),1,0)</f>
        <v>0</v>
      </c>
      <c r="AQ1047030" s="36" t="n">
        <f aca="false">IF(AND(AO1047030=1,N1047030="undisclosed")=TRUE(),1,0)</f>
        <v>0</v>
      </c>
      <c r="AR1047030" s="36" t="n">
        <f aca="false">IFERROR(IF(SEARCH("ammuni",I1047030,1)&gt;0,1,0),0)</f>
        <v>0</v>
      </c>
      <c r="AS1047030" s="5" t="str">
        <f aca="false">VLOOKUP($I1047030,'[1]Price List, Weapons &amp; Items'!B$1:L$1048576,COLUMN('[1]Price List, Weapons &amp; Items'!$J$11)-1,0)</f>
        <v>Media reports (incl. social media)</v>
      </c>
      <c r="AT1047030" s="5" t="str">
        <f aca="false">IF(I1047030=".",".",VLOOKUP($I1047030,'[1]Price List, Weapons &amp; Items'!B$1:J$1048576,3,0))</f>
        <v>Light Anti-armor Weapon (LAW)</v>
      </c>
      <c r="AU1047030" s="13" t="str">
        <f aca="true">IF(AG1047030=1,(OFFSET(I1047030,0,0,COUNTIF(#REF!,A1047030),1)),"")</f>
        <v/>
      </c>
      <c r="AV1047030" s="5" t="str">
        <f aca="false">VLOOKUP($I1047030,'[1]Price List, Weapons &amp; Items'!B$1:L$1048576,COLUMN('[1]Price List, Weapons &amp; Items'!$L$11)-1,0)</f>
        <v>no price, 0 count</v>
      </c>
      <c r="AW1047030" s="5" t="n">
        <f aca="false">IF(U1047030="Yes",1,0)</f>
        <v>1</v>
      </c>
      <c r="AX1047030" s="5" t="n">
        <f aca="false">IF(D1047030="Military",IF(OR(IFERROR(SEARCH("equipment",E1047030,1),0)&gt;0,IFERROR(SEARCH("weapons",E1047030,1),0)&gt;0),1,0),0)</f>
        <v>1</v>
      </c>
      <c r="AY1047030" s="5" t="str">
        <f aca="false">IFERROR(IF(VALUE(TEXT(C1047030,"mm"))=IF(AK1047030&gt;12,AK1047030-12,AK1047030),".",IF(TEXT(C1047030,"mm")="01",".",1)),"Value is not in date format")</f>
        <v>.</v>
      </c>
      <c r="AZ1047030" s="5" t="str">
        <f aca="false">IF(AND(A1047030=A1047029,C1047030=C1047029)=TRUE(),IF(F1047030=F1047029,".","1"),".")</f>
        <v>.</v>
      </c>
      <c r="BA1047030" s="5" t="str">
        <f aca="false">IF(AND(_xlfn.ISFORMULA(R1047030),_xlfn.ISFORMULA(S1047030),_xlfn.ISFORMULA(T1047030))=TRUE(),".",1)</f>
        <v>.</v>
      </c>
      <c r="BB1047030" s="5" t="str">
        <f aca="false">IF(T1047030&lt;&gt;".",IF(T1047030&gt;S1047030,1,"."),".")</f>
        <v>.</v>
      </c>
      <c r="BC1047030" s="5" t="n">
        <f aca="false">IFERROR(VLOOKUP(B1047030,'[1]Share, Heavy Weapons to Ukraine'!B$1:AA$1048576,COLUMN('[1]Share, Heavy Weapons to Ukraine'!C1047039)-1,0),0)</f>
        <v>1</v>
      </c>
      <c r="BD1047030" s="5" t="n">
        <f aca="false">VLOOKUP(Sheet1!B1047030,'[1]Country Summary (€)'!B$1:F$1048576,COLUMN('[1]Country Summary (€)'!C1047040)-1,FALSE())</f>
        <v>0</v>
      </c>
      <c r="BE1047030" s="5" t="str">
        <f aca="false">IF(AND(AG1047030=1,D1047030="Military",H1047030&lt;&gt;"Not given")=TRUE(),IF(SUMIFS(#REF!,#REF!,A1047030)&gt;0,ABS((SUMIFS(#REF!,#REF!,A1047030)/VLOOKUP("USD",'[1]Exchange Rates'!B$1:C$1048576,2,0)))/S1047030,"."),".")</f>
        <v>.</v>
      </c>
      <c r="BF1047030" s="1" t="str">
        <f aca="false">IF(AND(AG1047030=1,D1047030="Military",H1047030&lt;&gt;"Not given")=TRUE(),IF(SUMIFS(#REF!,#REF!,A1047030)&gt;0,IF((ABS((SUMIFS(#REF!,#REF!,A1047030)/VLOOKUP("USD",'[1]Exchange Rates'!B$1:C$1048576,2,0)))/S1047030)&gt;1,(SUMIFS(#REF!,#REF!,A1047030)-S1047030)/S1047030,(S1047030-SUMIFS(#REF!,#REF!,A1047030))/SUMIFS(#REF!,#REF!,A1047030)),"."),".")</f>
        <v>.</v>
      </c>
    </row>
    <row r="1047031" customFormat="false" ht="15.75" hidden="false" customHeight="true" outlineLevel="0" collapsed="false">
      <c r="A1047031" s="3" t="s">
        <v>369</v>
      </c>
      <c r="B1047031" s="3" t="s">
        <v>57</v>
      </c>
      <c r="C1047031" s="2" t="n">
        <v>44676</v>
      </c>
      <c r="D1047031" s="3" t="s">
        <v>105</v>
      </c>
      <c r="E1047031" s="37" t="s">
        <v>370</v>
      </c>
      <c r="F1047031" s="4" t="s">
        <v>372</v>
      </c>
      <c r="G1047031" s="5" t="s">
        <v>61</v>
      </c>
      <c r="H1047031" s="6" t="n">
        <v>322000000</v>
      </c>
      <c r="I1047031" s="49" t="s">
        <v>377</v>
      </c>
      <c r="J1047031" s="7" t="str">
        <f aca="false">VLOOKUP($I1047031,'[1]Price List, Weapons &amp; Items'!B$1:C$1048576,2,0)</f>
        <v>Ammunition for heavy weapon</v>
      </c>
      <c r="K1047031" s="7" t="str">
        <f aca="false">IF(I1047031=".",I1047031,VLOOKUP($I1047031,'[1]Price List, Weapons &amp; Items'!B$1:D$1048576,3,0))</f>
        <v>122mm howitzer ammunition</v>
      </c>
      <c r="L1047031" s="8" t="n">
        <f aca="false">VLOOKUP(I1047031,'[1]Price List, Weapons &amp; Items'!B$1:E$1048576,4,0)</f>
        <v>0</v>
      </c>
      <c r="M1047031" s="9" t="s">
        <v>166</v>
      </c>
      <c r="N1047031" s="9" t="s">
        <v>166</v>
      </c>
      <c r="O1047031" s="9" t="n">
        <f aca="false">VLOOKUP($I1047031,'[1]Price List, Weapons &amp; Items'!B$1:G$1048576,6,0)</f>
        <v>2000</v>
      </c>
      <c r="P1047031" s="6" t="str">
        <f aca="false">IF(TYPE(M1047031)=1,IF(TYPE(O1047031)=1,M1047031*O1047031,"No price"),".")</f>
        <v>.</v>
      </c>
      <c r="Q1047031" s="6" t="str">
        <f aca="false">IF(TYPE(N1047031)=1,IF(TYPE(O1047031)=1,N1047031*O1047031,"No price"),".")</f>
        <v>.</v>
      </c>
      <c r="R1047031" s="6" t="str">
        <f aca="false">IF(AG1047031=1,IF(H1047031&lt;&gt;"Not given",H1047031,IF(TYPE(H1047031)=2,IF(SUMIFS(#REF!,#REF!,A1047031)&gt;0,SUMIFS(#REF!,#REF!,A1047031),"."),"Format error")),"")</f>
        <v/>
      </c>
      <c r="S1047031" s="6" t="str">
        <f aca="false">IF(AND(AG1047031=1,R1047031&lt;&gt;".")=TRUE(),R1047031/VLOOKUP(G1047031,'[1]Exchange Rates'!B$1:C$1048576,2,0),IF(R1047031=".",".",""))</f>
        <v/>
      </c>
      <c r="T1047031" s="6" t="str">
        <f aca="false">IF(AG1047031=1,IF(AI1047031="Value is not given at all",".",IF(AI1047031="Value is given by the source",S1047031,IF(AI1047031="Value is calculated with prices",(IF(SUMIFS(#REF!,#REF!,A1047031)&gt;0,SUMIFS(#REF!,#REF!,A1047031),"."))/VLOOKUP("USD",'[1]Exchange Rates'!B$1:C$1048576,2,0),"Error with coding"))),"")</f>
        <v/>
      </c>
      <c r="U1047031" s="5" t="s">
        <v>63</v>
      </c>
      <c r="V1047031" s="47" t="s">
        <v>72</v>
      </c>
      <c r="W1047031" s="45" t="s">
        <v>72</v>
      </c>
      <c r="X1047031" s="45" t="s">
        <v>76</v>
      </c>
      <c r="Y1047031" s="45" t="s">
        <v>378</v>
      </c>
      <c r="Z1047031" s="5" t="n">
        <v>0</v>
      </c>
      <c r="AA1047031" s="5" t="n">
        <v>0</v>
      </c>
      <c r="AB1047031" s="5" t="n">
        <f aca="false">IF(AND(D1047031="Humanitarian", AE1047031&lt;&gt;"."), 1, 0)</f>
        <v>0</v>
      </c>
      <c r="AC1047031" s="5" t="n">
        <f aca="false">IF(OR(M1047031="undisclosed", M1047031="."), 0, IF(M1047031=N1047031, 1, 0))</f>
        <v>0</v>
      </c>
      <c r="AD1047031" s="5" t="n">
        <v>0</v>
      </c>
      <c r="AE1047031" s="1" t="s">
        <v>62</v>
      </c>
      <c r="AF1047031" s="12" t="str">
        <f aca="false">""</f>
        <v/>
      </c>
      <c r="AG1047031" s="36" t="n">
        <v>0</v>
      </c>
      <c r="AH1047031" s="36" t="s">
        <v>66</v>
      </c>
      <c r="AI1047031" s="36" t="s">
        <v>67</v>
      </c>
      <c r="AJ1047031" s="36" t="n">
        <v>1</v>
      </c>
      <c r="AK1047031" s="36" t="n">
        <v>4</v>
      </c>
      <c r="AL1047031" s="36" t="n">
        <v>0</v>
      </c>
      <c r="AM1047031" s="36" t="n">
        <f aca="false">IF(OR(AN1047031="2022-2023",AN1047031=2022), 1, 0)</f>
        <v>1</v>
      </c>
      <c r="AN1047031" s="36" t="s">
        <v>68</v>
      </c>
      <c r="AO1047031" s="36" t="n">
        <f aca="false">VLOOKUP($I1047031,'[1]Price List, Weapons &amp; Items'!B$1:F$1048576,5,0)</f>
        <v>0</v>
      </c>
      <c r="AP1047031" s="36" t="n">
        <f aca="false">IF(AND(AO1047031=1,M1047031="undisclosed")=TRUE(),1,0)</f>
        <v>0</v>
      </c>
      <c r="AQ1047031" s="36" t="n">
        <f aca="false">IF(AND(AO1047031=1,N1047031="undisclosed")=TRUE(),1,0)</f>
        <v>0</v>
      </c>
      <c r="AR1047031" s="36" t="n">
        <f aca="false">IFERROR(IF(SEARCH("ammuni",I1047031,1)&gt;0,1,0),0)</f>
        <v>0</v>
      </c>
      <c r="AS1047031" s="5" t="str">
        <f aca="false">VLOOKUP($I1047031,'[1]Price List, Weapons &amp; Items'!B$1:L$1048576,COLUMN('[1]Price List, Weapons &amp; Items'!$J$11)-1,0)</f>
        <v>Media reports (incl. social media)</v>
      </c>
      <c r="AT1047031" s="5" t="str">
        <f aca="false">IF(I1047031=".",".",VLOOKUP($I1047031,'[1]Price List, Weapons &amp; Items'!B$1:J$1048576,3,0))</f>
        <v>122mm howitzer ammunition</v>
      </c>
      <c r="AU1047031" s="13" t="str">
        <f aca="true">IF(AG1047031=1,(OFFSET(I1047031,0,0,COUNTIF(#REF!,A1047031),1)),"")</f>
        <v/>
      </c>
      <c r="AV1047031" s="5" t="str">
        <f aca="false">VLOOKUP($I1047031,'[1]Price List, Weapons &amp; Items'!B$1:L$1048576,COLUMN('[1]Price List, Weapons &amp; Items'!$L$11)-1,0)</f>
        <v>no price, 0 count</v>
      </c>
      <c r="AW1047031" s="5" t="n">
        <f aca="false">IF(U1047031="Yes",1,0)</f>
        <v>1</v>
      </c>
      <c r="AX1047031" s="5" t="n">
        <f aca="false">IF(D1047031="Military",IF(OR(IFERROR(SEARCH("equipment",E1047031,1),0)&gt;0,IFERROR(SEARCH("weapons",E1047031,1),0)&gt;0),1,0),0)</f>
        <v>1</v>
      </c>
      <c r="AY1047031" s="5" t="str">
        <f aca="false">IFERROR(IF(VALUE(TEXT(C1047031,"mm"))=IF(AK1047031&gt;12,AK1047031-12,AK1047031),".",IF(TEXT(C1047031,"mm")="01",".",1)),"Value is not in date format")</f>
        <v>.</v>
      </c>
      <c r="AZ1047031" s="5" t="str">
        <f aca="false">IF(AND(A1047031=A1047030,C1047031=C1047030)=TRUE(),IF(F1047031=F1047030,".","1"),".")</f>
        <v>.</v>
      </c>
      <c r="BA1047031" s="5" t="str">
        <f aca="false">IF(AND(_xlfn.ISFORMULA(R1047031),_xlfn.ISFORMULA(S1047031),_xlfn.ISFORMULA(T1047031))=TRUE(),".",1)</f>
        <v>.</v>
      </c>
      <c r="BB1047031" s="5" t="str">
        <f aca="false">IF(T1047031&lt;&gt;".",IF(T1047031&gt;S1047031,1,"."),".")</f>
        <v>.</v>
      </c>
      <c r="BC1047031" s="5" t="n">
        <f aca="false">IFERROR(VLOOKUP(B1047031,'[1]Share, Heavy Weapons to Ukraine'!B$1:AA$1048576,COLUMN('[1]Share, Heavy Weapons to Ukraine'!C1047040)-1,0),0)</f>
        <v>1</v>
      </c>
      <c r="BD1047031" s="5" t="n">
        <f aca="false">VLOOKUP(Sheet1!B1047031,'[1]Country Summary (€)'!B$1:F$1048576,COLUMN('[1]Country Summary (€)'!C1047041)-1,FALSE())</f>
        <v>0</v>
      </c>
      <c r="BE1047031" s="5" t="str">
        <f aca="false">IF(AND(AG1047031=1,D1047031="Military",H1047031&lt;&gt;"Not given")=TRUE(),IF(SUMIFS(#REF!,#REF!,A1047031)&gt;0,ABS((SUMIFS(#REF!,#REF!,A1047031)/VLOOKUP("USD",'[1]Exchange Rates'!B$1:C$1048576,2,0)))/S1047031,"."),".")</f>
        <v>.</v>
      </c>
      <c r="BF1047031" s="1" t="str">
        <f aca="false">IF(AND(AG1047031=1,D1047031="Military",H1047031&lt;&gt;"Not given")=TRUE(),IF(SUMIFS(#REF!,#REF!,A1047031)&gt;0,IF((ABS((SUMIFS(#REF!,#REF!,A1047031)/VLOOKUP("USD",'[1]Exchange Rates'!B$1:C$1048576,2,0)))/S1047031)&gt;1,(SUMIFS(#REF!,#REF!,A1047031)-S1047031)/S1047031,(S1047031-SUMIFS(#REF!,#REF!,A1047031))/SUMIFS(#REF!,#REF!,A1047031)),"."),".")</f>
        <v>.</v>
      </c>
    </row>
    <row r="1047032" customFormat="false" ht="15.75" hidden="false" customHeight="true" outlineLevel="0" collapsed="false">
      <c r="A1047032" s="3" t="s">
        <v>369</v>
      </c>
      <c r="B1047032" s="3" t="s">
        <v>57</v>
      </c>
      <c r="C1047032" s="2" t="n">
        <v>44676</v>
      </c>
      <c r="D1047032" s="3" t="s">
        <v>105</v>
      </c>
      <c r="E1047032" s="37" t="s">
        <v>370</v>
      </c>
      <c r="F1047032" s="4" t="s">
        <v>372</v>
      </c>
      <c r="G1047032" s="5" t="s">
        <v>61</v>
      </c>
      <c r="H1047032" s="6" t="n">
        <v>322000000</v>
      </c>
      <c r="I1047032" s="49" t="s">
        <v>379</v>
      </c>
      <c r="J1047032" s="7" t="str">
        <f aca="false">VLOOKUP($I1047032,'[1]Price List, Weapons &amp; Items'!B$1:C$1048576,2,0)</f>
        <v>Ammunition for heavy weapon</v>
      </c>
      <c r="K1047032" s="7" t="str">
        <f aca="false">IF(I1047032=".",I1047032,VLOOKUP($I1047032,'[1]Price List, Weapons &amp; Items'!B$1:D$1048576,3,0))</f>
        <v>122mm howitzer ammunition</v>
      </c>
      <c r="L1047032" s="8" t="n">
        <f aca="false">VLOOKUP(I1047032,'[1]Price List, Weapons &amp; Items'!B$1:E$1048576,4,0)</f>
        <v>1</v>
      </c>
      <c r="M1047032" s="9" t="s">
        <v>166</v>
      </c>
      <c r="N1047032" s="9" t="s">
        <v>166</v>
      </c>
      <c r="O1047032" s="9" t="n">
        <f aca="false">VLOOKUP($I1047032,'[1]Price List, Weapons &amp; Items'!B$1:G$1048576,6,0)</f>
        <v>2000</v>
      </c>
      <c r="P1047032" s="6" t="str">
        <f aca="false">IF(TYPE(M1047032)=1,IF(TYPE(O1047032)=1,M1047032*O1047032,"No price"),".")</f>
        <v>.</v>
      </c>
      <c r="Q1047032" s="6" t="str">
        <f aca="false">IF(TYPE(N1047032)=1,IF(TYPE(O1047032)=1,N1047032*O1047032,"No price"),".")</f>
        <v>.</v>
      </c>
      <c r="R1047032" s="6" t="str">
        <f aca="false">IF(AG1047032=1,IF(H1047032&lt;&gt;"Not given",H1047032,IF(TYPE(H1047032)=2,IF(SUMIFS(#REF!,#REF!,A1047032)&gt;0,SUMIFS(#REF!,#REF!,A1047032),"."),"Format error")),"")</f>
        <v/>
      </c>
      <c r="S1047032" s="6" t="str">
        <f aca="false">IF(AND(AG1047032=1,R1047032&lt;&gt;".")=TRUE(),R1047032/VLOOKUP(G1047032,'[1]Exchange Rates'!B$1:C$1048576,2,0),IF(R1047032=".",".",""))</f>
        <v/>
      </c>
      <c r="T1047032" s="6" t="str">
        <f aca="false">IF(AG1047032=1,IF(AI1047032="Value is not given at all",".",IF(AI1047032="Value is given by the source",S1047032,IF(AI1047032="Value is calculated with prices",(IF(SUMIFS(#REF!,#REF!,A1047032)&gt;0,SUMIFS(#REF!,#REF!,A1047032),"."))/VLOOKUP("USD",'[1]Exchange Rates'!B$1:C$1048576,2,0),"Error with coding"))),"")</f>
        <v/>
      </c>
      <c r="U1047032" s="5" t="s">
        <v>63</v>
      </c>
      <c r="V1047032" s="47" t="s">
        <v>72</v>
      </c>
      <c r="W1047032" s="45" t="s">
        <v>72</v>
      </c>
      <c r="X1047032" s="45" t="s">
        <v>76</v>
      </c>
      <c r="Y1047032" s="45" t="s">
        <v>380</v>
      </c>
      <c r="Z1047032" s="5" t="n">
        <v>0</v>
      </c>
      <c r="AA1047032" s="5" t="n">
        <v>0</v>
      </c>
      <c r="AB1047032" s="5" t="n">
        <f aca="false">IF(AND(D1047032="Humanitarian", AE1047032&lt;&gt;"."), 1, 0)</f>
        <v>0</v>
      </c>
      <c r="AC1047032" s="5" t="n">
        <f aca="false">IF(OR(M1047032="undisclosed", M1047032="."), 0, IF(M1047032=N1047032, 1, 0))</f>
        <v>0</v>
      </c>
      <c r="AD1047032" s="5" t="n">
        <v>0</v>
      </c>
      <c r="AE1047032" s="1" t="s">
        <v>62</v>
      </c>
      <c r="AF1047032" s="12" t="str">
        <f aca="false">""</f>
        <v/>
      </c>
      <c r="AG1047032" s="36" t="n">
        <v>0</v>
      </c>
      <c r="AH1047032" s="36" t="s">
        <v>66</v>
      </c>
      <c r="AI1047032" s="36" t="s">
        <v>67</v>
      </c>
      <c r="AJ1047032" s="36" t="n">
        <v>1</v>
      </c>
      <c r="AK1047032" s="36" t="n">
        <v>4</v>
      </c>
      <c r="AL1047032" s="36" t="n">
        <v>0</v>
      </c>
      <c r="AM1047032" s="36" t="n">
        <f aca="false">IF(OR(AN1047032="2022-2023",AN1047032=2022), 1, 0)</f>
        <v>1</v>
      </c>
      <c r="AN1047032" s="36" t="s">
        <v>68</v>
      </c>
      <c r="AO1047032" s="36" t="n">
        <f aca="false">VLOOKUP($I1047032,'[1]Price List, Weapons &amp; Items'!B$1:F$1048576,5,0)</f>
        <v>0</v>
      </c>
      <c r="AP1047032" s="36" t="n">
        <f aca="false">IF(AND(AO1047032=1,M1047032="undisclosed")=TRUE(),1,0)</f>
        <v>0</v>
      </c>
      <c r="AQ1047032" s="36" t="n">
        <f aca="false">IF(AND(AO1047032=1,N1047032="undisclosed")=TRUE(),1,0)</f>
        <v>0</v>
      </c>
      <c r="AR1047032" s="36" t="n">
        <f aca="false">IFERROR(IF(SEARCH("ammuni",I1047032,1)&gt;0,1,0),0)</f>
        <v>0</v>
      </c>
      <c r="AS1047032" s="5" t="str">
        <f aca="false">VLOOKUP($I1047032,'[1]Price List, Weapons &amp; Items'!B$1:L$1048576,COLUMN('[1]Price List, Weapons &amp; Items'!$J$11)-1,0)</f>
        <v>Media reports (incl. social media)</v>
      </c>
      <c r="AT1047032" s="5" t="str">
        <f aca="false">IF(I1047032=".",".",VLOOKUP($I1047032,'[1]Price List, Weapons &amp; Items'!B$1:J$1048576,3,0))</f>
        <v>122mm howitzer ammunition</v>
      </c>
      <c r="AU1047032" s="13" t="str">
        <f aca="true">IF(AG1047032=1,(OFFSET(I1047032,0,0,COUNTIF(#REF!,A1047032),1)),"")</f>
        <v/>
      </c>
      <c r="AV1047032" s="5" t="str">
        <f aca="false">VLOOKUP($I1047032,'[1]Price List, Weapons &amp; Items'!B$1:L$1048576,COLUMN('[1]Price List, Weapons &amp; Items'!$L$11)-1,0)</f>
        <v>no price, 0 count</v>
      </c>
      <c r="AW1047032" s="5" t="n">
        <f aca="false">IF(U1047032="Yes",1,0)</f>
        <v>1</v>
      </c>
      <c r="AX1047032" s="5" t="n">
        <f aca="false">IF(D1047032="Military",IF(OR(IFERROR(SEARCH("equipment",E1047032,1),0)&gt;0,IFERROR(SEARCH("weapons",E1047032,1),0)&gt;0),1,0),0)</f>
        <v>1</v>
      </c>
      <c r="AY1047032" s="5" t="str">
        <f aca="false">IFERROR(IF(VALUE(TEXT(C1047032,"mm"))=IF(AK1047032&gt;12,AK1047032-12,AK1047032),".",IF(TEXT(C1047032,"mm")="01",".",1)),"Value is not in date format")</f>
        <v>.</v>
      </c>
      <c r="AZ1047032" s="5" t="str">
        <f aca="false">IF(AND(A1047032=A1047031,C1047032=C1047031)=TRUE(),IF(F1047032=F1047031,".","1"),".")</f>
        <v>.</v>
      </c>
      <c r="BA1047032" s="5" t="str">
        <f aca="false">IF(AND(_xlfn.ISFORMULA(R1047032),_xlfn.ISFORMULA(S1047032),_xlfn.ISFORMULA(T1047032))=TRUE(),".",1)</f>
        <v>.</v>
      </c>
      <c r="BB1047032" s="5" t="str">
        <f aca="false">IF(T1047032&lt;&gt;".",IF(T1047032&gt;S1047032,1,"."),".")</f>
        <v>.</v>
      </c>
      <c r="BC1047032" s="5" t="n">
        <f aca="false">IFERROR(VLOOKUP(B1047032,'[1]Share, Heavy Weapons to Ukraine'!B$1:AA$1048576,COLUMN('[1]Share, Heavy Weapons to Ukraine'!C1047041)-1,0),0)</f>
        <v>1</v>
      </c>
      <c r="BD1047032" s="5" t="n">
        <f aca="false">VLOOKUP(Sheet1!B1047032,'[1]Country Summary (€)'!B$1:F$1048576,COLUMN('[1]Country Summary (€)'!C1047042)-1,FALSE())</f>
        <v>0</v>
      </c>
      <c r="BE1047032" s="5" t="str">
        <f aca="false">IF(AND(AG1047032=1,D1047032="Military",H1047032&lt;&gt;"Not given")=TRUE(),IF(SUMIFS(#REF!,#REF!,A1047032)&gt;0,ABS((SUMIFS(#REF!,#REF!,A1047032)/VLOOKUP("USD",'[1]Exchange Rates'!B$1:C$1048576,2,0)))/S1047032,"."),".")</f>
        <v>.</v>
      </c>
      <c r="BF1047032" s="1" t="str">
        <f aca="false">IF(AND(AG1047032=1,D1047032="Military",H1047032&lt;&gt;"Not given")=TRUE(),IF(SUMIFS(#REF!,#REF!,A1047032)&gt;0,IF((ABS((SUMIFS(#REF!,#REF!,A1047032)/VLOOKUP("USD",'[1]Exchange Rates'!B$1:C$1048576,2,0)))/S1047032)&gt;1,(SUMIFS(#REF!,#REF!,A1047032)-S1047032)/S1047032,(S1047032-SUMIFS(#REF!,#REF!,A1047032))/SUMIFS(#REF!,#REF!,A1047032)),"."),".")</f>
        <v>.</v>
      </c>
    </row>
    <row r="1047033" customFormat="false" ht="15.75" hidden="false" customHeight="true" outlineLevel="0" collapsed="false">
      <c r="A1047033" s="3" t="s">
        <v>369</v>
      </c>
      <c r="B1047033" s="3" t="s">
        <v>57</v>
      </c>
      <c r="C1047033" s="2" t="n">
        <v>44676</v>
      </c>
      <c r="D1047033" s="3" t="s">
        <v>105</v>
      </c>
      <c r="E1047033" s="37" t="s">
        <v>370</v>
      </c>
      <c r="F1047033" s="4" t="s">
        <v>372</v>
      </c>
      <c r="G1047033" s="5" t="s">
        <v>61</v>
      </c>
      <c r="H1047033" s="6" t="n">
        <v>322000000</v>
      </c>
      <c r="I1047033" s="49" t="s">
        <v>381</v>
      </c>
      <c r="J1047033" s="7" t="str">
        <f aca="false">VLOOKUP($I1047033,'[1]Price List, Weapons &amp; Items'!B$1:C$1048576,2,0)</f>
        <v>Ammunition for heavy weapon</v>
      </c>
      <c r="K1047033" s="7" t="str">
        <f aca="false">IF(I1047033=".",I1047033,VLOOKUP($I1047033,'[1]Price List, Weapons &amp; Items'!B$1:D$1048576,3,0))</f>
        <v>122mm MLRS ammunition</v>
      </c>
      <c r="L1047033" s="8" t="n">
        <f aca="false">VLOOKUP(I1047033,'[1]Price List, Weapons &amp; Items'!B$1:E$1048576,4,0)</f>
        <v>1</v>
      </c>
      <c r="M1047033" s="9" t="n">
        <v>4000</v>
      </c>
      <c r="N1047033" s="9" t="s">
        <v>166</v>
      </c>
      <c r="O1047033" s="9" t="n">
        <f aca="false">VLOOKUP($I1047033,'[1]Price List, Weapons &amp; Items'!B$1:G$1048576,6,0)</f>
        <v>1000</v>
      </c>
      <c r="P1047033" s="6" t="str">
        <f aca="false">IF(TYPE(M1047033)=1,IF(TYPE(O1047033)=1,M1047033*O1047033,"No price"),".")</f>
        <v>No price</v>
      </c>
      <c r="Q1047033" s="6" t="str">
        <f aca="false">IF(TYPE(N1047033)=1,IF(TYPE(O1047033)=1,N1047033*O1047033,"No price"),".")</f>
        <v>.</v>
      </c>
      <c r="R1047033" s="6" t="str">
        <f aca="false">IF(AG1047033=1,IF(H1047033&lt;&gt;"Not given",H1047033,IF(TYPE(H1047033)=2,IF(SUMIFS(#REF!,#REF!,A1047033)&gt;0,SUMIFS(#REF!,#REF!,A1047033),"."),"Format error")),"")</f>
        <v/>
      </c>
      <c r="S1047033" s="6" t="str">
        <f aca="false">IF(AND(AG1047033=1,R1047033&lt;&gt;".")=TRUE(),R1047033/VLOOKUP(G1047033,'[1]Exchange Rates'!B$1:C$1048576,2,0),IF(R1047033=".",".",""))</f>
        <v/>
      </c>
      <c r="T1047033" s="6" t="str">
        <f aca="false">IF(AG1047033=1,IF(AI1047033="Value is not given at all",".",IF(AI1047033="Value is given by the source",S1047033,IF(AI1047033="Value is calculated with prices",(IF(SUMIFS(#REF!,#REF!,A1047033)&gt;0,SUMIFS(#REF!,#REF!,A1047033),"."))/VLOOKUP("USD",'[1]Exchange Rates'!B$1:C$1048576,2,0),"Error with coding"))),"")</f>
        <v/>
      </c>
      <c r="U1047033" s="5" t="s">
        <v>63</v>
      </c>
      <c r="V1047033" s="47" t="s">
        <v>72</v>
      </c>
      <c r="W1047033" s="45" t="s">
        <v>72</v>
      </c>
      <c r="X1047033" s="45" t="s">
        <v>76</v>
      </c>
      <c r="Y1047033" s="45" t="s">
        <v>382</v>
      </c>
      <c r="Z1047033" s="5" t="n">
        <v>0</v>
      </c>
      <c r="AA1047033" s="5" t="n">
        <v>0</v>
      </c>
      <c r="AB1047033" s="5" t="n">
        <f aca="false">IF(AND(D1047033="Humanitarian", AE1047033&lt;&gt;"."), 1, 0)</f>
        <v>0</v>
      </c>
      <c r="AC1047033" s="5" t="n">
        <f aca="false">IF(OR(M1047033="undisclosed", M1047033="."), 0, IF(M1047033=N1047033, 1, 0))</f>
        <v>0</v>
      </c>
      <c r="AD1047033" s="5" t="n">
        <v>0</v>
      </c>
      <c r="AE1047033" s="1" t="s">
        <v>62</v>
      </c>
      <c r="AF1047033" s="12" t="str">
        <f aca="false">""</f>
        <v/>
      </c>
      <c r="AG1047033" s="36" t="n">
        <v>0</v>
      </c>
      <c r="AH1047033" s="36" t="s">
        <v>66</v>
      </c>
      <c r="AI1047033" s="36" t="s">
        <v>67</v>
      </c>
      <c r="AJ1047033" s="36" t="n">
        <v>1</v>
      </c>
      <c r="AK1047033" s="36" t="n">
        <v>4</v>
      </c>
      <c r="AL1047033" s="36" t="n">
        <v>0</v>
      </c>
      <c r="AM1047033" s="36" t="n">
        <f aca="false">IF(OR(AN1047033="2022-2023",AN1047033=2022), 1, 0)</f>
        <v>1</v>
      </c>
      <c r="AN1047033" s="36" t="s">
        <v>68</v>
      </c>
      <c r="AO1047033" s="36" t="n">
        <f aca="false">VLOOKUP($I1047033,'[1]Price List, Weapons &amp; Items'!B$1:F$1048576,5,0)</f>
        <v>1</v>
      </c>
      <c r="AP1047033" s="36" t="n">
        <f aca="false">IF(AND(AO1047033=1,M1047033="undisclosed")=TRUE(),1,0)</f>
        <v>0</v>
      </c>
      <c r="AQ1047033" s="36" t="n">
        <f aca="false">IF(AND(AO1047033=1,N1047033="undisclosed")=TRUE(),1,0)</f>
        <v>1</v>
      </c>
      <c r="AR1047033" s="36" t="n">
        <f aca="false">IFERROR(IF(SEARCH("ammuni",I1047033,1)&gt;0,1,0),0)</f>
        <v>0</v>
      </c>
      <c r="AS1047033" s="5" t="str">
        <f aca="false">VLOOKUP($I1047033,'[1]Price List, Weapons &amp; Items'!B$1:L$1048576,COLUMN('[1]Price List, Weapons &amp; Items'!$J$11)-1,0)</f>
        <v>Media reports (incl. social media)</v>
      </c>
      <c r="AT1047033" s="5" t="str">
        <f aca="false">IF(I1047033=".",".",VLOOKUP($I1047033,'[1]Price List, Weapons &amp; Items'!B$1:J$1048576,3,0))</f>
        <v>122mm MLRS ammunition</v>
      </c>
      <c r="AU1047033" s="13" t="str">
        <f aca="true">IF(AG1047033=1,(OFFSET(I1047033,0,0,COUNTIF(#REF!,A1047033),1)),"")</f>
        <v/>
      </c>
      <c r="AV1047033" s="5" t="n">
        <f aca="false">VLOOKUP($I1047033,'[1]Price List, Weapons &amp; Items'!B$1:L$1048576,COLUMN('[1]Price List, Weapons &amp; Items'!$L$11)-1,0)</f>
        <v>0</v>
      </c>
      <c r="AW1047033" s="5" t="n">
        <f aca="false">IF(U1047033="Yes",1,0)</f>
        <v>1</v>
      </c>
      <c r="AX1047033" s="5" t="n">
        <f aca="false">IF(D1047033="Military",IF(OR(IFERROR(SEARCH("equipment",E1047033,1),0)&gt;0,IFERROR(SEARCH("weapons",E1047033,1),0)&gt;0),1,0),0)</f>
        <v>1</v>
      </c>
      <c r="AY1047033" s="5" t="str">
        <f aca="false">IFERROR(IF(VALUE(TEXT(C1047033,"mm"))=IF(AK1047033&gt;12,AK1047033-12,AK1047033),".",IF(TEXT(C1047033,"mm")="01",".",1)),"Value is not in date format")</f>
        <v>.</v>
      </c>
      <c r="AZ1047033" s="5" t="str">
        <f aca="false">IF(AND(A1047033=A1047032,C1047033=C1047032)=TRUE(),IF(F1047033=F1047032,".","1"),".")</f>
        <v>.</v>
      </c>
      <c r="BA1047033" s="5" t="str">
        <f aca="false">IF(AND(_xlfn.ISFORMULA(R1047033),_xlfn.ISFORMULA(S1047033),_xlfn.ISFORMULA(T1047033))=TRUE(),".",1)</f>
        <v>.</v>
      </c>
      <c r="BB1047033" s="5" t="str">
        <f aca="false">IF(T1047033&lt;&gt;".",IF(T1047033&gt;S1047033,1,"."),".")</f>
        <v>.</v>
      </c>
      <c r="BC1047033" s="5" t="n">
        <f aca="false">IFERROR(VLOOKUP(B1047033,'[1]Share, Heavy Weapons to Ukraine'!B$1:AA$1048576,COLUMN('[1]Share, Heavy Weapons to Ukraine'!C1047042)-1,0),0)</f>
        <v>1</v>
      </c>
      <c r="BD1047033" s="5" t="n">
        <f aca="false">VLOOKUP(Sheet1!B1047033,'[1]Country Summary (€)'!B$1:F$1048576,COLUMN('[1]Country Summary (€)'!C1047043)-1,FALSE())</f>
        <v>0</v>
      </c>
      <c r="BE1047033" s="5" t="str">
        <f aca="false">IF(AND(AG1047033=1,D1047033="Military",H1047033&lt;&gt;"Not given")=TRUE(),IF(SUMIFS(#REF!,#REF!,A1047033)&gt;0,ABS((SUMIFS(#REF!,#REF!,A1047033)/VLOOKUP("USD",'[1]Exchange Rates'!B$1:C$1048576,2,0)))/S1047033,"."),".")</f>
        <v>.</v>
      </c>
      <c r="BF1047033" s="1" t="str">
        <f aca="false">IF(AND(AG1047033=1,D1047033="Military",H1047033&lt;&gt;"Not given")=TRUE(),IF(SUMIFS(#REF!,#REF!,A1047033)&gt;0,IF((ABS((SUMIFS(#REF!,#REF!,A1047033)/VLOOKUP("USD",'[1]Exchange Rates'!B$1:C$1048576,2,0)))/S1047033)&gt;1,(SUMIFS(#REF!,#REF!,A1047033)-S1047033)/S1047033,(S1047033-SUMIFS(#REF!,#REF!,A1047033))/SUMIFS(#REF!,#REF!,A1047033)),"."),".")</f>
        <v>.</v>
      </c>
    </row>
    <row r="1047034" customFormat="false" ht="15.75" hidden="false" customHeight="true" outlineLevel="0" collapsed="false">
      <c r="A1047034" s="3" t="s">
        <v>369</v>
      </c>
      <c r="B1047034" s="3" t="s">
        <v>57</v>
      </c>
      <c r="C1047034" s="2" t="n">
        <v>44676</v>
      </c>
      <c r="D1047034" s="3" t="s">
        <v>105</v>
      </c>
      <c r="E1047034" s="37" t="s">
        <v>370</v>
      </c>
      <c r="F1047034" s="4" t="s">
        <v>372</v>
      </c>
      <c r="G1047034" s="5" t="s">
        <v>61</v>
      </c>
      <c r="H1047034" s="6" t="n">
        <v>322000000</v>
      </c>
      <c r="I1047034" s="49" t="s">
        <v>383</v>
      </c>
      <c r="J1047034" s="7" t="str">
        <f aca="false">VLOOKUP($I1047034,'[1]Price List, Weapons &amp; Items'!B$1:C$1048576,2,0)</f>
        <v>Ammunition for heavy weapon</v>
      </c>
      <c r="K1047034" s="7" t="str">
        <f aca="false">IF(I1047034=".",I1047034,VLOOKUP($I1047034,'[1]Price List, Weapons &amp; Items'!B$1:D$1048576,3,0))</f>
        <v>300mm MLRS ammunition</v>
      </c>
      <c r="L1047034" s="8" t="n">
        <f aca="false">VLOOKUP(I1047034,'[1]Price List, Weapons &amp; Items'!B$1:E$1048576,4,0)</f>
        <v>0</v>
      </c>
      <c r="M1047034" s="9" t="s">
        <v>166</v>
      </c>
      <c r="N1047034" s="9" t="s">
        <v>166</v>
      </c>
      <c r="O1047034" s="9" t="n">
        <f aca="false">VLOOKUP($I1047034,'[1]Price List, Weapons &amp; Items'!B$1:G$1048576,6,0)</f>
        <v>625000</v>
      </c>
      <c r="P1047034" s="6" t="str">
        <f aca="false">IF(TYPE(M1047034)=1,IF(TYPE(O1047034)=1,M1047034*O1047034,"No price"),".")</f>
        <v>.</v>
      </c>
      <c r="Q1047034" s="6" t="str">
        <f aca="false">IF(TYPE(N1047034)=1,IF(TYPE(O1047034)=1,N1047034*O1047034,"No price"),".")</f>
        <v>.</v>
      </c>
      <c r="R1047034" s="6" t="str">
        <f aca="false">IF(AG1047034=1,IF(H1047034&lt;&gt;"Not given",H1047034,IF(TYPE(H1047034)=2,IF(SUMIFS(#REF!,#REF!,A1047034)&gt;0,SUMIFS(#REF!,#REF!,A1047034),"."),"Format error")),"")</f>
        <v/>
      </c>
      <c r="S1047034" s="6" t="str">
        <f aca="false">IF(AND(AG1047034=1,R1047034&lt;&gt;".")=TRUE(),R1047034/VLOOKUP(G1047034,'[1]Exchange Rates'!B$1:C$1048576,2,0),IF(R1047034=".",".",""))</f>
        <v/>
      </c>
      <c r="T1047034" s="6" t="str">
        <f aca="false">IF(AG1047034=1,IF(AI1047034="Value is not given at all",".",IF(AI1047034="Value is given by the source",S1047034,IF(AI1047034="Value is calculated with prices",(IF(SUMIFS(#REF!,#REF!,A1047034)&gt;0,SUMIFS(#REF!,#REF!,A1047034),"."))/VLOOKUP("USD",'[1]Exchange Rates'!B$1:C$1048576,2,0),"Error with coding"))),"")</f>
        <v/>
      </c>
      <c r="U1047034" s="5" t="s">
        <v>63</v>
      </c>
      <c r="V1047034" s="47" t="s">
        <v>72</v>
      </c>
      <c r="W1047034" s="45" t="s">
        <v>72</v>
      </c>
      <c r="X1047034" s="45" t="s">
        <v>76</v>
      </c>
      <c r="Y1047034" s="45" t="s">
        <v>384</v>
      </c>
      <c r="Z1047034" s="5" t="n">
        <v>0</v>
      </c>
      <c r="AA1047034" s="5" t="n">
        <v>0</v>
      </c>
      <c r="AB1047034" s="5" t="n">
        <f aca="false">IF(AND(D1047034="Humanitarian", AE1047034&lt;&gt;"."), 1, 0)</f>
        <v>0</v>
      </c>
      <c r="AC1047034" s="5" t="n">
        <f aca="false">IF(OR(M1047034="undisclosed", M1047034="."), 0, IF(M1047034=N1047034, 1, 0))</f>
        <v>0</v>
      </c>
      <c r="AD1047034" s="5" t="n">
        <v>0</v>
      </c>
      <c r="AE1047034" s="1" t="s">
        <v>62</v>
      </c>
      <c r="AF1047034" s="12" t="str">
        <f aca="false">""</f>
        <v/>
      </c>
      <c r="AG1047034" s="36" t="n">
        <v>0</v>
      </c>
      <c r="AH1047034" s="36" t="s">
        <v>66</v>
      </c>
      <c r="AI1047034" s="36" t="s">
        <v>67</v>
      </c>
      <c r="AJ1047034" s="36" t="n">
        <v>1</v>
      </c>
      <c r="AK1047034" s="36" t="n">
        <v>4</v>
      </c>
      <c r="AL1047034" s="36" t="n">
        <v>0</v>
      </c>
      <c r="AM1047034" s="36" t="n">
        <f aca="false">IF(OR(AN1047034="2022-2023",AN1047034=2022), 1, 0)</f>
        <v>1</v>
      </c>
      <c r="AN1047034" s="36" t="s">
        <v>68</v>
      </c>
      <c r="AO1047034" s="36" t="n">
        <f aca="false">VLOOKUP($I1047034,'[1]Price List, Weapons &amp; Items'!B$1:F$1048576,5,0)</f>
        <v>1</v>
      </c>
      <c r="AP1047034" s="36" t="n">
        <f aca="false">IF(AND(AO1047034=1,M1047034="undisclosed")=TRUE(),1,0)</f>
        <v>1</v>
      </c>
      <c r="AQ1047034" s="36" t="n">
        <f aca="false">IF(AND(AO1047034=1,N1047034="undisclosed")=TRUE(),1,0)</f>
        <v>1</v>
      </c>
      <c r="AR1047034" s="36" t="n">
        <f aca="false">IFERROR(IF(SEARCH("ammuni",I1047034,1)&gt;0,1,0),0)</f>
        <v>0</v>
      </c>
      <c r="AS1047034" s="5" t="str">
        <f aca="false">VLOOKUP($I1047034,'[1]Price List, Weapons &amp; Items'!B$1:L$1048576,COLUMN('[1]Price List, Weapons &amp; Items'!$J$11)-1,0)</f>
        <v>Government information</v>
      </c>
      <c r="AT1047034" s="5" t="str">
        <f aca="false">IF(I1047034=".",".",VLOOKUP($I1047034,'[1]Price List, Weapons &amp; Items'!B$1:J$1048576,3,0))</f>
        <v>300mm MLRS ammunition</v>
      </c>
      <c r="AU1047034" s="13" t="str">
        <f aca="true">IF(AG1047034=1,(OFFSET(I1047034,0,0,COUNTIF(#REF!,A1047034),1)),"")</f>
        <v/>
      </c>
      <c r="AV1047034" s="5" t="str">
        <f aca="false">VLOOKUP($I1047034,'[1]Price List, Weapons &amp; Items'!B$1:L$1048576,COLUMN('[1]Price List, Weapons &amp; Items'!$L$11)-1,0)</f>
        <v>no price, 0 count</v>
      </c>
      <c r="AW1047034" s="5" t="n">
        <f aca="false">IF(U1047034="Yes",1,0)</f>
        <v>1</v>
      </c>
      <c r="AX1047034" s="5" t="n">
        <f aca="false">IF(D1047034="Military",IF(OR(IFERROR(SEARCH("equipment",E1047034,1),0)&gt;0,IFERROR(SEARCH("weapons",E1047034,1),0)&gt;0),1,0),0)</f>
        <v>1</v>
      </c>
      <c r="AY1047034" s="5" t="str">
        <f aca="false">IFERROR(IF(VALUE(TEXT(C1047034,"mm"))=IF(AK1047034&gt;12,AK1047034-12,AK1047034),".",IF(TEXT(C1047034,"mm")="01",".",1)),"Value is not in date format")</f>
        <v>.</v>
      </c>
      <c r="AZ1047034" s="5" t="str">
        <f aca="false">IF(AND(A1047034=A1047033,C1047034=C1047033)=TRUE(),IF(F1047034=F1047033,".","1"),".")</f>
        <v>.</v>
      </c>
      <c r="BA1047034" s="5" t="str">
        <f aca="false">IF(AND(_xlfn.ISFORMULA(R1047034),_xlfn.ISFORMULA(S1047034),_xlfn.ISFORMULA(T1047034))=TRUE(),".",1)</f>
        <v>.</v>
      </c>
      <c r="BB1047034" s="5" t="str">
        <f aca="false">IF(T1047034&lt;&gt;".",IF(T1047034&gt;S1047034,1,"."),".")</f>
        <v>.</v>
      </c>
      <c r="BC1047034" s="5" t="n">
        <f aca="false">IFERROR(VLOOKUP(B1047034,'[1]Share, Heavy Weapons to Ukraine'!B$1:AA$1048576,COLUMN('[1]Share, Heavy Weapons to Ukraine'!C1047043)-1,0),0)</f>
        <v>1</v>
      </c>
      <c r="BD1047034" s="5" t="n">
        <f aca="false">VLOOKUP(Sheet1!B1047034,'[1]Country Summary (€)'!B$1:F$1048576,COLUMN('[1]Country Summary (€)'!C1047044)-1,FALSE())</f>
        <v>0</v>
      </c>
      <c r="BE1047034" s="5" t="str">
        <f aca="false">IF(AND(AG1047034=1,D1047034="Military",H1047034&lt;&gt;"Not given")=TRUE(),IF(SUMIFS(#REF!,#REF!,A1047034)&gt;0,ABS((SUMIFS(#REF!,#REF!,A1047034)/VLOOKUP("USD",'[1]Exchange Rates'!B$1:C$1048576,2,0)))/S1047034,"."),".")</f>
        <v>.</v>
      </c>
      <c r="BF1047034" s="1" t="str">
        <f aca="false">IF(AND(AG1047034=1,D1047034="Military",H1047034&lt;&gt;"Not given")=TRUE(),IF(SUMIFS(#REF!,#REF!,A1047034)&gt;0,IF((ABS((SUMIFS(#REF!,#REF!,A1047034)/VLOOKUP("USD",'[1]Exchange Rates'!B$1:C$1048576,2,0)))/S1047034)&gt;1,(SUMIFS(#REF!,#REF!,A1047034)-S1047034)/S1047034,(S1047034-SUMIFS(#REF!,#REF!,A1047034))/SUMIFS(#REF!,#REF!,A1047034)),"."),".")</f>
        <v>.</v>
      </c>
    </row>
    <row r="1047035" customFormat="false" ht="15.75" hidden="false" customHeight="true" outlineLevel="0" collapsed="false">
      <c r="A1047035" s="3" t="s">
        <v>369</v>
      </c>
      <c r="B1047035" s="3" t="s">
        <v>57</v>
      </c>
      <c r="C1047035" s="2" t="n">
        <v>44676</v>
      </c>
      <c r="D1047035" s="3" t="s">
        <v>105</v>
      </c>
      <c r="E1047035" s="37" t="s">
        <v>370</v>
      </c>
      <c r="F1047035" s="4" t="s">
        <v>372</v>
      </c>
      <c r="G1047035" s="5" t="s">
        <v>61</v>
      </c>
      <c r="H1047035" s="6" t="n">
        <v>322000000</v>
      </c>
      <c r="I1047035" s="49" t="s">
        <v>385</v>
      </c>
      <c r="J1047035" s="7" t="str">
        <f aca="false">VLOOKUP($I1047035,'[1]Price List, Weapons &amp; Items'!B$1:C$1048576,2,0)</f>
        <v>Ammunition for portable defence system</v>
      </c>
      <c r="K1047035" s="7" t="str">
        <f aca="false">IF(I1047035=".",I1047035,VLOOKUP($I1047035,'[1]Price List, Weapons &amp; Items'!B$1:D$1048576,3,0))</f>
        <v>Light Anti-armor Weapon (LAW) ammunition</v>
      </c>
      <c r="L1047035" s="8" t="n">
        <f aca="false">VLOOKUP(I1047035,'[1]Price List, Weapons &amp; Items'!B$1:E$1048576,4,0)</f>
        <v>0</v>
      </c>
      <c r="M1047035" s="9" t="s">
        <v>166</v>
      </c>
      <c r="N1047035" s="9" t="s">
        <v>166</v>
      </c>
      <c r="O1047035" s="9" t="n">
        <f aca="false">VLOOKUP($I1047035,'[1]Price List, Weapons &amp; Items'!B$1:G$1048576,6,0)</f>
        <v>1082</v>
      </c>
      <c r="P1047035" s="6" t="str">
        <f aca="false">IF(TYPE(M1047035)=1,IF(TYPE(O1047035)=1,M1047035*O1047035,"No price"),".")</f>
        <v>.</v>
      </c>
      <c r="Q1047035" s="6" t="str">
        <f aca="false">IF(TYPE(N1047035)=1,IF(TYPE(O1047035)=1,N1047035*O1047035,"No price"),".")</f>
        <v>.</v>
      </c>
      <c r="R1047035" s="6" t="str">
        <f aca="false">IF(AG1047035=1,IF(H1047035&lt;&gt;"Not given",H1047035,IF(TYPE(H1047035)=2,IF(SUMIFS(#REF!,#REF!,A1047035)&gt;0,SUMIFS(#REF!,#REF!,A1047035),"."),"Format error")),"")</f>
        <v/>
      </c>
      <c r="S1047035" s="6" t="str">
        <f aca="false">IF(AND(AG1047035=1,R1047035&lt;&gt;".")=TRUE(),R1047035/VLOOKUP(G1047035,'[1]Exchange Rates'!B$1:C$1048576,2,0),IF(R1047035=".",".",""))</f>
        <v/>
      </c>
      <c r="T1047035" s="6" t="str">
        <f aca="false">IF(AG1047035=1,IF(AI1047035="Value is not given at all",".",IF(AI1047035="Value is given by the source",S1047035,IF(AI1047035="Value is calculated with prices",(IF(SUMIFS(#REF!,#REF!,A1047035)&gt;0,SUMIFS(#REF!,#REF!,A1047035),"."))/VLOOKUP("USD",'[1]Exchange Rates'!B$1:C$1048576,2,0),"Error with coding"))),"")</f>
        <v/>
      </c>
      <c r="U1047035" s="5" t="s">
        <v>63</v>
      </c>
      <c r="V1047035" s="47" t="s">
        <v>72</v>
      </c>
      <c r="W1047035" s="45" t="s">
        <v>72</v>
      </c>
      <c r="X1047035" s="45" t="s">
        <v>76</v>
      </c>
      <c r="Y1047035" s="45" t="s">
        <v>386</v>
      </c>
      <c r="Z1047035" s="5" t="n">
        <v>0</v>
      </c>
      <c r="AA1047035" s="5" t="n">
        <v>0</v>
      </c>
      <c r="AB1047035" s="5" t="n">
        <f aca="false">IF(AND(D1047035="Humanitarian", AE1047035&lt;&gt;"."), 1, 0)</f>
        <v>0</v>
      </c>
      <c r="AC1047035" s="5" t="n">
        <f aca="false">IF(OR(M1047035="undisclosed", M1047035="."), 0, IF(M1047035=N1047035, 1, 0))</f>
        <v>0</v>
      </c>
      <c r="AD1047035" s="5" t="n">
        <v>0</v>
      </c>
      <c r="AE1047035" s="1" t="s">
        <v>62</v>
      </c>
      <c r="AF1047035" s="12" t="str">
        <f aca="false">""</f>
        <v/>
      </c>
      <c r="AG1047035" s="36" t="n">
        <v>0</v>
      </c>
      <c r="AH1047035" s="36" t="s">
        <v>66</v>
      </c>
      <c r="AI1047035" s="36" t="s">
        <v>67</v>
      </c>
      <c r="AJ1047035" s="36" t="n">
        <v>1</v>
      </c>
      <c r="AK1047035" s="36" t="n">
        <v>4</v>
      </c>
      <c r="AL1047035" s="36" t="n">
        <v>0</v>
      </c>
      <c r="AM1047035" s="36" t="n">
        <f aca="false">IF(OR(AN1047035="2022-2023",AN1047035=2022), 1, 0)</f>
        <v>1</v>
      </c>
      <c r="AN1047035" s="36" t="s">
        <v>68</v>
      </c>
      <c r="AO1047035" s="36" t="n">
        <f aca="false">VLOOKUP($I1047035,'[1]Price List, Weapons &amp; Items'!B$1:F$1048576,5,0)</f>
        <v>0</v>
      </c>
      <c r="AP1047035" s="36" t="n">
        <f aca="false">IF(AND(AO1047035=1,M1047035="undisclosed")=TRUE(),1,0)</f>
        <v>0</v>
      </c>
      <c r="AQ1047035" s="36" t="n">
        <f aca="false">IF(AND(AO1047035=1,N1047035="undisclosed")=TRUE(),1,0)</f>
        <v>0</v>
      </c>
      <c r="AR1047035" s="36" t="n">
        <f aca="false">IFERROR(IF(SEARCH("ammuni",I1047035,1)&gt;0,1,0),0)</f>
        <v>0</v>
      </c>
      <c r="AS1047035" s="5" t="str">
        <f aca="false">VLOOKUP($I1047035,'[1]Price List, Weapons &amp; Items'!B$1:L$1048576,COLUMN('[1]Price List, Weapons &amp; Items'!$J$11)-1,0)</f>
        <v>Miscellaneous</v>
      </c>
      <c r="AT1047035" s="5" t="str">
        <f aca="false">IF(I1047035=".",".",VLOOKUP($I1047035,'[1]Price List, Weapons &amp; Items'!B$1:J$1048576,3,0))</f>
        <v>Light Anti-armor Weapon (LAW) ammunition</v>
      </c>
      <c r="AU1047035" s="13" t="str">
        <f aca="true">IF(AG1047035=1,(OFFSET(I1047035,0,0,COUNTIF(#REF!,A1047035),1)),"")</f>
        <v/>
      </c>
      <c r="AV1047035" s="5" t="str">
        <f aca="false">VLOOKUP($I1047035,'[1]Price List, Weapons &amp; Items'!B$1:L$1048576,COLUMN('[1]Price List, Weapons &amp; Items'!$L$11)-1,0)</f>
        <v>no price, 0 count</v>
      </c>
      <c r="AW1047035" s="5" t="n">
        <f aca="false">IF(U1047035="Yes",1,0)</f>
        <v>1</v>
      </c>
      <c r="AX1047035" s="5" t="n">
        <f aca="false">IF(D1047035="Military",IF(OR(IFERROR(SEARCH("equipment",E1047035,1),0)&gt;0,IFERROR(SEARCH("weapons",E1047035,1),0)&gt;0),1,0),0)</f>
        <v>1</v>
      </c>
      <c r="AY1047035" s="5" t="str">
        <f aca="false">IFERROR(IF(VALUE(TEXT(C1047035,"mm"))=IF(AK1047035&gt;12,AK1047035-12,AK1047035),".",IF(TEXT(C1047035,"mm")="01",".",1)),"Value is not in date format")</f>
        <v>.</v>
      </c>
      <c r="AZ1047035" s="5" t="str">
        <f aca="false">IF(AND(A1047035=A1047034,C1047035=C1047034)=TRUE(),IF(F1047035=F1047034,".","1"),".")</f>
        <v>.</v>
      </c>
      <c r="BA1047035" s="5" t="str">
        <f aca="false">IF(AND(_xlfn.ISFORMULA(R1047035),_xlfn.ISFORMULA(S1047035),_xlfn.ISFORMULA(T1047035))=TRUE(),".",1)</f>
        <v>.</v>
      </c>
      <c r="BB1047035" s="5" t="str">
        <f aca="false">IF(T1047035&lt;&gt;".",IF(T1047035&gt;S1047035,1,"."),".")</f>
        <v>.</v>
      </c>
      <c r="BC1047035" s="5" t="n">
        <f aca="false">IFERROR(VLOOKUP(B1047035,'[1]Share, Heavy Weapons to Ukraine'!B$1:AA$1048576,COLUMN('[1]Share, Heavy Weapons to Ukraine'!C1047044)-1,0),0)</f>
        <v>1</v>
      </c>
      <c r="BD1047035" s="5" t="n">
        <f aca="false">VLOOKUP(Sheet1!B1047035,'[1]Country Summary (€)'!B$1:F$1048576,COLUMN('[1]Country Summary (€)'!C1047045)-1,FALSE())</f>
        <v>0</v>
      </c>
      <c r="BE1047035" s="5" t="str">
        <f aca="false">IF(AND(AG1047035=1,D1047035="Military",H1047035&lt;&gt;"Not given")=TRUE(),IF(SUMIFS(#REF!,#REF!,A1047035)&gt;0,ABS((SUMIFS(#REF!,#REF!,A1047035)/VLOOKUP("USD",'[1]Exchange Rates'!B$1:C$1048576,2,0)))/S1047035,"."),".")</f>
        <v>.</v>
      </c>
      <c r="BF1047035" s="1" t="str">
        <f aca="false">IF(AND(AG1047035=1,D1047035="Military",H1047035&lt;&gt;"Not given")=TRUE(),IF(SUMIFS(#REF!,#REF!,A1047035)&gt;0,IF((ABS((SUMIFS(#REF!,#REF!,A1047035)/VLOOKUP("USD",'[1]Exchange Rates'!B$1:C$1048576,2,0)))/S1047035)&gt;1,(SUMIFS(#REF!,#REF!,A1047035)-S1047035)/S1047035,(S1047035-SUMIFS(#REF!,#REF!,A1047035))/SUMIFS(#REF!,#REF!,A1047035)),"."),".")</f>
        <v>.</v>
      </c>
    </row>
    <row r="1047036" customFormat="false" ht="15.75" hidden="false" customHeight="true" outlineLevel="0" collapsed="false">
      <c r="A1047036" s="3" t="s">
        <v>369</v>
      </c>
      <c r="B1047036" s="3" t="s">
        <v>57</v>
      </c>
      <c r="C1047036" s="2" t="n">
        <v>44676</v>
      </c>
      <c r="D1047036" s="3" t="s">
        <v>105</v>
      </c>
      <c r="E1047036" s="37" t="s">
        <v>370</v>
      </c>
      <c r="F1047036" s="4" t="s">
        <v>372</v>
      </c>
      <c r="G1047036" s="5" t="s">
        <v>61</v>
      </c>
      <c r="H1047036" s="6" t="n">
        <v>322000000</v>
      </c>
      <c r="I1047036" s="49" t="s">
        <v>387</v>
      </c>
      <c r="J1047036" s="7" t="str">
        <f aca="false">VLOOKUP($I1047036,'[1]Price List, Weapons &amp; Items'!B$1:C$1048576,2,0)</f>
        <v>Ammunition for light infantry</v>
      </c>
      <c r="K1047036" s="7" t="str">
        <f aca="false">IF(I1047036=".",I1047036,VLOOKUP($I1047036,'[1]Price List, Weapons &amp; Items'!B$1:D$1048576,3,0))</f>
        <v>Mortar ammunition</v>
      </c>
      <c r="L1047036" s="8" t="n">
        <f aca="false">VLOOKUP(I1047036,'[1]Price List, Weapons &amp; Items'!B$1:E$1048576,4,0)</f>
        <v>0</v>
      </c>
      <c r="M1047036" s="9" t="s">
        <v>166</v>
      </c>
      <c r="N1047036" s="9" t="s">
        <v>166</v>
      </c>
      <c r="O1047036" s="9" t="str">
        <f aca="false">VLOOKUP($I1047036,'[1]Price List, Weapons &amp; Items'!B$1:G$1048576,6,0)</f>
        <v>.</v>
      </c>
      <c r="P1047036" s="6" t="str">
        <f aca="false">IF(TYPE(M1047036)=1,IF(TYPE(O1047036)=1,M1047036*O1047036,"No price"),".")</f>
        <v>.</v>
      </c>
      <c r="Q1047036" s="6" t="str">
        <f aca="false">IF(TYPE(N1047036)=1,IF(TYPE(O1047036)=1,N1047036*O1047036,"No price"),".")</f>
        <v>.</v>
      </c>
      <c r="R1047036" s="6" t="str">
        <f aca="false">IF(AG1047036=1,IF(H1047036&lt;&gt;"Not given",H1047036,IF(TYPE(H1047036)=2,IF(SUMIFS(#REF!,#REF!,A1047036)&gt;0,SUMIFS(#REF!,#REF!,A1047036),"."),"Format error")),"")</f>
        <v/>
      </c>
      <c r="S1047036" s="6" t="str">
        <f aca="false">IF(AND(AG1047036=1,R1047036&lt;&gt;".")=TRUE(),R1047036/VLOOKUP(G1047036,'[1]Exchange Rates'!B$1:C$1048576,2,0),IF(R1047036=".",".",""))</f>
        <v/>
      </c>
      <c r="T1047036" s="6" t="str">
        <f aca="false">IF(AG1047036=1,IF(AI1047036="Value is not given at all",".",IF(AI1047036="Value is given by the source",S1047036,IF(AI1047036="Value is calculated with prices",(IF(SUMIFS(#REF!,#REF!,A1047036)&gt;0,SUMIFS(#REF!,#REF!,A1047036),"."))/VLOOKUP("USD",'[1]Exchange Rates'!B$1:C$1048576,2,0),"Error with coding"))),"")</f>
        <v/>
      </c>
      <c r="U1047036" s="5" t="s">
        <v>63</v>
      </c>
      <c r="V1047036" s="47" t="s">
        <v>72</v>
      </c>
      <c r="W1047036" s="45" t="s">
        <v>72</v>
      </c>
      <c r="X1047036" s="45" t="s">
        <v>76</v>
      </c>
      <c r="Y1047036" s="45" t="s">
        <v>388</v>
      </c>
      <c r="Z1047036" s="5" t="n">
        <v>0</v>
      </c>
      <c r="AA1047036" s="5" t="n">
        <v>0</v>
      </c>
      <c r="AB1047036" s="5" t="n">
        <f aca="false">IF(AND(D1047036="Humanitarian", AE1047036&lt;&gt;"."), 1, 0)</f>
        <v>0</v>
      </c>
      <c r="AC1047036" s="5" t="n">
        <f aca="false">IF(OR(M1047036="undisclosed", M1047036="."), 0, IF(M1047036=N1047036, 1, 0))</f>
        <v>0</v>
      </c>
      <c r="AD1047036" s="5" t="n">
        <v>0</v>
      </c>
      <c r="AE1047036" s="1" t="s">
        <v>62</v>
      </c>
      <c r="AF1047036" s="12" t="str">
        <f aca="false">""</f>
        <v/>
      </c>
      <c r="AG1047036" s="36" t="n">
        <v>0</v>
      </c>
      <c r="AH1047036" s="36" t="s">
        <v>66</v>
      </c>
      <c r="AI1047036" s="36" t="s">
        <v>67</v>
      </c>
      <c r="AJ1047036" s="36" t="n">
        <v>1</v>
      </c>
      <c r="AK1047036" s="36" t="n">
        <v>4</v>
      </c>
      <c r="AL1047036" s="36" t="n">
        <v>0</v>
      </c>
      <c r="AM1047036" s="36" t="n">
        <f aca="false">IF(OR(AN1047036="2022-2023",AN1047036=2022), 1, 0)</f>
        <v>1</v>
      </c>
      <c r="AN1047036" s="36" t="s">
        <v>68</v>
      </c>
      <c r="AO1047036" s="36" t="n">
        <f aca="false">VLOOKUP($I1047036,'[1]Price List, Weapons &amp; Items'!B$1:F$1048576,5,0)</f>
        <v>0</v>
      </c>
      <c r="AP1047036" s="36" t="n">
        <f aca="false">IF(AND(AO1047036=1,M1047036="undisclosed")=TRUE(),1,0)</f>
        <v>0</v>
      </c>
      <c r="AQ1047036" s="36" t="n">
        <f aca="false">IF(AND(AO1047036=1,N1047036="undisclosed")=TRUE(),1,0)</f>
        <v>0</v>
      </c>
      <c r="AR1047036" s="36" t="n">
        <f aca="false">IFERROR(IF(SEARCH("ammuni",I1047036,1)&gt;0,1,0),0)</f>
        <v>0</v>
      </c>
      <c r="AS1047036" s="5" t="str">
        <f aca="false">VLOOKUP($I1047036,'[1]Price List, Weapons &amp; Items'!B$1:L$1048576,COLUMN('[1]Price List, Weapons &amp; Items'!$J$11)-1,0)</f>
        <v>.</v>
      </c>
      <c r="AT1047036" s="5" t="str">
        <f aca="false">IF(I1047036=".",".",VLOOKUP($I1047036,'[1]Price List, Weapons &amp; Items'!B$1:J$1048576,3,0))</f>
        <v>Mortar ammunition</v>
      </c>
      <c r="AU1047036" s="13" t="str">
        <f aca="true">IF(AG1047036=1,(OFFSET(I1047036,0,0,COUNTIF(#REF!,A1047036),1)),"")</f>
        <v/>
      </c>
      <c r="AV1047036" s="5" t="str">
        <f aca="false">VLOOKUP($I1047036,'[1]Price List, Weapons &amp; Items'!B$1:L$1048576,COLUMN('[1]Price List, Weapons &amp; Items'!$L$11)-1,0)</f>
        <v>no price, 0 count</v>
      </c>
      <c r="AW1047036" s="5" t="n">
        <f aca="false">IF(U1047036="Yes",1,0)</f>
        <v>1</v>
      </c>
      <c r="AX1047036" s="5" t="n">
        <f aca="false">IF(D1047036="Military",IF(OR(IFERROR(SEARCH("equipment",E1047036,1),0)&gt;0,IFERROR(SEARCH("weapons",E1047036,1),0)&gt;0),1,0),0)</f>
        <v>1</v>
      </c>
      <c r="AY1047036" s="5" t="str">
        <f aca="false">IFERROR(IF(VALUE(TEXT(C1047036,"mm"))=IF(AK1047036&gt;12,AK1047036-12,AK1047036),".",IF(TEXT(C1047036,"mm")="01",".",1)),"Value is not in date format")</f>
        <v>.</v>
      </c>
      <c r="AZ1047036" s="5" t="str">
        <f aca="false">IF(AND(A1047036=A1047035,C1047036=C1047035)=TRUE(),IF(F1047036=F1047035,".","1"),".")</f>
        <v>.</v>
      </c>
      <c r="BA1047036" s="5" t="str">
        <f aca="false">IF(AND(_xlfn.ISFORMULA(R1047036),_xlfn.ISFORMULA(S1047036),_xlfn.ISFORMULA(T1047036))=TRUE(),".",1)</f>
        <v>.</v>
      </c>
      <c r="BB1047036" s="5" t="str">
        <f aca="false">IF(T1047036&lt;&gt;".",IF(T1047036&gt;S1047036,1,"."),".")</f>
        <v>.</v>
      </c>
      <c r="BC1047036" s="5" t="n">
        <f aca="false">IFERROR(VLOOKUP(B1047036,'[1]Share, Heavy Weapons to Ukraine'!B$1:AA$1048576,COLUMN('[1]Share, Heavy Weapons to Ukraine'!C1047045)-1,0),0)</f>
        <v>1</v>
      </c>
      <c r="BD1047036" s="5" t="n">
        <f aca="false">VLOOKUP(Sheet1!B1047036,'[1]Country Summary (€)'!B$1:F$1048576,COLUMN('[1]Country Summary (€)'!C1047046)-1,FALSE())</f>
        <v>0</v>
      </c>
      <c r="BE1047036" s="5" t="str">
        <f aca="false">IF(AND(AG1047036=1,D1047036="Military",H1047036&lt;&gt;"Not given")=TRUE(),IF(SUMIFS(#REF!,#REF!,A1047036)&gt;0,ABS((SUMIFS(#REF!,#REF!,A1047036)/VLOOKUP("USD",'[1]Exchange Rates'!B$1:C$1048576,2,0)))/S1047036,"."),".")</f>
        <v>.</v>
      </c>
      <c r="BF1047036" s="1" t="str">
        <f aca="false">IF(AND(AG1047036=1,D1047036="Military",H1047036&lt;&gt;"Not given")=TRUE(),IF(SUMIFS(#REF!,#REF!,A1047036)&gt;0,IF((ABS((SUMIFS(#REF!,#REF!,A1047036)/VLOOKUP("USD",'[1]Exchange Rates'!B$1:C$1048576,2,0)))/S1047036)&gt;1,(SUMIFS(#REF!,#REF!,A1047036)-S1047036)/S1047036,(S1047036-SUMIFS(#REF!,#REF!,A1047036))/SUMIFS(#REF!,#REF!,A1047036)),"."),".")</f>
        <v>.</v>
      </c>
    </row>
    <row r="1047037" customFormat="false" ht="15.75" hidden="false" customHeight="true" outlineLevel="0" collapsed="false">
      <c r="A1047037" s="3" t="s">
        <v>369</v>
      </c>
      <c r="B1047037" s="3" t="s">
        <v>57</v>
      </c>
      <c r="C1047037" s="2" t="n">
        <v>44676</v>
      </c>
      <c r="D1047037" s="3" t="s">
        <v>105</v>
      </c>
      <c r="E1047037" s="37" t="s">
        <v>370</v>
      </c>
      <c r="F1047037" s="4" t="s">
        <v>372</v>
      </c>
      <c r="G1047037" s="5" t="s">
        <v>61</v>
      </c>
      <c r="H1047037" s="6" t="n">
        <v>322000000</v>
      </c>
      <c r="I1047037" s="33" t="s">
        <v>389</v>
      </c>
      <c r="J1047037" s="7" t="str">
        <f aca="false">VLOOKUP($I1047037,'[1]Price List, Weapons &amp; Items'!B$1:C$1048576,2,0)</f>
        <v>Ammunition for heavy weapon</v>
      </c>
      <c r="K1047037" s="7" t="str">
        <f aca="false">IF(I1047037=".",I1047037,VLOOKUP($I1047037,'[1]Price List, Weapons &amp; Items'!B$1:D$1048576,3,0))</f>
        <v>120mm tank ammunition</v>
      </c>
      <c r="L1047037" s="8" t="n">
        <f aca="false">VLOOKUP(I1047037,'[1]Price List, Weapons &amp; Items'!B$1:E$1048576,4,0)</f>
        <v>0</v>
      </c>
      <c r="M1047037" s="9" t="s">
        <v>166</v>
      </c>
      <c r="N1047037" s="9" t="s">
        <v>166</v>
      </c>
      <c r="O1047037" s="9" t="n">
        <f aca="false">VLOOKUP($I1047037,'[1]Price List, Weapons &amp; Items'!B$1:G$1048576,6,0)</f>
        <v>20001.25</v>
      </c>
      <c r="P1047037" s="6" t="str">
        <f aca="false">IF(TYPE(M1047037)=1,IF(TYPE(O1047037)=1,M1047037*O1047037,"No price"),".")</f>
        <v>.</v>
      </c>
      <c r="Q1047037" s="6" t="str">
        <f aca="false">IF(TYPE(N1047037)=1,IF(TYPE(O1047037)=1,N1047037*O1047037,"No price"),".")</f>
        <v>.</v>
      </c>
      <c r="R1047037" s="6" t="str">
        <f aca="false">IF(AG1047037=1,IF(H1047037&lt;&gt;"Not given",H1047037,IF(TYPE(H1047037)=2,IF(SUMIFS(#REF!,#REF!,A1047037)&gt;0,SUMIFS(#REF!,#REF!,A1047037),"."),"Format error")),"")</f>
        <v/>
      </c>
      <c r="S1047037" s="6" t="str">
        <f aca="false">IF(AND(AG1047037=1,R1047037&lt;&gt;".")=TRUE(),R1047037/VLOOKUP(G1047037,'[1]Exchange Rates'!B$1:C$1048576,2,0),IF(R1047037=".",".",""))</f>
        <v/>
      </c>
      <c r="T1047037" s="6" t="str">
        <f aca="false">IF(AG1047037=1,IF(AI1047037="Value is not given at all",".",IF(AI1047037="Value is given by the source",S1047037,IF(AI1047037="Value is calculated with prices",(IF(SUMIFS(#REF!,#REF!,A1047037)&gt;0,SUMIFS(#REF!,#REF!,A1047037),"."))/VLOOKUP("USD",'[1]Exchange Rates'!B$1:C$1048576,2,0),"Error with coding"))),"")</f>
        <v/>
      </c>
      <c r="U1047037" s="5" t="s">
        <v>63</v>
      </c>
      <c r="V1047037" s="47" t="s">
        <v>72</v>
      </c>
      <c r="W1047037" s="45" t="s">
        <v>72</v>
      </c>
      <c r="X1047037" s="45" t="s">
        <v>76</v>
      </c>
      <c r="Y1047037" s="45" t="s">
        <v>390</v>
      </c>
      <c r="Z1047037" s="5" t="n">
        <v>0</v>
      </c>
      <c r="AA1047037" s="5" t="n">
        <v>0</v>
      </c>
      <c r="AB1047037" s="5" t="n">
        <f aca="false">IF(AND(D1047037="Humanitarian", AE1047037&lt;&gt;"."), 1, 0)</f>
        <v>0</v>
      </c>
      <c r="AC1047037" s="5" t="n">
        <f aca="false">IF(OR(M1047037="undisclosed", M1047037="."), 0, IF(M1047037=N1047037, 1, 0))</f>
        <v>0</v>
      </c>
      <c r="AD1047037" s="5" t="n">
        <v>0</v>
      </c>
      <c r="AE1047037" s="1" t="s">
        <v>62</v>
      </c>
      <c r="AF1047037" s="12" t="str">
        <f aca="false">""</f>
        <v/>
      </c>
      <c r="AG1047037" s="36" t="n">
        <v>0</v>
      </c>
      <c r="AH1047037" s="36" t="s">
        <v>66</v>
      </c>
      <c r="AI1047037" s="36" t="s">
        <v>67</v>
      </c>
      <c r="AJ1047037" s="36" t="n">
        <v>1</v>
      </c>
      <c r="AK1047037" s="36" t="n">
        <v>4</v>
      </c>
      <c r="AL1047037" s="36" t="n">
        <v>0</v>
      </c>
      <c r="AM1047037" s="36" t="n">
        <f aca="false">IF(OR(AN1047037="2022-2023",AN1047037=2022), 1, 0)</f>
        <v>1</v>
      </c>
      <c r="AN1047037" s="36" t="s">
        <v>68</v>
      </c>
      <c r="AO1047037" s="36" t="n">
        <f aca="false">VLOOKUP($I1047037,'[1]Price List, Weapons &amp; Items'!B$1:F$1048576,5,0)</f>
        <v>0</v>
      </c>
      <c r="AP1047037" s="36" t="n">
        <f aca="false">IF(AND(AO1047037=1,M1047037="undisclosed")=TRUE(),1,0)</f>
        <v>0</v>
      </c>
      <c r="AQ1047037" s="36" t="n">
        <f aca="false">IF(AND(AO1047037=1,N1047037="undisclosed")=TRUE(),1,0)</f>
        <v>0</v>
      </c>
      <c r="AR1047037" s="36" t="n">
        <f aca="false">IFERROR(IF(SEARCH("ammuni",I1047037,1)&gt;0,1,0),0)</f>
        <v>1</v>
      </c>
      <c r="AS1047037" s="5" t="str">
        <f aca="false">VLOOKUP($I1047037,'[1]Price List, Weapons &amp; Items'!B$1:L$1048576,COLUMN('[1]Price List, Weapons &amp; Items'!$J$11)-1,0)</f>
        <v>Government information</v>
      </c>
      <c r="AT1047037" s="5" t="str">
        <f aca="false">IF(I1047037=".",".",VLOOKUP($I1047037,'[1]Price List, Weapons &amp; Items'!B$1:J$1048576,3,0))</f>
        <v>120mm tank ammunition</v>
      </c>
      <c r="AU1047037" s="13" t="str">
        <f aca="true">IF(AG1047037=1,(OFFSET(I1047037,0,0,COUNTIF(#REF!,A1047037),1)),"")</f>
        <v/>
      </c>
      <c r="AV1047037" s="5" t="n">
        <f aca="false">VLOOKUP($I1047037,'[1]Price List, Weapons &amp; Items'!B$1:L$1048576,COLUMN('[1]Price List, Weapons &amp; Items'!$L$11)-1,0)</f>
        <v>0</v>
      </c>
      <c r="AW1047037" s="5" t="n">
        <f aca="false">IF(U1047037="Yes",1,0)</f>
        <v>1</v>
      </c>
      <c r="AX1047037" s="5" t="n">
        <f aca="false">IF(D1047037="Military",IF(OR(IFERROR(SEARCH("equipment",E1047037,1),0)&gt;0,IFERROR(SEARCH("weapons",E1047037,1),0)&gt;0),1,0),0)</f>
        <v>1</v>
      </c>
      <c r="AY1047037" s="5" t="str">
        <f aca="false">IFERROR(IF(VALUE(TEXT(C1047037,"mm"))=IF(AK1047037&gt;12,AK1047037-12,AK1047037),".",IF(TEXT(C1047037,"mm")="01",".",1)),"Value is not in date format")</f>
        <v>.</v>
      </c>
      <c r="AZ1047037" s="5" t="str">
        <f aca="false">IF(AND(A1047037=A1047036,C1047037=C1047036)=TRUE(),IF(F1047037=F1047036,".","1"),".")</f>
        <v>.</v>
      </c>
      <c r="BA1047037" s="5" t="str">
        <f aca="false">IF(AND(_xlfn.ISFORMULA(R1047037),_xlfn.ISFORMULA(S1047037),_xlfn.ISFORMULA(T1047037))=TRUE(),".",1)</f>
        <v>.</v>
      </c>
      <c r="BB1047037" s="5" t="str">
        <f aca="false">IF(T1047037&lt;&gt;".",IF(T1047037&gt;S1047037,1,"."),".")</f>
        <v>.</v>
      </c>
      <c r="BC1047037" s="5" t="n">
        <f aca="false">IFERROR(VLOOKUP(B1047037,'[1]Share, Heavy Weapons to Ukraine'!B$1:AA$1048576,COLUMN('[1]Share, Heavy Weapons to Ukraine'!C1047046)-1,0),0)</f>
        <v>1</v>
      </c>
      <c r="BD1047037" s="5" t="n">
        <f aca="false">VLOOKUP(Sheet1!B1047037,'[1]Country Summary (€)'!B$1:F$1048576,COLUMN('[1]Country Summary (€)'!C1047047)-1,FALSE())</f>
        <v>0</v>
      </c>
      <c r="BE1047037" s="5" t="str">
        <f aca="false">IF(AND(AG1047037=1,D1047037="Military",H1047037&lt;&gt;"Not given")=TRUE(),IF(SUMIFS(#REF!,#REF!,A1047037)&gt;0,ABS((SUMIFS(#REF!,#REF!,A1047037)/VLOOKUP("USD",'[1]Exchange Rates'!B$1:C$1048576,2,0)))/S1047037,"."),".")</f>
        <v>.</v>
      </c>
      <c r="BF1047037" s="1" t="str">
        <f aca="false">IF(AND(AG1047037=1,D1047037="Military",H1047037&lt;&gt;"Not given")=TRUE(),IF(SUMIFS(#REF!,#REF!,A1047037)&gt;0,IF((ABS((SUMIFS(#REF!,#REF!,A1047037)/VLOOKUP("USD",'[1]Exchange Rates'!B$1:C$1048576,2,0)))/S1047037)&gt;1,(SUMIFS(#REF!,#REF!,A1047037)-S1047037)/S1047037,(S1047037-SUMIFS(#REF!,#REF!,A1047037))/SUMIFS(#REF!,#REF!,A1047037)),"."),".")</f>
        <v>.</v>
      </c>
    </row>
    <row r="1047038" customFormat="false" ht="15.75" hidden="false" customHeight="true" outlineLevel="0" collapsed="false">
      <c r="A1047038" s="3" t="s">
        <v>369</v>
      </c>
      <c r="B1047038" s="3" t="s">
        <v>57</v>
      </c>
      <c r="C1047038" s="2" t="n">
        <v>44676</v>
      </c>
      <c r="D1047038" s="3" t="s">
        <v>105</v>
      </c>
      <c r="E1047038" s="37" t="s">
        <v>370</v>
      </c>
      <c r="F1047038" s="4" t="s">
        <v>372</v>
      </c>
      <c r="G1047038" s="5" t="s">
        <v>61</v>
      </c>
      <c r="H1047038" s="6" t="n">
        <v>322000000</v>
      </c>
      <c r="I1047038" s="49" t="s">
        <v>373</v>
      </c>
      <c r="J1047038" s="7" t="str">
        <f aca="false">VLOOKUP($I1047038,'[1]Price List, Weapons &amp; Items'!B$1:C$1048576,2,0)</f>
        <v>Ammunition for heavy weapon</v>
      </c>
      <c r="K1047038" s="7" t="str">
        <f aca="false">IF(I1047038=".",I1047038,VLOOKUP($I1047038,'[1]Price List, Weapons &amp; Items'!B$1:D$1048576,3,0))</f>
        <v>152mm howitzer ammunition</v>
      </c>
      <c r="L1047038" s="8" t="n">
        <f aca="false">VLOOKUP(I1047038,'[1]Price List, Weapons &amp; Items'!B$1:E$1048576,4,0)</f>
        <v>0</v>
      </c>
      <c r="M1047038" s="9" t="s">
        <v>166</v>
      </c>
      <c r="N1047038" s="9" t="s">
        <v>166</v>
      </c>
      <c r="O1047038" s="9" t="n">
        <f aca="false">VLOOKUP($I1047038,'[1]Price List, Weapons &amp; Items'!B$1:G$1048576,6,0)</f>
        <v>3800</v>
      </c>
      <c r="P1047038" s="6" t="str">
        <f aca="false">IF(TYPE(M1047038)=1,IF(TYPE(O1047038)=1,M1047038*O1047038,"No price"),".")</f>
        <v>.</v>
      </c>
      <c r="Q1047038" s="6" t="str">
        <f aca="false">IF(TYPE(N1047038)=1,IF(TYPE(O1047038)=1,N1047038*O1047038,"No price"),".")</f>
        <v>.</v>
      </c>
      <c r="R1047038" s="6" t="str">
        <f aca="false">IF(AG1047038=1,IF(H1047038&lt;&gt;"Not given",H1047038,IF(TYPE(H1047038)=2,IF(SUMIFS(#REF!,#REF!,A1047038)&gt;0,SUMIFS(#REF!,#REF!,A1047038),"."),"Format error")),"")</f>
        <v/>
      </c>
      <c r="S1047038" s="6" t="str">
        <f aca="false">IF(AND(AG1047038=1,R1047038&lt;&gt;".")=TRUE(),R1047038/VLOOKUP(G1047038,'[1]Exchange Rates'!B$1:C$1048576,2,0),IF(R1047038=".",".",""))</f>
        <v/>
      </c>
      <c r="T1047038" s="6" t="str">
        <f aca="false">IF(AG1047038=1,IF(AI1047038="Value is not given at all",".",IF(AI1047038="Value is given by the source",S1047038,IF(AI1047038="Value is calculated with prices",(IF(SUMIFS(#REF!,#REF!,A1047038)&gt;0,SUMIFS(#REF!,#REF!,A1047038),"."))/VLOOKUP("USD",'[1]Exchange Rates'!B$1:C$1048576,2,0),"Error with coding"))),"")</f>
        <v/>
      </c>
      <c r="U1047038" s="5" t="s">
        <v>63</v>
      </c>
      <c r="V1047038" s="47" t="s">
        <v>72</v>
      </c>
      <c r="W1047038" s="45" t="s">
        <v>72</v>
      </c>
      <c r="X1047038" s="45" t="s">
        <v>76</v>
      </c>
      <c r="Y1047038" s="45" t="s">
        <v>391</v>
      </c>
      <c r="Z1047038" s="5" t="n">
        <v>0</v>
      </c>
      <c r="AA1047038" s="5" t="n">
        <v>0</v>
      </c>
      <c r="AB1047038" s="5" t="n">
        <f aca="false">IF(AND(D1047038="Humanitarian", AE1047038&lt;&gt;"."), 1, 0)</f>
        <v>0</v>
      </c>
      <c r="AC1047038" s="5" t="n">
        <f aca="false">IF(OR(M1047038="undisclosed", M1047038="."), 0, IF(M1047038=N1047038, 1, 0))</f>
        <v>0</v>
      </c>
      <c r="AD1047038" s="5" t="n">
        <v>0</v>
      </c>
      <c r="AE1047038" s="1" t="s">
        <v>62</v>
      </c>
      <c r="AF1047038" s="12" t="str">
        <f aca="false">""</f>
        <v/>
      </c>
      <c r="AG1047038" s="36" t="n">
        <v>0</v>
      </c>
      <c r="AH1047038" s="36" t="s">
        <v>66</v>
      </c>
      <c r="AI1047038" s="36" t="s">
        <v>67</v>
      </c>
      <c r="AJ1047038" s="36" t="n">
        <v>1</v>
      </c>
      <c r="AK1047038" s="36" t="n">
        <v>4</v>
      </c>
      <c r="AL1047038" s="36" t="n">
        <v>0</v>
      </c>
      <c r="AM1047038" s="36" t="n">
        <f aca="false">IF(OR(AN1047038="2022-2023",AN1047038=2022), 1, 0)</f>
        <v>1</v>
      </c>
      <c r="AN1047038" s="36" t="s">
        <v>68</v>
      </c>
      <c r="AO1047038" s="36" t="n">
        <f aca="false">VLOOKUP($I1047038,'[1]Price List, Weapons &amp; Items'!B$1:F$1048576,5,0)</f>
        <v>1</v>
      </c>
      <c r="AP1047038" s="36" t="n">
        <f aca="false">IF(AND(AO1047038=1,M1047038="undisclosed")=TRUE(),1,0)</f>
        <v>1</v>
      </c>
      <c r="AQ1047038" s="36" t="n">
        <f aca="false">IF(AND(AO1047038=1,N1047038="undisclosed")=TRUE(),1,0)</f>
        <v>1</v>
      </c>
      <c r="AR1047038" s="36" t="n">
        <f aca="false">IFERROR(IF(SEARCH("ammuni",I1047038,1)&gt;0,1,0),0)</f>
        <v>0</v>
      </c>
      <c r="AS1047038" s="5" t="str">
        <f aca="false">VLOOKUP($I1047038,'[1]Price List, Weapons &amp; Items'!B$1:L$1048576,COLUMN('[1]Price List, Weapons &amp; Items'!$J$11)-1,0)</f>
        <v>Contracts</v>
      </c>
      <c r="AT1047038" s="5" t="str">
        <f aca="false">IF(I1047038=".",".",VLOOKUP($I1047038,'[1]Price List, Weapons &amp; Items'!B$1:J$1048576,3,0))</f>
        <v>152mm howitzer ammunition</v>
      </c>
      <c r="AU1047038" s="13" t="str">
        <f aca="true">IF(AG1047038=1,(OFFSET(I1047038,0,0,COUNTIF(#REF!,A1047038),1)),"")</f>
        <v/>
      </c>
      <c r="AV1047038" s="5" t="n">
        <f aca="false">VLOOKUP($I1047038,'[1]Price List, Weapons &amp; Items'!B$1:L$1048576,COLUMN('[1]Price List, Weapons &amp; Items'!$L$11)-1,0)</f>
        <v>0</v>
      </c>
      <c r="AW1047038" s="5" t="n">
        <f aca="false">IF(U1047038="Yes",1,0)</f>
        <v>1</v>
      </c>
      <c r="AX1047038" s="5" t="n">
        <f aca="false">IF(D1047038="Military",IF(OR(IFERROR(SEARCH("equipment",E1047038,1),0)&gt;0,IFERROR(SEARCH("weapons",E1047038,1),0)&gt;0),1,0),0)</f>
        <v>1</v>
      </c>
      <c r="AY1047038" s="5" t="str">
        <f aca="false">IFERROR(IF(VALUE(TEXT(C1047038,"mm"))=IF(AK1047038&gt;12,AK1047038-12,AK1047038),".",IF(TEXT(C1047038,"mm")="01",".",1)),"Value is not in date format")</f>
        <v>.</v>
      </c>
      <c r="AZ1047038" s="5" t="str">
        <f aca="false">IF(AND(A1047038=A1047037,C1047038=C1047037)=TRUE(),IF(F1047038=F1047037,".","1"),".")</f>
        <v>.</v>
      </c>
      <c r="BA1047038" s="5" t="str">
        <f aca="false">IF(AND(_xlfn.ISFORMULA(R1047038),_xlfn.ISFORMULA(S1047038),_xlfn.ISFORMULA(T1047038))=TRUE(),".",1)</f>
        <v>.</v>
      </c>
      <c r="BB1047038" s="5" t="str">
        <f aca="false">IF(T1047038&lt;&gt;".",IF(T1047038&gt;S1047038,1,"."),".")</f>
        <v>.</v>
      </c>
      <c r="BC1047038" s="5" t="n">
        <f aca="false">IFERROR(VLOOKUP(B1047038,'[1]Share, Heavy Weapons to Ukraine'!B$1:AA$1048576,COLUMN('[1]Share, Heavy Weapons to Ukraine'!C1047047)-1,0),0)</f>
        <v>1</v>
      </c>
      <c r="BD1047038" s="5" t="n">
        <f aca="false">VLOOKUP(Sheet1!B1047038,'[1]Country Summary (€)'!B$1:F$1048576,COLUMN('[1]Country Summary (€)'!C1047048)-1,FALSE())</f>
        <v>0</v>
      </c>
      <c r="BE1047038" s="5" t="str">
        <f aca="false">IF(AND(AG1047038=1,D1047038="Military",H1047038&lt;&gt;"Not given")=TRUE(),IF(SUMIFS(#REF!,#REF!,A1047038)&gt;0,ABS((SUMIFS(#REF!,#REF!,A1047038)/VLOOKUP("USD",'[1]Exchange Rates'!B$1:C$1048576,2,0)))/S1047038,"."),".")</f>
        <v>.</v>
      </c>
      <c r="BF1047038" s="1" t="str">
        <f aca="false">IF(AND(AG1047038=1,D1047038="Military",H1047038&lt;&gt;"Not given")=TRUE(),IF(SUMIFS(#REF!,#REF!,A1047038)&gt;0,IF((ABS((SUMIFS(#REF!,#REF!,A1047038)/VLOOKUP("USD",'[1]Exchange Rates'!B$1:C$1048576,2,0)))/S1047038)&gt;1,(SUMIFS(#REF!,#REF!,A1047038)-S1047038)/S1047038,(S1047038-SUMIFS(#REF!,#REF!,A1047038))/SUMIFS(#REF!,#REF!,A1047038)),"."),".")</f>
        <v>.</v>
      </c>
    </row>
    <row r="1047039" customFormat="false" ht="15.75" hidden="false" customHeight="true" outlineLevel="0" collapsed="false">
      <c r="A1047039" s="3" t="s">
        <v>369</v>
      </c>
      <c r="B1047039" s="3" t="s">
        <v>57</v>
      </c>
      <c r="C1047039" s="2" t="n">
        <v>44691</v>
      </c>
      <c r="D1047039" s="3" t="s">
        <v>105</v>
      </c>
      <c r="E1047039" s="37" t="s">
        <v>106</v>
      </c>
      <c r="F1047039" s="4" t="s">
        <v>392</v>
      </c>
      <c r="G1047039" s="5" t="s">
        <v>61</v>
      </c>
      <c r="H1047039" s="6" t="n">
        <v>1225000000</v>
      </c>
      <c r="I1047039" s="49" t="s">
        <v>393</v>
      </c>
      <c r="J1047039" s="7" t="str">
        <f aca="false">VLOOKUP($I1047039,'[1]Price List, Weapons &amp; Items'!B$1:C$1048576,2,0)</f>
        <v>Heavy weapon</v>
      </c>
      <c r="K1047039" s="7" t="str">
        <f aca="false">IF(I1047039=".",I1047039,VLOOKUP($I1047039,'[1]Price List, Weapons &amp; Items'!B$1:D$1048576,3,0))</f>
        <v>Patrol and coastal combatants</v>
      </c>
      <c r="L1047039" s="8" t="n">
        <f aca="false">VLOOKUP(I1047039,'[1]Price List, Weapons &amp; Items'!B$1:E$1048576,4,0)</f>
        <v>0</v>
      </c>
      <c r="M1047039" s="9" t="n">
        <v>16</v>
      </c>
      <c r="N1047039" s="9" t="n">
        <v>16</v>
      </c>
      <c r="O1047039" s="9" t="n">
        <f aca="false">VLOOKUP($I1047039,'[1]Price List, Weapons &amp; Items'!B$1:G$1048576,6,0)</f>
        <v>15000000</v>
      </c>
      <c r="P1047039" s="6" t="str">
        <f aca="false">IF(TYPE(M1047039)=1,IF(TYPE(O1047039)=1,M1047039*O1047039,"No price"),".")</f>
        <v>No price</v>
      </c>
      <c r="Q1047039" s="6" t="str">
        <f aca="false">IF(TYPE(N1047039)=1,IF(TYPE(O1047039)=1,N1047039*O1047039,"No price"),".")</f>
        <v>No price</v>
      </c>
      <c r="R1047039" s="6" t="str">
        <f aca="false">IF(AG1047039=1,IF(H1047039&lt;&gt;"Not given",H1047039,IF(TYPE(H1047039)=2,IF(SUMIFS(#REF!,#REF!,A1047039)&gt;0,SUMIFS(#REF!,#REF!,A1047039),"."),"Format error")),"")</f>
        <v/>
      </c>
      <c r="S1047039" s="6" t="str">
        <f aca="false">IF(AND(AG1047039=1,R1047039&lt;&gt;".")=TRUE(),R1047039/VLOOKUP(G1047039,'[1]Exchange Rates'!B$1:C$1048576,2,0),IF(R1047039=".",".",""))</f>
        <v/>
      </c>
      <c r="T1047039" s="6" t="str">
        <f aca="false">IF(AG1047039=1,IF(AI1047039="Value is not given at all",".",IF(AI1047039="Value is given by the source",S1047039,IF(AI1047039="Value is calculated with prices",(IF(SUMIFS(#REF!,#REF!,A1047039)&gt;0,SUMIFS(#REF!,#REF!,A1047039),"."))/VLOOKUP("USD",'[1]Exchange Rates'!B$1:C$1048576,2,0),"Error with coding"))),"")</f>
        <v/>
      </c>
      <c r="U1047039" s="5" t="s">
        <v>63</v>
      </c>
      <c r="V1047039" s="47" t="s">
        <v>76</v>
      </c>
      <c r="W1047039" s="45" t="s">
        <v>72</v>
      </c>
      <c r="X1047039" s="45" t="s">
        <v>76</v>
      </c>
      <c r="Y1047039" s="45" t="s">
        <v>394</v>
      </c>
      <c r="Z1047039" s="5" t="n">
        <v>0</v>
      </c>
      <c r="AA1047039" s="5" t="n">
        <v>0</v>
      </c>
      <c r="AB1047039" s="5" t="n">
        <f aca="false">IF(AND(D1047039="Humanitarian", AE1047039&lt;&gt;"."), 1, 0)</f>
        <v>0</v>
      </c>
      <c r="AC1047039" s="5" t="n">
        <f aca="false">IF(OR(M1047039="undisclosed", M1047039="."), 0, IF(M1047039=N1047039, 1, 0))</f>
        <v>1</v>
      </c>
      <c r="AD1047039" s="5" t="n">
        <v>0</v>
      </c>
      <c r="AE1047039" s="1" t="s">
        <v>62</v>
      </c>
      <c r="AF1047039" s="12" t="str">
        <f aca="false">""</f>
        <v/>
      </c>
      <c r="AG1047039" s="36" t="n">
        <v>0</v>
      </c>
      <c r="AH1047039" s="36" t="s">
        <v>66</v>
      </c>
      <c r="AI1047039" s="36" t="s">
        <v>67</v>
      </c>
      <c r="AJ1047039" s="36" t="n">
        <v>1</v>
      </c>
      <c r="AK1047039" s="36" t="n">
        <v>5</v>
      </c>
      <c r="AL1047039" s="36" t="n">
        <v>0</v>
      </c>
      <c r="AM1047039" s="36" t="n">
        <f aca="false">IF(OR(AN1047039="2022-2023",AN1047039=2022), 1, 0)</f>
        <v>1</v>
      </c>
      <c r="AN1047039" s="36" t="s">
        <v>68</v>
      </c>
      <c r="AO1047039" s="36" t="n">
        <f aca="false">VLOOKUP($I1047039,'[1]Price List, Weapons &amp; Items'!B$1:F$1048576,5,0)</f>
        <v>0</v>
      </c>
      <c r="AP1047039" s="36" t="n">
        <f aca="false">IF(AND(AO1047039=1,M1047039="undisclosed")=TRUE(),1,0)</f>
        <v>0</v>
      </c>
      <c r="AQ1047039" s="36" t="n">
        <f aca="false">IF(AND(AO1047039=1,N1047039="undisclosed")=TRUE(),1,0)</f>
        <v>0</v>
      </c>
      <c r="AR1047039" s="36" t="n">
        <f aca="false">IFERROR(IF(SEARCH("ammuni",I1047039,1)&gt;0,1,0),0)</f>
        <v>0</v>
      </c>
      <c r="AS1047039" s="5" t="str">
        <f aca="false">VLOOKUP($I1047039,'[1]Price List, Weapons &amp; Items'!B$1:L$1048576,COLUMN('[1]Price List, Weapons &amp; Items'!$J$11)-1,0)</f>
        <v>Military media (incl. websites)</v>
      </c>
      <c r="AT1047039" s="5" t="str">
        <f aca="false">IF(I1047039=".",".",VLOOKUP($I1047039,'[1]Price List, Weapons &amp; Items'!B$1:J$1048576,3,0))</f>
        <v>Patrol and coastal combatants</v>
      </c>
      <c r="AU1047039" s="13" t="str">
        <f aca="true">IF(AG1047039=1,(OFFSET(I1047039,0,0,COUNTIF(#REF!,A1047039),1)),"")</f>
        <v/>
      </c>
      <c r="AV1047039" s="5" t="n">
        <f aca="false">VLOOKUP($I1047039,'[1]Price List, Weapons &amp; Items'!B$1:L$1048576,COLUMN('[1]Price List, Weapons &amp; Items'!$L$11)-1,0)</f>
        <v>0</v>
      </c>
      <c r="AW1047039" s="5" t="n">
        <f aca="false">IF(U1047039="Yes",1,0)</f>
        <v>1</v>
      </c>
      <c r="AX1047039" s="5" t="n">
        <f aca="false">IF(D1047039="Military",IF(OR(IFERROR(SEARCH("equipment",E1047039,1),0)&gt;0,IFERROR(SEARCH("weapons",E1047039,1),0)&gt;0),1,0),0)</f>
        <v>1</v>
      </c>
      <c r="AY1047039" s="5" t="str">
        <f aca="false">IFERROR(IF(VALUE(TEXT(C1047039,"mm"))=IF(AK1047039&gt;12,AK1047039-12,AK1047039),".",IF(TEXT(C1047039,"mm")="01",".",1)),"Value is not in date format")</f>
        <v>.</v>
      </c>
      <c r="AZ1047039" s="5" t="str">
        <f aca="false">IF(AND(A1047039=A1047038,C1047039=C1047038)=TRUE(),IF(F1047039=F1047038,".","1"),".")</f>
        <v>.</v>
      </c>
      <c r="BA1047039" s="5" t="str">
        <f aca="false">IF(AND(_xlfn.ISFORMULA(R1047039),_xlfn.ISFORMULA(S1047039),_xlfn.ISFORMULA(T1047039))=TRUE(),".",1)</f>
        <v>.</v>
      </c>
      <c r="BB1047039" s="5" t="str">
        <f aca="false">IF(T1047039&lt;&gt;".",IF(T1047039&gt;S1047039,1,"."),".")</f>
        <v>.</v>
      </c>
      <c r="BC1047039" s="5" t="n">
        <f aca="false">IFERROR(VLOOKUP(B1047039,'[1]Share, Heavy Weapons to Ukraine'!B$1:AA$1048576,COLUMN('[1]Share, Heavy Weapons to Ukraine'!C1047048)-1,0),0)</f>
        <v>1</v>
      </c>
      <c r="BD1047039" s="5" t="n">
        <f aca="false">VLOOKUP(Sheet1!B1047039,'[1]Country Summary (€)'!B$1:F$1048576,COLUMN('[1]Country Summary (€)'!C1047049)-1,FALSE())</f>
        <v>0</v>
      </c>
      <c r="BE1047039" s="5" t="str">
        <f aca="false">IF(AND(AG1047039=1,D1047039="Military",H1047039&lt;&gt;"Not given")=TRUE(),IF(SUMIFS(#REF!,#REF!,A1047039)&gt;0,ABS((SUMIFS(#REF!,#REF!,A1047039)/VLOOKUP("USD",'[1]Exchange Rates'!B$1:C$1048576,2,0)))/S1047039,"."),".")</f>
        <v>.</v>
      </c>
      <c r="BF1047039" s="1" t="str">
        <f aca="false">IF(AND(AG1047039=1,D1047039="Military",H1047039&lt;&gt;"Not given")=TRUE(),IF(SUMIFS(#REF!,#REF!,A1047039)&gt;0,IF((ABS((SUMIFS(#REF!,#REF!,A1047039)/VLOOKUP("USD",'[1]Exchange Rates'!B$1:C$1048576,2,0)))/S1047039)&gt;1,(SUMIFS(#REF!,#REF!,A1047039)-S1047039)/S1047039,(S1047039-SUMIFS(#REF!,#REF!,A1047039))/SUMIFS(#REF!,#REF!,A1047039)),"."),".")</f>
        <v>.</v>
      </c>
    </row>
    <row r="1047040" customFormat="false" ht="15.75" hidden="false" customHeight="true" outlineLevel="0" collapsed="false">
      <c r="A1047040" s="3" t="s">
        <v>369</v>
      </c>
      <c r="B1047040" s="3" t="s">
        <v>57</v>
      </c>
      <c r="C1047040" s="2" t="n">
        <v>44729</v>
      </c>
      <c r="D1047040" s="3" t="s">
        <v>105</v>
      </c>
      <c r="E1047040" s="37" t="s">
        <v>106</v>
      </c>
      <c r="F1047040" s="4" t="s">
        <v>392</v>
      </c>
      <c r="G1047040" s="5" t="s">
        <v>61</v>
      </c>
      <c r="H1047040" s="6" t="n">
        <v>1225000000</v>
      </c>
      <c r="I1047040" s="49" t="s">
        <v>395</v>
      </c>
      <c r="J1047040" s="7" t="str">
        <f aca="false">VLOOKUP($I1047040,'[1]Price List, Weapons &amp; Items'!B$1:C$1048576,2,0)</f>
        <v>Military equipment</v>
      </c>
      <c r="K1047040" s="7" t="str">
        <f aca="false">IF(I1047040=".",I1047040,VLOOKUP($I1047040,'[1]Price List, Weapons &amp; Items'!B$1:D$1048576,3,0))</f>
        <v>Light Anti-armor Weapon (LAW)</v>
      </c>
      <c r="L1047040" s="8" t="n">
        <f aca="false">VLOOKUP(I1047040,'[1]Price List, Weapons &amp; Items'!B$1:E$1048576,4,0)</f>
        <v>0</v>
      </c>
      <c r="M1047040" s="9" t="n">
        <v>32</v>
      </c>
      <c r="N1047040" s="9" t="n">
        <v>32</v>
      </c>
      <c r="O1047040" s="9" t="n">
        <f aca="false">VLOOKUP($I1047040,'[1]Price List, Weapons &amp; Items'!B$1:G$1048576,6,0)</f>
        <v>390000</v>
      </c>
      <c r="P1047040" s="6" t="str">
        <f aca="false">IF(TYPE(M1047040)=1,IF(TYPE(O1047040)=1,M1047040*O1047040,"No price"),".")</f>
        <v>No price</v>
      </c>
      <c r="Q1047040" s="6" t="str">
        <f aca="false">IF(TYPE(N1047040)=1,IF(TYPE(O1047040)=1,N1047040*O1047040,"No price"),".")</f>
        <v>No price</v>
      </c>
      <c r="R1047040" s="6" t="str">
        <f aca="false">IF(AG1047040=1,IF(H1047040&lt;&gt;"Not given",H1047040,IF(TYPE(H1047040)=2,IF(SUMIFS(#REF!,#REF!,A1047040)&gt;0,SUMIFS(#REF!,#REF!,A1047040),"."),"Format error")),"")</f>
        <v/>
      </c>
      <c r="S1047040" s="6" t="str">
        <f aca="false">IF(AND(AG1047040=1,R1047040&lt;&gt;".")=TRUE(),R1047040/VLOOKUP(G1047040,'[1]Exchange Rates'!B$1:C$1048576,2,0),IF(R1047040=".",".",""))</f>
        <v/>
      </c>
      <c r="T1047040" s="6" t="str">
        <f aca="false">IF(AG1047040=1,IF(AI1047040="Value is not given at all",".",IF(AI1047040="Value is given by the source",S1047040,IF(AI1047040="Value is calculated with prices",(IF(SUMIFS(#REF!,#REF!,A1047040)&gt;0,SUMIFS(#REF!,#REF!,A1047040),"."))/VLOOKUP("USD",'[1]Exchange Rates'!B$1:C$1048576,2,0),"Error with coding"))),"")</f>
        <v/>
      </c>
      <c r="U1047040" s="5" t="s">
        <v>63</v>
      </c>
      <c r="V1047040" s="47" t="s">
        <v>76</v>
      </c>
      <c r="W1047040" s="45" t="s">
        <v>72</v>
      </c>
      <c r="X1047040" s="45" t="s">
        <v>76</v>
      </c>
      <c r="Y1047040" s="45" t="s">
        <v>396</v>
      </c>
      <c r="Z1047040" s="5" t="n">
        <v>0</v>
      </c>
      <c r="AA1047040" s="5" t="n">
        <v>0</v>
      </c>
      <c r="AB1047040" s="5" t="n">
        <f aca="false">IF(AND(D1047040="Humanitarian", AE1047040&lt;&gt;"."), 1, 0)</f>
        <v>0</v>
      </c>
      <c r="AC1047040" s="5" t="n">
        <f aca="false">IF(OR(M1047040="undisclosed", M1047040="."), 0, IF(M1047040=N1047040, 1, 0))</f>
        <v>1</v>
      </c>
      <c r="AD1047040" s="5" t="n">
        <v>0</v>
      </c>
      <c r="AE1047040" s="1" t="s">
        <v>62</v>
      </c>
      <c r="AF1047040" s="12" t="str">
        <f aca="false">""</f>
        <v/>
      </c>
      <c r="AG1047040" s="36" t="n">
        <v>0</v>
      </c>
      <c r="AH1047040" s="36" t="s">
        <v>66</v>
      </c>
      <c r="AI1047040" s="36" t="s">
        <v>67</v>
      </c>
      <c r="AJ1047040" s="36" t="n">
        <v>1</v>
      </c>
      <c r="AK1047040" s="36" t="n">
        <v>6</v>
      </c>
      <c r="AL1047040" s="36" t="n">
        <v>0</v>
      </c>
      <c r="AM1047040" s="36" t="n">
        <f aca="false">IF(OR(AN1047040="2022-2023",AN1047040=2022), 1, 0)</f>
        <v>1</v>
      </c>
      <c r="AN1047040" s="36" t="s">
        <v>68</v>
      </c>
      <c r="AO1047040" s="36" t="n">
        <f aca="false">VLOOKUP($I1047040,'[1]Price List, Weapons &amp; Items'!B$1:F$1048576,5,0)</f>
        <v>0</v>
      </c>
      <c r="AP1047040" s="36" t="n">
        <f aca="false">IF(AND(AO1047040=1,M1047040="undisclosed")=TRUE(),1,0)</f>
        <v>0</v>
      </c>
      <c r="AQ1047040" s="36" t="n">
        <f aca="false">IF(AND(AO1047040=1,N1047040="undisclosed")=TRUE(),1,0)</f>
        <v>0</v>
      </c>
      <c r="AR1047040" s="36" t="n">
        <f aca="false">IFERROR(IF(SEARCH("ammuni",I1047040,1)&gt;0,1,0),0)</f>
        <v>0</v>
      </c>
      <c r="AS1047040" s="5" t="str">
        <f aca="false">VLOOKUP($I1047040,'[1]Price List, Weapons &amp; Items'!B$1:L$1048576,COLUMN('[1]Price List, Weapons &amp; Items'!$J$11)-1,0)</f>
        <v>Military media (incl. websites)</v>
      </c>
      <c r="AT1047040" s="5" t="str">
        <f aca="false">IF(I1047040=".",".",VLOOKUP($I1047040,'[1]Price List, Weapons &amp; Items'!B$1:J$1048576,3,0))</f>
        <v>Light Anti-armor Weapon (LAW)</v>
      </c>
      <c r="AU1047040" s="13" t="str">
        <f aca="true">IF(AG1047040=1,(OFFSET(I1047040,0,0,COUNTIF(#REF!,A1047040),1)),"")</f>
        <v/>
      </c>
      <c r="AV1047040" s="5" t="n">
        <f aca="false">VLOOKUP($I1047040,'[1]Price List, Weapons &amp; Items'!B$1:L$1048576,COLUMN('[1]Price List, Weapons &amp; Items'!$L$11)-1,0)</f>
        <v>0</v>
      </c>
      <c r="AW1047040" s="5" t="n">
        <f aca="false">IF(U1047040="Yes",1,0)</f>
        <v>1</v>
      </c>
      <c r="AX1047040" s="5" t="n">
        <f aca="false">IF(D1047040="Military",IF(OR(IFERROR(SEARCH("equipment",E1047040,1),0)&gt;0,IFERROR(SEARCH("weapons",E1047040,1),0)&gt;0),1,0),0)</f>
        <v>1</v>
      </c>
      <c r="AY1047040" s="5" t="str">
        <f aca="false">IFERROR(IF(VALUE(TEXT(C1047040,"mm"))=IF(AK1047040&gt;12,AK1047040-12,AK1047040),".",IF(TEXT(C1047040,"mm")="01",".",1)),"Value is not in date format")</f>
        <v>.</v>
      </c>
      <c r="AZ1047040" s="5" t="str">
        <f aca="false">IF(AND(A1047040=A1047039,C1047040=C1047039)=TRUE(),IF(F1047040=F1047039,".","1"),".")</f>
        <v>.</v>
      </c>
      <c r="BA1047040" s="5" t="str">
        <f aca="false">IF(AND(_xlfn.ISFORMULA(R1047040),_xlfn.ISFORMULA(S1047040),_xlfn.ISFORMULA(T1047040))=TRUE(),".",1)</f>
        <v>.</v>
      </c>
      <c r="BB1047040" s="5" t="str">
        <f aca="false">IF(T1047040&lt;&gt;".",IF(T1047040&gt;S1047040,1,"."),".")</f>
        <v>.</v>
      </c>
      <c r="BC1047040" s="5" t="n">
        <f aca="false">IFERROR(VLOOKUP(B1047040,'[1]Share, Heavy Weapons to Ukraine'!B$1:AA$1048576,COLUMN('[1]Share, Heavy Weapons to Ukraine'!C1047049)-1,0),0)</f>
        <v>1</v>
      </c>
      <c r="BD1047040" s="5" t="n">
        <f aca="false">VLOOKUP(Sheet1!B1047040,'[1]Country Summary (€)'!B$1:F$1048576,COLUMN('[1]Country Summary (€)'!C1047050)-1,FALSE())</f>
        <v>0</v>
      </c>
      <c r="BE1047040" s="5" t="str">
        <f aca="false">IF(AND(AG1047040=1,D1047040="Military",H1047040&lt;&gt;"Not given")=TRUE(),IF(SUMIFS(#REF!,#REF!,A1047040)&gt;0,ABS((SUMIFS(#REF!,#REF!,A1047040)/VLOOKUP("USD",'[1]Exchange Rates'!B$1:C$1048576,2,0)))/S1047040,"."),".")</f>
        <v>.</v>
      </c>
      <c r="BF1047040" s="1" t="str">
        <f aca="false">IF(AND(AG1047040=1,D1047040="Military",H1047040&lt;&gt;"Not given")=TRUE(),IF(SUMIFS(#REF!,#REF!,A1047040)&gt;0,IF((ABS((SUMIFS(#REF!,#REF!,A1047040)/VLOOKUP("USD",'[1]Exchange Rates'!B$1:C$1048576,2,0)))/S1047040)&gt;1,(SUMIFS(#REF!,#REF!,A1047040)-S1047040)/S1047040,(S1047040-SUMIFS(#REF!,#REF!,A1047040))/SUMIFS(#REF!,#REF!,A1047040)),"."),".")</f>
        <v>.</v>
      </c>
    </row>
    <row r="1047041" customFormat="false" ht="15.75" hidden="false" customHeight="true" outlineLevel="0" collapsed="false">
      <c r="A1047041" s="3" t="s">
        <v>369</v>
      </c>
      <c r="B1047041" s="3" t="s">
        <v>57</v>
      </c>
      <c r="C1047041" s="2" t="n">
        <v>44729</v>
      </c>
      <c r="D1047041" s="3" t="s">
        <v>105</v>
      </c>
      <c r="E1047041" s="37" t="s">
        <v>106</v>
      </c>
      <c r="F1047041" s="4" t="s">
        <v>392</v>
      </c>
      <c r="G1047041" s="5" t="s">
        <v>61</v>
      </c>
      <c r="H1047041" s="6" t="n">
        <v>1225000000</v>
      </c>
      <c r="I1047041" s="49" t="s">
        <v>397</v>
      </c>
      <c r="J1047041" s="7" t="str">
        <f aca="false">VLOOKUP($I1047041,'[1]Price List, Weapons &amp; Items'!B$1:C$1048576,2,0)</f>
        <v>Military equipment</v>
      </c>
      <c r="K1047041" s="7" t="str">
        <f aca="false">IF(I1047041=".",I1047041,VLOOKUP($I1047041,'[1]Price List, Weapons &amp; Items'!B$1:D$1048576,3,0))</f>
        <v>Military equipment</v>
      </c>
      <c r="L1047041" s="8" t="n">
        <f aca="false">VLOOKUP(I1047041,'[1]Price List, Weapons &amp; Items'!B$1:E$1048576,4,0)</f>
        <v>0</v>
      </c>
      <c r="M1047041" s="9" t="n">
        <v>20</v>
      </c>
      <c r="N1047041" s="9" t="n">
        <v>20</v>
      </c>
      <c r="O1047041" s="9" t="str">
        <f aca="false">VLOOKUP($I1047041,'[1]Price List, Weapons &amp; Items'!B$1:G$1048576,6,0)</f>
        <v>.</v>
      </c>
      <c r="P1047041" s="6" t="str">
        <f aca="false">IF(TYPE(M1047041)=1,IF(TYPE(O1047041)=1,M1047041*O1047041,"No price"),".")</f>
        <v>No price</v>
      </c>
      <c r="Q1047041" s="6" t="str">
        <f aca="false">IF(TYPE(N1047041)=1,IF(TYPE(O1047041)=1,N1047041*O1047041,"No price"),".")</f>
        <v>No price</v>
      </c>
      <c r="R1047041" s="6" t="str">
        <f aca="false">IF(AG1047041=1,IF(H1047041&lt;&gt;"Not given",H1047041,IF(TYPE(H1047041)=2,IF(SUMIFS(#REF!,#REF!,A1047041)&gt;0,SUMIFS(#REF!,#REF!,A1047041),"."),"Format error")),"")</f>
        <v/>
      </c>
      <c r="S1047041" s="6" t="str">
        <f aca="false">IF(AND(AG1047041=1,R1047041&lt;&gt;".")=TRUE(),R1047041/VLOOKUP(G1047041,'[1]Exchange Rates'!B$1:C$1048576,2,0),IF(R1047041=".",".",""))</f>
        <v/>
      </c>
      <c r="T1047041" s="6" t="str">
        <f aca="false">IF(AG1047041=1,IF(AI1047041="Value is not given at all",".",IF(AI1047041="Value is given by the source",S1047041,IF(AI1047041="Value is calculated with prices",(IF(SUMIFS(#REF!,#REF!,A1047041)&gt;0,SUMIFS(#REF!,#REF!,A1047041),"."))/VLOOKUP("USD",'[1]Exchange Rates'!B$1:C$1048576,2,0),"Error with coding"))),"")</f>
        <v/>
      </c>
      <c r="U1047041" s="5" t="s">
        <v>63</v>
      </c>
      <c r="V1047041" s="47" t="s">
        <v>76</v>
      </c>
      <c r="W1047041" s="45" t="s">
        <v>72</v>
      </c>
      <c r="X1047041" s="45" t="s">
        <v>76</v>
      </c>
      <c r="Y1047041" s="45" t="s">
        <v>398</v>
      </c>
      <c r="Z1047041" s="5" t="n">
        <v>0</v>
      </c>
      <c r="AA1047041" s="5" t="n">
        <v>0</v>
      </c>
      <c r="AB1047041" s="5" t="n">
        <f aca="false">IF(AND(D1047041="Humanitarian", AE1047041&lt;&gt;"."), 1, 0)</f>
        <v>0</v>
      </c>
      <c r="AC1047041" s="5" t="n">
        <f aca="false">IF(OR(M1047041="undisclosed", M1047041="."), 0, IF(M1047041=N1047041, 1, 0))</f>
        <v>1</v>
      </c>
      <c r="AD1047041" s="5" t="n">
        <v>0</v>
      </c>
      <c r="AE1047041" s="1" t="s">
        <v>62</v>
      </c>
      <c r="AF1047041" s="12" t="str">
        <f aca="false">""</f>
        <v/>
      </c>
      <c r="AG1047041" s="36" t="n">
        <v>0</v>
      </c>
      <c r="AH1047041" s="36" t="s">
        <v>66</v>
      </c>
      <c r="AI1047041" s="36" t="s">
        <v>67</v>
      </c>
      <c r="AJ1047041" s="36" t="n">
        <v>1</v>
      </c>
      <c r="AK1047041" s="36" t="n">
        <v>6</v>
      </c>
      <c r="AL1047041" s="36" t="n">
        <v>0</v>
      </c>
      <c r="AM1047041" s="36" t="n">
        <f aca="false">IF(OR(AN1047041="2022-2023",AN1047041=2022), 1, 0)</f>
        <v>1</v>
      </c>
      <c r="AN1047041" s="36" t="s">
        <v>68</v>
      </c>
      <c r="AO1047041" s="36" t="n">
        <f aca="false">VLOOKUP($I1047041,'[1]Price List, Weapons &amp; Items'!B$1:F$1048576,5,0)</f>
        <v>0</v>
      </c>
      <c r="AP1047041" s="36" t="n">
        <f aca="false">IF(AND(AO1047041=1,M1047041="undisclosed")=TRUE(),1,0)</f>
        <v>0</v>
      </c>
      <c r="AQ1047041" s="36" t="n">
        <f aca="false">IF(AND(AO1047041=1,N1047041="undisclosed")=TRUE(),1,0)</f>
        <v>0</v>
      </c>
      <c r="AR1047041" s="36" t="n">
        <f aca="false">IFERROR(IF(SEARCH("ammuni",I1047041,1)&gt;0,1,0),0)</f>
        <v>0</v>
      </c>
      <c r="AS1047041" s="5" t="str">
        <f aca="false">VLOOKUP($I1047041,'[1]Price List, Weapons &amp; Items'!B$1:L$1048576,COLUMN('[1]Price List, Weapons &amp; Items'!$J$11)-1,0)</f>
        <v>Contracts</v>
      </c>
      <c r="AT1047041" s="5" t="str">
        <f aca="false">IF(I1047041=".",".",VLOOKUP($I1047041,'[1]Price List, Weapons &amp; Items'!B$1:J$1048576,3,0))</f>
        <v>Military equipment</v>
      </c>
      <c r="AU1047041" s="13" t="str">
        <f aca="true">IF(AG1047041=1,(OFFSET(I1047041,0,0,COUNTIF(#REF!,A1047041),1)),"")</f>
        <v/>
      </c>
      <c r="AV1047041" s="5" t="n">
        <f aca="false">VLOOKUP($I1047041,'[1]Price List, Weapons &amp; Items'!B$1:L$1048576,COLUMN('[1]Price List, Weapons &amp; Items'!$L$11)-1,0)</f>
        <v>0</v>
      </c>
      <c r="AW1047041" s="5" t="n">
        <f aca="false">IF(U1047041="Yes",1,0)</f>
        <v>1</v>
      </c>
      <c r="AX1047041" s="5" t="n">
        <f aca="false">IF(D1047041="Military",IF(OR(IFERROR(SEARCH("equipment",E1047041,1),0)&gt;0,IFERROR(SEARCH("weapons",E1047041,1),0)&gt;0),1,0),0)</f>
        <v>1</v>
      </c>
      <c r="AY1047041" s="5" t="str">
        <f aca="false">IFERROR(IF(VALUE(TEXT(C1047041,"mm"))=IF(AK1047041&gt;12,AK1047041-12,AK1047041),".",IF(TEXT(C1047041,"mm")="01",".",1)),"Value is not in date format")</f>
        <v>.</v>
      </c>
      <c r="AZ1047041" s="5" t="str">
        <f aca="false">IF(AND(A1047041=A1047040,C1047041=C1047040)=TRUE(),IF(F1047041=F1047040,".","1"),".")</f>
        <v>.</v>
      </c>
      <c r="BA1047041" s="5" t="str">
        <f aca="false">IF(AND(_xlfn.ISFORMULA(R1047041),_xlfn.ISFORMULA(S1047041),_xlfn.ISFORMULA(T1047041))=TRUE(),".",1)</f>
        <v>.</v>
      </c>
      <c r="BB1047041" s="5" t="str">
        <f aca="false">IF(T1047041&lt;&gt;".",IF(T1047041&gt;S1047041,1,"."),".")</f>
        <v>.</v>
      </c>
      <c r="BC1047041" s="5" t="n">
        <f aca="false">IFERROR(VLOOKUP(B1047041,'[1]Share, Heavy Weapons to Ukraine'!B$1:AA$1048576,COLUMN('[1]Share, Heavy Weapons to Ukraine'!C1047050)-1,0),0)</f>
        <v>1</v>
      </c>
      <c r="BD1047041" s="5" t="n">
        <f aca="false">VLOOKUP(Sheet1!B1047041,'[1]Country Summary (€)'!B$1:F$1048576,COLUMN('[1]Country Summary (€)'!C1047051)-1,FALSE())</f>
        <v>0</v>
      </c>
      <c r="BE1047041" s="5" t="str">
        <f aca="false">IF(AND(AG1047041=1,D1047041="Military",H1047041&lt;&gt;"Not given")=TRUE(),IF(SUMIFS(#REF!,#REF!,A1047041)&gt;0,ABS((SUMIFS(#REF!,#REF!,A1047041)/VLOOKUP("USD",'[1]Exchange Rates'!B$1:C$1048576,2,0)))/S1047041,"."),".")</f>
        <v>.</v>
      </c>
      <c r="BF1047041" s="1" t="str">
        <f aca="false">IF(AND(AG1047041=1,D1047041="Military",H1047041&lt;&gt;"Not given")=TRUE(),IF(SUMIFS(#REF!,#REF!,A1047041)&gt;0,IF((ABS((SUMIFS(#REF!,#REF!,A1047041)/VLOOKUP("USD",'[1]Exchange Rates'!B$1:C$1048576,2,0)))/S1047041)&gt;1,(SUMIFS(#REF!,#REF!,A1047041)-S1047041)/S1047041,(S1047041-SUMIFS(#REF!,#REF!,A1047041))/SUMIFS(#REF!,#REF!,A1047041)),"."),".")</f>
        <v>.</v>
      </c>
    </row>
    <row r="1047042" customFormat="false" ht="15.75" hidden="false" customHeight="true" outlineLevel="0" collapsed="false">
      <c r="A1047042" s="3" t="s">
        <v>369</v>
      </c>
      <c r="B1047042" s="3" t="s">
        <v>57</v>
      </c>
      <c r="C1047042" s="2" t="n">
        <v>44729</v>
      </c>
      <c r="D1047042" s="3" t="s">
        <v>105</v>
      </c>
      <c r="E1047042" s="37" t="s">
        <v>106</v>
      </c>
      <c r="F1047042" s="4" t="s">
        <v>392</v>
      </c>
      <c r="G1047042" s="5" t="s">
        <v>61</v>
      </c>
      <c r="H1047042" s="6" t="n">
        <v>1225000000</v>
      </c>
      <c r="I1047042" s="49" t="s">
        <v>399</v>
      </c>
      <c r="J1047042" s="7" t="str">
        <f aca="false">VLOOKUP($I1047042,'[1]Price List, Weapons &amp; Items'!B$1:C$1048576,2,0)</f>
        <v>Military equipment</v>
      </c>
      <c r="K1047042" s="7" t="str">
        <f aca="false">IF(I1047042=".",I1047042,VLOOKUP($I1047042,'[1]Price List, Weapons &amp; Items'!B$1:D$1048576,3,0))</f>
        <v>Military equipment</v>
      </c>
      <c r="L1047042" s="8" t="n">
        <f aca="false">VLOOKUP(I1047042,'[1]Price List, Weapons &amp; Items'!B$1:E$1048576,4,0)</f>
        <v>0</v>
      </c>
      <c r="M1047042" s="9" t="n">
        <v>16</v>
      </c>
      <c r="N1047042" s="9" t="n">
        <v>16</v>
      </c>
      <c r="O1047042" s="9" t="n">
        <f aca="false">VLOOKUP($I1047042,'[1]Price List, Weapons &amp; Items'!B$1:G$1048576,6,0)</f>
        <v>97500</v>
      </c>
      <c r="P1047042" s="6" t="str">
        <f aca="false">IF(TYPE(M1047042)=1,IF(TYPE(O1047042)=1,M1047042*O1047042,"No price"),".")</f>
        <v>No price</v>
      </c>
      <c r="Q1047042" s="6" t="str">
        <f aca="false">IF(TYPE(N1047042)=1,IF(TYPE(O1047042)=1,N1047042*O1047042,"No price"),".")</f>
        <v>No price</v>
      </c>
      <c r="R1047042" s="6" t="str">
        <f aca="false">IF(AG1047042=1,IF(H1047042&lt;&gt;"Not given",H1047042,IF(TYPE(H1047042)=2,IF(SUMIFS(#REF!,#REF!,A1047042)&gt;0,SUMIFS(#REF!,#REF!,A1047042),"."),"Format error")),"")</f>
        <v/>
      </c>
      <c r="S1047042" s="6" t="str">
        <f aca="false">IF(AND(AG1047042=1,R1047042&lt;&gt;".")=TRUE(),R1047042/VLOOKUP(G1047042,'[1]Exchange Rates'!B$1:C$1048576,2,0),IF(R1047042=".",".",""))</f>
        <v/>
      </c>
      <c r="T1047042" s="6" t="str">
        <f aca="false">IF(AG1047042=1,IF(AI1047042="Value is not given at all",".",IF(AI1047042="Value is given by the source",S1047042,IF(AI1047042="Value is calculated with prices",(IF(SUMIFS(#REF!,#REF!,A1047042)&gt;0,SUMIFS(#REF!,#REF!,A1047042),"."))/VLOOKUP("USD",'[1]Exchange Rates'!B$1:C$1048576,2,0),"Error with coding"))),"")</f>
        <v/>
      </c>
      <c r="U1047042" s="5" t="s">
        <v>63</v>
      </c>
      <c r="V1047042" s="47" t="s">
        <v>76</v>
      </c>
      <c r="W1047042" s="45" t="s">
        <v>72</v>
      </c>
      <c r="X1047042" s="45" t="s">
        <v>76</v>
      </c>
      <c r="Y1047042" s="45" t="s">
        <v>400</v>
      </c>
      <c r="Z1047042" s="5" t="n">
        <v>0</v>
      </c>
      <c r="AA1047042" s="5" t="n">
        <v>0</v>
      </c>
      <c r="AB1047042" s="5" t="n">
        <f aca="false">IF(AND(D1047042="Humanitarian", AE1047042&lt;&gt;"."), 1, 0)</f>
        <v>0</v>
      </c>
      <c r="AC1047042" s="5" t="n">
        <f aca="false">IF(OR(M1047042="undisclosed", M1047042="."), 0, IF(M1047042=N1047042, 1, 0))</f>
        <v>1</v>
      </c>
      <c r="AD1047042" s="5" t="n">
        <v>0</v>
      </c>
      <c r="AE1047042" s="1" t="s">
        <v>62</v>
      </c>
      <c r="AF1047042" s="12" t="str">
        <f aca="false">""</f>
        <v/>
      </c>
      <c r="AG1047042" s="36" t="n">
        <v>0</v>
      </c>
      <c r="AH1047042" s="36" t="s">
        <v>66</v>
      </c>
      <c r="AI1047042" s="36" t="s">
        <v>67</v>
      </c>
      <c r="AJ1047042" s="36" t="n">
        <v>1</v>
      </c>
      <c r="AK1047042" s="36" t="n">
        <v>6</v>
      </c>
      <c r="AL1047042" s="36" t="n">
        <v>0</v>
      </c>
      <c r="AM1047042" s="36" t="n">
        <f aca="false">IF(OR(AN1047042="2022-2023",AN1047042=2022), 1, 0)</f>
        <v>1</v>
      </c>
      <c r="AN1047042" s="36" t="s">
        <v>68</v>
      </c>
      <c r="AO1047042" s="36" t="n">
        <f aca="false">VLOOKUP($I1047042,'[1]Price List, Weapons &amp; Items'!B$1:F$1048576,5,0)</f>
        <v>0</v>
      </c>
      <c r="AP1047042" s="36" t="n">
        <f aca="false">IF(AND(AO1047042=1,M1047042="undisclosed")=TRUE(),1,0)</f>
        <v>0</v>
      </c>
      <c r="AQ1047042" s="36" t="n">
        <f aca="false">IF(AND(AO1047042=1,N1047042="undisclosed")=TRUE(),1,0)</f>
        <v>0</v>
      </c>
      <c r="AR1047042" s="36" t="n">
        <f aca="false">IFERROR(IF(SEARCH("ammuni",I1047042,1)&gt;0,1,0),0)</f>
        <v>0</v>
      </c>
      <c r="AS1047042" s="5" t="str">
        <f aca="false">VLOOKUP($I1047042,'[1]Price List, Weapons &amp; Items'!B$1:L$1048576,COLUMN('[1]Price List, Weapons &amp; Items'!$J$11)-1,0)</f>
        <v>Media reports (incl. social media)</v>
      </c>
      <c r="AT1047042" s="5" t="str">
        <f aca="false">IF(I1047042=".",".",VLOOKUP($I1047042,'[1]Price List, Weapons &amp; Items'!B$1:J$1048576,3,0))</f>
        <v>Military equipment</v>
      </c>
      <c r="AU1047042" s="13" t="str">
        <f aca="true">IF(AG1047042=1,(OFFSET(I1047042,0,0,COUNTIF(#REF!,A1047042),1)),"")</f>
        <v/>
      </c>
      <c r="AV1047042" s="5" t="n">
        <f aca="false">VLOOKUP($I1047042,'[1]Price List, Weapons &amp; Items'!B$1:L$1048576,COLUMN('[1]Price List, Weapons &amp; Items'!$L$11)-1,0)</f>
        <v>0</v>
      </c>
      <c r="AW1047042" s="5" t="n">
        <f aca="false">IF(U1047042="Yes",1,0)</f>
        <v>1</v>
      </c>
      <c r="AX1047042" s="5" t="n">
        <f aca="false">IF(D1047042="Military",IF(OR(IFERROR(SEARCH("equipment",E1047042,1),0)&gt;0,IFERROR(SEARCH("weapons",E1047042,1),0)&gt;0),1,0),0)</f>
        <v>1</v>
      </c>
      <c r="AY1047042" s="5" t="str">
        <f aca="false">IFERROR(IF(VALUE(TEXT(C1047042,"mm"))=IF(AK1047042&gt;12,AK1047042-12,AK1047042),".",IF(TEXT(C1047042,"mm")="01",".",1)),"Value is not in date format")</f>
        <v>.</v>
      </c>
      <c r="AZ1047042" s="5" t="str">
        <f aca="false">IF(AND(A1047042=A1047041,C1047042=C1047041)=TRUE(),IF(F1047042=F1047041,".","1"),".")</f>
        <v>.</v>
      </c>
      <c r="BA1047042" s="5" t="str">
        <f aca="false">IF(AND(_xlfn.ISFORMULA(R1047042),_xlfn.ISFORMULA(S1047042),_xlfn.ISFORMULA(T1047042))=TRUE(),".",1)</f>
        <v>.</v>
      </c>
      <c r="BB1047042" s="5" t="str">
        <f aca="false">IF(T1047042&lt;&gt;".",IF(T1047042&gt;S1047042,1,"."),".")</f>
        <v>.</v>
      </c>
      <c r="BC1047042" s="5" t="n">
        <f aca="false">IFERROR(VLOOKUP(B1047042,'[1]Share, Heavy Weapons to Ukraine'!B$1:AA$1048576,COLUMN('[1]Share, Heavy Weapons to Ukraine'!C1047051)-1,0),0)</f>
        <v>1</v>
      </c>
      <c r="BD1047042" s="5" t="n">
        <f aca="false">VLOOKUP(Sheet1!B1047042,'[1]Country Summary (€)'!B$1:F$1048576,COLUMN('[1]Country Summary (€)'!C1047052)-1,FALSE())</f>
        <v>0</v>
      </c>
      <c r="BE1047042" s="5" t="str">
        <f aca="false">IF(AND(AG1047042=1,D1047042="Military",H1047042&lt;&gt;"Not given")=TRUE(),IF(SUMIFS(#REF!,#REF!,A1047042)&gt;0,ABS((SUMIFS(#REF!,#REF!,A1047042)/VLOOKUP("USD",'[1]Exchange Rates'!B$1:C$1048576,2,0)))/S1047042,"."),".")</f>
        <v>.</v>
      </c>
      <c r="BF1047042" s="1" t="str">
        <f aca="false">IF(AND(AG1047042=1,D1047042="Military",H1047042&lt;&gt;"Not given")=TRUE(),IF(SUMIFS(#REF!,#REF!,A1047042)&gt;0,IF((ABS((SUMIFS(#REF!,#REF!,A1047042)/VLOOKUP("USD",'[1]Exchange Rates'!B$1:C$1048576,2,0)))/S1047042)&gt;1,(SUMIFS(#REF!,#REF!,A1047042)-S1047042)/S1047042,(S1047042-SUMIFS(#REF!,#REF!,A1047042))/SUMIFS(#REF!,#REF!,A1047042)),"."),".")</f>
        <v>.</v>
      </c>
    </row>
    <row r="1047043" customFormat="false" ht="15.75" hidden="false" customHeight="true" outlineLevel="0" collapsed="false">
      <c r="A1047043" s="3" t="s">
        <v>369</v>
      </c>
      <c r="B1047043" s="3" t="s">
        <v>57</v>
      </c>
      <c r="C1047043" s="2" t="n">
        <v>44729</v>
      </c>
      <c r="D1047043" s="3" t="s">
        <v>105</v>
      </c>
      <c r="E1047043" s="37" t="s">
        <v>106</v>
      </c>
      <c r="F1047043" s="4" t="s">
        <v>392</v>
      </c>
      <c r="G1047043" s="5" t="s">
        <v>61</v>
      </c>
      <c r="H1047043" s="6" t="n">
        <v>1225000000</v>
      </c>
      <c r="I1047043" s="49" t="s">
        <v>401</v>
      </c>
      <c r="J1047043" s="7" t="str">
        <f aca="false">VLOOKUP($I1047043,'[1]Price List, Weapons &amp; Items'!B$1:C$1048576,2,0)</f>
        <v>Military equipment</v>
      </c>
      <c r="K1047043" s="7" t="str">
        <f aca="false">IF(I1047043=".",I1047043,VLOOKUP($I1047043,'[1]Price List, Weapons &amp; Items'!B$1:D$1048576,3,0))</f>
        <v>Military equipment</v>
      </c>
      <c r="L1047043" s="8" t="n">
        <f aca="false">VLOOKUP(I1047043,'[1]Price List, Weapons &amp; Items'!B$1:E$1048576,4,0)</f>
        <v>0</v>
      </c>
      <c r="M1047043" s="9" t="n">
        <v>16</v>
      </c>
      <c r="N1047043" s="9" t="n">
        <v>16</v>
      </c>
      <c r="O1047043" s="9" t="str">
        <f aca="false">VLOOKUP($I1047043,'[1]Price List, Weapons &amp; Items'!B$1:G$1048576,6,0)</f>
        <v>.</v>
      </c>
      <c r="P1047043" s="6" t="str">
        <f aca="false">IF(TYPE(M1047043)=1,IF(TYPE(O1047043)=1,M1047043*O1047043,"No price"),".")</f>
        <v>No price</v>
      </c>
      <c r="Q1047043" s="6" t="str">
        <f aca="false">IF(TYPE(N1047043)=1,IF(TYPE(O1047043)=1,N1047043*O1047043,"No price"),".")</f>
        <v>No price</v>
      </c>
      <c r="R1047043" s="6" t="str">
        <f aca="false">IF(AG1047043=1,IF(H1047043&lt;&gt;"Not given",H1047043,IF(TYPE(H1047043)=2,IF(SUMIFS(#REF!,#REF!,A1047043)&gt;0,SUMIFS(#REF!,#REF!,A1047043),"."),"Format error")),"")</f>
        <v/>
      </c>
      <c r="S1047043" s="6" t="str">
        <f aca="false">IF(AND(AG1047043=1,R1047043&lt;&gt;".")=TRUE(),R1047043/VLOOKUP(G1047043,'[1]Exchange Rates'!B$1:C$1048576,2,0),IF(R1047043=".",".",""))</f>
        <v/>
      </c>
      <c r="T1047043" s="6" t="str">
        <f aca="false">IF(AG1047043=1,IF(AI1047043="Value is not given at all",".",IF(AI1047043="Value is given by the source",S1047043,IF(AI1047043="Value is calculated with prices",(IF(SUMIFS(#REF!,#REF!,A1047043)&gt;0,SUMIFS(#REF!,#REF!,A1047043),"."))/VLOOKUP("USD",'[1]Exchange Rates'!B$1:C$1048576,2,0),"Error with coding"))),"")</f>
        <v/>
      </c>
      <c r="U1047043" s="5" t="s">
        <v>63</v>
      </c>
      <c r="V1047043" s="47" t="s">
        <v>76</v>
      </c>
      <c r="W1047043" s="45" t="s">
        <v>72</v>
      </c>
      <c r="X1047043" s="45" t="s">
        <v>76</v>
      </c>
      <c r="Y1047043" s="45" t="s">
        <v>402</v>
      </c>
      <c r="Z1047043" s="5" t="n">
        <v>0</v>
      </c>
      <c r="AA1047043" s="5" t="n">
        <v>0</v>
      </c>
      <c r="AB1047043" s="5" t="n">
        <f aca="false">IF(AND(D1047043="Humanitarian", AE1047043&lt;&gt;"."), 1, 0)</f>
        <v>0</v>
      </c>
      <c r="AC1047043" s="5" t="n">
        <f aca="false">IF(OR(M1047043="undisclosed", M1047043="."), 0, IF(M1047043=N1047043, 1, 0))</f>
        <v>1</v>
      </c>
      <c r="AD1047043" s="5" t="n">
        <v>0</v>
      </c>
      <c r="AE1047043" s="1" t="s">
        <v>62</v>
      </c>
      <c r="AF1047043" s="12" t="str">
        <f aca="false">""</f>
        <v/>
      </c>
      <c r="AG1047043" s="36" t="n">
        <v>0</v>
      </c>
      <c r="AH1047043" s="36" t="s">
        <v>66</v>
      </c>
      <c r="AI1047043" s="36" t="s">
        <v>67</v>
      </c>
      <c r="AJ1047043" s="36" t="n">
        <v>1</v>
      </c>
      <c r="AK1047043" s="36" t="n">
        <v>6</v>
      </c>
      <c r="AL1047043" s="36" t="n">
        <v>0</v>
      </c>
      <c r="AM1047043" s="36" t="n">
        <f aca="false">IF(OR(AN1047043="2022-2023",AN1047043=2022), 1, 0)</f>
        <v>1</v>
      </c>
      <c r="AN1047043" s="36" t="s">
        <v>68</v>
      </c>
      <c r="AO1047043" s="36" t="n">
        <f aca="false">VLOOKUP($I1047043,'[1]Price List, Weapons &amp; Items'!B$1:F$1048576,5,0)</f>
        <v>0</v>
      </c>
      <c r="AP1047043" s="36" t="n">
        <f aca="false">IF(AND(AO1047043=1,M1047043="undisclosed")=TRUE(),1,0)</f>
        <v>0</v>
      </c>
      <c r="AQ1047043" s="36" t="n">
        <f aca="false">IF(AND(AO1047043=1,N1047043="undisclosed")=TRUE(),1,0)</f>
        <v>0</v>
      </c>
      <c r="AR1047043" s="36" t="n">
        <f aca="false">IFERROR(IF(SEARCH("ammuni",I1047043,1)&gt;0,1,0),0)</f>
        <v>0</v>
      </c>
      <c r="AS1047043" s="5" t="str">
        <f aca="false">VLOOKUP($I1047043,'[1]Price List, Weapons &amp; Items'!B$1:L$1048576,COLUMN('[1]Price List, Weapons &amp; Items'!$J$11)-1,0)</f>
        <v>Contracts</v>
      </c>
      <c r="AT1047043" s="5" t="str">
        <f aca="false">IF(I1047043=".",".",VLOOKUP($I1047043,'[1]Price List, Weapons &amp; Items'!B$1:J$1048576,3,0))</f>
        <v>Military equipment</v>
      </c>
      <c r="AU1047043" s="13" t="str">
        <f aca="true">IF(AG1047043=1,(OFFSET(I1047043,0,0,COUNTIF(#REF!,A1047043),1)),"")</f>
        <v/>
      </c>
      <c r="AV1047043" s="5" t="n">
        <f aca="false">VLOOKUP($I1047043,'[1]Price List, Weapons &amp; Items'!B$1:L$1048576,COLUMN('[1]Price List, Weapons &amp; Items'!$L$11)-1,0)</f>
        <v>0</v>
      </c>
      <c r="AW1047043" s="5" t="n">
        <f aca="false">IF(U1047043="Yes",1,0)</f>
        <v>1</v>
      </c>
      <c r="AX1047043" s="5" t="n">
        <f aca="false">IF(D1047043="Military",IF(OR(IFERROR(SEARCH("equipment",E1047043,1),0)&gt;0,IFERROR(SEARCH("weapons",E1047043,1),0)&gt;0),1,0),0)</f>
        <v>1</v>
      </c>
      <c r="AY1047043" s="5" t="str">
        <f aca="false">IFERROR(IF(VALUE(TEXT(C1047043,"mm"))=IF(AK1047043&gt;12,AK1047043-12,AK1047043),".",IF(TEXT(C1047043,"mm")="01",".",1)),"Value is not in date format")</f>
        <v>.</v>
      </c>
      <c r="AZ1047043" s="5" t="str">
        <f aca="false">IF(AND(A1047043=A1047042,C1047043=C1047042)=TRUE(),IF(F1047043=F1047042,".","1"),".")</f>
        <v>.</v>
      </c>
      <c r="BA1047043" s="5" t="str">
        <f aca="false">IF(AND(_xlfn.ISFORMULA(R1047043),_xlfn.ISFORMULA(S1047043),_xlfn.ISFORMULA(T1047043))=TRUE(),".",1)</f>
        <v>.</v>
      </c>
      <c r="BB1047043" s="5" t="str">
        <f aca="false">IF(T1047043&lt;&gt;".",IF(T1047043&gt;S1047043,1,"."),".")</f>
        <v>.</v>
      </c>
      <c r="BC1047043" s="5" t="n">
        <f aca="false">IFERROR(VLOOKUP(B1047043,'[1]Share, Heavy Weapons to Ukraine'!B$1:AA$1048576,COLUMN('[1]Share, Heavy Weapons to Ukraine'!C1047052)-1,0),0)</f>
        <v>1</v>
      </c>
      <c r="BD1047043" s="5" t="n">
        <f aca="false">VLOOKUP(Sheet1!B1047043,'[1]Country Summary (€)'!B$1:F$1048576,COLUMN('[1]Country Summary (€)'!C1047053)-1,FALSE())</f>
        <v>0</v>
      </c>
      <c r="BE1047043" s="5" t="str">
        <f aca="false">IF(AND(AG1047043=1,D1047043="Military",H1047043&lt;&gt;"Not given")=TRUE(),IF(SUMIFS(#REF!,#REF!,A1047043)&gt;0,ABS((SUMIFS(#REF!,#REF!,A1047043)/VLOOKUP("USD",'[1]Exchange Rates'!B$1:C$1048576,2,0)))/S1047043,"."),".")</f>
        <v>.</v>
      </c>
      <c r="BF1047043" s="1" t="str">
        <f aca="false">IF(AND(AG1047043=1,D1047043="Military",H1047043&lt;&gt;"Not given")=TRUE(),IF(SUMIFS(#REF!,#REF!,A1047043)&gt;0,IF((ABS((SUMIFS(#REF!,#REF!,A1047043)/VLOOKUP("USD",'[1]Exchange Rates'!B$1:C$1048576,2,0)))/S1047043)&gt;1,(SUMIFS(#REF!,#REF!,A1047043)-S1047043)/S1047043,(S1047043-SUMIFS(#REF!,#REF!,A1047043))/SUMIFS(#REF!,#REF!,A1047043)),"."),".")</f>
        <v>.</v>
      </c>
    </row>
    <row r="1047044" customFormat="false" ht="15.75" hidden="false" customHeight="true" outlineLevel="0" collapsed="false">
      <c r="A1047044" s="3" t="s">
        <v>369</v>
      </c>
      <c r="B1047044" s="3" t="s">
        <v>57</v>
      </c>
      <c r="C1047044" s="2" t="n">
        <v>44729</v>
      </c>
      <c r="D1047044" s="3" t="s">
        <v>105</v>
      </c>
      <c r="E1047044" s="37" t="s">
        <v>106</v>
      </c>
      <c r="F1047044" s="4" t="s">
        <v>392</v>
      </c>
      <c r="G1047044" s="5" t="s">
        <v>61</v>
      </c>
      <c r="H1047044" s="6" t="n">
        <v>1225000000</v>
      </c>
      <c r="I1047044" s="49" t="s">
        <v>403</v>
      </c>
      <c r="J1047044" s="7" t="str">
        <f aca="false">VLOOKUP($I1047044,'[1]Price List, Weapons &amp; Items'!B$1:C$1048576,2,0)</f>
        <v>Military equipment</v>
      </c>
      <c r="K1047044" s="7" t="str">
        <f aca="false">IF(I1047044=".",I1047044,VLOOKUP($I1047044,'[1]Price List, Weapons &amp; Items'!B$1:D$1048576,3,0))</f>
        <v>Light Anti-armor Weapon (LAW)</v>
      </c>
      <c r="L1047044" s="8" t="n">
        <f aca="false">VLOOKUP(I1047044,'[1]Price List, Weapons &amp; Items'!B$1:E$1048576,4,0)</f>
        <v>0</v>
      </c>
      <c r="M1047044" s="9" t="n">
        <v>40</v>
      </c>
      <c r="N1047044" s="9" t="n">
        <v>40</v>
      </c>
      <c r="O1047044" s="9" t="n">
        <f aca="false">VLOOKUP($I1047044,'[1]Price List, Weapons &amp; Items'!B$1:G$1048576,6,0)</f>
        <v>390000</v>
      </c>
      <c r="P1047044" s="6" t="str">
        <f aca="false">IF(TYPE(M1047044)=1,IF(TYPE(O1047044)=1,M1047044*O1047044,"No price"),".")</f>
        <v>No price</v>
      </c>
      <c r="Q1047044" s="6" t="str">
        <f aca="false">IF(TYPE(N1047044)=1,IF(TYPE(O1047044)=1,N1047044*O1047044,"No price"),".")</f>
        <v>No price</v>
      </c>
      <c r="R1047044" s="6" t="str">
        <f aca="false">IF(AG1047044=1,IF(H1047044&lt;&gt;"Not given",H1047044,IF(TYPE(H1047044)=2,IF(SUMIFS(#REF!,#REF!,A1047044)&gt;0,SUMIFS(#REF!,#REF!,A1047044),"."),"Format error")),"")</f>
        <v/>
      </c>
      <c r="S1047044" s="6" t="str">
        <f aca="false">IF(AND(AG1047044=1,R1047044&lt;&gt;".")=TRUE(),R1047044/VLOOKUP(G1047044,'[1]Exchange Rates'!B$1:C$1048576,2,0),IF(R1047044=".",".",""))</f>
        <v/>
      </c>
      <c r="T1047044" s="6" t="str">
        <f aca="false">IF(AG1047044=1,IF(AI1047044="Value is not given at all",".",IF(AI1047044="Value is given by the source",S1047044,IF(AI1047044="Value is calculated with prices",(IF(SUMIFS(#REF!,#REF!,A1047044)&gt;0,SUMIFS(#REF!,#REF!,A1047044),"."))/VLOOKUP("USD",'[1]Exchange Rates'!B$1:C$1048576,2,0),"Error with coding"))),"")</f>
        <v/>
      </c>
      <c r="U1047044" s="5" t="s">
        <v>63</v>
      </c>
      <c r="V1047044" s="54" t="s">
        <v>72</v>
      </c>
      <c r="W1047044" s="45" t="s">
        <v>76</v>
      </c>
      <c r="X1047044" s="45" t="s">
        <v>108</v>
      </c>
      <c r="Y1047044" s="45" t="s">
        <v>404</v>
      </c>
      <c r="Z1047044" s="5" t="n">
        <v>0</v>
      </c>
      <c r="AA1047044" s="5" t="n">
        <v>0</v>
      </c>
      <c r="AB1047044" s="5" t="n">
        <f aca="false">IF(AND(D1047044="Humanitarian", AE1047044&lt;&gt;"."), 1, 0)</f>
        <v>0</v>
      </c>
      <c r="AC1047044" s="5" t="n">
        <f aca="false">IF(OR(M1047044="undisclosed", M1047044="."), 0, IF(M1047044=N1047044, 1, 0))</f>
        <v>1</v>
      </c>
      <c r="AD1047044" s="5" t="n">
        <v>0</v>
      </c>
      <c r="AE1047044" s="1" t="s">
        <v>62</v>
      </c>
      <c r="AF1047044" s="12" t="str">
        <f aca="false">""</f>
        <v/>
      </c>
      <c r="AG1047044" s="36" t="n">
        <v>0</v>
      </c>
      <c r="AH1047044" s="36" t="s">
        <v>66</v>
      </c>
      <c r="AI1047044" s="36" t="s">
        <v>67</v>
      </c>
      <c r="AJ1047044" s="36" t="n">
        <v>1</v>
      </c>
      <c r="AK1047044" s="36" t="n">
        <v>6</v>
      </c>
      <c r="AL1047044" s="36" t="n">
        <v>0</v>
      </c>
      <c r="AM1047044" s="36" t="n">
        <f aca="false">IF(OR(AN1047044="2022-2023",AN1047044=2022), 1, 0)</f>
        <v>1</v>
      </c>
      <c r="AN1047044" s="36" t="s">
        <v>68</v>
      </c>
      <c r="AO1047044" s="36" t="n">
        <f aca="false">VLOOKUP($I1047044,'[1]Price List, Weapons &amp; Items'!B$1:F$1048576,5,0)</f>
        <v>0</v>
      </c>
      <c r="AP1047044" s="36" t="n">
        <f aca="false">IF(AND(AO1047044=1,M1047044="undisclosed")=TRUE(),1,0)</f>
        <v>0</v>
      </c>
      <c r="AQ1047044" s="36" t="n">
        <f aca="false">IF(AND(AO1047044=1,N1047044="undisclosed")=TRUE(),1,0)</f>
        <v>0</v>
      </c>
      <c r="AR1047044" s="36" t="n">
        <f aca="false">IFERROR(IF(SEARCH("ammuni",I1047044,1)&gt;0,1,0),0)</f>
        <v>0</v>
      </c>
      <c r="AS1047044" s="5" t="str">
        <f aca="false">VLOOKUP($I1047044,'[1]Price List, Weapons &amp; Items'!B$1:L$1048576,COLUMN('[1]Price List, Weapons &amp; Items'!$J$11)-1,0)</f>
        <v>Military media (incl. websites)</v>
      </c>
      <c r="AT1047044" s="5" t="str">
        <f aca="false">IF(I1047044=".",".",VLOOKUP($I1047044,'[1]Price List, Weapons &amp; Items'!B$1:J$1048576,3,0))</f>
        <v>Light Anti-armor Weapon (LAW)</v>
      </c>
      <c r="AU1047044" s="13" t="str">
        <f aca="true">IF(AG1047044=1,(OFFSET(I1047044,0,0,COUNTIF(#REF!,A1047044),1)),"")</f>
        <v/>
      </c>
      <c r="AV1047044" s="5" t="n">
        <f aca="false">VLOOKUP($I1047044,'[1]Price List, Weapons &amp; Items'!B$1:L$1048576,COLUMN('[1]Price List, Weapons &amp; Items'!$L$11)-1,0)</f>
        <v>0</v>
      </c>
      <c r="AW1047044" s="5" t="n">
        <f aca="false">IF(U1047044="Yes",1,0)</f>
        <v>1</v>
      </c>
      <c r="AX1047044" s="5" t="n">
        <f aca="false">IF(D1047044="Military",IF(OR(IFERROR(SEARCH("equipment",E1047044,1),0)&gt;0,IFERROR(SEARCH("weapons",E1047044,1),0)&gt;0),1,0),0)</f>
        <v>1</v>
      </c>
      <c r="AY1047044" s="5" t="str">
        <f aca="false">IFERROR(IF(VALUE(TEXT(C1047044,"mm"))=IF(AK1047044&gt;12,AK1047044-12,AK1047044),".",IF(TEXT(C1047044,"mm")="01",".",1)),"Value is not in date format")</f>
        <v>.</v>
      </c>
      <c r="AZ1047044" s="5" t="str">
        <f aca="false">IF(AND(A1047044=A1047043,C1047044=C1047043)=TRUE(),IF(F1047044=F1047043,".","1"),".")</f>
        <v>.</v>
      </c>
      <c r="BA1047044" s="5" t="str">
        <f aca="false">IF(AND(_xlfn.ISFORMULA(R1047044),_xlfn.ISFORMULA(S1047044),_xlfn.ISFORMULA(T1047044))=TRUE(),".",1)</f>
        <v>.</v>
      </c>
      <c r="BB1047044" s="5" t="str">
        <f aca="false">IF(T1047044&lt;&gt;".",IF(T1047044&gt;S1047044,1,"."),".")</f>
        <v>.</v>
      </c>
      <c r="BC1047044" s="5" t="n">
        <f aca="false">IFERROR(VLOOKUP(B1047044,'[1]Share, Heavy Weapons to Ukraine'!B$1:AA$1048576,COLUMN('[1]Share, Heavy Weapons to Ukraine'!C1047053)-1,0),0)</f>
        <v>1</v>
      </c>
      <c r="BD1047044" s="5" t="n">
        <f aca="false">VLOOKUP(Sheet1!B1047044,'[1]Country Summary (€)'!B$1:F$1048576,COLUMN('[1]Country Summary (€)'!C1047054)-1,FALSE())</f>
        <v>0</v>
      </c>
      <c r="BE1047044" s="5" t="str">
        <f aca="false">IF(AND(AG1047044=1,D1047044="Military",H1047044&lt;&gt;"Not given")=TRUE(),IF(SUMIFS(#REF!,#REF!,A1047044)&gt;0,ABS((SUMIFS(#REF!,#REF!,A1047044)/VLOOKUP("USD",'[1]Exchange Rates'!B$1:C$1048576,2,0)))/S1047044,"."),".")</f>
        <v>.</v>
      </c>
      <c r="BF1047044" s="1" t="str">
        <f aca="false">IF(AND(AG1047044=1,D1047044="Military",H1047044&lt;&gt;"Not given")=TRUE(),IF(SUMIFS(#REF!,#REF!,A1047044)&gt;0,IF((ABS((SUMIFS(#REF!,#REF!,A1047044)/VLOOKUP("USD",'[1]Exchange Rates'!B$1:C$1048576,2,0)))/S1047044)&gt;1,(SUMIFS(#REF!,#REF!,A1047044)-S1047044)/S1047044,(S1047044-SUMIFS(#REF!,#REF!,A1047044))/SUMIFS(#REF!,#REF!,A1047044)),"."),".")</f>
        <v>.</v>
      </c>
    </row>
    <row r="1047045" customFormat="false" ht="15.75" hidden="false" customHeight="true" outlineLevel="0" collapsed="false">
      <c r="A1047045" s="55" t="s">
        <v>405</v>
      </c>
      <c r="B1047045" s="55" t="s">
        <v>57</v>
      </c>
      <c r="C1047045" s="56" t="n">
        <v>44652</v>
      </c>
      <c r="D1047045" s="55" t="s">
        <v>105</v>
      </c>
      <c r="E1047045" s="55" t="s">
        <v>370</v>
      </c>
      <c r="F1047045" s="57" t="s">
        <v>406</v>
      </c>
      <c r="G1047045" s="58" t="s">
        <v>61</v>
      </c>
      <c r="H1047045" s="59" t="n">
        <v>6300000000</v>
      </c>
      <c r="I1047045" s="52" t="s">
        <v>407</v>
      </c>
      <c r="J1047045" s="7" t="str">
        <f aca="false">VLOOKUP($I1047045,'[1]Price List, Weapons &amp; Items'!B$1:C$1048576,2,0)</f>
        <v>Portable defence system</v>
      </c>
      <c r="K1047045" s="7" t="str">
        <f aca="false">IF(I1047045=".",I1047045,VLOOKUP($I1047045,'[1]Price List, Weapons &amp; Items'!B$1:D$1048576,3,0))</f>
        <v>Light Anti-armor Weapon (LAW)</v>
      </c>
      <c r="L1047045" s="8" t="n">
        <f aca="false">VLOOKUP(I1047045,'[1]Price List, Weapons &amp; Items'!B$1:E$1048576,4,0)</f>
        <v>0</v>
      </c>
      <c r="M1047045" s="60" t="s">
        <v>166</v>
      </c>
      <c r="N1047045" s="9" t="s">
        <v>166</v>
      </c>
      <c r="O1047045" s="9" t="n">
        <f aca="false">VLOOKUP($I1047045,'[1]Price List, Weapons &amp; Items'!B$1:G$1048576,6,0)</f>
        <v>22000</v>
      </c>
      <c r="P1047045" s="6" t="str">
        <f aca="false">IF(TYPE(M1047045)=1,IF(TYPE(O1047045)=1,M1047045*O1047045,"No price"),".")</f>
        <v>.</v>
      </c>
      <c r="Q1047045" s="6" t="str">
        <f aca="false">IF(TYPE(N1047045)=1,IF(TYPE(O1047045)=1,N1047045*O1047045,"No price"),".")</f>
        <v>.</v>
      </c>
      <c r="R1047045" s="6" t="n">
        <f aca="false">IF(AG1047045=1,IF(H1047045&lt;&gt;"Not given",H1047045,IF(TYPE(H1047045)=2,IF(SUMIFS(#REF!,#REF!,A1047045)&gt;0,SUMIFS(#REF!,#REF!,A1047045),"."),"Format error")),"")</f>
        <v>6300000000</v>
      </c>
      <c r="S1047045" s="6" t="n">
        <f aca="false">IF(AND(AG1047045=1,R1047045&lt;&gt;".")=TRUE(),R1047045/VLOOKUP(G1047045,'[1]Exchange Rates'!B$1:C$1048576,2,0),IF(R1047045=".",".",""))</f>
        <v>5697232772.65328</v>
      </c>
      <c r="T1047045" s="6" t="str">
        <f aca="false">IF(AG1047045=1,IF(AI1047045="Value is not given at all",".",IF(AI1047045="Value is given by the source",S1047045,IF(AI1047045="Value is calculated with prices",(IF(SUMIFS(#REF!,#REF!,A1047045)&gt;0,SUMIFS(#REF!,#REF!,A1047045),"."))/VLOOKUP("USD",'[1]Exchange Rates'!B$1:C$1048576,2,0),"Error with coding"))),"")</f>
        <v>.</v>
      </c>
      <c r="U1047045" s="58" t="s">
        <v>63</v>
      </c>
      <c r="V1047045" s="61" t="s">
        <v>72</v>
      </c>
      <c r="W1047045" s="62" t="s">
        <v>76</v>
      </c>
      <c r="X1047045" s="63" t="s">
        <v>108</v>
      </c>
      <c r="Y1047045" s="64" t="s">
        <v>62</v>
      </c>
      <c r="Z1047045" s="58" t="n">
        <v>0</v>
      </c>
      <c r="AA1047045" s="5" t="n">
        <v>0</v>
      </c>
      <c r="AB1047045" s="5" t="n">
        <f aca="false">IF(AND(D1047045="Humanitarian", AE1047045&lt;&gt;"."), 1, 0)</f>
        <v>0</v>
      </c>
      <c r="AC1047045" s="5" t="n">
        <f aca="false">IF(OR(M1047045="undisclosed", M1047045="."), 0, IF(M1047045=N1047045, 1, 0))</f>
        <v>0</v>
      </c>
      <c r="AD1047045" s="5" t="n">
        <v>0</v>
      </c>
      <c r="AE1047045" s="65" t="s">
        <v>62</v>
      </c>
      <c r="AF1047045" s="12" t="str">
        <f aca="false">""</f>
        <v/>
      </c>
      <c r="AG1047045" s="66" t="n">
        <v>1</v>
      </c>
      <c r="AH1047045" s="67" t="s">
        <v>66</v>
      </c>
      <c r="AI1047045" s="36" t="s">
        <v>67</v>
      </c>
      <c r="AJ1047045" s="67" t="n">
        <v>1</v>
      </c>
      <c r="AK1047045" s="67" t="n">
        <v>4</v>
      </c>
      <c r="AL1047045" s="67" t="n">
        <v>0</v>
      </c>
      <c r="AM1047045" s="36" t="n">
        <f aca="false">IF(OR(AN1047045="2022-2023",AN1047045=2022), 1, 0)</f>
        <v>1</v>
      </c>
      <c r="AN1047045" s="36" t="s">
        <v>68</v>
      </c>
      <c r="AO1047045" s="36" t="n">
        <f aca="false">VLOOKUP($I1047045,'[1]Price List, Weapons &amp; Items'!B$1:F$1048576,5,0)</f>
        <v>0</v>
      </c>
      <c r="AP1047045" s="36" t="n">
        <f aca="false">IF(AND(AO1047045=1,M1047045="undisclosed")=TRUE(),1,0)</f>
        <v>0</v>
      </c>
      <c r="AQ1047045" s="36" t="n">
        <f aca="false">IF(AND(AO1047045=1,N1047045="undisclosed")=TRUE(),1,0)</f>
        <v>0</v>
      </c>
      <c r="AR1047045" s="36" t="n">
        <f aca="false">IFERROR(IF(SEARCH("ammuni",I1047045,1)&gt;0,1,0),0)</f>
        <v>0</v>
      </c>
      <c r="AS1047045" s="5" t="str">
        <f aca="false">VLOOKUP($I1047045,'[1]Price List, Weapons &amp; Items'!B$1:L$1048576,COLUMN('[1]Price List, Weapons &amp; Items'!$J$11)-1,0)</f>
        <v>Contracts</v>
      </c>
      <c r="AT1047045" s="5" t="str">
        <f aca="false">IF(I1047045=".",".",VLOOKUP($I1047045,'[1]Price List, Weapons &amp; Items'!B$1:J$1048576,3,0))</f>
        <v>Light Anti-armor Weapon (LAW)</v>
      </c>
      <c r="AU1047045" s="13" t="e">
        <f aca="true">IF(AG1047045=1,(OFFSET(I1047045,0,0,COUNTIF(#REF!,A1047045),1)),"")</f>
        <v>#REF!</v>
      </c>
      <c r="AV1047045" s="5" t="str">
        <f aca="false">VLOOKUP($I1047045,'[1]Price List, Weapons &amp; Items'!B$1:L$1048576,COLUMN('[1]Price List, Weapons &amp; Items'!$L$11)-1,0)</f>
        <v>no price, 0 count</v>
      </c>
      <c r="AW1047045" s="5" t="n">
        <f aca="false">IF(U1047045="Yes",1,0)</f>
        <v>1</v>
      </c>
      <c r="AX1047045" s="5" t="n">
        <f aca="false">IF(D1047045="Military",IF(OR(IFERROR(SEARCH("equipment",E1047045,1),0)&gt;0,IFERROR(SEARCH("weapons",E1047045,1),0)&gt;0),1,0),0)</f>
        <v>1</v>
      </c>
      <c r="AY1047045" s="5" t="str">
        <f aca="false">IFERROR(IF(VALUE(TEXT(C1047045,"mm"))=IF(AK1047045&gt;12,AK1047045-12,AK1047045),".",IF(TEXT(C1047045,"mm")="01",".",1)),"Value is not in date format")</f>
        <v>.</v>
      </c>
      <c r="AZ1047045" s="5" t="str">
        <f aca="false">IF(AND(A1047045=A1047044,C1047045=C1047044)=TRUE(),IF(F1047045=F1047044,".","1"),".")</f>
        <v>.</v>
      </c>
      <c r="BA1047045" s="5" t="str">
        <f aca="false">IF(AND(_xlfn.ISFORMULA(R1047045),_xlfn.ISFORMULA(S1047045),_xlfn.ISFORMULA(T1047045))=TRUE(),".",1)</f>
        <v>.</v>
      </c>
      <c r="BB1047045" s="5" t="str">
        <f aca="false">IF(T1047045&lt;&gt;".",IF(T1047045&gt;S1047045,1,"."),".")</f>
        <v>.</v>
      </c>
      <c r="BC1047045" s="5" t="n">
        <f aca="false">IFERROR(VLOOKUP(B1047045,'[1]Share, Heavy Weapons to Ukraine'!B$1:AA$1048576,COLUMN('[1]Share, Heavy Weapons to Ukraine'!C1047054)-1,0),0)</f>
        <v>1</v>
      </c>
      <c r="BD1047045" s="5" t="n">
        <f aca="false">VLOOKUP(Sheet1!B1047045,'[1]Country Summary (€)'!B$1:F$1048576,COLUMN('[1]Country Summary (€)'!C1047055)-1,FALSE())</f>
        <v>0</v>
      </c>
      <c r="BE1047045" s="5" t="e">
        <f aca="false">IF(AND(AG1047045=1,D1047045="Military",H1047045&lt;&gt;"Not given")=TRUE(),IF(SUMIFS(#REF!,#REF!,A1047045)&gt;0,ABS((SUMIFS(#REF!,#REF!,A1047045)/VLOOKUP("USD",'[1]Exchange Rates'!B$1:C$1048576,2,0)))/S1047045,"."),".")</f>
        <v>#REF!</v>
      </c>
      <c r="BF1047045" s="1" t="e">
        <f aca="false">IF(AND(AG1047045=1,D1047045="Military",H1047045&lt;&gt;"Not given")=TRUE(),IF(SUMIFS(#REF!,#REF!,A1047045)&gt;0,IF((ABS((SUMIFS(#REF!,#REF!,A1047045)/VLOOKUP("USD",'[1]Exchange Rates'!B$1:C$1048576,2,0)))/S1047045)&gt;1,(SUMIFS(#REF!,#REF!,A1047045)-S1047045)/S1047045,(S1047045-SUMIFS(#REF!,#REF!,A1047045))/SUMIFS(#REF!,#REF!,A1047045)),"."),".")</f>
        <v>#REF!</v>
      </c>
      <c r="BG1047045" s="68"/>
      <c r="BH1047045" s="68"/>
      <c r="BI1047045" s="68"/>
      <c r="BJ1047045" s="68"/>
      <c r="BK1047045" s="68"/>
      <c r="BL1047045" s="68"/>
      <c r="BM1047045" s="68"/>
      <c r="BN1047045" s="68"/>
      <c r="BO1047045" s="68"/>
      <c r="BP1047045" s="68"/>
      <c r="BQ1047045" s="68"/>
      <c r="BR1047045" s="68"/>
      <c r="BS1047045" s="68"/>
      <c r="BT1047045" s="68"/>
      <c r="BU1047045" s="68"/>
      <c r="BV1047045" s="68"/>
      <c r="BW1047045" s="68"/>
      <c r="BX1047045" s="68"/>
      <c r="BY1047045" s="68"/>
      <c r="BZ1047045" s="68"/>
      <c r="CA1047045" s="68"/>
    </row>
    <row r="1047046" customFormat="false" ht="15.75" hidden="false" customHeight="true" outlineLevel="0" collapsed="false">
      <c r="A1047046" s="55" t="s">
        <v>405</v>
      </c>
      <c r="B1047046" s="55" t="s">
        <v>57</v>
      </c>
      <c r="C1047046" s="69" t="n">
        <v>44652</v>
      </c>
      <c r="D1047046" s="55" t="s">
        <v>105</v>
      </c>
      <c r="E1047046" s="55" t="s">
        <v>370</v>
      </c>
      <c r="F1047046" s="4" t="s">
        <v>408</v>
      </c>
      <c r="G1047046" s="58" t="s">
        <v>61</v>
      </c>
      <c r="H1047046" s="59" t="n">
        <v>300000000</v>
      </c>
      <c r="I1047046" s="52" t="s">
        <v>407</v>
      </c>
      <c r="J1047046" s="7" t="str">
        <f aca="false">VLOOKUP($I1047046,'[1]Price List, Weapons &amp; Items'!B$1:C$1048576,2,0)</f>
        <v>Portable defence system</v>
      </c>
      <c r="K1047046" s="7" t="str">
        <f aca="false">IF(I1047046=".",I1047046,VLOOKUP($I1047046,'[1]Price List, Weapons &amp; Items'!B$1:D$1048576,3,0))</f>
        <v>Light Anti-armor Weapon (LAW)</v>
      </c>
      <c r="L1047046" s="8" t="n">
        <f aca="false">VLOOKUP(I1047046,'[1]Price List, Weapons &amp; Items'!B$1:E$1048576,4,0)</f>
        <v>0</v>
      </c>
      <c r="M1047046" s="60" t="s">
        <v>166</v>
      </c>
      <c r="N1047046" s="9" t="s">
        <v>166</v>
      </c>
      <c r="O1047046" s="9" t="n">
        <f aca="false">VLOOKUP($I1047046,'[1]Price List, Weapons &amp; Items'!B$1:G$1048576,6,0)</f>
        <v>22000</v>
      </c>
      <c r="P1047046" s="6" t="str">
        <f aca="false">IF(TYPE(M1047046)=1,IF(TYPE(O1047046)=1,M1047046*O1047046,"No price"),".")</f>
        <v>.</v>
      </c>
      <c r="Q1047046" s="6" t="str">
        <f aca="false">IF(TYPE(N1047046)=1,IF(TYPE(O1047046)=1,N1047046*O1047046,"No price"),".")</f>
        <v>.</v>
      </c>
      <c r="R1047046" s="6" t="str">
        <f aca="false">IF(AG1047046=1,IF(H1047046&lt;&gt;"Not given",H1047046,IF(TYPE(H1047046)=2,IF(SUMIFS(#REF!,#REF!,A1047046)&gt;0,SUMIFS(#REF!,#REF!,A1047046),"."),"Format error")),"")</f>
        <v/>
      </c>
      <c r="S1047046" s="6" t="str">
        <f aca="false">IF(AND(AG1047046=1,R1047046&lt;&gt;".")=TRUE(),R1047046/VLOOKUP(G1047046,'[1]Exchange Rates'!B$1:C$1048576,2,0),IF(R1047046=".",".",""))</f>
        <v/>
      </c>
      <c r="T1047046" s="6" t="str">
        <f aca="false">IF(AG1047046=1,IF(AI1047046="Value is not given at all",".",IF(AI1047046="Value is given by the source",S1047046,IF(AI1047046="Value is calculated with prices",(IF(SUMIFS(#REF!,#REF!,A1047046)&gt;0,SUMIFS(#REF!,#REF!,A1047046),"."))/VLOOKUP("USD",'[1]Exchange Rates'!B$1:C$1048576,2,0),"Error with coding"))),"")</f>
        <v/>
      </c>
      <c r="U1047046" s="58" t="s">
        <v>63</v>
      </c>
      <c r="V1047046" s="70" t="s">
        <v>409</v>
      </c>
      <c r="W1047046" s="61" t="s">
        <v>72</v>
      </c>
      <c r="X1047046" s="62" t="s">
        <v>76</v>
      </c>
      <c r="Y1047046" s="71" t="s">
        <v>410</v>
      </c>
      <c r="Z1047046" s="58" t="n">
        <v>0</v>
      </c>
      <c r="AA1047046" s="5" t="n">
        <v>0</v>
      </c>
      <c r="AB1047046" s="5" t="n">
        <f aca="false">IF(AND(D1047046="Humanitarian", AE1047046&lt;&gt;"."), 1, 0)</f>
        <v>0</v>
      </c>
      <c r="AC1047046" s="5" t="n">
        <f aca="false">IF(OR(M1047046="undisclosed", M1047046="."), 0, IF(M1047046=N1047046, 1, 0))</f>
        <v>0</v>
      </c>
      <c r="AD1047046" s="5" t="n">
        <v>0</v>
      </c>
      <c r="AE1047046" s="65" t="s">
        <v>62</v>
      </c>
      <c r="AF1047046" s="12" t="str">
        <f aca="false">""</f>
        <v/>
      </c>
      <c r="AG1047046" s="66" t="n">
        <v>0</v>
      </c>
      <c r="AH1047046" s="67" t="s">
        <v>66</v>
      </c>
      <c r="AI1047046" s="36" t="s">
        <v>67</v>
      </c>
      <c r="AJ1047046" s="67" t="n">
        <v>1</v>
      </c>
      <c r="AK1047046" s="67" t="n">
        <v>4</v>
      </c>
      <c r="AL1047046" s="67" t="n">
        <v>0</v>
      </c>
      <c r="AM1047046" s="36" t="n">
        <f aca="false">IF(OR(AN1047046="2022-2023",AN1047046=2022), 1, 0)</f>
        <v>1</v>
      </c>
      <c r="AN1047046" s="36" t="s">
        <v>68</v>
      </c>
      <c r="AO1047046" s="36" t="n">
        <f aca="false">VLOOKUP($I1047046,'[1]Price List, Weapons &amp; Items'!B$1:F$1048576,5,0)</f>
        <v>0</v>
      </c>
      <c r="AP1047046" s="36" t="n">
        <f aca="false">IF(AND(AO1047046=1,M1047046="undisclosed")=TRUE(),1,0)</f>
        <v>0</v>
      </c>
      <c r="AQ1047046" s="36" t="n">
        <f aca="false">IF(AND(AO1047046=1,N1047046="undisclosed")=TRUE(),1,0)</f>
        <v>0</v>
      </c>
      <c r="AR1047046" s="36" t="n">
        <f aca="false">IFERROR(IF(SEARCH("ammuni",I1047046,1)&gt;0,1,0),0)</f>
        <v>0</v>
      </c>
      <c r="AS1047046" s="5" t="str">
        <f aca="false">VLOOKUP($I1047046,'[1]Price List, Weapons &amp; Items'!B$1:L$1048576,COLUMN('[1]Price List, Weapons &amp; Items'!$J$11)-1,0)</f>
        <v>Contracts</v>
      </c>
      <c r="AT1047046" s="5" t="str">
        <f aca="false">IF(I1047046=".",".",VLOOKUP($I1047046,'[1]Price List, Weapons &amp; Items'!B$1:J$1048576,3,0))</f>
        <v>Light Anti-armor Weapon (LAW)</v>
      </c>
      <c r="AU1047046" s="13" t="str">
        <f aca="true">IF(AG1047046=1,(OFFSET(I1047046,0,0,COUNTIF(#REF!,A1047046),1)),"")</f>
        <v/>
      </c>
      <c r="AV1047046" s="5" t="str">
        <f aca="false">VLOOKUP($I1047046,'[1]Price List, Weapons &amp; Items'!B$1:L$1048576,COLUMN('[1]Price List, Weapons &amp; Items'!$L$11)-1,0)</f>
        <v>no price, 0 count</v>
      </c>
      <c r="AW1047046" s="5" t="n">
        <f aca="false">IF(U1047046="Yes",1,0)</f>
        <v>1</v>
      </c>
      <c r="AX1047046" s="5" t="n">
        <f aca="false">IF(D1047046="Military",IF(OR(IFERROR(SEARCH("equipment",E1047046,1),0)&gt;0,IFERROR(SEARCH("weapons",E1047046,1),0)&gt;0),1,0),0)</f>
        <v>1</v>
      </c>
      <c r="AY1047046" s="5" t="str">
        <f aca="false">IFERROR(IF(VALUE(TEXT(C1047046,"mm"))=IF(AK1047046&gt;12,AK1047046-12,AK1047046),".",IF(TEXT(C1047046,"mm")="01",".",1)),"Value is not in date format")</f>
        <v>.</v>
      </c>
      <c r="AZ1047046" s="5" t="str">
        <f aca="false">IF(AND(A1047046=A1047045,C1047046=C1047045)=TRUE(),IF(F1047046=F1047045,".","1"),".")</f>
        <v>1</v>
      </c>
      <c r="BA1047046" s="5" t="str">
        <f aca="false">IF(AND(_xlfn.ISFORMULA(R1047046),_xlfn.ISFORMULA(S1047046),_xlfn.ISFORMULA(T1047046))=TRUE(),".",1)</f>
        <v>.</v>
      </c>
      <c r="BB1047046" s="5" t="str">
        <f aca="false">IF(T1047046&lt;&gt;".",IF(T1047046&gt;S1047046,1,"."),".")</f>
        <v>.</v>
      </c>
      <c r="BC1047046" s="5" t="n">
        <f aca="false">IFERROR(VLOOKUP(B1047046,'[1]Share, Heavy Weapons to Ukraine'!B$1:AA$1048576,COLUMN('[1]Share, Heavy Weapons to Ukraine'!C1047055)-1,0),0)</f>
        <v>1</v>
      </c>
      <c r="BD1047046" s="5" t="n">
        <f aca="false">VLOOKUP(Sheet1!B1047046,'[1]Country Summary (€)'!B$1:F$1048576,COLUMN('[1]Country Summary (€)'!C1047056)-1,FALSE())</f>
        <v>0</v>
      </c>
      <c r="BE1047046" s="5" t="str">
        <f aca="false">IF(AND(AG1047046=1,D1047046="Military",H1047046&lt;&gt;"Not given")=TRUE(),IF(SUMIFS(#REF!,#REF!,A1047046)&gt;0,ABS((SUMIFS(#REF!,#REF!,A1047046)/VLOOKUP("USD",'[1]Exchange Rates'!B$1:C$1048576,2,0)))/S1047046,"."),".")</f>
        <v>.</v>
      </c>
      <c r="BF1047046" s="1" t="str">
        <f aca="false">IF(AND(AG1047046=1,D1047046="Military",H1047046&lt;&gt;"Not given")=TRUE(),IF(SUMIFS(#REF!,#REF!,A1047046)&gt;0,IF((ABS((SUMIFS(#REF!,#REF!,A1047046)/VLOOKUP("USD",'[1]Exchange Rates'!B$1:C$1048576,2,0)))/S1047046)&gt;1,(SUMIFS(#REF!,#REF!,A1047046)-S1047046)/S1047046,(S1047046-SUMIFS(#REF!,#REF!,A1047046))/SUMIFS(#REF!,#REF!,A1047046)),"."),".")</f>
        <v>.</v>
      </c>
      <c r="BG1047046" s="68"/>
      <c r="BH1047046" s="68"/>
      <c r="BI1047046" s="68"/>
      <c r="BJ1047046" s="68"/>
      <c r="BK1047046" s="68"/>
      <c r="BL1047046" s="68"/>
      <c r="BM1047046" s="68"/>
      <c r="BN1047046" s="68"/>
      <c r="BO1047046" s="68"/>
      <c r="BP1047046" s="68"/>
      <c r="BQ1047046" s="68"/>
      <c r="BR1047046" s="68"/>
      <c r="BS1047046" s="68"/>
      <c r="BT1047046" s="68"/>
      <c r="BU1047046" s="68"/>
      <c r="BV1047046" s="68"/>
      <c r="BW1047046" s="68"/>
      <c r="BX1047046" s="68"/>
      <c r="BY1047046" s="68"/>
      <c r="BZ1047046" s="68"/>
      <c r="CA1047046" s="68"/>
    </row>
    <row r="1047047" customFormat="false" ht="15.75" hidden="false" customHeight="true" outlineLevel="0" collapsed="false">
      <c r="A1047047" s="55" t="s">
        <v>405</v>
      </c>
      <c r="B1047047" s="72" t="s">
        <v>57</v>
      </c>
      <c r="C1047047" s="69" t="n">
        <v>44652</v>
      </c>
      <c r="D1047047" s="72" t="s">
        <v>105</v>
      </c>
      <c r="E1047047" s="72" t="s">
        <v>370</v>
      </c>
      <c r="F1047047" s="4" t="s">
        <v>408</v>
      </c>
      <c r="G1047047" s="73" t="s">
        <v>61</v>
      </c>
      <c r="H1047047" s="74" t="n">
        <v>300000000</v>
      </c>
      <c r="I1047047" s="52" t="s">
        <v>153</v>
      </c>
      <c r="J1047047" s="7" t="str">
        <f aca="false">VLOOKUP($I1047047,'[1]Price List, Weapons &amp; Items'!B$1:C$1048576,2,0)</f>
        <v>Aviation and drones</v>
      </c>
      <c r="K1047047" s="7" t="str">
        <f aca="false">IF(I1047047=".",I1047047,VLOOKUP($I1047047,'[1]Price List, Weapons &amp; Items'!B$1:D$1048576,3,0))</f>
        <v>drone</v>
      </c>
      <c r="L1047047" s="8" t="n">
        <f aca="false">VLOOKUP(I1047047,'[1]Price List, Weapons &amp; Items'!B$1:E$1048576,4,0)</f>
        <v>0</v>
      </c>
      <c r="M1047047" s="60" t="n">
        <v>600</v>
      </c>
      <c r="N1047047" s="74" t="n">
        <v>600</v>
      </c>
      <c r="O1047047" s="9" t="n">
        <f aca="false">VLOOKUP($I1047047,'[1]Price List, Weapons &amp; Items'!B$1:G$1048576,6,0)</f>
        <v>6000</v>
      </c>
      <c r="P1047047" s="6" t="str">
        <f aca="false">IF(TYPE(M1047047)=1,IF(TYPE(O1047047)=1,M1047047*O1047047,"No price"),".")</f>
        <v>No price</v>
      </c>
      <c r="Q1047047" s="6" t="str">
        <f aca="false">IF(TYPE(N1047047)=1,IF(TYPE(O1047047)=1,N1047047*O1047047,"No price"),".")</f>
        <v>No price</v>
      </c>
      <c r="R1047047" s="6" t="str">
        <f aca="false">IF(AG1047047=1,IF(H1047047&lt;&gt;"Not given",H1047047,IF(TYPE(H1047047)=2,IF(SUMIFS(#REF!,#REF!,A1047047)&gt;0,SUMIFS(#REF!,#REF!,A1047047),"."),"Format error")),"")</f>
        <v/>
      </c>
      <c r="S1047047" s="6" t="str">
        <f aca="false">IF(AND(AG1047047=1,R1047047&lt;&gt;".")=TRUE(),R1047047/VLOOKUP(G1047047,'[1]Exchange Rates'!B$1:C$1048576,2,0),IF(R1047047=".",".",""))</f>
        <v/>
      </c>
      <c r="T1047047" s="6" t="str">
        <f aca="false">IF(AG1047047=1,IF(AI1047047="Value is not given at all",".",IF(AI1047047="Value is given by the source",S1047047,IF(AI1047047="Value is calculated with prices",(IF(SUMIFS(#REF!,#REF!,A1047047)&gt;0,SUMIFS(#REF!,#REF!,A1047047),"."))/VLOOKUP("USD",'[1]Exchange Rates'!B$1:C$1048576,2,0),"Error with coding"))),"")</f>
        <v/>
      </c>
      <c r="U1047047" s="73" t="s">
        <v>63</v>
      </c>
      <c r="V1047047" s="75" t="s">
        <v>409</v>
      </c>
      <c r="W1047047" s="61" t="s">
        <v>72</v>
      </c>
      <c r="X1047047" s="62" t="s">
        <v>76</v>
      </c>
      <c r="Y1047047" s="63" t="s">
        <v>112</v>
      </c>
      <c r="Z1047047" s="73" t="n">
        <v>0</v>
      </c>
      <c r="AA1047047" s="5" t="n">
        <v>0</v>
      </c>
      <c r="AB1047047" s="5" t="n">
        <f aca="false">IF(AND(D1047047="Humanitarian", AE1047047&lt;&gt;"."), 1, 0)</f>
        <v>0</v>
      </c>
      <c r="AC1047047" s="5" t="n">
        <f aca="false">IF(OR(M1047047="undisclosed", M1047047="."), 0, IF(M1047047=N1047047, 1, 0))</f>
        <v>1</v>
      </c>
      <c r="AD1047047" s="5" t="n">
        <v>0</v>
      </c>
      <c r="AE1047047" s="65" t="s">
        <v>62</v>
      </c>
      <c r="AF1047047" s="12" t="str">
        <f aca="false">""</f>
        <v/>
      </c>
      <c r="AG1047047" s="76" t="n">
        <v>0</v>
      </c>
      <c r="AH1047047" s="67" t="s">
        <v>66</v>
      </c>
      <c r="AI1047047" s="36" t="s">
        <v>67</v>
      </c>
      <c r="AJ1047047" s="77" t="n">
        <v>1</v>
      </c>
      <c r="AK1047047" s="77" t="n">
        <v>4</v>
      </c>
      <c r="AL1047047" s="77" t="n">
        <v>0</v>
      </c>
      <c r="AM1047047" s="36" t="n">
        <f aca="false">IF(OR(AN1047047="2022-2023",AN1047047=2022), 1, 0)</f>
        <v>1</v>
      </c>
      <c r="AN1047047" s="36" t="s">
        <v>68</v>
      </c>
      <c r="AO1047047" s="36" t="n">
        <f aca="false">VLOOKUP($I1047047,'[1]Price List, Weapons &amp; Items'!B$1:F$1048576,5,0)</f>
        <v>0</v>
      </c>
      <c r="AP1047047" s="36" t="n">
        <f aca="false">IF(AND(AO1047047=1,M1047047="undisclosed")=TRUE(),1,0)</f>
        <v>0</v>
      </c>
      <c r="AQ1047047" s="36" t="n">
        <f aca="false">IF(AND(AO1047047=1,N1047047="undisclosed")=TRUE(),1,0)</f>
        <v>0</v>
      </c>
      <c r="AR1047047" s="36" t="n">
        <f aca="false">IFERROR(IF(SEARCH("ammuni",I1047047,1)&gt;0,1,0),0)</f>
        <v>0</v>
      </c>
      <c r="AS1047047" s="5" t="str">
        <f aca="false">VLOOKUP($I1047047,'[1]Price List, Weapons &amp; Items'!B$1:L$1048576,COLUMN('[1]Price List, Weapons &amp; Items'!$J$11)-1,0)</f>
        <v>Miscellaneous</v>
      </c>
      <c r="AT1047047" s="5" t="str">
        <f aca="false">IF(I1047047=".",".",VLOOKUP($I1047047,'[1]Price List, Weapons &amp; Items'!B$1:J$1048576,3,0))</f>
        <v>drone</v>
      </c>
      <c r="AU1047047" s="13" t="str">
        <f aca="true">IF(AG1047047=1,(OFFSET(I1047047,0,0,COUNTIF(#REF!,A1047047),1)),"")</f>
        <v/>
      </c>
      <c r="AV1047047" s="5" t="n">
        <f aca="false">VLOOKUP($I1047047,'[1]Price List, Weapons &amp; Items'!B$1:L$1048576,COLUMN('[1]Price List, Weapons &amp; Items'!$L$11)-1,0)</f>
        <v>0</v>
      </c>
      <c r="AW1047047" s="5" t="n">
        <f aca="false">IF(U1047047="Yes",1,0)</f>
        <v>1</v>
      </c>
      <c r="AX1047047" s="5" t="n">
        <f aca="false">IF(D1047047="Military",IF(OR(IFERROR(SEARCH("equipment",E1047047,1),0)&gt;0,IFERROR(SEARCH("weapons",E1047047,1),0)&gt;0),1,0),0)</f>
        <v>1</v>
      </c>
      <c r="AY1047047" s="5" t="str">
        <f aca="false">IFERROR(IF(VALUE(TEXT(C1047047,"mm"))=IF(AK1047047&gt;12,AK1047047-12,AK1047047),".",IF(TEXT(C1047047,"mm")="01",".",1)),"Value is not in date format")</f>
        <v>.</v>
      </c>
      <c r="AZ1047047" s="5" t="str">
        <f aca="false">IF(AND(A1047047=A1047046,C1047047=C1047046)=TRUE(),IF(F1047047=F1047046,".","1"),".")</f>
        <v>.</v>
      </c>
      <c r="BA1047047" s="5" t="str">
        <f aca="false">IF(AND(_xlfn.ISFORMULA(R1047047),_xlfn.ISFORMULA(S1047047),_xlfn.ISFORMULA(T1047047))=TRUE(),".",1)</f>
        <v>.</v>
      </c>
      <c r="BB1047047" s="5" t="str">
        <f aca="false">IF(T1047047&lt;&gt;".",IF(T1047047&gt;S1047047,1,"."),".")</f>
        <v>.</v>
      </c>
      <c r="BC1047047" s="5" t="n">
        <f aca="false">IFERROR(VLOOKUP(B1047047,'[1]Share, Heavy Weapons to Ukraine'!B$1:AA$1048576,COLUMN('[1]Share, Heavy Weapons to Ukraine'!C1047056)-1,0),0)</f>
        <v>1</v>
      </c>
      <c r="BD1047047" s="5" t="n">
        <f aca="false">VLOOKUP(Sheet1!B1047047,'[1]Country Summary (€)'!B$1:F$1048576,COLUMN('[1]Country Summary (€)'!C1047057)-1,FALSE())</f>
        <v>0</v>
      </c>
      <c r="BE1047047" s="5" t="str">
        <f aca="false">IF(AND(AG1047047=1,D1047047="Military",H1047047&lt;&gt;"Not given")=TRUE(),IF(SUMIFS(#REF!,#REF!,A1047047)&gt;0,ABS((SUMIFS(#REF!,#REF!,A1047047)/VLOOKUP("USD",'[1]Exchange Rates'!B$1:C$1048576,2,0)))/S1047047,"."),".")</f>
        <v>.</v>
      </c>
      <c r="BF1047047" s="1" t="str">
        <f aca="false">IF(AND(AG1047047=1,D1047047="Military",H1047047&lt;&gt;"Not given")=TRUE(),IF(SUMIFS(#REF!,#REF!,A1047047)&gt;0,IF((ABS((SUMIFS(#REF!,#REF!,A1047047)/VLOOKUP("USD",'[1]Exchange Rates'!B$1:C$1048576,2,0)))/S1047047)&gt;1,(SUMIFS(#REF!,#REF!,A1047047)-S1047047)/S1047047,(S1047047-SUMIFS(#REF!,#REF!,A1047047))/SUMIFS(#REF!,#REF!,A1047047)),"."),".")</f>
        <v>.</v>
      </c>
      <c r="BG1047047" s="68"/>
      <c r="BH1047047" s="68"/>
      <c r="BI1047047" s="68"/>
      <c r="BJ1047047" s="68"/>
      <c r="BK1047047" s="68"/>
      <c r="BL1047047" s="68"/>
      <c r="BM1047047" s="68"/>
      <c r="BN1047047" s="68"/>
      <c r="BO1047047" s="68"/>
      <c r="BP1047047" s="68"/>
      <c r="BQ1047047" s="68"/>
      <c r="BR1047047" s="68"/>
      <c r="BS1047047" s="68"/>
      <c r="BT1047047" s="68"/>
      <c r="BU1047047" s="68"/>
      <c r="BV1047047" s="68"/>
      <c r="BW1047047" s="68"/>
      <c r="BX1047047" s="68"/>
      <c r="BY1047047" s="68"/>
      <c r="BZ1047047" s="68"/>
      <c r="CA1047047" s="68"/>
    </row>
    <row r="1047048" customFormat="false" ht="15.75" hidden="false" customHeight="true" outlineLevel="0" collapsed="false">
      <c r="A1047048" s="55" t="s">
        <v>405</v>
      </c>
      <c r="B1047048" s="72" t="s">
        <v>57</v>
      </c>
      <c r="C1047048" s="69" t="n">
        <v>44652</v>
      </c>
      <c r="D1047048" s="72" t="s">
        <v>105</v>
      </c>
      <c r="E1047048" s="72" t="s">
        <v>370</v>
      </c>
      <c r="F1047048" s="4" t="s">
        <v>408</v>
      </c>
      <c r="G1047048" s="73" t="s">
        <v>61</v>
      </c>
      <c r="H1047048" s="74" t="n">
        <v>300000000</v>
      </c>
      <c r="I1047048" s="52" t="s">
        <v>411</v>
      </c>
      <c r="J1047048" s="7" t="str">
        <f aca="false">VLOOKUP($I1047048,'[1]Price List, Weapons &amp; Items'!B$1:C$1048576,2,0)</f>
        <v>Aviation and drones</v>
      </c>
      <c r="K1047048" s="7" t="str">
        <f aca="false">IF(I1047048=".",I1047048,VLOOKUP($I1047048,'[1]Price List, Weapons &amp; Items'!B$1:D$1048576,3,0))</f>
        <v>Drone</v>
      </c>
      <c r="L1047048" s="8" t="n">
        <f aca="false">VLOOKUP(I1047048,'[1]Price List, Weapons &amp; Items'!B$1:E$1048576,4,0)</f>
        <v>0</v>
      </c>
      <c r="M1047048" s="60" t="s">
        <v>166</v>
      </c>
      <c r="N1047048" s="74" t="s">
        <v>166</v>
      </c>
      <c r="O1047048" s="9" t="n">
        <f aca="false">VLOOKUP($I1047048,'[1]Price List, Weapons &amp; Items'!B$1:G$1048576,6,0)</f>
        <v>250000</v>
      </c>
      <c r="P1047048" s="6" t="str">
        <f aca="false">IF(TYPE(M1047048)=1,IF(TYPE(O1047048)=1,M1047048*O1047048,"No price"),".")</f>
        <v>.</v>
      </c>
      <c r="Q1047048" s="6" t="str">
        <f aca="false">IF(TYPE(N1047048)=1,IF(TYPE(O1047048)=1,N1047048*O1047048,"No price"),".")</f>
        <v>.</v>
      </c>
      <c r="R1047048" s="6" t="str">
        <f aca="false">IF(AG1047048=1,IF(H1047048&lt;&gt;"Not given",H1047048,IF(TYPE(H1047048)=2,IF(SUMIFS(#REF!,#REF!,A1047048)&gt;0,SUMIFS(#REF!,#REF!,A1047048),"."),"Format error")),"")</f>
        <v/>
      </c>
      <c r="S1047048" s="6" t="str">
        <f aca="false">IF(AND(AG1047048=1,R1047048&lt;&gt;".")=TRUE(),R1047048/VLOOKUP(G1047048,'[1]Exchange Rates'!B$1:C$1048576,2,0),IF(R1047048=".",".",""))</f>
        <v/>
      </c>
      <c r="T1047048" s="6" t="str">
        <f aca="false">IF(AG1047048=1,IF(AI1047048="Value is not given at all",".",IF(AI1047048="Value is given by the source",S1047048,IF(AI1047048="Value is calculated with prices",(IF(SUMIFS(#REF!,#REF!,A1047048)&gt;0,SUMIFS(#REF!,#REF!,A1047048),"."))/VLOOKUP("USD",'[1]Exchange Rates'!B$1:C$1048576,2,0),"Error with coding"))),"")</f>
        <v/>
      </c>
      <c r="U1047048" s="73" t="s">
        <v>63</v>
      </c>
      <c r="V1047048" s="75" t="s">
        <v>409</v>
      </c>
      <c r="W1047048" s="61" t="s">
        <v>72</v>
      </c>
      <c r="X1047048" s="62" t="s">
        <v>76</v>
      </c>
      <c r="Y1047048" s="63" t="s">
        <v>115</v>
      </c>
      <c r="Z1047048" s="73" t="n">
        <v>0</v>
      </c>
      <c r="AA1047048" s="5" t="n">
        <v>0</v>
      </c>
      <c r="AB1047048" s="5" t="n">
        <f aca="false">IF(AND(D1047048="Humanitarian", AE1047048&lt;&gt;"."), 1, 0)</f>
        <v>0</v>
      </c>
      <c r="AC1047048" s="5" t="n">
        <f aca="false">IF(OR(M1047048="undisclosed", M1047048="."), 0, IF(M1047048=N1047048, 1, 0))</f>
        <v>0</v>
      </c>
      <c r="AD1047048" s="5" t="n">
        <v>0</v>
      </c>
      <c r="AE1047048" s="65" t="s">
        <v>62</v>
      </c>
      <c r="AF1047048" s="12" t="str">
        <f aca="false">""</f>
        <v/>
      </c>
      <c r="AG1047048" s="76" t="n">
        <v>0</v>
      </c>
      <c r="AH1047048" s="67" t="s">
        <v>66</v>
      </c>
      <c r="AI1047048" s="36" t="s">
        <v>67</v>
      </c>
      <c r="AJ1047048" s="77" t="n">
        <v>1</v>
      </c>
      <c r="AK1047048" s="77" t="n">
        <v>4</v>
      </c>
      <c r="AL1047048" s="77" t="n">
        <v>0</v>
      </c>
      <c r="AM1047048" s="36" t="n">
        <f aca="false">IF(OR(AN1047048="2022-2023",AN1047048=2022), 1, 0)</f>
        <v>1</v>
      </c>
      <c r="AN1047048" s="36" t="s">
        <v>68</v>
      </c>
      <c r="AO1047048" s="36" t="n">
        <f aca="false">VLOOKUP($I1047048,'[1]Price List, Weapons &amp; Items'!B$1:F$1048576,5,0)</f>
        <v>0</v>
      </c>
      <c r="AP1047048" s="36" t="n">
        <f aca="false">IF(AND(AO1047048=1,M1047048="undisclosed")=TRUE(),1,0)</f>
        <v>0</v>
      </c>
      <c r="AQ1047048" s="36" t="n">
        <f aca="false">IF(AND(AO1047048=1,N1047048="undisclosed")=TRUE(),1,0)</f>
        <v>0</v>
      </c>
      <c r="AR1047048" s="36" t="n">
        <f aca="false">IFERROR(IF(SEARCH("ammuni",I1047048,1)&gt;0,1,0),0)</f>
        <v>0</v>
      </c>
      <c r="AS1047048" s="5" t="str">
        <f aca="false">VLOOKUP($I1047048,'[1]Price List, Weapons &amp; Items'!B$1:L$1048576,COLUMN('[1]Price List, Weapons &amp; Items'!$J$11)-1,0)</f>
        <v>Media reports (incl. social media)</v>
      </c>
      <c r="AT1047048" s="5" t="str">
        <f aca="false">IF(I1047048=".",".",VLOOKUP($I1047048,'[1]Price List, Weapons &amp; Items'!B$1:J$1048576,3,0))</f>
        <v>Drone</v>
      </c>
      <c r="AU1047048" s="13" t="str">
        <f aca="true">IF(AG1047048=1,(OFFSET(I1047048,0,0,COUNTIF(#REF!,A1047048),1)),"")</f>
        <v/>
      </c>
      <c r="AV1047048" s="5" t="str">
        <f aca="false">VLOOKUP($I1047048,'[1]Price List, Weapons &amp; Items'!B$1:L$1048576,COLUMN('[1]Price List, Weapons &amp; Items'!$L$11)-1,0)</f>
        <v>no price, 0 count</v>
      </c>
      <c r="AW1047048" s="5" t="n">
        <f aca="false">IF(U1047048="Yes",1,0)</f>
        <v>1</v>
      </c>
      <c r="AX1047048" s="5" t="n">
        <f aca="false">IF(D1047048="Military",IF(OR(IFERROR(SEARCH("equipment",E1047048,1),0)&gt;0,IFERROR(SEARCH("weapons",E1047048,1),0)&gt;0),1,0),0)</f>
        <v>1</v>
      </c>
      <c r="AY1047048" s="5" t="str">
        <f aca="false">IFERROR(IF(VALUE(TEXT(C1047048,"mm"))=IF(AK1047048&gt;12,AK1047048-12,AK1047048),".",IF(TEXT(C1047048,"mm")="01",".",1)),"Value is not in date format")</f>
        <v>.</v>
      </c>
      <c r="AZ1047048" s="5" t="str">
        <f aca="false">IF(AND(A1047048=A1047047,C1047048=C1047047)=TRUE(),IF(F1047048=F1047047,".","1"),".")</f>
        <v>.</v>
      </c>
      <c r="BA1047048" s="5" t="str">
        <f aca="false">IF(AND(_xlfn.ISFORMULA(R1047048),_xlfn.ISFORMULA(S1047048),_xlfn.ISFORMULA(T1047048))=TRUE(),".",1)</f>
        <v>.</v>
      </c>
      <c r="BB1047048" s="5" t="str">
        <f aca="false">IF(T1047048&lt;&gt;".",IF(T1047048&gt;S1047048,1,"."),".")</f>
        <v>.</v>
      </c>
      <c r="BC1047048" s="5" t="n">
        <f aca="false">IFERROR(VLOOKUP(B1047048,'[1]Share, Heavy Weapons to Ukraine'!B$1:AA$1048576,COLUMN('[1]Share, Heavy Weapons to Ukraine'!C1047057)-1,0),0)</f>
        <v>1</v>
      </c>
      <c r="BD1047048" s="5" t="n">
        <f aca="false">VLOOKUP(Sheet1!B1047048,'[1]Country Summary (€)'!B$1:F$1048576,COLUMN('[1]Country Summary (€)'!C1047058)-1,FALSE())</f>
        <v>0</v>
      </c>
      <c r="BE1047048" s="5" t="str">
        <f aca="false">IF(AND(AG1047048=1,D1047048="Military",H1047048&lt;&gt;"Not given")=TRUE(),IF(SUMIFS(#REF!,#REF!,A1047048)&gt;0,ABS((SUMIFS(#REF!,#REF!,A1047048)/VLOOKUP("USD",'[1]Exchange Rates'!B$1:C$1048576,2,0)))/S1047048,"."),".")</f>
        <v>.</v>
      </c>
      <c r="BF1047048" s="1" t="str">
        <f aca="false">IF(AND(AG1047048=1,D1047048="Military",H1047048&lt;&gt;"Not given")=TRUE(),IF(SUMIFS(#REF!,#REF!,A1047048)&gt;0,IF((ABS((SUMIFS(#REF!,#REF!,A1047048)/VLOOKUP("USD",'[1]Exchange Rates'!B$1:C$1048576,2,0)))/S1047048)&gt;1,(SUMIFS(#REF!,#REF!,A1047048)-S1047048)/S1047048,(S1047048-SUMIFS(#REF!,#REF!,A1047048))/SUMIFS(#REF!,#REF!,A1047048)),"."),".")</f>
        <v>.</v>
      </c>
      <c r="BG1047048" s="68"/>
      <c r="BH1047048" s="68"/>
      <c r="BI1047048" s="68"/>
      <c r="BJ1047048" s="68"/>
      <c r="BK1047048" s="68"/>
      <c r="BL1047048" s="68"/>
      <c r="BM1047048" s="68"/>
      <c r="BN1047048" s="68"/>
      <c r="BO1047048" s="68"/>
      <c r="BP1047048" s="68"/>
      <c r="BQ1047048" s="68"/>
      <c r="BR1047048" s="68"/>
      <c r="BS1047048" s="68"/>
      <c r="BT1047048" s="68"/>
      <c r="BU1047048" s="68"/>
      <c r="BV1047048" s="68"/>
      <c r="BW1047048" s="68"/>
      <c r="BX1047048" s="68"/>
      <c r="BY1047048" s="68"/>
      <c r="BZ1047048" s="68"/>
      <c r="CA1047048" s="68"/>
    </row>
    <row r="1047049" customFormat="false" ht="15.75" hidden="false" customHeight="true" outlineLevel="0" collapsed="false">
      <c r="A1047049" s="55" t="s">
        <v>405</v>
      </c>
      <c r="B1047049" s="72" t="s">
        <v>57</v>
      </c>
      <c r="C1047049" s="69" t="n">
        <v>44652</v>
      </c>
      <c r="D1047049" s="72" t="s">
        <v>105</v>
      </c>
      <c r="E1047049" s="72" t="s">
        <v>370</v>
      </c>
      <c r="F1047049" s="4" t="s">
        <v>408</v>
      </c>
      <c r="G1047049" s="73" t="s">
        <v>61</v>
      </c>
      <c r="H1047049" s="74" t="n">
        <v>300000000</v>
      </c>
      <c r="I1047049" s="52" t="s">
        <v>412</v>
      </c>
      <c r="J1047049" s="7" t="str">
        <f aca="false">VLOOKUP($I1047049,'[1]Price List, Weapons &amp; Items'!B$1:C$1048576,2,0)</f>
        <v>Aviation and drones</v>
      </c>
      <c r="K1047049" s="7" t="str">
        <f aca="false">IF(I1047049=".",I1047049,VLOOKUP($I1047049,'[1]Price List, Weapons &amp; Items'!B$1:D$1048576,3,0))</f>
        <v>Drone</v>
      </c>
      <c r="L1047049" s="8" t="n">
        <f aca="false">VLOOKUP(I1047049,'[1]Price List, Weapons &amp; Items'!B$1:E$1048576,4,0)</f>
        <v>0</v>
      </c>
      <c r="M1047049" s="60" t="s">
        <v>166</v>
      </c>
      <c r="N1047049" s="74" t="s">
        <v>166</v>
      </c>
      <c r="O1047049" s="9" t="n">
        <f aca="false">VLOOKUP($I1047049,'[1]Price List, Weapons &amp; Items'!B$1:G$1048576,6,0)</f>
        <v>15000000</v>
      </c>
      <c r="P1047049" s="6" t="str">
        <f aca="false">IF(TYPE(M1047049)=1,IF(TYPE(O1047049)=1,M1047049*O1047049,"No price"),".")</f>
        <v>.</v>
      </c>
      <c r="Q1047049" s="6" t="str">
        <f aca="false">IF(TYPE(N1047049)=1,IF(TYPE(O1047049)=1,N1047049*O1047049,"No price"),".")</f>
        <v>.</v>
      </c>
      <c r="R1047049" s="6" t="str">
        <f aca="false">IF(AG1047049=1,IF(H1047049&lt;&gt;"Not given",H1047049,IF(TYPE(H1047049)=2,IF(SUMIFS(#REF!,#REF!,A1047049)&gt;0,SUMIFS(#REF!,#REF!,A1047049),"."),"Format error")),"")</f>
        <v/>
      </c>
      <c r="S1047049" s="6" t="str">
        <f aca="false">IF(AND(AG1047049=1,R1047049&lt;&gt;".")=TRUE(),R1047049/VLOOKUP(G1047049,'[1]Exchange Rates'!B$1:C$1048576,2,0),IF(R1047049=".",".",""))</f>
        <v/>
      </c>
      <c r="T1047049" s="6" t="str">
        <f aca="false">IF(AG1047049=1,IF(AI1047049="Value is not given at all",".",IF(AI1047049="Value is given by the source",S1047049,IF(AI1047049="Value is calculated with prices",(IF(SUMIFS(#REF!,#REF!,A1047049)&gt;0,SUMIFS(#REF!,#REF!,A1047049),"."))/VLOOKUP("USD",'[1]Exchange Rates'!B$1:C$1048576,2,0),"Error with coding"))),"")</f>
        <v/>
      </c>
      <c r="U1047049" s="73" t="s">
        <v>63</v>
      </c>
      <c r="V1047049" s="75" t="s">
        <v>409</v>
      </c>
      <c r="W1047049" s="61" t="s">
        <v>72</v>
      </c>
      <c r="X1047049" s="62" t="s">
        <v>76</v>
      </c>
      <c r="Y1047049" s="63" t="s">
        <v>118</v>
      </c>
      <c r="Z1047049" s="73" t="n">
        <v>0</v>
      </c>
      <c r="AA1047049" s="5" t="n">
        <v>0</v>
      </c>
      <c r="AB1047049" s="5" t="n">
        <f aca="false">IF(AND(D1047049="Humanitarian", AE1047049&lt;&gt;"."), 1, 0)</f>
        <v>0</v>
      </c>
      <c r="AC1047049" s="5" t="n">
        <f aca="false">IF(OR(M1047049="undisclosed", M1047049="."), 0, IF(M1047049=N1047049, 1, 0))</f>
        <v>0</v>
      </c>
      <c r="AD1047049" s="5" t="n">
        <v>0</v>
      </c>
      <c r="AE1047049" s="65" t="s">
        <v>62</v>
      </c>
      <c r="AF1047049" s="12" t="str">
        <f aca="false">""</f>
        <v/>
      </c>
      <c r="AG1047049" s="76" t="n">
        <v>0</v>
      </c>
      <c r="AH1047049" s="67" t="s">
        <v>66</v>
      </c>
      <c r="AI1047049" s="36" t="s">
        <v>67</v>
      </c>
      <c r="AJ1047049" s="77" t="n">
        <v>1</v>
      </c>
      <c r="AK1047049" s="77" t="n">
        <v>4</v>
      </c>
      <c r="AL1047049" s="77" t="n">
        <v>0</v>
      </c>
      <c r="AM1047049" s="36" t="n">
        <f aca="false">IF(OR(AN1047049="2022-2023",AN1047049=2022), 1, 0)</f>
        <v>1</v>
      </c>
      <c r="AN1047049" s="36" t="s">
        <v>68</v>
      </c>
      <c r="AO1047049" s="36" t="n">
        <f aca="false">VLOOKUP($I1047049,'[1]Price List, Weapons &amp; Items'!B$1:F$1048576,5,0)</f>
        <v>0</v>
      </c>
      <c r="AP1047049" s="36" t="n">
        <f aca="false">IF(AND(AO1047049=1,M1047049="undisclosed")=TRUE(),1,0)</f>
        <v>0</v>
      </c>
      <c r="AQ1047049" s="36" t="n">
        <f aca="false">IF(AND(AO1047049=1,N1047049="undisclosed")=TRUE(),1,0)</f>
        <v>0</v>
      </c>
      <c r="AR1047049" s="36" t="n">
        <f aca="false">IFERROR(IF(SEARCH("ammuni",I1047049,1)&gt;0,1,0),0)</f>
        <v>0</v>
      </c>
      <c r="AS1047049" s="5" t="str">
        <f aca="false">VLOOKUP($I1047049,'[1]Price List, Weapons &amp; Items'!B$1:L$1048576,COLUMN('[1]Price List, Weapons &amp; Items'!$J$11)-1,0)</f>
        <v>Miscellaneous</v>
      </c>
      <c r="AT1047049" s="5" t="str">
        <f aca="false">IF(I1047049=".",".",VLOOKUP($I1047049,'[1]Price List, Weapons &amp; Items'!B$1:J$1048576,3,0))</f>
        <v>Drone</v>
      </c>
      <c r="AU1047049" s="13" t="str">
        <f aca="true">IF(AG1047049=1,(OFFSET(I1047049,0,0,COUNTIF(#REF!,A1047049),1)),"")</f>
        <v/>
      </c>
      <c r="AV1047049" s="5" t="str">
        <f aca="false">VLOOKUP($I1047049,'[1]Price List, Weapons &amp; Items'!B$1:L$1048576,COLUMN('[1]Price List, Weapons &amp; Items'!$L$11)-1,0)</f>
        <v>no price, 0 count</v>
      </c>
      <c r="AW1047049" s="5" t="n">
        <f aca="false">IF(U1047049="Yes",1,0)</f>
        <v>1</v>
      </c>
      <c r="AX1047049" s="5" t="n">
        <f aca="false">IF(D1047049="Military",IF(OR(IFERROR(SEARCH("equipment",E1047049,1),0)&gt;0,IFERROR(SEARCH("weapons",E1047049,1),0)&gt;0),1,0),0)</f>
        <v>1</v>
      </c>
      <c r="AY1047049" s="5" t="str">
        <f aca="false">IFERROR(IF(VALUE(TEXT(C1047049,"mm"))=IF(AK1047049&gt;12,AK1047049-12,AK1047049),".",IF(TEXT(C1047049,"mm")="01",".",1)),"Value is not in date format")</f>
        <v>.</v>
      </c>
      <c r="AZ1047049" s="5" t="str">
        <f aca="false">IF(AND(A1047049=A1047048,C1047049=C1047048)=TRUE(),IF(F1047049=F1047048,".","1"),".")</f>
        <v>.</v>
      </c>
      <c r="BA1047049" s="5" t="str">
        <f aca="false">IF(AND(_xlfn.ISFORMULA(R1047049),_xlfn.ISFORMULA(S1047049),_xlfn.ISFORMULA(T1047049))=TRUE(),".",1)</f>
        <v>.</v>
      </c>
      <c r="BB1047049" s="5" t="str">
        <f aca="false">IF(T1047049&lt;&gt;".",IF(T1047049&gt;S1047049,1,"."),".")</f>
        <v>.</v>
      </c>
      <c r="BC1047049" s="5" t="n">
        <f aca="false">IFERROR(VLOOKUP(B1047049,'[1]Share, Heavy Weapons to Ukraine'!B$1:AA$1048576,COLUMN('[1]Share, Heavy Weapons to Ukraine'!C1047058)-1,0),0)</f>
        <v>1</v>
      </c>
      <c r="BD1047049" s="5" t="n">
        <f aca="false">VLOOKUP(Sheet1!B1047049,'[1]Country Summary (€)'!B$1:F$1048576,COLUMN('[1]Country Summary (€)'!C1047059)-1,FALSE())</f>
        <v>0</v>
      </c>
      <c r="BE1047049" s="5" t="str">
        <f aca="false">IF(AND(AG1047049=1,D1047049="Military",H1047049&lt;&gt;"Not given")=TRUE(),IF(SUMIFS(#REF!,#REF!,A1047049)&gt;0,ABS((SUMIFS(#REF!,#REF!,A1047049)/VLOOKUP("USD",'[1]Exchange Rates'!B$1:C$1048576,2,0)))/S1047049,"."),".")</f>
        <v>.</v>
      </c>
      <c r="BF1047049" s="1" t="str">
        <f aca="false">IF(AND(AG1047049=1,D1047049="Military",H1047049&lt;&gt;"Not given")=TRUE(),IF(SUMIFS(#REF!,#REF!,A1047049)&gt;0,IF((ABS((SUMIFS(#REF!,#REF!,A1047049)/VLOOKUP("USD",'[1]Exchange Rates'!B$1:C$1048576,2,0)))/S1047049)&gt;1,(SUMIFS(#REF!,#REF!,A1047049)-S1047049)/S1047049,(S1047049-SUMIFS(#REF!,#REF!,A1047049))/SUMIFS(#REF!,#REF!,A1047049)),"."),".")</f>
        <v>.</v>
      </c>
      <c r="BG1047049" s="68"/>
      <c r="BH1047049" s="68"/>
      <c r="BI1047049" s="68"/>
      <c r="BJ1047049" s="68"/>
      <c r="BK1047049" s="68"/>
      <c r="BL1047049" s="68"/>
      <c r="BM1047049" s="68"/>
      <c r="BN1047049" s="68"/>
      <c r="BO1047049" s="68"/>
      <c r="BP1047049" s="68"/>
      <c r="BQ1047049" s="68"/>
      <c r="BR1047049" s="68"/>
      <c r="BS1047049" s="68"/>
      <c r="BT1047049" s="68"/>
      <c r="BU1047049" s="68"/>
      <c r="BV1047049" s="68"/>
      <c r="BW1047049" s="68"/>
      <c r="BX1047049" s="68"/>
      <c r="BY1047049" s="68"/>
      <c r="BZ1047049" s="68"/>
      <c r="CA1047049" s="68"/>
    </row>
    <row r="1047050" customFormat="false" ht="15.75" hidden="false" customHeight="true" outlineLevel="0" collapsed="false">
      <c r="A1047050" s="55" t="s">
        <v>405</v>
      </c>
      <c r="B1047050" s="72" t="s">
        <v>57</v>
      </c>
      <c r="C1047050" s="69" t="n">
        <v>44652</v>
      </c>
      <c r="D1047050" s="72" t="s">
        <v>105</v>
      </c>
      <c r="E1047050" s="72" t="s">
        <v>370</v>
      </c>
      <c r="F1047050" s="4" t="s">
        <v>408</v>
      </c>
      <c r="G1047050" s="73" t="s">
        <v>61</v>
      </c>
      <c r="H1047050" s="74" t="n">
        <v>300000000</v>
      </c>
      <c r="I1047050" s="52" t="s">
        <v>161</v>
      </c>
      <c r="J1047050" s="7" t="str">
        <f aca="false">VLOOKUP($I1047050,'[1]Price List, Weapons &amp; Items'!B$1:C$1048576,2,0)</f>
        <v>Heavy weapon</v>
      </c>
      <c r="K1047050" s="7" t="str">
        <f aca="false">IF(I1047050=".",I1047050,VLOOKUP($I1047050,'[1]Price List, Weapons &amp; Items'!B$1:D$1048576,3,0))</f>
        <v>Armored Utility Vehicle (AUV)</v>
      </c>
      <c r="L1047050" s="8" t="n">
        <f aca="false">VLOOKUP(I1047050,'[1]Price List, Weapons &amp; Items'!B$1:E$1048576,4,0)</f>
        <v>0</v>
      </c>
      <c r="M1047050" s="60" t="n">
        <v>59</v>
      </c>
      <c r="N1047050" s="74" t="s">
        <v>166</v>
      </c>
      <c r="O1047050" s="9" t="n">
        <f aca="false">VLOOKUP($I1047050,'[1]Price List, Weapons &amp; Items'!B$1:G$1048576,6,0)</f>
        <v>254717</v>
      </c>
      <c r="P1047050" s="6" t="str">
        <f aca="false">IF(TYPE(M1047050)=1,IF(TYPE(O1047050)=1,M1047050*O1047050,"No price"),".")</f>
        <v>No price</v>
      </c>
      <c r="Q1047050" s="6" t="str">
        <f aca="false">IF(TYPE(N1047050)=1,IF(TYPE(O1047050)=1,N1047050*O1047050,"No price"),".")</f>
        <v>.</v>
      </c>
      <c r="R1047050" s="6" t="str">
        <f aca="false">IF(AG1047050=1,IF(H1047050&lt;&gt;"Not given",H1047050,IF(TYPE(H1047050)=2,IF(SUMIFS(#REF!,#REF!,A1047050)&gt;0,SUMIFS(#REF!,#REF!,A1047050),"."),"Format error")),"")</f>
        <v/>
      </c>
      <c r="S1047050" s="6" t="str">
        <f aca="false">IF(AND(AG1047050=1,R1047050&lt;&gt;".")=TRUE(),R1047050/VLOOKUP(G1047050,'[1]Exchange Rates'!B$1:C$1048576,2,0),IF(R1047050=".",".",""))</f>
        <v/>
      </c>
      <c r="T1047050" s="6" t="str">
        <f aca="false">IF(AG1047050=1,IF(AI1047050="Value is not given at all",".",IF(AI1047050="Value is given by the source",S1047050,IF(AI1047050="Value is calculated with prices",(IF(SUMIFS(#REF!,#REF!,A1047050)&gt;0,SUMIFS(#REF!,#REF!,A1047050),"."))/VLOOKUP("USD",'[1]Exchange Rates'!B$1:C$1048576,2,0),"Error with coding"))),"")</f>
        <v/>
      </c>
      <c r="U1047050" s="73" t="s">
        <v>63</v>
      </c>
      <c r="V1047050" s="47" t="s">
        <v>409</v>
      </c>
      <c r="W1047050" s="61" t="s">
        <v>72</v>
      </c>
      <c r="X1047050" s="62" t="s">
        <v>76</v>
      </c>
      <c r="Y1047050" s="63" t="s">
        <v>120</v>
      </c>
      <c r="Z1047050" s="73" t="n">
        <v>0</v>
      </c>
      <c r="AA1047050" s="5" t="n">
        <v>0</v>
      </c>
      <c r="AB1047050" s="5" t="n">
        <f aca="false">IF(AND(D1047050="Humanitarian", AE1047050&lt;&gt;"."), 1, 0)</f>
        <v>0</v>
      </c>
      <c r="AC1047050" s="5" t="n">
        <f aca="false">IF(OR(M1047050="undisclosed", M1047050="."), 0, IF(M1047050=N1047050, 1, 0))</f>
        <v>0</v>
      </c>
      <c r="AD1047050" s="5" t="n">
        <v>0</v>
      </c>
      <c r="AE1047050" s="65" t="s">
        <v>62</v>
      </c>
      <c r="AF1047050" s="12" t="str">
        <f aca="false">""</f>
        <v/>
      </c>
      <c r="AG1047050" s="76" t="n">
        <v>0</v>
      </c>
      <c r="AH1047050" s="67" t="s">
        <v>66</v>
      </c>
      <c r="AI1047050" s="36" t="s">
        <v>67</v>
      </c>
      <c r="AJ1047050" s="77" t="n">
        <v>1</v>
      </c>
      <c r="AK1047050" s="77" t="n">
        <v>4</v>
      </c>
      <c r="AL1047050" s="77" t="n">
        <v>0</v>
      </c>
      <c r="AM1047050" s="36" t="n">
        <f aca="false">IF(OR(AN1047050="2022-2023",AN1047050=2022), 1, 0)</f>
        <v>1</v>
      </c>
      <c r="AN1047050" s="36" t="s">
        <v>68</v>
      </c>
      <c r="AO1047050" s="36" t="n">
        <f aca="false">VLOOKUP($I1047050,'[1]Price List, Weapons &amp; Items'!B$1:F$1048576,5,0)</f>
        <v>1</v>
      </c>
      <c r="AP1047050" s="36" t="n">
        <f aca="false">IF(AND(AO1047050=1,M1047050="undisclosed")=TRUE(),1,0)</f>
        <v>0</v>
      </c>
      <c r="AQ1047050" s="36" t="n">
        <f aca="false">IF(AND(AO1047050=1,N1047050="undisclosed")=TRUE(),1,0)</f>
        <v>1</v>
      </c>
      <c r="AR1047050" s="36" t="n">
        <f aca="false">IFERROR(IF(SEARCH("ammuni",I1047050,1)&gt;0,1,0),0)</f>
        <v>0</v>
      </c>
      <c r="AS1047050" s="5" t="str">
        <f aca="false">VLOOKUP($I1047050,'[1]Price List, Weapons &amp; Items'!B$1:L$1048576,COLUMN('[1]Price List, Weapons &amp; Items'!$J$11)-1,0)</f>
        <v>Military media (incl. websites)</v>
      </c>
      <c r="AT1047050" s="5" t="str">
        <f aca="false">IF(I1047050=".",".",VLOOKUP($I1047050,'[1]Price List, Weapons &amp; Items'!B$1:J$1048576,3,0))</f>
        <v>Armored Utility Vehicle (AUV)</v>
      </c>
      <c r="AU1047050" s="13" t="str">
        <f aca="true">IF(AG1047050=1,(OFFSET(I1047050,0,0,COUNTIF(#REF!,A1047050),1)),"")</f>
        <v/>
      </c>
      <c r="AV1047050" s="5" t="n">
        <f aca="false">VLOOKUP($I1047050,'[1]Price List, Weapons &amp; Items'!B$1:L$1048576,COLUMN('[1]Price List, Weapons &amp; Items'!$L$11)-1,0)</f>
        <v>0</v>
      </c>
      <c r="AW1047050" s="5" t="n">
        <f aca="false">IF(U1047050="Yes",1,0)</f>
        <v>1</v>
      </c>
      <c r="AX1047050" s="5" t="n">
        <f aca="false">IF(D1047050="Military",IF(OR(IFERROR(SEARCH("equipment",E1047050,1),0)&gt;0,IFERROR(SEARCH("weapons",E1047050,1),0)&gt;0),1,0),0)</f>
        <v>1</v>
      </c>
      <c r="AY1047050" s="5" t="str">
        <f aca="false">IFERROR(IF(VALUE(TEXT(C1047050,"mm"))=IF(AK1047050&gt;12,AK1047050-12,AK1047050),".",IF(TEXT(C1047050,"mm")="01",".",1)),"Value is not in date format")</f>
        <v>.</v>
      </c>
      <c r="AZ1047050" s="5" t="str">
        <f aca="false">IF(AND(A1047050=A1047049,C1047050=C1047049)=TRUE(),IF(F1047050=F1047049,".","1"),".")</f>
        <v>.</v>
      </c>
      <c r="BA1047050" s="5" t="str">
        <f aca="false">IF(AND(_xlfn.ISFORMULA(R1047050),_xlfn.ISFORMULA(S1047050),_xlfn.ISFORMULA(T1047050))=TRUE(),".",1)</f>
        <v>.</v>
      </c>
      <c r="BB1047050" s="5" t="str">
        <f aca="false">IF(T1047050&lt;&gt;".",IF(T1047050&gt;S1047050,1,"."),".")</f>
        <v>.</v>
      </c>
      <c r="BC1047050" s="5" t="n">
        <f aca="false">IFERROR(VLOOKUP(B1047050,'[1]Share, Heavy Weapons to Ukraine'!B$1:AA$1048576,COLUMN('[1]Share, Heavy Weapons to Ukraine'!C1047059)-1,0),0)</f>
        <v>1</v>
      </c>
      <c r="BD1047050" s="5" t="n">
        <f aca="false">VLOOKUP(Sheet1!B1047050,'[1]Country Summary (€)'!B$1:F$1048576,COLUMN('[1]Country Summary (€)'!C1047060)-1,FALSE())</f>
        <v>0</v>
      </c>
      <c r="BE1047050" s="5" t="str">
        <f aca="false">IF(AND(AG1047050=1,D1047050="Military",H1047050&lt;&gt;"Not given")=TRUE(),IF(SUMIFS(#REF!,#REF!,A1047050)&gt;0,ABS((SUMIFS(#REF!,#REF!,A1047050)/VLOOKUP("USD",'[1]Exchange Rates'!B$1:C$1048576,2,0)))/S1047050,"."),".")</f>
        <v>.</v>
      </c>
      <c r="BF1047050" s="1" t="str">
        <f aca="false">IF(AND(AG1047050=1,D1047050="Military",H1047050&lt;&gt;"Not given")=TRUE(),IF(SUMIFS(#REF!,#REF!,A1047050)&gt;0,IF((ABS((SUMIFS(#REF!,#REF!,A1047050)/VLOOKUP("USD",'[1]Exchange Rates'!B$1:C$1048576,2,0)))/S1047050)&gt;1,(SUMIFS(#REF!,#REF!,A1047050)-S1047050)/S1047050,(S1047050-SUMIFS(#REF!,#REF!,A1047050))/SUMIFS(#REF!,#REF!,A1047050)),"."),".")</f>
        <v>.</v>
      </c>
      <c r="BG1047050" s="68"/>
      <c r="BH1047050" s="68"/>
      <c r="BI1047050" s="68"/>
      <c r="BJ1047050" s="68"/>
      <c r="BK1047050" s="68"/>
      <c r="BL1047050" s="68"/>
      <c r="BM1047050" s="68"/>
      <c r="BN1047050" s="68"/>
      <c r="BO1047050" s="68"/>
      <c r="BP1047050" s="68"/>
      <c r="BQ1047050" s="68"/>
      <c r="BR1047050" s="68"/>
      <c r="BS1047050" s="68"/>
      <c r="BT1047050" s="68"/>
      <c r="BU1047050" s="68"/>
      <c r="BV1047050" s="68"/>
      <c r="BW1047050" s="68"/>
      <c r="BX1047050" s="68"/>
      <c r="BY1047050" s="68"/>
      <c r="BZ1047050" s="68"/>
      <c r="CA1047050" s="68"/>
    </row>
    <row r="1047051" customFormat="false" ht="15.75" hidden="false" customHeight="true" outlineLevel="0" collapsed="false">
      <c r="A1047051" s="55" t="s">
        <v>405</v>
      </c>
      <c r="B1047051" s="72" t="s">
        <v>57</v>
      </c>
      <c r="C1047051" s="69" t="n">
        <v>44652</v>
      </c>
      <c r="D1047051" s="72" t="s">
        <v>105</v>
      </c>
      <c r="E1047051" s="72" t="s">
        <v>370</v>
      </c>
      <c r="F1047051" s="4" t="s">
        <v>408</v>
      </c>
      <c r="G1047051" s="73" t="s">
        <v>61</v>
      </c>
      <c r="H1047051" s="74" t="n">
        <v>300000000</v>
      </c>
      <c r="I1047051" s="52" t="s">
        <v>413</v>
      </c>
      <c r="J1047051" s="7" t="str">
        <f aca="false">VLOOKUP($I1047051,'[1]Price List, Weapons &amp; Items'!B$1:C$1048576,2,0)</f>
        <v>Ammunition for light infantry</v>
      </c>
      <c r="K1047051" s="7" t="str">
        <f aca="false">IF(I1047051=".",I1047051,VLOOKUP($I1047051,'[1]Price List, Weapons &amp; Items'!B$1:D$1048576,3,0))</f>
        <v>Small Arms and Light Weapons (SALW) ammunition</v>
      </c>
      <c r="L1047051" s="8" t="n">
        <f aca="false">VLOOKUP(I1047051,'[1]Price List, Weapons &amp; Items'!B$1:E$1048576,4,0)</f>
        <v>0</v>
      </c>
      <c r="M1047051" s="60" t="s">
        <v>166</v>
      </c>
      <c r="N1047051" s="74" t="s">
        <v>166</v>
      </c>
      <c r="O1047051" s="9" t="str">
        <f aca="false">VLOOKUP($I1047051,'[1]Price List, Weapons &amp; Items'!B$1:G$1048576,6,0)</f>
        <v>.</v>
      </c>
      <c r="P1047051" s="6" t="str">
        <f aca="false">IF(TYPE(M1047051)=1,IF(TYPE(O1047051)=1,M1047051*O1047051,"No price"),".")</f>
        <v>.</v>
      </c>
      <c r="Q1047051" s="6" t="str">
        <f aca="false">IF(TYPE(N1047051)=1,IF(TYPE(O1047051)=1,N1047051*O1047051,"No price"),".")</f>
        <v>.</v>
      </c>
      <c r="R1047051" s="6" t="str">
        <f aca="false">IF(AG1047051=1,IF(H1047051&lt;&gt;"Not given",H1047051,IF(TYPE(H1047051)=2,IF(SUMIFS(#REF!,#REF!,A1047051)&gt;0,SUMIFS(#REF!,#REF!,A1047051),"."),"Format error")),"")</f>
        <v/>
      </c>
      <c r="S1047051" s="6" t="str">
        <f aca="false">IF(AND(AG1047051=1,R1047051&lt;&gt;".")=TRUE(),R1047051/VLOOKUP(G1047051,'[1]Exchange Rates'!B$1:C$1048576,2,0),IF(R1047051=".",".",""))</f>
        <v/>
      </c>
      <c r="T1047051" s="6" t="str">
        <f aca="false">IF(AG1047051=1,IF(AI1047051="Value is not given at all",".",IF(AI1047051="Value is given by the source",S1047051,IF(AI1047051="Value is calculated with prices",(IF(SUMIFS(#REF!,#REF!,A1047051)&gt;0,SUMIFS(#REF!,#REF!,A1047051),"."))/VLOOKUP("USD",'[1]Exchange Rates'!B$1:C$1048576,2,0),"Error with coding"))),"")</f>
        <v/>
      </c>
      <c r="U1047051" s="73" t="s">
        <v>63</v>
      </c>
      <c r="V1047051" s="75" t="s">
        <v>409</v>
      </c>
      <c r="W1047051" s="61" t="s">
        <v>72</v>
      </c>
      <c r="X1047051" s="62" t="s">
        <v>76</v>
      </c>
      <c r="Y1047051" s="63" t="s">
        <v>122</v>
      </c>
      <c r="Z1047051" s="73" t="n">
        <v>0</v>
      </c>
      <c r="AA1047051" s="5" t="n">
        <v>0</v>
      </c>
      <c r="AB1047051" s="5" t="n">
        <f aca="false">IF(AND(D1047051="Humanitarian", AE1047051&lt;&gt;"."), 1, 0)</f>
        <v>0</v>
      </c>
      <c r="AC1047051" s="5" t="n">
        <f aca="false">IF(OR(M1047051="undisclosed", M1047051="."), 0, IF(M1047051=N1047051, 1, 0))</f>
        <v>0</v>
      </c>
      <c r="AD1047051" s="5" t="n">
        <v>0</v>
      </c>
      <c r="AE1047051" s="65" t="s">
        <v>62</v>
      </c>
      <c r="AF1047051" s="12" t="str">
        <f aca="false">""</f>
        <v/>
      </c>
      <c r="AG1047051" s="76" t="n">
        <v>0</v>
      </c>
      <c r="AH1047051" s="67" t="s">
        <v>66</v>
      </c>
      <c r="AI1047051" s="36" t="s">
        <v>67</v>
      </c>
      <c r="AJ1047051" s="77" t="n">
        <v>1</v>
      </c>
      <c r="AK1047051" s="77" t="n">
        <v>4</v>
      </c>
      <c r="AL1047051" s="77" t="n">
        <v>0</v>
      </c>
      <c r="AM1047051" s="36" t="n">
        <f aca="false">IF(OR(AN1047051="2022-2023",AN1047051=2022), 1, 0)</f>
        <v>1</v>
      </c>
      <c r="AN1047051" s="36" t="s">
        <v>68</v>
      </c>
      <c r="AO1047051" s="36" t="n">
        <f aca="false">VLOOKUP($I1047051,'[1]Price List, Weapons &amp; Items'!B$1:F$1048576,5,0)</f>
        <v>0</v>
      </c>
      <c r="AP1047051" s="36" t="n">
        <f aca="false">IF(AND(AO1047051=1,M1047051="undisclosed")=TRUE(),1,0)</f>
        <v>0</v>
      </c>
      <c r="AQ1047051" s="36" t="n">
        <f aca="false">IF(AND(AO1047051=1,N1047051="undisclosed")=TRUE(),1,0)</f>
        <v>0</v>
      </c>
      <c r="AR1047051" s="36" t="n">
        <f aca="false">IFERROR(IF(SEARCH("ammuni",I1047051,1)&gt;0,1,0),0)</f>
        <v>1</v>
      </c>
      <c r="AS1047051" s="5" t="str">
        <f aca="false">VLOOKUP($I1047051,'[1]Price List, Weapons &amp; Items'!B$1:L$1048576,COLUMN('[1]Price List, Weapons &amp; Items'!$J$11)-1,0)</f>
        <v>.</v>
      </c>
      <c r="AT1047051" s="5" t="str">
        <f aca="false">IF(I1047051=".",".",VLOOKUP($I1047051,'[1]Price List, Weapons &amp; Items'!B$1:J$1048576,3,0))</f>
        <v>Small Arms and Light Weapons (SALW) ammunition</v>
      </c>
      <c r="AU1047051" s="13" t="str">
        <f aca="true">IF(AG1047051=1,(OFFSET(I1047051,0,0,COUNTIF(#REF!,A1047051),1)),"")</f>
        <v/>
      </c>
      <c r="AV1047051" s="5" t="str">
        <f aca="false">VLOOKUP($I1047051,'[1]Price List, Weapons &amp; Items'!B$1:L$1048576,COLUMN('[1]Price List, Weapons &amp; Items'!$L$11)-1,0)</f>
        <v>no price, 0 count</v>
      </c>
      <c r="AW1047051" s="5" t="n">
        <f aca="false">IF(U1047051="Yes",1,0)</f>
        <v>1</v>
      </c>
      <c r="AX1047051" s="5" t="n">
        <f aca="false">IF(D1047051="Military",IF(OR(IFERROR(SEARCH("equipment",E1047051,1),0)&gt;0,IFERROR(SEARCH("weapons",E1047051,1),0)&gt;0),1,0),0)</f>
        <v>1</v>
      </c>
      <c r="AY1047051" s="5" t="str">
        <f aca="false">IFERROR(IF(VALUE(TEXT(C1047051,"mm"))=IF(AK1047051&gt;12,AK1047051-12,AK1047051),".",IF(TEXT(C1047051,"mm")="01",".",1)),"Value is not in date format")</f>
        <v>.</v>
      </c>
      <c r="AZ1047051" s="5" t="str">
        <f aca="false">IF(AND(A1047051=A1047050,C1047051=C1047050)=TRUE(),IF(F1047051=F1047050,".","1"),".")</f>
        <v>.</v>
      </c>
      <c r="BA1047051" s="5" t="str">
        <f aca="false">IF(AND(_xlfn.ISFORMULA(R1047051),_xlfn.ISFORMULA(S1047051),_xlfn.ISFORMULA(T1047051))=TRUE(),".",1)</f>
        <v>.</v>
      </c>
      <c r="BB1047051" s="5" t="str">
        <f aca="false">IF(T1047051&lt;&gt;".",IF(T1047051&gt;S1047051,1,"."),".")</f>
        <v>.</v>
      </c>
      <c r="BC1047051" s="5" t="n">
        <f aca="false">IFERROR(VLOOKUP(B1047051,'[1]Share, Heavy Weapons to Ukraine'!B$1:AA$1048576,COLUMN('[1]Share, Heavy Weapons to Ukraine'!C1047060)-1,0),0)</f>
        <v>1</v>
      </c>
      <c r="BD1047051" s="5" t="n">
        <f aca="false">VLOOKUP(Sheet1!B1047051,'[1]Country Summary (€)'!B$1:F$1048576,COLUMN('[1]Country Summary (€)'!C1047061)-1,FALSE())</f>
        <v>0</v>
      </c>
      <c r="BE1047051" s="5" t="str">
        <f aca="false">IF(AND(AG1047051=1,D1047051="Military",H1047051&lt;&gt;"Not given")=TRUE(),IF(SUMIFS(#REF!,#REF!,A1047051)&gt;0,ABS((SUMIFS(#REF!,#REF!,A1047051)/VLOOKUP("USD",'[1]Exchange Rates'!B$1:C$1048576,2,0)))/S1047051,"."),".")</f>
        <v>.</v>
      </c>
      <c r="BF1047051" s="1" t="str">
        <f aca="false">IF(AND(AG1047051=1,D1047051="Military",H1047051&lt;&gt;"Not given")=TRUE(),IF(SUMIFS(#REF!,#REF!,A1047051)&gt;0,IF((ABS((SUMIFS(#REF!,#REF!,A1047051)/VLOOKUP("USD",'[1]Exchange Rates'!B$1:C$1048576,2,0)))/S1047051)&gt;1,(SUMIFS(#REF!,#REF!,A1047051)-S1047051)/S1047051,(S1047051-SUMIFS(#REF!,#REF!,A1047051))/SUMIFS(#REF!,#REF!,A1047051)),"."),".")</f>
        <v>.</v>
      </c>
      <c r="BG1047051" s="68"/>
      <c r="BH1047051" s="68"/>
      <c r="BI1047051" s="68"/>
      <c r="BJ1047051" s="68"/>
      <c r="BK1047051" s="68"/>
      <c r="BL1047051" s="68"/>
      <c r="BM1047051" s="68"/>
      <c r="BN1047051" s="68"/>
      <c r="BO1047051" s="68"/>
      <c r="BP1047051" s="68"/>
      <c r="BQ1047051" s="68"/>
      <c r="BR1047051" s="68"/>
      <c r="BS1047051" s="68"/>
      <c r="BT1047051" s="68"/>
      <c r="BU1047051" s="68"/>
      <c r="BV1047051" s="68"/>
      <c r="BW1047051" s="68"/>
      <c r="BX1047051" s="68"/>
      <c r="BY1047051" s="68"/>
      <c r="BZ1047051" s="68"/>
      <c r="CA1047051" s="68"/>
    </row>
    <row r="1047052" customFormat="false" ht="15.75" hidden="false" customHeight="true" outlineLevel="0" collapsed="false">
      <c r="A1047052" s="55" t="s">
        <v>405</v>
      </c>
      <c r="B1047052" s="72" t="s">
        <v>57</v>
      </c>
      <c r="C1047052" s="69" t="n">
        <v>44652</v>
      </c>
      <c r="D1047052" s="72" t="s">
        <v>105</v>
      </c>
      <c r="E1047052" s="72" t="s">
        <v>370</v>
      </c>
      <c r="F1047052" s="4" t="s">
        <v>408</v>
      </c>
      <c r="G1047052" s="73" t="s">
        <v>61</v>
      </c>
      <c r="H1047052" s="74" t="n">
        <v>300000000</v>
      </c>
      <c r="I1047052" s="52" t="s">
        <v>414</v>
      </c>
      <c r="J1047052" s="7" t="str">
        <f aca="false">VLOOKUP($I1047052,'[1]Price List, Weapons &amp; Items'!B$1:C$1048576,2,0)</f>
        <v>Military equipment</v>
      </c>
      <c r="K1047052" s="7" t="str">
        <f aca="false">IF(I1047052=".",I1047052,VLOOKUP($I1047052,'[1]Price List, Weapons &amp; Items'!B$1:D$1048576,3,0))</f>
        <v>Military equipment</v>
      </c>
      <c r="L1047052" s="8" t="n">
        <f aca="false">VLOOKUP(I1047052,'[1]Price List, Weapons &amp; Items'!B$1:E$1048576,4,0)</f>
        <v>0</v>
      </c>
      <c r="M1047052" s="60" t="s">
        <v>166</v>
      </c>
      <c r="N1047052" s="74" t="s">
        <v>166</v>
      </c>
      <c r="O1047052" s="9" t="n">
        <f aca="false">VLOOKUP($I1047052,'[1]Price List, Weapons &amp; Items'!B$1:G$1048576,6,0)</f>
        <v>2320</v>
      </c>
      <c r="P1047052" s="6" t="str">
        <f aca="false">IF(TYPE(M1047052)=1,IF(TYPE(O1047052)=1,M1047052*O1047052,"No price"),".")</f>
        <v>.</v>
      </c>
      <c r="Q1047052" s="6" t="str">
        <f aca="false">IF(TYPE(N1047052)=1,IF(TYPE(O1047052)=1,N1047052*O1047052,"No price"),".")</f>
        <v>.</v>
      </c>
      <c r="R1047052" s="6" t="str">
        <f aca="false">IF(AG1047052=1,IF(H1047052&lt;&gt;"Not given",H1047052,IF(TYPE(H1047052)=2,IF(SUMIFS(#REF!,#REF!,A1047052)&gt;0,SUMIFS(#REF!,#REF!,A1047052),"."),"Format error")),"")</f>
        <v/>
      </c>
      <c r="S1047052" s="6" t="str">
        <f aca="false">IF(AND(AG1047052=1,R1047052&lt;&gt;".")=TRUE(),R1047052/VLOOKUP(G1047052,'[1]Exchange Rates'!B$1:C$1048576,2,0),IF(R1047052=".",".",""))</f>
        <v/>
      </c>
      <c r="T1047052" s="6" t="str">
        <f aca="false">IF(AG1047052=1,IF(AI1047052="Value is not given at all",".",IF(AI1047052="Value is given by the source",S1047052,IF(AI1047052="Value is calculated with prices",(IF(SUMIFS(#REF!,#REF!,A1047052)&gt;0,SUMIFS(#REF!,#REF!,A1047052),"."))/VLOOKUP("USD",'[1]Exchange Rates'!B$1:C$1048576,2,0),"Error with coding"))),"")</f>
        <v/>
      </c>
      <c r="U1047052" s="73" t="s">
        <v>63</v>
      </c>
      <c r="V1047052" s="75" t="s">
        <v>409</v>
      </c>
      <c r="W1047052" s="61" t="s">
        <v>72</v>
      </c>
      <c r="X1047052" s="62" t="s">
        <v>76</v>
      </c>
      <c r="Y1047052" s="63" t="s">
        <v>124</v>
      </c>
      <c r="Z1047052" s="73" t="n">
        <v>0</v>
      </c>
      <c r="AA1047052" s="5" t="n">
        <v>0</v>
      </c>
      <c r="AB1047052" s="5" t="n">
        <f aca="false">IF(AND(D1047052="Humanitarian", AE1047052&lt;&gt;"."), 1, 0)</f>
        <v>0</v>
      </c>
      <c r="AC1047052" s="5" t="n">
        <f aca="false">IF(OR(M1047052="undisclosed", M1047052="."), 0, IF(M1047052=N1047052, 1, 0))</f>
        <v>0</v>
      </c>
      <c r="AD1047052" s="5" t="n">
        <v>0</v>
      </c>
      <c r="AE1047052" s="65" t="s">
        <v>62</v>
      </c>
      <c r="AF1047052" s="12" t="str">
        <f aca="false">""</f>
        <v/>
      </c>
      <c r="AG1047052" s="76" t="n">
        <v>0</v>
      </c>
      <c r="AH1047052" s="67" t="s">
        <v>66</v>
      </c>
      <c r="AI1047052" s="36" t="s">
        <v>67</v>
      </c>
      <c r="AJ1047052" s="77" t="n">
        <v>1</v>
      </c>
      <c r="AK1047052" s="77" t="n">
        <v>4</v>
      </c>
      <c r="AL1047052" s="77" t="n">
        <v>0</v>
      </c>
      <c r="AM1047052" s="36" t="n">
        <f aca="false">IF(OR(AN1047052="2022-2023",AN1047052=2022), 1, 0)</f>
        <v>1</v>
      </c>
      <c r="AN1047052" s="36" t="s">
        <v>68</v>
      </c>
      <c r="AO1047052" s="36" t="n">
        <f aca="false">VLOOKUP($I1047052,'[1]Price List, Weapons &amp; Items'!B$1:F$1048576,5,0)</f>
        <v>0</v>
      </c>
      <c r="AP1047052" s="36" t="n">
        <f aca="false">IF(AND(AO1047052=1,M1047052="undisclosed")=TRUE(),1,0)</f>
        <v>0</v>
      </c>
      <c r="AQ1047052" s="36" t="n">
        <f aca="false">IF(AND(AO1047052=1,N1047052="undisclosed")=TRUE(),1,0)</f>
        <v>0</v>
      </c>
      <c r="AR1047052" s="36" t="n">
        <f aca="false">IFERROR(IF(SEARCH("ammuni",I1047052,1)&gt;0,1,0),0)</f>
        <v>0</v>
      </c>
      <c r="AS1047052" s="5" t="str">
        <f aca="false">VLOOKUP($I1047052,'[1]Price List, Weapons &amp; Items'!B$1:L$1048576,COLUMN('[1]Price List, Weapons &amp; Items'!$J$11)-1,0)</f>
        <v>Media reports (incl. social media)</v>
      </c>
      <c r="AT1047052" s="5" t="str">
        <f aca="false">IF(I1047052=".",".",VLOOKUP($I1047052,'[1]Price List, Weapons &amp; Items'!B$1:J$1048576,3,0))</f>
        <v>Military equipment</v>
      </c>
      <c r="AU1047052" s="13" t="str">
        <f aca="true">IF(AG1047052=1,(OFFSET(I1047052,0,0,COUNTIF(#REF!,A1047052),1)),"")</f>
        <v/>
      </c>
      <c r="AV1047052" s="5" t="n">
        <f aca="false">VLOOKUP($I1047052,'[1]Price List, Weapons &amp; Items'!B$1:L$1048576,COLUMN('[1]Price List, Weapons &amp; Items'!$L$11)-1,0)</f>
        <v>0</v>
      </c>
      <c r="AW1047052" s="5" t="n">
        <f aca="false">IF(U1047052="Yes",1,0)</f>
        <v>1</v>
      </c>
      <c r="AX1047052" s="5" t="n">
        <f aca="false">IF(D1047052="Military",IF(OR(IFERROR(SEARCH("equipment",E1047052,1),0)&gt;0,IFERROR(SEARCH("weapons",E1047052,1),0)&gt;0),1,0),0)</f>
        <v>1</v>
      </c>
      <c r="AY1047052" s="5" t="str">
        <f aca="false">IFERROR(IF(VALUE(TEXT(C1047052,"mm"))=IF(AK1047052&gt;12,AK1047052-12,AK1047052),".",IF(TEXT(C1047052,"mm")="01",".",1)),"Value is not in date format")</f>
        <v>.</v>
      </c>
      <c r="AZ1047052" s="5" t="str">
        <f aca="false">IF(AND(A1047052=A1047051,C1047052=C1047051)=TRUE(),IF(F1047052=F1047051,".","1"),".")</f>
        <v>.</v>
      </c>
      <c r="BA1047052" s="5" t="str">
        <f aca="false">IF(AND(_xlfn.ISFORMULA(R1047052),_xlfn.ISFORMULA(S1047052),_xlfn.ISFORMULA(T1047052))=TRUE(),".",1)</f>
        <v>.</v>
      </c>
      <c r="BB1047052" s="5" t="str">
        <f aca="false">IF(T1047052&lt;&gt;".",IF(T1047052&gt;S1047052,1,"."),".")</f>
        <v>.</v>
      </c>
      <c r="BC1047052" s="5" t="n">
        <f aca="false">IFERROR(VLOOKUP(B1047052,'[1]Share, Heavy Weapons to Ukraine'!B$1:AA$1048576,COLUMN('[1]Share, Heavy Weapons to Ukraine'!C1047061)-1,0),0)</f>
        <v>1</v>
      </c>
      <c r="BD1047052" s="5" t="n">
        <f aca="false">VLOOKUP(Sheet1!B1047052,'[1]Country Summary (€)'!B$1:F$1048576,COLUMN('[1]Country Summary (€)'!C1047062)-1,FALSE())</f>
        <v>0</v>
      </c>
      <c r="BE1047052" s="5" t="str">
        <f aca="false">IF(AND(AG1047052=1,D1047052="Military",H1047052&lt;&gt;"Not given")=TRUE(),IF(SUMIFS(#REF!,#REF!,A1047052)&gt;0,ABS((SUMIFS(#REF!,#REF!,A1047052)/VLOOKUP("USD",'[1]Exchange Rates'!B$1:C$1048576,2,0)))/S1047052,"."),".")</f>
        <v>.</v>
      </c>
      <c r="BF1047052" s="1" t="str">
        <f aca="false">IF(AND(AG1047052=1,D1047052="Military",H1047052&lt;&gt;"Not given")=TRUE(),IF(SUMIFS(#REF!,#REF!,A1047052)&gt;0,IF((ABS((SUMIFS(#REF!,#REF!,A1047052)/VLOOKUP("USD",'[1]Exchange Rates'!B$1:C$1048576,2,0)))/S1047052)&gt;1,(SUMIFS(#REF!,#REF!,A1047052)-S1047052)/S1047052,(S1047052-SUMIFS(#REF!,#REF!,A1047052))/SUMIFS(#REF!,#REF!,A1047052)),"."),".")</f>
        <v>.</v>
      </c>
      <c r="BG1047052" s="68"/>
      <c r="BH1047052" s="68"/>
      <c r="BI1047052" s="68"/>
      <c r="BJ1047052" s="68"/>
      <c r="BK1047052" s="68"/>
      <c r="BL1047052" s="68"/>
      <c r="BM1047052" s="68"/>
      <c r="BN1047052" s="68"/>
      <c r="BO1047052" s="68"/>
      <c r="BP1047052" s="68"/>
      <c r="BQ1047052" s="68"/>
      <c r="BR1047052" s="68"/>
      <c r="BS1047052" s="68"/>
      <c r="BT1047052" s="68"/>
      <c r="BU1047052" s="68"/>
      <c r="BV1047052" s="68"/>
      <c r="BW1047052" s="68"/>
      <c r="BX1047052" s="68"/>
      <c r="BY1047052" s="68"/>
      <c r="BZ1047052" s="68"/>
      <c r="CA1047052" s="68"/>
    </row>
    <row r="1047053" customFormat="false" ht="15.75" hidden="false" customHeight="true" outlineLevel="0" collapsed="false">
      <c r="A1047053" s="55" t="s">
        <v>405</v>
      </c>
      <c r="B1047053" s="72" t="s">
        <v>57</v>
      </c>
      <c r="C1047053" s="69" t="n">
        <v>44652</v>
      </c>
      <c r="D1047053" s="72" t="s">
        <v>105</v>
      </c>
      <c r="E1047053" s="72" t="s">
        <v>370</v>
      </c>
      <c r="F1047053" s="4" t="s">
        <v>408</v>
      </c>
      <c r="G1047053" s="73" t="s">
        <v>61</v>
      </c>
      <c r="H1047053" s="74" t="n">
        <v>300000000</v>
      </c>
      <c r="I1047053" s="52" t="s">
        <v>415</v>
      </c>
      <c r="J1047053" s="7" t="str">
        <f aca="false">VLOOKUP($I1047053,'[1]Price List, Weapons &amp; Items'!B$1:C$1048576,2,0)</f>
        <v>Military equipment</v>
      </c>
      <c r="K1047053" s="7" t="str">
        <f aca="false">IF(I1047053=".",I1047053,VLOOKUP($I1047053,'[1]Price List, Weapons &amp; Items'!B$1:D$1048576,3,0))</f>
        <v>Military equipment</v>
      </c>
      <c r="L1047053" s="8" t="n">
        <f aca="false">VLOOKUP(I1047053,'[1]Price List, Weapons &amp; Items'!B$1:E$1048576,4,0)</f>
        <v>0</v>
      </c>
      <c r="M1047053" s="60" t="s">
        <v>166</v>
      </c>
      <c r="N1047053" s="74" t="s">
        <v>166</v>
      </c>
      <c r="O1047053" s="9" t="n">
        <f aca="false">VLOOKUP($I1047053,'[1]Price List, Weapons &amp; Items'!B$1:G$1048576,6,0)</f>
        <v>5000</v>
      </c>
      <c r="P1047053" s="6" t="str">
        <f aca="false">IF(TYPE(M1047053)=1,IF(TYPE(O1047053)=1,M1047053*O1047053,"No price"),".")</f>
        <v>.</v>
      </c>
      <c r="Q1047053" s="6" t="str">
        <f aca="false">IF(TYPE(N1047053)=1,IF(TYPE(O1047053)=1,N1047053*O1047053,"No price"),".")</f>
        <v>.</v>
      </c>
      <c r="R1047053" s="6" t="str">
        <f aca="false">IF(AG1047053=1,IF(H1047053&lt;&gt;"Not given",H1047053,IF(TYPE(H1047053)=2,IF(SUMIFS(#REF!,#REF!,A1047053)&gt;0,SUMIFS(#REF!,#REF!,A1047053),"."),"Format error")),"")</f>
        <v/>
      </c>
      <c r="S1047053" s="6" t="str">
        <f aca="false">IF(AND(AG1047053=1,R1047053&lt;&gt;".")=TRUE(),R1047053/VLOOKUP(G1047053,'[1]Exchange Rates'!B$1:C$1048576,2,0),IF(R1047053=".",".",""))</f>
        <v/>
      </c>
      <c r="T1047053" s="6" t="str">
        <f aca="false">IF(AG1047053=1,IF(AI1047053="Value is not given at all",".",IF(AI1047053="Value is given by the source",S1047053,IF(AI1047053="Value is calculated with prices",(IF(SUMIFS(#REF!,#REF!,A1047053)&gt;0,SUMIFS(#REF!,#REF!,A1047053),"."))/VLOOKUP("USD",'[1]Exchange Rates'!B$1:C$1048576,2,0),"Error with coding"))),"")</f>
        <v/>
      </c>
      <c r="U1047053" s="73" t="s">
        <v>63</v>
      </c>
      <c r="V1047053" s="75" t="s">
        <v>409</v>
      </c>
      <c r="W1047053" s="61" t="s">
        <v>72</v>
      </c>
      <c r="X1047053" s="62" t="s">
        <v>76</v>
      </c>
      <c r="Y1047053" s="63" t="s">
        <v>126</v>
      </c>
      <c r="Z1047053" s="73" t="n">
        <v>0</v>
      </c>
      <c r="AA1047053" s="5" t="n">
        <v>0</v>
      </c>
      <c r="AB1047053" s="5" t="n">
        <f aca="false">IF(AND(D1047053="Humanitarian", AE1047053&lt;&gt;"."), 1, 0)</f>
        <v>0</v>
      </c>
      <c r="AC1047053" s="5" t="n">
        <f aca="false">IF(OR(M1047053="undisclosed", M1047053="."), 0, IF(M1047053=N1047053, 1, 0))</f>
        <v>0</v>
      </c>
      <c r="AD1047053" s="5" t="n">
        <v>0</v>
      </c>
      <c r="AE1047053" s="65" t="s">
        <v>62</v>
      </c>
      <c r="AF1047053" s="12" t="str">
        <f aca="false">""</f>
        <v/>
      </c>
      <c r="AG1047053" s="76" t="n">
        <v>0</v>
      </c>
      <c r="AH1047053" s="67" t="s">
        <v>66</v>
      </c>
      <c r="AI1047053" s="36" t="s">
        <v>67</v>
      </c>
      <c r="AJ1047053" s="77" t="n">
        <v>1</v>
      </c>
      <c r="AK1047053" s="77" t="n">
        <v>4</v>
      </c>
      <c r="AL1047053" s="77" t="n">
        <v>0</v>
      </c>
      <c r="AM1047053" s="36" t="n">
        <f aca="false">IF(OR(AN1047053="2022-2023",AN1047053=2022), 1, 0)</f>
        <v>1</v>
      </c>
      <c r="AN1047053" s="36" t="s">
        <v>68</v>
      </c>
      <c r="AO1047053" s="36" t="n">
        <f aca="false">VLOOKUP($I1047053,'[1]Price List, Weapons &amp; Items'!B$1:F$1048576,5,0)</f>
        <v>0</v>
      </c>
      <c r="AP1047053" s="36" t="n">
        <f aca="false">IF(AND(AO1047053=1,M1047053="undisclosed")=TRUE(),1,0)</f>
        <v>0</v>
      </c>
      <c r="AQ1047053" s="36" t="n">
        <f aca="false">IF(AND(AO1047053=1,N1047053="undisclosed")=TRUE(),1,0)</f>
        <v>0</v>
      </c>
      <c r="AR1047053" s="36" t="n">
        <f aca="false">IFERROR(IF(SEARCH("ammuni",I1047053,1)&gt;0,1,0),0)</f>
        <v>0</v>
      </c>
      <c r="AS1047053" s="5" t="str">
        <f aca="false">VLOOKUP($I1047053,'[1]Price List, Weapons &amp; Items'!B$1:L$1048576,COLUMN('[1]Price List, Weapons &amp; Items'!$J$11)-1,0)</f>
        <v>Miscellaneous</v>
      </c>
      <c r="AT1047053" s="5" t="str">
        <f aca="false">IF(I1047053=".",".",VLOOKUP($I1047053,'[1]Price List, Weapons &amp; Items'!B$1:J$1048576,3,0))</f>
        <v>Military equipment</v>
      </c>
      <c r="AU1047053" s="13" t="str">
        <f aca="true">IF(AG1047053=1,(OFFSET(I1047053,0,0,COUNTIF(#REF!,A1047053),1)),"")</f>
        <v/>
      </c>
      <c r="AV1047053" s="5" t="str">
        <f aca="false">VLOOKUP($I1047053,'[1]Price List, Weapons &amp; Items'!B$1:L$1048576,COLUMN('[1]Price List, Weapons &amp; Items'!$L$11)-1,0)</f>
        <v>no price, 0 count</v>
      </c>
      <c r="AW1047053" s="5" t="n">
        <f aca="false">IF(U1047053="Yes",1,0)</f>
        <v>1</v>
      </c>
      <c r="AX1047053" s="5" t="n">
        <f aca="false">IF(D1047053="Military",IF(OR(IFERROR(SEARCH("equipment",E1047053,1),0)&gt;0,IFERROR(SEARCH("weapons",E1047053,1),0)&gt;0),1,0),0)</f>
        <v>1</v>
      </c>
      <c r="AY1047053" s="5" t="str">
        <f aca="false">IFERROR(IF(VALUE(TEXT(C1047053,"mm"))=IF(AK1047053&gt;12,AK1047053-12,AK1047053),".",IF(TEXT(C1047053,"mm")="01",".",1)),"Value is not in date format")</f>
        <v>.</v>
      </c>
      <c r="AZ1047053" s="5" t="str">
        <f aca="false">IF(AND(A1047053=A1047052,C1047053=C1047052)=TRUE(),IF(F1047053=F1047052,".","1"),".")</f>
        <v>.</v>
      </c>
      <c r="BA1047053" s="5" t="str">
        <f aca="false">IF(AND(_xlfn.ISFORMULA(R1047053),_xlfn.ISFORMULA(S1047053),_xlfn.ISFORMULA(T1047053))=TRUE(),".",1)</f>
        <v>.</v>
      </c>
      <c r="BB1047053" s="5" t="str">
        <f aca="false">IF(T1047053&lt;&gt;".",IF(T1047053&gt;S1047053,1,"."),".")</f>
        <v>.</v>
      </c>
      <c r="BC1047053" s="5" t="n">
        <f aca="false">IFERROR(VLOOKUP(B1047053,'[1]Share, Heavy Weapons to Ukraine'!B$1:AA$1048576,COLUMN('[1]Share, Heavy Weapons to Ukraine'!C1047062)-1,0),0)</f>
        <v>1</v>
      </c>
      <c r="BD1047053" s="5" t="n">
        <f aca="false">VLOOKUP(Sheet1!B1047053,'[1]Country Summary (€)'!B$1:F$1048576,COLUMN('[1]Country Summary (€)'!C1047063)-1,FALSE())</f>
        <v>0</v>
      </c>
      <c r="BE1047053" s="5" t="str">
        <f aca="false">IF(AND(AG1047053=1,D1047053="Military",H1047053&lt;&gt;"Not given")=TRUE(),IF(SUMIFS(#REF!,#REF!,A1047053)&gt;0,ABS((SUMIFS(#REF!,#REF!,A1047053)/VLOOKUP("USD",'[1]Exchange Rates'!B$1:C$1048576,2,0)))/S1047053,"."),".")</f>
        <v>.</v>
      </c>
      <c r="BF1047053" s="1" t="str">
        <f aca="false">IF(AND(AG1047053=1,D1047053="Military",H1047053&lt;&gt;"Not given")=TRUE(),IF(SUMIFS(#REF!,#REF!,A1047053)&gt;0,IF((ABS((SUMIFS(#REF!,#REF!,A1047053)/VLOOKUP("USD",'[1]Exchange Rates'!B$1:C$1048576,2,0)))/S1047053)&gt;1,(SUMIFS(#REF!,#REF!,A1047053)-S1047053)/S1047053,(S1047053-SUMIFS(#REF!,#REF!,A1047053))/SUMIFS(#REF!,#REF!,A1047053)),"."),".")</f>
        <v>.</v>
      </c>
      <c r="BG1047053" s="68"/>
      <c r="BH1047053" s="68"/>
      <c r="BI1047053" s="68"/>
      <c r="BJ1047053" s="68"/>
      <c r="BK1047053" s="68"/>
      <c r="BL1047053" s="68"/>
      <c r="BM1047053" s="68"/>
      <c r="BN1047053" s="68"/>
      <c r="BO1047053" s="68"/>
      <c r="BP1047053" s="68"/>
      <c r="BQ1047053" s="68"/>
      <c r="BR1047053" s="68"/>
      <c r="BS1047053" s="68"/>
      <c r="BT1047053" s="68"/>
      <c r="BU1047053" s="68"/>
      <c r="BV1047053" s="68"/>
      <c r="BW1047053" s="68"/>
      <c r="BX1047053" s="68"/>
      <c r="BY1047053" s="68"/>
      <c r="BZ1047053" s="68"/>
      <c r="CA1047053" s="68"/>
    </row>
    <row r="1047054" customFormat="false" ht="15.75" hidden="false" customHeight="true" outlineLevel="0" collapsed="false">
      <c r="A1047054" s="55" t="s">
        <v>405</v>
      </c>
      <c r="B1047054" s="72" t="s">
        <v>57</v>
      </c>
      <c r="C1047054" s="69" t="n">
        <v>44652</v>
      </c>
      <c r="D1047054" s="72" t="s">
        <v>105</v>
      </c>
      <c r="E1047054" s="72" t="s">
        <v>370</v>
      </c>
      <c r="F1047054" s="4" t="s">
        <v>408</v>
      </c>
      <c r="G1047054" s="73" t="s">
        <v>61</v>
      </c>
      <c r="H1047054" s="74" t="n">
        <v>300000000</v>
      </c>
      <c r="I1047054" s="52" t="s">
        <v>174</v>
      </c>
      <c r="J1047054" s="7" t="str">
        <f aca="false">VLOOKUP($I1047054,'[1]Price List, Weapons &amp; Items'!B$1:C$1048576,2,0)</f>
        <v>Military equipment</v>
      </c>
      <c r="K1047054" s="7" t="str">
        <f aca="false">IF(I1047054=".",I1047054,VLOOKUP($I1047054,'[1]Price List, Weapons &amp; Items'!B$1:D$1048576,3,0))</f>
        <v>Military equipment</v>
      </c>
      <c r="L1047054" s="8" t="n">
        <f aca="false">VLOOKUP(I1047054,'[1]Price List, Weapons &amp; Items'!B$1:E$1048576,4,0)</f>
        <v>0</v>
      </c>
      <c r="M1047054" s="60" t="s">
        <v>166</v>
      </c>
      <c r="N1047054" s="74" t="s">
        <v>166</v>
      </c>
      <c r="O1047054" s="9" t="n">
        <f aca="false">VLOOKUP($I1047054,'[1]Price List, Weapons &amp; Items'!B$1:G$1048576,6,0)</f>
        <v>45</v>
      </c>
      <c r="P1047054" s="6" t="str">
        <f aca="false">IF(TYPE(M1047054)=1,IF(TYPE(O1047054)=1,M1047054*O1047054,"No price"),".")</f>
        <v>.</v>
      </c>
      <c r="Q1047054" s="6" t="str">
        <f aca="false">IF(TYPE(N1047054)=1,IF(TYPE(O1047054)=1,N1047054*O1047054,"No price"),".")</f>
        <v>.</v>
      </c>
      <c r="R1047054" s="6" t="str">
        <f aca="false">IF(AG1047054=1,IF(H1047054&lt;&gt;"Not given",H1047054,IF(TYPE(H1047054)=2,IF(SUMIFS(#REF!,#REF!,A1047054)&gt;0,SUMIFS(#REF!,#REF!,A1047054),"."),"Format error")),"")</f>
        <v/>
      </c>
      <c r="S1047054" s="6" t="str">
        <f aca="false">IF(AND(AG1047054=1,R1047054&lt;&gt;".")=TRUE(),R1047054/VLOOKUP(G1047054,'[1]Exchange Rates'!B$1:C$1048576,2,0),IF(R1047054=".",".",""))</f>
        <v/>
      </c>
      <c r="T1047054" s="6" t="str">
        <f aca="false">IF(AG1047054=1,IF(AI1047054="Value is not given at all",".",IF(AI1047054="Value is given by the source",S1047054,IF(AI1047054="Value is calculated with prices",(IF(SUMIFS(#REF!,#REF!,A1047054)&gt;0,SUMIFS(#REF!,#REF!,A1047054),"."))/VLOOKUP("USD",'[1]Exchange Rates'!B$1:C$1048576,2,0),"Error with coding"))),"")</f>
        <v/>
      </c>
      <c r="U1047054" s="73" t="s">
        <v>63</v>
      </c>
      <c r="V1047054" s="75" t="s">
        <v>409</v>
      </c>
      <c r="W1047054" s="61" t="s">
        <v>72</v>
      </c>
      <c r="X1047054" s="62" t="s">
        <v>76</v>
      </c>
      <c r="Y1047054" s="63" t="s">
        <v>128</v>
      </c>
      <c r="Z1047054" s="73" t="n">
        <v>0</v>
      </c>
      <c r="AA1047054" s="5" t="n">
        <v>0</v>
      </c>
      <c r="AB1047054" s="5" t="n">
        <f aca="false">IF(AND(D1047054="Humanitarian", AE1047054&lt;&gt;"."), 1, 0)</f>
        <v>0</v>
      </c>
      <c r="AC1047054" s="5" t="n">
        <f aca="false">IF(OR(M1047054="undisclosed", M1047054="."), 0, IF(M1047054=N1047054, 1, 0))</f>
        <v>0</v>
      </c>
      <c r="AD1047054" s="5" t="n">
        <v>0</v>
      </c>
      <c r="AE1047054" s="65" t="s">
        <v>62</v>
      </c>
      <c r="AF1047054" s="12" t="str">
        <f aca="false">""</f>
        <v/>
      </c>
      <c r="AG1047054" s="76" t="n">
        <v>0</v>
      </c>
      <c r="AH1047054" s="67" t="s">
        <v>66</v>
      </c>
      <c r="AI1047054" s="36" t="s">
        <v>67</v>
      </c>
      <c r="AJ1047054" s="77" t="n">
        <v>1</v>
      </c>
      <c r="AK1047054" s="77" t="n">
        <v>4</v>
      </c>
      <c r="AL1047054" s="77" t="n">
        <v>0</v>
      </c>
      <c r="AM1047054" s="36" t="n">
        <f aca="false">IF(OR(AN1047054="2022-2023",AN1047054=2022), 1, 0)</f>
        <v>1</v>
      </c>
      <c r="AN1047054" s="36" t="s">
        <v>68</v>
      </c>
      <c r="AO1047054" s="36" t="n">
        <f aca="false">VLOOKUP($I1047054,'[1]Price List, Weapons &amp; Items'!B$1:F$1048576,5,0)</f>
        <v>0</v>
      </c>
      <c r="AP1047054" s="36" t="n">
        <f aca="false">IF(AND(AO1047054=1,M1047054="undisclosed")=TRUE(),1,0)</f>
        <v>0</v>
      </c>
      <c r="AQ1047054" s="36" t="n">
        <f aca="false">IF(AND(AO1047054=1,N1047054="undisclosed")=TRUE(),1,0)</f>
        <v>0</v>
      </c>
      <c r="AR1047054" s="36" t="n">
        <f aca="false">IFERROR(IF(SEARCH("ammuni",I1047054,1)&gt;0,1,0),0)</f>
        <v>0</v>
      </c>
      <c r="AS1047054" s="5" t="str">
        <f aca="false">VLOOKUP($I1047054,'[1]Price List, Weapons &amp; Items'!B$1:L$1048576,COLUMN('[1]Price List, Weapons &amp; Items'!$J$11)-1,0)</f>
        <v>Online marketplaces and stores</v>
      </c>
      <c r="AT1047054" s="5" t="str">
        <f aca="false">IF(I1047054=".",".",VLOOKUP($I1047054,'[1]Price List, Weapons &amp; Items'!B$1:J$1048576,3,0))</f>
        <v>Military equipment</v>
      </c>
      <c r="AU1047054" s="13" t="str">
        <f aca="true">IF(AG1047054=1,(OFFSET(I1047054,0,0,COUNTIF(#REF!,A1047054),1)),"")</f>
        <v/>
      </c>
      <c r="AV1047054" s="5" t="n">
        <f aca="false">VLOOKUP($I1047054,'[1]Price List, Weapons &amp; Items'!B$1:L$1048576,COLUMN('[1]Price List, Weapons &amp; Items'!$L$11)-1,0)</f>
        <v>0</v>
      </c>
      <c r="AW1047054" s="5" t="n">
        <f aca="false">IF(U1047054="Yes",1,0)</f>
        <v>1</v>
      </c>
      <c r="AX1047054" s="5" t="n">
        <f aca="false">IF(D1047054="Military",IF(OR(IFERROR(SEARCH("equipment",E1047054,1),0)&gt;0,IFERROR(SEARCH("weapons",E1047054,1),0)&gt;0),1,0),0)</f>
        <v>1</v>
      </c>
      <c r="AY1047054" s="5" t="str">
        <f aca="false">IFERROR(IF(VALUE(TEXT(C1047054,"mm"))=IF(AK1047054&gt;12,AK1047054-12,AK1047054),".",IF(TEXT(C1047054,"mm")="01",".",1)),"Value is not in date format")</f>
        <v>.</v>
      </c>
      <c r="AZ1047054" s="5" t="str">
        <f aca="false">IF(AND(A1047054=A1047053,C1047054=C1047053)=TRUE(),IF(F1047054=F1047053,".","1"),".")</f>
        <v>.</v>
      </c>
      <c r="BA1047054" s="5" t="str">
        <f aca="false">IF(AND(_xlfn.ISFORMULA(R1047054),_xlfn.ISFORMULA(S1047054),_xlfn.ISFORMULA(T1047054))=TRUE(),".",1)</f>
        <v>.</v>
      </c>
      <c r="BB1047054" s="5" t="str">
        <f aca="false">IF(T1047054&lt;&gt;".",IF(T1047054&gt;S1047054,1,"."),".")</f>
        <v>.</v>
      </c>
      <c r="BC1047054" s="5" t="n">
        <f aca="false">IFERROR(VLOOKUP(B1047054,'[1]Share, Heavy Weapons to Ukraine'!B$1:AA$1048576,COLUMN('[1]Share, Heavy Weapons to Ukraine'!C1047063)-1,0),0)</f>
        <v>1</v>
      </c>
      <c r="BD1047054" s="5" t="n">
        <f aca="false">VLOOKUP(Sheet1!B1047054,'[1]Country Summary (€)'!B$1:F$1048576,COLUMN('[1]Country Summary (€)'!C1047064)-1,FALSE())</f>
        <v>0</v>
      </c>
      <c r="BE1047054" s="5" t="str">
        <f aca="false">IF(AND(AG1047054=1,D1047054="Military",H1047054&lt;&gt;"Not given")=TRUE(),IF(SUMIFS(#REF!,#REF!,A1047054)&gt;0,ABS((SUMIFS(#REF!,#REF!,A1047054)/VLOOKUP("USD",'[1]Exchange Rates'!B$1:C$1048576,2,0)))/S1047054,"."),".")</f>
        <v>.</v>
      </c>
      <c r="BF1047054" s="1" t="str">
        <f aca="false">IF(AND(AG1047054=1,D1047054="Military",H1047054&lt;&gt;"Not given")=TRUE(),IF(SUMIFS(#REF!,#REF!,A1047054)&gt;0,IF((ABS((SUMIFS(#REF!,#REF!,A1047054)/VLOOKUP("USD",'[1]Exchange Rates'!B$1:C$1048576,2,0)))/S1047054)&gt;1,(SUMIFS(#REF!,#REF!,A1047054)-S1047054)/S1047054,(S1047054-SUMIFS(#REF!,#REF!,A1047054))/SUMIFS(#REF!,#REF!,A1047054)),"."),".")</f>
        <v>.</v>
      </c>
      <c r="BG1047054" s="68"/>
      <c r="BH1047054" s="68"/>
      <c r="BI1047054" s="68"/>
      <c r="BJ1047054" s="68"/>
      <c r="BK1047054" s="68"/>
      <c r="BL1047054" s="68"/>
      <c r="BM1047054" s="68"/>
      <c r="BN1047054" s="68"/>
      <c r="BO1047054" s="68"/>
      <c r="BP1047054" s="68"/>
      <c r="BQ1047054" s="68"/>
      <c r="BR1047054" s="68"/>
      <c r="BS1047054" s="68"/>
      <c r="BT1047054" s="68"/>
      <c r="BU1047054" s="68"/>
      <c r="BV1047054" s="68"/>
      <c r="BW1047054" s="68"/>
      <c r="BX1047054" s="68"/>
      <c r="BY1047054" s="68"/>
      <c r="BZ1047054" s="68"/>
      <c r="CA1047054" s="68"/>
    </row>
    <row r="1047055" customFormat="false" ht="15.75" hidden="false" customHeight="true" outlineLevel="0" collapsed="false">
      <c r="A1047055" s="55" t="s">
        <v>405</v>
      </c>
      <c r="B1047055" s="72" t="s">
        <v>57</v>
      </c>
      <c r="C1047055" s="69" t="n">
        <v>44652</v>
      </c>
      <c r="D1047055" s="72" t="s">
        <v>105</v>
      </c>
      <c r="E1047055" s="72" t="s">
        <v>370</v>
      </c>
      <c r="F1047055" s="4" t="s">
        <v>408</v>
      </c>
      <c r="G1047055" s="73" t="s">
        <v>61</v>
      </c>
      <c r="H1047055" s="74" t="n">
        <v>300000000</v>
      </c>
      <c r="I1047055" s="52" t="s">
        <v>317</v>
      </c>
      <c r="J1047055" s="7" t="str">
        <f aca="false">VLOOKUP($I1047055,'[1]Price List, Weapons &amp; Items'!B$1:C$1048576,2,0)</f>
        <v>Military equipment</v>
      </c>
      <c r="K1047055" s="7" t="str">
        <f aca="false">IF(I1047055=".",I1047055,VLOOKUP($I1047055,'[1]Price List, Weapons &amp; Items'!B$1:D$1048576,3,0))</f>
        <v>Military equipment</v>
      </c>
      <c r="L1047055" s="8" t="n">
        <f aca="false">VLOOKUP(I1047055,'[1]Price List, Weapons &amp; Items'!B$1:E$1048576,4,0)</f>
        <v>0</v>
      </c>
      <c r="M1047055" s="60" t="s">
        <v>166</v>
      </c>
      <c r="N1047055" s="74" t="s">
        <v>166</v>
      </c>
      <c r="O1047055" s="9" t="str">
        <f aca="false">VLOOKUP($I1047055,'[1]Price List, Weapons &amp; Items'!B$1:G$1048576,6,0)</f>
        <v>.</v>
      </c>
      <c r="P1047055" s="6" t="str">
        <f aca="false">IF(TYPE(M1047055)=1,IF(TYPE(O1047055)=1,M1047055*O1047055,"No price"),".")</f>
        <v>.</v>
      </c>
      <c r="Q1047055" s="6" t="str">
        <f aca="false">IF(TYPE(N1047055)=1,IF(TYPE(O1047055)=1,N1047055*O1047055,"No price"),".")</f>
        <v>.</v>
      </c>
      <c r="R1047055" s="6" t="str">
        <f aca="false">IF(AG1047055=1,IF(H1047055&lt;&gt;"Not given",H1047055,IF(TYPE(H1047055)=2,IF(SUMIFS(#REF!,#REF!,A1047055)&gt;0,SUMIFS(#REF!,#REF!,A1047055),"."),"Format error")),"")</f>
        <v/>
      </c>
      <c r="S1047055" s="6" t="str">
        <f aca="false">IF(AND(AG1047055=1,R1047055&lt;&gt;".")=TRUE(),R1047055/VLOOKUP(G1047055,'[1]Exchange Rates'!B$1:C$1048576,2,0),IF(R1047055=".",".",""))</f>
        <v/>
      </c>
      <c r="T1047055" s="6" t="str">
        <f aca="false">IF(AG1047055=1,IF(AI1047055="Value is not given at all",".",IF(AI1047055="Value is given by the source",S1047055,IF(AI1047055="Value is calculated with prices",(IF(SUMIFS(#REF!,#REF!,A1047055)&gt;0,SUMIFS(#REF!,#REF!,A1047055),"."))/VLOOKUP("USD",'[1]Exchange Rates'!B$1:C$1048576,2,0),"Error with coding"))),"")</f>
        <v/>
      </c>
      <c r="U1047055" s="73" t="s">
        <v>63</v>
      </c>
      <c r="V1047055" s="75" t="s">
        <v>409</v>
      </c>
      <c r="W1047055" s="61" t="s">
        <v>72</v>
      </c>
      <c r="X1047055" s="62" t="s">
        <v>76</v>
      </c>
      <c r="Y1047055" s="63" t="s">
        <v>130</v>
      </c>
      <c r="Z1047055" s="73" t="n">
        <v>0</v>
      </c>
      <c r="AA1047055" s="5" t="n">
        <v>0</v>
      </c>
      <c r="AB1047055" s="5" t="n">
        <f aca="false">IF(AND(D1047055="Humanitarian", AE1047055&lt;&gt;"."), 1, 0)</f>
        <v>0</v>
      </c>
      <c r="AC1047055" s="5" t="n">
        <f aca="false">IF(OR(M1047055="undisclosed", M1047055="."), 0, IF(M1047055=N1047055, 1, 0))</f>
        <v>0</v>
      </c>
      <c r="AD1047055" s="5" t="n">
        <v>0</v>
      </c>
      <c r="AE1047055" s="65" t="s">
        <v>62</v>
      </c>
      <c r="AF1047055" s="12" t="str">
        <f aca="false">""</f>
        <v/>
      </c>
      <c r="AG1047055" s="76" t="n">
        <v>0</v>
      </c>
      <c r="AH1047055" s="67" t="s">
        <v>66</v>
      </c>
      <c r="AI1047055" s="36" t="s">
        <v>67</v>
      </c>
      <c r="AJ1047055" s="77" t="n">
        <v>1</v>
      </c>
      <c r="AK1047055" s="77" t="n">
        <v>4</v>
      </c>
      <c r="AL1047055" s="77" t="n">
        <v>0</v>
      </c>
      <c r="AM1047055" s="36" t="n">
        <f aca="false">IF(OR(AN1047055="2022-2023",AN1047055=2022), 1, 0)</f>
        <v>1</v>
      </c>
      <c r="AN1047055" s="36" t="s">
        <v>68</v>
      </c>
      <c r="AO1047055" s="36" t="n">
        <f aca="false">VLOOKUP($I1047055,'[1]Price List, Weapons &amp; Items'!B$1:F$1048576,5,0)</f>
        <v>0</v>
      </c>
      <c r="AP1047055" s="36" t="n">
        <f aca="false">IF(AND(AO1047055=1,M1047055="undisclosed")=TRUE(),1,0)</f>
        <v>0</v>
      </c>
      <c r="AQ1047055" s="36" t="n">
        <f aca="false">IF(AND(AO1047055=1,N1047055="undisclosed")=TRUE(),1,0)</f>
        <v>0</v>
      </c>
      <c r="AR1047055" s="36" t="n">
        <f aca="false">IFERROR(IF(SEARCH("ammuni",I1047055,1)&gt;0,1,0),0)</f>
        <v>0</v>
      </c>
      <c r="AS1047055" s="5" t="str">
        <f aca="false">VLOOKUP($I1047055,'[1]Price List, Weapons &amp; Items'!B$1:L$1048576,COLUMN('[1]Price List, Weapons &amp; Items'!$J$11)-1,0)</f>
        <v>.</v>
      </c>
      <c r="AT1047055" s="5" t="str">
        <f aca="false">IF(I1047055=".",".",VLOOKUP($I1047055,'[1]Price List, Weapons &amp; Items'!B$1:J$1048576,3,0))</f>
        <v>Military equipment</v>
      </c>
      <c r="AU1047055" s="13" t="str">
        <f aca="true">IF(AG1047055=1,(OFFSET(I1047055,0,0,COUNTIF(#REF!,A1047055),1)),"")</f>
        <v/>
      </c>
      <c r="AV1047055" s="5" t="n">
        <f aca="false">VLOOKUP($I1047055,'[1]Price List, Weapons &amp; Items'!B$1:L$1048576,COLUMN('[1]Price List, Weapons &amp; Items'!$L$11)-1,0)</f>
        <v>0</v>
      </c>
      <c r="AW1047055" s="5" t="n">
        <f aca="false">IF(U1047055="Yes",1,0)</f>
        <v>1</v>
      </c>
      <c r="AX1047055" s="5" t="n">
        <f aca="false">IF(D1047055="Military",IF(OR(IFERROR(SEARCH("equipment",E1047055,1),0)&gt;0,IFERROR(SEARCH("weapons",E1047055,1),0)&gt;0),1,0),0)</f>
        <v>1</v>
      </c>
      <c r="AY1047055" s="5" t="str">
        <f aca="false">IFERROR(IF(VALUE(TEXT(C1047055,"mm"))=IF(AK1047055&gt;12,AK1047055-12,AK1047055),".",IF(TEXT(C1047055,"mm")="01",".",1)),"Value is not in date format")</f>
        <v>.</v>
      </c>
      <c r="AZ1047055" s="5" t="str">
        <f aca="false">IF(AND(A1047055=A1047054,C1047055=C1047054)=TRUE(),IF(F1047055=F1047054,".","1"),".")</f>
        <v>.</v>
      </c>
      <c r="BA1047055" s="5" t="str">
        <f aca="false">IF(AND(_xlfn.ISFORMULA(R1047055),_xlfn.ISFORMULA(S1047055),_xlfn.ISFORMULA(T1047055))=TRUE(),".",1)</f>
        <v>.</v>
      </c>
      <c r="BB1047055" s="5" t="str">
        <f aca="false">IF(T1047055&lt;&gt;".",IF(T1047055&gt;S1047055,1,"."),".")</f>
        <v>.</v>
      </c>
      <c r="BC1047055" s="5" t="n">
        <f aca="false">IFERROR(VLOOKUP(B1047055,'[1]Share, Heavy Weapons to Ukraine'!B$1:AA$1048576,COLUMN('[1]Share, Heavy Weapons to Ukraine'!C1047064)-1,0),0)</f>
        <v>1</v>
      </c>
      <c r="BD1047055" s="5" t="n">
        <f aca="false">VLOOKUP(Sheet1!B1047055,'[1]Country Summary (€)'!B$1:F$1048576,COLUMN('[1]Country Summary (€)'!C1047065)-1,FALSE())</f>
        <v>0</v>
      </c>
      <c r="BE1047055" s="5" t="str">
        <f aca="false">IF(AND(AG1047055=1,D1047055="Military",H1047055&lt;&gt;"Not given")=TRUE(),IF(SUMIFS(#REF!,#REF!,A1047055)&gt;0,ABS((SUMIFS(#REF!,#REF!,A1047055)/VLOOKUP("USD",'[1]Exchange Rates'!B$1:C$1048576,2,0)))/S1047055,"."),".")</f>
        <v>.</v>
      </c>
      <c r="BF1047055" s="1" t="str">
        <f aca="false">IF(AND(AG1047055=1,D1047055="Military",H1047055&lt;&gt;"Not given")=TRUE(),IF(SUMIFS(#REF!,#REF!,A1047055)&gt;0,IF((ABS((SUMIFS(#REF!,#REF!,A1047055)/VLOOKUP("USD",'[1]Exchange Rates'!B$1:C$1048576,2,0)))/S1047055)&gt;1,(SUMIFS(#REF!,#REF!,A1047055)-S1047055)/S1047055,(S1047055-SUMIFS(#REF!,#REF!,A1047055))/SUMIFS(#REF!,#REF!,A1047055)),"."),".")</f>
        <v>.</v>
      </c>
      <c r="BG1047055" s="68"/>
      <c r="BH1047055" s="68"/>
      <c r="BI1047055" s="68"/>
      <c r="BJ1047055" s="68"/>
      <c r="BK1047055" s="68"/>
      <c r="BL1047055" s="68"/>
      <c r="BM1047055" s="68"/>
      <c r="BN1047055" s="68"/>
      <c r="BO1047055" s="68"/>
      <c r="BP1047055" s="68"/>
      <c r="BQ1047055" s="68"/>
      <c r="BR1047055" s="68"/>
      <c r="BS1047055" s="68"/>
      <c r="BT1047055" s="68"/>
      <c r="BU1047055" s="68"/>
      <c r="BV1047055" s="68"/>
      <c r="BW1047055" s="68"/>
      <c r="BX1047055" s="68"/>
      <c r="BY1047055" s="68"/>
      <c r="BZ1047055" s="68"/>
      <c r="CA1047055" s="68"/>
    </row>
    <row r="1047056" customFormat="false" ht="15.75" hidden="false" customHeight="true" outlineLevel="0" collapsed="false">
      <c r="A1047056" s="55" t="s">
        <v>405</v>
      </c>
      <c r="B1047056" s="72" t="s">
        <v>57</v>
      </c>
      <c r="C1047056" s="69" t="n">
        <v>44652</v>
      </c>
      <c r="D1047056" s="72" t="s">
        <v>105</v>
      </c>
      <c r="E1047056" s="72" t="s">
        <v>370</v>
      </c>
      <c r="F1047056" s="4" t="s">
        <v>408</v>
      </c>
      <c r="G1047056" s="73" t="s">
        <v>61</v>
      </c>
      <c r="H1047056" s="74" t="n">
        <v>300000000</v>
      </c>
      <c r="I1047056" s="52" t="s">
        <v>416</v>
      </c>
      <c r="J1047056" s="7" t="str">
        <f aca="false">VLOOKUP($I1047056,'[1]Price List, Weapons &amp; Items'!B$1:C$1048576,2,0)</f>
        <v>Light armaments &amp; infantry</v>
      </c>
      <c r="K1047056" s="7" t="str">
        <f aca="false">IF(I1047056=".",I1047056,VLOOKUP($I1047056,'[1]Price List, Weapons &amp; Items'!B$1:D$1048576,3,0))</f>
        <v>Small Arms and Light Weapons (SALW)</v>
      </c>
      <c r="L1047056" s="8" t="n">
        <f aca="false">VLOOKUP(I1047056,'[1]Price List, Weapons &amp; Items'!B$1:E$1048576,4,0)</f>
        <v>0</v>
      </c>
      <c r="M1047056" s="60" t="s">
        <v>166</v>
      </c>
      <c r="N1047056" s="74" t="s">
        <v>166</v>
      </c>
      <c r="O1047056" s="9" t="n">
        <f aca="false">VLOOKUP($I1047056,'[1]Price List, Weapons &amp; Items'!B$1:G$1048576,6,0)</f>
        <v>5300</v>
      </c>
      <c r="P1047056" s="6" t="str">
        <f aca="false">IF(TYPE(M1047056)=1,IF(TYPE(O1047056)=1,M1047056*O1047056,"No price"),".")</f>
        <v>.</v>
      </c>
      <c r="Q1047056" s="6" t="str">
        <f aca="false">IF(TYPE(N1047056)=1,IF(TYPE(O1047056)=1,N1047056*O1047056,"No price"),".")</f>
        <v>.</v>
      </c>
      <c r="R1047056" s="6" t="str">
        <f aca="false">IF(AG1047056=1,IF(H1047056&lt;&gt;"Not given",H1047056,IF(TYPE(H1047056)=2,IF(SUMIFS(#REF!,#REF!,A1047056)&gt;0,SUMIFS(#REF!,#REF!,A1047056),"."),"Format error")),"")</f>
        <v/>
      </c>
      <c r="S1047056" s="6" t="str">
        <f aca="false">IF(AND(AG1047056=1,R1047056&lt;&gt;".")=TRUE(),R1047056/VLOOKUP(G1047056,'[1]Exchange Rates'!B$1:C$1048576,2,0),IF(R1047056=".",".",""))</f>
        <v/>
      </c>
      <c r="T1047056" s="6" t="str">
        <f aca="false">IF(AG1047056=1,IF(AI1047056="Value is not given at all",".",IF(AI1047056="Value is given by the source",S1047056,IF(AI1047056="Value is calculated with prices",(IF(SUMIFS(#REF!,#REF!,A1047056)&gt;0,SUMIFS(#REF!,#REF!,A1047056),"."))/VLOOKUP("USD",'[1]Exchange Rates'!B$1:C$1048576,2,0),"Error with coding"))),"")</f>
        <v/>
      </c>
      <c r="U1047056" s="73" t="s">
        <v>63</v>
      </c>
      <c r="V1047056" s="75" t="s">
        <v>409</v>
      </c>
      <c r="W1047056" s="61" t="s">
        <v>72</v>
      </c>
      <c r="X1047056" s="62" t="s">
        <v>76</v>
      </c>
      <c r="Y1047056" s="63" t="s">
        <v>132</v>
      </c>
      <c r="Z1047056" s="73" t="n">
        <v>0</v>
      </c>
      <c r="AA1047056" s="5" t="n">
        <v>0</v>
      </c>
      <c r="AB1047056" s="5" t="n">
        <f aca="false">IF(AND(D1047056="Humanitarian", AE1047056&lt;&gt;"."), 1, 0)</f>
        <v>0</v>
      </c>
      <c r="AC1047056" s="5" t="n">
        <f aca="false">IF(OR(M1047056="undisclosed", M1047056="."), 0, IF(M1047056=N1047056, 1, 0))</f>
        <v>0</v>
      </c>
      <c r="AD1047056" s="5" t="n">
        <v>0</v>
      </c>
      <c r="AE1047056" s="65" t="s">
        <v>62</v>
      </c>
      <c r="AF1047056" s="12" t="str">
        <f aca="false">""</f>
        <v/>
      </c>
      <c r="AG1047056" s="76" t="n">
        <v>0</v>
      </c>
      <c r="AH1047056" s="67" t="s">
        <v>66</v>
      </c>
      <c r="AI1047056" s="36" t="s">
        <v>67</v>
      </c>
      <c r="AJ1047056" s="77" t="n">
        <v>1</v>
      </c>
      <c r="AK1047056" s="77" t="n">
        <v>4</v>
      </c>
      <c r="AL1047056" s="77" t="n">
        <v>0</v>
      </c>
      <c r="AM1047056" s="36" t="n">
        <f aca="false">IF(OR(AN1047056="2022-2023",AN1047056=2022), 1, 0)</f>
        <v>1</v>
      </c>
      <c r="AN1047056" s="36" t="s">
        <v>68</v>
      </c>
      <c r="AO1047056" s="36" t="n">
        <f aca="false">VLOOKUP($I1047056,'[1]Price List, Weapons &amp; Items'!B$1:F$1048576,5,0)</f>
        <v>0</v>
      </c>
      <c r="AP1047056" s="36" t="n">
        <f aca="false">IF(AND(AO1047056=1,M1047056="undisclosed")=TRUE(),1,0)</f>
        <v>0</v>
      </c>
      <c r="AQ1047056" s="36" t="n">
        <f aca="false">IF(AND(AO1047056=1,N1047056="undisclosed")=TRUE(),1,0)</f>
        <v>0</v>
      </c>
      <c r="AR1047056" s="36" t="n">
        <f aca="false">IFERROR(IF(SEARCH("ammuni",I1047056,1)&gt;0,1,0),0)</f>
        <v>0</v>
      </c>
      <c r="AS1047056" s="5" t="str">
        <f aca="false">VLOOKUP($I1047056,'[1]Price List, Weapons &amp; Items'!B$1:L$1048576,COLUMN('[1]Price List, Weapons &amp; Items'!$J$11)-1,0)</f>
        <v>Miscellaneous</v>
      </c>
      <c r="AT1047056" s="5" t="str">
        <f aca="false">IF(I1047056=".",".",VLOOKUP($I1047056,'[1]Price List, Weapons &amp; Items'!B$1:J$1048576,3,0))</f>
        <v>Small Arms and Light Weapons (SALW)</v>
      </c>
      <c r="AU1047056" s="13" t="str">
        <f aca="true">IF(AG1047056=1,(OFFSET(I1047056,0,0,COUNTIF(#REF!,A1047056),1)),"")</f>
        <v/>
      </c>
      <c r="AV1047056" s="5" t="str">
        <f aca="false">VLOOKUP($I1047056,'[1]Price List, Weapons &amp; Items'!B$1:L$1048576,COLUMN('[1]Price List, Weapons &amp; Items'!$L$11)-1,0)</f>
        <v>no price, 0 count</v>
      </c>
      <c r="AW1047056" s="5" t="n">
        <f aca="false">IF(U1047056="Yes",1,0)</f>
        <v>1</v>
      </c>
      <c r="AX1047056" s="5" t="n">
        <f aca="false">IF(D1047056="Military",IF(OR(IFERROR(SEARCH("equipment",E1047056,1),0)&gt;0,IFERROR(SEARCH("weapons",E1047056,1),0)&gt;0),1,0),0)</f>
        <v>1</v>
      </c>
      <c r="AY1047056" s="5" t="str">
        <f aca="false">IFERROR(IF(VALUE(TEXT(C1047056,"mm"))=IF(AK1047056&gt;12,AK1047056-12,AK1047056),".",IF(TEXT(C1047056,"mm")="01",".",1)),"Value is not in date format")</f>
        <v>.</v>
      </c>
      <c r="AZ1047056" s="5" t="str">
        <f aca="false">IF(AND(A1047056=A1047055,C1047056=C1047055)=TRUE(),IF(F1047056=F1047055,".","1"),".")</f>
        <v>.</v>
      </c>
      <c r="BA1047056" s="5" t="str">
        <f aca="false">IF(AND(_xlfn.ISFORMULA(R1047056),_xlfn.ISFORMULA(S1047056),_xlfn.ISFORMULA(T1047056))=TRUE(),".",1)</f>
        <v>.</v>
      </c>
      <c r="BB1047056" s="5" t="str">
        <f aca="false">IF(T1047056&lt;&gt;".",IF(T1047056&gt;S1047056,1,"."),".")</f>
        <v>.</v>
      </c>
      <c r="BC1047056" s="5" t="n">
        <f aca="false">IFERROR(VLOOKUP(B1047056,'[1]Share, Heavy Weapons to Ukraine'!B$1:AA$1048576,COLUMN('[1]Share, Heavy Weapons to Ukraine'!C1047065)-1,0),0)</f>
        <v>1</v>
      </c>
      <c r="BD1047056" s="5" t="n">
        <f aca="false">VLOOKUP(Sheet1!B1047056,'[1]Country Summary (€)'!B$1:F$1048576,COLUMN('[1]Country Summary (€)'!C1047066)-1,FALSE())</f>
        <v>0</v>
      </c>
      <c r="BE1047056" s="5" t="str">
        <f aca="false">IF(AND(AG1047056=1,D1047056="Military",H1047056&lt;&gt;"Not given")=TRUE(),IF(SUMIFS(#REF!,#REF!,A1047056)&gt;0,ABS((SUMIFS(#REF!,#REF!,A1047056)/VLOOKUP("USD",'[1]Exchange Rates'!B$1:C$1048576,2,0)))/S1047056,"."),".")</f>
        <v>.</v>
      </c>
      <c r="BF1047056" s="1" t="str">
        <f aca="false">IF(AND(AG1047056=1,D1047056="Military",H1047056&lt;&gt;"Not given")=TRUE(),IF(SUMIFS(#REF!,#REF!,A1047056)&gt;0,IF((ABS((SUMIFS(#REF!,#REF!,A1047056)/VLOOKUP("USD",'[1]Exchange Rates'!B$1:C$1048576,2,0)))/S1047056)&gt;1,(SUMIFS(#REF!,#REF!,A1047056)-S1047056)/S1047056,(S1047056-SUMIFS(#REF!,#REF!,A1047056))/SUMIFS(#REF!,#REF!,A1047056)),"."),".")</f>
        <v>.</v>
      </c>
      <c r="BG1047056" s="68"/>
      <c r="BH1047056" s="68"/>
      <c r="BI1047056" s="68"/>
      <c r="BJ1047056" s="68"/>
      <c r="BK1047056" s="68"/>
      <c r="BL1047056" s="68"/>
      <c r="BM1047056" s="68"/>
      <c r="BN1047056" s="68"/>
      <c r="BO1047056" s="68"/>
      <c r="BP1047056" s="68"/>
      <c r="BQ1047056" s="68"/>
      <c r="BR1047056" s="68"/>
      <c r="BS1047056" s="68"/>
      <c r="BT1047056" s="68"/>
      <c r="BU1047056" s="68"/>
      <c r="BV1047056" s="68"/>
      <c r="BW1047056" s="68"/>
      <c r="BX1047056" s="68"/>
      <c r="BY1047056" s="68"/>
      <c r="BZ1047056" s="68"/>
      <c r="CA1047056" s="68"/>
    </row>
    <row r="1047057" customFormat="false" ht="15.75" hidden="false" customHeight="true" outlineLevel="0" collapsed="false">
      <c r="A1047057" s="55" t="s">
        <v>405</v>
      </c>
      <c r="B1047057" s="72" t="s">
        <v>57</v>
      </c>
      <c r="C1047057" s="69" t="n">
        <v>44652</v>
      </c>
      <c r="D1047057" s="72" t="s">
        <v>105</v>
      </c>
      <c r="E1047057" s="72" t="s">
        <v>370</v>
      </c>
      <c r="F1047057" s="4" t="s">
        <v>408</v>
      </c>
      <c r="G1047057" s="73" t="s">
        <v>61</v>
      </c>
      <c r="H1047057" s="74" t="n">
        <v>300000000</v>
      </c>
      <c r="I1047057" s="52" t="s">
        <v>417</v>
      </c>
      <c r="J1047057" s="7" t="str">
        <f aca="false">VLOOKUP($I1047057,'[1]Price List, Weapons &amp; Items'!B$1:C$1048576,2,0)</f>
        <v>Military equipment</v>
      </c>
      <c r="K1047057" s="7" t="str">
        <f aca="false">IF(I1047057=".",I1047057,VLOOKUP($I1047057,'[1]Price List, Weapons &amp; Items'!B$1:D$1048576,3,0))</f>
        <v>Military equipment</v>
      </c>
      <c r="L1047057" s="8" t="n">
        <f aca="false">VLOOKUP(I1047057,'[1]Price List, Weapons &amp; Items'!B$1:E$1048576,4,0)</f>
        <v>0</v>
      </c>
      <c r="M1047057" s="60" t="s">
        <v>166</v>
      </c>
      <c r="N1047057" s="74" t="s">
        <v>166</v>
      </c>
      <c r="O1047057" s="9" t="str">
        <f aca="false">VLOOKUP($I1047057,'[1]Price List, Weapons &amp; Items'!B$1:G$1048576,6,0)</f>
        <v>.</v>
      </c>
      <c r="P1047057" s="6" t="str">
        <f aca="false">IF(TYPE(M1047057)=1,IF(TYPE(O1047057)=1,M1047057*O1047057,"No price"),".")</f>
        <v>.</v>
      </c>
      <c r="Q1047057" s="6" t="str">
        <f aca="false">IF(TYPE(N1047057)=1,IF(TYPE(O1047057)=1,N1047057*O1047057,"No price"),".")</f>
        <v>.</v>
      </c>
      <c r="R1047057" s="6" t="str">
        <f aca="false">IF(AG1047057=1,IF(H1047057&lt;&gt;"Not given",H1047057,IF(TYPE(H1047057)=2,IF(SUMIFS(#REF!,#REF!,A1047057)&gt;0,SUMIFS(#REF!,#REF!,A1047057),"."),"Format error")),"")</f>
        <v/>
      </c>
      <c r="S1047057" s="6" t="str">
        <f aca="false">IF(AND(AG1047057=1,R1047057&lt;&gt;".")=TRUE(),R1047057/VLOOKUP(G1047057,'[1]Exchange Rates'!B$1:C$1048576,2,0),IF(R1047057=".",".",""))</f>
        <v/>
      </c>
      <c r="T1047057" s="6" t="str">
        <f aca="false">IF(AG1047057=1,IF(AI1047057="Value is not given at all",".",IF(AI1047057="Value is given by the source",S1047057,IF(AI1047057="Value is calculated with prices",(IF(SUMIFS(#REF!,#REF!,A1047057)&gt;0,SUMIFS(#REF!,#REF!,A1047057),"."))/VLOOKUP("USD",'[1]Exchange Rates'!B$1:C$1048576,2,0),"Error with coding"))),"")</f>
        <v/>
      </c>
      <c r="U1047057" s="73" t="s">
        <v>63</v>
      </c>
      <c r="V1047057" s="75" t="s">
        <v>409</v>
      </c>
      <c r="W1047057" s="61" t="s">
        <v>72</v>
      </c>
      <c r="X1047057" s="62" t="s">
        <v>76</v>
      </c>
      <c r="Y1047057" s="63" t="s">
        <v>134</v>
      </c>
      <c r="Z1047057" s="73" t="n">
        <v>0</v>
      </c>
      <c r="AA1047057" s="5" t="n">
        <v>0</v>
      </c>
      <c r="AB1047057" s="5" t="n">
        <f aca="false">IF(AND(D1047057="Humanitarian", AE1047057&lt;&gt;"."), 1, 0)</f>
        <v>0</v>
      </c>
      <c r="AC1047057" s="5" t="n">
        <f aca="false">IF(OR(M1047057="undisclosed", M1047057="."), 0, IF(M1047057=N1047057, 1, 0))</f>
        <v>0</v>
      </c>
      <c r="AD1047057" s="5" t="n">
        <v>0</v>
      </c>
      <c r="AE1047057" s="65" t="s">
        <v>62</v>
      </c>
      <c r="AF1047057" s="12" t="str">
        <f aca="false">""</f>
        <v/>
      </c>
      <c r="AG1047057" s="76" t="n">
        <v>0</v>
      </c>
      <c r="AH1047057" s="67" t="s">
        <v>66</v>
      </c>
      <c r="AI1047057" s="36" t="s">
        <v>67</v>
      </c>
      <c r="AJ1047057" s="77" t="n">
        <v>1</v>
      </c>
      <c r="AK1047057" s="77" t="n">
        <v>4</v>
      </c>
      <c r="AL1047057" s="77" t="n">
        <v>0</v>
      </c>
      <c r="AM1047057" s="36" t="n">
        <f aca="false">IF(OR(AN1047057="2022-2023",AN1047057=2022), 1, 0)</f>
        <v>1</v>
      </c>
      <c r="AN1047057" s="36" t="s">
        <v>68</v>
      </c>
      <c r="AO1047057" s="36" t="n">
        <f aca="false">VLOOKUP($I1047057,'[1]Price List, Weapons &amp; Items'!B$1:F$1048576,5,0)</f>
        <v>0</v>
      </c>
      <c r="AP1047057" s="36" t="n">
        <f aca="false">IF(AND(AO1047057=1,M1047057="undisclosed")=TRUE(),1,0)</f>
        <v>0</v>
      </c>
      <c r="AQ1047057" s="36" t="n">
        <f aca="false">IF(AND(AO1047057=1,N1047057="undisclosed")=TRUE(),1,0)</f>
        <v>0</v>
      </c>
      <c r="AR1047057" s="36" t="n">
        <f aca="false">IFERROR(IF(SEARCH("ammuni",I1047057,1)&gt;0,1,0),0)</f>
        <v>0</v>
      </c>
      <c r="AS1047057" s="5" t="str">
        <f aca="false">VLOOKUP($I1047057,'[1]Price List, Weapons &amp; Items'!B$1:L$1048576,COLUMN('[1]Price List, Weapons &amp; Items'!$J$11)-1,0)</f>
        <v>.</v>
      </c>
      <c r="AT1047057" s="5" t="str">
        <f aca="false">IF(I1047057=".",".",VLOOKUP($I1047057,'[1]Price List, Weapons &amp; Items'!B$1:J$1048576,3,0))</f>
        <v>Military equipment</v>
      </c>
      <c r="AU1047057" s="13" t="str">
        <f aca="true">IF(AG1047057=1,(OFFSET(I1047057,0,0,COUNTIF(#REF!,A1047057),1)),"")</f>
        <v/>
      </c>
      <c r="AV1047057" s="5" t="str">
        <f aca="false">VLOOKUP($I1047057,'[1]Price List, Weapons &amp; Items'!B$1:L$1048576,COLUMN('[1]Price List, Weapons &amp; Items'!$L$11)-1,0)</f>
        <v>no price, 0 count</v>
      </c>
      <c r="AW1047057" s="5" t="n">
        <f aca="false">IF(U1047057="Yes",1,0)</f>
        <v>1</v>
      </c>
      <c r="AX1047057" s="5" t="n">
        <f aca="false">IF(D1047057="Military",IF(OR(IFERROR(SEARCH("equipment",E1047057,1),0)&gt;0,IFERROR(SEARCH("weapons",E1047057,1),0)&gt;0),1,0),0)</f>
        <v>1</v>
      </c>
      <c r="AY1047057" s="5" t="str">
        <f aca="false">IFERROR(IF(VALUE(TEXT(C1047057,"mm"))=IF(AK1047057&gt;12,AK1047057-12,AK1047057),".",IF(TEXT(C1047057,"mm")="01",".",1)),"Value is not in date format")</f>
        <v>.</v>
      </c>
      <c r="AZ1047057" s="5" t="str">
        <f aca="false">IF(AND(A1047057=A1047056,C1047057=C1047056)=TRUE(),IF(F1047057=F1047056,".","1"),".")</f>
        <v>.</v>
      </c>
      <c r="BA1047057" s="5" t="str">
        <f aca="false">IF(AND(_xlfn.ISFORMULA(R1047057),_xlfn.ISFORMULA(S1047057),_xlfn.ISFORMULA(T1047057))=TRUE(),".",1)</f>
        <v>.</v>
      </c>
      <c r="BB1047057" s="5" t="str">
        <f aca="false">IF(T1047057&lt;&gt;".",IF(T1047057&gt;S1047057,1,"."),".")</f>
        <v>.</v>
      </c>
      <c r="BC1047057" s="5" t="n">
        <f aca="false">IFERROR(VLOOKUP(B1047057,'[1]Share, Heavy Weapons to Ukraine'!B$1:AA$1048576,COLUMN('[1]Share, Heavy Weapons to Ukraine'!C1047066)-1,0),0)</f>
        <v>1</v>
      </c>
      <c r="BD1047057" s="5" t="n">
        <f aca="false">VLOOKUP(Sheet1!B1047057,'[1]Country Summary (€)'!B$1:F$1048576,COLUMN('[1]Country Summary (€)'!C1047067)-1,FALSE())</f>
        <v>0</v>
      </c>
      <c r="BE1047057" s="5" t="str">
        <f aca="false">IF(AND(AG1047057=1,D1047057="Military",H1047057&lt;&gt;"Not given")=TRUE(),IF(SUMIFS(#REF!,#REF!,A1047057)&gt;0,ABS((SUMIFS(#REF!,#REF!,A1047057)/VLOOKUP("USD",'[1]Exchange Rates'!B$1:C$1048576,2,0)))/S1047057,"."),".")</f>
        <v>.</v>
      </c>
      <c r="BF1047057" s="1" t="str">
        <f aca="false">IF(AND(AG1047057=1,D1047057="Military",H1047057&lt;&gt;"Not given")=TRUE(),IF(SUMIFS(#REF!,#REF!,A1047057)&gt;0,IF((ABS((SUMIFS(#REF!,#REF!,A1047057)/VLOOKUP("USD",'[1]Exchange Rates'!B$1:C$1048576,2,0)))/S1047057)&gt;1,(SUMIFS(#REF!,#REF!,A1047057)-S1047057)/S1047057,(S1047057-SUMIFS(#REF!,#REF!,A1047057))/SUMIFS(#REF!,#REF!,A1047057)),"."),".")</f>
        <v>.</v>
      </c>
      <c r="BG1047057" s="68"/>
      <c r="BH1047057" s="68"/>
      <c r="BI1047057" s="68"/>
      <c r="BJ1047057" s="68"/>
      <c r="BK1047057" s="68"/>
      <c r="BL1047057" s="68"/>
      <c r="BM1047057" s="68"/>
      <c r="BN1047057" s="68"/>
      <c r="BO1047057" s="68"/>
      <c r="BP1047057" s="68"/>
      <c r="BQ1047057" s="68"/>
      <c r="BR1047057" s="68"/>
      <c r="BS1047057" s="68"/>
      <c r="BT1047057" s="68"/>
      <c r="BU1047057" s="68"/>
      <c r="BV1047057" s="68"/>
      <c r="BW1047057" s="68"/>
      <c r="BX1047057" s="68"/>
      <c r="BY1047057" s="68"/>
      <c r="BZ1047057" s="68"/>
      <c r="CA1047057" s="68"/>
    </row>
    <row r="1047058" customFormat="false" ht="15.75" hidden="false" customHeight="true" outlineLevel="0" collapsed="false">
      <c r="A1047058" s="55" t="s">
        <v>405</v>
      </c>
      <c r="B1047058" s="72" t="s">
        <v>57</v>
      </c>
      <c r="C1047058" s="69" t="n">
        <v>44652</v>
      </c>
      <c r="D1047058" s="72" t="s">
        <v>105</v>
      </c>
      <c r="E1047058" s="72" t="s">
        <v>370</v>
      </c>
      <c r="F1047058" s="4" t="s">
        <v>408</v>
      </c>
      <c r="G1047058" s="73" t="s">
        <v>61</v>
      </c>
      <c r="H1047058" s="74" t="n">
        <v>300000000</v>
      </c>
      <c r="I1047058" s="52" t="s">
        <v>170</v>
      </c>
      <c r="J1047058" s="7" t="str">
        <f aca="false">VLOOKUP($I1047058,'[1]Price List, Weapons &amp; Items'!B$1:C$1048576,2,0)</f>
        <v>Military equipment</v>
      </c>
      <c r="K1047058" s="7" t="str">
        <f aca="false">IF(I1047058=".",I1047058,VLOOKUP($I1047058,'[1]Price List, Weapons &amp; Items'!B$1:D$1048576,3,0))</f>
        <v>Military equipment</v>
      </c>
      <c r="L1047058" s="8" t="n">
        <f aca="false">VLOOKUP(I1047058,'[1]Price List, Weapons &amp; Items'!B$1:E$1048576,4,0)</f>
        <v>0</v>
      </c>
      <c r="M1047058" s="60" t="s">
        <v>166</v>
      </c>
      <c r="N1047058" s="74" t="s">
        <v>166</v>
      </c>
      <c r="O1047058" s="9" t="str">
        <f aca="false">VLOOKUP($I1047058,'[1]Price List, Weapons &amp; Items'!B$1:G$1048576,6,0)</f>
        <v>.</v>
      </c>
      <c r="P1047058" s="6" t="str">
        <f aca="false">IF(TYPE(M1047058)=1,IF(TYPE(O1047058)=1,M1047058*O1047058,"No price"),".")</f>
        <v>.</v>
      </c>
      <c r="Q1047058" s="6" t="str">
        <f aca="false">IF(TYPE(N1047058)=1,IF(TYPE(O1047058)=1,N1047058*O1047058,"No price"),".")</f>
        <v>.</v>
      </c>
      <c r="R1047058" s="6" t="str">
        <f aca="false">IF(AG1047058=1,IF(H1047058&lt;&gt;"Not given",H1047058,IF(TYPE(H1047058)=2,IF(SUMIFS(#REF!,#REF!,A1047058)&gt;0,SUMIFS(#REF!,#REF!,A1047058),"."),"Format error")),"")</f>
        <v/>
      </c>
      <c r="S1047058" s="6" t="str">
        <f aca="false">IF(AND(AG1047058=1,R1047058&lt;&gt;".")=TRUE(),R1047058/VLOOKUP(G1047058,'[1]Exchange Rates'!B$1:C$1048576,2,0),IF(R1047058=".",".",""))</f>
        <v/>
      </c>
      <c r="T1047058" s="6" t="str">
        <f aca="false">IF(AG1047058=1,IF(AI1047058="Value is not given at all",".",IF(AI1047058="Value is given by the source",S1047058,IF(AI1047058="Value is calculated with prices",(IF(SUMIFS(#REF!,#REF!,A1047058)&gt;0,SUMIFS(#REF!,#REF!,A1047058),"."))/VLOOKUP("USD",'[1]Exchange Rates'!B$1:C$1048576,2,0),"Error with coding"))),"")</f>
        <v/>
      </c>
      <c r="U1047058" s="73" t="s">
        <v>63</v>
      </c>
      <c r="V1047058" s="75" t="s">
        <v>409</v>
      </c>
      <c r="W1047058" s="61" t="s">
        <v>72</v>
      </c>
      <c r="X1047058" s="62" t="s">
        <v>76</v>
      </c>
      <c r="Y1047058" s="63" t="s">
        <v>136</v>
      </c>
      <c r="Z1047058" s="73" t="n">
        <v>0</v>
      </c>
      <c r="AA1047058" s="5" t="n">
        <v>0</v>
      </c>
      <c r="AB1047058" s="5" t="n">
        <f aca="false">IF(AND(D1047058="Humanitarian", AE1047058&lt;&gt;"."), 1, 0)</f>
        <v>0</v>
      </c>
      <c r="AC1047058" s="5" t="n">
        <f aca="false">IF(OR(M1047058="undisclosed", M1047058="."), 0, IF(M1047058=N1047058, 1, 0))</f>
        <v>0</v>
      </c>
      <c r="AD1047058" s="5" t="n">
        <v>0</v>
      </c>
      <c r="AE1047058" s="65" t="s">
        <v>62</v>
      </c>
      <c r="AF1047058" s="12" t="str">
        <f aca="false">""</f>
        <v/>
      </c>
      <c r="AG1047058" s="76" t="n">
        <v>0</v>
      </c>
      <c r="AH1047058" s="67" t="s">
        <v>66</v>
      </c>
      <c r="AI1047058" s="36" t="s">
        <v>67</v>
      </c>
      <c r="AJ1047058" s="77" t="n">
        <v>1</v>
      </c>
      <c r="AK1047058" s="77" t="n">
        <v>4</v>
      </c>
      <c r="AL1047058" s="77" t="n">
        <v>0</v>
      </c>
      <c r="AM1047058" s="36" t="n">
        <f aca="false">IF(OR(AN1047058="2022-2023",AN1047058=2022), 1, 0)</f>
        <v>1</v>
      </c>
      <c r="AN1047058" s="36" t="s">
        <v>68</v>
      </c>
      <c r="AO1047058" s="36" t="n">
        <f aca="false">VLOOKUP($I1047058,'[1]Price List, Weapons &amp; Items'!B$1:F$1048576,5,0)</f>
        <v>0</v>
      </c>
      <c r="AP1047058" s="36" t="n">
        <f aca="false">IF(AND(AO1047058=1,M1047058="undisclosed")=TRUE(),1,0)</f>
        <v>0</v>
      </c>
      <c r="AQ1047058" s="36" t="n">
        <f aca="false">IF(AND(AO1047058=1,N1047058="undisclosed")=TRUE(),1,0)</f>
        <v>0</v>
      </c>
      <c r="AR1047058" s="36" t="n">
        <f aca="false">IFERROR(IF(SEARCH("ammuni",I1047058,1)&gt;0,1,0),0)</f>
        <v>0</v>
      </c>
      <c r="AS1047058" s="5" t="str">
        <f aca="false">VLOOKUP($I1047058,'[1]Price List, Weapons &amp; Items'!B$1:L$1048576,COLUMN('[1]Price List, Weapons &amp; Items'!$J$11)-1,0)</f>
        <v>.</v>
      </c>
      <c r="AT1047058" s="5" t="str">
        <f aca="false">IF(I1047058=".",".",VLOOKUP($I1047058,'[1]Price List, Weapons &amp; Items'!B$1:J$1048576,3,0))</f>
        <v>Military equipment</v>
      </c>
      <c r="AU1047058" s="13" t="str">
        <f aca="true">IF(AG1047058=1,(OFFSET(I1047058,0,0,COUNTIF(#REF!,A1047058),1)),"")</f>
        <v/>
      </c>
      <c r="AV1047058" s="5" t="str">
        <f aca="false">VLOOKUP($I1047058,'[1]Price List, Weapons &amp; Items'!B$1:L$1048576,COLUMN('[1]Price List, Weapons &amp; Items'!$L$11)-1,0)</f>
        <v>no price, 0 count</v>
      </c>
      <c r="AW1047058" s="5" t="n">
        <f aca="false">IF(U1047058="Yes",1,0)</f>
        <v>1</v>
      </c>
      <c r="AX1047058" s="5" t="n">
        <f aca="false">IF(D1047058="Military",IF(OR(IFERROR(SEARCH("equipment",E1047058,1),0)&gt;0,IFERROR(SEARCH("weapons",E1047058,1),0)&gt;0),1,0),0)</f>
        <v>1</v>
      </c>
      <c r="AY1047058" s="5" t="str">
        <f aca="false">IFERROR(IF(VALUE(TEXT(C1047058,"mm"))=IF(AK1047058&gt;12,AK1047058-12,AK1047058),".",IF(TEXT(C1047058,"mm")="01",".",1)),"Value is not in date format")</f>
        <v>.</v>
      </c>
      <c r="AZ1047058" s="5" t="str">
        <f aca="false">IF(AND(A1047058=A1047057,C1047058=C1047057)=TRUE(),IF(F1047058=F1047057,".","1"),".")</f>
        <v>.</v>
      </c>
      <c r="BA1047058" s="5" t="str">
        <f aca="false">IF(AND(_xlfn.ISFORMULA(R1047058),_xlfn.ISFORMULA(S1047058),_xlfn.ISFORMULA(T1047058))=TRUE(),".",1)</f>
        <v>.</v>
      </c>
      <c r="BB1047058" s="5" t="str">
        <f aca="false">IF(T1047058&lt;&gt;".",IF(T1047058&gt;S1047058,1,"."),".")</f>
        <v>.</v>
      </c>
      <c r="BC1047058" s="5" t="n">
        <f aca="false">IFERROR(VLOOKUP(B1047058,'[1]Share, Heavy Weapons to Ukraine'!B$1:AA$1048576,COLUMN('[1]Share, Heavy Weapons to Ukraine'!C1047067)-1,0),0)</f>
        <v>1</v>
      </c>
      <c r="BD1047058" s="5" t="n">
        <f aca="false">VLOOKUP(Sheet1!B1047058,'[1]Country Summary (€)'!B$1:F$1048576,COLUMN('[1]Country Summary (€)'!C1047068)-1,FALSE())</f>
        <v>0</v>
      </c>
      <c r="BE1047058" s="5" t="str">
        <f aca="false">IF(AND(AG1047058=1,D1047058="Military",H1047058&lt;&gt;"Not given")=TRUE(),IF(SUMIFS(#REF!,#REF!,A1047058)&gt;0,ABS((SUMIFS(#REF!,#REF!,A1047058)/VLOOKUP("USD",'[1]Exchange Rates'!B$1:C$1048576,2,0)))/S1047058,"."),".")</f>
        <v>.</v>
      </c>
      <c r="BF1047058" s="1" t="str">
        <f aca="false">IF(AND(AG1047058=1,D1047058="Military",H1047058&lt;&gt;"Not given")=TRUE(),IF(SUMIFS(#REF!,#REF!,A1047058)&gt;0,IF((ABS((SUMIFS(#REF!,#REF!,A1047058)/VLOOKUP("USD",'[1]Exchange Rates'!B$1:C$1048576,2,0)))/S1047058)&gt;1,(SUMIFS(#REF!,#REF!,A1047058)-S1047058)/S1047058,(S1047058-SUMIFS(#REF!,#REF!,A1047058))/SUMIFS(#REF!,#REF!,A1047058)),"."),".")</f>
        <v>.</v>
      </c>
      <c r="BG1047058" s="68"/>
      <c r="BH1047058" s="68"/>
      <c r="BI1047058" s="68"/>
      <c r="BJ1047058" s="68"/>
      <c r="BK1047058" s="68"/>
      <c r="BL1047058" s="68"/>
      <c r="BM1047058" s="68"/>
      <c r="BN1047058" s="68"/>
      <c r="BO1047058" s="68"/>
      <c r="BP1047058" s="68"/>
      <c r="BQ1047058" s="68"/>
      <c r="BR1047058" s="68"/>
      <c r="BS1047058" s="68"/>
      <c r="BT1047058" s="68"/>
      <c r="BU1047058" s="68"/>
      <c r="BV1047058" s="68"/>
      <c r="BW1047058" s="68"/>
      <c r="BX1047058" s="68"/>
      <c r="BY1047058" s="68"/>
      <c r="BZ1047058" s="68"/>
      <c r="CA1047058" s="68"/>
    </row>
    <row r="1047059" customFormat="false" ht="15.75" hidden="false" customHeight="true" outlineLevel="0" collapsed="false">
      <c r="A1047059" s="55" t="s">
        <v>405</v>
      </c>
      <c r="B1047059" s="72" t="s">
        <v>57</v>
      </c>
      <c r="C1047059" s="69" t="n">
        <v>44652</v>
      </c>
      <c r="D1047059" s="72" t="s">
        <v>105</v>
      </c>
      <c r="E1047059" s="72" t="s">
        <v>370</v>
      </c>
      <c r="F1047059" s="4" t="s">
        <v>408</v>
      </c>
      <c r="G1047059" s="73" t="s">
        <v>61</v>
      </c>
      <c r="H1047059" s="74" t="n">
        <v>300000000</v>
      </c>
      <c r="I1047059" s="52" t="s">
        <v>187</v>
      </c>
      <c r="J1047059" s="7" t="str">
        <f aca="false">VLOOKUP($I1047059,'[1]Price List, Weapons &amp; Items'!B$1:C$1048576,2,0)</f>
        <v>Military equipment</v>
      </c>
      <c r="K1047059" s="7" t="str">
        <f aca="false">IF(I1047059=".",I1047059,VLOOKUP($I1047059,'[1]Price List, Weapons &amp; Items'!B$1:D$1048576,3,0))</f>
        <v>Military equipment</v>
      </c>
      <c r="L1047059" s="8" t="n">
        <f aca="false">VLOOKUP(I1047059,'[1]Price List, Weapons &amp; Items'!B$1:E$1048576,4,0)</f>
        <v>0</v>
      </c>
      <c r="M1047059" s="60" t="s">
        <v>166</v>
      </c>
      <c r="N1047059" s="74" t="s">
        <v>166</v>
      </c>
      <c r="O1047059" s="9" t="str">
        <f aca="false">VLOOKUP($I1047059,'[1]Price List, Weapons &amp; Items'!B$1:G$1048576,6,0)</f>
        <v>.</v>
      </c>
      <c r="P1047059" s="6" t="str">
        <f aca="false">IF(TYPE(M1047059)=1,IF(TYPE(O1047059)=1,M1047059*O1047059,"No price"),".")</f>
        <v>.</v>
      </c>
      <c r="Q1047059" s="6" t="str">
        <f aca="false">IF(TYPE(N1047059)=1,IF(TYPE(O1047059)=1,N1047059*O1047059,"No price"),".")</f>
        <v>.</v>
      </c>
      <c r="R1047059" s="6" t="str">
        <f aca="false">IF(AG1047059=1,IF(H1047059&lt;&gt;"Not given",H1047059,IF(TYPE(H1047059)=2,IF(SUMIFS(#REF!,#REF!,A1047059)&gt;0,SUMIFS(#REF!,#REF!,A1047059),"."),"Format error")),"")</f>
        <v/>
      </c>
      <c r="S1047059" s="6" t="str">
        <f aca="false">IF(AND(AG1047059=1,R1047059&lt;&gt;".")=TRUE(),R1047059/VLOOKUP(G1047059,'[1]Exchange Rates'!B$1:C$1048576,2,0),IF(R1047059=".",".",""))</f>
        <v/>
      </c>
      <c r="T1047059" s="6" t="str">
        <f aca="false">IF(AG1047059=1,IF(AI1047059="Value is not given at all",".",IF(AI1047059="Value is given by the source",S1047059,IF(AI1047059="Value is calculated with prices",(IF(SUMIFS(#REF!,#REF!,A1047059)&gt;0,SUMIFS(#REF!,#REF!,A1047059),"."))/VLOOKUP("USD",'[1]Exchange Rates'!B$1:C$1048576,2,0),"Error with coding"))),"")</f>
        <v/>
      </c>
      <c r="U1047059" s="73" t="s">
        <v>63</v>
      </c>
      <c r="V1047059" s="75" t="s">
        <v>409</v>
      </c>
      <c r="W1047059" s="61" t="s">
        <v>72</v>
      </c>
      <c r="X1047059" s="62" t="s">
        <v>76</v>
      </c>
      <c r="Y1047059" s="63" t="s">
        <v>138</v>
      </c>
      <c r="Z1047059" s="73" t="n">
        <v>0</v>
      </c>
      <c r="AA1047059" s="5" t="n">
        <v>0</v>
      </c>
      <c r="AB1047059" s="5" t="n">
        <f aca="false">IF(AND(D1047059="Humanitarian", AE1047059&lt;&gt;"."), 1, 0)</f>
        <v>0</v>
      </c>
      <c r="AC1047059" s="5" t="n">
        <f aca="false">IF(OR(M1047059="undisclosed", M1047059="."), 0, IF(M1047059=N1047059, 1, 0))</f>
        <v>0</v>
      </c>
      <c r="AD1047059" s="5" t="n">
        <v>0</v>
      </c>
      <c r="AE1047059" s="65" t="s">
        <v>62</v>
      </c>
      <c r="AF1047059" s="12" t="str">
        <f aca="false">""</f>
        <v/>
      </c>
      <c r="AG1047059" s="76" t="n">
        <v>0</v>
      </c>
      <c r="AH1047059" s="67" t="s">
        <v>66</v>
      </c>
      <c r="AI1047059" s="36" t="s">
        <v>67</v>
      </c>
      <c r="AJ1047059" s="77" t="n">
        <v>1</v>
      </c>
      <c r="AK1047059" s="77" t="n">
        <v>4</v>
      </c>
      <c r="AL1047059" s="77" t="n">
        <v>0</v>
      </c>
      <c r="AM1047059" s="36" t="n">
        <f aca="false">IF(OR(AN1047059="2022-2023",AN1047059=2022), 1, 0)</f>
        <v>1</v>
      </c>
      <c r="AN1047059" s="36" t="s">
        <v>68</v>
      </c>
      <c r="AO1047059" s="36" t="n">
        <f aca="false">VLOOKUP($I1047059,'[1]Price List, Weapons &amp; Items'!B$1:F$1048576,5,0)</f>
        <v>0</v>
      </c>
      <c r="AP1047059" s="36" t="n">
        <f aca="false">IF(AND(AO1047059=1,M1047059="undisclosed")=TRUE(),1,0)</f>
        <v>0</v>
      </c>
      <c r="AQ1047059" s="36" t="n">
        <f aca="false">IF(AND(AO1047059=1,N1047059="undisclosed")=TRUE(),1,0)</f>
        <v>0</v>
      </c>
      <c r="AR1047059" s="36" t="n">
        <f aca="false">IFERROR(IF(SEARCH("ammuni",I1047059,1)&gt;0,1,0),0)</f>
        <v>0</v>
      </c>
      <c r="AS1047059" s="5" t="str">
        <f aca="false">VLOOKUP($I1047059,'[1]Price List, Weapons &amp; Items'!B$1:L$1048576,COLUMN('[1]Price List, Weapons &amp; Items'!$J$11)-1,0)</f>
        <v>.</v>
      </c>
      <c r="AT1047059" s="5" t="str">
        <f aca="false">IF(I1047059=".",".",VLOOKUP($I1047059,'[1]Price List, Weapons &amp; Items'!B$1:J$1048576,3,0))</f>
        <v>Military equipment</v>
      </c>
      <c r="AU1047059" s="13" t="str">
        <f aca="true">IF(AG1047059=1,(OFFSET(I1047059,0,0,COUNTIF(#REF!,A1047059),1)),"")</f>
        <v/>
      </c>
      <c r="AV1047059" s="5" t="str">
        <f aca="false">VLOOKUP($I1047059,'[1]Price List, Weapons &amp; Items'!B$1:L$1048576,COLUMN('[1]Price List, Weapons &amp; Items'!$L$11)-1,0)</f>
        <v>no price, 0 count</v>
      </c>
      <c r="AW1047059" s="5" t="n">
        <f aca="false">IF(U1047059="Yes",1,0)</f>
        <v>1</v>
      </c>
      <c r="AX1047059" s="5" t="n">
        <f aca="false">IF(D1047059="Military",IF(OR(IFERROR(SEARCH("equipment",E1047059,1),0)&gt;0,IFERROR(SEARCH("weapons",E1047059,1),0)&gt;0),1,0),0)</f>
        <v>1</v>
      </c>
      <c r="AY1047059" s="5" t="str">
        <f aca="false">IFERROR(IF(VALUE(TEXT(C1047059,"mm"))=IF(AK1047059&gt;12,AK1047059-12,AK1047059),".",IF(TEXT(C1047059,"mm")="01",".",1)),"Value is not in date format")</f>
        <v>.</v>
      </c>
      <c r="AZ1047059" s="5" t="str">
        <f aca="false">IF(AND(A1047059=A1047058,C1047059=C1047058)=TRUE(),IF(F1047059=F1047058,".","1"),".")</f>
        <v>.</v>
      </c>
      <c r="BA1047059" s="5" t="str">
        <f aca="false">IF(AND(_xlfn.ISFORMULA(R1047059),_xlfn.ISFORMULA(S1047059),_xlfn.ISFORMULA(T1047059))=TRUE(),".",1)</f>
        <v>.</v>
      </c>
      <c r="BB1047059" s="5" t="str">
        <f aca="false">IF(T1047059&lt;&gt;".",IF(T1047059&gt;S1047059,1,"."),".")</f>
        <v>.</v>
      </c>
      <c r="BC1047059" s="5" t="n">
        <f aca="false">IFERROR(VLOOKUP(B1047059,'[1]Share, Heavy Weapons to Ukraine'!B$1:AA$1048576,COLUMN('[1]Share, Heavy Weapons to Ukraine'!C1047068)-1,0),0)</f>
        <v>1</v>
      </c>
      <c r="BD1047059" s="5" t="n">
        <f aca="false">VLOOKUP(Sheet1!B1047059,'[1]Country Summary (€)'!B$1:F$1048576,COLUMN('[1]Country Summary (€)'!C1047069)-1,FALSE())</f>
        <v>0</v>
      </c>
      <c r="BE1047059" s="5" t="str">
        <f aca="false">IF(AND(AG1047059=1,D1047059="Military",H1047059&lt;&gt;"Not given")=TRUE(),IF(SUMIFS(#REF!,#REF!,A1047059)&gt;0,ABS((SUMIFS(#REF!,#REF!,A1047059)/VLOOKUP("USD",'[1]Exchange Rates'!B$1:C$1048576,2,0)))/S1047059,"."),".")</f>
        <v>.</v>
      </c>
      <c r="BF1047059" s="1" t="str">
        <f aca="false">IF(AND(AG1047059=1,D1047059="Military",H1047059&lt;&gt;"Not given")=TRUE(),IF(SUMIFS(#REF!,#REF!,A1047059)&gt;0,IF((ABS((SUMIFS(#REF!,#REF!,A1047059)/VLOOKUP("USD",'[1]Exchange Rates'!B$1:C$1048576,2,0)))/S1047059)&gt;1,(SUMIFS(#REF!,#REF!,A1047059)-S1047059)/S1047059,(S1047059-SUMIFS(#REF!,#REF!,A1047059))/SUMIFS(#REF!,#REF!,A1047059)),"."),".")</f>
        <v>.</v>
      </c>
      <c r="BG1047059" s="68"/>
      <c r="BH1047059" s="68"/>
      <c r="BI1047059" s="68"/>
      <c r="BJ1047059" s="68"/>
      <c r="BK1047059" s="68"/>
      <c r="BL1047059" s="68"/>
      <c r="BM1047059" s="68"/>
      <c r="BN1047059" s="68"/>
      <c r="BO1047059" s="68"/>
      <c r="BP1047059" s="68"/>
      <c r="BQ1047059" s="68"/>
      <c r="BR1047059" s="68"/>
      <c r="BS1047059" s="68"/>
      <c r="BT1047059" s="68"/>
      <c r="BU1047059" s="68"/>
      <c r="BV1047059" s="68"/>
      <c r="BW1047059" s="68"/>
      <c r="BX1047059" s="68"/>
      <c r="BY1047059" s="68"/>
      <c r="BZ1047059" s="68"/>
      <c r="CA1047059" s="68"/>
    </row>
    <row r="1047060" customFormat="false" ht="15.75" hidden="false" customHeight="true" outlineLevel="0" collapsed="false">
      <c r="A1047060" s="55" t="s">
        <v>405</v>
      </c>
      <c r="B1047060" s="78" t="s">
        <v>57</v>
      </c>
      <c r="C1047060" s="79" t="n">
        <v>44652</v>
      </c>
      <c r="D1047060" s="78" t="s">
        <v>105</v>
      </c>
      <c r="E1047060" s="78" t="s">
        <v>370</v>
      </c>
      <c r="F1047060" s="4" t="s">
        <v>408</v>
      </c>
      <c r="G1047060" s="80" t="s">
        <v>61</v>
      </c>
      <c r="H1047060" s="81" t="n">
        <v>300000000</v>
      </c>
      <c r="I1047060" s="52" t="s">
        <v>196</v>
      </c>
      <c r="J1047060" s="7" t="str">
        <f aca="false">VLOOKUP($I1047060,'[1]Price List, Weapons &amp; Items'!B$1:C$1048576,2,0)</f>
        <v>Military equipment</v>
      </c>
      <c r="K1047060" s="7" t="str">
        <f aca="false">IF(I1047060=".",I1047060,VLOOKUP($I1047060,'[1]Price List, Weapons &amp; Items'!B$1:D$1048576,3,0))</f>
        <v>spare parts</v>
      </c>
      <c r="L1047060" s="8" t="n">
        <f aca="false">VLOOKUP(I1047060,'[1]Price List, Weapons &amp; Items'!B$1:E$1048576,4,0)</f>
        <v>0</v>
      </c>
      <c r="M1047060" s="60" t="s">
        <v>166</v>
      </c>
      <c r="N1047060" s="74" t="s">
        <v>166</v>
      </c>
      <c r="O1047060" s="9" t="str">
        <f aca="false">VLOOKUP($I1047060,'[1]Price List, Weapons &amp; Items'!B$1:G$1048576,6,0)</f>
        <v>.</v>
      </c>
      <c r="P1047060" s="6" t="str">
        <f aca="false">IF(TYPE(M1047060)=1,IF(TYPE(O1047060)=1,M1047060*O1047060,"No price"),".")</f>
        <v>.</v>
      </c>
      <c r="Q1047060" s="6" t="str">
        <f aca="false">IF(TYPE(N1047060)=1,IF(TYPE(O1047060)=1,N1047060*O1047060,"No price"),".")</f>
        <v>.</v>
      </c>
      <c r="R1047060" s="6" t="str">
        <f aca="false">IF(AG1047060=1,IF(H1047060&lt;&gt;"Not given",H1047060,IF(TYPE(H1047060)=2,IF(SUMIFS(#REF!,#REF!,A1047060)&gt;0,SUMIFS(#REF!,#REF!,A1047060),"."),"Format error")),"")</f>
        <v/>
      </c>
      <c r="S1047060" s="6" t="str">
        <f aca="false">IF(AND(AG1047060=1,R1047060&lt;&gt;".")=TRUE(),R1047060/VLOOKUP(G1047060,'[1]Exchange Rates'!B$1:C$1048576,2,0),IF(R1047060=".",".",""))</f>
        <v/>
      </c>
      <c r="T1047060" s="6" t="str">
        <f aca="false">IF(AG1047060=1,IF(AI1047060="Value is not given at all",".",IF(AI1047060="Value is given by the source",S1047060,IF(AI1047060="Value is calculated with prices",(IF(SUMIFS(#REF!,#REF!,A1047060)&gt;0,SUMIFS(#REF!,#REF!,A1047060),"."))/VLOOKUP("USD",'[1]Exchange Rates'!B$1:C$1048576,2,0),"Error with coding"))),"")</f>
        <v/>
      </c>
      <c r="U1047060" s="80" t="s">
        <v>63</v>
      </c>
      <c r="V1047060" s="82" t="s">
        <v>409</v>
      </c>
      <c r="W1047060" s="61" t="s">
        <v>72</v>
      </c>
      <c r="X1047060" s="62" t="s">
        <v>76</v>
      </c>
      <c r="Y1047060" s="63" t="s">
        <v>140</v>
      </c>
      <c r="Z1047060" s="80" t="n">
        <v>0</v>
      </c>
      <c r="AA1047060" s="5" t="n">
        <v>0</v>
      </c>
      <c r="AB1047060" s="5" t="n">
        <f aca="false">IF(AND(D1047060="Humanitarian", AE1047060&lt;&gt;"."), 1, 0)</f>
        <v>0</v>
      </c>
      <c r="AC1047060" s="5" t="n">
        <f aca="false">IF(OR(M1047060="undisclosed", M1047060="."), 0, IF(M1047060=N1047060, 1, 0))</f>
        <v>0</v>
      </c>
      <c r="AD1047060" s="5" t="n">
        <v>0</v>
      </c>
      <c r="AE1047060" s="65" t="s">
        <v>62</v>
      </c>
      <c r="AF1047060" s="12" t="str">
        <f aca="false">""</f>
        <v/>
      </c>
      <c r="AG1047060" s="83" t="n">
        <v>0</v>
      </c>
      <c r="AH1047060" s="67" t="s">
        <v>66</v>
      </c>
      <c r="AI1047060" s="36" t="s">
        <v>67</v>
      </c>
      <c r="AJ1047060" s="84" t="n">
        <v>1</v>
      </c>
      <c r="AK1047060" s="84" t="n">
        <v>4</v>
      </c>
      <c r="AL1047060" s="84" t="n">
        <v>0</v>
      </c>
      <c r="AM1047060" s="36" t="n">
        <f aca="false">IF(OR(AN1047060="2022-2023",AN1047060=2022), 1, 0)</f>
        <v>1</v>
      </c>
      <c r="AN1047060" s="36" t="s">
        <v>68</v>
      </c>
      <c r="AO1047060" s="36" t="n">
        <f aca="false">VLOOKUP($I1047060,'[1]Price List, Weapons &amp; Items'!B$1:F$1048576,5,0)</f>
        <v>0</v>
      </c>
      <c r="AP1047060" s="36" t="n">
        <f aca="false">IF(AND(AO1047060=1,M1047060="undisclosed")=TRUE(),1,0)</f>
        <v>0</v>
      </c>
      <c r="AQ1047060" s="36" t="n">
        <f aca="false">IF(AND(AO1047060=1,N1047060="undisclosed")=TRUE(),1,0)</f>
        <v>0</v>
      </c>
      <c r="AR1047060" s="36" t="n">
        <f aca="false">IFERROR(IF(SEARCH("ammuni",I1047060,1)&gt;0,1,0),0)</f>
        <v>0</v>
      </c>
      <c r="AS1047060" s="5" t="str">
        <f aca="false">VLOOKUP($I1047060,'[1]Price List, Weapons &amp; Items'!B$1:L$1048576,COLUMN('[1]Price List, Weapons &amp; Items'!$J$11)-1,0)</f>
        <v>.</v>
      </c>
      <c r="AT1047060" s="5" t="str">
        <f aca="false">IF(I1047060=".",".",VLOOKUP($I1047060,'[1]Price List, Weapons &amp; Items'!B$1:J$1048576,3,0))</f>
        <v>spare parts</v>
      </c>
      <c r="AU1047060" s="13" t="str">
        <f aca="true">IF(AG1047060=1,(OFFSET(I1047060,0,0,COUNTIF(#REF!,A1047060),1)),"")</f>
        <v/>
      </c>
      <c r="AV1047060" s="5" t="str">
        <f aca="false">VLOOKUP($I1047060,'[1]Price List, Weapons &amp; Items'!B$1:L$1048576,COLUMN('[1]Price List, Weapons &amp; Items'!$L$11)-1,0)</f>
        <v>no price, 0 count</v>
      </c>
      <c r="AW1047060" s="5" t="n">
        <f aca="false">IF(U1047060="Yes",1,0)</f>
        <v>1</v>
      </c>
      <c r="AX1047060" s="5" t="n">
        <f aca="false">IF(D1047060="Military",IF(OR(IFERROR(SEARCH("equipment",E1047060,1),0)&gt;0,IFERROR(SEARCH("weapons",E1047060,1),0)&gt;0),1,0),0)</f>
        <v>1</v>
      </c>
      <c r="AY1047060" s="5" t="str">
        <f aca="false">IFERROR(IF(VALUE(TEXT(C1047060,"mm"))=IF(AK1047060&gt;12,AK1047060-12,AK1047060),".",IF(TEXT(C1047060,"mm")="01",".",1)),"Value is not in date format")</f>
        <v>.</v>
      </c>
      <c r="AZ1047060" s="5" t="str">
        <f aca="false">IF(AND(A1047060=A1047059,C1047060=C1047059)=TRUE(),IF(F1047060=F1047059,".","1"),".")</f>
        <v>.</v>
      </c>
      <c r="BA1047060" s="5" t="str">
        <f aca="false">IF(AND(_xlfn.ISFORMULA(R1047060),_xlfn.ISFORMULA(S1047060),_xlfn.ISFORMULA(T1047060))=TRUE(),".",1)</f>
        <v>.</v>
      </c>
      <c r="BB1047060" s="5" t="str">
        <f aca="false">IF(T1047060&lt;&gt;".",IF(T1047060&gt;S1047060,1,"."),".")</f>
        <v>.</v>
      </c>
      <c r="BC1047060" s="5" t="n">
        <f aca="false">IFERROR(VLOOKUP(B1047060,'[1]Share, Heavy Weapons to Ukraine'!B$1:AA$1048576,COLUMN('[1]Share, Heavy Weapons to Ukraine'!C1047069)-1,0),0)</f>
        <v>1</v>
      </c>
      <c r="BD1047060" s="5" t="n">
        <f aca="false">VLOOKUP(Sheet1!B1047060,'[1]Country Summary (€)'!B$1:F$1048576,COLUMN('[1]Country Summary (€)'!C1047070)-1,FALSE())</f>
        <v>0</v>
      </c>
      <c r="BE1047060" s="5" t="str">
        <f aca="false">IF(AND(AG1047060=1,D1047060="Military",H1047060&lt;&gt;"Not given")=TRUE(),IF(SUMIFS(#REF!,#REF!,A1047060)&gt;0,ABS((SUMIFS(#REF!,#REF!,A1047060)/VLOOKUP("USD",'[1]Exchange Rates'!B$1:C$1048576,2,0)))/S1047060,"."),".")</f>
        <v>.</v>
      </c>
      <c r="BF1047060" s="1" t="str">
        <f aca="false">IF(AND(AG1047060=1,D1047060="Military",H1047060&lt;&gt;"Not given")=TRUE(),IF(SUMIFS(#REF!,#REF!,A1047060)&gt;0,IF((ABS((SUMIFS(#REF!,#REF!,A1047060)/VLOOKUP("USD",'[1]Exchange Rates'!B$1:C$1048576,2,0)))/S1047060)&gt;1,(SUMIFS(#REF!,#REF!,A1047060)-S1047060)/S1047060,(S1047060-SUMIFS(#REF!,#REF!,A1047060))/SUMIFS(#REF!,#REF!,A1047060)),"."),".")</f>
        <v>.</v>
      </c>
      <c r="BG1047060" s="68"/>
      <c r="BH1047060" s="68"/>
      <c r="BI1047060" s="68"/>
      <c r="BJ1047060" s="68"/>
      <c r="BK1047060" s="68"/>
      <c r="BL1047060" s="68"/>
      <c r="BM1047060" s="68"/>
      <c r="BN1047060" s="68"/>
      <c r="BO1047060" s="68"/>
      <c r="BP1047060" s="68"/>
      <c r="BQ1047060" s="68"/>
      <c r="BR1047060" s="68"/>
      <c r="BS1047060" s="68"/>
      <c r="BT1047060" s="68"/>
      <c r="BU1047060" s="68"/>
      <c r="BV1047060" s="68"/>
      <c r="BW1047060" s="68"/>
      <c r="BX1047060" s="68"/>
      <c r="BY1047060" s="68"/>
      <c r="BZ1047060" s="68"/>
      <c r="CA1047060" s="68"/>
    </row>
    <row r="1047061" customFormat="false" ht="15.75" hidden="false" customHeight="true" outlineLevel="0" collapsed="false">
      <c r="A1047061" s="55" t="s">
        <v>405</v>
      </c>
      <c r="B1047061" s="3" t="s">
        <v>57</v>
      </c>
      <c r="C1047061" s="2" t="n">
        <v>44691</v>
      </c>
      <c r="D1047061" s="3" t="s">
        <v>105</v>
      </c>
      <c r="E1047061" s="3" t="s">
        <v>106</v>
      </c>
      <c r="F1047061" s="4" t="s">
        <v>418</v>
      </c>
      <c r="G1047061" s="5" t="s">
        <v>61</v>
      </c>
      <c r="H1047061" s="6" t="n">
        <v>650000000</v>
      </c>
      <c r="I1047061" s="49" t="s">
        <v>419</v>
      </c>
      <c r="J1047061" s="7" t="str">
        <f aca="false">VLOOKUP($I1047061,'[1]Price List, Weapons &amp; Items'!B$1:C$1048576,2,0)</f>
        <v>Heavy weapon</v>
      </c>
      <c r="K1047061" s="7" t="str">
        <f aca="false">IF(I1047061=".",I1047061,VLOOKUP($I1047061,'[1]Price List, Weapons &amp; Items'!B$1:D$1048576,3,0))</f>
        <v>Anti-ship missle system</v>
      </c>
      <c r="L1047061" s="8" t="n">
        <f aca="false">VLOOKUP(I1047061,'[1]Price List, Weapons &amp; Items'!B$1:E$1048576,4,0)</f>
        <v>0</v>
      </c>
      <c r="M1047061" s="9" t="n">
        <v>2</v>
      </c>
      <c r="N1047061" s="74" t="n">
        <v>2</v>
      </c>
      <c r="O1047061" s="9" t="n">
        <f aca="false">VLOOKUP($I1047061,'[1]Price List, Weapons &amp; Items'!B$1:G$1048576,6,0)</f>
        <v>35411360.63</v>
      </c>
      <c r="P1047061" s="6" t="str">
        <f aca="false">IF(TYPE(M1047061)=1,IF(TYPE(O1047061)=1,M1047061*O1047061,"No price"),".")</f>
        <v>No price</v>
      </c>
      <c r="Q1047061" s="6" t="str">
        <f aca="false">IF(TYPE(N1047061)=1,IF(TYPE(O1047061)=1,N1047061*O1047061,"No price"),".")</f>
        <v>No price</v>
      </c>
      <c r="R1047061" s="6" t="str">
        <f aca="false">IF(AG1047061=1,IF(H1047061&lt;&gt;"Not given",H1047061,IF(TYPE(H1047061)=2,IF(SUMIFS(#REF!,#REF!,A1047061)&gt;0,SUMIFS(#REF!,#REF!,A1047061),"."),"Format error")),"")</f>
        <v/>
      </c>
      <c r="S1047061" s="6" t="str">
        <f aca="false">IF(AND(AG1047061=1,R1047061&lt;&gt;".")=TRUE(),R1047061/VLOOKUP(G1047061,'[1]Exchange Rates'!B$1:C$1048576,2,0),IF(R1047061=".",".",""))</f>
        <v/>
      </c>
      <c r="T1047061" s="6" t="str">
        <f aca="false">IF(AG1047061=1,IF(AI1047061="Value is not given at all",".",IF(AI1047061="Value is given by the source",S1047061,IF(AI1047061="Value is calculated with prices",(IF(SUMIFS(#REF!,#REF!,A1047061)&gt;0,SUMIFS(#REF!,#REF!,A1047061),"."))/VLOOKUP("USD",'[1]Exchange Rates'!B$1:C$1048576,2,0),"Error with coding"))),"")</f>
        <v/>
      </c>
      <c r="U1047061" s="5" t="s">
        <v>63</v>
      </c>
      <c r="V1047061" s="47" t="s">
        <v>76</v>
      </c>
      <c r="W1047061" s="61" t="s">
        <v>72</v>
      </c>
      <c r="X1047061" s="62" t="s">
        <v>76</v>
      </c>
      <c r="Y1047061" s="63" t="s">
        <v>142</v>
      </c>
      <c r="Z1047061" s="5" t="n">
        <v>0</v>
      </c>
      <c r="AA1047061" s="5" t="n">
        <v>0</v>
      </c>
      <c r="AB1047061" s="5" t="n">
        <f aca="false">IF(AND(D1047061="Humanitarian", AE1047061&lt;&gt;"."), 1, 0)</f>
        <v>0</v>
      </c>
      <c r="AC1047061" s="5" t="n">
        <f aca="false">IF(OR(M1047061="undisclosed", M1047061="."), 0, IF(M1047061=N1047061, 1, 0))</f>
        <v>1</v>
      </c>
      <c r="AD1047061" s="5" t="n">
        <v>0</v>
      </c>
      <c r="AE1047061" s="85" t="s">
        <v>420</v>
      </c>
      <c r="AF1047061" s="12" t="str">
        <f aca="false">""</f>
        <v/>
      </c>
      <c r="AG1047061" s="36" t="n">
        <v>0</v>
      </c>
      <c r="AH1047061" s="67" t="s">
        <v>66</v>
      </c>
      <c r="AI1047061" s="36" t="s">
        <v>67</v>
      </c>
      <c r="AJ1047061" s="36" t="n">
        <v>1</v>
      </c>
      <c r="AK1047061" s="36" t="n">
        <v>5</v>
      </c>
      <c r="AL1047061" s="36" t="n">
        <v>0</v>
      </c>
      <c r="AM1047061" s="36" t="n">
        <f aca="false">IF(OR(AN1047061="2022-2023",AN1047061=2022), 1, 0)</f>
        <v>1</v>
      </c>
      <c r="AN1047061" s="36" t="s">
        <v>68</v>
      </c>
      <c r="AO1047061" s="36" t="n">
        <f aca="false">VLOOKUP($I1047061,'[1]Price List, Weapons &amp; Items'!B$1:F$1048576,5,0)</f>
        <v>0</v>
      </c>
      <c r="AP1047061" s="36" t="n">
        <f aca="false">IF(AND(AO1047061=1,M1047061="undisclosed")=TRUE(),1,0)</f>
        <v>0</v>
      </c>
      <c r="AQ1047061" s="36" t="n">
        <f aca="false">IF(AND(AO1047061=1,N1047061="undisclosed")=TRUE(),1,0)</f>
        <v>0</v>
      </c>
      <c r="AR1047061" s="36" t="n">
        <f aca="false">IFERROR(IF(SEARCH("ammuni",I1047061,1)&gt;0,1,0),0)</f>
        <v>0</v>
      </c>
      <c r="AS1047061" s="5" t="str">
        <f aca="false">VLOOKUP($I1047061,'[1]Price List, Weapons &amp; Items'!B$1:L$1048576,COLUMN('[1]Price List, Weapons &amp; Items'!$J$11)-1,0)</f>
        <v>Government information</v>
      </c>
      <c r="AT1047061" s="5" t="str">
        <f aca="false">IF(I1047061=".",".",VLOOKUP($I1047061,'[1]Price List, Weapons &amp; Items'!B$1:J$1048576,3,0))</f>
        <v>Anti-ship missle system</v>
      </c>
      <c r="AU1047061" s="13" t="str">
        <f aca="true">IF(AG1047061=1,(OFFSET(I1047061,0,0,COUNTIF(#REF!,A1047061),1)),"")</f>
        <v/>
      </c>
      <c r="AV1047061" s="5" t="n">
        <f aca="false">VLOOKUP($I1047061,'[1]Price List, Weapons &amp; Items'!B$1:L$1048576,COLUMN('[1]Price List, Weapons &amp; Items'!$L$11)-1,0)</f>
        <v>0</v>
      </c>
      <c r="AW1047061" s="5" t="n">
        <f aca="false">IF(U1047061="Yes",1,0)</f>
        <v>1</v>
      </c>
      <c r="AX1047061" s="5" t="n">
        <f aca="false">IF(D1047061="Military",IF(OR(IFERROR(SEARCH("equipment",E1047061,1),0)&gt;0,IFERROR(SEARCH("weapons",E1047061,1),0)&gt;0),1,0),0)</f>
        <v>1</v>
      </c>
      <c r="AY1047061" s="5" t="str">
        <f aca="false">IFERROR(IF(VALUE(TEXT(C1047061,"mm"))=IF(AK1047061&gt;12,AK1047061-12,AK1047061),".",IF(TEXT(C1047061,"mm")="01",".",1)),"Value is not in date format")</f>
        <v>.</v>
      </c>
      <c r="AZ1047061" s="5" t="str">
        <f aca="false">IF(AND(A1047061=A1047060,C1047061=C1047060)=TRUE(),IF(F1047061=F1047060,".","1"),".")</f>
        <v>.</v>
      </c>
      <c r="BA1047061" s="5" t="str">
        <f aca="false">IF(AND(_xlfn.ISFORMULA(R1047061),_xlfn.ISFORMULA(S1047061),_xlfn.ISFORMULA(T1047061))=TRUE(),".",1)</f>
        <v>.</v>
      </c>
      <c r="BB1047061" s="5" t="str">
        <f aca="false">IF(T1047061&lt;&gt;".",IF(T1047061&gt;S1047061,1,"."),".")</f>
        <v>.</v>
      </c>
      <c r="BC1047061" s="5" t="n">
        <f aca="false">IFERROR(VLOOKUP(B1047061,'[1]Share, Heavy Weapons to Ukraine'!B$1:AA$1048576,COLUMN('[1]Share, Heavy Weapons to Ukraine'!C1047070)-1,0),0)</f>
        <v>1</v>
      </c>
      <c r="BD1047061" s="5" t="n">
        <f aca="false">VLOOKUP(Sheet1!B1047061,'[1]Country Summary (€)'!B$1:F$1048576,COLUMN('[1]Country Summary (€)'!C1047071)-1,FALSE())</f>
        <v>0</v>
      </c>
      <c r="BE1047061" s="5" t="str">
        <f aca="false">IF(AND(AG1047061=1,D1047061="Military",H1047061&lt;&gt;"Not given")=TRUE(),IF(SUMIFS(#REF!,#REF!,A1047061)&gt;0,ABS((SUMIFS(#REF!,#REF!,A1047061)/VLOOKUP("USD",'[1]Exchange Rates'!B$1:C$1048576,2,0)))/S1047061,"."),".")</f>
        <v>.</v>
      </c>
      <c r="BF1047061" s="1" t="str">
        <f aca="false">IF(AND(AG1047061=1,D1047061="Military",H1047061&lt;&gt;"Not given")=TRUE(),IF(SUMIFS(#REF!,#REF!,A1047061)&gt;0,IF((ABS((SUMIFS(#REF!,#REF!,A1047061)/VLOOKUP("USD",'[1]Exchange Rates'!B$1:C$1048576,2,0)))/S1047061)&gt;1,(SUMIFS(#REF!,#REF!,A1047061)-S1047061)/S1047061,(S1047061-SUMIFS(#REF!,#REF!,A1047061))/SUMIFS(#REF!,#REF!,A1047061)),"."),".")</f>
        <v>.</v>
      </c>
    </row>
    <row r="1047062" customFormat="false" ht="15.75" hidden="false" customHeight="true" outlineLevel="0" collapsed="false">
      <c r="A1047062" s="55" t="s">
        <v>405</v>
      </c>
      <c r="B1047062" s="3" t="s">
        <v>57</v>
      </c>
      <c r="C1047062" s="2" t="n">
        <v>44729</v>
      </c>
      <c r="D1047062" s="3" t="s">
        <v>105</v>
      </c>
      <c r="E1047062" s="3" t="s">
        <v>106</v>
      </c>
      <c r="F1047062" s="4" t="s">
        <v>418</v>
      </c>
      <c r="G1047062" s="5" t="s">
        <v>61</v>
      </c>
      <c r="H1047062" s="6" t="n">
        <v>650000000</v>
      </c>
      <c r="I1047062" s="49" t="s">
        <v>421</v>
      </c>
      <c r="J1047062" s="7" t="str">
        <f aca="false">VLOOKUP($I1047062,'[1]Price List, Weapons &amp; Items'!B$1:C$1048576,2,0)</f>
        <v>Military equipment</v>
      </c>
      <c r="K1047062" s="7" t="str">
        <f aca="false">IF(I1047062=".",I1047062,VLOOKUP($I1047062,'[1]Price List, Weapons &amp; Items'!B$1:D$1048576,3,0))</f>
        <v>Military equipment</v>
      </c>
      <c r="L1047062" s="8" t="n">
        <f aca="false">VLOOKUP(I1047062,'[1]Price List, Weapons &amp; Items'!B$1:E$1048576,4,0)</f>
        <v>0</v>
      </c>
      <c r="M1047062" s="9" t="n">
        <v>2000</v>
      </c>
      <c r="N1047062" s="74" t="s">
        <v>166</v>
      </c>
      <c r="O1047062" s="9" t="str">
        <f aca="false">VLOOKUP($I1047062,'[1]Price List, Weapons &amp; Items'!B$1:G$1048576,6,0)</f>
        <v>.</v>
      </c>
      <c r="P1047062" s="6" t="str">
        <f aca="false">IF(TYPE(M1047062)=1,IF(TYPE(O1047062)=1,M1047062*O1047062,"No price"),".")</f>
        <v>No price</v>
      </c>
      <c r="Q1047062" s="6" t="str">
        <f aca="false">IF(TYPE(N1047062)=1,IF(TYPE(O1047062)=1,N1047062*O1047062,"No price"),".")</f>
        <v>.</v>
      </c>
      <c r="R1047062" s="6" t="str">
        <f aca="false">IF(AG1047062=1,IF(H1047062&lt;&gt;"Not given",H1047062,IF(TYPE(H1047062)=2,IF(SUMIFS(#REF!,#REF!,A1047062)&gt;0,SUMIFS(#REF!,#REF!,A1047062),"."),"Format error")),"")</f>
        <v/>
      </c>
      <c r="S1047062" s="6" t="str">
        <f aca="false">IF(AND(AG1047062=1,R1047062&lt;&gt;".")=TRUE(),R1047062/VLOOKUP(G1047062,'[1]Exchange Rates'!B$1:C$1048576,2,0),IF(R1047062=".",".",""))</f>
        <v/>
      </c>
      <c r="T1047062" s="6" t="str">
        <f aca="false">IF(AG1047062=1,IF(AI1047062="Value is not given at all",".",IF(AI1047062="Value is given by the source",S1047062,IF(AI1047062="Value is calculated with prices",(IF(SUMIFS(#REF!,#REF!,A1047062)&gt;0,SUMIFS(#REF!,#REF!,A1047062),"."))/VLOOKUP("USD",'[1]Exchange Rates'!B$1:C$1048576,2,0),"Error with coding"))),"")</f>
        <v/>
      </c>
      <c r="U1047062" s="5" t="s">
        <v>63</v>
      </c>
      <c r="V1047062" s="47" t="s">
        <v>76</v>
      </c>
      <c r="W1047062" s="61" t="s">
        <v>72</v>
      </c>
      <c r="X1047062" s="62" t="s">
        <v>76</v>
      </c>
      <c r="Y1047062" s="63" t="s">
        <v>145</v>
      </c>
      <c r="Z1047062" s="5" t="n">
        <v>0</v>
      </c>
      <c r="AA1047062" s="5" t="n">
        <v>0</v>
      </c>
      <c r="AB1047062" s="5" t="n">
        <f aca="false">IF(AND(D1047062="Humanitarian", AE1047062&lt;&gt;"."), 1, 0)</f>
        <v>0</v>
      </c>
      <c r="AC1047062" s="5" t="n">
        <f aca="false">IF(OR(M1047062="undisclosed", M1047062="."), 0, IF(M1047062=N1047062, 1, 0))</f>
        <v>0</v>
      </c>
      <c r="AD1047062" s="5" t="n">
        <v>0</v>
      </c>
      <c r="AE1047062" s="1" t="s">
        <v>62</v>
      </c>
      <c r="AF1047062" s="12" t="str">
        <f aca="false">""</f>
        <v/>
      </c>
      <c r="AG1047062" s="36" t="n">
        <v>0</v>
      </c>
      <c r="AH1047062" s="67" t="s">
        <v>66</v>
      </c>
      <c r="AI1047062" s="36" t="s">
        <v>67</v>
      </c>
      <c r="AJ1047062" s="36" t="n">
        <v>1</v>
      </c>
      <c r="AK1047062" s="36" t="n">
        <v>6</v>
      </c>
      <c r="AL1047062" s="36" t="n">
        <v>0</v>
      </c>
      <c r="AM1047062" s="36" t="n">
        <f aca="false">IF(OR(AN1047062="2022-2023",AN1047062=2022), 1, 0)</f>
        <v>1</v>
      </c>
      <c r="AN1047062" s="36" t="s">
        <v>68</v>
      </c>
      <c r="AO1047062" s="36" t="n">
        <f aca="false">VLOOKUP($I1047062,'[1]Price List, Weapons &amp; Items'!B$1:F$1048576,5,0)</f>
        <v>0</v>
      </c>
      <c r="AP1047062" s="36" t="n">
        <f aca="false">IF(AND(AO1047062=1,M1047062="undisclosed")=TRUE(),1,0)</f>
        <v>0</v>
      </c>
      <c r="AQ1047062" s="36" t="n">
        <f aca="false">IF(AND(AO1047062=1,N1047062="undisclosed")=TRUE(),1,0)</f>
        <v>0</v>
      </c>
      <c r="AR1047062" s="36" t="n">
        <f aca="false">IFERROR(IF(SEARCH("ammuni",I1047062,1)&gt;0,1,0),0)</f>
        <v>0</v>
      </c>
      <c r="AS1047062" s="5" t="str">
        <f aca="false">VLOOKUP($I1047062,'[1]Price List, Weapons &amp; Items'!B$1:L$1048576,COLUMN('[1]Price List, Weapons &amp; Items'!$J$11)-1,0)</f>
        <v>Contracts</v>
      </c>
      <c r="AT1047062" s="5" t="str">
        <f aca="false">IF(I1047062=".",".",VLOOKUP($I1047062,'[1]Price List, Weapons &amp; Items'!B$1:J$1048576,3,0))</f>
        <v>Military equipment</v>
      </c>
      <c r="AU1047062" s="13" t="str">
        <f aca="true">IF(AG1047062=1,(OFFSET(I1047062,0,0,COUNTIF(#REF!,A1047062),1)),"")</f>
        <v/>
      </c>
      <c r="AV1047062" s="5" t="n">
        <f aca="false">VLOOKUP($I1047062,'[1]Price List, Weapons &amp; Items'!B$1:L$1048576,COLUMN('[1]Price List, Weapons &amp; Items'!$L$11)-1,0)</f>
        <v>0</v>
      </c>
      <c r="AW1047062" s="5" t="n">
        <f aca="false">IF(U1047062="Yes",1,0)</f>
        <v>1</v>
      </c>
      <c r="AX1047062" s="5" t="n">
        <f aca="false">IF(D1047062="Military",IF(OR(IFERROR(SEARCH("equipment",E1047062,1),0)&gt;0,IFERROR(SEARCH("weapons",E1047062,1),0)&gt;0),1,0),0)</f>
        <v>1</v>
      </c>
      <c r="AY1047062" s="5" t="str">
        <f aca="false">IFERROR(IF(VALUE(TEXT(C1047062,"mm"))=IF(AK1047062&gt;12,AK1047062-12,AK1047062),".",IF(TEXT(C1047062,"mm")="01",".",1)),"Value is not in date format")</f>
        <v>.</v>
      </c>
      <c r="AZ1047062" s="5" t="str">
        <f aca="false">IF(AND(A1047062=A1047061,C1047062=C1047061)=TRUE(),IF(F1047062=F1047061,".","1"),".")</f>
        <v>.</v>
      </c>
      <c r="BA1047062" s="5" t="str">
        <f aca="false">IF(AND(_xlfn.ISFORMULA(R1047062),_xlfn.ISFORMULA(S1047062),_xlfn.ISFORMULA(T1047062))=TRUE(),".",1)</f>
        <v>.</v>
      </c>
      <c r="BB1047062" s="5" t="str">
        <f aca="false">IF(T1047062&lt;&gt;".",IF(T1047062&gt;S1047062,1,"."),".")</f>
        <v>.</v>
      </c>
      <c r="BC1047062" s="5" t="n">
        <f aca="false">IFERROR(VLOOKUP(B1047062,'[1]Share, Heavy Weapons to Ukraine'!B$1:AA$1048576,COLUMN('[1]Share, Heavy Weapons to Ukraine'!C1047071)-1,0),0)</f>
        <v>1</v>
      </c>
      <c r="BD1047062" s="5" t="n">
        <f aca="false">VLOOKUP(Sheet1!B1047062,'[1]Country Summary (€)'!B$1:F$1048576,COLUMN('[1]Country Summary (€)'!C1047072)-1,FALSE())</f>
        <v>0</v>
      </c>
      <c r="BE1047062" s="5" t="str">
        <f aca="false">IF(AND(AG1047062=1,D1047062="Military",H1047062&lt;&gt;"Not given")=TRUE(),IF(SUMIFS(#REF!,#REF!,A1047062)&gt;0,ABS((SUMIFS(#REF!,#REF!,A1047062)/VLOOKUP("USD",'[1]Exchange Rates'!B$1:C$1048576,2,0)))/S1047062,"."),".")</f>
        <v>.</v>
      </c>
      <c r="BF1047062" s="1" t="str">
        <f aca="false">IF(AND(AG1047062=1,D1047062="Military",H1047062&lt;&gt;"Not given")=TRUE(),IF(SUMIFS(#REF!,#REF!,A1047062)&gt;0,IF((ABS((SUMIFS(#REF!,#REF!,A1047062)/VLOOKUP("USD",'[1]Exchange Rates'!B$1:C$1048576,2,0)))/S1047062)&gt;1,(SUMIFS(#REF!,#REF!,A1047062)-S1047062)/S1047062,(S1047062-SUMIFS(#REF!,#REF!,A1047062))/SUMIFS(#REF!,#REF!,A1047062)),"."),".")</f>
        <v>.</v>
      </c>
    </row>
    <row r="1047063" customFormat="false" ht="15.75" hidden="false" customHeight="true" outlineLevel="0" collapsed="false">
      <c r="A1047063" s="55" t="s">
        <v>405</v>
      </c>
      <c r="B1047063" s="3" t="s">
        <v>57</v>
      </c>
      <c r="C1047063" s="2" t="n">
        <v>44729</v>
      </c>
      <c r="D1047063" s="3" t="s">
        <v>105</v>
      </c>
      <c r="E1047063" s="3" t="s">
        <v>106</v>
      </c>
      <c r="F1047063" s="4" t="s">
        <v>418</v>
      </c>
      <c r="G1047063" s="5" t="s">
        <v>61</v>
      </c>
      <c r="H1047063" s="6" t="n">
        <v>650000000</v>
      </c>
      <c r="I1047063" s="49" t="s">
        <v>415</v>
      </c>
      <c r="J1047063" s="7" t="str">
        <f aca="false">VLOOKUP($I1047063,'[1]Price List, Weapons &amp; Items'!B$1:C$1048576,2,0)</f>
        <v>Military equipment</v>
      </c>
      <c r="K1047063" s="7" t="str">
        <f aca="false">IF(I1047063=".",I1047063,VLOOKUP($I1047063,'[1]Price List, Weapons &amp; Items'!B$1:D$1048576,3,0))</f>
        <v>Military equipment</v>
      </c>
      <c r="L1047063" s="8" t="n">
        <f aca="false">VLOOKUP(I1047063,'[1]Price List, Weapons &amp; Items'!B$1:E$1048576,4,0)</f>
        <v>0</v>
      </c>
      <c r="M1047063" s="9" t="s">
        <v>166</v>
      </c>
      <c r="N1047063" s="74" t="s">
        <v>166</v>
      </c>
      <c r="O1047063" s="9" t="n">
        <f aca="false">VLOOKUP($I1047063,'[1]Price List, Weapons &amp; Items'!B$1:G$1048576,6,0)</f>
        <v>5000</v>
      </c>
      <c r="P1047063" s="6" t="str">
        <f aca="false">IF(TYPE(M1047063)=1,IF(TYPE(O1047063)=1,M1047063*O1047063,"No price"),".")</f>
        <v>.</v>
      </c>
      <c r="Q1047063" s="6" t="str">
        <f aca="false">IF(TYPE(N1047063)=1,IF(TYPE(O1047063)=1,N1047063*O1047063,"No price"),".")</f>
        <v>.</v>
      </c>
      <c r="R1047063" s="6" t="str">
        <f aca="false">IF(AG1047063=1,IF(H1047063&lt;&gt;"Not given",H1047063,IF(TYPE(H1047063)=2,IF(SUMIFS(#REF!,#REF!,A1047063)&gt;0,SUMIFS(#REF!,#REF!,A1047063),"."),"Format error")),"")</f>
        <v/>
      </c>
      <c r="S1047063" s="6" t="str">
        <f aca="false">IF(AND(AG1047063=1,R1047063&lt;&gt;".")=TRUE(),R1047063/VLOOKUP(G1047063,'[1]Exchange Rates'!B$1:C$1048576,2,0),IF(R1047063=".",".",""))</f>
        <v/>
      </c>
      <c r="T1047063" s="6" t="str">
        <f aca="false">IF(AG1047063=1,IF(AI1047063="Value is not given at all",".",IF(AI1047063="Value is given by the source",S1047063,IF(AI1047063="Value is calculated with prices",(IF(SUMIFS(#REF!,#REF!,A1047063)&gt;0,SUMIFS(#REF!,#REF!,A1047063),"."))/VLOOKUP("USD",'[1]Exchange Rates'!B$1:C$1048576,2,0),"Error with coding"))),"")</f>
        <v/>
      </c>
      <c r="U1047063" s="5" t="s">
        <v>63</v>
      </c>
      <c r="V1047063" s="47" t="s">
        <v>76</v>
      </c>
      <c r="W1047063" s="61" t="s">
        <v>72</v>
      </c>
      <c r="X1047063" s="62" t="s">
        <v>76</v>
      </c>
      <c r="Y1047063" s="63" t="s">
        <v>148</v>
      </c>
      <c r="Z1047063" s="5" t="n">
        <v>0</v>
      </c>
      <c r="AA1047063" s="5" t="n">
        <v>0</v>
      </c>
      <c r="AB1047063" s="5" t="n">
        <f aca="false">IF(AND(D1047063="Humanitarian", AE1047063&lt;&gt;"."), 1, 0)</f>
        <v>0</v>
      </c>
      <c r="AC1047063" s="5" t="n">
        <f aca="false">IF(OR(M1047063="undisclosed", M1047063="."), 0, IF(M1047063=N1047063, 1, 0))</f>
        <v>0</v>
      </c>
      <c r="AD1047063" s="5" t="n">
        <v>0</v>
      </c>
      <c r="AE1047063" s="1" t="s">
        <v>62</v>
      </c>
      <c r="AF1047063" s="12" t="str">
        <f aca="false">""</f>
        <v/>
      </c>
      <c r="AG1047063" s="36" t="n">
        <v>0</v>
      </c>
      <c r="AH1047063" s="67" t="s">
        <v>66</v>
      </c>
      <c r="AI1047063" s="36" t="s">
        <v>67</v>
      </c>
      <c r="AJ1047063" s="36" t="n">
        <v>1</v>
      </c>
      <c r="AK1047063" s="36" t="n">
        <v>6</v>
      </c>
      <c r="AL1047063" s="36" t="n">
        <v>0</v>
      </c>
      <c r="AM1047063" s="36" t="n">
        <f aca="false">IF(OR(AN1047063="2022-2023",AN1047063=2022), 1, 0)</f>
        <v>1</v>
      </c>
      <c r="AN1047063" s="36" t="s">
        <v>68</v>
      </c>
      <c r="AO1047063" s="36" t="n">
        <f aca="false">VLOOKUP($I1047063,'[1]Price List, Weapons &amp; Items'!B$1:F$1048576,5,0)</f>
        <v>0</v>
      </c>
      <c r="AP1047063" s="36" t="n">
        <f aca="false">IF(AND(AO1047063=1,M1047063="undisclosed")=TRUE(),1,0)</f>
        <v>0</v>
      </c>
      <c r="AQ1047063" s="36" t="n">
        <f aca="false">IF(AND(AO1047063=1,N1047063="undisclosed")=TRUE(),1,0)</f>
        <v>0</v>
      </c>
      <c r="AR1047063" s="36" t="n">
        <f aca="false">IFERROR(IF(SEARCH("ammuni",I1047063,1)&gt;0,1,0),0)</f>
        <v>0</v>
      </c>
      <c r="AS1047063" s="5" t="str">
        <f aca="false">VLOOKUP($I1047063,'[1]Price List, Weapons &amp; Items'!B$1:L$1048576,COLUMN('[1]Price List, Weapons &amp; Items'!$J$11)-1,0)</f>
        <v>Miscellaneous</v>
      </c>
      <c r="AT1047063" s="5" t="str">
        <f aca="false">IF(I1047063=".",".",VLOOKUP($I1047063,'[1]Price List, Weapons &amp; Items'!B$1:J$1048576,3,0))</f>
        <v>Military equipment</v>
      </c>
      <c r="AU1047063" s="13" t="str">
        <f aca="true">IF(AG1047063=1,(OFFSET(I1047063,0,0,COUNTIF(#REF!,A1047063),1)),"")</f>
        <v/>
      </c>
      <c r="AV1047063" s="5" t="str">
        <f aca="false">VLOOKUP($I1047063,'[1]Price List, Weapons &amp; Items'!B$1:L$1048576,COLUMN('[1]Price List, Weapons &amp; Items'!$L$11)-1,0)</f>
        <v>no price, 0 count</v>
      </c>
      <c r="AW1047063" s="5" t="n">
        <f aca="false">IF(U1047063="Yes",1,0)</f>
        <v>1</v>
      </c>
      <c r="AX1047063" s="5" t="n">
        <f aca="false">IF(D1047063="Military",IF(OR(IFERROR(SEARCH("equipment",E1047063,1),0)&gt;0,IFERROR(SEARCH("weapons",E1047063,1),0)&gt;0),1,0),0)</f>
        <v>1</v>
      </c>
      <c r="AY1047063" s="5" t="str">
        <f aca="false">IFERROR(IF(VALUE(TEXT(C1047063,"mm"))=IF(AK1047063&gt;12,AK1047063-12,AK1047063),".",IF(TEXT(C1047063,"mm")="01",".",1)),"Value is not in date format")</f>
        <v>.</v>
      </c>
      <c r="AZ1047063" s="5" t="str">
        <f aca="false">IF(AND(A1047063=A1047062,C1047063=C1047062)=TRUE(),IF(F1047063=F1047062,".","1"),".")</f>
        <v>.</v>
      </c>
      <c r="BA1047063" s="5" t="str">
        <f aca="false">IF(AND(_xlfn.ISFORMULA(R1047063),_xlfn.ISFORMULA(S1047063),_xlfn.ISFORMULA(T1047063))=TRUE(),".",1)</f>
        <v>.</v>
      </c>
      <c r="BB1047063" s="5" t="str">
        <f aca="false">IF(T1047063&lt;&gt;".",IF(T1047063&gt;S1047063,1,"."),".")</f>
        <v>.</v>
      </c>
      <c r="BC1047063" s="5" t="n">
        <f aca="false">IFERROR(VLOOKUP(B1047063,'[1]Share, Heavy Weapons to Ukraine'!B$1:AA$1048576,COLUMN('[1]Share, Heavy Weapons to Ukraine'!C1047072)-1,0),0)</f>
        <v>1</v>
      </c>
      <c r="BD1047063" s="5" t="n">
        <f aca="false">VLOOKUP(Sheet1!B1047063,'[1]Country Summary (€)'!B$1:F$1048576,COLUMN('[1]Country Summary (€)'!C1047073)-1,FALSE())</f>
        <v>0</v>
      </c>
      <c r="BE1047063" s="5" t="str">
        <f aca="false">IF(AND(AG1047063=1,D1047063="Military",H1047063&lt;&gt;"Not given")=TRUE(),IF(SUMIFS(#REF!,#REF!,A1047063)&gt;0,ABS((SUMIFS(#REF!,#REF!,A1047063)/VLOOKUP("USD",'[1]Exchange Rates'!B$1:C$1048576,2,0)))/S1047063,"."),".")</f>
        <v>.</v>
      </c>
      <c r="BF1047063" s="1" t="str">
        <f aca="false">IF(AND(AG1047063=1,D1047063="Military",H1047063&lt;&gt;"Not given")=TRUE(),IF(SUMIFS(#REF!,#REF!,A1047063)&gt;0,IF((ABS((SUMIFS(#REF!,#REF!,A1047063)/VLOOKUP("USD",'[1]Exchange Rates'!B$1:C$1048576,2,0)))/S1047063)&gt;1,(SUMIFS(#REF!,#REF!,A1047063)-S1047063)/S1047063,(S1047063-SUMIFS(#REF!,#REF!,A1047063))/SUMIFS(#REF!,#REF!,A1047063)),"."),".")</f>
        <v>.</v>
      </c>
    </row>
    <row r="1047064" customFormat="false" ht="15.75" hidden="false" customHeight="true" outlineLevel="0" collapsed="false">
      <c r="A1047064" s="55" t="s">
        <v>405</v>
      </c>
      <c r="B1047064" s="3" t="s">
        <v>57</v>
      </c>
      <c r="C1047064" s="2" t="n">
        <v>44729</v>
      </c>
      <c r="D1047064" s="3" t="s">
        <v>105</v>
      </c>
      <c r="E1047064" s="3" t="s">
        <v>106</v>
      </c>
      <c r="F1047064" s="4" t="s">
        <v>418</v>
      </c>
      <c r="G1047064" s="5" t="s">
        <v>61</v>
      </c>
      <c r="H1047064" s="6" t="n">
        <v>650000000</v>
      </c>
      <c r="I1047064" s="49" t="s">
        <v>414</v>
      </c>
      <c r="J1047064" s="7" t="str">
        <f aca="false">VLOOKUP($I1047064,'[1]Price List, Weapons &amp; Items'!B$1:C$1048576,2,0)</f>
        <v>Military equipment</v>
      </c>
      <c r="K1047064" s="7" t="str">
        <f aca="false">IF(I1047064=".",I1047064,VLOOKUP($I1047064,'[1]Price List, Weapons &amp; Items'!B$1:D$1048576,3,0))</f>
        <v>Military equipment</v>
      </c>
      <c r="L1047064" s="8" t="n">
        <f aca="false">VLOOKUP(I1047064,'[1]Price List, Weapons &amp; Items'!B$1:E$1048576,4,0)</f>
        <v>0</v>
      </c>
      <c r="M1047064" s="9" t="s">
        <v>166</v>
      </c>
      <c r="N1047064" s="74" t="s">
        <v>166</v>
      </c>
      <c r="O1047064" s="9" t="n">
        <f aca="false">VLOOKUP($I1047064,'[1]Price List, Weapons &amp; Items'!B$1:G$1048576,6,0)</f>
        <v>2320</v>
      </c>
      <c r="P1047064" s="6" t="str">
        <f aca="false">IF(TYPE(M1047064)=1,IF(TYPE(O1047064)=1,M1047064*O1047064,"No price"),".")</f>
        <v>.</v>
      </c>
      <c r="Q1047064" s="6" t="str">
        <f aca="false">IF(TYPE(N1047064)=1,IF(TYPE(O1047064)=1,N1047064*O1047064,"No price"),".")</f>
        <v>.</v>
      </c>
      <c r="R1047064" s="6" t="str">
        <f aca="false">IF(AG1047064=1,IF(H1047064&lt;&gt;"Not given",H1047064,IF(TYPE(H1047064)=2,IF(SUMIFS(#REF!,#REF!,A1047064)&gt;0,SUMIFS(#REF!,#REF!,A1047064),"."),"Format error")),"")</f>
        <v/>
      </c>
      <c r="S1047064" s="6" t="str">
        <f aca="false">IF(AND(AG1047064=1,R1047064&lt;&gt;".")=TRUE(),R1047064/VLOOKUP(G1047064,'[1]Exchange Rates'!B$1:C$1048576,2,0),IF(R1047064=".",".",""))</f>
        <v/>
      </c>
      <c r="T1047064" s="6" t="str">
        <f aca="false">IF(AG1047064=1,IF(AI1047064="Value is not given at all",".",IF(AI1047064="Value is given by the source",S1047064,IF(AI1047064="Value is calculated with prices",(IF(SUMIFS(#REF!,#REF!,A1047064)&gt;0,SUMIFS(#REF!,#REF!,A1047064),"."))/VLOOKUP("USD",'[1]Exchange Rates'!B$1:C$1048576,2,0),"Error with coding"))),"")</f>
        <v/>
      </c>
      <c r="U1047064" s="5" t="s">
        <v>63</v>
      </c>
      <c r="V1047064" s="47" t="s">
        <v>76</v>
      </c>
      <c r="W1047064" s="61" t="s">
        <v>72</v>
      </c>
      <c r="X1047064" s="62" t="s">
        <v>76</v>
      </c>
      <c r="Y1047064" s="63" t="s">
        <v>150</v>
      </c>
      <c r="Z1047064" s="5" t="n">
        <v>0</v>
      </c>
      <c r="AA1047064" s="5" t="n">
        <v>0</v>
      </c>
      <c r="AB1047064" s="5" t="n">
        <f aca="false">IF(AND(D1047064="Humanitarian", AE1047064&lt;&gt;"."), 1, 0)</f>
        <v>0</v>
      </c>
      <c r="AC1047064" s="5" t="n">
        <f aca="false">IF(OR(M1047064="undisclosed", M1047064="."), 0, IF(M1047064=N1047064, 1, 0))</f>
        <v>0</v>
      </c>
      <c r="AD1047064" s="5" t="n">
        <v>0</v>
      </c>
      <c r="AE1047064" s="1" t="s">
        <v>62</v>
      </c>
      <c r="AF1047064" s="12" t="str">
        <f aca="false">""</f>
        <v/>
      </c>
      <c r="AG1047064" s="36" t="n">
        <v>0</v>
      </c>
      <c r="AH1047064" s="67" t="s">
        <v>66</v>
      </c>
      <c r="AI1047064" s="36" t="s">
        <v>67</v>
      </c>
      <c r="AJ1047064" s="36" t="n">
        <v>1</v>
      </c>
      <c r="AK1047064" s="36" t="n">
        <v>6</v>
      </c>
      <c r="AL1047064" s="36" t="n">
        <v>0</v>
      </c>
      <c r="AM1047064" s="36" t="n">
        <f aca="false">IF(OR(AN1047064="2022-2023",AN1047064=2022), 1, 0)</f>
        <v>1</v>
      </c>
      <c r="AN1047064" s="36" t="s">
        <v>68</v>
      </c>
      <c r="AO1047064" s="36" t="n">
        <f aca="false">VLOOKUP($I1047064,'[1]Price List, Weapons &amp; Items'!B$1:F$1048576,5,0)</f>
        <v>0</v>
      </c>
      <c r="AP1047064" s="36" t="n">
        <f aca="false">IF(AND(AO1047064=1,M1047064="undisclosed")=TRUE(),1,0)</f>
        <v>0</v>
      </c>
      <c r="AQ1047064" s="36" t="n">
        <f aca="false">IF(AND(AO1047064=1,N1047064="undisclosed")=TRUE(),1,0)</f>
        <v>0</v>
      </c>
      <c r="AR1047064" s="36" t="n">
        <f aca="false">IFERROR(IF(SEARCH("ammuni",I1047064,1)&gt;0,1,0),0)</f>
        <v>0</v>
      </c>
      <c r="AS1047064" s="5" t="str">
        <f aca="false">VLOOKUP($I1047064,'[1]Price List, Weapons &amp; Items'!B$1:L$1048576,COLUMN('[1]Price List, Weapons &amp; Items'!$J$11)-1,0)</f>
        <v>Media reports (incl. social media)</v>
      </c>
      <c r="AT1047064" s="5" t="str">
        <f aca="false">IF(I1047064=".",".",VLOOKUP($I1047064,'[1]Price List, Weapons &amp; Items'!B$1:J$1048576,3,0))</f>
        <v>Military equipment</v>
      </c>
      <c r="AU1047064" s="13" t="str">
        <f aca="true">IF(AG1047064=1,(OFFSET(I1047064,0,0,COUNTIF(#REF!,A1047064),1)),"")</f>
        <v/>
      </c>
      <c r="AV1047064" s="5" t="n">
        <f aca="false">VLOOKUP($I1047064,'[1]Price List, Weapons &amp; Items'!B$1:L$1048576,COLUMN('[1]Price List, Weapons &amp; Items'!$L$11)-1,0)</f>
        <v>0</v>
      </c>
      <c r="AW1047064" s="5" t="n">
        <f aca="false">IF(U1047064="Yes",1,0)</f>
        <v>1</v>
      </c>
      <c r="AX1047064" s="5" t="n">
        <f aca="false">IF(D1047064="Military",IF(OR(IFERROR(SEARCH("equipment",E1047064,1),0)&gt;0,IFERROR(SEARCH("weapons",E1047064,1),0)&gt;0),1,0),0)</f>
        <v>1</v>
      </c>
      <c r="AY1047064" s="5" t="str">
        <f aca="false">IFERROR(IF(VALUE(TEXT(C1047064,"mm"))=IF(AK1047064&gt;12,AK1047064-12,AK1047064),".",IF(TEXT(C1047064,"mm")="01",".",1)),"Value is not in date format")</f>
        <v>.</v>
      </c>
      <c r="AZ1047064" s="5" t="str">
        <f aca="false">IF(AND(A1047064=A1047063,C1047064=C1047063)=TRUE(),IF(F1047064=F1047063,".","1"),".")</f>
        <v>.</v>
      </c>
      <c r="BA1047064" s="5" t="str">
        <f aca="false">IF(AND(_xlfn.ISFORMULA(R1047064),_xlfn.ISFORMULA(S1047064),_xlfn.ISFORMULA(T1047064))=TRUE(),".",1)</f>
        <v>.</v>
      </c>
      <c r="BB1047064" s="5" t="str">
        <f aca="false">IF(T1047064&lt;&gt;".",IF(T1047064&gt;S1047064,1,"."),".")</f>
        <v>.</v>
      </c>
      <c r="BC1047064" s="5" t="n">
        <f aca="false">IFERROR(VLOOKUP(B1047064,'[1]Share, Heavy Weapons to Ukraine'!B$1:AA$1048576,COLUMN('[1]Share, Heavy Weapons to Ukraine'!C1047073)-1,0),0)</f>
        <v>1</v>
      </c>
      <c r="BD1047064" s="5" t="n">
        <f aca="false">VLOOKUP(Sheet1!B1047064,'[1]Country Summary (€)'!B$1:F$1048576,COLUMN('[1]Country Summary (€)'!C1047074)-1,FALSE())</f>
        <v>0</v>
      </c>
      <c r="BE1047064" s="5" t="str">
        <f aca="false">IF(AND(AG1047064=1,D1047064="Military",H1047064&lt;&gt;"Not given")=TRUE(),IF(SUMIFS(#REF!,#REF!,A1047064)&gt;0,ABS((SUMIFS(#REF!,#REF!,A1047064)/VLOOKUP("USD",'[1]Exchange Rates'!B$1:C$1048576,2,0)))/S1047064,"."),".")</f>
        <v>.</v>
      </c>
      <c r="BF1047064" s="1" t="str">
        <f aca="false">IF(AND(AG1047064=1,D1047064="Military",H1047064&lt;&gt;"Not given")=TRUE(),IF(SUMIFS(#REF!,#REF!,A1047064)&gt;0,IF((ABS((SUMIFS(#REF!,#REF!,A1047064)/VLOOKUP("USD",'[1]Exchange Rates'!B$1:C$1048576,2,0)))/S1047064)&gt;1,(SUMIFS(#REF!,#REF!,A1047064)-S1047064)/S1047064,(S1047064-SUMIFS(#REF!,#REF!,A1047064))/SUMIFS(#REF!,#REF!,A1047064)),"."),".")</f>
        <v>.</v>
      </c>
    </row>
    <row r="1047065" customFormat="false" ht="15.75" hidden="false" customHeight="true" outlineLevel="0" collapsed="false">
      <c r="A1047065" s="55" t="s">
        <v>405</v>
      </c>
      <c r="B1047065" s="3" t="s">
        <v>57</v>
      </c>
      <c r="C1047065" s="2" t="n">
        <v>44743</v>
      </c>
      <c r="D1047065" s="3" t="s">
        <v>105</v>
      </c>
      <c r="E1047065" s="3" t="s">
        <v>106</v>
      </c>
      <c r="F1047065" s="4" t="s">
        <v>422</v>
      </c>
      <c r="G1047065" s="5" t="s">
        <v>61</v>
      </c>
      <c r="H1047065" s="6" t="n">
        <v>770000000</v>
      </c>
      <c r="I1047065" s="49" t="s">
        <v>423</v>
      </c>
      <c r="J1047065" s="7" t="str">
        <f aca="false">VLOOKUP($I1047065,'[1]Price List, Weapons &amp; Items'!B$1:C$1048576,2,0)</f>
        <v>Heavy weapon</v>
      </c>
      <c r="K1047065" s="7" t="str">
        <f aca="false">IF(I1047065=".",I1047065,VLOOKUP($I1047065,'[1]Price List, Weapons &amp; Items'!B$1:D$1048576,3,0))</f>
        <v>Anti-aircraft surface-to-air missile (SAM) system (short-range)</v>
      </c>
      <c r="L1047065" s="8" t="n">
        <f aca="false">VLOOKUP(I1047065,'[1]Price List, Weapons &amp; Items'!B$1:E$1048576,4,0)</f>
        <v>0</v>
      </c>
      <c r="M1047065" s="9" t="n">
        <v>2</v>
      </c>
      <c r="N1047065" s="9" t="n">
        <v>2</v>
      </c>
      <c r="O1047065" s="9" t="n">
        <f aca="false">VLOOKUP($I1047065,'[1]Price List, Weapons &amp; Items'!B$1:G$1048576,6,0)</f>
        <v>50000000</v>
      </c>
      <c r="P1047065" s="6" t="str">
        <f aca="false">IF(TYPE(M1047065)=1,IF(TYPE(O1047065)=1,M1047065*O1047065,"No price"),".")</f>
        <v>No price</v>
      </c>
      <c r="Q1047065" s="6" t="str">
        <f aca="false">IF(TYPE(N1047065)=1,IF(TYPE(O1047065)=1,N1047065*O1047065,"No price"),".")</f>
        <v>No price</v>
      </c>
      <c r="R1047065" s="6" t="str">
        <f aca="false">IF(AG1047065=1,IF(H1047065&lt;&gt;"Not given",H1047065,IF(TYPE(H1047065)=2,IF(SUMIFS(#REF!,#REF!,A1047065)&gt;0,SUMIFS(#REF!,#REF!,A1047065),"."),"Format error")),"")</f>
        <v/>
      </c>
      <c r="S1047065" s="6" t="str">
        <f aca="false">IF(AND(AG1047065=1,R1047065&lt;&gt;".")=TRUE(),R1047065/VLOOKUP(G1047065,'[1]Exchange Rates'!B$1:C$1048576,2,0),IF(R1047065=".",".",""))</f>
        <v/>
      </c>
      <c r="T1047065" s="6" t="str">
        <f aca="false">IF(AG1047065=1,IF(AI1047065="Value is not given at all",".",IF(AI1047065="Value is given by the source",S1047065,IF(AI1047065="Value is calculated with prices",(IF(SUMIFS(#REF!,#REF!,A1047065)&gt;0,SUMIFS(#REF!,#REF!,A1047065),"."))/VLOOKUP("USD",'[1]Exchange Rates'!B$1:C$1048576,2,0),"Error with coding"))),"")</f>
        <v/>
      </c>
      <c r="U1047065" s="5" t="s">
        <v>63</v>
      </c>
      <c r="V1047065" s="47" t="s">
        <v>248</v>
      </c>
      <c r="W1047065" s="61" t="s">
        <v>72</v>
      </c>
      <c r="X1047065" s="62" t="s">
        <v>76</v>
      </c>
      <c r="Y1047065" s="63" t="s">
        <v>152</v>
      </c>
      <c r="Z1047065" s="5" t="n">
        <v>0</v>
      </c>
      <c r="AA1047065" s="5" t="n">
        <v>0</v>
      </c>
      <c r="AB1047065" s="5" t="n">
        <f aca="false">IF(AND(D1047065="Humanitarian", AE1047065&lt;&gt;"."), 1, 0)</f>
        <v>0</v>
      </c>
      <c r="AC1047065" s="5" t="n">
        <f aca="false">IF(OR(M1047065="undisclosed", M1047065="."), 0, IF(M1047065=N1047065, 1, 0))</f>
        <v>1</v>
      </c>
      <c r="AD1047065" s="5" t="n">
        <v>0</v>
      </c>
      <c r="AE1047065" s="86" t="s">
        <v>424</v>
      </c>
      <c r="AF1047065" s="12" t="str">
        <f aca="false">""</f>
        <v/>
      </c>
      <c r="AG1047065" s="36" t="n">
        <v>0</v>
      </c>
      <c r="AH1047065" s="67" t="s">
        <v>66</v>
      </c>
      <c r="AI1047065" s="36" t="s">
        <v>67</v>
      </c>
      <c r="AJ1047065" s="36" t="n">
        <v>1</v>
      </c>
      <c r="AK1047065" s="36" t="n">
        <v>7</v>
      </c>
      <c r="AL1047065" s="36" t="n">
        <v>0</v>
      </c>
      <c r="AM1047065" s="36" t="n">
        <f aca="false">IF(OR(AN1047065="2022-2023",AN1047065=2022), 1, 0)</f>
        <v>1</v>
      </c>
      <c r="AN1047065" s="36" t="s">
        <v>68</v>
      </c>
      <c r="AO1047065" s="36" t="n">
        <f aca="false">VLOOKUP($I1047065,'[1]Price List, Weapons &amp; Items'!B$1:F$1048576,5,0)</f>
        <v>0</v>
      </c>
      <c r="AP1047065" s="36" t="n">
        <f aca="false">IF(AND(AO1047065=1,M1047065="undisclosed")=TRUE(),1,0)</f>
        <v>0</v>
      </c>
      <c r="AQ1047065" s="36" t="n">
        <f aca="false">IF(AND(AO1047065=1,N1047065="undisclosed")=TRUE(),1,0)</f>
        <v>0</v>
      </c>
      <c r="AR1047065" s="36" t="n">
        <f aca="false">IFERROR(IF(SEARCH("ammuni",I1047065,1)&gt;0,1,0),0)</f>
        <v>0</v>
      </c>
      <c r="AS1047065" s="5" t="str">
        <f aca="false">VLOOKUP($I1047065,'[1]Price List, Weapons &amp; Items'!B$1:L$1048576,COLUMN('[1]Price List, Weapons &amp; Items'!$J$11)-1,0)</f>
        <v>Military media (incl. websites)</v>
      </c>
      <c r="AT1047065" s="5" t="str">
        <f aca="false">IF(I1047065=".",".",VLOOKUP($I1047065,'[1]Price List, Weapons &amp; Items'!B$1:J$1048576,3,0))</f>
        <v>Anti-aircraft surface-to-air missile (SAM) system (short-range)</v>
      </c>
      <c r="AU1047065" s="13" t="str">
        <f aca="true">IF(AG1047065=1,(OFFSET(I1047065,0,0,COUNTIF(#REF!,A1047065),1)),"")</f>
        <v/>
      </c>
      <c r="AV1047065" s="5" t="n">
        <f aca="false">VLOOKUP($I1047065,'[1]Price List, Weapons &amp; Items'!B$1:L$1048576,COLUMN('[1]Price List, Weapons &amp; Items'!$L$11)-1,0)</f>
        <v>0</v>
      </c>
      <c r="AW1047065" s="5" t="n">
        <f aca="false">IF(U1047065="Yes",1,0)</f>
        <v>1</v>
      </c>
      <c r="AX1047065" s="5" t="n">
        <f aca="false">IF(D1047065="Military",IF(OR(IFERROR(SEARCH("equipment",E1047065,1),0)&gt;0,IFERROR(SEARCH("weapons",E1047065,1),0)&gt;0),1,0),0)</f>
        <v>1</v>
      </c>
      <c r="AY1047065" s="5" t="str">
        <f aca="false">IFERROR(IF(VALUE(TEXT(C1047065,"mm"))=IF(AK1047065&gt;12,AK1047065-12,AK1047065),".",IF(TEXT(C1047065,"mm")="01",".",1)),"Value is not in date format")</f>
        <v>.</v>
      </c>
      <c r="AZ1047065" s="5" t="str">
        <f aca="false">IF(AND(A1047065=A1047064,C1047065=C1047064)=TRUE(),IF(F1047065=F1047064,".","1"),".")</f>
        <v>.</v>
      </c>
      <c r="BA1047065" s="5" t="str">
        <f aca="false">IF(AND(_xlfn.ISFORMULA(R1047065),_xlfn.ISFORMULA(S1047065),_xlfn.ISFORMULA(T1047065))=TRUE(),".",1)</f>
        <v>.</v>
      </c>
      <c r="BB1047065" s="5" t="str">
        <f aca="false">IF(T1047065&lt;&gt;".",IF(T1047065&gt;S1047065,1,"."),".")</f>
        <v>.</v>
      </c>
      <c r="BC1047065" s="5" t="n">
        <f aca="false">IFERROR(VLOOKUP(B1047065,'[1]Share, Heavy Weapons to Ukraine'!B$1:AA$1048576,COLUMN('[1]Share, Heavy Weapons to Ukraine'!C1047074)-1,0),0)</f>
        <v>1</v>
      </c>
      <c r="BD1047065" s="5" t="n">
        <f aca="false">VLOOKUP(Sheet1!B1047065,'[1]Country Summary (€)'!B$1:F$1048576,COLUMN('[1]Country Summary (€)'!C1047075)-1,FALSE())</f>
        <v>0</v>
      </c>
      <c r="BE1047065" s="5" t="str">
        <f aca="false">IF(AND(AG1047065=1,D1047065="Military",H1047065&lt;&gt;"Not given")=TRUE(),IF(SUMIFS(#REF!,#REF!,A1047065)&gt;0,ABS((SUMIFS(#REF!,#REF!,A1047065)/VLOOKUP("USD",'[1]Exchange Rates'!B$1:C$1048576,2,0)))/S1047065,"."),".")</f>
        <v>.</v>
      </c>
      <c r="BF1047065" s="1" t="str">
        <f aca="false">IF(AND(AG1047065=1,D1047065="Military",H1047065&lt;&gt;"Not given")=TRUE(),IF(SUMIFS(#REF!,#REF!,A1047065)&gt;0,IF((ABS((SUMIFS(#REF!,#REF!,A1047065)/VLOOKUP("USD",'[1]Exchange Rates'!B$1:C$1048576,2,0)))/S1047065)&gt;1,(SUMIFS(#REF!,#REF!,A1047065)-S1047065)/S1047065,(S1047065-SUMIFS(#REF!,#REF!,A1047065))/SUMIFS(#REF!,#REF!,A1047065)),"."),".")</f>
        <v>.</v>
      </c>
    </row>
    <row r="1047066" customFormat="false" ht="15.75" hidden="false" customHeight="true" outlineLevel="0" collapsed="false">
      <c r="A1047066" s="55" t="s">
        <v>405</v>
      </c>
      <c r="B1047066" s="3" t="s">
        <v>57</v>
      </c>
      <c r="C1047066" s="2" t="n">
        <v>44743</v>
      </c>
      <c r="D1047066" s="3" t="s">
        <v>105</v>
      </c>
      <c r="E1047066" s="3" t="s">
        <v>106</v>
      </c>
      <c r="F1047066" s="4" t="s">
        <v>422</v>
      </c>
      <c r="G1047066" s="5" t="s">
        <v>61</v>
      </c>
      <c r="H1047066" s="6" t="n">
        <v>770000000</v>
      </c>
      <c r="I1047066" s="49" t="s">
        <v>147</v>
      </c>
      <c r="J1047066" s="7" t="str">
        <f aca="false">VLOOKUP($I1047066,'[1]Price List, Weapons &amp; Items'!B$1:C$1048576,2,0)</f>
        <v>Ammunition for heavy weapon</v>
      </c>
      <c r="K1047066" s="7" t="str">
        <f aca="false">IF(I1047066=".",I1047066,VLOOKUP($I1047066,'[1]Price List, Weapons &amp; Items'!B$1:D$1048576,3,0))</f>
        <v>155mm howitzer ammunition</v>
      </c>
      <c r="L1047066" s="8" t="n">
        <f aca="false">VLOOKUP(I1047066,'[1]Price List, Weapons &amp; Items'!B$1:E$1048576,4,0)</f>
        <v>0</v>
      </c>
      <c r="M1047066" s="9" t="n">
        <v>150000</v>
      </c>
      <c r="N1047066" s="9" t="s">
        <v>166</v>
      </c>
      <c r="O1047066" s="9" t="n">
        <f aca="false">VLOOKUP($I1047066,'[1]Price List, Weapons &amp; Items'!B$1:G$1048576,6,0)</f>
        <v>3800</v>
      </c>
      <c r="P1047066" s="6" t="str">
        <f aca="false">IF(TYPE(M1047066)=1,IF(TYPE(O1047066)=1,M1047066*O1047066,"No price"),".")</f>
        <v>No price</v>
      </c>
      <c r="Q1047066" s="6" t="str">
        <f aca="false">IF(TYPE(N1047066)=1,IF(TYPE(O1047066)=1,N1047066*O1047066,"No price"),".")</f>
        <v>.</v>
      </c>
      <c r="R1047066" s="6" t="str">
        <f aca="false">IF(AG1047066=1,IF(H1047066&lt;&gt;"Not given",H1047066,IF(TYPE(H1047066)=2,IF(SUMIFS(#REF!,#REF!,A1047066)&gt;0,SUMIFS(#REF!,#REF!,A1047066),"."),"Format error")),"")</f>
        <v/>
      </c>
      <c r="S1047066" s="6" t="str">
        <f aca="false">IF(AND(AG1047066=1,R1047066&lt;&gt;".")=TRUE(),R1047066/VLOOKUP(G1047066,'[1]Exchange Rates'!B$1:C$1048576,2,0),IF(R1047066=".",".",""))</f>
        <v/>
      </c>
      <c r="T1047066" s="6" t="str">
        <f aca="false">IF(AG1047066=1,IF(AI1047066="Value is not given at all",".",IF(AI1047066="Value is given by the source",S1047066,IF(AI1047066="Value is calculated with prices",(IF(SUMIFS(#REF!,#REF!,A1047066)&gt;0,SUMIFS(#REF!,#REF!,A1047066),"."))/VLOOKUP("USD",'[1]Exchange Rates'!B$1:C$1048576,2,0),"Error with coding"))),"")</f>
        <v/>
      </c>
      <c r="U1047066" s="5" t="s">
        <v>63</v>
      </c>
      <c r="V1047066" s="47" t="s">
        <v>248</v>
      </c>
      <c r="W1047066" s="61" t="s">
        <v>72</v>
      </c>
      <c r="X1047066" s="62" t="s">
        <v>76</v>
      </c>
      <c r="Y1047066" s="63" t="s">
        <v>154</v>
      </c>
      <c r="Z1047066" s="5" t="n">
        <v>0</v>
      </c>
      <c r="AA1047066" s="5" t="n">
        <v>0</v>
      </c>
      <c r="AB1047066" s="5" t="n">
        <f aca="false">IF(AND(D1047066="Humanitarian", AE1047066&lt;&gt;"."), 1, 0)</f>
        <v>0</v>
      </c>
      <c r="AC1047066" s="5" t="n">
        <f aca="false">IF(OR(M1047066="undisclosed", M1047066="."), 0, IF(M1047066=N1047066, 1, 0))</f>
        <v>0</v>
      </c>
      <c r="AD1047066" s="5" t="n">
        <v>0</v>
      </c>
      <c r="AE1047066" s="1" t="s">
        <v>62</v>
      </c>
      <c r="AF1047066" s="12" t="str">
        <f aca="false">""</f>
        <v/>
      </c>
      <c r="AG1047066" s="36" t="n">
        <v>0</v>
      </c>
      <c r="AH1047066" s="67" t="s">
        <v>66</v>
      </c>
      <c r="AI1047066" s="36" t="s">
        <v>67</v>
      </c>
      <c r="AJ1047066" s="36" t="n">
        <v>1</v>
      </c>
      <c r="AK1047066" s="36" t="n">
        <v>7</v>
      </c>
      <c r="AL1047066" s="36" t="n">
        <v>0</v>
      </c>
      <c r="AM1047066" s="36" t="n">
        <f aca="false">IF(OR(AN1047066="2022-2023",AN1047066=2022), 1, 0)</f>
        <v>1</v>
      </c>
      <c r="AN1047066" s="36" t="s">
        <v>68</v>
      </c>
      <c r="AO1047066" s="36" t="n">
        <f aca="false">VLOOKUP($I1047066,'[1]Price List, Weapons &amp; Items'!B$1:F$1048576,5,0)</f>
        <v>1</v>
      </c>
      <c r="AP1047066" s="36" t="n">
        <f aca="false">IF(AND(AO1047066=1,M1047066="undisclosed")=TRUE(),1,0)</f>
        <v>0</v>
      </c>
      <c r="AQ1047066" s="36" t="n">
        <f aca="false">IF(AND(AO1047066=1,N1047066="undisclosed")=TRUE(),1,0)</f>
        <v>1</v>
      </c>
      <c r="AR1047066" s="36" t="n">
        <f aca="false">IFERROR(IF(SEARCH("ammuni",I1047066,1)&gt;0,1,0),0)</f>
        <v>0</v>
      </c>
      <c r="AS1047066" s="5" t="str">
        <f aca="false">VLOOKUP($I1047066,'[1]Price List, Weapons &amp; Items'!B$1:L$1048576,COLUMN('[1]Price List, Weapons &amp; Items'!$J$11)-1,0)</f>
        <v>Government information</v>
      </c>
      <c r="AT1047066" s="5" t="str">
        <f aca="false">IF(I1047066=".",".",VLOOKUP($I1047066,'[1]Price List, Weapons &amp; Items'!B$1:J$1048576,3,0))</f>
        <v>155mm howitzer ammunition</v>
      </c>
      <c r="AU1047066" s="13" t="str">
        <f aca="true">IF(AG1047066=1,(OFFSET(I1047066,0,0,COUNTIF(#REF!,A1047066),1)),"")</f>
        <v/>
      </c>
      <c r="AV1047066" s="5" t="n">
        <f aca="false">VLOOKUP($I1047066,'[1]Price List, Weapons &amp; Items'!B$1:L$1048576,COLUMN('[1]Price List, Weapons &amp; Items'!$L$11)-1,0)</f>
        <v>0</v>
      </c>
      <c r="AW1047066" s="5" t="n">
        <f aca="false">IF(U1047066="Yes",1,0)</f>
        <v>1</v>
      </c>
      <c r="AX1047066" s="5" t="n">
        <f aca="false">IF(D1047066="Military",IF(OR(IFERROR(SEARCH("equipment",E1047066,1),0)&gt;0,IFERROR(SEARCH("weapons",E1047066,1),0)&gt;0),1,0),0)</f>
        <v>1</v>
      </c>
      <c r="AY1047066" s="5" t="str">
        <f aca="false">IFERROR(IF(VALUE(TEXT(C1047066,"mm"))=IF(AK1047066&gt;12,AK1047066-12,AK1047066),".",IF(TEXT(C1047066,"mm")="01",".",1)),"Value is not in date format")</f>
        <v>.</v>
      </c>
      <c r="AZ1047066" s="5" t="str">
        <f aca="false">IF(AND(A1047066=A1047065,C1047066=C1047065)=TRUE(),IF(F1047066=F1047065,".","1"),".")</f>
        <v>.</v>
      </c>
      <c r="BA1047066" s="5" t="str">
        <f aca="false">IF(AND(_xlfn.ISFORMULA(R1047066),_xlfn.ISFORMULA(S1047066),_xlfn.ISFORMULA(T1047066))=TRUE(),".",1)</f>
        <v>.</v>
      </c>
      <c r="BB1047066" s="5" t="str">
        <f aca="false">IF(T1047066&lt;&gt;".",IF(T1047066&gt;S1047066,1,"."),".")</f>
        <v>.</v>
      </c>
      <c r="BC1047066" s="5" t="n">
        <f aca="false">IFERROR(VLOOKUP(B1047066,'[1]Share, Heavy Weapons to Ukraine'!B$1:AA$1048576,COLUMN('[1]Share, Heavy Weapons to Ukraine'!C1047075)-1,0),0)</f>
        <v>1</v>
      </c>
      <c r="BD1047066" s="5" t="n">
        <f aca="false">VLOOKUP(Sheet1!B1047066,'[1]Country Summary (€)'!B$1:F$1048576,COLUMN('[1]Country Summary (€)'!C1047076)-1,FALSE())</f>
        <v>0</v>
      </c>
      <c r="BE1047066" s="5" t="str">
        <f aca="false">IF(AND(AG1047066=1,D1047066="Military",H1047066&lt;&gt;"Not given")=TRUE(),IF(SUMIFS(#REF!,#REF!,A1047066)&gt;0,ABS((SUMIFS(#REF!,#REF!,A1047066)/VLOOKUP("USD",'[1]Exchange Rates'!B$1:C$1048576,2,0)))/S1047066,"."),".")</f>
        <v>.</v>
      </c>
      <c r="BF1047066" s="1" t="str">
        <f aca="false">IF(AND(AG1047066=1,D1047066="Military",H1047066&lt;&gt;"Not given")=TRUE(),IF(SUMIFS(#REF!,#REF!,A1047066)&gt;0,IF((ABS((SUMIFS(#REF!,#REF!,A1047066)/VLOOKUP("USD",'[1]Exchange Rates'!B$1:C$1048576,2,0)))/S1047066)&gt;1,(SUMIFS(#REF!,#REF!,A1047066)-S1047066)/S1047066,(S1047066-SUMIFS(#REF!,#REF!,A1047066))/SUMIFS(#REF!,#REF!,A1047066)),"."),".")</f>
        <v>.</v>
      </c>
    </row>
    <row r="1047067" customFormat="false" ht="15.75" hidden="false" customHeight="true" outlineLevel="0" collapsed="false">
      <c r="A1047067" s="55" t="s">
        <v>405</v>
      </c>
      <c r="B1047067" s="3" t="s">
        <v>57</v>
      </c>
      <c r="C1047067" s="2" t="n">
        <v>44743</v>
      </c>
      <c r="D1047067" s="3" t="s">
        <v>105</v>
      </c>
      <c r="E1047067" s="3" t="s">
        <v>106</v>
      </c>
      <c r="F1047067" s="4" t="s">
        <v>422</v>
      </c>
      <c r="G1047067" s="5" t="s">
        <v>61</v>
      </c>
      <c r="H1047067" s="6" t="n">
        <v>770000000</v>
      </c>
      <c r="I1047067" s="1" t="s">
        <v>149</v>
      </c>
      <c r="J1047067" s="7" t="str">
        <f aca="false">VLOOKUP($I1047067,'[1]Price List, Weapons &amp; Items'!B$1:C$1048576,2,0)</f>
        <v>Military equipment</v>
      </c>
      <c r="K1047067" s="7" t="str">
        <f aca="false">IF(I1047067=".",I1047067,VLOOKUP($I1047067,'[1]Price List, Weapons &amp; Items'!B$1:D$1048576,3,0))</f>
        <v>Military equipment</v>
      </c>
      <c r="L1047067" s="8" t="n">
        <f aca="false">VLOOKUP(I1047067,'[1]Price List, Weapons &amp; Items'!B$1:E$1048576,4,0)</f>
        <v>0</v>
      </c>
      <c r="M1047067" s="9" t="n">
        <v>4</v>
      </c>
      <c r="N1047067" s="9" t="s">
        <v>166</v>
      </c>
      <c r="O1047067" s="9" t="n">
        <f aca="false">VLOOKUP($I1047067,'[1]Price List, Weapons &amp; Items'!B$1:G$1048576,6,0)</f>
        <v>8888888</v>
      </c>
      <c r="P1047067" s="6" t="str">
        <f aca="false">IF(TYPE(M1047067)=1,IF(TYPE(O1047067)=1,M1047067*O1047067,"No price"),".")</f>
        <v>No price</v>
      </c>
      <c r="Q1047067" s="6" t="str">
        <f aca="false">IF(TYPE(N1047067)=1,IF(TYPE(O1047067)=1,N1047067*O1047067,"No price"),".")</f>
        <v>.</v>
      </c>
      <c r="R1047067" s="6" t="str">
        <f aca="false">IF(AG1047067=1,IF(H1047067&lt;&gt;"Not given",H1047067,IF(TYPE(H1047067)=2,IF(SUMIFS(#REF!,#REF!,A1047067)&gt;0,SUMIFS(#REF!,#REF!,A1047067),"."),"Format error")),"")</f>
        <v/>
      </c>
      <c r="S1047067" s="6" t="str">
        <f aca="false">IF(AND(AG1047067=1,R1047067&lt;&gt;".")=TRUE(),R1047067/VLOOKUP(G1047067,'[1]Exchange Rates'!B$1:C$1048576,2,0),IF(R1047067=".",".",""))</f>
        <v/>
      </c>
      <c r="T1047067" s="6" t="str">
        <f aca="false">IF(AG1047067=1,IF(AI1047067="Value is not given at all",".",IF(AI1047067="Value is given by the source",S1047067,IF(AI1047067="Value is calculated with prices",(IF(SUMIFS(#REF!,#REF!,A1047067)&gt;0,SUMIFS(#REF!,#REF!,A1047067),"."))/VLOOKUP("USD",'[1]Exchange Rates'!B$1:C$1048576,2,0),"Error with coding"))),"")</f>
        <v/>
      </c>
      <c r="U1047067" s="5" t="s">
        <v>63</v>
      </c>
      <c r="V1047067" s="47" t="s">
        <v>248</v>
      </c>
      <c r="W1047067" s="61" t="s">
        <v>72</v>
      </c>
      <c r="X1047067" s="62" t="s">
        <v>76</v>
      </c>
      <c r="Y1047067" s="63" t="s">
        <v>156</v>
      </c>
      <c r="Z1047067" s="5" t="n">
        <v>0</v>
      </c>
      <c r="AA1047067" s="5" t="n">
        <v>0</v>
      </c>
      <c r="AB1047067" s="5" t="n">
        <f aca="false">IF(AND(D1047067="Humanitarian", AE1047067&lt;&gt;"."), 1, 0)</f>
        <v>0</v>
      </c>
      <c r="AC1047067" s="5" t="n">
        <f aca="false">IF(OR(M1047067="undisclosed", M1047067="."), 0, IF(M1047067=N1047067, 1, 0))</f>
        <v>0</v>
      </c>
      <c r="AD1047067" s="5" t="n">
        <v>0</v>
      </c>
      <c r="AE1047067" s="1" t="s">
        <v>62</v>
      </c>
      <c r="AF1047067" s="12" t="str">
        <f aca="false">""</f>
        <v/>
      </c>
      <c r="AG1047067" s="36" t="n">
        <v>0</v>
      </c>
      <c r="AH1047067" s="67" t="s">
        <v>66</v>
      </c>
      <c r="AI1047067" s="36" t="s">
        <v>67</v>
      </c>
      <c r="AJ1047067" s="36" t="n">
        <v>1</v>
      </c>
      <c r="AK1047067" s="36" t="n">
        <v>7</v>
      </c>
      <c r="AL1047067" s="36" t="n">
        <v>0</v>
      </c>
      <c r="AM1047067" s="36" t="n">
        <f aca="false">IF(OR(AN1047067="2022-2023",AN1047067=2022), 1, 0)</f>
        <v>1</v>
      </c>
      <c r="AN1047067" s="36" t="s">
        <v>68</v>
      </c>
      <c r="AO1047067" s="36" t="n">
        <f aca="false">VLOOKUP($I1047067,'[1]Price List, Weapons &amp; Items'!B$1:F$1048576,5,0)</f>
        <v>0</v>
      </c>
      <c r="AP1047067" s="36" t="n">
        <f aca="false">IF(AND(AO1047067=1,M1047067="undisclosed")=TRUE(),1,0)</f>
        <v>0</v>
      </c>
      <c r="AQ1047067" s="36" t="n">
        <f aca="false">IF(AND(AO1047067=1,N1047067="undisclosed")=TRUE(),1,0)</f>
        <v>0</v>
      </c>
      <c r="AR1047067" s="36" t="n">
        <f aca="false">IFERROR(IF(SEARCH("ammuni",I1047067,1)&gt;0,1,0),0)</f>
        <v>0</v>
      </c>
      <c r="AS1047067" s="5" t="str">
        <f aca="false">VLOOKUP($I1047067,'[1]Price List, Weapons &amp; Items'!B$1:L$1048576,COLUMN('[1]Price List, Weapons &amp; Items'!$J$11)-1,0)</f>
        <v>Military media (incl. websites)</v>
      </c>
      <c r="AT1047067" s="5" t="str">
        <f aca="false">IF(I1047067=".",".",VLOOKUP($I1047067,'[1]Price List, Weapons &amp; Items'!B$1:J$1048576,3,0))</f>
        <v>Military equipment</v>
      </c>
      <c r="AU1047067" s="13" t="str">
        <f aca="true">IF(AG1047067=1,(OFFSET(I1047067,0,0,COUNTIF(#REF!,A1047067),1)),"")</f>
        <v/>
      </c>
      <c r="AV1047067" s="5" t="n">
        <f aca="false">VLOOKUP($I1047067,'[1]Price List, Weapons &amp; Items'!B$1:L$1048576,COLUMN('[1]Price List, Weapons &amp; Items'!$L$11)-1,0)</f>
        <v>0</v>
      </c>
      <c r="AW1047067" s="5" t="n">
        <f aca="false">IF(U1047067="Yes",1,0)</f>
        <v>1</v>
      </c>
      <c r="AX1047067" s="5" t="n">
        <f aca="false">IF(D1047067="Military",IF(OR(IFERROR(SEARCH("equipment",E1047067,1),0)&gt;0,IFERROR(SEARCH("weapons",E1047067,1),0)&gt;0),1,0),0)</f>
        <v>1</v>
      </c>
      <c r="AY1047067" s="5" t="str">
        <f aca="false">IFERROR(IF(VALUE(TEXT(C1047067,"mm"))=IF(AK1047067&gt;12,AK1047067-12,AK1047067),".",IF(TEXT(C1047067,"mm")="01",".",1)),"Value is not in date format")</f>
        <v>.</v>
      </c>
      <c r="AZ1047067" s="5" t="str">
        <f aca="false">IF(AND(A1047067=A1047066,C1047067=C1047066)=TRUE(),IF(F1047067=F1047066,".","1"),".")</f>
        <v>.</v>
      </c>
      <c r="BA1047067" s="5" t="str">
        <f aca="false">IF(AND(_xlfn.ISFORMULA(R1047067),_xlfn.ISFORMULA(S1047067),_xlfn.ISFORMULA(T1047067))=TRUE(),".",1)</f>
        <v>.</v>
      </c>
      <c r="BB1047067" s="5" t="str">
        <f aca="false">IF(T1047067&lt;&gt;".",IF(T1047067&gt;S1047067,1,"."),".")</f>
        <v>.</v>
      </c>
      <c r="BC1047067" s="5" t="n">
        <f aca="false">IFERROR(VLOOKUP(B1047067,'[1]Share, Heavy Weapons to Ukraine'!B$1:AA$1048576,COLUMN('[1]Share, Heavy Weapons to Ukraine'!C1047076)-1,0),0)</f>
        <v>1</v>
      </c>
      <c r="BD1047067" s="5" t="n">
        <f aca="false">VLOOKUP(Sheet1!B1047067,'[1]Country Summary (€)'!B$1:F$1048576,COLUMN('[1]Country Summary (€)'!C1047077)-1,FALSE())</f>
        <v>0</v>
      </c>
      <c r="BE1047067" s="5" t="str">
        <f aca="false">IF(AND(AG1047067=1,D1047067="Military",H1047067&lt;&gt;"Not given")=TRUE(),IF(SUMIFS(#REF!,#REF!,A1047067)&gt;0,ABS((SUMIFS(#REF!,#REF!,A1047067)/VLOOKUP("USD",'[1]Exchange Rates'!B$1:C$1048576,2,0)))/S1047067,"."),".")</f>
        <v>.</v>
      </c>
      <c r="BF1047067" s="1" t="str">
        <f aca="false">IF(AND(AG1047067=1,D1047067="Military",H1047067&lt;&gt;"Not given")=TRUE(),IF(SUMIFS(#REF!,#REF!,A1047067)&gt;0,IF((ABS((SUMIFS(#REF!,#REF!,A1047067)/VLOOKUP("USD",'[1]Exchange Rates'!B$1:C$1048576,2,0)))/S1047067)&gt;1,(SUMIFS(#REF!,#REF!,A1047067)-S1047067)/S1047067,(S1047067-SUMIFS(#REF!,#REF!,A1047067))/SUMIFS(#REF!,#REF!,A1047067)),"."),".")</f>
        <v>.</v>
      </c>
    </row>
    <row r="1047068" customFormat="false" ht="15.75" hidden="false" customHeight="true" outlineLevel="0" collapsed="false">
      <c r="A1047068" s="55" t="s">
        <v>405</v>
      </c>
      <c r="B1047068" s="3" t="s">
        <v>57</v>
      </c>
      <c r="C1047068" s="2" t="n">
        <v>44764</v>
      </c>
      <c r="D1047068" s="3" t="s">
        <v>105</v>
      </c>
      <c r="E1047068" s="3" t="s">
        <v>106</v>
      </c>
      <c r="F1047068" s="4" t="s">
        <v>425</v>
      </c>
      <c r="G1047068" s="5" t="s">
        <v>61</v>
      </c>
      <c r="H1047068" s="6" t="n">
        <v>95000000</v>
      </c>
      <c r="I1047068" s="1" t="s">
        <v>185</v>
      </c>
      <c r="J1047068" s="7" t="str">
        <f aca="false">VLOOKUP($I1047068,'[1]Price List, Weapons &amp; Items'!B$1:C$1048576,2,0)</f>
        <v>Aviation and drones</v>
      </c>
      <c r="K1047068" s="7" t="str">
        <f aca="false">IF(I1047068=".",I1047068,VLOOKUP($I1047068,'[1]Price List, Weapons &amp; Items'!B$1:D$1048576,3,0))</f>
        <v>drone</v>
      </c>
      <c r="L1047068" s="8" t="n">
        <f aca="false">VLOOKUP(I1047068,'[1]Price List, Weapons &amp; Items'!B$1:E$1048576,4,0)</f>
        <v>0</v>
      </c>
      <c r="M1047068" s="9" t="n">
        <v>580</v>
      </c>
      <c r="N1047068" s="9" t="s">
        <v>166</v>
      </c>
      <c r="O1047068" s="9" t="n">
        <f aca="false">VLOOKUP($I1047068,'[1]Price List, Weapons &amp; Items'!B$1:G$1048576,6,0)</f>
        <v>163793</v>
      </c>
      <c r="P1047068" s="6" t="str">
        <f aca="false">IF(TYPE(M1047068)=1,IF(TYPE(O1047068)=1,M1047068*O1047068,"No price"),".")</f>
        <v>No price</v>
      </c>
      <c r="Q1047068" s="6" t="str">
        <f aca="false">IF(TYPE(N1047068)=1,IF(TYPE(O1047068)=1,N1047068*O1047068,"No price"),".")</f>
        <v>.</v>
      </c>
      <c r="R1047068" s="6" t="str">
        <f aca="false">IF(AG1047068=1,IF(H1047068&lt;&gt;"Not given",H1047068,IF(TYPE(H1047068)=2,IF(SUMIFS(#REF!,#REF!,A1047068)&gt;0,SUMIFS(#REF!,#REF!,A1047068),"."),"Format error")),"")</f>
        <v/>
      </c>
      <c r="S1047068" s="6" t="str">
        <f aca="false">IF(AND(AG1047068=1,R1047068&lt;&gt;".")=TRUE(),R1047068/VLOOKUP(G1047068,'[1]Exchange Rates'!B$1:C$1048576,2,0),IF(R1047068=".",".",""))</f>
        <v/>
      </c>
      <c r="T1047068" s="6" t="str">
        <f aca="false">IF(AG1047068=1,IF(AI1047068="Value is not given at all",".",IF(AI1047068="Value is given by the source",S1047068,IF(AI1047068="Value is calculated with prices",(IF(SUMIFS(#REF!,#REF!,A1047068)&gt;0,SUMIFS(#REF!,#REF!,A1047068),"."))/VLOOKUP("USD",'[1]Exchange Rates'!B$1:C$1048576,2,0),"Error with coding"))),"")</f>
        <v/>
      </c>
      <c r="U1047068" s="5" t="s">
        <v>63</v>
      </c>
      <c r="V1047068" s="32" t="s">
        <v>262</v>
      </c>
      <c r="W1047068" s="61" t="s">
        <v>72</v>
      </c>
      <c r="X1047068" s="62" t="s">
        <v>76</v>
      </c>
      <c r="Y1047068" s="63" t="s">
        <v>158</v>
      </c>
      <c r="Z1047068" s="5" t="n">
        <v>0</v>
      </c>
      <c r="AA1047068" s="5" t="n">
        <v>0</v>
      </c>
      <c r="AB1047068" s="5" t="n">
        <f aca="false">IF(AND(D1047068="Humanitarian", AE1047068&lt;&gt;"."), 1, 0)</f>
        <v>0</v>
      </c>
      <c r="AC1047068" s="5" t="n">
        <f aca="false">IF(OR(M1047068="undisclosed", M1047068="."), 0, IF(M1047068=N1047068, 1, 0))</f>
        <v>0</v>
      </c>
      <c r="AD1047068" s="5" t="n">
        <v>0</v>
      </c>
      <c r="AE1047068" s="1" t="s">
        <v>62</v>
      </c>
      <c r="AF1047068" s="12" t="str">
        <f aca="false">""</f>
        <v/>
      </c>
      <c r="AG1047068" s="36" t="n">
        <v>0</v>
      </c>
      <c r="AH1047068" s="67" t="s">
        <v>66</v>
      </c>
      <c r="AI1047068" s="36" t="s">
        <v>67</v>
      </c>
      <c r="AJ1047068" s="36" t="n">
        <v>1</v>
      </c>
      <c r="AK1047068" s="36" t="n">
        <v>7</v>
      </c>
      <c r="AL1047068" s="36" t="n">
        <v>0</v>
      </c>
      <c r="AM1047068" s="36" t="n">
        <f aca="false">IF(OR(AN1047068="2022-2023",AN1047068=2022), 1, 0)</f>
        <v>1</v>
      </c>
      <c r="AN1047068" s="36" t="s">
        <v>68</v>
      </c>
      <c r="AO1047068" s="36" t="n">
        <f aca="false">VLOOKUP($I1047068,'[1]Price List, Weapons &amp; Items'!B$1:F$1048576,5,0)</f>
        <v>0</v>
      </c>
      <c r="AP1047068" s="36" t="n">
        <f aca="false">IF(AND(AO1047068=1,M1047068="undisclosed")=TRUE(),1,0)</f>
        <v>0</v>
      </c>
      <c r="AQ1047068" s="36" t="n">
        <f aca="false">IF(AND(AO1047068=1,N1047068="undisclosed")=TRUE(),1,0)</f>
        <v>0</v>
      </c>
      <c r="AR1047068" s="36" t="n">
        <f aca="false">IFERROR(IF(SEARCH("ammuni",I1047068,1)&gt;0,1,0),0)</f>
        <v>0</v>
      </c>
      <c r="AS1047068" s="5" t="str">
        <f aca="false">VLOOKUP($I1047068,'[1]Price List, Weapons &amp; Items'!B$1:L$1048576,COLUMN('[1]Price List, Weapons &amp; Items'!$J$11)-1,0)</f>
        <v>Government information</v>
      </c>
      <c r="AT1047068" s="5" t="str">
        <f aca="false">IF(I1047068=".",".",VLOOKUP($I1047068,'[1]Price List, Weapons &amp; Items'!B$1:J$1048576,3,0))</f>
        <v>drone</v>
      </c>
      <c r="AU1047068" s="13" t="str">
        <f aca="true">IF(AG1047068=1,(OFFSET(I1047068,0,0,COUNTIF(#REF!,A1047068),1)),"")</f>
        <v/>
      </c>
      <c r="AV1047068" s="5" t="n">
        <f aca="false">VLOOKUP($I1047068,'[1]Price List, Weapons &amp; Items'!B$1:L$1048576,COLUMN('[1]Price List, Weapons &amp; Items'!$L$11)-1,0)</f>
        <v>0</v>
      </c>
      <c r="AW1047068" s="5" t="n">
        <f aca="false">IF(U1047068="Yes",1,0)</f>
        <v>1</v>
      </c>
      <c r="AX1047068" s="5" t="n">
        <f aca="false">IF(D1047068="Military",IF(OR(IFERROR(SEARCH("equipment",E1047068,1),0)&gt;0,IFERROR(SEARCH("weapons",E1047068,1),0)&gt;0),1,0),0)</f>
        <v>1</v>
      </c>
      <c r="AY1047068" s="5" t="str">
        <f aca="false">IFERROR(IF(VALUE(TEXT(C1047068,"mm"))=IF(AK1047068&gt;12,AK1047068-12,AK1047068),".",IF(TEXT(C1047068,"mm")="01",".",1)),"Value is not in date format")</f>
        <v>.</v>
      </c>
      <c r="AZ1047068" s="5" t="str">
        <f aca="false">IF(AND(A1047068=A1047067,C1047068=C1047067)=TRUE(),IF(F1047068=F1047067,".","1"),".")</f>
        <v>.</v>
      </c>
      <c r="BA1047068" s="5" t="str">
        <f aca="false">IF(AND(_xlfn.ISFORMULA(R1047068),_xlfn.ISFORMULA(S1047068),_xlfn.ISFORMULA(T1047068))=TRUE(),".",1)</f>
        <v>.</v>
      </c>
      <c r="BB1047068" s="5" t="str">
        <f aca="false">IF(T1047068&lt;&gt;".",IF(T1047068&gt;S1047068,1,"."),".")</f>
        <v>.</v>
      </c>
      <c r="BC1047068" s="5" t="n">
        <f aca="false">IFERROR(VLOOKUP(B1047068,'[1]Share, Heavy Weapons to Ukraine'!B$1:AA$1048576,COLUMN('[1]Share, Heavy Weapons to Ukraine'!C1047077)-1,0),0)</f>
        <v>1</v>
      </c>
      <c r="BD1047068" s="5" t="n">
        <f aca="false">VLOOKUP(Sheet1!B1047068,'[1]Country Summary (€)'!B$1:F$1048576,COLUMN('[1]Country Summary (€)'!C1047078)-1,FALSE())</f>
        <v>0</v>
      </c>
      <c r="BE1047068" s="5" t="str">
        <f aca="false">IF(AND(AG1047068=1,D1047068="Military",H1047068&lt;&gt;"Not given")=TRUE(),IF(SUMIFS(#REF!,#REF!,A1047068)&gt;0,ABS((SUMIFS(#REF!,#REF!,A1047068)/VLOOKUP("USD",'[1]Exchange Rates'!B$1:C$1048576,2,0)))/S1047068,"."),".")</f>
        <v>.</v>
      </c>
      <c r="BF1047068" s="1" t="str">
        <f aca="false">IF(AND(AG1047068=1,D1047068="Military",H1047068&lt;&gt;"Not given")=TRUE(),IF(SUMIFS(#REF!,#REF!,A1047068)&gt;0,IF((ABS((SUMIFS(#REF!,#REF!,A1047068)/VLOOKUP("USD",'[1]Exchange Rates'!B$1:C$1048576,2,0)))/S1047068)&gt;1,(SUMIFS(#REF!,#REF!,A1047068)-S1047068)/S1047068,(S1047068-SUMIFS(#REF!,#REF!,A1047068))/SUMIFS(#REF!,#REF!,A1047068)),"."),".")</f>
        <v>.</v>
      </c>
    </row>
    <row r="1047069" customFormat="false" ht="15.75" hidden="false" customHeight="true" outlineLevel="0" collapsed="false">
      <c r="A1047069" s="55" t="s">
        <v>405</v>
      </c>
      <c r="B1047069" s="37" t="s">
        <v>57</v>
      </c>
      <c r="C1047069" s="38" t="n">
        <v>44797</v>
      </c>
      <c r="D1047069" s="37" t="s">
        <v>105</v>
      </c>
      <c r="E1047069" s="37" t="s">
        <v>106</v>
      </c>
      <c r="F1047069" s="4" t="s">
        <v>426</v>
      </c>
      <c r="G1047069" s="5" t="s">
        <v>61</v>
      </c>
      <c r="H1047069" s="53" t="n">
        <v>2980000000</v>
      </c>
      <c r="I1047069" s="37" t="s">
        <v>423</v>
      </c>
      <c r="J1047069" s="7" t="str">
        <f aca="false">VLOOKUP($I1047069,'[1]Price List, Weapons &amp; Items'!B$1:C$1048576,2,0)</f>
        <v>Heavy weapon</v>
      </c>
      <c r="K1047069" s="7" t="str">
        <f aca="false">IF(I1047069=".",I1047069,VLOOKUP($I1047069,'[1]Price List, Weapons &amp; Items'!B$1:D$1048576,3,0))</f>
        <v>Anti-aircraft surface-to-air missile (SAM) system (short-range)</v>
      </c>
      <c r="L1047069" s="8" t="n">
        <f aca="false">VLOOKUP(I1047069,'[1]Price List, Weapons &amp; Items'!B$1:E$1048576,4,0)</f>
        <v>0</v>
      </c>
      <c r="M1047069" s="40" t="n">
        <v>6</v>
      </c>
      <c r="N1047069" s="9" t="n">
        <v>6</v>
      </c>
      <c r="O1047069" s="9" t="n">
        <f aca="false">VLOOKUP($I1047069,'[1]Price List, Weapons &amp; Items'!B$1:G$1048576,6,0)</f>
        <v>50000000</v>
      </c>
      <c r="P1047069" s="6" t="str">
        <f aca="false">IF(TYPE(M1047069)=1,IF(TYPE(O1047069)=1,M1047069*O1047069,"No price"),".")</f>
        <v>No price</v>
      </c>
      <c r="Q1047069" s="6" t="str">
        <f aca="false">IF(TYPE(N1047069)=1,IF(TYPE(O1047069)=1,N1047069*O1047069,"No price"),".")</f>
        <v>No price</v>
      </c>
      <c r="R1047069" s="6" t="str">
        <f aca="false">IF(AG1047069=1,IF(H1047069&lt;&gt;"Not given",H1047069,IF(TYPE(H1047069)=2,IF(SUMIFS(#REF!,#REF!,A1047069)&gt;0,SUMIFS(#REF!,#REF!,A1047069),"."),"Format error")),"")</f>
        <v/>
      </c>
      <c r="S1047069" s="6" t="str">
        <f aca="false">IF(AND(AG1047069=1,R1047069&lt;&gt;".")=TRUE(),R1047069/VLOOKUP(G1047069,'[1]Exchange Rates'!B$1:C$1048576,2,0),IF(R1047069=".",".",""))</f>
        <v/>
      </c>
      <c r="T1047069" s="6" t="str">
        <f aca="false">IF(AG1047069=1,IF(AI1047069="Value is not given at all",".",IF(AI1047069="Value is given by the source",S1047069,IF(AI1047069="Value is calculated with prices",(IF(SUMIFS(#REF!,#REF!,A1047069)&gt;0,SUMIFS(#REF!,#REF!,A1047069),"."))/VLOOKUP("USD",'[1]Exchange Rates'!B$1:C$1048576,2,0),"Error with coding"))),"")</f>
        <v/>
      </c>
      <c r="U1047069" s="5" t="s">
        <v>63</v>
      </c>
      <c r="V1047069" s="42" t="s">
        <v>427</v>
      </c>
      <c r="W1047069" s="61" t="s">
        <v>72</v>
      </c>
      <c r="X1047069" s="62" t="s">
        <v>76</v>
      </c>
      <c r="Y1047069" s="63" t="s">
        <v>160</v>
      </c>
      <c r="Z1047069" s="5" t="n">
        <v>0</v>
      </c>
      <c r="AA1047069" s="5" t="n">
        <v>0</v>
      </c>
      <c r="AB1047069" s="5" t="n">
        <f aca="false">IF(AND(D1047069="Humanitarian", AE1047069&lt;&gt;"."), 1, 0)</f>
        <v>0</v>
      </c>
      <c r="AC1047069" s="5" t="n">
        <f aca="false">IF(OR(M1047069="undisclosed", M1047069="."), 0, IF(M1047069=N1047069, 1, 0))</f>
        <v>1</v>
      </c>
      <c r="AD1047069" s="5" t="n">
        <v>0</v>
      </c>
      <c r="AE1047069" s="86" t="s">
        <v>424</v>
      </c>
      <c r="AF1047069" s="12" t="str">
        <f aca="false">""</f>
        <v/>
      </c>
      <c r="AG1047069" s="36" t="n">
        <v>0</v>
      </c>
      <c r="AH1047069" s="67" t="s">
        <v>66</v>
      </c>
      <c r="AI1047069" s="36" t="s">
        <v>67</v>
      </c>
      <c r="AJ1047069" s="36" t="n">
        <v>1</v>
      </c>
      <c r="AK1047069" s="36" t="n">
        <v>8</v>
      </c>
      <c r="AL1047069" s="36" t="n">
        <v>0</v>
      </c>
      <c r="AM1047069" s="36" t="n">
        <f aca="false">IF(OR(AN1047069="2022-2023",AN1047069=2022), 1, 0)</f>
        <v>1</v>
      </c>
      <c r="AN1047069" s="36" t="s">
        <v>68</v>
      </c>
      <c r="AO1047069" s="36" t="n">
        <f aca="false">VLOOKUP($I1047069,'[1]Price List, Weapons &amp; Items'!B$1:F$1048576,5,0)</f>
        <v>0</v>
      </c>
      <c r="AP1047069" s="36" t="n">
        <f aca="false">IF(AND(AO1047069=1,M1047069="undisclosed")=TRUE(),1,0)</f>
        <v>0</v>
      </c>
      <c r="AQ1047069" s="36" t="n">
        <f aca="false">IF(AND(AO1047069=1,N1047069="undisclosed")=TRUE(),1,0)</f>
        <v>0</v>
      </c>
      <c r="AR1047069" s="36" t="n">
        <f aca="false">IFERROR(IF(SEARCH("ammuni",I1047069,1)&gt;0,1,0),0)</f>
        <v>0</v>
      </c>
      <c r="AS1047069" s="5" t="str">
        <f aca="false">VLOOKUP($I1047069,'[1]Price List, Weapons &amp; Items'!B$1:L$1048576,COLUMN('[1]Price List, Weapons &amp; Items'!$J$11)-1,0)</f>
        <v>Military media (incl. websites)</v>
      </c>
      <c r="AT1047069" s="5" t="str">
        <f aca="false">IF(I1047069=".",".",VLOOKUP($I1047069,'[1]Price List, Weapons &amp; Items'!B$1:J$1048576,3,0))</f>
        <v>Anti-aircraft surface-to-air missile (SAM) system (short-range)</v>
      </c>
      <c r="AU1047069" s="13" t="str">
        <f aca="true">IF(AG1047069=1,(OFFSET(I1047069,0,0,COUNTIF(#REF!,A1047069),1)),"")</f>
        <v/>
      </c>
      <c r="AV1047069" s="5" t="n">
        <f aca="false">VLOOKUP($I1047069,'[1]Price List, Weapons &amp; Items'!B$1:L$1048576,COLUMN('[1]Price List, Weapons &amp; Items'!$L$11)-1,0)</f>
        <v>0</v>
      </c>
      <c r="AW1047069" s="5" t="n">
        <f aca="false">IF(U1047069="Yes",1,0)</f>
        <v>1</v>
      </c>
      <c r="AX1047069" s="5" t="n">
        <f aca="false">IF(D1047069="Military",IF(OR(IFERROR(SEARCH("equipment",E1047069,1),0)&gt;0,IFERROR(SEARCH("weapons",E1047069,1),0)&gt;0),1,0),0)</f>
        <v>1</v>
      </c>
      <c r="AY1047069" s="5" t="str">
        <f aca="false">IFERROR(IF(VALUE(TEXT(C1047069,"mm"))=IF(AK1047069&gt;12,AK1047069-12,AK1047069),".",IF(TEXT(C1047069,"mm")="01",".",1)),"Value is not in date format")</f>
        <v>.</v>
      </c>
      <c r="AZ1047069" s="5" t="str">
        <f aca="false">IF(AND(A1047069=A1047068,C1047069=C1047068)=TRUE(),IF(F1047069=F1047068,".","1"),".")</f>
        <v>.</v>
      </c>
      <c r="BA1047069" s="5" t="str">
        <f aca="false">IF(AND(_xlfn.ISFORMULA(R1047069),_xlfn.ISFORMULA(S1047069),_xlfn.ISFORMULA(T1047069))=TRUE(),".",1)</f>
        <v>.</v>
      </c>
      <c r="BB1047069" s="5" t="str">
        <f aca="false">IF(T1047069&lt;&gt;".",IF(T1047069&gt;S1047069,1,"."),".")</f>
        <v>.</v>
      </c>
      <c r="BC1047069" s="5" t="n">
        <f aca="false">IFERROR(VLOOKUP(B1047069,'[1]Share, Heavy Weapons to Ukraine'!B$1:AA$1048576,COLUMN('[1]Share, Heavy Weapons to Ukraine'!C1047078)-1,0),0)</f>
        <v>1</v>
      </c>
      <c r="BD1047069" s="5" t="n">
        <f aca="false">VLOOKUP(Sheet1!B1047069,'[1]Country Summary (€)'!B$1:F$1048576,COLUMN('[1]Country Summary (€)'!C1047079)-1,FALSE())</f>
        <v>0</v>
      </c>
      <c r="BE1047069" s="5" t="str">
        <f aca="false">IF(AND(AG1047069=1,D1047069="Military",H1047069&lt;&gt;"Not given")=TRUE(),IF(SUMIFS(#REF!,#REF!,A1047069)&gt;0,ABS((SUMIFS(#REF!,#REF!,A1047069)/VLOOKUP("USD",'[1]Exchange Rates'!B$1:C$1048576,2,0)))/S1047069,"."),".")</f>
        <v>.</v>
      </c>
      <c r="BF1047069" s="1" t="str">
        <f aca="false">IF(AND(AG1047069=1,D1047069="Military",H1047069&lt;&gt;"Not given")=TRUE(),IF(SUMIFS(#REF!,#REF!,A1047069)&gt;0,IF((ABS((SUMIFS(#REF!,#REF!,A1047069)/VLOOKUP("USD",'[1]Exchange Rates'!B$1:C$1048576,2,0)))/S1047069)&gt;1,(SUMIFS(#REF!,#REF!,A1047069)-S1047069)/S1047069,(S1047069-SUMIFS(#REF!,#REF!,A1047069))/SUMIFS(#REF!,#REF!,A1047069)),"."),".")</f>
        <v>.</v>
      </c>
    </row>
    <row r="1047070" customFormat="false" ht="15.75" hidden="false" customHeight="true" outlineLevel="0" collapsed="false">
      <c r="A1047070" s="55" t="s">
        <v>405</v>
      </c>
      <c r="B1047070" s="37" t="s">
        <v>57</v>
      </c>
      <c r="C1047070" s="38" t="n">
        <v>44797</v>
      </c>
      <c r="D1047070" s="37" t="s">
        <v>105</v>
      </c>
      <c r="E1047070" s="37" t="s">
        <v>106</v>
      </c>
      <c r="F1047070" s="4" t="s">
        <v>426</v>
      </c>
      <c r="G1047070" s="5" t="s">
        <v>61</v>
      </c>
      <c r="H1047070" s="53" t="n">
        <v>2980000000</v>
      </c>
      <c r="I1047070" s="37" t="s">
        <v>282</v>
      </c>
      <c r="J1047070" s="7" t="str">
        <f aca="false">VLOOKUP($I1047070,'[1]Price List, Weapons &amp; Items'!B$1:C$1048576,2,0)</f>
        <v>Ammunition for Heavy Weapon</v>
      </c>
      <c r="K1047070" s="7" t="str">
        <f aca="false">IF(I1047070=".",I1047070,VLOOKUP($I1047070,'[1]Price List, Weapons &amp; Items'!B$1:D$1048576,3,0))</f>
        <v>Missile</v>
      </c>
      <c r="L1047070" s="8" t="n">
        <f aca="false">VLOOKUP(I1047070,'[1]Price List, Weapons &amp; Items'!B$1:E$1048576,4,0)</f>
        <v>0</v>
      </c>
      <c r="M1047070" s="40" t="s">
        <v>166</v>
      </c>
      <c r="N1047070" s="9" t="s">
        <v>166</v>
      </c>
      <c r="O1047070" s="9" t="n">
        <f aca="false">VLOOKUP($I1047070,'[1]Price List, Weapons &amp; Items'!B$1:G$1048576,6,0)</f>
        <v>1090000</v>
      </c>
      <c r="P1047070" s="6" t="str">
        <f aca="false">IF(TYPE(M1047070)=1,IF(TYPE(O1047070)=1,M1047070*O1047070,"No price"),".")</f>
        <v>.</v>
      </c>
      <c r="Q1047070" s="6" t="str">
        <f aca="false">IF(TYPE(N1047070)=1,IF(TYPE(O1047070)=1,N1047070*O1047070,"No price"),".")</f>
        <v>.</v>
      </c>
      <c r="R1047070" s="6" t="str">
        <f aca="false">IF(AG1047070=1,IF(H1047070&lt;&gt;"Not given",H1047070,IF(TYPE(H1047070)=2,IF(SUMIFS(#REF!,#REF!,A1047070)&gt;0,SUMIFS(#REF!,#REF!,A1047070),"."),"Format error")),"")</f>
        <v/>
      </c>
      <c r="S1047070" s="6" t="str">
        <f aca="false">IF(AND(AG1047070=1,R1047070&lt;&gt;".")=TRUE(),R1047070/VLOOKUP(G1047070,'[1]Exchange Rates'!B$1:C$1048576,2,0),IF(R1047070=".",".",""))</f>
        <v/>
      </c>
      <c r="T1047070" s="6" t="str">
        <f aca="false">IF(AG1047070=1,IF(AI1047070="Value is not given at all",".",IF(AI1047070="Value is given by the source",S1047070,IF(AI1047070="Value is calculated with prices",(IF(SUMIFS(#REF!,#REF!,A1047070)&gt;0,SUMIFS(#REF!,#REF!,A1047070),"."))/VLOOKUP("USD",'[1]Exchange Rates'!B$1:C$1048576,2,0),"Error with coding"))),"")</f>
        <v/>
      </c>
      <c r="U1047070" s="5" t="s">
        <v>63</v>
      </c>
      <c r="V1047070" s="42" t="s">
        <v>427</v>
      </c>
      <c r="W1047070" s="61" t="s">
        <v>72</v>
      </c>
      <c r="X1047070" s="62" t="s">
        <v>76</v>
      </c>
      <c r="Y1047070" s="63" t="s">
        <v>162</v>
      </c>
      <c r="Z1047070" s="5" t="n">
        <v>0</v>
      </c>
      <c r="AA1047070" s="5" t="n">
        <v>0</v>
      </c>
      <c r="AB1047070" s="5" t="n">
        <f aca="false">IF(AND(D1047070="Humanitarian", AE1047070&lt;&gt;"."), 1, 0)</f>
        <v>0</v>
      </c>
      <c r="AC1047070" s="5" t="n">
        <f aca="false">IF(OR(M1047070="undisclosed", M1047070="."), 0, IF(M1047070=N1047070, 1, 0))</f>
        <v>0</v>
      </c>
      <c r="AD1047070" s="5" t="n">
        <v>0</v>
      </c>
      <c r="AE1047070" s="1" t="s">
        <v>62</v>
      </c>
      <c r="AF1047070" s="12" t="str">
        <f aca="false">""</f>
        <v/>
      </c>
      <c r="AG1047070" s="36" t="n">
        <v>0</v>
      </c>
      <c r="AH1047070" s="67" t="s">
        <v>66</v>
      </c>
      <c r="AI1047070" s="36" t="s">
        <v>67</v>
      </c>
      <c r="AJ1047070" s="36" t="n">
        <v>1</v>
      </c>
      <c r="AK1047070" s="36" t="n">
        <v>8</v>
      </c>
      <c r="AL1047070" s="36" t="n">
        <v>0</v>
      </c>
      <c r="AM1047070" s="36" t="n">
        <f aca="false">IF(OR(AN1047070="2022-2023",AN1047070=2022), 1, 0)</f>
        <v>1</v>
      </c>
      <c r="AN1047070" s="36" t="s">
        <v>68</v>
      </c>
      <c r="AO1047070" s="36" t="n">
        <f aca="false">VLOOKUP($I1047070,'[1]Price List, Weapons &amp; Items'!B$1:F$1048576,5,0)</f>
        <v>0</v>
      </c>
      <c r="AP1047070" s="36" t="n">
        <f aca="false">IF(AND(AO1047070=1,M1047070="undisclosed")=TRUE(),1,0)</f>
        <v>0</v>
      </c>
      <c r="AQ1047070" s="36" t="n">
        <f aca="false">IF(AND(AO1047070=1,N1047070="undisclosed")=TRUE(),1,0)</f>
        <v>0</v>
      </c>
      <c r="AR1047070" s="36" t="n">
        <f aca="false">IFERROR(IF(SEARCH("ammuni",I1047070,1)&gt;0,1,0),0)</f>
        <v>0</v>
      </c>
      <c r="AS1047070" s="5" t="str">
        <f aca="false">VLOOKUP($I1047070,'[1]Price List, Weapons &amp; Items'!B$1:L$1048576,COLUMN('[1]Price List, Weapons &amp; Items'!$J$11)-1,0)</f>
        <v>Miscellaneous</v>
      </c>
      <c r="AT1047070" s="5" t="str">
        <f aca="false">IF(I1047070=".",".",VLOOKUP($I1047070,'[1]Price List, Weapons &amp; Items'!B$1:J$1048576,3,0))</f>
        <v>Missile</v>
      </c>
      <c r="AU1047070" s="13" t="str">
        <f aca="true">IF(AG1047070=1,(OFFSET(I1047070,0,0,COUNTIF(#REF!,A1047070),1)),"")</f>
        <v/>
      </c>
      <c r="AV1047070" s="5" t="str">
        <f aca="false">VLOOKUP($I1047070,'[1]Price List, Weapons &amp; Items'!B$1:L$1048576,COLUMN('[1]Price List, Weapons &amp; Items'!$L$11)-1,0)</f>
        <v>no price, 0 count</v>
      </c>
      <c r="AW1047070" s="5" t="n">
        <f aca="false">IF(U1047070="Yes",1,0)</f>
        <v>1</v>
      </c>
      <c r="AX1047070" s="5" t="n">
        <f aca="false">IF(D1047070="Military",IF(OR(IFERROR(SEARCH("equipment",E1047070,1),0)&gt;0,IFERROR(SEARCH("weapons",E1047070,1),0)&gt;0),1,0),0)</f>
        <v>1</v>
      </c>
      <c r="AY1047070" s="5" t="str">
        <f aca="false">IFERROR(IF(VALUE(TEXT(C1047070,"mm"))=IF(AK1047070&gt;12,AK1047070-12,AK1047070),".",IF(TEXT(C1047070,"mm")="01",".",1)),"Value is not in date format")</f>
        <v>.</v>
      </c>
      <c r="AZ1047070" s="5" t="str">
        <f aca="false">IF(AND(A1047070=A1047069,C1047070=C1047069)=TRUE(),IF(F1047070=F1047069,".","1"),".")</f>
        <v>.</v>
      </c>
      <c r="BA1047070" s="5" t="str">
        <f aca="false">IF(AND(_xlfn.ISFORMULA(R1047070),_xlfn.ISFORMULA(S1047070),_xlfn.ISFORMULA(T1047070))=TRUE(),".",1)</f>
        <v>.</v>
      </c>
      <c r="BB1047070" s="5" t="str">
        <f aca="false">IF(T1047070&lt;&gt;".",IF(T1047070&gt;S1047070,1,"."),".")</f>
        <v>.</v>
      </c>
      <c r="BC1047070" s="5" t="n">
        <f aca="false">IFERROR(VLOOKUP(B1047070,'[1]Share, Heavy Weapons to Ukraine'!B$1:AA$1048576,COLUMN('[1]Share, Heavy Weapons to Ukraine'!C1047079)-1,0),0)</f>
        <v>1</v>
      </c>
      <c r="BD1047070" s="5" t="n">
        <f aca="false">VLOOKUP(Sheet1!B1047070,'[1]Country Summary (€)'!B$1:F$1048576,COLUMN('[1]Country Summary (€)'!C1047080)-1,FALSE())</f>
        <v>0</v>
      </c>
      <c r="BE1047070" s="5" t="str">
        <f aca="false">IF(AND(AG1047070=1,D1047070="Military",H1047070&lt;&gt;"Not given")=TRUE(),IF(SUMIFS(#REF!,#REF!,A1047070)&gt;0,ABS((SUMIFS(#REF!,#REF!,A1047070)/VLOOKUP("USD",'[1]Exchange Rates'!B$1:C$1048576,2,0)))/S1047070,"."),".")</f>
        <v>.</v>
      </c>
      <c r="BF1047070" s="1" t="str">
        <f aca="false">IF(AND(AG1047070=1,D1047070="Military",H1047070&lt;&gt;"Not given")=TRUE(),IF(SUMIFS(#REF!,#REF!,A1047070)&gt;0,IF((ABS((SUMIFS(#REF!,#REF!,A1047070)/VLOOKUP("USD",'[1]Exchange Rates'!B$1:C$1048576,2,0)))/S1047070)&gt;1,(SUMIFS(#REF!,#REF!,A1047070)-S1047070)/S1047070,(S1047070-SUMIFS(#REF!,#REF!,A1047070))/SUMIFS(#REF!,#REF!,A1047070)),"."),".")</f>
        <v>.</v>
      </c>
    </row>
    <row r="1047071" customFormat="false" ht="15.75" hidden="false" customHeight="true" outlineLevel="0" collapsed="false">
      <c r="A1047071" s="55" t="s">
        <v>405</v>
      </c>
      <c r="B1047071" s="37" t="s">
        <v>57</v>
      </c>
      <c r="C1047071" s="38" t="n">
        <v>44797</v>
      </c>
      <c r="D1047071" s="37" t="s">
        <v>105</v>
      </c>
      <c r="E1047071" s="37" t="s">
        <v>106</v>
      </c>
      <c r="F1047071" s="4" t="s">
        <v>426</v>
      </c>
      <c r="G1047071" s="5" t="s">
        <v>61</v>
      </c>
      <c r="H1047071" s="53" t="n">
        <v>2980000000</v>
      </c>
      <c r="I1047071" s="37" t="s">
        <v>147</v>
      </c>
      <c r="J1047071" s="7" t="str">
        <f aca="false">VLOOKUP($I1047071,'[1]Price List, Weapons &amp; Items'!B$1:C$1048576,2,0)</f>
        <v>Ammunition for heavy weapon</v>
      </c>
      <c r="K1047071" s="7" t="str">
        <f aca="false">IF(I1047071=".",I1047071,VLOOKUP($I1047071,'[1]Price List, Weapons &amp; Items'!B$1:D$1048576,3,0))</f>
        <v>155mm howitzer ammunition</v>
      </c>
      <c r="L1047071" s="8" t="n">
        <f aca="false">VLOOKUP(I1047071,'[1]Price List, Weapons &amp; Items'!B$1:E$1048576,4,0)</f>
        <v>0</v>
      </c>
      <c r="M1047071" s="40" t="n">
        <v>245000</v>
      </c>
      <c r="N1047071" s="9" t="s">
        <v>166</v>
      </c>
      <c r="O1047071" s="9" t="n">
        <f aca="false">VLOOKUP($I1047071,'[1]Price List, Weapons &amp; Items'!B$1:G$1048576,6,0)</f>
        <v>3800</v>
      </c>
      <c r="P1047071" s="6" t="str">
        <f aca="false">IF(TYPE(M1047071)=1,IF(TYPE(O1047071)=1,M1047071*O1047071,"No price"),".")</f>
        <v>No price</v>
      </c>
      <c r="Q1047071" s="6" t="str">
        <f aca="false">IF(TYPE(N1047071)=1,IF(TYPE(O1047071)=1,N1047071*O1047071,"No price"),".")</f>
        <v>.</v>
      </c>
      <c r="R1047071" s="6" t="str">
        <f aca="false">IF(AG1047071=1,IF(H1047071&lt;&gt;"Not given",H1047071,IF(TYPE(H1047071)=2,IF(SUMIFS(#REF!,#REF!,A1047071)&gt;0,SUMIFS(#REF!,#REF!,A1047071),"."),"Format error")),"")</f>
        <v/>
      </c>
      <c r="S1047071" s="6" t="str">
        <f aca="false">IF(AND(AG1047071=1,R1047071&lt;&gt;".")=TRUE(),R1047071/VLOOKUP(G1047071,'[1]Exchange Rates'!B$1:C$1048576,2,0),IF(R1047071=".",".",""))</f>
        <v/>
      </c>
      <c r="T1047071" s="6" t="str">
        <f aca="false">IF(AG1047071=1,IF(AI1047071="Value is not given at all",".",IF(AI1047071="Value is given by the source",S1047071,IF(AI1047071="Value is calculated with prices",(IF(SUMIFS(#REF!,#REF!,A1047071)&gt;0,SUMIFS(#REF!,#REF!,A1047071),"."))/VLOOKUP("USD",'[1]Exchange Rates'!B$1:C$1048576,2,0),"Error with coding"))),"")</f>
        <v/>
      </c>
      <c r="U1047071" s="5" t="s">
        <v>63</v>
      </c>
      <c r="V1047071" s="42" t="s">
        <v>427</v>
      </c>
      <c r="W1047071" s="61" t="s">
        <v>72</v>
      </c>
      <c r="X1047071" s="62" t="s">
        <v>76</v>
      </c>
      <c r="Y1047071" s="63" t="s">
        <v>164</v>
      </c>
      <c r="Z1047071" s="5" t="n">
        <v>0</v>
      </c>
      <c r="AA1047071" s="5" t="n">
        <v>0</v>
      </c>
      <c r="AB1047071" s="5" t="n">
        <f aca="false">IF(AND(D1047071="Humanitarian", AE1047071&lt;&gt;"."), 1, 0)</f>
        <v>0</v>
      </c>
      <c r="AC1047071" s="5" t="n">
        <f aca="false">IF(OR(M1047071="undisclosed", M1047071="."), 0, IF(M1047071=N1047071, 1, 0))</f>
        <v>0</v>
      </c>
      <c r="AD1047071" s="5" t="n">
        <v>0</v>
      </c>
      <c r="AE1047071" s="1" t="s">
        <v>62</v>
      </c>
      <c r="AF1047071" s="12" t="str">
        <f aca="false">""</f>
        <v/>
      </c>
      <c r="AG1047071" s="36" t="n">
        <v>0</v>
      </c>
      <c r="AH1047071" s="67" t="s">
        <v>66</v>
      </c>
      <c r="AI1047071" s="36" t="s">
        <v>67</v>
      </c>
      <c r="AJ1047071" s="36" t="n">
        <v>1</v>
      </c>
      <c r="AK1047071" s="36" t="n">
        <v>8</v>
      </c>
      <c r="AL1047071" s="36" t="n">
        <v>0</v>
      </c>
      <c r="AM1047071" s="36" t="n">
        <f aca="false">IF(OR(AN1047071="2022-2023",AN1047071=2022), 1, 0)</f>
        <v>1</v>
      </c>
      <c r="AN1047071" s="36" t="s">
        <v>68</v>
      </c>
      <c r="AO1047071" s="36" t="n">
        <f aca="false">VLOOKUP($I1047071,'[1]Price List, Weapons &amp; Items'!B$1:F$1048576,5,0)</f>
        <v>1</v>
      </c>
      <c r="AP1047071" s="36" t="n">
        <f aca="false">IF(AND(AO1047071=1,M1047071="undisclosed")=TRUE(),1,0)</f>
        <v>0</v>
      </c>
      <c r="AQ1047071" s="36" t="n">
        <f aca="false">IF(AND(AO1047071=1,N1047071="undisclosed")=TRUE(),1,0)</f>
        <v>1</v>
      </c>
      <c r="AR1047071" s="36" t="n">
        <f aca="false">IFERROR(IF(SEARCH("ammuni",I1047071,1)&gt;0,1,0),0)</f>
        <v>0</v>
      </c>
      <c r="AS1047071" s="5" t="str">
        <f aca="false">VLOOKUP($I1047071,'[1]Price List, Weapons &amp; Items'!B$1:L$1048576,COLUMN('[1]Price List, Weapons &amp; Items'!$J$11)-1,0)</f>
        <v>Government information</v>
      </c>
      <c r="AT1047071" s="5" t="str">
        <f aca="false">IF(I1047071=".",".",VLOOKUP($I1047071,'[1]Price List, Weapons &amp; Items'!B$1:J$1048576,3,0))</f>
        <v>155mm howitzer ammunition</v>
      </c>
      <c r="AU1047071" s="13" t="str">
        <f aca="true">IF(AG1047071=1,(OFFSET(I1047071,0,0,COUNTIF(#REF!,A1047071),1)),"")</f>
        <v/>
      </c>
      <c r="AV1047071" s="5" t="n">
        <f aca="false">VLOOKUP($I1047071,'[1]Price List, Weapons &amp; Items'!B$1:L$1048576,COLUMN('[1]Price List, Weapons &amp; Items'!$L$11)-1,0)</f>
        <v>0</v>
      </c>
      <c r="AW1047071" s="5" t="n">
        <f aca="false">IF(U1047071="Yes",1,0)</f>
        <v>1</v>
      </c>
      <c r="AX1047071" s="5" t="n">
        <f aca="false">IF(D1047071="Military",IF(OR(IFERROR(SEARCH("equipment",E1047071,1),0)&gt;0,IFERROR(SEARCH("weapons",E1047071,1),0)&gt;0),1,0),0)</f>
        <v>1</v>
      </c>
      <c r="AY1047071" s="5" t="str">
        <f aca="false">IFERROR(IF(VALUE(TEXT(C1047071,"mm"))=IF(AK1047071&gt;12,AK1047071-12,AK1047071),".",IF(TEXT(C1047071,"mm")="01",".",1)),"Value is not in date format")</f>
        <v>.</v>
      </c>
      <c r="AZ1047071" s="5" t="str">
        <f aca="false">IF(AND(A1047071=A1047070,C1047071=C1047070)=TRUE(),IF(F1047071=F1047070,".","1"),".")</f>
        <v>.</v>
      </c>
      <c r="BA1047071" s="5" t="str">
        <f aca="false">IF(AND(_xlfn.ISFORMULA(R1047071),_xlfn.ISFORMULA(S1047071),_xlfn.ISFORMULA(T1047071))=TRUE(),".",1)</f>
        <v>.</v>
      </c>
      <c r="BB1047071" s="5" t="str">
        <f aca="false">IF(T1047071&lt;&gt;".",IF(T1047071&gt;S1047071,1,"."),".")</f>
        <v>.</v>
      </c>
      <c r="BC1047071" s="5" t="n">
        <f aca="false">IFERROR(VLOOKUP(B1047071,'[1]Share, Heavy Weapons to Ukraine'!B$1:AA$1048576,COLUMN('[1]Share, Heavy Weapons to Ukraine'!C1047080)-1,0),0)</f>
        <v>1</v>
      </c>
      <c r="BD1047071" s="5" t="n">
        <f aca="false">VLOOKUP(Sheet1!B1047071,'[1]Country Summary (€)'!B$1:F$1048576,COLUMN('[1]Country Summary (€)'!C1047081)-1,FALSE())</f>
        <v>0</v>
      </c>
      <c r="BE1047071" s="5" t="str">
        <f aca="false">IF(AND(AG1047071=1,D1047071="Military",H1047071&lt;&gt;"Not given")=TRUE(),IF(SUMIFS(#REF!,#REF!,A1047071)&gt;0,ABS((SUMIFS(#REF!,#REF!,A1047071)/VLOOKUP("USD",'[1]Exchange Rates'!B$1:C$1048576,2,0)))/S1047071,"."),".")</f>
        <v>.</v>
      </c>
      <c r="BF1047071" s="1" t="str">
        <f aca="false">IF(AND(AG1047071=1,D1047071="Military",H1047071&lt;&gt;"Not given")=TRUE(),IF(SUMIFS(#REF!,#REF!,A1047071)&gt;0,IF((ABS((SUMIFS(#REF!,#REF!,A1047071)/VLOOKUP("USD",'[1]Exchange Rates'!B$1:C$1048576,2,0)))/S1047071)&gt;1,(SUMIFS(#REF!,#REF!,A1047071)-S1047071)/S1047071,(S1047071-SUMIFS(#REF!,#REF!,A1047071))/SUMIFS(#REF!,#REF!,A1047071)),"."),".")</f>
        <v>.</v>
      </c>
    </row>
    <row r="1047072" customFormat="false" ht="15.75" hidden="false" customHeight="true" outlineLevel="0" collapsed="false">
      <c r="A1047072" s="55" t="s">
        <v>405</v>
      </c>
      <c r="B1047072" s="37" t="s">
        <v>57</v>
      </c>
      <c r="C1047072" s="38" t="n">
        <v>44797</v>
      </c>
      <c r="D1047072" s="37" t="s">
        <v>105</v>
      </c>
      <c r="E1047072" s="37" t="s">
        <v>106</v>
      </c>
      <c r="F1047072" s="4" t="s">
        <v>426</v>
      </c>
      <c r="G1047072" s="5" t="s">
        <v>61</v>
      </c>
      <c r="H1047072" s="53" t="n">
        <v>2980000000</v>
      </c>
      <c r="I1047072" s="37" t="s">
        <v>280</v>
      </c>
      <c r="J1047072" s="7" t="str">
        <f aca="false">VLOOKUP($I1047072,'[1]Price List, Weapons &amp; Items'!B$1:C$1048576,2,0)</f>
        <v>Ammunition for heavy weapon</v>
      </c>
      <c r="K1047072" s="7" t="str">
        <f aca="false">IF(I1047072=".",I1047072,VLOOKUP($I1047072,'[1]Price List, Weapons &amp; Items'!B$1:D$1048576,3,0))</f>
        <v>Mortar ammunition</v>
      </c>
      <c r="L1047072" s="8" t="n">
        <f aca="false">VLOOKUP(I1047072,'[1]Price List, Weapons &amp; Items'!B$1:E$1048576,4,0)</f>
        <v>0</v>
      </c>
      <c r="M1047072" s="40" t="n">
        <v>65000</v>
      </c>
      <c r="N1047072" s="9" t="s">
        <v>166</v>
      </c>
      <c r="O1047072" s="9" t="n">
        <f aca="false">VLOOKUP($I1047072,'[1]Price List, Weapons &amp; Items'!B$1:G$1048576,6,0)</f>
        <v>109.89</v>
      </c>
      <c r="P1047072" s="6" t="str">
        <f aca="false">IF(TYPE(M1047072)=1,IF(TYPE(O1047072)=1,M1047072*O1047072,"No price"),".")</f>
        <v>No price</v>
      </c>
      <c r="Q1047072" s="6" t="str">
        <f aca="false">IF(TYPE(N1047072)=1,IF(TYPE(O1047072)=1,N1047072*O1047072,"No price"),".")</f>
        <v>.</v>
      </c>
      <c r="R1047072" s="6" t="str">
        <f aca="false">IF(AG1047072=1,IF(H1047072&lt;&gt;"Not given",H1047072,IF(TYPE(H1047072)=2,IF(SUMIFS(#REF!,#REF!,A1047072)&gt;0,SUMIFS(#REF!,#REF!,A1047072),"."),"Format error")),"")</f>
        <v/>
      </c>
      <c r="S1047072" s="6" t="str">
        <f aca="false">IF(AND(AG1047072=1,R1047072&lt;&gt;".")=TRUE(),R1047072/VLOOKUP(G1047072,'[1]Exchange Rates'!B$1:C$1048576,2,0),IF(R1047072=".",".",""))</f>
        <v/>
      </c>
      <c r="T1047072" s="6" t="str">
        <f aca="false">IF(AG1047072=1,IF(AI1047072="Value is not given at all",".",IF(AI1047072="Value is given by the source",S1047072,IF(AI1047072="Value is calculated with prices",(IF(SUMIFS(#REF!,#REF!,A1047072)&gt;0,SUMIFS(#REF!,#REF!,A1047072),"."))/VLOOKUP("USD",'[1]Exchange Rates'!B$1:C$1048576,2,0),"Error with coding"))),"")</f>
        <v/>
      </c>
      <c r="U1047072" s="5" t="s">
        <v>63</v>
      </c>
      <c r="V1047072" s="42" t="s">
        <v>427</v>
      </c>
      <c r="W1047072" s="61" t="s">
        <v>72</v>
      </c>
      <c r="X1047072" s="62" t="s">
        <v>76</v>
      </c>
      <c r="Y1047072" s="63" t="s">
        <v>167</v>
      </c>
      <c r="Z1047072" s="5" t="n">
        <v>0</v>
      </c>
      <c r="AA1047072" s="5" t="n">
        <v>0</v>
      </c>
      <c r="AB1047072" s="5" t="n">
        <f aca="false">IF(AND(D1047072="Humanitarian", AE1047072&lt;&gt;"."), 1, 0)</f>
        <v>0</v>
      </c>
      <c r="AC1047072" s="5" t="n">
        <f aca="false">IF(OR(M1047072="undisclosed", M1047072="."), 0, IF(M1047072=N1047072, 1, 0))</f>
        <v>0</v>
      </c>
      <c r="AD1047072" s="5" t="n">
        <v>0</v>
      </c>
      <c r="AE1047072" s="1" t="s">
        <v>62</v>
      </c>
      <c r="AF1047072" s="12" t="str">
        <f aca="false">""</f>
        <v/>
      </c>
      <c r="AG1047072" s="36" t="n">
        <v>0</v>
      </c>
      <c r="AH1047072" s="67" t="s">
        <v>66</v>
      </c>
      <c r="AI1047072" s="36" t="s">
        <v>67</v>
      </c>
      <c r="AJ1047072" s="36" t="n">
        <v>1</v>
      </c>
      <c r="AK1047072" s="36" t="n">
        <v>8</v>
      </c>
      <c r="AL1047072" s="36" t="n">
        <v>0</v>
      </c>
      <c r="AM1047072" s="36" t="n">
        <f aca="false">IF(OR(AN1047072="2022-2023",AN1047072=2022), 1, 0)</f>
        <v>1</v>
      </c>
      <c r="AN1047072" s="36" t="s">
        <v>68</v>
      </c>
      <c r="AO1047072" s="36" t="n">
        <f aca="false">VLOOKUP($I1047072,'[1]Price List, Weapons &amp; Items'!B$1:F$1048576,5,0)</f>
        <v>0</v>
      </c>
      <c r="AP1047072" s="36" t="n">
        <f aca="false">IF(AND(AO1047072=1,M1047072="undisclosed")=TRUE(),1,0)</f>
        <v>0</v>
      </c>
      <c r="AQ1047072" s="36" t="n">
        <f aca="false">IF(AND(AO1047072=1,N1047072="undisclosed")=TRUE(),1,0)</f>
        <v>0</v>
      </c>
      <c r="AR1047072" s="36" t="n">
        <f aca="false">IFERROR(IF(SEARCH("ammuni",I1047072,1)&gt;0,1,0),0)</f>
        <v>0</v>
      </c>
      <c r="AS1047072" s="5" t="str">
        <f aca="false">VLOOKUP($I1047072,'[1]Price List, Weapons &amp; Items'!B$1:L$1048576,COLUMN('[1]Price List, Weapons &amp; Items'!$J$11)-1,0)</f>
        <v>Government information</v>
      </c>
      <c r="AT1047072" s="5" t="str">
        <f aca="false">IF(I1047072=".",".",VLOOKUP($I1047072,'[1]Price List, Weapons &amp; Items'!B$1:J$1048576,3,0))</f>
        <v>Mortar ammunition</v>
      </c>
      <c r="AU1047072" s="13" t="str">
        <f aca="true">IF(AG1047072=1,(OFFSET(I1047072,0,0,COUNTIF(#REF!,A1047072),1)),"")</f>
        <v/>
      </c>
      <c r="AV1047072" s="5" t="n">
        <f aca="false">VLOOKUP($I1047072,'[1]Price List, Weapons &amp; Items'!B$1:L$1048576,COLUMN('[1]Price List, Weapons &amp; Items'!$L$11)-1,0)</f>
        <v>0</v>
      </c>
      <c r="AW1047072" s="5" t="n">
        <f aca="false">IF(U1047072="Yes",1,0)</f>
        <v>1</v>
      </c>
      <c r="AX1047072" s="5" t="n">
        <f aca="false">IF(D1047072="Military",IF(OR(IFERROR(SEARCH("equipment",E1047072,1),0)&gt;0,IFERROR(SEARCH("weapons",E1047072,1),0)&gt;0),1,0),0)</f>
        <v>1</v>
      </c>
      <c r="AY1047072" s="5" t="str">
        <f aca="false">IFERROR(IF(VALUE(TEXT(C1047072,"mm"))=IF(AK1047072&gt;12,AK1047072-12,AK1047072),".",IF(TEXT(C1047072,"mm")="01",".",1)),"Value is not in date format")</f>
        <v>.</v>
      </c>
      <c r="AZ1047072" s="5" t="str">
        <f aca="false">IF(AND(A1047072=A1047071,C1047072=C1047071)=TRUE(),IF(F1047072=F1047071,".","1"),".")</f>
        <v>.</v>
      </c>
      <c r="BA1047072" s="5" t="str">
        <f aca="false">IF(AND(_xlfn.ISFORMULA(R1047072),_xlfn.ISFORMULA(S1047072),_xlfn.ISFORMULA(T1047072))=TRUE(),".",1)</f>
        <v>.</v>
      </c>
      <c r="BB1047072" s="5" t="str">
        <f aca="false">IF(T1047072&lt;&gt;".",IF(T1047072&gt;S1047072,1,"."),".")</f>
        <v>.</v>
      </c>
      <c r="BC1047072" s="5" t="n">
        <f aca="false">IFERROR(VLOOKUP(B1047072,'[1]Share, Heavy Weapons to Ukraine'!B$1:AA$1048576,COLUMN('[1]Share, Heavy Weapons to Ukraine'!C1047081)-1,0),0)</f>
        <v>1</v>
      </c>
      <c r="BD1047072" s="5" t="n">
        <f aca="false">VLOOKUP(Sheet1!B1047072,'[1]Country Summary (€)'!B$1:F$1048576,COLUMN('[1]Country Summary (€)'!C1047082)-1,FALSE())</f>
        <v>0</v>
      </c>
      <c r="BE1047072" s="5" t="str">
        <f aca="false">IF(AND(AG1047072=1,D1047072="Military",H1047072&lt;&gt;"Not given")=TRUE(),IF(SUMIFS(#REF!,#REF!,A1047072)&gt;0,ABS((SUMIFS(#REF!,#REF!,A1047072)/VLOOKUP("USD",'[1]Exchange Rates'!B$1:C$1048576,2,0)))/S1047072,"."),".")</f>
        <v>.</v>
      </c>
      <c r="BF1047072" s="1" t="str">
        <f aca="false">IF(AND(AG1047072=1,D1047072="Military",H1047072&lt;&gt;"Not given")=TRUE(),IF(SUMIFS(#REF!,#REF!,A1047072)&gt;0,IF((ABS((SUMIFS(#REF!,#REF!,A1047072)/VLOOKUP("USD",'[1]Exchange Rates'!B$1:C$1048576,2,0)))/S1047072)&gt;1,(SUMIFS(#REF!,#REF!,A1047072)-S1047072)/S1047072,(S1047072-SUMIFS(#REF!,#REF!,A1047072))/SUMIFS(#REF!,#REF!,A1047072)),"."),".")</f>
        <v>.</v>
      </c>
    </row>
    <row r="1047073" customFormat="false" ht="15.75" hidden="false" customHeight="true" outlineLevel="0" collapsed="false">
      <c r="A1047073" s="55" t="s">
        <v>405</v>
      </c>
      <c r="B1047073" s="37" t="s">
        <v>57</v>
      </c>
      <c r="C1047073" s="38" t="n">
        <v>44797</v>
      </c>
      <c r="D1047073" s="37" t="s">
        <v>105</v>
      </c>
      <c r="E1047073" s="37" t="s">
        <v>106</v>
      </c>
      <c r="F1047073" s="4" t="s">
        <v>426</v>
      </c>
      <c r="G1047073" s="5" t="s">
        <v>61</v>
      </c>
      <c r="H1047073" s="53" t="n">
        <v>2980000000</v>
      </c>
      <c r="I1047073" s="37" t="s">
        <v>351</v>
      </c>
      <c r="J1047073" s="7" t="str">
        <f aca="false">VLOOKUP($I1047073,'[1]Price List, Weapons &amp; Items'!B$1:C$1048576,2,0)</f>
        <v>Heavy weapon</v>
      </c>
      <c r="K1047073" s="7" t="str">
        <f aca="false">IF(I1047073=".",I1047073,VLOOKUP($I1047073,'[1]Price List, Weapons &amp; Items'!B$1:D$1048576,3,0))</f>
        <v>Radar or imagery systems</v>
      </c>
      <c r="L1047073" s="8" t="n">
        <f aca="false">VLOOKUP(I1047073,'[1]Price List, Weapons &amp; Items'!B$1:E$1048576,4,0)</f>
        <v>0</v>
      </c>
      <c r="M1047073" s="40" t="n">
        <v>24</v>
      </c>
      <c r="N1047073" s="9" t="s">
        <v>166</v>
      </c>
      <c r="O1047073" s="9" t="n">
        <f aca="false">VLOOKUP($I1047073,'[1]Price List, Weapons &amp; Items'!B$1:G$1048576,6,0)</f>
        <v>55290000</v>
      </c>
      <c r="P1047073" s="6" t="str">
        <f aca="false">IF(TYPE(M1047073)=1,IF(TYPE(O1047073)=1,M1047073*O1047073,"No price"),".")</f>
        <v>No price</v>
      </c>
      <c r="Q1047073" s="6" t="str">
        <f aca="false">IF(TYPE(N1047073)=1,IF(TYPE(O1047073)=1,N1047073*O1047073,"No price"),".")</f>
        <v>.</v>
      </c>
      <c r="R1047073" s="6" t="str">
        <f aca="false">IF(AG1047073=1,IF(H1047073&lt;&gt;"Not given",H1047073,IF(TYPE(H1047073)=2,IF(SUMIFS(#REF!,#REF!,A1047073)&gt;0,SUMIFS(#REF!,#REF!,A1047073),"."),"Format error")),"")</f>
        <v/>
      </c>
      <c r="S1047073" s="6" t="str">
        <f aca="false">IF(AND(AG1047073=1,R1047073&lt;&gt;".")=TRUE(),R1047073/VLOOKUP(G1047073,'[1]Exchange Rates'!B$1:C$1048576,2,0),IF(R1047073=".",".",""))</f>
        <v/>
      </c>
      <c r="T1047073" s="6" t="str">
        <f aca="false">IF(AG1047073=1,IF(AI1047073="Value is not given at all",".",IF(AI1047073="Value is given by the source",S1047073,IF(AI1047073="Value is calculated with prices",(IF(SUMIFS(#REF!,#REF!,A1047073)&gt;0,SUMIFS(#REF!,#REF!,A1047073),"."))/VLOOKUP("USD",'[1]Exchange Rates'!B$1:C$1048576,2,0),"Error with coding"))),"")</f>
        <v/>
      </c>
      <c r="U1047073" s="5" t="s">
        <v>63</v>
      </c>
      <c r="V1047073" s="42" t="s">
        <v>427</v>
      </c>
      <c r="W1047073" s="61" t="s">
        <v>72</v>
      </c>
      <c r="X1047073" s="62" t="s">
        <v>76</v>
      </c>
      <c r="Y1047073" s="63" t="s">
        <v>169</v>
      </c>
      <c r="Z1047073" s="5" t="n">
        <v>0</v>
      </c>
      <c r="AA1047073" s="5" t="n">
        <v>0</v>
      </c>
      <c r="AB1047073" s="5" t="n">
        <f aca="false">IF(AND(D1047073="Humanitarian", AE1047073&lt;&gt;"."), 1, 0)</f>
        <v>0</v>
      </c>
      <c r="AC1047073" s="5" t="n">
        <f aca="false">IF(OR(M1047073="undisclosed", M1047073="."), 0, IF(M1047073=N1047073, 1, 0))</f>
        <v>0</v>
      </c>
      <c r="AD1047073" s="5" t="n">
        <v>0</v>
      </c>
      <c r="AE1047073" s="1" t="s">
        <v>62</v>
      </c>
      <c r="AF1047073" s="12" t="str">
        <f aca="false">""</f>
        <v/>
      </c>
      <c r="AG1047073" s="36" t="n">
        <v>0</v>
      </c>
      <c r="AH1047073" s="67" t="s">
        <v>66</v>
      </c>
      <c r="AI1047073" s="36" t="s">
        <v>67</v>
      </c>
      <c r="AJ1047073" s="36" t="n">
        <v>1</v>
      </c>
      <c r="AK1047073" s="36" t="n">
        <v>8</v>
      </c>
      <c r="AL1047073" s="36" t="n">
        <v>0</v>
      </c>
      <c r="AM1047073" s="36" t="n">
        <f aca="false">IF(OR(AN1047073="2022-2023",AN1047073=2022), 1, 0)</f>
        <v>1</v>
      </c>
      <c r="AN1047073" s="36" t="s">
        <v>68</v>
      </c>
      <c r="AO1047073" s="36" t="n">
        <f aca="false">VLOOKUP($I1047073,'[1]Price List, Weapons &amp; Items'!B$1:F$1048576,5,0)</f>
        <v>0</v>
      </c>
      <c r="AP1047073" s="36" t="n">
        <f aca="false">IF(AND(AO1047073=1,M1047073="undisclosed")=TRUE(),1,0)</f>
        <v>0</v>
      </c>
      <c r="AQ1047073" s="36" t="n">
        <f aca="false">IF(AND(AO1047073=1,N1047073="undisclosed")=TRUE(),1,0)</f>
        <v>0</v>
      </c>
      <c r="AR1047073" s="36" t="n">
        <f aca="false">IFERROR(IF(SEARCH("ammuni",I1047073,1)&gt;0,1,0),0)</f>
        <v>0</v>
      </c>
      <c r="AS1047073" s="5" t="str">
        <f aca="false">VLOOKUP($I1047073,'[1]Price List, Weapons &amp; Items'!B$1:L$1048576,COLUMN('[1]Price List, Weapons &amp; Items'!$J$11)-1,0)</f>
        <v>Military media (incl. websites)</v>
      </c>
      <c r="AT1047073" s="5" t="str">
        <f aca="false">IF(I1047073=".",".",VLOOKUP($I1047073,'[1]Price List, Weapons &amp; Items'!B$1:J$1048576,3,0))</f>
        <v>Radar or imagery systems</v>
      </c>
      <c r="AU1047073" s="13" t="str">
        <f aca="true">IF(AG1047073=1,(OFFSET(I1047073,0,0,COUNTIF(#REF!,A1047073),1)),"")</f>
        <v/>
      </c>
      <c r="AV1047073" s="5" t="n">
        <f aca="false">VLOOKUP($I1047073,'[1]Price List, Weapons &amp; Items'!B$1:L$1048576,COLUMN('[1]Price List, Weapons &amp; Items'!$L$11)-1,0)</f>
        <v>0</v>
      </c>
      <c r="AW1047073" s="5" t="n">
        <f aca="false">IF(U1047073="Yes",1,0)</f>
        <v>1</v>
      </c>
      <c r="AX1047073" s="5" t="n">
        <f aca="false">IF(D1047073="Military",IF(OR(IFERROR(SEARCH("equipment",E1047073,1),0)&gt;0,IFERROR(SEARCH("weapons",E1047073,1),0)&gt;0),1,0),0)</f>
        <v>1</v>
      </c>
      <c r="AY1047073" s="5" t="str">
        <f aca="false">IFERROR(IF(VALUE(TEXT(C1047073,"mm"))=IF(AK1047073&gt;12,AK1047073-12,AK1047073),".",IF(TEXT(C1047073,"mm")="01",".",1)),"Value is not in date format")</f>
        <v>.</v>
      </c>
      <c r="AZ1047073" s="5" t="str">
        <f aca="false">IF(AND(A1047073=A1047072,C1047073=C1047072)=TRUE(),IF(F1047073=F1047072,".","1"),".")</f>
        <v>.</v>
      </c>
      <c r="BA1047073" s="5" t="str">
        <f aca="false">IF(AND(_xlfn.ISFORMULA(R1047073),_xlfn.ISFORMULA(S1047073),_xlfn.ISFORMULA(T1047073))=TRUE(),".",1)</f>
        <v>.</v>
      </c>
      <c r="BB1047073" s="5" t="str">
        <f aca="false">IF(T1047073&lt;&gt;".",IF(T1047073&gt;S1047073,1,"."),".")</f>
        <v>.</v>
      </c>
      <c r="BC1047073" s="5" t="n">
        <f aca="false">IFERROR(VLOOKUP(B1047073,'[1]Share, Heavy Weapons to Ukraine'!B$1:AA$1048576,COLUMN('[1]Share, Heavy Weapons to Ukraine'!C1047082)-1,0),0)</f>
        <v>1</v>
      </c>
      <c r="BD1047073" s="5" t="n">
        <f aca="false">VLOOKUP(Sheet1!B1047073,'[1]Country Summary (€)'!B$1:F$1048576,COLUMN('[1]Country Summary (€)'!C1047083)-1,FALSE())</f>
        <v>0</v>
      </c>
      <c r="BE1047073" s="5" t="str">
        <f aca="false">IF(AND(AG1047073=1,D1047073="Military",H1047073&lt;&gt;"Not given")=TRUE(),IF(SUMIFS(#REF!,#REF!,A1047073)&gt;0,ABS((SUMIFS(#REF!,#REF!,A1047073)/VLOOKUP("USD",'[1]Exchange Rates'!B$1:C$1048576,2,0)))/S1047073,"."),".")</f>
        <v>.</v>
      </c>
      <c r="BF1047073" s="1" t="str">
        <f aca="false">IF(AND(AG1047073=1,D1047073="Military",H1047073&lt;&gt;"Not given")=TRUE(),IF(SUMIFS(#REF!,#REF!,A1047073)&gt;0,IF((ABS((SUMIFS(#REF!,#REF!,A1047073)/VLOOKUP("USD",'[1]Exchange Rates'!B$1:C$1048576,2,0)))/S1047073)&gt;1,(SUMIFS(#REF!,#REF!,A1047073)-S1047073)/S1047073,(S1047073-SUMIFS(#REF!,#REF!,A1047073))/SUMIFS(#REF!,#REF!,A1047073)),"."),".")</f>
        <v>.</v>
      </c>
    </row>
    <row r="1047074" customFormat="false" ht="15.75" hidden="false" customHeight="true" outlineLevel="0" collapsed="false">
      <c r="A1047074" s="55" t="s">
        <v>405</v>
      </c>
      <c r="B1047074" s="37" t="s">
        <v>57</v>
      </c>
      <c r="C1047074" s="38" t="n">
        <v>44797</v>
      </c>
      <c r="D1047074" s="37" t="s">
        <v>105</v>
      </c>
      <c r="E1047074" s="37" t="s">
        <v>106</v>
      </c>
      <c r="F1047074" s="4" t="s">
        <v>426</v>
      </c>
      <c r="G1047074" s="5" t="s">
        <v>61</v>
      </c>
      <c r="H1047074" s="53" t="n">
        <v>2980000000</v>
      </c>
      <c r="I1047074" s="37" t="s">
        <v>428</v>
      </c>
      <c r="J1047074" s="7" t="str">
        <f aca="false">VLOOKUP($I1047074,'[1]Price List, Weapons &amp; Items'!B$1:C$1048576,2,0)</f>
        <v>Aviation and drones</v>
      </c>
      <c r="K1047074" s="7" t="str">
        <f aca="false">IF(I1047074=".",I1047074,VLOOKUP($I1047074,'[1]Price List, Weapons &amp; Items'!B$1:D$1048576,3,0))</f>
        <v>Drone</v>
      </c>
      <c r="L1047074" s="8" t="n">
        <f aca="false">VLOOKUP(I1047074,'[1]Price List, Weapons &amp; Items'!B$1:E$1048576,4,0)</f>
        <v>0</v>
      </c>
      <c r="M1047074" s="40" t="s">
        <v>166</v>
      </c>
      <c r="N1047074" s="9" t="s">
        <v>166</v>
      </c>
      <c r="O1047074" s="9" t="n">
        <f aca="false">VLOOKUP($I1047074,'[1]Price List, Weapons &amp; Items'!B$1:G$1048576,6,0)</f>
        <v>250000</v>
      </c>
      <c r="P1047074" s="6" t="str">
        <f aca="false">IF(TYPE(M1047074)=1,IF(TYPE(O1047074)=1,M1047074*O1047074,"No price"),".")</f>
        <v>.</v>
      </c>
      <c r="Q1047074" s="6" t="str">
        <f aca="false">IF(TYPE(N1047074)=1,IF(TYPE(O1047074)=1,N1047074*O1047074,"No price"),".")</f>
        <v>.</v>
      </c>
      <c r="R1047074" s="6" t="str">
        <f aca="false">IF(AG1047074=1,IF(H1047074&lt;&gt;"Not given",H1047074,IF(TYPE(H1047074)=2,IF(SUMIFS(#REF!,#REF!,A1047074)&gt;0,SUMIFS(#REF!,#REF!,A1047074),"."),"Format error")),"")</f>
        <v/>
      </c>
      <c r="S1047074" s="6" t="str">
        <f aca="false">IF(AND(AG1047074=1,R1047074&lt;&gt;".")=TRUE(),R1047074/VLOOKUP(G1047074,'[1]Exchange Rates'!B$1:C$1048576,2,0),IF(R1047074=".",".",""))</f>
        <v/>
      </c>
      <c r="T1047074" s="6" t="str">
        <f aca="false">IF(AG1047074=1,IF(AI1047074="Value is not given at all",".",IF(AI1047074="Value is given by the source",S1047074,IF(AI1047074="Value is calculated with prices",(IF(SUMIFS(#REF!,#REF!,A1047074)&gt;0,SUMIFS(#REF!,#REF!,A1047074),"."))/VLOOKUP("USD",'[1]Exchange Rates'!B$1:C$1048576,2,0),"Error with coding"))),"")</f>
        <v/>
      </c>
      <c r="U1047074" s="5" t="s">
        <v>63</v>
      </c>
      <c r="V1047074" s="42" t="s">
        <v>427</v>
      </c>
      <c r="W1047074" s="61" t="s">
        <v>72</v>
      </c>
      <c r="X1047074" s="62" t="s">
        <v>76</v>
      </c>
      <c r="Y1047074" s="63" t="s">
        <v>171</v>
      </c>
      <c r="Z1047074" s="5" t="n">
        <v>0</v>
      </c>
      <c r="AA1047074" s="5" t="n">
        <v>0</v>
      </c>
      <c r="AB1047074" s="5" t="n">
        <f aca="false">IF(AND(D1047074="Humanitarian", AE1047074&lt;&gt;"."), 1, 0)</f>
        <v>0</v>
      </c>
      <c r="AC1047074" s="5" t="n">
        <f aca="false">IF(OR(M1047074="undisclosed", M1047074="."), 0, IF(M1047074=N1047074, 1, 0))</f>
        <v>0</v>
      </c>
      <c r="AD1047074" s="5" t="n">
        <v>0</v>
      </c>
      <c r="AE1047074" s="1" t="s">
        <v>62</v>
      </c>
      <c r="AF1047074" s="12" t="str">
        <f aca="false">""</f>
        <v/>
      </c>
      <c r="AG1047074" s="36" t="n">
        <v>0</v>
      </c>
      <c r="AH1047074" s="67" t="s">
        <v>66</v>
      </c>
      <c r="AI1047074" s="36" t="s">
        <v>67</v>
      </c>
      <c r="AJ1047074" s="36" t="n">
        <v>1</v>
      </c>
      <c r="AK1047074" s="36" t="n">
        <v>8</v>
      </c>
      <c r="AL1047074" s="36" t="n">
        <v>0</v>
      </c>
      <c r="AM1047074" s="36" t="n">
        <f aca="false">IF(OR(AN1047074="2022-2023",AN1047074=2022), 1, 0)</f>
        <v>1</v>
      </c>
      <c r="AN1047074" s="36" t="s">
        <v>68</v>
      </c>
      <c r="AO1047074" s="36" t="n">
        <f aca="false">VLOOKUP($I1047074,'[1]Price List, Weapons &amp; Items'!B$1:F$1048576,5,0)</f>
        <v>0</v>
      </c>
      <c r="AP1047074" s="36" t="n">
        <f aca="false">IF(AND(AO1047074=1,M1047074="undisclosed")=TRUE(),1,0)</f>
        <v>0</v>
      </c>
      <c r="AQ1047074" s="36" t="n">
        <f aca="false">IF(AND(AO1047074=1,N1047074="undisclosed")=TRUE(),1,0)</f>
        <v>0</v>
      </c>
      <c r="AR1047074" s="36" t="n">
        <f aca="false">IFERROR(IF(SEARCH("ammuni",I1047074,1)&gt;0,1,0),0)</f>
        <v>0</v>
      </c>
      <c r="AS1047074" s="5" t="str">
        <f aca="false">VLOOKUP($I1047074,'[1]Price List, Weapons &amp; Items'!B$1:L$1048576,COLUMN('[1]Price List, Weapons &amp; Items'!$J$11)-1,0)</f>
        <v>Media reports (incl. social media)</v>
      </c>
      <c r="AT1047074" s="5" t="str">
        <f aca="false">IF(I1047074=".",".",VLOOKUP($I1047074,'[1]Price List, Weapons &amp; Items'!B$1:J$1048576,3,0))</f>
        <v>Drone</v>
      </c>
      <c r="AU1047074" s="13" t="str">
        <f aca="true">IF(AG1047074=1,(OFFSET(I1047074,0,0,COUNTIF(#REF!,A1047074),1)),"")</f>
        <v/>
      </c>
      <c r="AV1047074" s="5" t="str">
        <f aca="false">VLOOKUP($I1047074,'[1]Price List, Weapons &amp; Items'!B$1:L$1048576,COLUMN('[1]Price List, Weapons &amp; Items'!$L$11)-1,0)</f>
        <v>no price, 0 count</v>
      </c>
      <c r="AW1047074" s="5" t="n">
        <f aca="false">IF(U1047074="Yes",1,0)</f>
        <v>1</v>
      </c>
      <c r="AX1047074" s="5" t="n">
        <f aca="false">IF(D1047074="Military",IF(OR(IFERROR(SEARCH("equipment",E1047074,1),0)&gt;0,IFERROR(SEARCH("weapons",E1047074,1),0)&gt;0),1,0),0)</f>
        <v>1</v>
      </c>
      <c r="AY1047074" s="5" t="str">
        <f aca="false">IFERROR(IF(VALUE(TEXT(C1047074,"mm"))=IF(AK1047074&gt;12,AK1047074-12,AK1047074),".",IF(TEXT(C1047074,"mm")="01",".",1)),"Value is not in date format")</f>
        <v>.</v>
      </c>
      <c r="AZ1047074" s="5" t="str">
        <f aca="false">IF(AND(A1047074=A1047073,C1047074=C1047073)=TRUE(),IF(F1047074=F1047073,".","1"),".")</f>
        <v>.</v>
      </c>
      <c r="BA1047074" s="5" t="str">
        <f aca="false">IF(AND(_xlfn.ISFORMULA(R1047074),_xlfn.ISFORMULA(S1047074),_xlfn.ISFORMULA(T1047074))=TRUE(),".",1)</f>
        <v>.</v>
      </c>
      <c r="BB1047074" s="5" t="str">
        <f aca="false">IF(T1047074&lt;&gt;".",IF(T1047074&gt;S1047074,1,"."),".")</f>
        <v>.</v>
      </c>
      <c r="BC1047074" s="5" t="n">
        <f aca="false">IFERROR(VLOOKUP(B1047074,'[1]Share, Heavy Weapons to Ukraine'!B$1:AA$1048576,COLUMN('[1]Share, Heavy Weapons to Ukraine'!C1047083)-1,0),0)</f>
        <v>1</v>
      </c>
      <c r="BD1047074" s="5" t="n">
        <f aca="false">VLOOKUP(Sheet1!B1047074,'[1]Country Summary (€)'!B$1:F$1048576,COLUMN('[1]Country Summary (€)'!C1047084)-1,FALSE())</f>
        <v>0</v>
      </c>
      <c r="BE1047074" s="5" t="str">
        <f aca="false">IF(AND(AG1047074=1,D1047074="Military",H1047074&lt;&gt;"Not given")=TRUE(),IF(SUMIFS(#REF!,#REF!,A1047074)&gt;0,ABS((SUMIFS(#REF!,#REF!,A1047074)/VLOOKUP("USD",'[1]Exchange Rates'!B$1:C$1048576,2,0)))/S1047074,"."),".")</f>
        <v>.</v>
      </c>
      <c r="BF1047074" s="1" t="str">
        <f aca="false">IF(AND(AG1047074=1,D1047074="Military",H1047074&lt;&gt;"Not given")=TRUE(),IF(SUMIFS(#REF!,#REF!,A1047074)&gt;0,IF((ABS((SUMIFS(#REF!,#REF!,A1047074)/VLOOKUP("USD",'[1]Exchange Rates'!B$1:C$1048576,2,0)))/S1047074)&gt;1,(SUMIFS(#REF!,#REF!,A1047074)-S1047074)/S1047074,(S1047074-SUMIFS(#REF!,#REF!,A1047074))/SUMIFS(#REF!,#REF!,A1047074)),"."),".")</f>
        <v>.</v>
      </c>
    </row>
    <row r="1047075" customFormat="false" ht="15.75" hidden="false" customHeight="true" outlineLevel="0" collapsed="false">
      <c r="A1047075" s="55" t="s">
        <v>405</v>
      </c>
      <c r="B1047075" s="37" t="s">
        <v>57</v>
      </c>
      <c r="C1047075" s="38" t="n">
        <v>44797</v>
      </c>
      <c r="D1047075" s="37" t="s">
        <v>105</v>
      </c>
      <c r="E1047075" s="37" t="s">
        <v>106</v>
      </c>
      <c r="F1047075" s="4" t="s">
        <v>426</v>
      </c>
      <c r="G1047075" s="5" t="s">
        <v>61</v>
      </c>
      <c r="H1047075" s="53" t="n">
        <v>2980000000</v>
      </c>
      <c r="I1047075" s="37" t="s">
        <v>429</v>
      </c>
      <c r="J1047075" s="7" t="str">
        <f aca="false">VLOOKUP($I1047075,'[1]Price List, Weapons &amp; Items'!B$1:C$1048576,2,0)</f>
        <v>Military equipment</v>
      </c>
      <c r="K1047075" s="7" t="str">
        <f aca="false">IF(I1047075=".",I1047075,VLOOKUP($I1047075,'[1]Price List, Weapons &amp; Items'!B$1:D$1048576,3,0))</f>
        <v>Military equipment</v>
      </c>
      <c r="L1047075" s="8" t="n">
        <f aca="false">VLOOKUP(I1047075,'[1]Price List, Weapons &amp; Items'!B$1:E$1048576,4,0)</f>
        <v>0</v>
      </c>
      <c r="M1047075" s="40" t="s">
        <v>166</v>
      </c>
      <c r="N1047075" s="9" t="s">
        <v>166</v>
      </c>
      <c r="O1047075" s="9" t="str">
        <f aca="false">VLOOKUP($I1047075,'[1]Price List, Weapons &amp; Items'!B$1:G$1048576,6,0)</f>
        <v>.</v>
      </c>
      <c r="P1047075" s="6" t="str">
        <f aca="false">IF(TYPE(M1047075)=1,IF(TYPE(O1047075)=1,M1047075*O1047075,"No price"),".")</f>
        <v>.</v>
      </c>
      <c r="Q1047075" s="6" t="str">
        <f aca="false">IF(TYPE(N1047075)=1,IF(TYPE(O1047075)=1,N1047075*O1047075,"No price"),".")</f>
        <v>.</v>
      </c>
      <c r="R1047075" s="6" t="str">
        <f aca="false">IF(AG1047075=1,IF(H1047075&lt;&gt;"Not given",H1047075,IF(TYPE(H1047075)=2,IF(SUMIFS(#REF!,#REF!,A1047075)&gt;0,SUMIFS(#REF!,#REF!,A1047075),"."),"Format error")),"")</f>
        <v/>
      </c>
      <c r="S1047075" s="6" t="str">
        <f aca="false">IF(AND(AG1047075=1,R1047075&lt;&gt;".")=TRUE(),R1047075/VLOOKUP(G1047075,'[1]Exchange Rates'!B$1:C$1048576,2,0),IF(R1047075=".",".",""))</f>
        <v/>
      </c>
      <c r="T1047075" s="6" t="str">
        <f aca="false">IF(AG1047075=1,IF(AI1047075="Value is not given at all",".",IF(AI1047075="Value is given by the source",S1047075,IF(AI1047075="Value is calculated with prices",(IF(SUMIFS(#REF!,#REF!,A1047075)&gt;0,SUMIFS(#REF!,#REF!,A1047075),"."))/VLOOKUP("USD",'[1]Exchange Rates'!B$1:C$1048576,2,0),"Error with coding"))),"")</f>
        <v/>
      </c>
      <c r="U1047075" s="5" t="s">
        <v>63</v>
      </c>
      <c r="V1047075" s="42" t="s">
        <v>427</v>
      </c>
      <c r="W1047075" s="61" t="s">
        <v>72</v>
      </c>
      <c r="X1047075" s="62" t="s">
        <v>76</v>
      </c>
      <c r="Y1047075" s="63" t="s">
        <v>172</v>
      </c>
      <c r="Z1047075" s="5" t="n">
        <v>0</v>
      </c>
      <c r="AA1047075" s="5" t="n">
        <v>0</v>
      </c>
      <c r="AB1047075" s="5" t="n">
        <f aca="false">IF(AND(D1047075="Humanitarian", AE1047075&lt;&gt;"."), 1, 0)</f>
        <v>0</v>
      </c>
      <c r="AC1047075" s="5" t="n">
        <f aca="false">IF(OR(M1047075="undisclosed", M1047075="."), 0, IF(M1047075=N1047075, 1, 0))</f>
        <v>0</v>
      </c>
      <c r="AD1047075" s="5" t="n">
        <v>0</v>
      </c>
      <c r="AE1047075" s="1" t="s">
        <v>62</v>
      </c>
      <c r="AF1047075" s="12" t="str">
        <f aca="false">""</f>
        <v/>
      </c>
      <c r="AG1047075" s="36" t="n">
        <v>0</v>
      </c>
      <c r="AH1047075" s="67" t="s">
        <v>66</v>
      </c>
      <c r="AI1047075" s="36" t="s">
        <v>67</v>
      </c>
      <c r="AJ1047075" s="36" t="n">
        <v>1</v>
      </c>
      <c r="AK1047075" s="36" t="n">
        <v>8</v>
      </c>
      <c r="AL1047075" s="36" t="n">
        <v>0</v>
      </c>
      <c r="AM1047075" s="36" t="n">
        <f aca="false">IF(OR(AN1047075="2022-2023",AN1047075=2022), 1, 0)</f>
        <v>1</v>
      </c>
      <c r="AN1047075" s="36" t="s">
        <v>68</v>
      </c>
      <c r="AO1047075" s="36" t="n">
        <f aca="false">VLOOKUP($I1047075,'[1]Price List, Weapons &amp; Items'!B$1:F$1048576,5,0)</f>
        <v>0</v>
      </c>
      <c r="AP1047075" s="36" t="n">
        <f aca="false">IF(AND(AO1047075=1,M1047075="undisclosed")=TRUE(),1,0)</f>
        <v>0</v>
      </c>
      <c r="AQ1047075" s="36" t="n">
        <f aca="false">IF(AND(AO1047075=1,N1047075="undisclosed")=TRUE(),1,0)</f>
        <v>0</v>
      </c>
      <c r="AR1047075" s="36" t="n">
        <f aca="false">IFERROR(IF(SEARCH("ammuni",I1047075,1)&gt;0,1,0),0)</f>
        <v>0</v>
      </c>
      <c r="AS1047075" s="5" t="str">
        <f aca="false">VLOOKUP($I1047075,'[1]Price List, Weapons &amp; Items'!B$1:L$1048576,COLUMN('[1]Price List, Weapons &amp; Items'!$J$11)-1,0)</f>
        <v>.</v>
      </c>
      <c r="AT1047075" s="5" t="str">
        <f aca="false">IF(I1047075=".",".",VLOOKUP($I1047075,'[1]Price List, Weapons &amp; Items'!B$1:J$1048576,3,0))</f>
        <v>Military equipment</v>
      </c>
      <c r="AU1047075" s="13" t="str">
        <f aca="true">IF(AG1047075=1,(OFFSET(I1047075,0,0,COUNTIF(#REF!,A1047075),1)),"")</f>
        <v/>
      </c>
      <c r="AV1047075" s="5" t="str">
        <f aca="false">VLOOKUP($I1047075,'[1]Price List, Weapons &amp; Items'!B$1:L$1048576,COLUMN('[1]Price List, Weapons &amp; Items'!$L$11)-1,0)</f>
        <v>no price, 0 count</v>
      </c>
      <c r="AW1047075" s="5" t="n">
        <f aca="false">IF(U1047075="Yes",1,0)</f>
        <v>1</v>
      </c>
      <c r="AX1047075" s="5" t="n">
        <f aca="false">IF(D1047075="Military",IF(OR(IFERROR(SEARCH("equipment",E1047075,1),0)&gt;0,IFERROR(SEARCH("weapons",E1047075,1),0)&gt;0),1,0),0)</f>
        <v>1</v>
      </c>
      <c r="AY1047075" s="5" t="str">
        <f aca="false">IFERROR(IF(VALUE(TEXT(C1047075,"mm"))=IF(AK1047075&gt;12,AK1047075-12,AK1047075),".",IF(TEXT(C1047075,"mm")="01",".",1)),"Value is not in date format")</f>
        <v>.</v>
      </c>
      <c r="AZ1047075" s="5" t="str">
        <f aca="false">IF(AND(A1047075=A1047074,C1047075=C1047074)=TRUE(),IF(F1047075=F1047074,".","1"),".")</f>
        <v>.</v>
      </c>
      <c r="BA1047075" s="5" t="str">
        <f aca="false">IF(AND(_xlfn.ISFORMULA(R1047075),_xlfn.ISFORMULA(S1047075),_xlfn.ISFORMULA(T1047075))=TRUE(),".",1)</f>
        <v>.</v>
      </c>
      <c r="BB1047075" s="5" t="str">
        <f aca="false">IF(T1047075&lt;&gt;".",IF(T1047075&gt;S1047075,1,"."),".")</f>
        <v>.</v>
      </c>
      <c r="BC1047075" s="5" t="n">
        <f aca="false">IFERROR(VLOOKUP(B1047075,'[1]Share, Heavy Weapons to Ukraine'!B$1:AA$1048576,COLUMN('[1]Share, Heavy Weapons to Ukraine'!C1047084)-1,0),0)</f>
        <v>1</v>
      </c>
      <c r="BD1047075" s="5" t="n">
        <f aca="false">VLOOKUP(Sheet1!B1047075,'[1]Country Summary (€)'!B$1:F$1048576,COLUMN('[1]Country Summary (€)'!C1047085)-1,FALSE())</f>
        <v>0</v>
      </c>
      <c r="BE1047075" s="5" t="str">
        <f aca="false">IF(AND(AG1047075=1,D1047075="Military",H1047075&lt;&gt;"Not given")=TRUE(),IF(SUMIFS(#REF!,#REF!,A1047075)&gt;0,ABS((SUMIFS(#REF!,#REF!,A1047075)/VLOOKUP("USD",'[1]Exchange Rates'!B$1:C$1048576,2,0)))/S1047075,"."),".")</f>
        <v>.</v>
      </c>
      <c r="BF1047075" s="1" t="str">
        <f aca="false">IF(AND(AG1047075=1,D1047075="Military",H1047075&lt;&gt;"Not given")=TRUE(),IF(SUMIFS(#REF!,#REF!,A1047075)&gt;0,IF((ABS((SUMIFS(#REF!,#REF!,A1047075)/VLOOKUP("USD",'[1]Exchange Rates'!B$1:C$1048576,2,0)))/S1047075)&gt;1,(SUMIFS(#REF!,#REF!,A1047075)-S1047075)/S1047075,(S1047075-SUMIFS(#REF!,#REF!,A1047075))/SUMIFS(#REF!,#REF!,A1047075)),"."),".")</f>
        <v>.</v>
      </c>
    </row>
    <row r="1047076" customFormat="false" ht="15.75" hidden="false" customHeight="true" outlineLevel="0" collapsed="false">
      <c r="A1047076" s="55" t="s">
        <v>405</v>
      </c>
      <c r="B1047076" s="37" t="s">
        <v>57</v>
      </c>
      <c r="C1047076" s="38" t="n">
        <v>44797</v>
      </c>
      <c r="D1047076" s="37" t="s">
        <v>105</v>
      </c>
      <c r="E1047076" s="37" t="s">
        <v>106</v>
      </c>
      <c r="F1047076" s="4" t="s">
        <v>426</v>
      </c>
      <c r="G1047076" s="5" t="s">
        <v>61</v>
      </c>
      <c r="H1047076" s="53" t="n">
        <v>2980000000</v>
      </c>
      <c r="I1047076" s="37" t="s">
        <v>430</v>
      </c>
      <c r="J1047076" s="7" t="str">
        <f aca="false">VLOOKUP($I1047076,'[1]Price List, Weapons &amp; Items'!B$1:C$1048576,2,0)</f>
        <v>Aviation and drones</v>
      </c>
      <c r="K1047076" s="7" t="str">
        <f aca="false">IF(I1047076=".",I1047076,VLOOKUP($I1047076,'[1]Price List, Weapons &amp; Items'!B$1:D$1048576,3,0))</f>
        <v>Drone</v>
      </c>
      <c r="L1047076" s="8" t="n">
        <f aca="false">VLOOKUP(I1047076,'[1]Price List, Weapons &amp; Items'!B$1:E$1048576,4,0)</f>
        <v>0</v>
      </c>
      <c r="M1047076" s="40" t="s">
        <v>166</v>
      </c>
      <c r="N1047076" s="9" t="s">
        <v>166</v>
      </c>
      <c r="O1047076" s="9" t="n">
        <f aca="false">VLOOKUP($I1047076,'[1]Price List, Weapons &amp; Items'!B$1:G$1048576,6,0)</f>
        <v>15000000</v>
      </c>
      <c r="P1047076" s="6" t="str">
        <f aca="false">IF(TYPE(M1047076)=1,IF(TYPE(O1047076)=1,M1047076*O1047076,"No price"),".")</f>
        <v>.</v>
      </c>
      <c r="Q1047076" s="6" t="str">
        <f aca="false">IF(TYPE(N1047076)=1,IF(TYPE(O1047076)=1,N1047076*O1047076,"No price"),".")</f>
        <v>.</v>
      </c>
      <c r="R1047076" s="6" t="str">
        <f aca="false">IF(AG1047076=1,IF(H1047076&lt;&gt;"Not given",H1047076,IF(TYPE(H1047076)=2,IF(SUMIFS(#REF!,#REF!,A1047076)&gt;0,SUMIFS(#REF!,#REF!,A1047076),"."),"Format error")),"")</f>
        <v/>
      </c>
      <c r="S1047076" s="6" t="str">
        <f aca="false">IF(AND(AG1047076=1,R1047076&lt;&gt;".")=TRUE(),R1047076/VLOOKUP(G1047076,'[1]Exchange Rates'!B$1:C$1048576,2,0),IF(R1047076=".",".",""))</f>
        <v/>
      </c>
      <c r="T1047076" s="6" t="str">
        <f aca="false">IF(AG1047076=1,IF(AI1047076="Value is not given at all",".",IF(AI1047076="Value is given by the source",S1047076,IF(AI1047076="Value is calculated with prices",(IF(SUMIFS(#REF!,#REF!,A1047076)&gt;0,SUMIFS(#REF!,#REF!,A1047076),"."))/VLOOKUP("USD",'[1]Exchange Rates'!B$1:C$1048576,2,0),"Error with coding"))),"")</f>
        <v/>
      </c>
      <c r="U1047076" s="5" t="s">
        <v>63</v>
      </c>
      <c r="V1047076" s="42" t="s">
        <v>427</v>
      </c>
      <c r="W1047076" s="61" t="s">
        <v>72</v>
      </c>
      <c r="X1047076" s="62" t="s">
        <v>76</v>
      </c>
      <c r="Y1047076" s="63" t="s">
        <v>173</v>
      </c>
      <c r="Z1047076" s="5" t="n">
        <v>0</v>
      </c>
      <c r="AA1047076" s="5" t="n">
        <v>0</v>
      </c>
      <c r="AB1047076" s="5" t="n">
        <f aca="false">IF(AND(D1047076="Humanitarian", AE1047076&lt;&gt;"."), 1, 0)</f>
        <v>0</v>
      </c>
      <c r="AC1047076" s="5" t="n">
        <f aca="false">IF(OR(M1047076="undisclosed", M1047076="."), 0, IF(M1047076=N1047076, 1, 0))</f>
        <v>0</v>
      </c>
      <c r="AD1047076" s="5" t="n">
        <v>0</v>
      </c>
      <c r="AE1047076" s="1" t="s">
        <v>62</v>
      </c>
      <c r="AF1047076" s="12" t="str">
        <f aca="false">""</f>
        <v/>
      </c>
      <c r="AG1047076" s="36" t="n">
        <v>0</v>
      </c>
      <c r="AH1047076" s="67" t="s">
        <v>66</v>
      </c>
      <c r="AI1047076" s="36" t="s">
        <v>67</v>
      </c>
      <c r="AJ1047076" s="36" t="n">
        <v>1</v>
      </c>
      <c r="AK1047076" s="36" t="n">
        <v>8</v>
      </c>
      <c r="AL1047076" s="36" t="n">
        <v>0</v>
      </c>
      <c r="AM1047076" s="36" t="n">
        <f aca="false">IF(OR(AN1047076="2022-2023",AN1047076=2022), 1, 0)</f>
        <v>1</v>
      </c>
      <c r="AN1047076" s="36" t="s">
        <v>68</v>
      </c>
      <c r="AO1047076" s="36" t="n">
        <f aca="false">VLOOKUP($I1047076,'[1]Price List, Weapons &amp; Items'!B$1:F$1048576,5,0)</f>
        <v>0</v>
      </c>
      <c r="AP1047076" s="36" t="n">
        <f aca="false">IF(AND(AO1047076=1,M1047076="undisclosed")=TRUE(),1,0)</f>
        <v>0</v>
      </c>
      <c r="AQ1047076" s="36" t="n">
        <f aca="false">IF(AND(AO1047076=1,N1047076="undisclosed")=TRUE(),1,0)</f>
        <v>0</v>
      </c>
      <c r="AR1047076" s="36" t="n">
        <f aca="false">IFERROR(IF(SEARCH("ammuni",I1047076,1)&gt;0,1,0),0)</f>
        <v>0</v>
      </c>
      <c r="AS1047076" s="5" t="str">
        <f aca="false">VLOOKUP($I1047076,'[1]Price List, Weapons &amp; Items'!B$1:L$1048576,COLUMN('[1]Price List, Weapons &amp; Items'!$J$11)-1,0)</f>
        <v>Miscellaneous</v>
      </c>
      <c r="AT1047076" s="5" t="str">
        <f aca="false">IF(I1047076=".",".",VLOOKUP($I1047076,'[1]Price List, Weapons &amp; Items'!B$1:J$1048576,3,0))</f>
        <v>Drone</v>
      </c>
      <c r="AU1047076" s="13" t="str">
        <f aca="true">IF(AG1047076=1,(OFFSET(I1047076,0,0,COUNTIF(#REF!,A1047076),1)),"")</f>
        <v/>
      </c>
      <c r="AV1047076" s="5" t="str">
        <f aca="false">VLOOKUP($I1047076,'[1]Price List, Weapons &amp; Items'!B$1:L$1048576,COLUMN('[1]Price List, Weapons &amp; Items'!$L$11)-1,0)</f>
        <v>no price, 0 count</v>
      </c>
      <c r="AW1047076" s="5" t="n">
        <f aca="false">IF(U1047076="Yes",1,0)</f>
        <v>1</v>
      </c>
      <c r="AX1047076" s="5" t="n">
        <f aca="false">IF(D1047076="Military",IF(OR(IFERROR(SEARCH("equipment",E1047076,1),0)&gt;0,IFERROR(SEARCH("weapons",E1047076,1),0)&gt;0),1,0),0)</f>
        <v>1</v>
      </c>
      <c r="AY1047076" s="5" t="str">
        <f aca="false">IFERROR(IF(VALUE(TEXT(C1047076,"mm"))=IF(AK1047076&gt;12,AK1047076-12,AK1047076),".",IF(TEXT(C1047076,"mm")="01",".",1)),"Value is not in date format")</f>
        <v>.</v>
      </c>
      <c r="AZ1047076" s="5" t="str">
        <f aca="false">IF(AND(A1047076=A1047075,C1047076=C1047075)=TRUE(),IF(F1047076=F1047075,".","1"),".")</f>
        <v>.</v>
      </c>
      <c r="BA1047076" s="5" t="str">
        <f aca="false">IF(AND(_xlfn.ISFORMULA(R1047076),_xlfn.ISFORMULA(S1047076),_xlfn.ISFORMULA(T1047076))=TRUE(),".",1)</f>
        <v>.</v>
      </c>
      <c r="BB1047076" s="5" t="str">
        <f aca="false">IF(T1047076&lt;&gt;".",IF(T1047076&gt;S1047076,1,"."),".")</f>
        <v>.</v>
      </c>
      <c r="BC1047076" s="5" t="n">
        <f aca="false">IFERROR(VLOOKUP(B1047076,'[1]Share, Heavy Weapons to Ukraine'!B$1:AA$1048576,COLUMN('[1]Share, Heavy Weapons to Ukraine'!C1047085)-1,0),0)</f>
        <v>1</v>
      </c>
      <c r="BD1047076" s="5" t="n">
        <f aca="false">VLOOKUP(Sheet1!B1047076,'[1]Country Summary (€)'!B$1:F$1048576,COLUMN('[1]Country Summary (€)'!C1047086)-1,FALSE())</f>
        <v>0</v>
      </c>
      <c r="BE1047076" s="5" t="str">
        <f aca="false">IF(AND(AG1047076=1,D1047076="Military",H1047076&lt;&gt;"Not given")=TRUE(),IF(SUMIFS(#REF!,#REF!,A1047076)&gt;0,ABS((SUMIFS(#REF!,#REF!,A1047076)/VLOOKUP("USD",'[1]Exchange Rates'!B$1:C$1048576,2,0)))/S1047076,"."),".")</f>
        <v>.</v>
      </c>
      <c r="BF1047076" s="1" t="str">
        <f aca="false">IF(AND(AG1047076=1,D1047076="Military",H1047076&lt;&gt;"Not given")=TRUE(),IF(SUMIFS(#REF!,#REF!,A1047076)&gt;0,IF((ABS((SUMIFS(#REF!,#REF!,A1047076)/VLOOKUP("USD",'[1]Exchange Rates'!B$1:C$1048576,2,0)))/S1047076)&gt;1,(SUMIFS(#REF!,#REF!,A1047076)-S1047076)/S1047076,(S1047076-SUMIFS(#REF!,#REF!,A1047076))/SUMIFS(#REF!,#REF!,A1047076)),"."),".")</f>
        <v>.</v>
      </c>
    </row>
    <row r="1047077" customFormat="false" ht="15.75" hidden="false" customHeight="true" outlineLevel="0" collapsed="false">
      <c r="A1047077" s="55" t="s">
        <v>405</v>
      </c>
      <c r="B1047077" s="37" t="s">
        <v>57</v>
      </c>
      <c r="C1047077" s="38" t="n">
        <v>44797</v>
      </c>
      <c r="D1047077" s="37" t="s">
        <v>105</v>
      </c>
      <c r="E1047077" s="37" t="s">
        <v>106</v>
      </c>
      <c r="F1047077" s="4" t="s">
        <v>426</v>
      </c>
      <c r="G1047077" s="5" t="s">
        <v>61</v>
      </c>
      <c r="H1047077" s="53" t="n">
        <v>2980000000</v>
      </c>
      <c r="I1047077" s="37" t="s">
        <v>431</v>
      </c>
      <c r="J1047077" s="7" t="str">
        <f aca="false">VLOOKUP($I1047077,'[1]Price List, Weapons &amp; Items'!B$1:C$1048576,2,0)</f>
        <v>Portable defence system</v>
      </c>
      <c r="K1047077" s="7" t="str">
        <f aca="false">IF(I1047077=".",I1047077,VLOOKUP($I1047077,'[1]Price List, Weapons &amp; Items'!B$1:D$1048576,3,0))</f>
        <v>Light Anti-armor Weapon (LAW)</v>
      </c>
      <c r="L1047077" s="8" t="n">
        <f aca="false">VLOOKUP(I1047077,'[1]Price List, Weapons &amp; Items'!B$1:E$1048576,4,0)</f>
        <v>0</v>
      </c>
      <c r="M1047077" s="40" t="s">
        <v>166</v>
      </c>
      <c r="N1047077" s="9" t="s">
        <v>166</v>
      </c>
      <c r="O1047077" s="9" t="n">
        <f aca="false">VLOOKUP($I1047077,'[1]Price List, Weapons &amp; Items'!B$1:G$1048576,6,0)</f>
        <v>22000</v>
      </c>
      <c r="P1047077" s="6" t="str">
        <f aca="false">IF(TYPE(M1047077)=1,IF(TYPE(O1047077)=1,M1047077*O1047077,"No price"),".")</f>
        <v>.</v>
      </c>
      <c r="Q1047077" s="6" t="str">
        <f aca="false">IF(TYPE(N1047077)=1,IF(TYPE(O1047077)=1,N1047077*O1047077,"No price"),".")</f>
        <v>.</v>
      </c>
      <c r="R1047077" s="6" t="str">
        <f aca="false">IF(AG1047077=1,IF(H1047077&lt;&gt;"Not given",H1047077,IF(TYPE(H1047077)=2,IF(SUMIFS(#REF!,#REF!,A1047077)&gt;0,SUMIFS(#REF!,#REF!,A1047077),"."),"Format error")),"")</f>
        <v/>
      </c>
      <c r="S1047077" s="6" t="str">
        <f aca="false">IF(AND(AG1047077=1,R1047077&lt;&gt;".")=TRUE(),R1047077/VLOOKUP(G1047077,'[1]Exchange Rates'!B$1:C$1048576,2,0),IF(R1047077=".",".",""))</f>
        <v/>
      </c>
      <c r="T1047077" s="6" t="str">
        <f aca="false">IF(AG1047077=1,IF(AI1047077="Value is not given at all",".",IF(AI1047077="Value is given by the source",S1047077,IF(AI1047077="Value is calculated with prices",(IF(SUMIFS(#REF!,#REF!,A1047077)&gt;0,SUMIFS(#REF!,#REF!,A1047077),"."))/VLOOKUP("USD",'[1]Exchange Rates'!B$1:C$1048576,2,0),"Error with coding"))),"")</f>
        <v/>
      </c>
      <c r="U1047077" s="5" t="s">
        <v>63</v>
      </c>
      <c r="V1047077" s="42" t="s">
        <v>427</v>
      </c>
      <c r="W1047077" s="61" t="s">
        <v>72</v>
      </c>
      <c r="X1047077" s="62" t="s">
        <v>76</v>
      </c>
      <c r="Y1047077" s="63" t="s">
        <v>175</v>
      </c>
      <c r="Z1047077" s="5" t="n">
        <v>0</v>
      </c>
      <c r="AA1047077" s="5" t="n">
        <v>0</v>
      </c>
      <c r="AB1047077" s="5" t="n">
        <f aca="false">IF(AND(D1047077="Humanitarian", AE1047077&lt;&gt;"."), 1, 0)</f>
        <v>0</v>
      </c>
      <c r="AC1047077" s="5" t="n">
        <f aca="false">IF(OR(M1047077="undisclosed", M1047077="."), 0, IF(M1047077=N1047077, 1, 0))</f>
        <v>0</v>
      </c>
      <c r="AD1047077" s="5" t="n">
        <v>0</v>
      </c>
      <c r="AE1047077" s="1" t="s">
        <v>62</v>
      </c>
      <c r="AF1047077" s="12" t="str">
        <f aca="false">""</f>
        <v/>
      </c>
      <c r="AG1047077" s="36" t="n">
        <v>0</v>
      </c>
      <c r="AH1047077" s="67" t="s">
        <v>66</v>
      </c>
      <c r="AI1047077" s="36" t="s">
        <v>67</v>
      </c>
      <c r="AJ1047077" s="36" t="n">
        <v>1</v>
      </c>
      <c r="AK1047077" s="36" t="n">
        <v>8</v>
      </c>
      <c r="AL1047077" s="36" t="n">
        <v>0</v>
      </c>
      <c r="AM1047077" s="36" t="n">
        <f aca="false">IF(OR(AN1047077="2022-2023",AN1047077=2022), 1, 0)</f>
        <v>1</v>
      </c>
      <c r="AN1047077" s="36" t="s">
        <v>68</v>
      </c>
      <c r="AO1047077" s="36" t="n">
        <f aca="false">VLOOKUP($I1047077,'[1]Price List, Weapons &amp; Items'!B$1:F$1048576,5,0)</f>
        <v>0</v>
      </c>
      <c r="AP1047077" s="36" t="n">
        <f aca="false">IF(AND(AO1047077=1,M1047077="undisclosed")=TRUE(),1,0)</f>
        <v>0</v>
      </c>
      <c r="AQ1047077" s="36" t="n">
        <f aca="false">IF(AND(AO1047077=1,N1047077="undisclosed")=TRUE(),1,0)</f>
        <v>0</v>
      </c>
      <c r="AR1047077" s="36" t="n">
        <f aca="false">IFERROR(IF(SEARCH("ammuni",I1047077,1)&gt;0,1,0),0)</f>
        <v>0</v>
      </c>
      <c r="AS1047077" s="5" t="str">
        <f aca="false">VLOOKUP($I1047077,'[1]Price List, Weapons &amp; Items'!B$1:L$1048576,COLUMN('[1]Price List, Weapons &amp; Items'!$J$11)-1,0)</f>
        <v>Contracts</v>
      </c>
      <c r="AT1047077" s="5" t="str">
        <f aca="false">IF(I1047077=".",".",VLOOKUP($I1047077,'[1]Price List, Weapons &amp; Items'!B$1:J$1048576,3,0))</f>
        <v>Light Anti-armor Weapon (LAW)</v>
      </c>
      <c r="AU1047077" s="13" t="str">
        <f aca="true">IF(AG1047077=1,(OFFSET(I1047077,0,0,COUNTIF(#REF!,A1047077),1)),"")</f>
        <v/>
      </c>
      <c r="AV1047077" s="5" t="str">
        <f aca="false">VLOOKUP($I1047077,'[1]Price List, Weapons &amp; Items'!B$1:L$1048576,COLUMN('[1]Price List, Weapons &amp; Items'!$L$11)-1,0)</f>
        <v>no price, 0 count</v>
      </c>
      <c r="AW1047077" s="5" t="n">
        <f aca="false">IF(U1047077="Yes",1,0)</f>
        <v>1</v>
      </c>
      <c r="AX1047077" s="5" t="n">
        <f aca="false">IF(D1047077="Military",IF(OR(IFERROR(SEARCH("equipment",E1047077,1),0)&gt;0,IFERROR(SEARCH("weapons",E1047077,1),0)&gt;0),1,0),0)</f>
        <v>1</v>
      </c>
      <c r="AY1047077" s="5" t="str">
        <f aca="false">IFERROR(IF(VALUE(TEXT(C1047077,"mm"))=IF(AK1047077&gt;12,AK1047077-12,AK1047077),".",IF(TEXT(C1047077,"mm")="01",".",1)),"Value is not in date format")</f>
        <v>.</v>
      </c>
      <c r="AZ1047077" s="5" t="str">
        <f aca="false">IF(AND(A1047077=A1047076,C1047077=C1047076)=TRUE(),IF(F1047077=F1047076,".","1"),".")</f>
        <v>.</v>
      </c>
      <c r="BA1047077" s="5" t="str">
        <f aca="false">IF(AND(_xlfn.ISFORMULA(R1047077),_xlfn.ISFORMULA(S1047077),_xlfn.ISFORMULA(T1047077))=TRUE(),".",1)</f>
        <v>.</v>
      </c>
      <c r="BB1047077" s="5" t="str">
        <f aca="false">IF(T1047077&lt;&gt;".",IF(T1047077&gt;S1047077,1,"."),".")</f>
        <v>.</v>
      </c>
      <c r="BC1047077" s="5" t="n">
        <f aca="false">IFERROR(VLOOKUP(B1047077,'[1]Share, Heavy Weapons to Ukraine'!B$1:AA$1048576,COLUMN('[1]Share, Heavy Weapons to Ukraine'!C1047086)-1,0),0)</f>
        <v>1</v>
      </c>
      <c r="BD1047077" s="5" t="n">
        <f aca="false">VLOOKUP(Sheet1!B1047077,'[1]Country Summary (€)'!B$1:F$1048576,COLUMN('[1]Country Summary (€)'!C1047087)-1,FALSE())</f>
        <v>0</v>
      </c>
      <c r="BE1047077" s="5" t="str">
        <f aca="false">IF(AND(AG1047077=1,D1047077="Military",H1047077&lt;&gt;"Not given")=TRUE(),IF(SUMIFS(#REF!,#REF!,A1047077)&gt;0,ABS((SUMIFS(#REF!,#REF!,A1047077)/VLOOKUP("USD",'[1]Exchange Rates'!B$1:C$1048576,2,0)))/S1047077,"."),".")</f>
        <v>.</v>
      </c>
      <c r="BF1047077" s="1" t="str">
        <f aca="false">IF(AND(AG1047077=1,D1047077="Military",H1047077&lt;&gt;"Not given")=TRUE(),IF(SUMIFS(#REF!,#REF!,A1047077)&gt;0,IF((ABS((SUMIFS(#REF!,#REF!,A1047077)/VLOOKUP("USD",'[1]Exchange Rates'!B$1:C$1048576,2,0)))/S1047077)&gt;1,(SUMIFS(#REF!,#REF!,A1047077)-S1047077)/S1047077,(S1047077-SUMIFS(#REF!,#REF!,A1047077))/SUMIFS(#REF!,#REF!,A1047077)),"."),".")</f>
        <v>.</v>
      </c>
    </row>
    <row r="1047078" customFormat="false" ht="15.75" hidden="false" customHeight="true" outlineLevel="0" collapsed="false">
      <c r="A1047078" s="55" t="s">
        <v>405</v>
      </c>
      <c r="B1047078" s="37" t="s">
        <v>57</v>
      </c>
      <c r="C1047078" s="38" t="n">
        <v>44832</v>
      </c>
      <c r="D1047078" s="37" t="s">
        <v>105</v>
      </c>
      <c r="E1047078" s="37" t="s">
        <v>106</v>
      </c>
      <c r="F1047078" s="4" t="s">
        <v>432</v>
      </c>
      <c r="G1047078" s="5" t="s">
        <v>61</v>
      </c>
      <c r="H1047078" s="53" t="n">
        <v>1100000000</v>
      </c>
      <c r="I1047078" s="37" t="s">
        <v>206</v>
      </c>
      <c r="J1047078" s="7" t="str">
        <f aca="false">VLOOKUP($I1047078,'[1]Price List, Weapons &amp; Items'!B$1:C$1048576,2,0)</f>
        <v>Heavy weapon</v>
      </c>
      <c r="K1047078" s="7" t="str">
        <f aca="false">IF(I1047078=".",I1047078,VLOOKUP($I1047078,'[1]Price List, Weapons &amp; Items'!B$1:D$1048576,3,0))</f>
        <v>227mm MLRS</v>
      </c>
      <c r="L1047078" s="8" t="n">
        <f aca="false">VLOOKUP(I1047078,'[1]Price List, Weapons &amp; Items'!B$1:E$1048576,4,0)</f>
        <v>0</v>
      </c>
      <c r="M1047078" s="40" t="n">
        <v>18</v>
      </c>
      <c r="N1047078" s="9" t="n">
        <v>12</v>
      </c>
      <c r="O1047078" s="9" t="n">
        <f aca="false">VLOOKUP($I1047078,'[1]Price List, Weapons &amp; Items'!B$1:G$1048576,6,0)</f>
        <v>15076313.03</v>
      </c>
      <c r="P1047078" s="6" t="str">
        <f aca="false">IF(TYPE(M1047078)=1,IF(TYPE(O1047078)=1,M1047078*O1047078,"No price"),".")</f>
        <v>No price</v>
      </c>
      <c r="Q1047078" s="6" t="str">
        <f aca="false">IF(TYPE(N1047078)=1,IF(TYPE(O1047078)=1,N1047078*O1047078,"No price"),".")</f>
        <v>No price</v>
      </c>
      <c r="R1047078" s="6" t="str">
        <f aca="false">IF(AG1047078=1,IF(H1047078&lt;&gt;"Not given",H1047078,IF(TYPE(H1047078)=2,IF(SUMIFS(#REF!,#REF!,A1047078)&gt;0,SUMIFS(#REF!,#REF!,A1047078),"."),"Format error")),"")</f>
        <v/>
      </c>
      <c r="S1047078" s="6" t="str">
        <f aca="false">IF(AND(AG1047078=1,R1047078&lt;&gt;".")=TRUE(),R1047078/VLOOKUP(G1047078,'[1]Exchange Rates'!B$1:C$1048576,2,0),IF(R1047078=".",".",""))</f>
        <v/>
      </c>
      <c r="T1047078" s="6" t="str">
        <f aca="false">IF(AG1047078=1,IF(AI1047078="Value is not given at all",".",IF(AI1047078="Value is given by the source",S1047078,IF(AI1047078="Value is calculated with prices",(IF(SUMIFS(#REF!,#REF!,A1047078)&gt;0,SUMIFS(#REF!,#REF!,A1047078),"."))/VLOOKUP("USD",'[1]Exchange Rates'!B$1:C$1048576,2,0),"Error with coding"))),"")</f>
        <v/>
      </c>
      <c r="U1047078" s="5" t="s">
        <v>63</v>
      </c>
      <c r="V1047078" s="42" t="s">
        <v>433</v>
      </c>
      <c r="W1047078" s="61" t="s">
        <v>72</v>
      </c>
      <c r="X1047078" s="62" t="s">
        <v>76</v>
      </c>
      <c r="Y1047078" s="63" t="s">
        <v>177</v>
      </c>
      <c r="Z1047078" s="5" t="n">
        <v>0</v>
      </c>
      <c r="AA1047078" s="5" t="n">
        <v>0</v>
      </c>
      <c r="AB1047078" s="5" t="n">
        <f aca="false">IF(AND(D1047078="Humanitarian", AE1047078&lt;&gt;"."), 1, 0)</f>
        <v>0</v>
      </c>
      <c r="AC1047078" s="5" t="n">
        <f aca="false">IF(OR(M1047078="undisclosed", M1047078="."), 0, IF(M1047078=N1047078, 1, 0))</f>
        <v>0</v>
      </c>
      <c r="AD1047078" s="5" t="n">
        <v>1</v>
      </c>
      <c r="AE1047078" s="44" t="s">
        <v>146</v>
      </c>
      <c r="AF1047078" s="12" t="str">
        <f aca="false">""</f>
        <v/>
      </c>
      <c r="AG1047078" s="36" t="n">
        <v>0</v>
      </c>
      <c r="AH1047078" s="67" t="s">
        <v>66</v>
      </c>
      <c r="AI1047078" s="36" t="s">
        <v>67</v>
      </c>
      <c r="AJ1047078" s="36" t="n">
        <v>1</v>
      </c>
      <c r="AK1047078" s="36" t="n">
        <v>9</v>
      </c>
      <c r="AL1047078" s="36" t="n">
        <v>0</v>
      </c>
      <c r="AM1047078" s="36" t="n">
        <f aca="false">IF(OR(AN1047078="2022-2023",AN1047078=2022), 1, 0)</f>
        <v>1</v>
      </c>
      <c r="AN1047078" s="36" t="s">
        <v>68</v>
      </c>
      <c r="AO1047078" s="36" t="n">
        <f aca="false">VLOOKUP($I1047078,'[1]Price List, Weapons &amp; Items'!B$1:F$1048576,5,0)</f>
        <v>1</v>
      </c>
      <c r="AP1047078" s="36" t="n">
        <f aca="false">IF(AND(AO1047078=1,M1047078="undisclosed")=TRUE(),1,0)</f>
        <v>0</v>
      </c>
      <c r="AQ1047078" s="36" t="n">
        <f aca="false">IF(AND(AO1047078=1,N1047078="undisclosed")=TRUE(),1,0)</f>
        <v>0</v>
      </c>
      <c r="AR1047078" s="36" t="n">
        <f aca="false">IFERROR(IF(SEARCH("ammuni",I1047078,1)&gt;0,1,0),0)</f>
        <v>0</v>
      </c>
      <c r="AS1047078" s="5" t="str">
        <f aca="false">VLOOKUP($I1047078,'[1]Price List, Weapons &amp; Items'!B$1:L$1048576,COLUMN('[1]Price List, Weapons &amp; Items'!$J$11)-1,0)</f>
        <v>Contracts</v>
      </c>
      <c r="AT1047078" s="5" t="str">
        <f aca="false">IF(I1047078=".",".",VLOOKUP($I1047078,'[1]Price List, Weapons &amp; Items'!B$1:J$1048576,3,0))</f>
        <v>227mm MLRS</v>
      </c>
      <c r="AU1047078" s="13" t="str">
        <f aca="true">IF(AG1047078=1,(OFFSET(I1047078,0,0,COUNTIF(#REF!,A1047078),1)),"")</f>
        <v/>
      </c>
      <c r="AV1047078" s="5" t="n">
        <f aca="false">VLOOKUP($I1047078,'[1]Price List, Weapons &amp; Items'!B$1:L$1048576,COLUMN('[1]Price List, Weapons &amp; Items'!$L$11)-1,0)</f>
        <v>0</v>
      </c>
      <c r="AW1047078" s="5" t="n">
        <f aca="false">IF(U1047078="Yes",1,0)</f>
        <v>1</v>
      </c>
      <c r="AX1047078" s="5" t="n">
        <f aca="false">IF(D1047078="Military",IF(OR(IFERROR(SEARCH("equipment",E1047078,1),0)&gt;0,IFERROR(SEARCH("weapons",E1047078,1),0)&gt;0),1,0),0)</f>
        <v>1</v>
      </c>
      <c r="AY1047078" s="5" t="str">
        <f aca="false">IFERROR(IF(VALUE(TEXT(C1047078,"mm"))=IF(AK1047078&gt;12,AK1047078-12,AK1047078),".",IF(TEXT(C1047078,"mm")="01",".",1)),"Value is not in date format")</f>
        <v>.</v>
      </c>
      <c r="AZ1047078" s="5" t="str">
        <f aca="false">IF(AND(A1047078=A1047077,C1047078=C1047077)=TRUE(),IF(F1047078=F1047077,".","1"),".")</f>
        <v>.</v>
      </c>
      <c r="BA1047078" s="5" t="str">
        <f aca="false">IF(AND(_xlfn.ISFORMULA(R1047078),_xlfn.ISFORMULA(S1047078),_xlfn.ISFORMULA(T1047078))=TRUE(),".",1)</f>
        <v>.</v>
      </c>
      <c r="BB1047078" s="5" t="str">
        <f aca="false">IF(T1047078&lt;&gt;".",IF(T1047078&gt;S1047078,1,"."),".")</f>
        <v>.</v>
      </c>
      <c r="BC1047078" s="5" t="n">
        <f aca="false">IFERROR(VLOOKUP(B1047078,'[1]Share, Heavy Weapons to Ukraine'!B$1:AA$1048576,COLUMN('[1]Share, Heavy Weapons to Ukraine'!C1047087)-1,0),0)</f>
        <v>1</v>
      </c>
      <c r="BD1047078" s="5" t="n">
        <f aca="false">VLOOKUP(Sheet1!B1047078,'[1]Country Summary (€)'!B$1:F$1048576,COLUMN('[1]Country Summary (€)'!C1047088)-1,FALSE())</f>
        <v>0</v>
      </c>
      <c r="BE1047078" s="5" t="str">
        <f aca="false">IF(AND(AG1047078=1,D1047078="Military",H1047078&lt;&gt;"Not given")=TRUE(),IF(SUMIFS(#REF!,#REF!,A1047078)&gt;0,ABS((SUMIFS(#REF!,#REF!,A1047078)/VLOOKUP("USD",'[1]Exchange Rates'!B$1:C$1048576,2,0)))/S1047078,"."),".")</f>
        <v>.</v>
      </c>
      <c r="BF1047078" s="1" t="str">
        <f aca="false">IF(AND(AG1047078=1,D1047078="Military",H1047078&lt;&gt;"Not given")=TRUE(),IF(SUMIFS(#REF!,#REF!,A1047078)&gt;0,IF((ABS((SUMIFS(#REF!,#REF!,A1047078)/VLOOKUP("USD",'[1]Exchange Rates'!B$1:C$1048576,2,0)))/S1047078)&gt;1,(SUMIFS(#REF!,#REF!,A1047078)-S1047078)/S1047078,(S1047078-SUMIFS(#REF!,#REF!,A1047078))/SUMIFS(#REF!,#REF!,A1047078)),"."),".")</f>
        <v>.</v>
      </c>
    </row>
    <row r="1047079" customFormat="false" ht="15.75" hidden="false" customHeight="true" outlineLevel="0" collapsed="false">
      <c r="A1047079" s="55" t="s">
        <v>405</v>
      </c>
      <c r="B1047079" s="37" t="s">
        <v>57</v>
      </c>
      <c r="C1047079" s="38" t="n">
        <v>44832</v>
      </c>
      <c r="D1047079" s="37" t="s">
        <v>105</v>
      </c>
      <c r="E1047079" s="37" t="s">
        <v>106</v>
      </c>
      <c r="F1047079" s="4" t="s">
        <v>432</v>
      </c>
      <c r="G1047079" s="5" t="s">
        <v>61</v>
      </c>
      <c r="H1047079" s="53" t="n">
        <v>1100000000</v>
      </c>
      <c r="I1047079" s="37" t="s">
        <v>231</v>
      </c>
      <c r="J1047079" s="7" t="str">
        <f aca="false">VLOOKUP($I1047079,'[1]Price List, Weapons &amp; Items'!B$1:C$1048576,2,0)</f>
        <v>Ammunition for heavy weapon</v>
      </c>
      <c r="K1047079" s="7" t="str">
        <f aca="false">IF(I1047079=".",I1047079,VLOOKUP($I1047079,'[1]Price List, Weapons &amp; Items'!B$1:D$1048576,3,0))</f>
        <v>227mm MLRS ammunition</v>
      </c>
      <c r="L1047079" s="8" t="n">
        <f aca="false">VLOOKUP(I1047079,'[1]Price List, Weapons &amp; Items'!B$1:E$1048576,4,0)</f>
        <v>0</v>
      </c>
      <c r="M1047079" s="40" t="s">
        <v>166</v>
      </c>
      <c r="N1047079" s="9" t="s">
        <v>166</v>
      </c>
      <c r="O1047079" s="9" t="n">
        <f aca="false">VLOOKUP($I1047079,'[1]Price List, Weapons &amp; Items'!B$1:G$1048576,6,0)</f>
        <v>150000</v>
      </c>
      <c r="P1047079" s="6" t="str">
        <f aca="false">IF(TYPE(M1047079)=1,IF(TYPE(O1047079)=1,M1047079*O1047079,"No price"),".")</f>
        <v>.</v>
      </c>
      <c r="Q1047079" s="6" t="str">
        <f aca="false">IF(TYPE(N1047079)=1,IF(TYPE(O1047079)=1,N1047079*O1047079,"No price"),".")</f>
        <v>.</v>
      </c>
      <c r="R1047079" s="6" t="str">
        <f aca="false">IF(AG1047079=1,IF(H1047079&lt;&gt;"Not given",H1047079,IF(TYPE(H1047079)=2,IF(SUMIFS(#REF!,#REF!,A1047079)&gt;0,SUMIFS(#REF!,#REF!,A1047079),"."),"Format error")),"")</f>
        <v/>
      </c>
      <c r="S1047079" s="6" t="str">
        <f aca="false">IF(AND(AG1047079=1,R1047079&lt;&gt;".")=TRUE(),R1047079/VLOOKUP(G1047079,'[1]Exchange Rates'!B$1:C$1048576,2,0),IF(R1047079=".",".",""))</f>
        <v/>
      </c>
      <c r="T1047079" s="6" t="str">
        <f aca="false">IF(AG1047079=1,IF(AI1047079="Value is not given at all",".",IF(AI1047079="Value is given by the source",S1047079,IF(AI1047079="Value is calculated with prices",(IF(SUMIFS(#REF!,#REF!,A1047079)&gt;0,SUMIFS(#REF!,#REF!,A1047079),"."))/VLOOKUP("USD",'[1]Exchange Rates'!B$1:C$1048576,2,0),"Error with coding"))),"")</f>
        <v/>
      </c>
      <c r="U1047079" s="5" t="s">
        <v>63</v>
      </c>
      <c r="V1047079" s="42" t="s">
        <v>433</v>
      </c>
      <c r="W1047079" s="61" t="s">
        <v>72</v>
      </c>
      <c r="X1047079" s="62" t="s">
        <v>76</v>
      </c>
      <c r="Y1047079" s="63" t="s">
        <v>179</v>
      </c>
      <c r="Z1047079" s="5" t="n">
        <v>0</v>
      </c>
      <c r="AA1047079" s="5" t="n">
        <v>0</v>
      </c>
      <c r="AB1047079" s="5" t="n">
        <f aca="false">IF(AND(D1047079="Humanitarian", AE1047079&lt;&gt;"."), 1, 0)</f>
        <v>0</v>
      </c>
      <c r="AC1047079" s="5" t="n">
        <f aca="false">IF(OR(M1047079="undisclosed", M1047079="."), 0, IF(M1047079=N1047079, 1, 0))</f>
        <v>0</v>
      </c>
      <c r="AD1047079" s="5" t="n">
        <v>0</v>
      </c>
      <c r="AE1047079" s="1" t="s">
        <v>62</v>
      </c>
      <c r="AF1047079" s="12" t="str">
        <f aca="false">""</f>
        <v/>
      </c>
      <c r="AG1047079" s="36" t="n">
        <v>0</v>
      </c>
      <c r="AH1047079" s="67" t="s">
        <v>66</v>
      </c>
      <c r="AI1047079" s="36" t="s">
        <v>67</v>
      </c>
      <c r="AJ1047079" s="36" t="n">
        <v>1</v>
      </c>
      <c r="AK1047079" s="36" t="n">
        <v>9</v>
      </c>
      <c r="AL1047079" s="36" t="n">
        <v>0</v>
      </c>
      <c r="AM1047079" s="36" t="n">
        <f aca="false">IF(OR(AN1047079="2022-2023",AN1047079=2022), 1, 0)</f>
        <v>1</v>
      </c>
      <c r="AN1047079" s="36" t="s">
        <v>68</v>
      </c>
      <c r="AO1047079" s="36" t="n">
        <f aca="false">VLOOKUP($I1047079,'[1]Price List, Weapons &amp; Items'!B$1:F$1048576,5,0)</f>
        <v>1</v>
      </c>
      <c r="AP1047079" s="36" t="n">
        <f aca="false">IF(AND(AO1047079=1,M1047079="undisclosed")=TRUE(),1,0)</f>
        <v>1</v>
      </c>
      <c r="AQ1047079" s="36" t="n">
        <f aca="false">IF(AND(AO1047079=1,N1047079="undisclosed")=TRUE(),1,0)</f>
        <v>1</v>
      </c>
      <c r="AR1047079" s="36" t="n">
        <f aca="false">IFERROR(IF(SEARCH("ammuni",I1047079,1)&gt;0,1,0),0)</f>
        <v>1</v>
      </c>
      <c r="AS1047079" s="5" t="str">
        <f aca="false">VLOOKUP($I1047079,'[1]Price List, Weapons &amp; Items'!B$1:L$1048576,COLUMN('[1]Price List, Weapons &amp; Items'!$J$11)-1,0)</f>
        <v>Media reports (incl. social media)</v>
      </c>
      <c r="AT1047079" s="5" t="str">
        <f aca="false">IF(I1047079=".",".",VLOOKUP($I1047079,'[1]Price List, Weapons &amp; Items'!B$1:J$1048576,3,0))</f>
        <v>227mm MLRS ammunition</v>
      </c>
      <c r="AU1047079" s="13" t="str">
        <f aca="true">IF(AG1047079=1,(OFFSET(I1047079,0,0,COUNTIF(#REF!,A1047079),1)),"")</f>
        <v/>
      </c>
      <c r="AV1047079" s="5" t="str">
        <f aca="false">VLOOKUP($I1047079,'[1]Price List, Weapons &amp; Items'!B$1:L$1048576,COLUMN('[1]Price List, Weapons &amp; Items'!$L$11)-1,0)</f>
        <v>no price, 0 count</v>
      </c>
      <c r="AW1047079" s="5" t="n">
        <f aca="false">IF(U1047079="Yes",1,0)</f>
        <v>1</v>
      </c>
      <c r="AX1047079" s="5" t="n">
        <f aca="false">IF(D1047079="Military",IF(OR(IFERROR(SEARCH("equipment",E1047079,1),0)&gt;0,IFERROR(SEARCH("weapons",E1047079,1),0)&gt;0),1,0),0)</f>
        <v>1</v>
      </c>
      <c r="AY1047079" s="5" t="str">
        <f aca="false">IFERROR(IF(VALUE(TEXT(C1047079,"mm"))=IF(AK1047079&gt;12,AK1047079-12,AK1047079),".",IF(TEXT(C1047079,"mm")="01",".",1)),"Value is not in date format")</f>
        <v>.</v>
      </c>
      <c r="AZ1047079" s="5" t="str">
        <f aca="false">IF(AND(A1047079=A1047078,C1047079=C1047078)=TRUE(),IF(F1047079=F1047078,".","1"),".")</f>
        <v>.</v>
      </c>
      <c r="BA1047079" s="5" t="str">
        <f aca="false">IF(AND(_xlfn.ISFORMULA(R1047079),_xlfn.ISFORMULA(S1047079),_xlfn.ISFORMULA(T1047079))=TRUE(),".",1)</f>
        <v>.</v>
      </c>
      <c r="BB1047079" s="5" t="str">
        <f aca="false">IF(T1047079&lt;&gt;".",IF(T1047079&gt;S1047079,1,"."),".")</f>
        <v>.</v>
      </c>
      <c r="BC1047079" s="5" t="n">
        <f aca="false">IFERROR(VLOOKUP(B1047079,'[1]Share, Heavy Weapons to Ukraine'!B$1:AA$1048576,COLUMN('[1]Share, Heavy Weapons to Ukraine'!C1047088)-1,0),0)</f>
        <v>1</v>
      </c>
      <c r="BD1047079" s="5" t="n">
        <f aca="false">VLOOKUP(Sheet1!B1047079,'[1]Country Summary (€)'!B$1:F$1048576,COLUMN('[1]Country Summary (€)'!C1047089)-1,FALSE())</f>
        <v>0</v>
      </c>
      <c r="BE1047079" s="5" t="str">
        <f aca="false">IF(AND(AG1047079=1,D1047079="Military",H1047079&lt;&gt;"Not given")=TRUE(),IF(SUMIFS(#REF!,#REF!,A1047079)&gt;0,ABS((SUMIFS(#REF!,#REF!,A1047079)/VLOOKUP("USD",'[1]Exchange Rates'!B$1:C$1048576,2,0)))/S1047079,"."),".")</f>
        <v>.</v>
      </c>
      <c r="BF1047079" s="1" t="str">
        <f aca="false">IF(AND(AG1047079=1,D1047079="Military",H1047079&lt;&gt;"Not given")=TRUE(),IF(SUMIFS(#REF!,#REF!,A1047079)&gt;0,IF((ABS((SUMIFS(#REF!,#REF!,A1047079)/VLOOKUP("USD",'[1]Exchange Rates'!B$1:C$1048576,2,0)))/S1047079)&gt;1,(SUMIFS(#REF!,#REF!,A1047079)-S1047079)/S1047079,(S1047079-SUMIFS(#REF!,#REF!,A1047079))/SUMIFS(#REF!,#REF!,A1047079)),"."),".")</f>
        <v>.</v>
      </c>
    </row>
    <row r="1047080" customFormat="false" ht="15.75" hidden="false" customHeight="true" outlineLevel="0" collapsed="false">
      <c r="A1047080" s="55" t="s">
        <v>405</v>
      </c>
      <c r="B1047080" s="37" t="s">
        <v>57</v>
      </c>
      <c r="C1047080" s="38" t="n">
        <v>44832</v>
      </c>
      <c r="D1047080" s="37" t="s">
        <v>105</v>
      </c>
      <c r="E1047080" s="37" t="s">
        <v>106</v>
      </c>
      <c r="F1047080" s="4" t="s">
        <v>432</v>
      </c>
      <c r="G1047080" s="5" t="s">
        <v>61</v>
      </c>
      <c r="H1047080" s="53" t="n">
        <v>1100000000</v>
      </c>
      <c r="I1047080" s="37" t="s">
        <v>333</v>
      </c>
      <c r="J1047080" s="7" t="str">
        <f aca="false">VLOOKUP($I1047080,'[1]Price List, Weapons &amp; Items'!B$1:C$1048576,2,0)</f>
        <v>Heavy weapon</v>
      </c>
      <c r="K1047080" s="7" t="str">
        <f aca="false">IF(I1047080=".",I1047080,VLOOKUP($I1047080,'[1]Price List, Weapons &amp; Items'!B$1:D$1048576,3,0))</f>
        <v>Armored Utility Vehicle (AUV)</v>
      </c>
      <c r="L1047080" s="8" t="n">
        <f aca="false">VLOOKUP(I1047080,'[1]Price List, Weapons &amp; Items'!B$1:E$1048576,4,0)</f>
        <v>0</v>
      </c>
      <c r="M1047080" s="40" t="n">
        <v>150</v>
      </c>
      <c r="N1047080" s="9" t="s">
        <v>166</v>
      </c>
      <c r="O1047080" s="9" t="n">
        <f aca="false">VLOOKUP($I1047080,'[1]Price List, Weapons &amp; Items'!B$1:G$1048576,6,0)</f>
        <v>254717</v>
      </c>
      <c r="P1047080" s="6" t="str">
        <f aca="false">IF(TYPE(M1047080)=1,IF(TYPE(O1047080)=1,M1047080*O1047080,"No price"),".")</f>
        <v>No price</v>
      </c>
      <c r="Q1047080" s="6" t="str">
        <f aca="false">IF(TYPE(N1047080)=1,IF(TYPE(O1047080)=1,N1047080*O1047080,"No price"),".")</f>
        <v>.</v>
      </c>
      <c r="R1047080" s="6" t="str">
        <f aca="false">IF(AG1047080=1,IF(H1047080&lt;&gt;"Not given",H1047080,IF(TYPE(H1047080)=2,IF(SUMIFS(#REF!,#REF!,A1047080)&gt;0,SUMIFS(#REF!,#REF!,A1047080),"."),"Format error")),"")</f>
        <v/>
      </c>
      <c r="S1047080" s="6" t="str">
        <f aca="false">IF(AND(AG1047080=1,R1047080&lt;&gt;".")=TRUE(),R1047080/VLOOKUP(G1047080,'[1]Exchange Rates'!B$1:C$1048576,2,0),IF(R1047080=".",".",""))</f>
        <v/>
      </c>
      <c r="T1047080" s="6" t="str">
        <f aca="false">IF(AG1047080=1,IF(AI1047080="Value is not given at all",".",IF(AI1047080="Value is given by the source",S1047080,IF(AI1047080="Value is calculated with prices",(IF(SUMIFS(#REF!,#REF!,A1047080)&gt;0,SUMIFS(#REF!,#REF!,A1047080),"."))/VLOOKUP("USD",'[1]Exchange Rates'!B$1:C$1048576,2,0),"Error with coding"))),"")</f>
        <v/>
      </c>
      <c r="U1047080" s="5" t="s">
        <v>63</v>
      </c>
      <c r="V1047080" s="42" t="s">
        <v>433</v>
      </c>
      <c r="W1047080" s="61" t="s">
        <v>72</v>
      </c>
      <c r="X1047080" s="62" t="s">
        <v>76</v>
      </c>
      <c r="Y1047080" s="63" t="s">
        <v>181</v>
      </c>
      <c r="Z1047080" s="5" t="n">
        <v>0</v>
      </c>
      <c r="AA1047080" s="5" t="n">
        <v>0</v>
      </c>
      <c r="AB1047080" s="5" t="n">
        <f aca="false">IF(AND(D1047080="Humanitarian", AE1047080&lt;&gt;"."), 1, 0)</f>
        <v>0</v>
      </c>
      <c r="AC1047080" s="5" t="n">
        <f aca="false">IF(OR(M1047080="undisclosed", M1047080="."), 0, IF(M1047080=N1047080, 1, 0))</f>
        <v>0</v>
      </c>
      <c r="AD1047080" s="5" t="n">
        <v>0</v>
      </c>
      <c r="AE1047080" s="1" t="s">
        <v>62</v>
      </c>
      <c r="AF1047080" s="12" t="str">
        <f aca="false">""</f>
        <v/>
      </c>
      <c r="AG1047080" s="36" t="n">
        <v>0</v>
      </c>
      <c r="AH1047080" s="67" t="s">
        <v>66</v>
      </c>
      <c r="AI1047080" s="36" t="s">
        <v>67</v>
      </c>
      <c r="AJ1047080" s="36" t="n">
        <v>1</v>
      </c>
      <c r="AK1047080" s="36" t="n">
        <v>9</v>
      </c>
      <c r="AL1047080" s="36" t="n">
        <v>0</v>
      </c>
      <c r="AM1047080" s="36" t="n">
        <f aca="false">IF(OR(AN1047080="2022-2023",AN1047080=2022), 1, 0)</f>
        <v>1</v>
      </c>
      <c r="AN1047080" s="36" t="s">
        <v>68</v>
      </c>
      <c r="AO1047080" s="36" t="n">
        <f aca="false">VLOOKUP($I1047080,'[1]Price List, Weapons &amp; Items'!B$1:F$1048576,5,0)</f>
        <v>1</v>
      </c>
      <c r="AP1047080" s="36" t="n">
        <f aca="false">IF(AND(AO1047080=1,M1047080="undisclosed")=TRUE(),1,0)</f>
        <v>0</v>
      </c>
      <c r="AQ1047080" s="36" t="n">
        <f aca="false">IF(AND(AO1047080=1,N1047080="undisclosed")=TRUE(),1,0)</f>
        <v>1</v>
      </c>
      <c r="AR1047080" s="36" t="n">
        <f aca="false">IFERROR(IF(SEARCH("ammuni",I1047080,1)&gt;0,1,0),0)</f>
        <v>0</v>
      </c>
      <c r="AS1047080" s="5" t="str">
        <f aca="false">VLOOKUP($I1047080,'[1]Price List, Weapons &amp; Items'!B$1:L$1048576,COLUMN('[1]Price List, Weapons &amp; Items'!$J$11)-1,0)</f>
        <v>Military media (incl. websites)</v>
      </c>
      <c r="AT1047080" s="5" t="str">
        <f aca="false">IF(I1047080=".",".",VLOOKUP($I1047080,'[1]Price List, Weapons &amp; Items'!B$1:J$1048576,3,0))</f>
        <v>Armored Utility Vehicle (AUV)</v>
      </c>
      <c r="AU1047080" s="13" t="str">
        <f aca="true">IF(AG1047080=1,(OFFSET(I1047080,0,0,COUNTIF(#REF!,A1047080),1)),"")</f>
        <v/>
      </c>
      <c r="AV1047080" s="5" t="n">
        <f aca="false">VLOOKUP($I1047080,'[1]Price List, Weapons &amp; Items'!B$1:L$1048576,COLUMN('[1]Price List, Weapons &amp; Items'!$L$11)-1,0)</f>
        <v>0</v>
      </c>
      <c r="AW1047080" s="5" t="n">
        <f aca="false">IF(U1047080="Yes",1,0)</f>
        <v>1</v>
      </c>
      <c r="AX1047080" s="5" t="n">
        <f aca="false">IF(D1047080="Military",IF(OR(IFERROR(SEARCH("equipment",E1047080,1),0)&gt;0,IFERROR(SEARCH("weapons",E1047080,1),0)&gt;0),1,0),0)</f>
        <v>1</v>
      </c>
      <c r="AY1047080" s="5" t="str">
        <f aca="false">IFERROR(IF(VALUE(TEXT(C1047080,"mm"))=IF(AK1047080&gt;12,AK1047080-12,AK1047080),".",IF(TEXT(C1047080,"mm")="01",".",1)),"Value is not in date format")</f>
        <v>.</v>
      </c>
      <c r="AZ1047080" s="5" t="str">
        <f aca="false">IF(AND(A1047080=A1047079,C1047080=C1047079)=TRUE(),IF(F1047080=F1047079,".","1"),".")</f>
        <v>.</v>
      </c>
      <c r="BA1047080" s="5" t="str">
        <f aca="false">IF(AND(_xlfn.ISFORMULA(R1047080),_xlfn.ISFORMULA(S1047080),_xlfn.ISFORMULA(T1047080))=TRUE(),".",1)</f>
        <v>.</v>
      </c>
      <c r="BB1047080" s="5" t="str">
        <f aca="false">IF(T1047080&lt;&gt;".",IF(T1047080&gt;S1047080,1,"."),".")</f>
        <v>.</v>
      </c>
      <c r="BC1047080" s="5" t="n">
        <f aca="false">IFERROR(VLOOKUP(B1047080,'[1]Share, Heavy Weapons to Ukraine'!B$1:AA$1048576,COLUMN('[1]Share, Heavy Weapons to Ukraine'!C1047089)-1,0),0)</f>
        <v>1</v>
      </c>
      <c r="BD1047080" s="5" t="n">
        <f aca="false">VLOOKUP(Sheet1!B1047080,'[1]Country Summary (€)'!B$1:F$1048576,COLUMN('[1]Country Summary (€)'!C1047090)-1,FALSE())</f>
        <v>0</v>
      </c>
      <c r="BE1047080" s="5" t="str">
        <f aca="false">IF(AND(AG1047080=1,D1047080="Military",H1047080&lt;&gt;"Not given")=TRUE(),IF(SUMIFS(#REF!,#REF!,A1047080)&gt;0,ABS((SUMIFS(#REF!,#REF!,A1047080)/VLOOKUP("USD",'[1]Exchange Rates'!B$1:C$1048576,2,0)))/S1047080,"."),".")</f>
        <v>.</v>
      </c>
      <c r="BF1047080" s="1" t="str">
        <f aca="false">IF(AND(AG1047080=1,D1047080="Military",H1047080&lt;&gt;"Not given")=TRUE(),IF(SUMIFS(#REF!,#REF!,A1047080)&gt;0,IF((ABS((SUMIFS(#REF!,#REF!,A1047080)/VLOOKUP("USD",'[1]Exchange Rates'!B$1:C$1048576,2,0)))/S1047080)&gt;1,(SUMIFS(#REF!,#REF!,A1047080)-S1047080)/S1047080,(S1047080-SUMIFS(#REF!,#REF!,A1047080))/SUMIFS(#REF!,#REF!,A1047080)),"."),".")</f>
        <v>.</v>
      </c>
    </row>
    <row r="1047081" customFormat="false" ht="15.75" hidden="false" customHeight="true" outlineLevel="0" collapsed="false">
      <c r="A1047081" s="55" t="s">
        <v>405</v>
      </c>
      <c r="B1047081" s="37" t="s">
        <v>57</v>
      </c>
      <c r="C1047081" s="38" t="n">
        <v>44832</v>
      </c>
      <c r="D1047081" s="37" t="s">
        <v>105</v>
      </c>
      <c r="E1047081" s="37" t="s">
        <v>106</v>
      </c>
      <c r="F1047081" s="4" t="s">
        <v>432</v>
      </c>
      <c r="G1047081" s="5" t="s">
        <v>61</v>
      </c>
      <c r="H1047081" s="53" t="n">
        <v>1100000000</v>
      </c>
      <c r="I1047081" s="37" t="s">
        <v>434</v>
      </c>
      <c r="J1047081" s="7" t="str">
        <f aca="false">VLOOKUP($I1047081,'[1]Price List, Weapons &amp; Items'!B$1:C$1048576,2,0)</f>
        <v>Military equipment</v>
      </c>
      <c r="K1047081" s="7" t="str">
        <f aca="false">IF(I1047081=".",I1047081,VLOOKUP($I1047081,'[1]Price List, Weapons &amp; Items'!B$1:D$1048576,3,0))</f>
        <v>Military equipment</v>
      </c>
      <c r="L1047081" s="8" t="n">
        <f aca="false">VLOOKUP(I1047081,'[1]Price List, Weapons &amp; Items'!B$1:E$1048576,4,0)</f>
        <v>0</v>
      </c>
      <c r="M1047081" s="40" t="n">
        <v>150</v>
      </c>
      <c r="N1047081" s="9" t="n">
        <v>40</v>
      </c>
      <c r="O1047081" s="9" t="n">
        <f aca="false">VLOOKUP($I1047081,'[1]Price List, Weapons &amp; Items'!B$1:G$1048576,6,0)</f>
        <v>350000</v>
      </c>
      <c r="P1047081" s="6" t="str">
        <f aca="false">IF(TYPE(M1047081)=1,IF(TYPE(O1047081)=1,M1047081*O1047081,"No price"),".")</f>
        <v>No price</v>
      </c>
      <c r="Q1047081" s="6" t="str">
        <f aca="false">IF(TYPE(N1047081)=1,IF(TYPE(O1047081)=1,N1047081*O1047081,"No price"),".")</f>
        <v>No price</v>
      </c>
      <c r="R1047081" s="6" t="str">
        <f aca="false">IF(AG1047081=1,IF(H1047081&lt;&gt;"Not given",H1047081,IF(TYPE(H1047081)=2,IF(SUMIFS(#REF!,#REF!,A1047081)&gt;0,SUMIFS(#REF!,#REF!,A1047081),"."),"Format error")),"")</f>
        <v/>
      </c>
      <c r="S1047081" s="6" t="str">
        <f aca="false">IF(AND(AG1047081=1,R1047081&lt;&gt;".")=TRUE(),R1047081/VLOOKUP(G1047081,'[1]Exchange Rates'!B$1:C$1048576,2,0),IF(R1047081=".",".",""))</f>
        <v/>
      </c>
      <c r="T1047081" s="6" t="str">
        <f aca="false">IF(AG1047081=1,IF(AI1047081="Value is not given at all",".",IF(AI1047081="Value is given by the source",S1047081,IF(AI1047081="Value is calculated with prices",(IF(SUMIFS(#REF!,#REF!,A1047081)&gt;0,SUMIFS(#REF!,#REF!,A1047081),"."))/VLOOKUP("USD",'[1]Exchange Rates'!B$1:C$1048576,2,0),"Error with coding"))),"")</f>
        <v/>
      </c>
      <c r="U1047081" s="5" t="s">
        <v>63</v>
      </c>
      <c r="V1047081" s="42" t="s">
        <v>433</v>
      </c>
      <c r="W1047081" s="61" t="s">
        <v>72</v>
      </c>
      <c r="X1047081" s="62" t="s">
        <v>76</v>
      </c>
      <c r="Y1047081" s="63" t="s">
        <v>182</v>
      </c>
      <c r="Z1047081" s="5" t="n">
        <v>0</v>
      </c>
      <c r="AA1047081" s="5" t="n">
        <v>0</v>
      </c>
      <c r="AB1047081" s="5" t="n">
        <f aca="false">IF(AND(D1047081="Humanitarian", AE1047081&lt;&gt;"."), 1, 0)</f>
        <v>0</v>
      </c>
      <c r="AC1047081" s="5" t="n">
        <f aca="false">IF(OR(M1047081="undisclosed", M1047081="."), 0, IF(M1047081=N1047081, 1, 0))</f>
        <v>0</v>
      </c>
      <c r="AD1047081" s="5" t="n">
        <v>0</v>
      </c>
      <c r="AE1047081" s="87" t="s">
        <v>435</v>
      </c>
      <c r="AF1047081" s="12" t="str">
        <f aca="false">""</f>
        <v/>
      </c>
      <c r="AG1047081" s="36" t="n">
        <v>0</v>
      </c>
      <c r="AH1047081" s="67" t="s">
        <v>66</v>
      </c>
      <c r="AI1047081" s="36" t="s">
        <v>67</v>
      </c>
      <c r="AJ1047081" s="36" t="n">
        <v>1</v>
      </c>
      <c r="AK1047081" s="36" t="n">
        <v>9</v>
      </c>
      <c r="AL1047081" s="36" t="n">
        <v>0</v>
      </c>
      <c r="AM1047081" s="36" t="n">
        <f aca="false">IF(OR(AN1047081="2022-2023",AN1047081=2022), 1, 0)</f>
        <v>1</v>
      </c>
      <c r="AN1047081" s="36" t="s">
        <v>68</v>
      </c>
      <c r="AO1047081" s="36" t="n">
        <f aca="false">VLOOKUP($I1047081,'[1]Price List, Weapons &amp; Items'!B$1:F$1048576,5,0)</f>
        <v>0</v>
      </c>
      <c r="AP1047081" s="36" t="n">
        <f aca="false">IF(AND(AO1047081=1,M1047081="undisclosed")=TRUE(),1,0)</f>
        <v>0</v>
      </c>
      <c r="AQ1047081" s="36" t="n">
        <f aca="false">IF(AND(AO1047081=1,N1047081="undisclosed")=TRUE(),1,0)</f>
        <v>0</v>
      </c>
      <c r="AR1047081" s="36" t="n">
        <f aca="false">IFERROR(IF(SEARCH("ammuni",I1047081,1)&gt;0,1,0),0)</f>
        <v>0</v>
      </c>
      <c r="AS1047081" s="5" t="str">
        <f aca="false">VLOOKUP($I1047081,'[1]Price List, Weapons &amp; Items'!B$1:L$1048576,COLUMN('[1]Price List, Weapons &amp; Items'!$J$11)-1,0)</f>
        <v>Media reports (incl. social media)</v>
      </c>
      <c r="AT1047081" s="5" t="str">
        <f aca="false">IF(I1047081=".",".",VLOOKUP($I1047081,'[1]Price List, Weapons &amp; Items'!B$1:J$1048576,3,0))</f>
        <v>Military equipment</v>
      </c>
      <c r="AU1047081" s="13" t="str">
        <f aca="true">IF(AG1047081=1,(OFFSET(I1047081,0,0,COUNTIF(#REF!,A1047081),1)),"")</f>
        <v/>
      </c>
      <c r="AV1047081" s="5" t="n">
        <f aca="false">VLOOKUP($I1047081,'[1]Price List, Weapons &amp; Items'!B$1:L$1048576,COLUMN('[1]Price List, Weapons &amp; Items'!$L$11)-1,0)</f>
        <v>0</v>
      </c>
      <c r="AW1047081" s="5" t="n">
        <f aca="false">IF(U1047081="Yes",1,0)</f>
        <v>1</v>
      </c>
      <c r="AX1047081" s="5" t="n">
        <f aca="false">IF(D1047081="Military",IF(OR(IFERROR(SEARCH("equipment",E1047081,1),0)&gt;0,IFERROR(SEARCH("weapons",E1047081,1),0)&gt;0),1,0),0)</f>
        <v>1</v>
      </c>
      <c r="AY1047081" s="5" t="str">
        <f aca="false">IFERROR(IF(VALUE(TEXT(C1047081,"mm"))=IF(AK1047081&gt;12,AK1047081-12,AK1047081),".",IF(TEXT(C1047081,"mm")="01",".",1)),"Value is not in date format")</f>
        <v>.</v>
      </c>
      <c r="AZ1047081" s="5" t="str">
        <f aca="false">IF(AND(A1047081=A1047080,C1047081=C1047080)=TRUE(),IF(F1047081=F1047080,".","1"),".")</f>
        <v>.</v>
      </c>
      <c r="BA1047081" s="5" t="str">
        <f aca="false">IF(AND(_xlfn.ISFORMULA(R1047081),_xlfn.ISFORMULA(S1047081),_xlfn.ISFORMULA(T1047081))=TRUE(),".",1)</f>
        <v>.</v>
      </c>
      <c r="BB1047081" s="5" t="str">
        <f aca="false">IF(T1047081&lt;&gt;".",IF(T1047081&gt;S1047081,1,"."),".")</f>
        <v>.</v>
      </c>
      <c r="BC1047081" s="5" t="n">
        <f aca="false">IFERROR(VLOOKUP(B1047081,'[1]Share, Heavy Weapons to Ukraine'!B$1:AA$1048576,COLUMN('[1]Share, Heavy Weapons to Ukraine'!C1047090)-1,0),0)</f>
        <v>1</v>
      </c>
      <c r="BD1047081" s="5" t="n">
        <f aca="false">VLOOKUP(Sheet1!B1047081,'[1]Country Summary (€)'!B$1:F$1048576,COLUMN('[1]Country Summary (€)'!C1047091)-1,FALSE())</f>
        <v>0</v>
      </c>
      <c r="BE1047081" s="5" t="str">
        <f aca="false">IF(AND(AG1047081=1,D1047081="Military",H1047081&lt;&gt;"Not given")=TRUE(),IF(SUMIFS(#REF!,#REF!,A1047081)&gt;0,ABS((SUMIFS(#REF!,#REF!,A1047081)/VLOOKUP("USD",'[1]Exchange Rates'!B$1:C$1048576,2,0)))/S1047081,"."),".")</f>
        <v>.</v>
      </c>
      <c r="BF1047081" s="1" t="str">
        <f aca="false">IF(AND(AG1047081=1,D1047081="Military",H1047081&lt;&gt;"Not given")=TRUE(),IF(SUMIFS(#REF!,#REF!,A1047081)&gt;0,IF((ABS((SUMIFS(#REF!,#REF!,A1047081)/VLOOKUP("USD",'[1]Exchange Rates'!B$1:C$1048576,2,0)))/S1047081)&gt;1,(SUMIFS(#REF!,#REF!,A1047081)-S1047081)/S1047081,(S1047081-SUMIFS(#REF!,#REF!,A1047081))/SUMIFS(#REF!,#REF!,A1047081)),"."),".")</f>
        <v>.</v>
      </c>
    </row>
    <row r="1047082" customFormat="false" ht="15.75" hidden="false" customHeight="true" outlineLevel="0" collapsed="false">
      <c r="A1047082" s="55" t="s">
        <v>405</v>
      </c>
      <c r="B1047082" s="37" t="s">
        <v>57</v>
      </c>
      <c r="C1047082" s="38" t="n">
        <v>44832</v>
      </c>
      <c r="D1047082" s="37" t="s">
        <v>105</v>
      </c>
      <c r="E1047082" s="37" t="s">
        <v>106</v>
      </c>
      <c r="F1047082" s="4" t="s">
        <v>432</v>
      </c>
      <c r="G1047082" s="5" t="s">
        <v>61</v>
      </c>
      <c r="H1047082" s="53" t="n">
        <v>1100000000</v>
      </c>
      <c r="I1047082" s="37" t="s">
        <v>353</v>
      </c>
      <c r="J1047082" s="7" t="str">
        <f aca="false">VLOOKUP($I1047082,'[1]Price List, Weapons &amp; Items'!B$1:C$1048576,2,0)</f>
        <v>Military equipment</v>
      </c>
      <c r="K1047082" s="7" t="str">
        <f aca="false">IF(I1047082=".",I1047082,VLOOKUP($I1047082,'[1]Price List, Weapons &amp; Items'!B$1:D$1048576,3,0))</f>
        <v>non combat military vehicle</v>
      </c>
      <c r="L1047082" s="8" t="n">
        <f aca="false">VLOOKUP(I1047082,'[1]Price List, Weapons &amp; Items'!B$1:E$1048576,4,0)</f>
        <v>0</v>
      </c>
      <c r="M1047082" s="40" t="n">
        <v>40</v>
      </c>
      <c r="N1047082" s="9" t="s">
        <v>166</v>
      </c>
      <c r="O1047082" s="9" t="n">
        <f aca="false">VLOOKUP($I1047082,'[1]Price List, Weapons &amp; Items'!B$1:G$1048576,6,0)</f>
        <v>350000</v>
      </c>
      <c r="P1047082" s="6" t="str">
        <f aca="false">IF(TYPE(M1047082)=1,IF(TYPE(O1047082)=1,M1047082*O1047082,"No price"),".")</f>
        <v>No price</v>
      </c>
      <c r="Q1047082" s="6" t="str">
        <f aca="false">IF(TYPE(N1047082)=1,IF(TYPE(O1047082)=1,N1047082*O1047082,"No price"),".")</f>
        <v>.</v>
      </c>
      <c r="R1047082" s="6" t="str">
        <f aca="false">IF(AG1047082=1,IF(H1047082&lt;&gt;"Not given",H1047082,IF(TYPE(H1047082)=2,IF(SUMIFS(#REF!,#REF!,A1047082)&gt;0,SUMIFS(#REF!,#REF!,A1047082),"."),"Format error")),"")</f>
        <v/>
      </c>
      <c r="S1047082" s="6" t="str">
        <f aca="false">IF(AND(AG1047082=1,R1047082&lt;&gt;".")=TRUE(),R1047082/VLOOKUP(G1047082,'[1]Exchange Rates'!B$1:C$1048576,2,0),IF(R1047082=".",".",""))</f>
        <v/>
      </c>
      <c r="T1047082" s="6" t="str">
        <f aca="false">IF(AG1047082=1,IF(AI1047082="Value is not given at all",".",IF(AI1047082="Value is given by the source",S1047082,IF(AI1047082="Value is calculated with prices",(IF(SUMIFS(#REF!,#REF!,A1047082)&gt;0,SUMIFS(#REF!,#REF!,A1047082),"."))/VLOOKUP("USD",'[1]Exchange Rates'!B$1:C$1048576,2,0),"Error with coding"))),"")</f>
        <v/>
      </c>
      <c r="U1047082" s="5" t="s">
        <v>63</v>
      </c>
      <c r="V1047082" s="42" t="s">
        <v>433</v>
      </c>
      <c r="W1047082" s="61" t="s">
        <v>72</v>
      </c>
      <c r="X1047082" s="62" t="s">
        <v>76</v>
      </c>
      <c r="Y1047082" s="63" t="s">
        <v>184</v>
      </c>
      <c r="Z1047082" s="5" t="n">
        <v>0</v>
      </c>
      <c r="AA1047082" s="5" t="n">
        <v>0</v>
      </c>
      <c r="AB1047082" s="5" t="n">
        <f aca="false">IF(AND(D1047082="Humanitarian", AE1047082&lt;&gt;"."), 1, 0)</f>
        <v>0</v>
      </c>
      <c r="AC1047082" s="5" t="n">
        <f aca="false">IF(OR(M1047082="undisclosed", M1047082="."), 0, IF(M1047082=N1047082, 1, 0))</f>
        <v>0</v>
      </c>
      <c r="AD1047082" s="5" t="n">
        <v>0</v>
      </c>
      <c r="AE1047082" s="1" t="s">
        <v>62</v>
      </c>
      <c r="AF1047082" s="12" t="str">
        <f aca="false">""</f>
        <v/>
      </c>
      <c r="AG1047082" s="36" t="n">
        <v>0</v>
      </c>
      <c r="AH1047082" s="67" t="s">
        <v>66</v>
      </c>
      <c r="AI1047082" s="36" t="s">
        <v>67</v>
      </c>
      <c r="AJ1047082" s="36" t="n">
        <v>1</v>
      </c>
      <c r="AK1047082" s="36" t="n">
        <v>9</v>
      </c>
      <c r="AL1047082" s="36" t="n">
        <v>0</v>
      </c>
      <c r="AM1047082" s="36" t="n">
        <f aca="false">IF(OR(AN1047082="2022-2023",AN1047082=2022), 1, 0)</f>
        <v>1</v>
      </c>
      <c r="AN1047082" s="36" t="s">
        <v>68</v>
      </c>
      <c r="AO1047082" s="36" t="n">
        <f aca="false">VLOOKUP($I1047082,'[1]Price List, Weapons &amp; Items'!B$1:F$1048576,5,0)</f>
        <v>0</v>
      </c>
      <c r="AP1047082" s="36" t="n">
        <f aca="false">IF(AND(AO1047082=1,M1047082="undisclosed")=TRUE(),1,0)</f>
        <v>0</v>
      </c>
      <c r="AQ1047082" s="36" t="n">
        <f aca="false">IF(AND(AO1047082=1,N1047082="undisclosed")=TRUE(),1,0)</f>
        <v>0</v>
      </c>
      <c r="AR1047082" s="36" t="n">
        <f aca="false">IFERROR(IF(SEARCH("ammuni",I1047082,1)&gt;0,1,0),0)</f>
        <v>0</v>
      </c>
      <c r="AS1047082" s="5" t="str">
        <f aca="false">VLOOKUP($I1047082,'[1]Price List, Weapons &amp; Items'!B$1:L$1048576,COLUMN('[1]Price List, Weapons &amp; Items'!$J$11)-1,0)</f>
        <v>Media reports (incl. social media)</v>
      </c>
      <c r="AT1047082" s="5" t="str">
        <f aca="false">IF(I1047082=".",".",VLOOKUP($I1047082,'[1]Price List, Weapons &amp; Items'!B$1:J$1048576,3,0))</f>
        <v>non combat military vehicle</v>
      </c>
      <c r="AU1047082" s="13" t="str">
        <f aca="true">IF(AG1047082=1,(OFFSET(I1047082,0,0,COUNTIF(#REF!,A1047082),1)),"")</f>
        <v/>
      </c>
      <c r="AV1047082" s="5" t="n">
        <f aca="false">VLOOKUP($I1047082,'[1]Price List, Weapons &amp; Items'!B$1:L$1048576,COLUMN('[1]Price List, Weapons &amp; Items'!$L$11)-1,0)</f>
        <v>0</v>
      </c>
      <c r="AW1047082" s="5" t="n">
        <f aca="false">IF(U1047082="Yes",1,0)</f>
        <v>1</v>
      </c>
      <c r="AX1047082" s="5" t="n">
        <f aca="false">IF(D1047082="Military",IF(OR(IFERROR(SEARCH("equipment",E1047082,1),0)&gt;0,IFERROR(SEARCH("weapons",E1047082,1),0)&gt;0),1,0),0)</f>
        <v>1</v>
      </c>
      <c r="AY1047082" s="5" t="str">
        <f aca="false">IFERROR(IF(VALUE(TEXT(C1047082,"mm"))=IF(AK1047082&gt;12,AK1047082-12,AK1047082),".",IF(TEXT(C1047082,"mm")="01",".",1)),"Value is not in date format")</f>
        <v>.</v>
      </c>
      <c r="AZ1047082" s="5" t="str">
        <f aca="false">IF(AND(A1047082=A1047081,C1047082=C1047081)=TRUE(),IF(F1047082=F1047081,".","1"),".")</f>
        <v>.</v>
      </c>
      <c r="BA1047082" s="5" t="str">
        <f aca="false">IF(AND(_xlfn.ISFORMULA(R1047082),_xlfn.ISFORMULA(S1047082),_xlfn.ISFORMULA(T1047082))=TRUE(),".",1)</f>
        <v>.</v>
      </c>
      <c r="BB1047082" s="5" t="str">
        <f aca="false">IF(T1047082&lt;&gt;".",IF(T1047082&gt;S1047082,1,"."),".")</f>
        <v>.</v>
      </c>
      <c r="BC1047082" s="5" t="n">
        <f aca="false">IFERROR(VLOOKUP(B1047082,'[1]Share, Heavy Weapons to Ukraine'!B$1:AA$1048576,COLUMN('[1]Share, Heavy Weapons to Ukraine'!C1047091)-1,0),0)</f>
        <v>1</v>
      </c>
      <c r="BD1047082" s="5" t="n">
        <f aca="false">VLOOKUP(Sheet1!B1047082,'[1]Country Summary (€)'!B$1:F$1048576,COLUMN('[1]Country Summary (€)'!C1047092)-1,FALSE())</f>
        <v>0</v>
      </c>
      <c r="BE1047082" s="5" t="str">
        <f aca="false">IF(AND(AG1047082=1,D1047082="Military",H1047082&lt;&gt;"Not given")=TRUE(),IF(SUMIFS(#REF!,#REF!,A1047082)&gt;0,ABS((SUMIFS(#REF!,#REF!,A1047082)/VLOOKUP("USD",'[1]Exchange Rates'!B$1:C$1048576,2,0)))/S1047082,"."),".")</f>
        <v>.</v>
      </c>
      <c r="BF1047082" s="1" t="str">
        <f aca="false">IF(AND(AG1047082=1,D1047082="Military",H1047082&lt;&gt;"Not given")=TRUE(),IF(SUMIFS(#REF!,#REF!,A1047082)&gt;0,IF((ABS((SUMIFS(#REF!,#REF!,A1047082)/VLOOKUP("USD",'[1]Exchange Rates'!B$1:C$1048576,2,0)))/S1047082)&gt;1,(SUMIFS(#REF!,#REF!,A1047082)-S1047082)/S1047082,(S1047082-SUMIFS(#REF!,#REF!,A1047082))/SUMIFS(#REF!,#REF!,A1047082)),"."),".")</f>
        <v>.</v>
      </c>
    </row>
    <row r="1047083" customFormat="false" ht="15.75" hidden="false" customHeight="true" outlineLevel="0" collapsed="false">
      <c r="A1047083" s="55" t="s">
        <v>405</v>
      </c>
      <c r="B1047083" s="37" t="s">
        <v>57</v>
      </c>
      <c r="C1047083" s="38" t="n">
        <v>44832</v>
      </c>
      <c r="D1047083" s="37" t="s">
        <v>105</v>
      </c>
      <c r="E1047083" s="37" t="s">
        <v>106</v>
      </c>
      <c r="F1047083" s="4" t="s">
        <v>432</v>
      </c>
      <c r="G1047083" s="5" t="s">
        <v>61</v>
      </c>
      <c r="H1047083" s="53" t="n">
        <v>1100000000</v>
      </c>
      <c r="I1047083" s="37" t="s">
        <v>355</v>
      </c>
      <c r="J1047083" s="7" t="str">
        <f aca="false">VLOOKUP($I1047083,'[1]Price List, Weapons &amp; Items'!B$1:C$1048576,2,0)</f>
        <v>Military equipment</v>
      </c>
      <c r="K1047083" s="7" t="str">
        <f aca="false">IF(I1047083=".",I1047083,VLOOKUP($I1047083,'[1]Price List, Weapons &amp; Items'!B$1:D$1048576,3,0))</f>
        <v>non combat military vehicle</v>
      </c>
      <c r="L1047083" s="8" t="n">
        <f aca="false">VLOOKUP(I1047083,'[1]Price List, Weapons &amp; Items'!B$1:E$1048576,4,0)</f>
        <v>0</v>
      </c>
      <c r="M1047083" s="40" t="n">
        <v>80</v>
      </c>
      <c r="N1047083" s="9" t="s">
        <v>166</v>
      </c>
      <c r="O1047083" s="9" t="n">
        <f aca="false">VLOOKUP($I1047083,'[1]Price List, Weapons &amp; Items'!B$1:G$1048576,6,0)</f>
        <v>50000</v>
      </c>
      <c r="P1047083" s="6" t="str">
        <f aca="false">IF(TYPE(M1047083)=1,IF(TYPE(O1047083)=1,M1047083*O1047083,"No price"),".")</f>
        <v>No price</v>
      </c>
      <c r="Q1047083" s="6" t="str">
        <f aca="false">IF(TYPE(N1047083)=1,IF(TYPE(O1047083)=1,N1047083*O1047083,"No price"),".")</f>
        <v>.</v>
      </c>
      <c r="R1047083" s="6" t="str">
        <f aca="false">IF(AG1047083=1,IF(H1047083&lt;&gt;"Not given",H1047083,IF(TYPE(H1047083)=2,IF(SUMIFS(#REF!,#REF!,A1047083)&gt;0,SUMIFS(#REF!,#REF!,A1047083),"."),"Format error")),"")</f>
        <v/>
      </c>
      <c r="S1047083" s="6" t="str">
        <f aca="false">IF(AND(AG1047083=1,R1047083&lt;&gt;".")=TRUE(),R1047083/VLOOKUP(G1047083,'[1]Exchange Rates'!B$1:C$1048576,2,0),IF(R1047083=".",".",""))</f>
        <v/>
      </c>
      <c r="T1047083" s="6" t="str">
        <f aca="false">IF(AG1047083=1,IF(AI1047083="Value is not given at all",".",IF(AI1047083="Value is given by the source",S1047083,IF(AI1047083="Value is calculated with prices",(IF(SUMIFS(#REF!,#REF!,A1047083)&gt;0,SUMIFS(#REF!,#REF!,A1047083),"."))/VLOOKUP("USD",'[1]Exchange Rates'!B$1:C$1048576,2,0),"Error with coding"))),"")</f>
        <v/>
      </c>
      <c r="U1047083" s="5" t="s">
        <v>63</v>
      </c>
      <c r="V1047083" s="42" t="s">
        <v>433</v>
      </c>
      <c r="W1047083" s="61" t="s">
        <v>72</v>
      </c>
      <c r="X1047083" s="62" t="s">
        <v>76</v>
      </c>
      <c r="Y1047083" s="63" t="s">
        <v>186</v>
      </c>
      <c r="Z1047083" s="5" t="n">
        <v>0</v>
      </c>
      <c r="AA1047083" s="5" t="n">
        <v>0</v>
      </c>
      <c r="AB1047083" s="5" t="n">
        <f aca="false">IF(AND(D1047083="Humanitarian", AE1047083&lt;&gt;"."), 1, 0)</f>
        <v>0</v>
      </c>
      <c r="AC1047083" s="5" t="n">
        <f aca="false">IF(OR(M1047083="undisclosed", M1047083="."), 0, IF(M1047083=N1047083, 1, 0))</f>
        <v>0</v>
      </c>
      <c r="AD1047083" s="5" t="n">
        <v>0</v>
      </c>
      <c r="AE1047083" s="1" t="s">
        <v>62</v>
      </c>
      <c r="AF1047083" s="12" t="str">
        <f aca="false">""</f>
        <v/>
      </c>
      <c r="AG1047083" s="36" t="n">
        <v>0</v>
      </c>
      <c r="AH1047083" s="67" t="s">
        <v>66</v>
      </c>
      <c r="AI1047083" s="36" t="s">
        <v>67</v>
      </c>
      <c r="AJ1047083" s="36" t="n">
        <v>1</v>
      </c>
      <c r="AK1047083" s="36" t="n">
        <v>9</v>
      </c>
      <c r="AL1047083" s="36" t="n">
        <v>0</v>
      </c>
      <c r="AM1047083" s="36" t="n">
        <f aca="false">IF(OR(AN1047083="2022-2023",AN1047083=2022), 1, 0)</f>
        <v>1</v>
      </c>
      <c r="AN1047083" s="36" t="s">
        <v>68</v>
      </c>
      <c r="AO1047083" s="36" t="n">
        <f aca="false">VLOOKUP($I1047083,'[1]Price List, Weapons &amp; Items'!B$1:F$1048576,5,0)</f>
        <v>0</v>
      </c>
      <c r="AP1047083" s="36" t="n">
        <f aca="false">IF(AND(AO1047083=1,M1047083="undisclosed")=TRUE(),1,0)</f>
        <v>0</v>
      </c>
      <c r="AQ1047083" s="36" t="n">
        <f aca="false">IF(AND(AO1047083=1,N1047083="undisclosed")=TRUE(),1,0)</f>
        <v>0</v>
      </c>
      <c r="AR1047083" s="36" t="n">
        <f aca="false">IFERROR(IF(SEARCH("ammuni",I1047083,1)&gt;0,1,0),0)</f>
        <v>0</v>
      </c>
      <c r="AS1047083" s="5" t="str">
        <f aca="false">VLOOKUP($I1047083,'[1]Price List, Weapons &amp; Items'!B$1:L$1048576,COLUMN('[1]Price List, Weapons &amp; Items'!$J$11)-1,0)</f>
        <v>Miscellaneous</v>
      </c>
      <c r="AT1047083" s="5" t="str">
        <f aca="false">IF(I1047083=".",".",VLOOKUP($I1047083,'[1]Price List, Weapons &amp; Items'!B$1:J$1048576,3,0))</f>
        <v>non combat military vehicle</v>
      </c>
      <c r="AU1047083" s="13" t="str">
        <f aca="true">IF(AG1047083=1,(OFFSET(I1047083,0,0,COUNTIF(#REF!,A1047083),1)),"")</f>
        <v/>
      </c>
      <c r="AV1047083" s="5" t="n">
        <f aca="false">VLOOKUP($I1047083,'[1]Price List, Weapons &amp; Items'!B$1:L$1048576,COLUMN('[1]Price List, Weapons &amp; Items'!$L$11)-1,0)</f>
        <v>0</v>
      </c>
      <c r="AW1047083" s="5" t="n">
        <f aca="false">IF(U1047083="Yes",1,0)</f>
        <v>1</v>
      </c>
      <c r="AX1047083" s="5" t="n">
        <f aca="false">IF(D1047083="Military",IF(OR(IFERROR(SEARCH("equipment",E1047083,1),0)&gt;0,IFERROR(SEARCH("weapons",E1047083,1),0)&gt;0),1,0),0)</f>
        <v>1</v>
      </c>
      <c r="AY1047083" s="5" t="str">
        <f aca="false">IFERROR(IF(VALUE(TEXT(C1047083,"mm"))=IF(AK1047083&gt;12,AK1047083-12,AK1047083),".",IF(TEXT(C1047083,"mm")="01",".",1)),"Value is not in date format")</f>
        <v>.</v>
      </c>
      <c r="AZ1047083" s="5" t="str">
        <f aca="false">IF(AND(A1047083=A1047082,C1047083=C1047082)=TRUE(),IF(F1047083=F1047082,".","1"),".")</f>
        <v>.</v>
      </c>
      <c r="BA1047083" s="5" t="str">
        <f aca="false">IF(AND(_xlfn.ISFORMULA(R1047083),_xlfn.ISFORMULA(S1047083),_xlfn.ISFORMULA(T1047083))=TRUE(),".",1)</f>
        <v>.</v>
      </c>
      <c r="BB1047083" s="5" t="str">
        <f aca="false">IF(T1047083&lt;&gt;".",IF(T1047083&gt;S1047083,1,"."),".")</f>
        <v>.</v>
      </c>
      <c r="BC1047083" s="5" t="n">
        <f aca="false">IFERROR(VLOOKUP(B1047083,'[1]Share, Heavy Weapons to Ukraine'!B$1:AA$1048576,COLUMN('[1]Share, Heavy Weapons to Ukraine'!C1047092)-1,0),0)</f>
        <v>1</v>
      </c>
      <c r="BD1047083" s="5" t="n">
        <f aca="false">VLOOKUP(Sheet1!B1047083,'[1]Country Summary (€)'!B$1:F$1048576,COLUMN('[1]Country Summary (€)'!C1047093)-1,FALSE())</f>
        <v>0</v>
      </c>
      <c r="BE1047083" s="5" t="str">
        <f aca="false">IF(AND(AG1047083=1,D1047083="Military",H1047083&lt;&gt;"Not given")=TRUE(),IF(SUMIFS(#REF!,#REF!,A1047083)&gt;0,ABS((SUMIFS(#REF!,#REF!,A1047083)/VLOOKUP("USD",'[1]Exchange Rates'!B$1:C$1048576,2,0)))/S1047083,"."),".")</f>
        <v>.</v>
      </c>
      <c r="BF1047083" s="1" t="str">
        <f aca="false">IF(AND(AG1047083=1,D1047083="Military",H1047083&lt;&gt;"Not given")=TRUE(),IF(SUMIFS(#REF!,#REF!,A1047083)&gt;0,IF((ABS((SUMIFS(#REF!,#REF!,A1047083)/VLOOKUP("USD",'[1]Exchange Rates'!B$1:C$1048576,2,0)))/S1047083)&gt;1,(SUMIFS(#REF!,#REF!,A1047083)-S1047083)/S1047083,(S1047083-SUMIFS(#REF!,#REF!,A1047083))/SUMIFS(#REF!,#REF!,A1047083)),"."),".")</f>
        <v>.</v>
      </c>
    </row>
    <row r="1047084" customFormat="false" ht="15.75" hidden="false" customHeight="true" outlineLevel="0" collapsed="false">
      <c r="A1047084" s="55" t="s">
        <v>405</v>
      </c>
      <c r="B1047084" s="37" t="s">
        <v>57</v>
      </c>
      <c r="C1047084" s="38" t="n">
        <v>44832</v>
      </c>
      <c r="D1047084" s="37" t="s">
        <v>105</v>
      </c>
      <c r="E1047084" s="37" t="s">
        <v>106</v>
      </c>
      <c r="F1047084" s="4" t="s">
        <v>432</v>
      </c>
      <c r="G1047084" s="5" t="s">
        <v>61</v>
      </c>
      <c r="H1047084" s="53" t="n">
        <v>1100000000</v>
      </c>
      <c r="I1047084" s="37" t="s">
        <v>436</v>
      </c>
      <c r="J1047084" s="7" t="str">
        <f aca="false">VLOOKUP($I1047084,'[1]Price List, Weapons &amp; Items'!B$1:C$1048576,2,0)</f>
        <v>Military equipment</v>
      </c>
      <c r="K1047084" s="7" t="str">
        <f aca="false">IF(I1047084=".",I1047084,VLOOKUP($I1047084,'[1]Price List, Weapons &amp; Items'!B$1:D$1048576,3,0))</f>
        <v>Military equipment</v>
      </c>
      <c r="L1047084" s="8" t="n">
        <f aca="false">VLOOKUP(I1047084,'[1]Price List, Weapons &amp; Items'!B$1:E$1048576,4,0)</f>
        <v>0</v>
      </c>
      <c r="M1047084" s="40" t="n">
        <v>2</v>
      </c>
      <c r="N1047084" s="9" t="s">
        <v>166</v>
      </c>
      <c r="O1047084" s="9" t="str">
        <f aca="false">VLOOKUP($I1047084,'[1]Price List, Weapons &amp; Items'!B$1:G$1048576,6,0)</f>
        <v>.</v>
      </c>
      <c r="P1047084" s="6" t="str">
        <f aca="false">IF(TYPE(M1047084)=1,IF(TYPE(O1047084)=1,M1047084*O1047084,"No price"),".")</f>
        <v>No price</v>
      </c>
      <c r="Q1047084" s="6" t="str">
        <f aca="false">IF(TYPE(N1047084)=1,IF(TYPE(O1047084)=1,N1047084*O1047084,"No price"),".")</f>
        <v>.</v>
      </c>
      <c r="R1047084" s="6" t="str">
        <f aca="false">IF(AG1047084=1,IF(H1047084&lt;&gt;"Not given",H1047084,IF(TYPE(H1047084)=2,IF(SUMIFS(#REF!,#REF!,A1047084)&gt;0,SUMIFS(#REF!,#REF!,A1047084),"."),"Format error")),"")</f>
        <v/>
      </c>
      <c r="S1047084" s="6" t="str">
        <f aca="false">IF(AND(AG1047084=1,R1047084&lt;&gt;".")=TRUE(),R1047084/VLOOKUP(G1047084,'[1]Exchange Rates'!B$1:C$1048576,2,0),IF(R1047084=".",".",""))</f>
        <v/>
      </c>
      <c r="T1047084" s="6" t="str">
        <f aca="false">IF(AG1047084=1,IF(AI1047084="Value is not given at all",".",IF(AI1047084="Value is given by the source",S1047084,IF(AI1047084="Value is calculated with prices",(IF(SUMIFS(#REF!,#REF!,A1047084)&gt;0,SUMIFS(#REF!,#REF!,A1047084),"."))/VLOOKUP("USD",'[1]Exchange Rates'!B$1:C$1048576,2,0),"Error with coding"))),"")</f>
        <v/>
      </c>
      <c r="U1047084" s="5" t="s">
        <v>63</v>
      </c>
      <c r="V1047084" s="42" t="s">
        <v>433</v>
      </c>
      <c r="W1047084" s="61" t="s">
        <v>72</v>
      </c>
      <c r="X1047084" s="62" t="s">
        <v>76</v>
      </c>
      <c r="Y1047084" s="63" t="s">
        <v>188</v>
      </c>
      <c r="Z1047084" s="5" t="n">
        <v>0</v>
      </c>
      <c r="AA1047084" s="5" t="n">
        <v>0</v>
      </c>
      <c r="AB1047084" s="5" t="n">
        <f aca="false">IF(AND(D1047084="Humanitarian", AE1047084&lt;&gt;"."), 1, 0)</f>
        <v>0</v>
      </c>
      <c r="AC1047084" s="5" t="n">
        <f aca="false">IF(OR(M1047084="undisclosed", M1047084="."), 0, IF(M1047084=N1047084, 1, 0))</f>
        <v>0</v>
      </c>
      <c r="AD1047084" s="5" t="n">
        <v>0</v>
      </c>
      <c r="AE1047084" s="1" t="s">
        <v>62</v>
      </c>
      <c r="AF1047084" s="12" t="str">
        <f aca="false">""</f>
        <v/>
      </c>
      <c r="AG1047084" s="36" t="n">
        <v>0</v>
      </c>
      <c r="AH1047084" s="67" t="s">
        <v>66</v>
      </c>
      <c r="AI1047084" s="36" t="s">
        <v>67</v>
      </c>
      <c r="AJ1047084" s="36" t="n">
        <v>1</v>
      </c>
      <c r="AK1047084" s="36" t="n">
        <v>9</v>
      </c>
      <c r="AL1047084" s="36" t="n">
        <v>0</v>
      </c>
      <c r="AM1047084" s="36" t="n">
        <f aca="false">IF(OR(AN1047084="2022-2023",AN1047084=2022), 1, 0)</f>
        <v>1</v>
      </c>
      <c r="AN1047084" s="36" t="s">
        <v>68</v>
      </c>
      <c r="AO1047084" s="36" t="n">
        <f aca="false">VLOOKUP($I1047084,'[1]Price List, Weapons &amp; Items'!B$1:F$1048576,5,0)</f>
        <v>0</v>
      </c>
      <c r="AP1047084" s="36" t="n">
        <f aca="false">IF(AND(AO1047084=1,M1047084="undisclosed")=TRUE(),1,0)</f>
        <v>0</v>
      </c>
      <c r="AQ1047084" s="36" t="n">
        <f aca="false">IF(AND(AO1047084=1,N1047084="undisclosed")=TRUE(),1,0)</f>
        <v>0</v>
      </c>
      <c r="AR1047084" s="36" t="n">
        <f aca="false">IFERROR(IF(SEARCH("ammuni",I1047084,1)&gt;0,1,0),0)</f>
        <v>0</v>
      </c>
      <c r="AS1047084" s="5" t="str">
        <f aca="false">VLOOKUP($I1047084,'[1]Price List, Weapons &amp; Items'!B$1:L$1048576,COLUMN('[1]Price List, Weapons &amp; Items'!$J$11)-1,0)</f>
        <v>.</v>
      </c>
      <c r="AT1047084" s="5" t="str">
        <f aca="false">IF(I1047084=".",".",VLOOKUP($I1047084,'[1]Price List, Weapons &amp; Items'!B$1:J$1048576,3,0))</f>
        <v>Military equipment</v>
      </c>
      <c r="AU1047084" s="13" t="str">
        <f aca="true">IF(AG1047084=1,(OFFSET(I1047084,0,0,COUNTIF(#REF!,A1047084),1)),"")</f>
        <v/>
      </c>
      <c r="AV1047084" s="5" t="n">
        <f aca="false">VLOOKUP($I1047084,'[1]Price List, Weapons &amp; Items'!B$1:L$1048576,COLUMN('[1]Price List, Weapons &amp; Items'!$L$11)-1,0)</f>
        <v>0</v>
      </c>
      <c r="AW1047084" s="5" t="n">
        <f aca="false">IF(U1047084="Yes",1,0)</f>
        <v>1</v>
      </c>
      <c r="AX1047084" s="5" t="n">
        <f aca="false">IF(D1047084="Military",IF(OR(IFERROR(SEARCH("equipment",E1047084,1),0)&gt;0,IFERROR(SEARCH("weapons",E1047084,1),0)&gt;0),1,0),0)</f>
        <v>1</v>
      </c>
      <c r="AY1047084" s="5" t="str">
        <f aca="false">IFERROR(IF(VALUE(TEXT(C1047084,"mm"))=IF(AK1047084&gt;12,AK1047084-12,AK1047084),".",IF(TEXT(C1047084,"mm")="01",".",1)),"Value is not in date format")</f>
        <v>.</v>
      </c>
      <c r="AZ1047084" s="5" t="str">
        <f aca="false">IF(AND(A1047084=A1047083,C1047084=C1047083)=TRUE(),IF(F1047084=F1047083,".","1"),".")</f>
        <v>.</v>
      </c>
      <c r="BA1047084" s="5" t="str">
        <f aca="false">IF(AND(_xlfn.ISFORMULA(R1047084),_xlfn.ISFORMULA(S1047084),_xlfn.ISFORMULA(T1047084))=TRUE(),".",1)</f>
        <v>.</v>
      </c>
      <c r="BB1047084" s="5" t="str">
        <f aca="false">IF(T1047084&lt;&gt;".",IF(T1047084&gt;S1047084,1,"."),".")</f>
        <v>.</v>
      </c>
      <c r="BC1047084" s="5" t="n">
        <f aca="false">IFERROR(VLOOKUP(B1047084,'[1]Share, Heavy Weapons to Ukraine'!B$1:AA$1048576,COLUMN('[1]Share, Heavy Weapons to Ukraine'!C1047093)-1,0),0)</f>
        <v>1</v>
      </c>
      <c r="BD1047084" s="5" t="n">
        <f aca="false">VLOOKUP(Sheet1!B1047084,'[1]Country Summary (€)'!B$1:F$1048576,COLUMN('[1]Country Summary (€)'!C1047094)-1,FALSE())</f>
        <v>0</v>
      </c>
      <c r="BE1047084" s="5" t="str">
        <f aca="false">IF(AND(AG1047084=1,D1047084="Military",H1047084&lt;&gt;"Not given")=TRUE(),IF(SUMIFS(#REF!,#REF!,A1047084)&gt;0,ABS((SUMIFS(#REF!,#REF!,A1047084)/VLOOKUP("USD",'[1]Exchange Rates'!B$1:C$1048576,2,0)))/S1047084,"."),".")</f>
        <v>.</v>
      </c>
      <c r="BF1047084" s="1" t="str">
        <f aca="false">IF(AND(AG1047084=1,D1047084="Military",H1047084&lt;&gt;"Not given")=TRUE(),IF(SUMIFS(#REF!,#REF!,A1047084)&gt;0,IF((ABS((SUMIFS(#REF!,#REF!,A1047084)/VLOOKUP("USD",'[1]Exchange Rates'!B$1:C$1048576,2,0)))/S1047084)&gt;1,(SUMIFS(#REF!,#REF!,A1047084)-S1047084)/S1047084,(S1047084-SUMIFS(#REF!,#REF!,A1047084))/SUMIFS(#REF!,#REF!,A1047084)),"."),".")</f>
        <v>.</v>
      </c>
    </row>
    <row r="1047085" customFormat="false" ht="15.75" hidden="false" customHeight="true" outlineLevel="0" collapsed="false">
      <c r="A1047085" s="55" t="s">
        <v>405</v>
      </c>
      <c r="B1047085" s="37" t="s">
        <v>57</v>
      </c>
      <c r="C1047085" s="38" t="n">
        <v>44832</v>
      </c>
      <c r="D1047085" s="37" t="s">
        <v>105</v>
      </c>
      <c r="E1047085" s="37" t="s">
        <v>106</v>
      </c>
      <c r="F1047085" s="4" t="s">
        <v>432</v>
      </c>
      <c r="G1047085" s="5" t="s">
        <v>61</v>
      </c>
      <c r="H1047085" s="53" t="n">
        <v>1100000000</v>
      </c>
      <c r="I1047085" s="37" t="s">
        <v>437</v>
      </c>
      <c r="J1047085" s="7" t="str">
        <f aca="false">VLOOKUP($I1047085,'[1]Price List, Weapons &amp; Items'!B$1:C$1048576,2,0)</f>
        <v>Heavy weapon</v>
      </c>
      <c r="K1047085" s="7" t="str">
        <f aca="false">IF(I1047085=".",I1047085,VLOOKUP($I1047085,'[1]Price List, Weapons &amp; Items'!B$1:D$1048576,3,0))</f>
        <v>Radar or imagery systems</v>
      </c>
      <c r="L1047085" s="8" t="n">
        <f aca="false">VLOOKUP(I1047085,'[1]Price List, Weapons &amp; Items'!B$1:E$1048576,4,0)</f>
        <v>0</v>
      </c>
      <c r="M1047085" s="40" t="n">
        <v>20</v>
      </c>
      <c r="N1047085" s="9" t="s">
        <v>166</v>
      </c>
      <c r="O1047085" s="9" t="n">
        <f aca="false">VLOOKUP($I1047085,'[1]Price List, Weapons &amp; Items'!B$1:G$1048576,6,0)</f>
        <v>15625000</v>
      </c>
      <c r="P1047085" s="6" t="str">
        <f aca="false">IF(TYPE(M1047085)=1,IF(TYPE(O1047085)=1,M1047085*O1047085,"No price"),".")</f>
        <v>No price</v>
      </c>
      <c r="Q1047085" s="6" t="str">
        <f aca="false">IF(TYPE(N1047085)=1,IF(TYPE(O1047085)=1,N1047085*O1047085,"No price"),".")</f>
        <v>.</v>
      </c>
      <c r="R1047085" s="6" t="str">
        <f aca="false">IF(AG1047085=1,IF(H1047085&lt;&gt;"Not given",H1047085,IF(TYPE(H1047085)=2,IF(SUMIFS(#REF!,#REF!,A1047085)&gt;0,SUMIFS(#REF!,#REF!,A1047085),"."),"Format error")),"")</f>
        <v/>
      </c>
      <c r="S1047085" s="6" t="str">
        <f aca="false">IF(AND(AG1047085=1,R1047085&lt;&gt;".")=TRUE(),R1047085/VLOOKUP(G1047085,'[1]Exchange Rates'!B$1:C$1048576,2,0),IF(R1047085=".",".",""))</f>
        <v/>
      </c>
      <c r="T1047085" s="6" t="str">
        <f aca="false">IF(AG1047085=1,IF(AI1047085="Value is not given at all",".",IF(AI1047085="Value is given by the source",S1047085,IF(AI1047085="Value is calculated with prices",(IF(SUMIFS(#REF!,#REF!,A1047085)&gt;0,SUMIFS(#REF!,#REF!,A1047085),"."))/VLOOKUP("USD",'[1]Exchange Rates'!B$1:C$1048576,2,0),"Error with coding"))),"")</f>
        <v/>
      </c>
      <c r="U1047085" s="5" t="s">
        <v>63</v>
      </c>
      <c r="V1047085" s="42" t="s">
        <v>433</v>
      </c>
      <c r="W1047085" s="61" t="s">
        <v>72</v>
      </c>
      <c r="X1047085" s="62" t="s">
        <v>76</v>
      </c>
      <c r="Y1047085" s="63" t="s">
        <v>191</v>
      </c>
      <c r="Z1047085" s="5" t="n">
        <v>0</v>
      </c>
      <c r="AA1047085" s="5" t="n">
        <v>0</v>
      </c>
      <c r="AB1047085" s="5" t="n">
        <f aca="false">IF(AND(D1047085="Humanitarian", AE1047085&lt;&gt;"."), 1, 0)</f>
        <v>0</v>
      </c>
      <c r="AC1047085" s="5" t="n">
        <f aca="false">IF(OR(M1047085="undisclosed", M1047085="."), 0, IF(M1047085=N1047085, 1, 0))</f>
        <v>0</v>
      </c>
      <c r="AD1047085" s="5" t="n">
        <v>0</v>
      </c>
      <c r="AE1047085" s="1" t="s">
        <v>62</v>
      </c>
      <c r="AF1047085" s="12" t="str">
        <f aca="false">""</f>
        <v/>
      </c>
      <c r="AG1047085" s="36" t="n">
        <v>0</v>
      </c>
      <c r="AH1047085" s="67" t="s">
        <v>66</v>
      </c>
      <c r="AI1047085" s="36" t="s">
        <v>67</v>
      </c>
      <c r="AJ1047085" s="36" t="n">
        <v>1</v>
      </c>
      <c r="AK1047085" s="36" t="n">
        <v>9</v>
      </c>
      <c r="AL1047085" s="36" t="n">
        <v>0</v>
      </c>
      <c r="AM1047085" s="36" t="n">
        <f aca="false">IF(OR(AN1047085="2022-2023",AN1047085=2022), 1, 0)</f>
        <v>1</v>
      </c>
      <c r="AN1047085" s="36" t="s">
        <v>68</v>
      </c>
      <c r="AO1047085" s="36" t="n">
        <f aca="false">VLOOKUP($I1047085,'[1]Price List, Weapons &amp; Items'!B$1:F$1048576,5,0)</f>
        <v>0</v>
      </c>
      <c r="AP1047085" s="36" t="n">
        <f aca="false">IF(AND(AO1047085=1,M1047085="undisclosed")=TRUE(),1,0)</f>
        <v>0</v>
      </c>
      <c r="AQ1047085" s="36" t="n">
        <f aca="false">IF(AND(AO1047085=1,N1047085="undisclosed")=TRUE(),1,0)</f>
        <v>0</v>
      </c>
      <c r="AR1047085" s="36" t="n">
        <f aca="false">IFERROR(IF(SEARCH("ammuni",I1047085,1)&gt;0,1,0),0)</f>
        <v>0</v>
      </c>
      <c r="AS1047085" s="5" t="str">
        <f aca="false">VLOOKUP($I1047085,'[1]Price List, Weapons &amp; Items'!B$1:L$1048576,COLUMN('[1]Price List, Weapons &amp; Items'!$J$11)-1,0)</f>
        <v>Contract</v>
      </c>
      <c r="AT1047085" s="5" t="str">
        <f aca="false">IF(I1047085=".",".",VLOOKUP($I1047085,'[1]Price List, Weapons &amp; Items'!B$1:J$1048576,3,0))</f>
        <v>Radar or imagery systems</v>
      </c>
      <c r="AU1047085" s="13" t="str">
        <f aca="true">IF(AG1047085=1,(OFFSET(I1047085,0,0,COUNTIF(#REF!,A1047085),1)),"")</f>
        <v/>
      </c>
      <c r="AV1047085" s="5" t="n">
        <f aca="false">VLOOKUP($I1047085,'[1]Price List, Weapons &amp; Items'!B$1:L$1048576,COLUMN('[1]Price List, Weapons &amp; Items'!$L$11)-1,0)</f>
        <v>0</v>
      </c>
      <c r="AW1047085" s="5" t="n">
        <f aca="false">IF(U1047085="Yes",1,0)</f>
        <v>1</v>
      </c>
      <c r="AX1047085" s="5" t="n">
        <f aca="false">IF(D1047085="Military",IF(OR(IFERROR(SEARCH("equipment",E1047085,1),0)&gt;0,IFERROR(SEARCH("weapons",E1047085,1),0)&gt;0),1,0),0)</f>
        <v>1</v>
      </c>
      <c r="AY1047085" s="5" t="str">
        <f aca="false">IFERROR(IF(VALUE(TEXT(C1047085,"mm"))=IF(AK1047085&gt;12,AK1047085-12,AK1047085),".",IF(TEXT(C1047085,"mm")="01",".",1)),"Value is not in date format")</f>
        <v>.</v>
      </c>
      <c r="AZ1047085" s="5" t="str">
        <f aca="false">IF(AND(A1047085=A1047084,C1047085=C1047084)=TRUE(),IF(F1047085=F1047084,".","1"),".")</f>
        <v>.</v>
      </c>
      <c r="BA1047085" s="5" t="str">
        <f aca="false">IF(AND(_xlfn.ISFORMULA(R1047085),_xlfn.ISFORMULA(S1047085),_xlfn.ISFORMULA(T1047085))=TRUE(),".",1)</f>
        <v>.</v>
      </c>
      <c r="BB1047085" s="5" t="str">
        <f aca="false">IF(T1047085&lt;&gt;".",IF(T1047085&gt;S1047085,1,"."),".")</f>
        <v>.</v>
      </c>
      <c r="BC1047085" s="5" t="n">
        <f aca="false">IFERROR(VLOOKUP(B1047085,'[1]Share, Heavy Weapons to Ukraine'!B$1:AA$1048576,COLUMN('[1]Share, Heavy Weapons to Ukraine'!C1047094)-1,0),0)</f>
        <v>1</v>
      </c>
      <c r="BD1047085" s="5" t="n">
        <f aca="false">VLOOKUP(Sheet1!B1047085,'[1]Country Summary (€)'!B$1:F$1048576,COLUMN('[1]Country Summary (€)'!C1047095)-1,FALSE())</f>
        <v>0</v>
      </c>
      <c r="BE1047085" s="5" t="str">
        <f aca="false">IF(AND(AG1047085=1,D1047085="Military",H1047085&lt;&gt;"Not given")=TRUE(),IF(SUMIFS(#REF!,#REF!,A1047085)&gt;0,ABS((SUMIFS(#REF!,#REF!,A1047085)/VLOOKUP("USD",'[1]Exchange Rates'!B$1:C$1048576,2,0)))/S1047085,"."),".")</f>
        <v>.</v>
      </c>
      <c r="BF1047085" s="1" t="str">
        <f aca="false">IF(AND(AG1047085=1,D1047085="Military",H1047085&lt;&gt;"Not given")=TRUE(),IF(SUMIFS(#REF!,#REF!,A1047085)&gt;0,IF((ABS((SUMIFS(#REF!,#REF!,A1047085)/VLOOKUP("USD",'[1]Exchange Rates'!B$1:C$1048576,2,0)))/S1047085)&gt;1,(SUMIFS(#REF!,#REF!,A1047085)-S1047085)/S1047085,(S1047085-SUMIFS(#REF!,#REF!,A1047085))/SUMIFS(#REF!,#REF!,A1047085)),"."),".")</f>
        <v>.</v>
      </c>
    </row>
    <row r="1047086" customFormat="false" ht="15.75" hidden="false" customHeight="true" outlineLevel="0" collapsed="false">
      <c r="A1047086" s="55" t="s">
        <v>405</v>
      </c>
      <c r="B1047086" s="37" t="s">
        <v>57</v>
      </c>
      <c r="C1047086" s="38" t="n">
        <v>44832</v>
      </c>
      <c r="D1047086" s="37" t="s">
        <v>105</v>
      </c>
      <c r="E1047086" s="37" t="s">
        <v>106</v>
      </c>
      <c r="F1047086" s="4" t="s">
        <v>432</v>
      </c>
      <c r="G1047086" s="5" t="s">
        <v>61</v>
      </c>
      <c r="H1047086" s="53" t="n">
        <v>1100000000</v>
      </c>
      <c r="I1047086" s="37" t="s">
        <v>357</v>
      </c>
      <c r="J1047086" s="7" t="str">
        <f aca="false">VLOOKUP($I1047086,'[1]Price List, Weapons &amp; Items'!B$1:C$1048576,2,0)</f>
        <v>Aviation and drones</v>
      </c>
      <c r="K1047086" s="7" t="str">
        <f aca="false">IF(I1047086=".",I1047086,VLOOKUP($I1047086,'[1]Price List, Weapons &amp; Items'!B$1:D$1048576,3,0))</f>
        <v>Drone</v>
      </c>
      <c r="L1047086" s="8" t="n">
        <f aca="false">VLOOKUP(I1047086,'[1]Price List, Weapons &amp; Items'!B$1:E$1048576,4,0)</f>
        <v>0</v>
      </c>
      <c r="M1047086" s="40" t="s">
        <v>166</v>
      </c>
      <c r="N1047086" s="9" t="s">
        <v>166</v>
      </c>
      <c r="O1047086" s="9" t="n">
        <f aca="false">VLOOKUP($I1047086,'[1]Price List, Weapons &amp; Items'!B$1:G$1048576,6,0)</f>
        <v>15000000</v>
      </c>
      <c r="P1047086" s="6" t="str">
        <f aca="false">IF(TYPE(M1047086)=1,IF(TYPE(O1047086)=1,M1047086*O1047086,"No price"),".")</f>
        <v>.</v>
      </c>
      <c r="Q1047086" s="6" t="str">
        <f aca="false">IF(TYPE(N1047086)=1,IF(TYPE(O1047086)=1,N1047086*O1047086,"No price"),".")</f>
        <v>.</v>
      </c>
      <c r="R1047086" s="6" t="str">
        <f aca="false">IF(AG1047086=1,IF(H1047086&lt;&gt;"Not given",H1047086,IF(TYPE(H1047086)=2,IF(SUMIFS(#REF!,#REF!,A1047086)&gt;0,SUMIFS(#REF!,#REF!,A1047086),"."),"Format error")),"")</f>
        <v/>
      </c>
      <c r="S1047086" s="6" t="str">
        <f aca="false">IF(AND(AG1047086=1,R1047086&lt;&gt;".")=TRUE(),R1047086/VLOOKUP(G1047086,'[1]Exchange Rates'!B$1:C$1048576,2,0),IF(R1047086=".",".",""))</f>
        <v/>
      </c>
      <c r="T1047086" s="6" t="str">
        <f aca="false">IF(AG1047086=1,IF(AI1047086="Value is not given at all",".",IF(AI1047086="Value is given by the source",S1047086,IF(AI1047086="Value is calculated with prices",(IF(SUMIFS(#REF!,#REF!,A1047086)&gt;0,SUMIFS(#REF!,#REF!,A1047086),"."))/VLOOKUP("USD",'[1]Exchange Rates'!B$1:C$1048576,2,0),"Error with coding"))),"")</f>
        <v/>
      </c>
      <c r="U1047086" s="5" t="s">
        <v>63</v>
      </c>
      <c r="V1047086" s="42" t="s">
        <v>433</v>
      </c>
      <c r="W1047086" s="61" t="s">
        <v>72</v>
      </c>
      <c r="X1047086" s="62" t="s">
        <v>76</v>
      </c>
      <c r="Y1047086" s="63" t="s">
        <v>192</v>
      </c>
      <c r="Z1047086" s="5" t="n">
        <v>0</v>
      </c>
      <c r="AA1047086" s="5" t="n">
        <v>0</v>
      </c>
      <c r="AB1047086" s="5" t="n">
        <f aca="false">IF(AND(D1047086="Humanitarian", AE1047086&lt;&gt;"."), 1, 0)</f>
        <v>0</v>
      </c>
      <c r="AC1047086" s="5" t="n">
        <f aca="false">IF(OR(M1047086="undisclosed", M1047086="."), 0, IF(M1047086=N1047086, 1, 0))</f>
        <v>0</v>
      </c>
      <c r="AD1047086" s="5" t="n">
        <v>0</v>
      </c>
      <c r="AE1047086" s="1" t="s">
        <v>62</v>
      </c>
      <c r="AF1047086" s="12" t="str">
        <f aca="false">""</f>
        <v/>
      </c>
      <c r="AG1047086" s="36" t="n">
        <v>0</v>
      </c>
      <c r="AH1047086" s="67" t="s">
        <v>66</v>
      </c>
      <c r="AI1047086" s="36" t="s">
        <v>67</v>
      </c>
      <c r="AJ1047086" s="36" t="n">
        <v>1</v>
      </c>
      <c r="AK1047086" s="36" t="n">
        <v>9</v>
      </c>
      <c r="AL1047086" s="36" t="n">
        <v>0</v>
      </c>
      <c r="AM1047086" s="36" t="n">
        <f aca="false">IF(OR(AN1047086="2022-2023",AN1047086=2022), 1, 0)</f>
        <v>1</v>
      </c>
      <c r="AN1047086" s="36" t="s">
        <v>68</v>
      </c>
      <c r="AO1047086" s="36" t="n">
        <f aca="false">VLOOKUP($I1047086,'[1]Price List, Weapons &amp; Items'!B$1:F$1048576,5,0)</f>
        <v>0</v>
      </c>
      <c r="AP1047086" s="36" t="n">
        <f aca="false">IF(AND(AO1047086=1,M1047086="undisclosed")=TRUE(),1,0)</f>
        <v>0</v>
      </c>
      <c r="AQ1047086" s="36" t="n">
        <f aca="false">IF(AND(AO1047086=1,N1047086="undisclosed")=TRUE(),1,0)</f>
        <v>0</v>
      </c>
      <c r="AR1047086" s="36" t="n">
        <f aca="false">IFERROR(IF(SEARCH("ammuni",I1047086,1)&gt;0,1,0),0)</f>
        <v>0</v>
      </c>
      <c r="AS1047086" s="5" t="str">
        <f aca="false">VLOOKUP($I1047086,'[1]Price List, Weapons &amp; Items'!B$1:L$1048576,COLUMN('[1]Price List, Weapons &amp; Items'!$J$11)-1,0)</f>
        <v>Miscellaneous</v>
      </c>
      <c r="AT1047086" s="5" t="str">
        <f aca="false">IF(I1047086=".",".",VLOOKUP($I1047086,'[1]Price List, Weapons &amp; Items'!B$1:J$1048576,3,0))</f>
        <v>Drone</v>
      </c>
      <c r="AU1047086" s="13" t="str">
        <f aca="true">IF(AG1047086=1,(OFFSET(I1047086,0,0,COUNTIF(#REF!,A1047086),1)),"")</f>
        <v/>
      </c>
      <c r="AV1047086" s="5" t="str">
        <f aca="false">VLOOKUP($I1047086,'[1]Price List, Weapons &amp; Items'!B$1:L$1048576,COLUMN('[1]Price List, Weapons &amp; Items'!$L$11)-1,0)</f>
        <v>no price, 0 count</v>
      </c>
      <c r="AW1047086" s="5" t="n">
        <f aca="false">IF(U1047086="Yes",1,0)</f>
        <v>1</v>
      </c>
      <c r="AX1047086" s="5" t="n">
        <f aca="false">IF(D1047086="Military",IF(OR(IFERROR(SEARCH("equipment",E1047086,1),0)&gt;0,IFERROR(SEARCH("weapons",E1047086,1),0)&gt;0),1,0),0)</f>
        <v>1</v>
      </c>
      <c r="AY1047086" s="5" t="str">
        <f aca="false">IFERROR(IF(VALUE(TEXT(C1047086,"mm"))=IF(AK1047086&gt;12,AK1047086-12,AK1047086),".",IF(TEXT(C1047086,"mm")="01",".",1)),"Value is not in date format")</f>
        <v>.</v>
      </c>
      <c r="AZ1047086" s="5" t="str">
        <f aca="false">IF(AND(A1047086=A1047085,C1047086=C1047085)=TRUE(),IF(F1047086=F1047085,".","1"),".")</f>
        <v>.</v>
      </c>
      <c r="BA1047086" s="5" t="str">
        <f aca="false">IF(AND(_xlfn.ISFORMULA(R1047086),_xlfn.ISFORMULA(S1047086),_xlfn.ISFORMULA(T1047086))=TRUE(),".",1)</f>
        <v>.</v>
      </c>
      <c r="BB1047086" s="5" t="str">
        <f aca="false">IF(T1047086&lt;&gt;".",IF(T1047086&gt;S1047086,1,"."),".")</f>
        <v>.</v>
      </c>
      <c r="BC1047086" s="5" t="n">
        <f aca="false">IFERROR(VLOOKUP(B1047086,'[1]Share, Heavy Weapons to Ukraine'!B$1:AA$1048576,COLUMN('[1]Share, Heavy Weapons to Ukraine'!C1047095)-1,0),0)</f>
        <v>1</v>
      </c>
      <c r="BD1047086" s="5" t="n">
        <f aca="false">VLOOKUP(Sheet1!B1047086,'[1]Country Summary (€)'!B$1:F$1048576,COLUMN('[1]Country Summary (€)'!C1047096)-1,FALSE())</f>
        <v>0</v>
      </c>
      <c r="BE1047086" s="5" t="str">
        <f aca="false">IF(AND(AG1047086=1,D1047086="Military",H1047086&lt;&gt;"Not given")=TRUE(),IF(SUMIFS(#REF!,#REF!,A1047086)&gt;0,ABS((SUMIFS(#REF!,#REF!,A1047086)/VLOOKUP("USD",'[1]Exchange Rates'!B$1:C$1048576,2,0)))/S1047086,"."),".")</f>
        <v>.</v>
      </c>
      <c r="BF1047086" s="1" t="str">
        <f aca="false">IF(AND(AG1047086=1,D1047086="Military",H1047086&lt;&gt;"Not given")=TRUE(),IF(SUMIFS(#REF!,#REF!,A1047086)&gt;0,IF((ABS((SUMIFS(#REF!,#REF!,A1047086)/VLOOKUP("USD",'[1]Exchange Rates'!B$1:C$1048576,2,0)))/S1047086)&gt;1,(SUMIFS(#REF!,#REF!,A1047086)-S1047086)/S1047086,(S1047086-SUMIFS(#REF!,#REF!,A1047086))/SUMIFS(#REF!,#REF!,A1047086)),"."),".")</f>
        <v>.</v>
      </c>
    </row>
    <row r="1047087" customFormat="false" ht="15.75" hidden="false" customHeight="true" outlineLevel="0" collapsed="false">
      <c r="A1047087" s="55" t="s">
        <v>405</v>
      </c>
      <c r="B1047087" s="37" t="s">
        <v>57</v>
      </c>
      <c r="C1047087" s="38" t="n">
        <v>44832</v>
      </c>
      <c r="D1047087" s="37" t="s">
        <v>105</v>
      </c>
      <c r="E1047087" s="37" t="s">
        <v>106</v>
      </c>
      <c r="F1047087" s="4" t="s">
        <v>432</v>
      </c>
      <c r="G1047087" s="5" t="s">
        <v>61</v>
      </c>
      <c r="H1047087" s="53" t="n">
        <v>1100000000</v>
      </c>
      <c r="I1047087" s="37" t="s">
        <v>438</v>
      </c>
      <c r="J1047087" s="7" t="str">
        <f aca="false">VLOOKUP($I1047087,'[1]Price List, Weapons &amp; Items'!B$1:C$1048576,2,0)</f>
        <v>Military equipment</v>
      </c>
      <c r="K1047087" s="7" t="str">
        <f aca="false">IF(I1047087=".",I1047087,VLOOKUP($I1047087,'[1]Price List, Weapons &amp; Items'!B$1:D$1048576,3,0))</f>
        <v>Military equipment</v>
      </c>
      <c r="L1047087" s="8" t="n">
        <f aca="false">VLOOKUP(I1047087,'[1]Price List, Weapons &amp; Items'!B$1:E$1048576,4,0)</f>
        <v>0</v>
      </c>
      <c r="M1047087" s="40" t="s">
        <v>166</v>
      </c>
      <c r="N1047087" s="9" t="s">
        <v>166</v>
      </c>
      <c r="O1047087" s="9" t="str">
        <f aca="false">VLOOKUP($I1047087,'[1]Price List, Weapons &amp; Items'!B$1:G$1048576,6,0)</f>
        <v>.</v>
      </c>
      <c r="P1047087" s="6" t="str">
        <f aca="false">IF(TYPE(M1047087)=1,IF(TYPE(O1047087)=1,M1047087*O1047087,"No price"),".")</f>
        <v>.</v>
      </c>
      <c r="Q1047087" s="6" t="str">
        <f aca="false">IF(TYPE(N1047087)=1,IF(TYPE(O1047087)=1,N1047087*O1047087,"No price"),".")</f>
        <v>.</v>
      </c>
      <c r="R1047087" s="6" t="str">
        <f aca="false">IF(AG1047087=1,IF(H1047087&lt;&gt;"Not given",H1047087,IF(TYPE(H1047087)=2,IF(SUMIFS(#REF!,#REF!,A1047087)&gt;0,SUMIFS(#REF!,#REF!,A1047087),"."),"Format error")),"")</f>
        <v/>
      </c>
      <c r="S1047087" s="6" t="str">
        <f aca="false">IF(AND(AG1047087=1,R1047087&lt;&gt;".")=TRUE(),R1047087/VLOOKUP(G1047087,'[1]Exchange Rates'!B$1:C$1048576,2,0),IF(R1047087=".",".",""))</f>
        <v/>
      </c>
      <c r="T1047087" s="6" t="str">
        <f aca="false">IF(AG1047087=1,IF(AI1047087="Value is not given at all",".",IF(AI1047087="Value is given by the source",S1047087,IF(AI1047087="Value is calculated with prices",(IF(SUMIFS(#REF!,#REF!,A1047087)&gt;0,SUMIFS(#REF!,#REF!,A1047087),"."))/VLOOKUP("USD",'[1]Exchange Rates'!B$1:C$1048576,2,0),"Error with coding"))),"")</f>
        <v/>
      </c>
      <c r="U1047087" s="5" t="s">
        <v>63</v>
      </c>
      <c r="V1047087" s="42" t="s">
        <v>433</v>
      </c>
      <c r="W1047087" s="61" t="s">
        <v>72</v>
      </c>
      <c r="X1047087" s="62" t="s">
        <v>76</v>
      </c>
      <c r="Y1047087" s="63" t="s">
        <v>194</v>
      </c>
      <c r="Z1047087" s="5" t="n">
        <v>0</v>
      </c>
      <c r="AA1047087" s="5" t="n">
        <v>0</v>
      </c>
      <c r="AB1047087" s="5" t="n">
        <f aca="false">IF(AND(D1047087="Humanitarian", AE1047087&lt;&gt;"."), 1, 0)</f>
        <v>0</v>
      </c>
      <c r="AC1047087" s="5" t="n">
        <f aca="false">IF(OR(M1047087="undisclosed", M1047087="."), 0, IF(M1047087=N1047087, 1, 0))</f>
        <v>0</v>
      </c>
      <c r="AD1047087" s="5" t="n">
        <v>0</v>
      </c>
      <c r="AE1047087" s="1" t="s">
        <v>62</v>
      </c>
      <c r="AF1047087" s="12" t="str">
        <f aca="false">""</f>
        <v/>
      </c>
      <c r="AG1047087" s="36" t="n">
        <v>0</v>
      </c>
      <c r="AH1047087" s="67" t="s">
        <v>66</v>
      </c>
      <c r="AI1047087" s="36" t="s">
        <v>67</v>
      </c>
      <c r="AJ1047087" s="36" t="n">
        <v>1</v>
      </c>
      <c r="AK1047087" s="36" t="n">
        <v>9</v>
      </c>
      <c r="AL1047087" s="36" t="n">
        <v>0</v>
      </c>
      <c r="AM1047087" s="36" t="n">
        <f aca="false">IF(OR(AN1047087="2022-2023",AN1047087=2022), 1, 0)</f>
        <v>1</v>
      </c>
      <c r="AN1047087" s="36" t="s">
        <v>68</v>
      </c>
      <c r="AO1047087" s="36" t="n">
        <f aca="false">VLOOKUP($I1047087,'[1]Price List, Weapons &amp; Items'!B$1:F$1048576,5,0)</f>
        <v>0</v>
      </c>
      <c r="AP1047087" s="36" t="n">
        <f aca="false">IF(AND(AO1047087=1,M1047087="undisclosed")=TRUE(),1,0)</f>
        <v>0</v>
      </c>
      <c r="AQ1047087" s="36" t="n">
        <f aca="false">IF(AND(AO1047087=1,N1047087="undisclosed")=TRUE(),1,0)</f>
        <v>0</v>
      </c>
      <c r="AR1047087" s="36" t="n">
        <f aca="false">IFERROR(IF(SEARCH("ammuni",I1047087,1)&gt;0,1,0),0)</f>
        <v>0</v>
      </c>
      <c r="AS1047087" s="5" t="str">
        <f aca="false">VLOOKUP($I1047087,'[1]Price List, Weapons &amp; Items'!B$1:L$1048576,COLUMN('[1]Price List, Weapons &amp; Items'!$J$11)-1,0)</f>
        <v>.</v>
      </c>
      <c r="AT1047087" s="5" t="str">
        <f aca="false">IF(I1047087=".",".",VLOOKUP($I1047087,'[1]Price List, Weapons &amp; Items'!B$1:J$1048576,3,0))</f>
        <v>Military equipment</v>
      </c>
      <c r="AU1047087" s="13" t="str">
        <f aca="true">IF(AG1047087=1,(OFFSET(I1047087,0,0,COUNTIF(#REF!,A1047087),1)),"")</f>
        <v/>
      </c>
      <c r="AV1047087" s="5" t="str">
        <f aca="false">VLOOKUP($I1047087,'[1]Price List, Weapons &amp; Items'!B$1:L$1048576,COLUMN('[1]Price List, Weapons &amp; Items'!$L$11)-1,0)</f>
        <v>no price, 0 count</v>
      </c>
      <c r="AW1047087" s="5" t="n">
        <f aca="false">IF(U1047087="Yes",1,0)</f>
        <v>1</v>
      </c>
      <c r="AX1047087" s="5" t="n">
        <f aca="false">IF(D1047087="Military",IF(OR(IFERROR(SEARCH("equipment",E1047087,1),0)&gt;0,IFERROR(SEARCH("weapons",E1047087,1),0)&gt;0),1,0),0)</f>
        <v>1</v>
      </c>
      <c r="AY1047087" s="5" t="str">
        <f aca="false">IFERROR(IF(VALUE(TEXT(C1047087,"mm"))=IF(AK1047087&gt;12,AK1047087-12,AK1047087),".",IF(TEXT(C1047087,"mm")="01",".",1)),"Value is not in date format")</f>
        <v>.</v>
      </c>
      <c r="AZ1047087" s="5" t="str">
        <f aca="false">IF(AND(A1047087=A1047086,C1047087=C1047086)=TRUE(),IF(F1047087=F1047086,".","1"),".")</f>
        <v>.</v>
      </c>
      <c r="BA1047087" s="5" t="str">
        <f aca="false">IF(AND(_xlfn.ISFORMULA(R1047087),_xlfn.ISFORMULA(S1047087),_xlfn.ISFORMULA(T1047087))=TRUE(),".",1)</f>
        <v>.</v>
      </c>
      <c r="BB1047087" s="5" t="str">
        <f aca="false">IF(T1047087&lt;&gt;".",IF(T1047087&gt;S1047087,1,"."),".")</f>
        <v>.</v>
      </c>
      <c r="BC1047087" s="5" t="n">
        <f aca="false">IFERROR(VLOOKUP(B1047087,'[1]Share, Heavy Weapons to Ukraine'!B$1:AA$1048576,COLUMN('[1]Share, Heavy Weapons to Ukraine'!C1047096)-1,0),0)</f>
        <v>1</v>
      </c>
      <c r="BD1047087" s="5" t="n">
        <f aca="false">VLOOKUP(Sheet1!B1047087,'[1]Country Summary (€)'!B$1:F$1048576,COLUMN('[1]Country Summary (€)'!C1047097)-1,FALSE())</f>
        <v>0</v>
      </c>
      <c r="BE1047087" s="5" t="str">
        <f aca="false">IF(AND(AG1047087=1,D1047087="Military",H1047087&lt;&gt;"Not given")=TRUE(),IF(SUMIFS(#REF!,#REF!,A1047087)&gt;0,ABS((SUMIFS(#REF!,#REF!,A1047087)/VLOOKUP("USD",'[1]Exchange Rates'!B$1:C$1048576,2,0)))/S1047087,"."),".")</f>
        <v>.</v>
      </c>
      <c r="BF1047087" s="1" t="str">
        <f aca="false">IF(AND(AG1047087=1,D1047087="Military",H1047087&lt;&gt;"Not given")=TRUE(),IF(SUMIFS(#REF!,#REF!,A1047087)&gt;0,IF((ABS((SUMIFS(#REF!,#REF!,A1047087)/VLOOKUP("USD",'[1]Exchange Rates'!B$1:C$1048576,2,0)))/S1047087)&gt;1,(SUMIFS(#REF!,#REF!,A1047087)-S1047087)/S1047087,(S1047087-SUMIFS(#REF!,#REF!,A1047087))/SUMIFS(#REF!,#REF!,A1047087)),"."),".")</f>
        <v>.</v>
      </c>
    </row>
    <row r="1047088" customFormat="false" ht="15.75" hidden="false" customHeight="true" outlineLevel="0" collapsed="false">
      <c r="A1047088" s="55" t="s">
        <v>405</v>
      </c>
      <c r="B1047088" s="37" t="s">
        <v>57</v>
      </c>
      <c r="C1047088" s="38" t="n">
        <v>44832</v>
      </c>
      <c r="D1047088" s="37" t="s">
        <v>105</v>
      </c>
      <c r="E1047088" s="37" t="s">
        <v>106</v>
      </c>
      <c r="F1047088" s="4" t="s">
        <v>432</v>
      </c>
      <c r="G1047088" s="5" t="s">
        <v>61</v>
      </c>
      <c r="H1047088" s="53" t="n">
        <v>1100000000</v>
      </c>
      <c r="I1047088" s="37" t="s">
        <v>439</v>
      </c>
      <c r="J1047088" s="7" t="str">
        <f aca="false">VLOOKUP($I1047088,'[1]Price List, Weapons &amp; Items'!B$1:C$1048576,2,0)</f>
        <v>Military equipment</v>
      </c>
      <c r="K1047088" s="7" t="str">
        <f aca="false">IF(I1047088=".",I1047088,VLOOKUP($I1047088,'[1]Price List, Weapons &amp; Items'!B$1:D$1048576,3,0))</f>
        <v>Military equipment</v>
      </c>
      <c r="L1047088" s="8" t="n">
        <f aca="false">VLOOKUP(I1047088,'[1]Price List, Weapons &amp; Items'!B$1:E$1048576,4,0)</f>
        <v>0</v>
      </c>
      <c r="M1047088" s="40" t="s">
        <v>166</v>
      </c>
      <c r="N1047088" s="9" t="s">
        <v>166</v>
      </c>
      <c r="O1047088" s="9" t="str">
        <f aca="false">VLOOKUP($I1047088,'[1]Price List, Weapons &amp; Items'!B$1:G$1048576,6,0)</f>
        <v>.</v>
      </c>
      <c r="P1047088" s="6" t="str">
        <f aca="false">IF(TYPE(M1047088)=1,IF(TYPE(O1047088)=1,M1047088*O1047088,"No price"),".")</f>
        <v>.</v>
      </c>
      <c r="Q1047088" s="6" t="str">
        <f aca="false">IF(TYPE(N1047088)=1,IF(TYPE(O1047088)=1,N1047088*O1047088,"No price"),".")</f>
        <v>.</v>
      </c>
      <c r="R1047088" s="6" t="str">
        <f aca="false">IF(AG1047088=1,IF(H1047088&lt;&gt;"Not given",H1047088,IF(TYPE(H1047088)=2,IF(SUMIFS(#REF!,#REF!,A1047088)&gt;0,SUMIFS(#REF!,#REF!,A1047088),"."),"Format error")),"")</f>
        <v/>
      </c>
      <c r="S1047088" s="6" t="str">
        <f aca="false">IF(AND(AG1047088=1,R1047088&lt;&gt;".")=TRUE(),R1047088/VLOOKUP(G1047088,'[1]Exchange Rates'!B$1:C$1048576,2,0),IF(R1047088=".",".",""))</f>
        <v/>
      </c>
      <c r="T1047088" s="6" t="str">
        <f aca="false">IF(AG1047088=1,IF(AI1047088="Value is not given at all",".",IF(AI1047088="Value is given by the source",S1047088,IF(AI1047088="Value is calculated with prices",(IF(SUMIFS(#REF!,#REF!,A1047088)&gt;0,SUMIFS(#REF!,#REF!,A1047088),"."))/VLOOKUP("USD",'[1]Exchange Rates'!B$1:C$1048576,2,0),"Error with coding"))),"")</f>
        <v/>
      </c>
      <c r="U1047088" s="5" t="s">
        <v>63</v>
      </c>
      <c r="V1047088" s="42" t="s">
        <v>433</v>
      </c>
      <c r="W1047088" s="61" t="s">
        <v>72</v>
      </c>
      <c r="X1047088" s="62" t="s">
        <v>76</v>
      </c>
      <c r="Y1047088" s="63" t="s">
        <v>195</v>
      </c>
      <c r="Z1047088" s="5" t="n">
        <v>0</v>
      </c>
      <c r="AA1047088" s="5" t="n">
        <v>0</v>
      </c>
      <c r="AB1047088" s="5" t="n">
        <f aca="false">IF(AND(D1047088="Humanitarian", AE1047088&lt;&gt;"."), 1, 0)</f>
        <v>0</v>
      </c>
      <c r="AC1047088" s="5" t="n">
        <f aca="false">IF(OR(M1047088="undisclosed", M1047088="."), 0, IF(M1047088=N1047088, 1, 0))</f>
        <v>0</v>
      </c>
      <c r="AD1047088" s="5" t="n">
        <v>0</v>
      </c>
      <c r="AE1047088" s="1" t="s">
        <v>62</v>
      </c>
      <c r="AF1047088" s="12" t="str">
        <f aca="false">""</f>
        <v/>
      </c>
      <c r="AG1047088" s="36" t="n">
        <v>0</v>
      </c>
      <c r="AH1047088" s="67" t="s">
        <v>66</v>
      </c>
      <c r="AI1047088" s="36" t="s">
        <v>67</v>
      </c>
      <c r="AJ1047088" s="36" t="n">
        <v>1</v>
      </c>
      <c r="AK1047088" s="36" t="n">
        <v>9</v>
      </c>
      <c r="AL1047088" s="36" t="n">
        <v>0</v>
      </c>
      <c r="AM1047088" s="36" t="n">
        <f aca="false">IF(OR(AN1047088="2022-2023",AN1047088=2022), 1, 0)</f>
        <v>1</v>
      </c>
      <c r="AN1047088" s="36" t="s">
        <v>68</v>
      </c>
      <c r="AO1047088" s="36" t="n">
        <f aca="false">VLOOKUP($I1047088,'[1]Price List, Weapons &amp; Items'!B$1:F$1048576,5,0)</f>
        <v>0</v>
      </c>
      <c r="AP1047088" s="36" t="n">
        <f aca="false">IF(AND(AO1047088=1,M1047088="undisclosed")=TRUE(),1,0)</f>
        <v>0</v>
      </c>
      <c r="AQ1047088" s="36" t="n">
        <f aca="false">IF(AND(AO1047088=1,N1047088="undisclosed")=TRUE(),1,0)</f>
        <v>0</v>
      </c>
      <c r="AR1047088" s="36" t="n">
        <f aca="false">IFERROR(IF(SEARCH("ammuni",I1047088,1)&gt;0,1,0),0)</f>
        <v>0</v>
      </c>
      <c r="AS1047088" s="5" t="str">
        <f aca="false">VLOOKUP($I1047088,'[1]Price List, Weapons &amp; Items'!B$1:L$1048576,COLUMN('[1]Price List, Weapons &amp; Items'!$J$11)-1,0)</f>
        <v>.</v>
      </c>
      <c r="AT1047088" s="5" t="str">
        <f aca="false">IF(I1047088=".",".",VLOOKUP($I1047088,'[1]Price List, Weapons &amp; Items'!B$1:J$1048576,3,0))</f>
        <v>Military equipment</v>
      </c>
      <c r="AU1047088" s="13" t="str">
        <f aca="true">IF(AG1047088=1,(OFFSET(I1047088,0,0,COUNTIF(#REF!,A1047088),1)),"")</f>
        <v/>
      </c>
      <c r="AV1047088" s="5" t="str">
        <f aca="false">VLOOKUP($I1047088,'[1]Price List, Weapons &amp; Items'!B$1:L$1048576,COLUMN('[1]Price List, Weapons &amp; Items'!$L$11)-1,0)</f>
        <v>no price, 0 count</v>
      </c>
      <c r="AW1047088" s="5" t="n">
        <f aca="false">IF(U1047088="Yes",1,0)</f>
        <v>1</v>
      </c>
      <c r="AX1047088" s="5" t="n">
        <f aca="false">IF(D1047088="Military",IF(OR(IFERROR(SEARCH("equipment",E1047088,1),0)&gt;0,IFERROR(SEARCH("weapons",E1047088,1),0)&gt;0),1,0),0)</f>
        <v>1</v>
      </c>
      <c r="AY1047088" s="5" t="str">
        <f aca="false">IFERROR(IF(VALUE(TEXT(C1047088,"mm"))=IF(AK1047088&gt;12,AK1047088-12,AK1047088),".",IF(TEXT(C1047088,"mm")="01",".",1)),"Value is not in date format")</f>
        <v>.</v>
      </c>
      <c r="AZ1047088" s="5" t="str">
        <f aca="false">IF(AND(A1047088=A1047087,C1047088=C1047087)=TRUE(),IF(F1047088=F1047087,".","1"),".")</f>
        <v>.</v>
      </c>
      <c r="BA1047088" s="5" t="str">
        <f aca="false">IF(AND(_xlfn.ISFORMULA(R1047088),_xlfn.ISFORMULA(S1047088),_xlfn.ISFORMULA(T1047088))=TRUE(),".",1)</f>
        <v>.</v>
      </c>
      <c r="BB1047088" s="5" t="str">
        <f aca="false">IF(T1047088&lt;&gt;".",IF(T1047088&gt;S1047088,1,"."),".")</f>
        <v>.</v>
      </c>
      <c r="BC1047088" s="5" t="n">
        <f aca="false">IFERROR(VLOOKUP(B1047088,'[1]Share, Heavy Weapons to Ukraine'!B$1:AA$1048576,COLUMN('[1]Share, Heavy Weapons to Ukraine'!C1047097)-1,0),0)</f>
        <v>1</v>
      </c>
      <c r="BD1047088" s="5" t="n">
        <f aca="false">VLOOKUP(Sheet1!B1047088,'[1]Country Summary (€)'!B$1:F$1048576,COLUMN('[1]Country Summary (€)'!C1047098)-1,FALSE())</f>
        <v>0</v>
      </c>
      <c r="BE1047088" s="5" t="str">
        <f aca="false">IF(AND(AG1047088=1,D1047088="Military",H1047088&lt;&gt;"Not given")=TRUE(),IF(SUMIFS(#REF!,#REF!,A1047088)&gt;0,ABS((SUMIFS(#REF!,#REF!,A1047088)/VLOOKUP("USD",'[1]Exchange Rates'!B$1:C$1048576,2,0)))/S1047088,"."),".")</f>
        <v>.</v>
      </c>
      <c r="BF1047088" s="1" t="str">
        <f aca="false">IF(AND(AG1047088=1,D1047088="Military",H1047088&lt;&gt;"Not given")=TRUE(),IF(SUMIFS(#REF!,#REF!,A1047088)&gt;0,IF((ABS((SUMIFS(#REF!,#REF!,A1047088)/VLOOKUP("USD",'[1]Exchange Rates'!B$1:C$1048576,2,0)))/S1047088)&gt;1,(SUMIFS(#REF!,#REF!,A1047088)-S1047088)/S1047088,(S1047088-SUMIFS(#REF!,#REF!,A1047088))/SUMIFS(#REF!,#REF!,A1047088)),"."),".")</f>
        <v>.</v>
      </c>
    </row>
    <row r="1047089" customFormat="false" ht="15.75" hidden="false" customHeight="true" outlineLevel="0" collapsed="false">
      <c r="A1047089" s="55" t="s">
        <v>405</v>
      </c>
      <c r="B1047089" s="37" t="s">
        <v>57</v>
      </c>
      <c r="C1047089" s="38" t="n">
        <v>44832</v>
      </c>
      <c r="D1047089" s="37" t="s">
        <v>105</v>
      </c>
      <c r="E1047089" s="37" t="s">
        <v>106</v>
      </c>
      <c r="F1047089" s="4" t="s">
        <v>432</v>
      </c>
      <c r="G1047089" s="5" t="s">
        <v>61</v>
      </c>
      <c r="H1047089" s="53" t="n">
        <v>1100000000</v>
      </c>
      <c r="I1047089" s="37" t="s">
        <v>440</v>
      </c>
      <c r="J1047089" s="7" t="str">
        <f aca="false">VLOOKUP($I1047089,'[1]Price List, Weapons &amp; Items'!B$1:C$1048576,2,0)</f>
        <v>Military equipment</v>
      </c>
      <c r="K1047089" s="7" t="str">
        <f aca="false">IF(I1047089=".",I1047089,VLOOKUP($I1047089,'[1]Price List, Weapons &amp; Items'!B$1:D$1048576,3,0))</f>
        <v>Military equipment</v>
      </c>
      <c r="L1047089" s="8" t="n">
        <f aca="false">VLOOKUP(I1047089,'[1]Price List, Weapons &amp; Items'!B$1:E$1048576,4,0)</f>
        <v>0</v>
      </c>
      <c r="M1047089" s="40" t="n">
        <v>20000</v>
      </c>
      <c r="N1047089" s="9" t="s">
        <v>166</v>
      </c>
      <c r="O1047089" s="9" t="str">
        <f aca="false">VLOOKUP($I1047089,'[1]Price List, Weapons &amp; Items'!B$1:G$1048576,6,0)</f>
        <v>.</v>
      </c>
      <c r="P1047089" s="6" t="str">
        <f aca="false">IF(TYPE(M1047089)=1,IF(TYPE(O1047089)=1,M1047089*O1047089,"No price"),".")</f>
        <v>No price</v>
      </c>
      <c r="Q1047089" s="6" t="str">
        <f aca="false">IF(TYPE(N1047089)=1,IF(TYPE(O1047089)=1,N1047089*O1047089,"No price"),".")</f>
        <v>.</v>
      </c>
      <c r="R1047089" s="6" t="str">
        <f aca="false">IF(AG1047089=1,IF(H1047089&lt;&gt;"Not given",H1047089,IF(TYPE(H1047089)=2,IF(SUMIFS(#REF!,#REF!,A1047089)&gt;0,SUMIFS(#REF!,#REF!,A1047089),"."),"Format error")),"")</f>
        <v/>
      </c>
      <c r="S1047089" s="6" t="str">
        <f aca="false">IF(AND(AG1047089=1,R1047089&lt;&gt;".")=TRUE(),R1047089/VLOOKUP(G1047089,'[1]Exchange Rates'!B$1:C$1048576,2,0),IF(R1047089=".",".",""))</f>
        <v/>
      </c>
      <c r="T1047089" s="6" t="str">
        <f aca="false">IF(AG1047089=1,IF(AI1047089="Value is not given at all",".",IF(AI1047089="Value is given by the source",S1047089,IF(AI1047089="Value is calculated with prices",(IF(SUMIFS(#REF!,#REF!,A1047089)&gt;0,SUMIFS(#REF!,#REF!,A1047089),"."))/VLOOKUP("USD",'[1]Exchange Rates'!B$1:C$1048576,2,0),"Error with coding"))),"")</f>
        <v/>
      </c>
      <c r="U1047089" s="5" t="s">
        <v>63</v>
      </c>
      <c r="V1047089" s="42" t="s">
        <v>433</v>
      </c>
      <c r="W1047089" s="61" t="s">
        <v>72</v>
      </c>
      <c r="X1047089" s="62" t="s">
        <v>76</v>
      </c>
      <c r="Y1047089" s="63" t="s">
        <v>197</v>
      </c>
      <c r="Z1047089" s="5" t="n">
        <v>0</v>
      </c>
      <c r="AA1047089" s="5" t="n">
        <v>0</v>
      </c>
      <c r="AB1047089" s="5" t="n">
        <f aca="false">IF(AND(D1047089="Humanitarian", AE1047089&lt;&gt;"."), 1, 0)</f>
        <v>0</v>
      </c>
      <c r="AC1047089" s="5" t="n">
        <f aca="false">IF(OR(M1047089="undisclosed", M1047089="."), 0, IF(M1047089=N1047089, 1, 0))</f>
        <v>0</v>
      </c>
      <c r="AD1047089" s="5" t="n">
        <v>0</v>
      </c>
      <c r="AE1047089" s="1" t="s">
        <v>62</v>
      </c>
      <c r="AF1047089" s="12" t="str">
        <f aca="false">""</f>
        <v/>
      </c>
      <c r="AG1047089" s="36" t="n">
        <v>0</v>
      </c>
      <c r="AH1047089" s="67" t="s">
        <v>66</v>
      </c>
      <c r="AI1047089" s="36" t="s">
        <v>67</v>
      </c>
      <c r="AJ1047089" s="36" t="n">
        <v>1</v>
      </c>
      <c r="AK1047089" s="36" t="n">
        <v>9</v>
      </c>
      <c r="AL1047089" s="36" t="n">
        <v>0</v>
      </c>
      <c r="AM1047089" s="36" t="n">
        <f aca="false">IF(OR(AN1047089="2022-2023",AN1047089=2022), 1, 0)</f>
        <v>1</v>
      </c>
      <c r="AN1047089" s="36" t="s">
        <v>68</v>
      </c>
      <c r="AO1047089" s="36" t="n">
        <f aca="false">VLOOKUP($I1047089,'[1]Price List, Weapons &amp; Items'!B$1:F$1048576,5,0)</f>
        <v>0</v>
      </c>
      <c r="AP1047089" s="36" t="n">
        <f aca="false">IF(AND(AO1047089=1,M1047089="undisclosed")=TRUE(),1,0)</f>
        <v>0</v>
      </c>
      <c r="AQ1047089" s="36" t="n">
        <f aca="false">IF(AND(AO1047089=1,N1047089="undisclosed")=TRUE(),1,0)</f>
        <v>0</v>
      </c>
      <c r="AR1047089" s="36" t="n">
        <f aca="false">IFERROR(IF(SEARCH("ammuni",I1047089,1)&gt;0,1,0),0)</f>
        <v>0</v>
      </c>
      <c r="AS1047089" s="5" t="str">
        <f aca="false">VLOOKUP($I1047089,'[1]Price List, Weapons &amp; Items'!B$1:L$1048576,COLUMN('[1]Price List, Weapons &amp; Items'!$J$11)-1,0)</f>
        <v>.</v>
      </c>
      <c r="AT1047089" s="5" t="str">
        <f aca="false">IF(I1047089=".",".",VLOOKUP($I1047089,'[1]Price List, Weapons &amp; Items'!B$1:J$1048576,3,0))</f>
        <v>Military equipment</v>
      </c>
      <c r="AU1047089" s="13" t="str">
        <f aca="true">IF(AG1047089=1,(OFFSET(I1047089,0,0,COUNTIF(#REF!,A1047089),1)),"")</f>
        <v/>
      </c>
      <c r="AV1047089" s="5" t="n">
        <f aca="false">VLOOKUP($I1047089,'[1]Price List, Weapons &amp; Items'!B$1:L$1048576,COLUMN('[1]Price List, Weapons &amp; Items'!$L$11)-1,0)</f>
        <v>0</v>
      </c>
      <c r="AW1047089" s="5" t="n">
        <f aca="false">IF(U1047089="Yes",1,0)</f>
        <v>1</v>
      </c>
      <c r="AX1047089" s="5" t="n">
        <f aca="false">IF(D1047089="Military",IF(OR(IFERROR(SEARCH("equipment",E1047089,1),0)&gt;0,IFERROR(SEARCH("weapons",E1047089,1),0)&gt;0),1,0),0)</f>
        <v>1</v>
      </c>
      <c r="AY1047089" s="5" t="str">
        <f aca="false">IFERROR(IF(VALUE(TEXT(C1047089,"mm"))=IF(AK1047089&gt;12,AK1047089-12,AK1047089),".",IF(TEXT(C1047089,"mm")="01",".",1)),"Value is not in date format")</f>
        <v>.</v>
      </c>
      <c r="AZ1047089" s="5" t="str">
        <f aca="false">IF(AND(A1047089=A1047088,C1047089=C1047088)=TRUE(),IF(F1047089=F1047088,".","1"),".")</f>
        <v>.</v>
      </c>
      <c r="BA1047089" s="5" t="str">
        <f aca="false">IF(AND(_xlfn.ISFORMULA(R1047089),_xlfn.ISFORMULA(S1047089),_xlfn.ISFORMULA(T1047089))=TRUE(),".",1)</f>
        <v>.</v>
      </c>
      <c r="BB1047089" s="5" t="str">
        <f aca="false">IF(T1047089&lt;&gt;".",IF(T1047089&gt;S1047089,1,"."),".")</f>
        <v>.</v>
      </c>
      <c r="BC1047089" s="5" t="n">
        <f aca="false">IFERROR(VLOOKUP(B1047089,'[1]Share, Heavy Weapons to Ukraine'!B$1:AA$1048576,COLUMN('[1]Share, Heavy Weapons to Ukraine'!C1047098)-1,0),0)</f>
        <v>1</v>
      </c>
      <c r="BD1047089" s="5" t="n">
        <f aca="false">VLOOKUP(Sheet1!B1047089,'[1]Country Summary (€)'!B$1:F$1048576,COLUMN('[1]Country Summary (€)'!C1047099)-1,FALSE())</f>
        <v>0</v>
      </c>
      <c r="BE1047089" s="5" t="str">
        <f aca="false">IF(AND(AG1047089=1,D1047089="Military",H1047089&lt;&gt;"Not given")=TRUE(),IF(SUMIFS(#REF!,#REF!,A1047089)&gt;0,ABS((SUMIFS(#REF!,#REF!,A1047089)/VLOOKUP("USD",'[1]Exchange Rates'!B$1:C$1048576,2,0)))/S1047089,"."),".")</f>
        <v>.</v>
      </c>
      <c r="BF1047089" s="1" t="str">
        <f aca="false">IF(AND(AG1047089=1,D1047089="Military",H1047089&lt;&gt;"Not given")=TRUE(),IF(SUMIFS(#REF!,#REF!,A1047089)&gt;0,IF((ABS((SUMIFS(#REF!,#REF!,A1047089)/VLOOKUP("USD",'[1]Exchange Rates'!B$1:C$1048576,2,0)))/S1047089)&gt;1,(SUMIFS(#REF!,#REF!,A1047089)-S1047089)/S1047089,(S1047089-SUMIFS(#REF!,#REF!,A1047089))/SUMIFS(#REF!,#REF!,A1047089)),"."),".")</f>
        <v>.</v>
      </c>
    </row>
    <row r="1047090" customFormat="false" ht="15.75" hidden="false" customHeight="true" outlineLevel="0" collapsed="false">
      <c r="A1047090" s="55" t="s">
        <v>405</v>
      </c>
      <c r="B1047090" s="37" t="s">
        <v>57</v>
      </c>
      <c r="C1047090" s="38" t="n">
        <v>44832</v>
      </c>
      <c r="D1047090" s="37" t="s">
        <v>105</v>
      </c>
      <c r="E1047090" s="37" t="s">
        <v>106</v>
      </c>
      <c r="F1047090" s="4" t="s">
        <v>432</v>
      </c>
      <c r="G1047090" s="5" t="s">
        <v>61</v>
      </c>
      <c r="H1047090" s="53" t="n">
        <v>1100000000</v>
      </c>
      <c r="I1047090" s="37" t="s">
        <v>344</v>
      </c>
      <c r="J1047090" s="7" t="str">
        <f aca="false">VLOOKUP($I1047090,'[1]Price List, Weapons &amp; Items'!B$1:C$1048576,2,0)</f>
        <v>Military equipment</v>
      </c>
      <c r="K1047090" s="7" t="str">
        <f aca="false">IF(I1047090=".",I1047090,VLOOKUP($I1047090,'[1]Price List, Weapons &amp; Items'!B$1:D$1048576,3,0))</f>
        <v>Military equipment</v>
      </c>
      <c r="L1047090" s="8" t="n">
        <f aca="false">VLOOKUP(I1047090,'[1]Price List, Weapons &amp; Items'!B$1:E$1048576,4,0)</f>
        <v>0</v>
      </c>
      <c r="M1047090" s="40" t="s">
        <v>166</v>
      </c>
      <c r="N1047090" s="9" t="s">
        <v>166</v>
      </c>
      <c r="O1047090" s="9" t="str">
        <f aca="false">VLOOKUP($I1047090,'[1]Price List, Weapons &amp; Items'!B$1:G$1048576,6,0)</f>
        <v>.</v>
      </c>
      <c r="P1047090" s="6" t="str">
        <f aca="false">IF(TYPE(M1047090)=1,IF(TYPE(O1047090)=1,M1047090*O1047090,"No price"),".")</f>
        <v>.</v>
      </c>
      <c r="Q1047090" s="6" t="str">
        <f aca="false">IF(TYPE(N1047090)=1,IF(TYPE(O1047090)=1,N1047090*O1047090,"No price"),".")</f>
        <v>.</v>
      </c>
      <c r="R1047090" s="6" t="str">
        <f aca="false">IF(AG1047090=1,IF(H1047090&lt;&gt;"Not given",H1047090,IF(TYPE(H1047090)=2,IF(SUMIFS(#REF!,#REF!,A1047090)&gt;0,SUMIFS(#REF!,#REF!,A1047090),"."),"Format error")),"")</f>
        <v/>
      </c>
      <c r="S1047090" s="6" t="str">
        <f aca="false">IF(AND(AG1047090=1,R1047090&lt;&gt;".")=TRUE(),R1047090/VLOOKUP(G1047090,'[1]Exchange Rates'!B$1:C$1048576,2,0),IF(R1047090=".",".",""))</f>
        <v/>
      </c>
      <c r="T1047090" s="6" t="str">
        <f aca="false">IF(AG1047090=1,IF(AI1047090="Value is not given at all",".",IF(AI1047090="Value is given by the source",S1047090,IF(AI1047090="Value is calculated with prices",(IF(SUMIFS(#REF!,#REF!,A1047090)&gt;0,SUMIFS(#REF!,#REF!,A1047090),"."))/VLOOKUP("USD",'[1]Exchange Rates'!B$1:C$1048576,2,0),"Error with coding"))),"")</f>
        <v/>
      </c>
      <c r="U1047090" s="5" t="s">
        <v>63</v>
      </c>
      <c r="V1047090" s="42" t="s">
        <v>433</v>
      </c>
      <c r="W1047090" s="61" t="s">
        <v>72</v>
      </c>
      <c r="X1047090" s="62" t="s">
        <v>76</v>
      </c>
      <c r="Y1047090" s="63" t="s">
        <v>200</v>
      </c>
      <c r="Z1047090" s="5" t="n">
        <v>0</v>
      </c>
      <c r="AA1047090" s="5" t="n">
        <v>0</v>
      </c>
      <c r="AB1047090" s="5" t="n">
        <f aca="false">IF(AND(D1047090="Humanitarian", AE1047090&lt;&gt;"."), 1, 0)</f>
        <v>0</v>
      </c>
      <c r="AC1047090" s="5" t="n">
        <f aca="false">IF(OR(M1047090="undisclosed", M1047090="."), 0, IF(M1047090=N1047090, 1, 0))</f>
        <v>0</v>
      </c>
      <c r="AD1047090" s="5" t="n">
        <v>0</v>
      </c>
      <c r="AE1047090" s="1" t="s">
        <v>62</v>
      </c>
      <c r="AF1047090" s="12" t="str">
        <f aca="false">""</f>
        <v/>
      </c>
      <c r="AG1047090" s="36" t="n">
        <v>0</v>
      </c>
      <c r="AH1047090" s="67" t="s">
        <v>66</v>
      </c>
      <c r="AI1047090" s="36" t="s">
        <v>67</v>
      </c>
      <c r="AJ1047090" s="36" t="n">
        <v>1</v>
      </c>
      <c r="AK1047090" s="36" t="n">
        <v>9</v>
      </c>
      <c r="AL1047090" s="36" t="n">
        <v>0</v>
      </c>
      <c r="AM1047090" s="36" t="n">
        <f aca="false">IF(OR(AN1047090="2022-2023",AN1047090=2022), 1, 0)</f>
        <v>1</v>
      </c>
      <c r="AN1047090" s="36" t="s">
        <v>68</v>
      </c>
      <c r="AO1047090" s="36" t="n">
        <f aca="false">VLOOKUP($I1047090,'[1]Price List, Weapons &amp; Items'!B$1:F$1048576,5,0)</f>
        <v>0</v>
      </c>
      <c r="AP1047090" s="36" t="n">
        <f aca="false">IF(AND(AO1047090=1,M1047090="undisclosed")=TRUE(),1,0)</f>
        <v>0</v>
      </c>
      <c r="AQ1047090" s="36" t="n">
        <f aca="false">IF(AND(AO1047090=1,N1047090="undisclosed")=TRUE(),1,0)</f>
        <v>0</v>
      </c>
      <c r="AR1047090" s="36" t="n">
        <f aca="false">IFERROR(IF(SEARCH("ammuni",I1047090,1)&gt;0,1,0),0)</f>
        <v>0</v>
      </c>
      <c r="AS1047090" s="5" t="str">
        <f aca="false">VLOOKUP($I1047090,'[1]Price List, Weapons &amp; Items'!B$1:L$1048576,COLUMN('[1]Price List, Weapons &amp; Items'!$J$11)-1,0)</f>
        <v>.</v>
      </c>
      <c r="AT1047090" s="5" t="str">
        <f aca="false">IF(I1047090=".",".",VLOOKUP($I1047090,'[1]Price List, Weapons &amp; Items'!B$1:J$1048576,3,0))</f>
        <v>Military equipment</v>
      </c>
      <c r="AU1047090" s="13" t="str">
        <f aca="true">IF(AG1047090=1,(OFFSET(I1047090,0,0,COUNTIF(#REF!,A1047090),1)),"")</f>
        <v/>
      </c>
      <c r="AV1047090" s="5" t="str">
        <f aca="false">VLOOKUP($I1047090,'[1]Price List, Weapons &amp; Items'!B$1:L$1048576,COLUMN('[1]Price List, Weapons &amp; Items'!$L$11)-1,0)</f>
        <v>no price, 0 count</v>
      </c>
      <c r="AW1047090" s="5" t="n">
        <f aca="false">IF(U1047090="Yes",1,0)</f>
        <v>1</v>
      </c>
      <c r="AX1047090" s="5" t="n">
        <f aca="false">IF(D1047090="Military",IF(OR(IFERROR(SEARCH("equipment",E1047090,1),0)&gt;0,IFERROR(SEARCH("weapons",E1047090,1),0)&gt;0),1,0),0)</f>
        <v>1</v>
      </c>
      <c r="AY1047090" s="5" t="str">
        <f aca="false">IFERROR(IF(VALUE(TEXT(C1047090,"mm"))=IF(AK1047090&gt;12,AK1047090-12,AK1047090),".",IF(TEXT(C1047090,"mm")="01",".",1)),"Value is not in date format")</f>
        <v>.</v>
      </c>
      <c r="AZ1047090" s="5" t="str">
        <f aca="false">IF(AND(A1047090=A1047089,C1047090=C1047089)=TRUE(),IF(F1047090=F1047089,".","1"),".")</f>
        <v>.</v>
      </c>
      <c r="BA1047090" s="5" t="str">
        <f aca="false">IF(AND(_xlfn.ISFORMULA(R1047090),_xlfn.ISFORMULA(S1047090),_xlfn.ISFORMULA(T1047090))=TRUE(),".",1)</f>
        <v>.</v>
      </c>
      <c r="BB1047090" s="5" t="str">
        <f aca="false">IF(T1047090&lt;&gt;".",IF(T1047090&gt;S1047090,1,"."),".")</f>
        <v>.</v>
      </c>
      <c r="BC1047090" s="5" t="n">
        <f aca="false">IFERROR(VLOOKUP(B1047090,'[1]Share, Heavy Weapons to Ukraine'!B$1:AA$1048576,COLUMN('[1]Share, Heavy Weapons to Ukraine'!C1047099)-1,0),0)</f>
        <v>1</v>
      </c>
      <c r="BD1047090" s="5" t="n">
        <f aca="false">VLOOKUP(Sheet1!B1047090,'[1]Country Summary (€)'!B$1:F$1048576,COLUMN('[1]Country Summary (€)'!C1047100)-1,FALSE())</f>
        <v>0</v>
      </c>
      <c r="BE1047090" s="5" t="str">
        <f aca="false">IF(AND(AG1047090=1,D1047090="Military",H1047090&lt;&gt;"Not given")=TRUE(),IF(SUMIFS(#REF!,#REF!,A1047090)&gt;0,ABS((SUMIFS(#REF!,#REF!,A1047090)/VLOOKUP("USD",'[1]Exchange Rates'!B$1:C$1048576,2,0)))/S1047090,"."),".")</f>
        <v>.</v>
      </c>
      <c r="BF1047090" s="1" t="str">
        <f aca="false">IF(AND(AG1047090=1,D1047090="Military",H1047090&lt;&gt;"Not given")=TRUE(),IF(SUMIFS(#REF!,#REF!,A1047090)&gt;0,IF((ABS((SUMIFS(#REF!,#REF!,A1047090)/VLOOKUP("USD",'[1]Exchange Rates'!B$1:C$1048576,2,0)))/S1047090)&gt;1,(SUMIFS(#REF!,#REF!,A1047090)-S1047090)/S1047090,(S1047090-SUMIFS(#REF!,#REF!,A1047090))/SUMIFS(#REF!,#REF!,A1047090)),"."),".")</f>
        <v>.</v>
      </c>
    </row>
    <row r="1047091" customFormat="false" ht="15.75" hidden="false" customHeight="true" outlineLevel="0" collapsed="false">
      <c r="A1047091" s="55" t="s">
        <v>405</v>
      </c>
      <c r="B1047091" s="37" t="s">
        <v>57</v>
      </c>
      <c r="C1047091" s="38" t="n">
        <v>44869</v>
      </c>
      <c r="D1047091" s="37" t="s">
        <v>105</v>
      </c>
      <c r="E1047091" s="37" t="s">
        <v>370</v>
      </c>
      <c r="F1047091" s="4" t="s">
        <v>441</v>
      </c>
      <c r="G1047091" s="5" t="s">
        <v>61</v>
      </c>
      <c r="H1047091" s="53" t="n">
        <v>400000000</v>
      </c>
      <c r="I1047091" s="88" t="s">
        <v>185</v>
      </c>
      <c r="J1047091" s="7" t="str">
        <f aca="false">VLOOKUP($I1047091,'[1]Price List, Weapons &amp; Items'!B$1:C$1048576,2,0)</f>
        <v>Aviation and drones</v>
      </c>
      <c r="K1047091" s="7" t="str">
        <f aca="false">IF(I1047091=".",I1047091,VLOOKUP($I1047091,'[1]Price List, Weapons &amp; Items'!B$1:D$1048576,3,0))</f>
        <v>drone</v>
      </c>
      <c r="L1047091" s="8" t="n">
        <f aca="false">VLOOKUP(I1047091,'[1]Price List, Weapons &amp; Items'!B$1:E$1048576,4,0)</f>
        <v>0</v>
      </c>
      <c r="M1047091" s="9" t="n">
        <v>1100</v>
      </c>
      <c r="N1047091" s="9" t="s">
        <v>166</v>
      </c>
      <c r="O1047091" s="9" t="n">
        <f aca="false">VLOOKUP($I1047091,'[1]Price List, Weapons &amp; Items'!B$1:G$1048576,6,0)</f>
        <v>163793</v>
      </c>
      <c r="P1047091" s="6" t="str">
        <f aca="false">IF(TYPE(M1047091)=1,IF(TYPE(O1047091)=1,M1047091*O1047091,"No price"),".")</f>
        <v>No price</v>
      </c>
      <c r="Q1047091" s="6" t="str">
        <f aca="false">IF(TYPE(N1047091)=1,IF(TYPE(O1047091)=1,N1047091*O1047091,"No price"),".")</f>
        <v>.</v>
      </c>
      <c r="R1047091" s="6" t="str">
        <f aca="false">IF(AG1047091=1,IF(H1047091&lt;&gt;"Not given",H1047091,IF(TYPE(H1047091)=2,IF(SUMIFS(#REF!,#REF!,A1047091)&gt;0,SUMIFS(#REF!,#REF!,A1047091),"."),"Format error")),"")</f>
        <v/>
      </c>
      <c r="S1047091" s="6" t="str">
        <f aca="false">IF(AND(AG1047091=1,R1047091&lt;&gt;".")=TRUE(),R1047091/VLOOKUP(G1047091,'[1]Exchange Rates'!B$1:C$1048576,2,0),IF(R1047091=".",".",""))</f>
        <v/>
      </c>
      <c r="T1047091" s="6" t="str">
        <f aca="false">IF(AG1047091=1,IF(AI1047091="Value is not given at all",".",IF(AI1047091="Value is given by the source",S1047091,IF(AI1047091="Value is calculated with prices",(IF(SUMIFS(#REF!,#REF!,A1047091)&gt;0,SUMIFS(#REF!,#REF!,A1047091),"."))/VLOOKUP("USD",'[1]Exchange Rates'!B$1:C$1048576,2,0),"Error with coding"))),"")</f>
        <v/>
      </c>
      <c r="U1047091" s="5" t="s">
        <v>63</v>
      </c>
      <c r="V1047091" s="42" t="s">
        <v>442</v>
      </c>
      <c r="W1047091" s="61" t="s">
        <v>72</v>
      </c>
      <c r="X1047091" s="62" t="s">
        <v>76</v>
      </c>
      <c r="Y1047091" s="63" t="s">
        <v>201</v>
      </c>
      <c r="Z1047091" s="5" t="n">
        <v>0</v>
      </c>
      <c r="AA1047091" s="5" t="n">
        <v>0</v>
      </c>
      <c r="AB1047091" s="5" t="n">
        <f aca="false">IF(AND(D1047091="Humanitarian", AE1047091&lt;&gt;"."), 1, 0)</f>
        <v>0</v>
      </c>
      <c r="AC1047091" s="5" t="n">
        <f aca="false">IF(OR(M1047091="undisclosed", M1047091="."), 0, IF(M1047091=N1047091, 1, 0))</f>
        <v>0</v>
      </c>
      <c r="AD1047091" s="5" t="n">
        <v>0</v>
      </c>
      <c r="AE1047091" s="1" t="s">
        <v>62</v>
      </c>
      <c r="AF1047091" s="12" t="str">
        <f aca="false">""</f>
        <v/>
      </c>
      <c r="AG1047091" s="36" t="n">
        <v>0</v>
      </c>
      <c r="AH1047091" s="67" t="s">
        <v>66</v>
      </c>
      <c r="AI1047091" s="36" t="s">
        <v>67</v>
      </c>
      <c r="AJ1047091" s="36" t="n">
        <v>1</v>
      </c>
      <c r="AK1047091" s="36" t="n">
        <v>11</v>
      </c>
      <c r="AL1047091" s="36" t="n">
        <v>0</v>
      </c>
      <c r="AM1047091" s="36" t="n">
        <f aca="false">IF(OR(AN1047091="2022-2023",AN1047091=2022), 1, 0)</f>
        <v>1</v>
      </c>
      <c r="AN1047091" s="36" t="s">
        <v>68</v>
      </c>
      <c r="AO1047091" s="36" t="n">
        <f aca="false">VLOOKUP($I1047091,'[1]Price List, Weapons &amp; Items'!B$1:F$1048576,5,0)</f>
        <v>0</v>
      </c>
      <c r="AP1047091" s="36" t="n">
        <f aca="false">IF(AND(AO1047091=1,M1047091="undisclosed")=TRUE(),1,0)</f>
        <v>0</v>
      </c>
      <c r="AQ1047091" s="36" t="n">
        <f aca="false">IF(AND(AO1047091=1,N1047091="undisclosed")=TRUE(),1,0)</f>
        <v>0</v>
      </c>
      <c r="AR1047091" s="36" t="n">
        <f aca="false">IFERROR(IF(SEARCH("ammuni",I1047091,1)&gt;0,1,0),0)</f>
        <v>0</v>
      </c>
      <c r="AS1047091" s="5" t="str">
        <f aca="false">VLOOKUP($I1047091,'[1]Price List, Weapons &amp; Items'!B$1:L$1048576,COLUMN('[1]Price List, Weapons &amp; Items'!$J$11)-1,0)</f>
        <v>Government information</v>
      </c>
      <c r="AT1047091" s="5" t="str">
        <f aca="false">IF(I1047091=".",".",VLOOKUP($I1047091,'[1]Price List, Weapons &amp; Items'!B$1:J$1048576,3,0))</f>
        <v>drone</v>
      </c>
      <c r="AU1047091" s="13" t="str">
        <f aca="true">IF(AG1047091=1,(OFFSET(I1047091,0,0,COUNTIF(#REF!,A1047091),1)),"")</f>
        <v/>
      </c>
      <c r="AV1047091" s="5" t="n">
        <f aca="false">VLOOKUP($I1047091,'[1]Price List, Weapons &amp; Items'!B$1:L$1048576,COLUMN('[1]Price List, Weapons &amp; Items'!$L$11)-1,0)</f>
        <v>0</v>
      </c>
      <c r="AW1047091" s="5" t="n">
        <f aca="false">IF(U1047091="Yes",1,0)</f>
        <v>1</v>
      </c>
      <c r="AX1047091" s="5" t="n">
        <f aca="false">IF(D1047091="Military",IF(OR(IFERROR(SEARCH("equipment",E1047091,1),0)&gt;0,IFERROR(SEARCH("weapons",E1047091,1),0)&gt;0),1,0),0)</f>
        <v>1</v>
      </c>
      <c r="AY1047091" s="5" t="str">
        <f aca="false">IFERROR(IF(VALUE(TEXT(C1047091,"mm"))=IF(AK1047091&gt;12,AK1047091-12,AK1047091),".",IF(TEXT(C1047091,"mm")="01",".",1)),"Value is not in date format")</f>
        <v>.</v>
      </c>
      <c r="AZ1047091" s="5" t="str">
        <f aca="false">IF(AND(A1047091=A1047090,C1047091=C1047090)=TRUE(),IF(F1047091=F1047090,".","1"),".")</f>
        <v>.</v>
      </c>
      <c r="BA1047091" s="5" t="str">
        <f aca="false">IF(AND(_xlfn.ISFORMULA(R1047091),_xlfn.ISFORMULA(S1047091),_xlfn.ISFORMULA(T1047091))=TRUE(),".",1)</f>
        <v>.</v>
      </c>
      <c r="BB1047091" s="5" t="str">
        <f aca="false">IF(T1047091&lt;&gt;".",IF(T1047091&gt;S1047091,1,"."),".")</f>
        <v>.</v>
      </c>
      <c r="BC1047091" s="5" t="n">
        <f aca="false">IFERROR(VLOOKUP(B1047091,'[1]Share, Heavy Weapons to Ukraine'!B$1:AA$1048576,COLUMN('[1]Share, Heavy Weapons to Ukraine'!C1047100)-1,0),0)</f>
        <v>1</v>
      </c>
      <c r="BD1047091" s="5" t="n">
        <f aca="false">VLOOKUP(Sheet1!B1047091,'[1]Country Summary (€)'!B$1:F$1048576,COLUMN('[1]Country Summary (€)'!C1047101)-1,FALSE())</f>
        <v>0</v>
      </c>
      <c r="BE1047091" s="5" t="str">
        <f aca="false">IF(AND(AG1047091=1,D1047091="Military",H1047091&lt;&gt;"Not given")=TRUE(),IF(SUMIFS(#REF!,#REF!,A1047091)&gt;0,ABS((SUMIFS(#REF!,#REF!,A1047091)/VLOOKUP("USD",'[1]Exchange Rates'!B$1:C$1048576,2,0)))/S1047091,"."),".")</f>
        <v>.</v>
      </c>
      <c r="BF1047091" s="1" t="str">
        <f aca="false">IF(AND(AG1047091=1,D1047091="Military",H1047091&lt;&gt;"Not given")=TRUE(),IF(SUMIFS(#REF!,#REF!,A1047091)&gt;0,IF((ABS((SUMIFS(#REF!,#REF!,A1047091)/VLOOKUP("USD",'[1]Exchange Rates'!B$1:C$1048576,2,0)))/S1047091)&gt;1,(SUMIFS(#REF!,#REF!,A1047091)-S1047091)/S1047091,(S1047091-SUMIFS(#REF!,#REF!,A1047091))/SUMIFS(#REF!,#REF!,A1047091)),"."),".")</f>
        <v>.</v>
      </c>
    </row>
    <row r="1047092" customFormat="false" ht="15.75" hidden="false" customHeight="true" outlineLevel="0" collapsed="false">
      <c r="A1047092" s="55" t="s">
        <v>405</v>
      </c>
      <c r="B1047092" s="37" t="s">
        <v>57</v>
      </c>
      <c r="C1047092" s="38" t="n">
        <v>44869</v>
      </c>
      <c r="D1047092" s="37" t="s">
        <v>105</v>
      </c>
      <c r="E1047092" s="37" t="s">
        <v>370</v>
      </c>
      <c r="F1047092" s="4" t="s">
        <v>441</v>
      </c>
      <c r="G1047092" s="5" t="s">
        <v>61</v>
      </c>
      <c r="H1047092" s="53" t="n">
        <v>400000000</v>
      </c>
      <c r="I1047092" s="88" t="s">
        <v>443</v>
      </c>
      <c r="J1047092" s="7" t="str">
        <f aca="false">VLOOKUP($I1047092,'[1]Price List, Weapons &amp; Items'!B$1:C$1048576,2,0)</f>
        <v>Heavy weapon</v>
      </c>
      <c r="K1047092" s="7" t="str">
        <f aca="false">IF(I1047092=".",I1047092,VLOOKUP($I1047092,'[1]Price List, Weapons &amp; Items'!B$1:D$1048576,3,0))</f>
        <v>Patrol and coastal combatants</v>
      </c>
      <c r="L1047092" s="8" t="n">
        <f aca="false">VLOOKUP(I1047092,'[1]Price List, Weapons &amp; Items'!B$1:E$1048576,4,0)</f>
        <v>0</v>
      </c>
      <c r="M1047092" s="9" t="n">
        <v>40</v>
      </c>
      <c r="N1047092" s="9" t="s">
        <v>166</v>
      </c>
      <c r="O1047092" s="9" t="n">
        <f aca="false">VLOOKUP($I1047092,'[1]Price List, Weapons &amp; Items'!B$1:G$1048576,6,0)</f>
        <v>39916727.9</v>
      </c>
      <c r="P1047092" s="6" t="str">
        <f aca="false">IF(TYPE(M1047092)=1,IF(TYPE(O1047092)=1,M1047092*O1047092,"No price"),".")</f>
        <v>No price</v>
      </c>
      <c r="Q1047092" s="6" t="str">
        <f aca="false">IF(TYPE(N1047092)=1,IF(TYPE(O1047092)=1,N1047092*O1047092,"No price"),".")</f>
        <v>.</v>
      </c>
      <c r="R1047092" s="6" t="str">
        <f aca="false">IF(AG1047092=1,IF(H1047092&lt;&gt;"Not given",H1047092,IF(TYPE(H1047092)=2,IF(SUMIFS(#REF!,#REF!,A1047092)&gt;0,SUMIFS(#REF!,#REF!,A1047092),"."),"Format error")),"")</f>
        <v/>
      </c>
      <c r="S1047092" s="6" t="str">
        <f aca="false">IF(AND(AG1047092=1,R1047092&lt;&gt;".")=TRUE(),R1047092/VLOOKUP(G1047092,'[1]Exchange Rates'!B$1:C$1048576,2,0),IF(R1047092=".",".",""))</f>
        <v/>
      </c>
      <c r="T1047092" s="6" t="str">
        <f aca="false">IF(AG1047092=1,IF(AI1047092="Value is not given at all",".",IF(AI1047092="Value is given by the source",S1047092,IF(AI1047092="Value is calculated with prices",(IF(SUMIFS(#REF!,#REF!,A1047092)&gt;0,SUMIFS(#REF!,#REF!,A1047092),"."))/VLOOKUP("USD",'[1]Exchange Rates'!B$1:C$1048576,2,0),"Error with coding"))),"")</f>
        <v/>
      </c>
      <c r="U1047092" s="5" t="s">
        <v>63</v>
      </c>
      <c r="V1047092" s="42" t="s">
        <v>442</v>
      </c>
      <c r="W1047092" s="61" t="s">
        <v>72</v>
      </c>
      <c r="X1047092" s="62" t="s">
        <v>76</v>
      </c>
      <c r="Y1047092" s="63" t="s">
        <v>202</v>
      </c>
      <c r="Z1047092" s="5" t="n">
        <v>0</v>
      </c>
      <c r="AA1047092" s="5" t="n">
        <v>0</v>
      </c>
      <c r="AB1047092" s="5" t="n">
        <f aca="false">IF(AND(D1047092="Humanitarian", AE1047092&lt;&gt;"."), 1, 0)</f>
        <v>0</v>
      </c>
      <c r="AC1047092" s="5" t="n">
        <f aca="false">IF(OR(M1047092="undisclosed", M1047092="."), 0, IF(M1047092=N1047092, 1, 0))</f>
        <v>0</v>
      </c>
      <c r="AD1047092" s="5" t="n">
        <v>0</v>
      </c>
      <c r="AE1047092" s="1" t="s">
        <v>62</v>
      </c>
      <c r="AF1047092" s="12" t="str">
        <f aca="false">""</f>
        <v/>
      </c>
      <c r="AG1047092" s="36" t="n">
        <v>0</v>
      </c>
      <c r="AH1047092" s="67" t="s">
        <v>66</v>
      </c>
      <c r="AI1047092" s="36" t="s">
        <v>67</v>
      </c>
      <c r="AJ1047092" s="36" t="n">
        <v>1</v>
      </c>
      <c r="AK1047092" s="36" t="n">
        <v>11</v>
      </c>
      <c r="AL1047092" s="36" t="n">
        <v>0</v>
      </c>
      <c r="AM1047092" s="36" t="n">
        <f aca="false">IF(OR(AN1047092="2022-2023",AN1047092=2022), 1, 0)</f>
        <v>1</v>
      </c>
      <c r="AN1047092" s="36" t="s">
        <v>68</v>
      </c>
      <c r="AO1047092" s="36" t="n">
        <f aca="false">VLOOKUP($I1047092,'[1]Price List, Weapons &amp; Items'!B$1:F$1048576,5,0)</f>
        <v>0</v>
      </c>
      <c r="AP1047092" s="36" t="n">
        <f aca="false">IF(AND(AO1047092=1,M1047092="undisclosed")=TRUE(),1,0)</f>
        <v>0</v>
      </c>
      <c r="AQ1047092" s="36" t="n">
        <f aca="false">IF(AND(AO1047092=1,N1047092="undisclosed")=TRUE(),1,0)</f>
        <v>0</v>
      </c>
      <c r="AR1047092" s="36" t="n">
        <f aca="false">IFERROR(IF(SEARCH("ammuni",I1047092,1)&gt;0,1,0),0)</f>
        <v>0</v>
      </c>
      <c r="AS1047092" s="5" t="str">
        <f aca="false">VLOOKUP($I1047092,'[1]Price List, Weapons &amp; Items'!B$1:L$1048576,COLUMN('[1]Price List, Weapons &amp; Items'!$J$11)-1,0)</f>
        <v>Military media (incl. websites)</v>
      </c>
      <c r="AT1047092" s="5" t="str">
        <f aca="false">IF(I1047092=".",".",VLOOKUP($I1047092,'[1]Price List, Weapons &amp; Items'!B$1:J$1048576,3,0))</f>
        <v>Patrol and coastal combatants</v>
      </c>
      <c r="AU1047092" s="13" t="str">
        <f aca="true">IF(AG1047092=1,(OFFSET(I1047092,0,0,COUNTIF(#REF!,A1047092),1)),"")</f>
        <v/>
      </c>
      <c r="AV1047092" s="5" t="n">
        <f aca="false">VLOOKUP($I1047092,'[1]Price List, Weapons &amp; Items'!B$1:L$1048576,COLUMN('[1]Price List, Weapons &amp; Items'!$L$11)-1,0)</f>
        <v>0</v>
      </c>
      <c r="AW1047092" s="5" t="n">
        <f aca="false">IF(U1047092="Yes",1,0)</f>
        <v>1</v>
      </c>
      <c r="AX1047092" s="5" t="n">
        <f aca="false">IF(D1047092="Military",IF(OR(IFERROR(SEARCH("equipment",E1047092,1),0)&gt;0,IFERROR(SEARCH("weapons",E1047092,1),0)&gt;0),1,0),0)</f>
        <v>1</v>
      </c>
      <c r="AY1047092" s="5" t="str">
        <f aca="false">IFERROR(IF(VALUE(TEXT(C1047092,"mm"))=IF(AK1047092&gt;12,AK1047092-12,AK1047092),".",IF(TEXT(C1047092,"mm")="01",".",1)),"Value is not in date format")</f>
        <v>.</v>
      </c>
      <c r="AZ1047092" s="5" t="str">
        <f aca="false">IF(AND(A1047092=A1047091,C1047092=C1047091)=TRUE(),IF(F1047092=F1047091,".","1"),".")</f>
        <v>.</v>
      </c>
      <c r="BA1047092" s="5" t="str">
        <f aca="false">IF(AND(_xlfn.ISFORMULA(R1047092),_xlfn.ISFORMULA(S1047092),_xlfn.ISFORMULA(T1047092))=TRUE(),".",1)</f>
        <v>.</v>
      </c>
      <c r="BB1047092" s="5" t="str">
        <f aca="false">IF(T1047092&lt;&gt;".",IF(T1047092&gt;S1047092,1,"."),".")</f>
        <v>.</v>
      </c>
      <c r="BC1047092" s="5" t="n">
        <f aca="false">IFERROR(VLOOKUP(B1047092,'[1]Share, Heavy Weapons to Ukraine'!B$1:AA$1048576,COLUMN('[1]Share, Heavy Weapons to Ukraine'!C1047101)-1,0),0)</f>
        <v>1</v>
      </c>
      <c r="BD1047092" s="5" t="n">
        <f aca="false">VLOOKUP(Sheet1!B1047092,'[1]Country Summary (€)'!B$1:F$1048576,COLUMN('[1]Country Summary (€)'!C1047102)-1,FALSE())</f>
        <v>0</v>
      </c>
      <c r="BE1047092" s="5" t="str">
        <f aca="false">IF(AND(AG1047092=1,D1047092="Military",H1047092&lt;&gt;"Not given")=TRUE(),IF(SUMIFS(#REF!,#REF!,A1047092)&gt;0,ABS((SUMIFS(#REF!,#REF!,A1047092)/VLOOKUP("USD",'[1]Exchange Rates'!B$1:C$1048576,2,0)))/S1047092,"."),".")</f>
        <v>.</v>
      </c>
      <c r="BF1047092" s="1" t="str">
        <f aca="false">IF(AND(AG1047092=1,D1047092="Military",H1047092&lt;&gt;"Not given")=TRUE(),IF(SUMIFS(#REF!,#REF!,A1047092)&gt;0,IF((ABS((SUMIFS(#REF!,#REF!,A1047092)/VLOOKUP("USD",'[1]Exchange Rates'!B$1:C$1048576,2,0)))/S1047092)&gt;1,(SUMIFS(#REF!,#REF!,A1047092)-S1047092)/S1047092,(S1047092-SUMIFS(#REF!,#REF!,A1047092))/SUMIFS(#REF!,#REF!,A1047092)),"."),".")</f>
        <v>.</v>
      </c>
    </row>
    <row r="1047093" customFormat="false" ht="15.75" hidden="false" customHeight="true" outlineLevel="0" collapsed="false">
      <c r="A1047093" s="55" t="s">
        <v>405</v>
      </c>
      <c r="B1047093" s="37" t="s">
        <v>57</v>
      </c>
      <c r="C1047093" s="38" t="n">
        <v>44869</v>
      </c>
      <c r="D1047093" s="37" t="s">
        <v>105</v>
      </c>
      <c r="E1047093" s="37" t="s">
        <v>370</v>
      </c>
      <c r="F1047093" s="4" t="s">
        <v>441</v>
      </c>
      <c r="G1047093" s="5" t="s">
        <v>61</v>
      </c>
      <c r="H1047093" s="53" t="n">
        <v>400000000</v>
      </c>
      <c r="I1047093" s="89" t="s">
        <v>438</v>
      </c>
      <c r="J1047093" s="7" t="str">
        <f aca="false">VLOOKUP($I1047093,'[1]Price List, Weapons &amp; Items'!B$1:C$1048576,2,0)</f>
        <v>Military equipment</v>
      </c>
      <c r="K1047093" s="7" t="str">
        <f aca="false">IF(I1047093=".",I1047093,VLOOKUP($I1047093,'[1]Price List, Weapons &amp; Items'!B$1:D$1048576,3,0))</f>
        <v>Military equipment</v>
      </c>
      <c r="L1047093" s="8" t="n">
        <f aca="false">VLOOKUP(I1047093,'[1]Price List, Weapons &amp; Items'!B$1:E$1048576,4,0)</f>
        <v>0</v>
      </c>
      <c r="M1047093" s="9" t="s">
        <v>166</v>
      </c>
      <c r="N1047093" s="9" t="s">
        <v>166</v>
      </c>
      <c r="O1047093" s="9" t="str">
        <f aca="false">VLOOKUP($I1047093,'[1]Price List, Weapons &amp; Items'!B$1:G$1048576,6,0)</f>
        <v>.</v>
      </c>
      <c r="P1047093" s="6" t="str">
        <f aca="false">IF(TYPE(M1047093)=1,IF(TYPE(O1047093)=1,M1047093*O1047093,"No price"),".")</f>
        <v>.</v>
      </c>
      <c r="Q1047093" s="6" t="str">
        <f aca="false">IF(TYPE(N1047093)=1,IF(TYPE(O1047093)=1,N1047093*O1047093,"No price"),".")</f>
        <v>.</v>
      </c>
      <c r="R1047093" s="6" t="str">
        <f aca="false">IF(AG1047093=1,IF(H1047093&lt;&gt;"Not given",H1047093,IF(TYPE(H1047093)=2,IF(SUMIFS(#REF!,#REF!,A1047093)&gt;0,SUMIFS(#REF!,#REF!,A1047093),"."),"Format error")),"")</f>
        <v/>
      </c>
      <c r="S1047093" s="6" t="str">
        <f aca="false">IF(AND(AG1047093=1,R1047093&lt;&gt;".")=TRUE(),R1047093/VLOOKUP(G1047093,'[1]Exchange Rates'!B$1:C$1048576,2,0),IF(R1047093=".",".",""))</f>
        <v/>
      </c>
      <c r="T1047093" s="6" t="str">
        <f aca="false">IF(AG1047093=1,IF(AI1047093="Value is not given at all",".",IF(AI1047093="Value is given by the source",S1047093,IF(AI1047093="Value is calculated with prices",(IF(SUMIFS(#REF!,#REF!,A1047093)&gt;0,SUMIFS(#REF!,#REF!,A1047093),"."))/VLOOKUP("USD",'[1]Exchange Rates'!B$1:C$1048576,2,0),"Error with coding"))),"")</f>
        <v/>
      </c>
      <c r="U1047093" s="5" t="s">
        <v>63</v>
      </c>
      <c r="V1047093" s="42" t="s">
        <v>442</v>
      </c>
      <c r="W1047093" s="61" t="s">
        <v>72</v>
      </c>
      <c r="X1047093" s="62" t="s">
        <v>76</v>
      </c>
      <c r="Y1047093" s="63" t="s">
        <v>203</v>
      </c>
      <c r="Z1047093" s="5" t="n">
        <v>0</v>
      </c>
      <c r="AA1047093" s="5" t="n">
        <v>0</v>
      </c>
      <c r="AB1047093" s="5" t="n">
        <f aca="false">IF(AND(D1047093="Humanitarian", AE1047093&lt;&gt;"."), 1, 0)</f>
        <v>0</v>
      </c>
      <c r="AC1047093" s="5" t="n">
        <f aca="false">IF(OR(M1047093="undisclosed", M1047093="."), 0, IF(M1047093=N1047093, 1, 0))</f>
        <v>0</v>
      </c>
      <c r="AD1047093" s="5" t="n">
        <v>0</v>
      </c>
      <c r="AE1047093" s="1" t="s">
        <v>62</v>
      </c>
      <c r="AF1047093" s="12" t="str">
        <f aca="false">""</f>
        <v/>
      </c>
      <c r="AG1047093" s="36" t="n">
        <v>0</v>
      </c>
      <c r="AH1047093" s="67" t="s">
        <v>66</v>
      </c>
      <c r="AI1047093" s="36" t="s">
        <v>67</v>
      </c>
      <c r="AJ1047093" s="36" t="n">
        <v>1</v>
      </c>
      <c r="AK1047093" s="36" t="n">
        <v>11</v>
      </c>
      <c r="AL1047093" s="36" t="n">
        <v>0</v>
      </c>
      <c r="AM1047093" s="36" t="n">
        <f aca="false">IF(OR(AN1047093="2022-2023",AN1047093=2022), 1, 0)</f>
        <v>1</v>
      </c>
      <c r="AN1047093" s="36" t="s">
        <v>68</v>
      </c>
      <c r="AO1047093" s="36" t="n">
        <f aca="false">VLOOKUP($I1047093,'[1]Price List, Weapons &amp; Items'!B$1:F$1048576,5,0)</f>
        <v>0</v>
      </c>
      <c r="AP1047093" s="36" t="n">
        <f aca="false">IF(AND(AO1047093=1,M1047093="undisclosed")=TRUE(),1,0)</f>
        <v>0</v>
      </c>
      <c r="AQ1047093" s="36" t="n">
        <f aca="false">IF(AND(AO1047093=1,N1047093="undisclosed")=TRUE(),1,0)</f>
        <v>0</v>
      </c>
      <c r="AR1047093" s="36" t="n">
        <f aca="false">IFERROR(IF(SEARCH("ammuni",I1047093,1)&gt;0,1,0),0)</f>
        <v>0</v>
      </c>
      <c r="AS1047093" s="5" t="str">
        <f aca="false">VLOOKUP($I1047093,'[1]Price List, Weapons &amp; Items'!B$1:L$1048576,COLUMN('[1]Price List, Weapons &amp; Items'!$J$11)-1,0)</f>
        <v>.</v>
      </c>
      <c r="AT1047093" s="5" t="str">
        <f aca="false">IF(I1047093=".",".",VLOOKUP($I1047093,'[1]Price List, Weapons &amp; Items'!B$1:J$1048576,3,0))</f>
        <v>Military equipment</v>
      </c>
      <c r="AU1047093" s="13" t="str">
        <f aca="true">IF(AG1047093=1,(OFFSET(I1047093,0,0,COUNTIF(#REF!,A1047093),1)),"")</f>
        <v/>
      </c>
      <c r="AV1047093" s="5" t="str">
        <f aca="false">VLOOKUP($I1047093,'[1]Price List, Weapons &amp; Items'!B$1:L$1048576,COLUMN('[1]Price List, Weapons &amp; Items'!$L$11)-1,0)</f>
        <v>no price, 0 count</v>
      </c>
      <c r="AW1047093" s="5" t="n">
        <f aca="false">IF(U1047093="Yes",1,0)</f>
        <v>1</v>
      </c>
      <c r="AX1047093" s="5" t="n">
        <f aca="false">IF(D1047093="Military",IF(OR(IFERROR(SEARCH("equipment",E1047093,1),0)&gt;0,IFERROR(SEARCH("weapons",E1047093,1),0)&gt;0),1,0),0)</f>
        <v>1</v>
      </c>
      <c r="AY1047093" s="5" t="str">
        <f aca="false">IFERROR(IF(VALUE(TEXT(C1047093,"mm"))=IF(AK1047093&gt;12,AK1047093-12,AK1047093),".",IF(TEXT(C1047093,"mm")="01",".",1)),"Value is not in date format")</f>
        <v>.</v>
      </c>
      <c r="AZ1047093" s="5" t="str">
        <f aca="false">IF(AND(A1047093=A1047092,C1047093=C1047092)=TRUE(),IF(F1047093=F1047092,".","1"),".")</f>
        <v>.</v>
      </c>
      <c r="BA1047093" s="5" t="str">
        <f aca="false">IF(AND(_xlfn.ISFORMULA(R1047093),_xlfn.ISFORMULA(S1047093),_xlfn.ISFORMULA(T1047093))=TRUE(),".",1)</f>
        <v>.</v>
      </c>
      <c r="BB1047093" s="5" t="str">
        <f aca="false">IF(T1047093&lt;&gt;".",IF(T1047093&gt;S1047093,1,"."),".")</f>
        <v>.</v>
      </c>
      <c r="BC1047093" s="5" t="n">
        <f aca="false">IFERROR(VLOOKUP(B1047093,'[1]Share, Heavy Weapons to Ukraine'!B$1:AA$1048576,COLUMN('[1]Share, Heavy Weapons to Ukraine'!C1047102)-1,0),0)</f>
        <v>1</v>
      </c>
      <c r="BD1047093" s="5" t="n">
        <f aca="false">VLOOKUP(Sheet1!B1047093,'[1]Country Summary (€)'!B$1:F$1048576,COLUMN('[1]Country Summary (€)'!C1047103)-1,FALSE())</f>
        <v>0</v>
      </c>
      <c r="BE1047093" s="5" t="str">
        <f aca="false">IF(AND(AG1047093=1,D1047093="Military",H1047093&lt;&gt;"Not given")=TRUE(),IF(SUMIFS(#REF!,#REF!,A1047093)&gt;0,ABS((SUMIFS(#REF!,#REF!,A1047093)/VLOOKUP("USD",'[1]Exchange Rates'!B$1:C$1048576,2,0)))/S1047093,"."),".")</f>
        <v>.</v>
      </c>
      <c r="BF1047093" s="1" t="str">
        <f aca="false">IF(AND(AG1047093=1,D1047093="Military",H1047093&lt;&gt;"Not given")=TRUE(),IF(SUMIFS(#REF!,#REF!,A1047093)&gt;0,IF((ABS((SUMIFS(#REF!,#REF!,A1047093)/VLOOKUP("USD",'[1]Exchange Rates'!B$1:C$1048576,2,0)))/S1047093)&gt;1,(SUMIFS(#REF!,#REF!,A1047093)-S1047093)/S1047093,(S1047093-SUMIFS(#REF!,#REF!,A1047093))/SUMIFS(#REF!,#REF!,A1047093)),"."),".")</f>
        <v>.</v>
      </c>
    </row>
    <row r="1047094" customFormat="false" ht="15.75" hidden="false" customHeight="true" outlineLevel="0" collapsed="false">
      <c r="A1047094" s="37" t="s">
        <v>444</v>
      </c>
      <c r="B1047094" s="37" t="s">
        <v>57</v>
      </c>
      <c r="C1047094" s="38" t="n">
        <v>44834</v>
      </c>
      <c r="D1047094" s="37" t="s">
        <v>105</v>
      </c>
      <c r="E1047094" s="37" t="s">
        <v>370</v>
      </c>
      <c r="F1047094" s="90" t="s">
        <v>445</v>
      </c>
      <c r="G1047094" s="5" t="s">
        <v>61</v>
      </c>
      <c r="H1047094" s="53" t="n">
        <v>3700000000</v>
      </c>
      <c r="I1047094" s="1" t="s">
        <v>62</v>
      </c>
      <c r="J1047094" s="7" t="str">
        <f aca="false">VLOOKUP($I1047094,'[1]Price List, Weapons &amp; Items'!B$1:C$1048576,2,0)</f>
        <v>.</v>
      </c>
      <c r="K1047094" s="7" t="str">
        <f aca="false">IF(I1047094=".",I1047094,VLOOKUP($I1047094,'[1]Price List, Weapons &amp; Items'!B$1:D$1048576,3,0))</f>
        <v>.</v>
      </c>
      <c r="L1047094" s="8" t="n">
        <f aca="false">VLOOKUP(I1047094,'[1]Price List, Weapons &amp; Items'!B$1:E$1048576,4,0)</f>
        <v>0</v>
      </c>
      <c r="M1047094" s="9" t="s">
        <v>62</v>
      </c>
      <c r="N1047094" s="9" t="s">
        <v>62</v>
      </c>
      <c r="O1047094" s="9" t="str">
        <f aca="false">VLOOKUP($I1047094,'[1]Price List, Weapons &amp; Items'!B$1:G$1048576,6,0)</f>
        <v>.</v>
      </c>
      <c r="P1047094" s="6" t="str">
        <f aca="false">IF(TYPE(M1047094)=1,IF(TYPE(O1047094)=1,M1047094*O1047094,"No price"),".")</f>
        <v>.</v>
      </c>
      <c r="Q1047094" s="6" t="str">
        <f aca="false">IF(TYPE(N1047094)=1,IF(TYPE(O1047094)=1,N1047094*O1047094,"No price"),".")</f>
        <v>.</v>
      </c>
      <c r="R1047094" s="6" t="n">
        <f aca="false">IF(AG1047094=1,IF(H1047094&lt;&gt;"Not given",H1047094,IF(TYPE(H1047094)=2,IF(SUMIFS(#REF!,#REF!,A1047094)&gt;0,SUMIFS(#REF!,#REF!,A1047094),"."),"Format error")),"")</f>
        <v>3700000000</v>
      </c>
      <c r="S1047094" s="6" t="n">
        <f aca="false">IF(AND(AG1047094=1,R1047094&lt;&gt;".")=TRUE(),R1047094/VLOOKUP(G1047094,'[1]Exchange Rates'!B$1:C$1048576,2,0),IF(R1047094=".",".",""))</f>
        <v>3345993850.6059</v>
      </c>
      <c r="T1047094" s="6" t="str">
        <f aca="false">IF(AG1047094=1,IF(AI1047094="Value is not given at all",".",IF(AI1047094="Value is given by the source",S1047094,IF(AI1047094="Value is calculated with prices",(IF(SUMIFS(#REF!,#REF!,A1047094)&gt;0,SUMIFS(#REF!,#REF!,A1047094),"."))/VLOOKUP("USD",'[1]Exchange Rates'!B$1:C$1048576,2,0),"Error with coding"))),"")</f>
        <v>.</v>
      </c>
      <c r="U1047094" s="5" t="s">
        <v>63</v>
      </c>
      <c r="V1047094" s="34" t="s">
        <v>95</v>
      </c>
      <c r="W1047094" s="45" t="s">
        <v>99</v>
      </c>
      <c r="X1047094" s="34" t="s">
        <v>108</v>
      </c>
      <c r="Y1047094" s="33" t="s">
        <v>62</v>
      </c>
      <c r="Z1047094" s="5" t="n">
        <v>0</v>
      </c>
      <c r="AA1047094" s="5" t="n">
        <v>0</v>
      </c>
      <c r="AB1047094" s="5" t="n">
        <f aca="false">IF(AND(D1047094="Humanitarian", AE1047094&lt;&gt;"."), 1, 0)</f>
        <v>0</v>
      </c>
      <c r="AC1047094" s="5" t="n">
        <f aca="false">IF(OR(M1047094="undisclosed", M1047094="."), 0, IF(M1047094=N1047094, 1, 0))</f>
        <v>0</v>
      </c>
      <c r="AD1047094" s="5" t="n">
        <v>0</v>
      </c>
      <c r="AE1047094" s="1" t="s">
        <v>62</v>
      </c>
      <c r="AF1047094" s="12" t="str">
        <f aca="false">""</f>
        <v/>
      </c>
      <c r="AG1047094" s="36" t="n">
        <v>1</v>
      </c>
      <c r="AH1047094" s="36" t="s">
        <v>66</v>
      </c>
      <c r="AI1047094" s="36" t="s">
        <v>67</v>
      </c>
      <c r="AJ1047094" s="36" t="n">
        <v>1</v>
      </c>
      <c r="AK1047094" s="36" t="n">
        <v>9</v>
      </c>
      <c r="AL1047094" s="36" t="n">
        <v>0</v>
      </c>
      <c r="AM1047094" s="36" t="n">
        <f aca="false">IF(OR(AN1047094="2022-2023",AN1047094=2022), 1, 0)</f>
        <v>1</v>
      </c>
      <c r="AN1047094" s="36" t="s">
        <v>68</v>
      </c>
      <c r="AO1047094" s="36" t="n">
        <f aca="false">VLOOKUP($I1047094,'[1]Price List, Weapons &amp; Items'!B$1:F$1048576,5,0)</f>
        <v>0</v>
      </c>
      <c r="AP1047094" s="36" t="n">
        <f aca="false">IF(AND(AO1047094=1,M1047094="undisclosed")=TRUE(),1,0)</f>
        <v>0</v>
      </c>
      <c r="AQ1047094" s="36" t="n">
        <f aca="false">IF(AND(AO1047094=1,N1047094="undisclosed")=TRUE(),1,0)</f>
        <v>0</v>
      </c>
      <c r="AR1047094" s="36" t="n">
        <f aca="false">IFERROR(IF(SEARCH("ammuni",I1047094,1)&gt;0,1,0),0)</f>
        <v>0</v>
      </c>
      <c r="AS1047094" s="5" t="str">
        <f aca="false">VLOOKUP($I1047094,'[1]Price List, Weapons &amp; Items'!B$1:L$1048576,COLUMN('[1]Price List, Weapons &amp; Items'!$J$11)-1,0)</f>
        <v>.</v>
      </c>
      <c r="AT1047094" s="5" t="str">
        <f aca="false">IF(I1047094=".",".",VLOOKUP($I1047094,'[1]Price List, Weapons &amp; Items'!B$1:J$1048576,3,0))</f>
        <v>.</v>
      </c>
      <c r="AU1047094" s="13" t="e">
        <f aca="true">IF(AG1047094=1,(OFFSET(I1047094,0,0,COUNTIF(#REF!,A1047094),1)),"")</f>
        <v>#REF!</v>
      </c>
      <c r="AV1047094" s="5" t="n">
        <f aca="false">VLOOKUP($I1047094,'[1]Price List, Weapons &amp; Items'!B$1:L$1048576,COLUMN('[1]Price List, Weapons &amp; Items'!$L$11)-1,0)</f>
        <v>0</v>
      </c>
      <c r="AW1047094" s="5" t="n">
        <f aca="false">IF(U1047094="Yes",1,0)</f>
        <v>1</v>
      </c>
      <c r="AX1047094" s="5" t="n">
        <f aca="false">IF(D1047094="Military",IF(OR(IFERROR(SEARCH("equipment",E1047094,1),0)&gt;0,IFERROR(SEARCH("weapons",E1047094,1),0)&gt;0),1,0),0)</f>
        <v>1</v>
      </c>
      <c r="AY1047094" s="5" t="str">
        <f aca="false">IFERROR(IF(VALUE(TEXT(C1047094,"mm"))=IF(AK1047094&gt;12,AK1047094-12,AK1047094),".",IF(TEXT(C1047094,"mm")="01",".",1)),"Value is not in date format")</f>
        <v>.</v>
      </c>
      <c r="AZ1047094" s="5" t="str">
        <f aca="false">IF(AND(A1047094=A1047093,C1047094=C1047093)=TRUE(),IF(F1047094=F1047093,".","1"),".")</f>
        <v>.</v>
      </c>
      <c r="BA1047094" s="5" t="str">
        <f aca="false">IF(AND(_xlfn.ISFORMULA(R1047094),_xlfn.ISFORMULA(S1047094),_xlfn.ISFORMULA(T1047094))=TRUE(),".",1)</f>
        <v>.</v>
      </c>
      <c r="BB1047094" s="5" t="str">
        <f aca="false">IF(T1047094&lt;&gt;".",IF(T1047094&gt;S1047094,1,"."),".")</f>
        <v>.</v>
      </c>
      <c r="BC1047094" s="5" t="n">
        <f aca="false">IFERROR(VLOOKUP(B1047094,'[1]Share, Heavy Weapons to Ukraine'!B$1:AA$1048576,COLUMN('[1]Share, Heavy Weapons to Ukraine'!C1047103)-1,0),0)</f>
        <v>1</v>
      </c>
      <c r="BD1047094" s="5" t="n">
        <f aca="false">VLOOKUP(Sheet1!B1047094,'[1]Country Summary (€)'!B$1:F$1048576,COLUMN('[1]Country Summary (€)'!C1047104)-1,FALSE())</f>
        <v>0</v>
      </c>
      <c r="BE1047094" s="5" t="e">
        <f aca="false">IF(AND(AG1047094=1,D1047094="Military",H1047094&lt;&gt;"Not given")=TRUE(),IF(SUMIFS(#REF!,#REF!,A1047094)&gt;0,ABS((SUMIFS(#REF!,#REF!,A1047094)/VLOOKUP("USD",'[1]Exchange Rates'!B$1:C$1048576,2,0)))/S1047094,"."),".")</f>
        <v>#REF!</v>
      </c>
      <c r="BF1047094" s="1" t="e">
        <f aca="false">IF(AND(AG1047094=1,D1047094="Military",H1047094&lt;&gt;"Not given")=TRUE(),IF(SUMIFS(#REF!,#REF!,A1047094)&gt;0,IF((ABS((SUMIFS(#REF!,#REF!,A1047094)/VLOOKUP("USD",'[1]Exchange Rates'!B$1:C$1048576,2,0)))/S1047094)&gt;1,(SUMIFS(#REF!,#REF!,A1047094)-S1047094)/S1047094,(S1047094-SUMIFS(#REF!,#REF!,A1047094))/SUMIFS(#REF!,#REF!,A1047094)),"."),".")</f>
        <v>#REF!</v>
      </c>
    </row>
    <row r="1047095" customFormat="false" ht="15.75" hidden="false" customHeight="true" outlineLevel="0" collapsed="false">
      <c r="A1047095" s="37" t="s">
        <v>444</v>
      </c>
      <c r="B1047095" s="37" t="s">
        <v>57</v>
      </c>
      <c r="C1047095" s="38" t="n">
        <v>44838</v>
      </c>
      <c r="D1047095" s="37" t="s">
        <v>105</v>
      </c>
      <c r="E1047095" s="37" t="s">
        <v>370</v>
      </c>
      <c r="F1047095" s="90" t="s">
        <v>446</v>
      </c>
      <c r="G1047095" s="5" t="s">
        <v>61</v>
      </c>
      <c r="H1047095" s="53" t="n">
        <v>625000000</v>
      </c>
      <c r="I1047095" s="1" t="s">
        <v>206</v>
      </c>
      <c r="J1047095" s="7" t="str">
        <f aca="false">VLOOKUP($I1047095,'[1]Price List, Weapons &amp; Items'!B$1:C$1048576,2,0)</f>
        <v>Heavy weapon</v>
      </c>
      <c r="K1047095" s="7" t="str">
        <f aca="false">IF(I1047095=".",I1047095,VLOOKUP($I1047095,'[1]Price List, Weapons &amp; Items'!B$1:D$1048576,3,0))</f>
        <v>227mm MLRS</v>
      </c>
      <c r="L1047095" s="8" t="n">
        <f aca="false">VLOOKUP(I1047095,'[1]Price List, Weapons &amp; Items'!B$1:E$1048576,4,0)</f>
        <v>0</v>
      </c>
      <c r="M1047095" s="9" t="n">
        <v>4</v>
      </c>
      <c r="N1047095" s="9" t="n">
        <v>4</v>
      </c>
      <c r="O1047095" s="9" t="n">
        <f aca="false">VLOOKUP($I1047095,'[1]Price List, Weapons &amp; Items'!B$1:G$1048576,6,0)</f>
        <v>15076313.03</v>
      </c>
      <c r="P1047095" s="6" t="str">
        <f aca="false">IF(TYPE(M1047095)=1,IF(TYPE(O1047095)=1,M1047095*O1047095,"No price"),".")</f>
        <v>No price</v>
      </c>
      <c r="Q1047095" s="6" t="str">
        <f aca="false">IF(TYPE(N1047095)=1,IF(TYPE(O1047095)=1,N1047095*O1047095,"No price"),".")</f>
        <v>No price</v>
      </c>
      <c r="R1047095" s="6" t="str">
        <f aca="false">IF(AG1047095=1,IF(H1047095&lt;&gt;"Not given",H1047095,IF(TYPE(H1047095)=2,IF(SUMIFS(#REF!,#REF!,A1047095)&gt;0,SUMIFS(#REF!,#REF!,A1047095),"."),"Format error")),"")</f>
        <v/>
      </c>
      <c r="S1047095" s="6" t="str">
        <f aca="false">IF(AND(AG1047095=1,R1047095&lt;&gt;".")=TRUE(),R1047095/VLOOKUP(G1047095,'[1]Exchange Rates'!B$1:C$1048576,2,0),IF(R1047095=".",".",""))</f>
        <v/>
      </c>
      <c r="T1047095" s="6" t="str">
        <f aca="false">IF(AG1047095=1,IF(AI1047095="Value is not given at all",".",IF(AI1047095="Value is given by the source",S1047095,IF(AI1047095="Value is calculated with prices",(IF(SUMIFS(#REF!,#REF!,A1047095)&gt;0,SUMIFS(#REF!,#REF!,A1047095),"."))/VLOOKUP("USD",'[1]Exchange Rates'!B$1:C$1048576,2,0),"Error with coding"))),"")</f>
        <v/>
      </c>
      <c r="U1047095" s="5" t="s">
        <v>63</v>
      </c>
      <c r="V1047095" s="42" t="s">
        <v>447</v>
      </c>
      <c r="W1047095" s="34" t="s">
        <v>95</v>
      </c>
      <c r="X1047095" s="45" t="s">
        <v>99</v>
      </c>
      <c r="Y1047095" s="34" t="s">
        <v>108</v>
      </c>
      <c r="Z1047095" s="5" t="n">
        <v>0</v>
      </c>
      <c r="AA1047095" s="5" t="n">
        <v>0</v>
      </c>
      <c r="AB1047095" s="5" t="n">
        <f aca="false">IF(AND(D1047095="Humanitarian", AE1047095&lt;&gt;"."), 1, 0)</f>
        <v>0</v>
      </c>
      <c r="AC1047095" s="5" t="n">
        <f aca="false">IF(OR(M1047095="undisclosed", M1047095="."), 0, IF(M1047095=N1047095, 1, 0))</f>
        <v>1</v>
      </c>
      <c r="AD1047095" s="5" t="n">
        <v>0</v>
      </c>
      <c r="AE1047095" s="85" t="s">
        <v>208</v>
      </c>
      <c r="AF1047095" s="12" t="str">
        <f aca="false">""</f>
        <v/>
      </c>
      <c r="AG1047095" s="36" t="n">
        <v>0</v>
      </c>
      <c r="AH1047095" s="36" t="s">
        <v>66</v>
      </c>
      <c r="AI1047095" s="36" t="s">
        <v>67</v>
      </c>
      <c r="AJ1047095" s="36" t="n">
        <v>1</v>
      </c>
      <c r="AK1047095" s="36" t="n">
        <v>10</v>
      </c>
      <c r="AL1047095" s="36" t="n">
        <v>0</v>
      </c>
      <c r="AM1047095" s="36" t="n">
        <f aca="false">IF(OR(AN1047095="2022-2023",AN1047095=2022), 1, 0)</f>
        <v>1</v>
      </c>
      <c r="AN1047095" s="36" t="s">
        <v>68</v>
      </c>
      <c r="AO1047095" s="36" t="n">
        <f aca="false">VLOOKUP($I1047095,'[1]Price List, Weapons &amp; Items'!B$1:F$1048576,5,0)</f>
        <v>1</v>
      </c>
      <c r="AP1047095" s="36" t="n">
        <f aca="false">IF(AND(AO1047095=1,M1047095="undisclosed")=TRUE(),1,0)</f>
        <v>0</v>
      </c>
      <c r="AQ1047095" s="36" t="n">
        <f aca="false">IF(AND(AO1047095=1,N1047095="undisclosed")=TRUE(),1,0)</f>
        <v>0</v>
      </c>
      <c r="AR1047095" s="36" t="n">
        <f aca="false">IFERROR(IF(SEARCH("ammuni",I1047095,1)&gt;0,1,0),0)</f>
        <v>0</v>
      </c>
      <c r="AS1047095" s="5" t="str">
        <f aca="false">VLOOKUP($I1047095,'[1]Price List, Weapons &amp; Items'!B$1:L$1048576,COLUMN('[1]Price List, Weapons &amp; Items'!$J$11)-1,0)</f>
        <v>Contracts</v>
      </c>
      <c r="AT1047095" s="5" t="str">
        <f aca="false">IF(I1047095=".",".",VLOOKUP($I1047095,'[1]Price List, Weapons &amp; Items'!B$1:J$1048576,3,0))</f>
        <v>227mm MLRS</v>
      </c>
      <c r="AU1047095" s="13" t="str">
        <f aca="true">IF(AG1047095=1,(OFFSET(I1047095,0,0,COUNTIF(#REF!,A1047095),1)),"")</f>
        <v/>
      </c>
      <c r="AV1047095" s="5" t="n">
        <f aca="false">VLOOKUP($I1047095,'[1]Price List, Weapons &amp; Items'!B$1:L$1048576,COLUMN('[1]Price List, Weapons &amp; Items'!$L$11)-1,0)</f>
        <v>0</v>
      </c>
      <c r="AW1047095" s="5" t="n">
        <f aca="false">IF(U1047095="Yes",1,0)</f>
        <v>1</v>
      </c>
      <c r="AX1047095" s="5" t="n">
        <f aca="false">IF(D1047095="Military",IF(OR(IFERROR(SEARCH("equipment",E1047095,1),0)&gt;0,IFERROR(SEARCH("weapons",E1047095,1),0)&gt;0),1,0),0)</f>
        <v>1</v>
      </c>
      <c r="AY1047095" s="5" t="str">
        <f aca="false">IFERROR(IF(VALUE(TEXT(C1047095,"mm"))=IF(AK1047095&gt;12,AK1047095-12,AK1047095),".",IF(TEXT(C1047095,"mm")="01",".",1)),"Value is not in date format")</f>
        <v>.</v>
      </c>
      <c r="AZ1047095" s="5" t="str">
        <f aca="false">IF(AND(A1047095=A1047094,C1047095=C1047094)=TRUE(),IF(F1047095=F1047094,".","1"),".")</f>
        <v>.</v>
      </c>
      <c r="BA1047095" s="5" t="str">
        <f aca="false">IF(AND(_xlfn.ISFORMULA(R1047095),_xlfn.ISFORMULA(S1047095),_xlfn.ISFORMULA(T1047095))=TRUE(),".",1)</f>
        <v>.</v>
      </c>
      <c r="BB1047095" s="5" t="str">
        <f aca="false">IF(T1047095&lt;&gt;".",IF(T1047095&gt;S1047095,1,"."),".")</f>
        <v>.</v>
      </c>
      <c r="BC1047095" s="5" t="n">
        <f aca="false">IFERROR(VLOOKUP(B1047095,'[1]Share, Heavy Weapons to Ukraine'!B$1:AA$1048576,COLUMN('[1]Share, Heavy Weapons to Ukraine'!C1047104)-1,0),0)</f>
        <v>1</v>
      </c>
      <c r="BD1047095" s="5" t="n">
        <f aca="false">VLOOKUP(Sheet1!B1047095,'[1]Country Summary (€)'!B$1:F$1048576,COLUMN('[1]Country Summary (€)'!C1047105)-1,FALSE())</f>
        <v>0</v>
      </c>
      <c r="BE1047095" s="5" t="str">
        <f aca="false">IF(AND(AG1047095=1,D1047095="Military",H1047095&lt;&gt;"Not given")=TRUE(),IF(SUMIFS(#REF!,#REF!,A1047095)&gt;0,ABS((SUMIFS(#REF!,#REF!,A1047095)/VLOOKUP("USD",'[1]Exchange Rates'!B$1:C$1048576,2,0)))/S1047095,"."),".")</f>
        <v>.</v>
      </c>
      <c r="BF1047095" s="1" t="str">
        <f aca="false">IF(AND(AG1047095=1,D1047095="Military",H1047095&lt;&gt;"Not given")=TRUE(),IF(SUMIFS(#REF!,#REF!,A1047095)&gt;0,IF((ABS((SUMIFS(#REF!,#REF!,A1047095)/VLOOKUP("USD",'[1]Exchange Rates'!B$1:C$1048576,2,0)))/S1047095)&gt;1,(SUMIFS(#REF!,#REF!,A1047095)-S1047095)/S1047095,(S1047095-SUMIFS(#REF!,#REF!,A1047095))/SUMIFS(#REF!,#REF!,A1047095)),"."),".")</f>
        <v>.</v>
      </c>
    </row>
    <row r="1047096" customFormat="false" ht="15.75" hidden="false" customHeight="true" outlineLevel="0" collapsed="false">
      <c r="A1047096" s="37" t="s">
        <v>444</v>
      </c>
      <c r="B1047096" s="37" t="s">
        <v>57</v>
      </c>
      <c r="C1047096" s="38" t="n">
        <v>44838</v>
      </c>
      <c r="D1047096" s="37" t="s">
        <v>105</v>
      </c>
      <c r="E1047096" s="37" t="s">
        <v>370</v>
      </c>
      <c r="F1047096" s="90" t="s">
        <v>446</v>
      </c>
      <c r="G1047096" s="5" t="s">
        <v>61</v>
      </c>
      <c r="H1047096" s="53" t="n">
        <v>625000000</v>
      </c>
      <c r="I1047096" s="1" t="s">
        <v>296</v>
      </c>
      <c r="J1047096" s="7" t="str">
        <f aca="false">VLOOKUP($I1047096,'[1]Price List, Weapons &amp; Items'!B$1:C$1048576,2,0)</f>
        <v>Heavy weapon</v>
      </c>
      <c r="K1047096" s="7" t="str">
        <f aca="false">IF(I1047096=".",I1047096,VLOOKUP($I1047096,'[1]Price List, Weapons &amp; Items'!B$1:D$1048576,3,0))</f>
        <v>105mm howitzer</v>
      </c>
      <c r="L1047096" s="8" t="n">
        <f aca="false">VLOOKUP(I1047096,'[1]Price List, Weapons &amp; Items'!B$1:E$1048576,4,0)</f>
        <v>0</v>
      </c>
      <c r="M1047096" s="9" t="n">
        <v>16</v>
      </c>
      <c r="N1047096" s="9" t="s">
        <v>166</v>
      </c>
      <c r="O1047096" s="9" t="n">
        <f aca="false">VLOOKUP($I1047096,'[1]Price List, Weapons &amp; Items'!B$1:G$1048576,6,0)</f>
        <v>1272482.27600255</v>
      </c>
      <c r="P1047096" s="6" t="str">
        <f aca="false">IF(TYPE(M1047096)=1,IF(TYPE(O1047096)=1,M1047096*O1047096,"No price"),".")</f>
        <v>No price</v>
      </c>
      <c r="Q1047096" s="6" t="str">
        <f aca="false">IF(TYPE(N1047096)=1,IF(TYPE(O1047096)=1,N1047096*O1047096,"No price"),".")</f>
        <v>.</v>
      </c>
      <c r="R1047096" s="6" t="str">
        <f aca="false">IF(AG1047096=1,IF(H1047096&lt;&gt;"Not given",H1047096,IF(TYPE(H1047096)=2,IF(SUMIFS(#REF!,#REF!,A1047096)&gt;0,SUMIFS(#REF!,#REF!,A1047096),"."),"Format error")),"")</f>
        <v/>
      </c>
      <c r="S1047096" s="6" t="str">
        <f aca="false">IF(AND(AG1047096=1,R1047096&lt;&gt;".")=TRUE(),R1047096/VLOOKUP(G1047096,'[1]Exchange Rates'!B$1:C$1048576,2,0),IF(R1047096=".",".",""))</f>
        <v/>
      </c>
      <c r="T1047096" s="6" t="str">
        <f aca="false">IF(AG1047096=1,IF(AI1047096="Value is not given at all",".",IF(AI1047096="Value is given by the source",S1047096,IF(AI1047096="Value is calculated with prices",(IF(SUMIFS(#REF!,#REF!,A1047096)&gt;0,SUMIFS(#REF!,#REF!,A1047096),"."))/VLOOKUP("USD",'[1]Exchange Rates'!B$1:C$1048576,2,0),"Error with coding"))),"")</f>
        <v/>
      </c>
      <c r="U1047096" s="5" t="s">
        <v>63</v>
      </c>
      <c r="V1047096" s="42" t="s">
        <v>447</v>
      </c>
      <c r="W1047096" s="34" t="s">
        <v>95</v>
      </c>
      <c r="X1047096" s="45" t="s">
        <v>99</v>
      </c>
      <c r="Y1047096" s="34" t="s">
        <v>112</v>
      </c>
      <c r="Z1047096" s="5" t="n">
        <v>0</v>
      </c>
      <c r="AA1047096" s="5" t="n">
        <v>0</v>
      </c>
      <c r="AB1047096" s="5" t="n">
        <f aca="false">IF(AND(D1047096="Humanitarian", AE1047096&lt;&gt;"."), 1, 0)</f>
        <v>0</v>
      </c>
      <c r="AC1047096" s="5" t="n">
        <f aca="false">IF(OR(M1047096="undisclosed", M1047096="."), 0, IF(M1047096=N1047096, 1, 0))</f>
        <v>0</v>
      </c>
      <c r="AD1047096" s="5" t="n">
        <v>0</v>
      </c>
      <c r="AE1047096" s="91" t="s">
        <v>62</v>
      </c>
      <c r="AF1047096" s="12" t="str">
        <f aca="false">""</f>
        <v/>
      </c>
      <c r="AG1047096" s="36" t="n">
        <v>0</v>
      </c>
      <c r="AH1047096" s="36" t="s">
        <v>66</v>
      </c>
      <c r="AI1047096" s="36" t="s">
        <v>67</v>
      </c>
      <c r="AJ1047096" s="36" t="n">
        <v>1</v>
      </c>
      <c r="AK1047096" s="36" t="n">
        <v>10</v>
      </c>
      <c r="AL1047096" s="36" t="n">
        <v>0</v>
      </c>
      <c r="AM1047096" s="36" t="n">
        <f aca="false">IF(OR(AN1047096="2022-2023",AN1047096=2022), 1, 0)</f>
        <v>1</v>
      </c>
      <c r="AN1047096" s="36" t="s">
        <v>68</v>
      </c>
      <c r="AO1047096" s="36" t="n">
        <f aca="false">VLOOKUP($I1047096,'[1]Price List, Weapons &amp; Items'!B$1:F$1048576,5,0)</f>
        <v>0</v>
      </c>
      <c r="AP1047096" s="36" t="n">
        <f aca="false">IF(AND(AO1047096=1,M1047096="undisclosed")=TRUE(),1,0)</f>
        <v>0</v>
      </c>
      <c r="AQ1047096" s="36" t="n">
        <f aca="false">IF(AND(AO1047096=1,N1047096="undisclosed")=TRUE(),1,0)</f>
        <v>0</v>
      </c>
      <c r="AR1047096" s="36" t="n">
        <f aca="false">IFERROR(IF(SEARCH("ammuni",I1047096,1)&gt;0,1,0),0)</f>
        <v>0</v>
      </c>
      <c r="AS1047096" s="5" t="str">
        <f aca="false">VLOOKUP($I1047096,'[1]Price List, Weapons &amp; Items'!B$1:L$1048576,COLUMN('[1]Price List, Weapons &amp; Items'!$J$11)-1,0)</f>
        <v>Contracts</v>
      </c>
      <c r="AT1047096" s="5" t="str">
        <f aca="false">IF(I1047096=".",".",VLOOKUP($I1047096,'[1]Price List, Weapons &amp; Items'!B$1:J$1048576,3,0))</f>
        <v>105mm howitzer</v>
      </c>
      <c r="AU1047096" s="13" t="str">
        <f aca="true">IF(AG1047096=1,(OFFSET(I1047096,0,0,COUNTIF(#REF!,A1047096),1)),"")</f>
        <v/>
      </c>
      <c r="AV1047096" s="5" t="n">
        <f aca="false">VLOOKUP($I1047096,'[1]Price List, Weapons &amp; Items'!B$1:L$1048576,COLUMN('[1]Price List, Weapons &amp; Items'!$L$11)-1,0)</f>
        <v>0</v>
      </c>
      <c r="AW1047096" s="5" t="n">
        <f aca="false">IF(U1047096="Yes",1,0)</f>
        <v>1</v>
      </c>
      <c r="AX1047096" s="5" t="n">
        <f aca="false">IF(D1047096="Military",IF(OR(IFERROR(SEARCH("equipment",E1047096,1),0)&gt;0,IFERROR(SEARCH("weapons",E1047096,1),0)&gt;0),1,0),0)</f>
        <v>1</v>
      </c>
      <c r="AY1047096" s="5" t="str">
        <f aca="false">IFERROR(IF(VALUE(TEXT(C1047096,"mm"))=IF(AK1047096&gt;12,AK1047096-12,AK1047096),".",IF(TEXT(C1047096,"mm")="01",".",1)),"Value is not in date format")</f>
        <v>.</v>
      </c>
      <c r="AZ1047096" s="5" t="str">
        <f aca="false">IF(AND(A1047096=A1047095,C1047096=C1047095)=TRUE(),IF(F1047096=F1047095,".","1"),".")</f>
        <v>.</v>
      </c>
      <c r="BA1047096" s="5" t="str">
        <f aca="false">IF(AND(_xlfn.ISFORMULA(R1047096),_xlfn.ISFORMULA(S1047096),_xlfn.ISFORMULA(T1047096))=TRUE(),".",1)</f>
        <v>.</v>
      </c>
      <c r="BB1047096" s="5" t="str">
        <f aca="false">IF(T1047096&lt;&gt;".",IF(T1047096&gt;S1047096,1,"."),".")</f>
        <v>.</v>
      </c>
      <c r="BC1047096" s="5" t="n">
        <f aca="false">IFERROR(VLOOKUP(B1047096,'[1]Share, Heavy Weapons to Ukraine'!B$1:AA$1048576,COLUMN('[1]Share, Heavy Weapons to Ukraine'!C1047105)-1,0),0)</f>
        <v>1</v>
      </c>
      <c r="BD1047096" s="5" t="n">
        <f aca="false">VLOOKUP(Sheet1!B1047096,'[1]Country Summary (€)'!B$1:F$1048576,COLUMN('[1]Country Summary (€)'!C1047106)-1,FALSE())</f>
        <v>0</v>
      </c>
      <c r="BE1047096" s="5" t="str">
        <f aca="false">IF(AND(AG1047096=1,D1047096="Military",H1047096&lt;&gt;"Not given")=TRUE(),IF(SUMIFS(#REF!,#REF!,A1047096)&gt;0,ABS((SUMIFS(#REF!,#REF!,A1047096)/VLOOKUP("USD",'[1]Exchange Rates'!B$1:C$1048576,2,0)))/S1047096,"."),".")</f>
        <v>.</v>
      </c>
      <c r="BF1047096" s="1" t="str">
        <f aca="false">IF(AND(AG1047096=1,D1047096="Military",H1047096&lt;&gt;"Not given")=TRUE(),IF(SUMIFS(#REF!,#REF!,A1047096)&gt;0,IF((ABS((SUMIFS(#REF!,#REF!,A1047096)/VLOOKUP("USD",'[1]Exchange Rates'!B$1:C$1048576,2,0)))/S1047096)&gt;1,(SUMIFS(#REF!,#REF!,A1047096)-S1047096)/S1047096,(S1047096-SUMIFS(#REF!,#REF!,A1047096))/SUMIFS(#REF!,#REF!,A1047096)),"."),".")</f>
        <v>.</v>
      </c>
    </row>
    <row r="1047097" customFormat="false" ht="15.75" hidden="false" customHeight="true" outlineLevel="0" collapsed="false">
      <c r="A1047097" s="37" t="s">
        <v>444</v>
      </c>
      <c r="B1047097" s="37" t="s">
        <v>57</v>
      </c>
      <c r="C1047097" s="38" t="n">
        <v>44838</v>
      </c>
      <c r="D1047097" s="37" t="s">
        <v>105</v>
      </c>
      <c r="E1047097" s="37" t="s">
        <v>370</v>
      </c>
      <c r="F1047097" s="90" t="s">
        <v>446</v>
      </c>
      <c r="G1047097" s="5" t="s">
        <v>61</v>
      </c>
      <c r="H1047097" s="53" t="n">
        <v>625000000</v>
      </c>
      <c r="I1047097" s="1" t="s">
        <v>448</v>
      </c>
      <c r="J1047097" s="7" t="str">
        <f aca="false">VLOOKUP($I1047097,'[1]Price List, Weapons &amp; Items'!B$1:C$1048576,2,0)</f>
        <v>Heavy weapon</v>
      </c>
      <c r="K1047097" s="7" t="str">
        <f aca="false">IF(I1047097=".",I1047097,VLOOKUP($I1047097,'[1]Price List, Weapons &amp; Items'!B$1:D$1048576,3,0))</f>
        <v>155mm howitzer</v>
      </c>
      <c r="L1047097" s="8" t="n">
        <f aca="false">VLOOKUP(I1047097,'[1]Price List, Weapons &amp; Items'!B$1:E$1048576,4,0)</f>
        <v>0</v>
      </c>
      <c r="M1047097" s="9" t="n">
        <v>16</v>
      </c>
      <c r="N1047097" s="9" t="n">
        <v>16</v>
      </c>
      <c r="O1047097" s="9" t="n">
        <f aca="false">VLOOKUP($I1047097,'[1]Price List, Weapons &amp; Items'!B$1:G$1048576,6,0)</f>
        <v>5170000</v>
      </c>
      <c r="P1047097" s="6" t="str">
        <f aca="false">IF(TYPE(M1047097)=1,IF(TYPE(O1047097)=1,M1047097*O1047097,"No price"),".")</f>
        <v>No price</v>
      </c>
      <c r="Q1047097" s="6" t="str">
        <f aca="false">IF(TYPE(N1047097)=1,IF(TYPE(O1047097)=1,N1047097*O1047097,"No price"),".")</f>
        <v>No price</v>
      </c>
      <c r="R1047097" s="6" t="str">
        <f aca="false">IF(AG1047097=1,IF(H1047097&lt;&gt;"Not given",H1047097,IF(TYPE(H1047097)=2,IF(SUMIFS(#REF!,#REF!,A1047097)&gt;0,SUMIFS(#REF!,#REF!,A1047097),"."),"Format error")),"")</f>
        <v/>
      </c>
      <c r="S1047097" s="6" t="str">
        <f aca="false">IF(AND(AG1047097=1,R1047097&lt;&gt;".")=TRUE(),R1047097/VLOOKUP(G1047097,'[1]Exchange Rates'!B$1:C$1048576,2,0),IF(R1047097=".",".",""))</f>
        <v/>
      </c>
      <c r="T1047097" s="6" t="str">
        <f aca="false">IF(AG1047097=1,IF(AI1047097="Value is not given at all",".",IF(AI1047097="Value is given by the source",S1047097,IF(AI1047097="Value is calculated with prices",(IF(SUMIFS(#REF!,#REF!,A1047097)&gt;0,SUMIFS(#REF!,#REF!,A1047097),"."))/VLOOKUP("USD",'[1]Exchange Rates'!B$1:C$1048576,2,0),"Error with coding"))),"")</f>
        <v/>
      </c>
      <c r="U1047097" s="5" t="s">
        <v>63</v>
      </c>
      <c r="V1047097" s="42" t="s">
        <v>447</v>
      </c>
      <c r="W1047097" s="34" t="s">
        <v>95</v>
      </c>
      <c r="X1047097" s="45" t="s">
        <v>99</v>
      </c>
      <c r="Y1047097" s="34" t="s">
        <v>112</v>
      </c>
      <c r="Z1047097" s="5" t="n">
        <v>0</v>
      </c>
      <c r="AA1047097" s="5" t="n">
        <v>0</v>
      </c>
      <c r="AB1047097" s="5" t="n">
        <f aca="false">IF(AND(D1047097="Humanitarian", AE1047097&lt;&gt;"."), 1, 0)</f>
        <v>0</v>
      </c>
      <c r="AC1047097" s="5" t="n">
        <f aca="false">IF(OR(M1047097="undisclosed", M1047097="."), 0, IF(M1047097=N1047097, 1, 0))</f>
        <v>1</v>
      </c>
      <c r="AD1047097" s="5" t="n">
        <v>0</v>
      </c>
      <c r="AE1047097" s="91" t="s">
        <v>62</v>
      </c>
      <c r="AF1047097" s="12" t="str">
        <f aca="false">""</f>
        <v/>
      </c>
      <c r="AG1047097" s="36" t="n">
        <v>0</v>
      </c>
      <c r="AH1047097" s="36" t="s">
        <v>66</v>
      </c>
      <c r="AI1047097" s="36" t="s">
        <v>67</v>
      </c>
      <c r="AJ1047097" s="36" t="n">
        <v>1</v>
      </c>
      <c r="AK1047097" s="36" t="n">
        <v>10</v>
      </c>
      <c r="AL1047097" s="36" t="n">
        <v>0</v>
      </c>
      <c r="AM1047097" s="36" t="n">
        <f aca="false">IF(OR(AN1047097="2022-2023",AN1047097=2022), 1, 0)</f>
        <v>1</v>
      </c>
      <c r="AN1047097" s="36" t="s">
        <v>68</v>
      </c>
      <c r="AO1047097" s="36" t="n">
        <f aca="false">VLOOKUP($I1047097,'[1]Price List, Weapons &amp; Items'!B$1:F$1048576,5,0)</f>
        <v>1</v>
      </c>
      <c r="AP1047097" s="36" t="n">
        <f aca="false">IF(AND(AO1047097=1,M1047097="undisclosed")=TRUE(),1,0)</f>
        <v>0</v>
      </c>
      <c r="AQ1047097" s="36" t="n">
        <f aca="false">IF(AND(AO1047097=1,N1047097="undisclosed")=TRUE(),1,0)</f>
        <v>0</v>
      </c>
      <c r="AR1047097" s="36" t="n">
        <f aca="false">IFERROR(IF(SEARCH("ammuni",I1047097,1)&gt;0,1,0),0)</f>
        <v>0</v>
      </c>
      <c r="AS1047097" s="5" t="str">
        <f aca="false">VLOOKUP($I1047097,'[1]Price List, Weapons &amp; Items'!B$1:L$1048576,COLUMN('[1]Price List, Weapons &amp; Items'!$J$11)-1,0)</f>
        <v>Military media (incl. websites)</v>
      </c>
      <c r="AT1047097" s="5" t="str">
        <f aca="false">IF(I1047097=".",".",VLOOKUP($I1047097,'[1]Price List, Weapons &amp; Items'!B$1:J$1048576,3,0))</f>
        <v>155mm howitzer</v>
      </c>
      <c r="AU1047097" s="13" t="str">
        <f aca="true">IF(AG1047097=1,(OFFSET(I1047097,0,0,COUNTIF(#REF!,A1047097),1)),"")</f>
        <v/>
      </c>
      <c r="AV1047097" s="5" t="n">
        <f aca="false">VLOOKUP($I1047097,'[1]Price List, Weapons &amp; Items'!B$1:L$1048576,COLUMN('[1]Price List, Weapons &amp; Items'!$L$11)-1,0)</f>
        <v>0</v>
      </c>
      <c r="AW1047097" s="5" t="n">
        <f aca="false">IF(U1047097="Yes",1,0)</f>
        <v>1</v>
      </c>
      <c r="AX1047097" s="5" t="n">
        <f aca="false">IF(D1047097="Military",IF(OR(IFERROR(SEARCH("equipment",E1047097,1),0)&gt;0,IFERROR(SEARCH("weapons",E1047097,1),0)&gt;0),1,0),0)</f>
        <v>1</v>
      </c>
      <c r="AY1047097" s="5" t="str">
        <f aca="false">IFERROR(IF(VALUE(TEXT(C1047097,"mm"))=IF(AK1047097&gt;12,AK1047097-12,AK1047097),".",IF(TEXT(C1047097,"mm")="01",".",1)),"Value is not in date format")</f>
        <v>.</v>
      </c>
      <c r="AZ1047097" s="5" t="str">
        <f aca="false">IF(AND(A1047097=A1047096,C1047097=C1047096)=TRUE(),IF(F1047097=F1047096,".","1"),".")</f>
        <v>.</v>
      </c>
      <c r="BA1047097" s="5" t="str">
        <f aca="false">IF(AND(_xlfn.ISFORMULA(R1047097),_xlfn.ISFORMULA(S1047097),_xlfn.ISFORMULA(T1047097))=TRUE(),".",1)</f>
        <v>.</v>
      </c>
      <c r="BB1047097" s="5" t="str">
        <f aca="false">IF(T1047097&lt;&gt;".",IF(T1047097&gt;S1047097,1,"."),".")</f>
        <v>.</v>
      </c>
      <c r="BC1047097" s="5" t="n">
        <f aca="false">IFERROR(VLOOKUP(B1047097,'[1]Share, Heavy Weapons to Ukraine'!B$1:AA$1048576,COLUMN('[1]Share, Heavy Weapons to Ukraine'!C1047106)-1,0),0)</f>
        <v>1</v>
      </c>
      <c r="BD1047097" s="5" t="n">
        <f aca="false">VLOOKUP(Sheet1!B1047097,'[1]Country Summary (€)'!B$1:F$1048576,COLUMN('[1]Country Summary (€)'!C1047107)-1,FALSE())</f>
        <v>0</v>
      </c>
      <c r="BE1047097" s="5" t="str">
        <f aca="false">IF(AND(AG1047097=1,D1047097="Military",H1047097&lt;&gt;"Not given")=TRUE(),IF(SUMIFS(#REF!,#REF!,A1047097)&gt;0,ABS((SUMIFS(#REF!,#REF!,A1047097)/VLOOKUP("USD",'[1]Exchange Rates'!B$1:C$1048576,2,0)))/S1047097,"."),".")</f>
        <v>.</v>
      </c>
      <c r="BF1047097" s="1" t="str">
        <f aca="false">IF(AND(AG1047097=1,D1047097="Military",H1047097&lt;&gt;"Not given")=TRUE(),IF(SUMIFS(#REF!,#REF!,A1047097)&gt;0,IF((ABS((SUMIFS(#REF!,#REF!,A1047097)/VLOOKUP("USD",'[1]Exchange Rates'!B$1:C$1048576,2,0)))/S1047097)&gt;1,(SUMIFS(#REF!,#REF!,A1047097)-S1047097)/S1047097,(S1047097-SUMIFS(#REF!,#REF!,A1047097))/SUMIFS(#REF!,#REF!,A1047097)),"."),".")</f>
        <v>.</v>
      </c>
    </row>
    <row r="1047098" customFormat="false" ht="15.75" hidden="false" customHeight="true" outlineLevel="0" collapsed="false">
      <c r="A1047098" s="37" t="s">
        <v>444</v>
      </c>
      <c r="B1047098" s="37" t="s">
        <v>57</v>
      </c>
      <c r="C1047098" s="38" t="n">
        <v>44838</v>
      </c>
      <c r="D1047098" s="37" t="s">
        <v>105</v>
      </c>
      <c r="E1047098" s="37" t="s">
        <v>370</v>
      </c>
      <c r="F1047098" s="90" t="s">
        <v>446</v>
      </c>
      <c r="G1047098" s="5" t="s">
        <v>61</v>
      </c>
      <c r="H1047098" s="53" t="n">
        <v>625000000</v>
      </c>
      <c r="I1047098" s="37" t="s">
        <v>301</v>
      </c>
      <c r="J1047098" s="7" t="str">
        <f aca="false">VLOOKUP($I1047098,'[1]Price List, Weapons &amp; Items'!B$1:C$1048576,2,0)</f>
        <v>Heavy Weapon</v>
      </c>
      <c r="K1047098" s="7" t="str">
        <f aca="false">IF(I1047098=".",I1047098,VLOOKUP($I1047098,'[1]Price List, Weapons &amp; Items'!B$1:D$1048576,3,0))</f>
        <v>Armored Utility Vehicle (AUV)</v>
      </c>
      <c r="L1047098" s="8" t="n">
        <f aca="false">VLOOKUP(I1047098,'[1]Price List, Weapons &amp; Items'!B$1:E$1048576,4,0)</f>
        <v>0</v>
      </c>
      <c r="M1047098" s="9" t="n">
        <v>200</v>
      </c>
      <c r="N1047098" s="9" t="s">
        <v>166</v>
      </c>
      <c r="O1047098" s="9" t="n">
        <f aca="false">VLOOKUP($I1047098,'[1]Price List, Weapons &amp; Items'!B$1:G$1048576,6,0)</f>
        <v>405530</v>
      </c>
      <c r="P1047098" s="6" t="str">
        <f aca="false">IF(TYPE(M1047098)=1,IF(TYPE(O1047098)=1,M1047098*O1047098,"No price"),".")</f>
        <v>No price</v>
      </c>
      <c r="Q1047098" s="6" t="str">
        <f aca="false">IF(TYPE(N1047098)=1,IF(TYPE(O1047098)=1,N1047098*O1047098,"No price"),".")</f>
        <v>.</v>
      </c>
      <c r="R1047098" s="6" t="str">
        <f aca="false">IF(AG1047098=1,IF(H1047098&lt;&gt;"Not given",H1047098,IF(TYPE(H1047098)=2,IF(SUMIFS(#REF!,#REF!,A1047098)&gt;0,SUMIFS(#REF!,#REF!,A1047098),"."),"Format error")),"")</f>
        <v/>
      </c>
      <c r="S1047098" s="6" t="str">
        <f aca="false">IF(AND(AG1047098=1,R1047098&lt;&gt;".")=TRUE(),R1047098/VLOOKUP(G1047098,'[1]Exchange Rates'!B$1:C$1048576,2,0),IF(R1047098=".",".",""))</f>
        <v/>
      </c>
      <c r="T1047098" s="6" t="str">
        <f aca="false">IF(AG1047098=1,IF(AI1047098="Value is not given at all",".",IF(AI1047098="Value is given by the source",S1047098,IF(AI1047098="Value is calculated with prices",(IF(SUMIFS(#REF!,#REF!,A1047098)&gt;0,SUMIFS(#REF!,#REF!,A1047098),"."))/VLOOKUP("USD",'[1]Exchange Rates'!B$1:C$1048576,2,0),"Error with coding"))),"")</f>
        <v/>
      </c>
      <c r="U1047098" s="5" t="s">
        <v>63</v>
      </c>
      <c r="V1047098" s="42" t="s">
        <v>447</v>
      </c>
      <c r="W1047098" s="34" t="s">
        <v>95</v>
      </c>
      <c r="X1047098" s="45" t="s">
        <v>99</v>
      </c>
      <c r="Y1047098" s="34" t="s">
        <v>115</v>
      </c>
      <c r="Z1047098" s="5" t="n">
        <v>0</v>
      </c>
      <c r="AA1047098" s="5" t="n">
        <v>0</v>
      </c>
      <c r="AB1047098" s="5" t="n">
        <f aca="false">IF(AND(D1047098="Humanitarian", AE1047098&lt;&gt;"."), 1, 0)</f>
        <v>0</v>
      </c>
      <c r="AC1047098" s="5" t="n">
        <f aca="false">IF(OR(M1047098="undisclosed", M1047098="."), 0, IF(M1047098=N1047098, 1, 0))</f>
        <v>0</v>
      </c>
      <c r="AD1047098" s="5" t="n">
        <v>0</v>
      </c>
      <c r="AE1047098" s="91" t="s">
        <v>62</v>
      </c>
      <c r="AF1047098" s="12" t="str">
        <f aca="false">""</f>
        <v/>
      </c>
      <c r="AG1047098" s="36" t="n">
        <v>0</v>
      </c>
      <c r="AH1047098" s="36" t="s">
        <v>66</v>
      </c>
      <c r="AI1047098" s="36" t="s">
        <v>67</v>
      </c>
      <c r="AJ1047098" s="36" t="n">
        <v>1</v>
      </c>
      <c r="AK1047098" s="36" t="n">
        <v>10</v>
      </c>
      <c r="AL1047098" s="36" t="n">
        <v>0</v>
      </c>
      <c r="AM1047098" s="36" t="n">
        <f aca="false">IF(OR(AN1047098="2022-2023",AN1047098=2022), 1, 0)</f>
        <v>1</v>
      </c>
      <c r="AN1047098" s="36" t="s">
        <v>68</v>
      </c>
      <c r="AO1047098" s="36" t="n">
        <f aca="false">VLOOKUP($I1047098,'[1]Price List, Weapons &amp; Items'!B$1:F$1048576,5,0)</f>
        <v>1</v>
      </c>
      <c r="AP1047098" s="36" t="n">
        <f aca="false">IF(AND(AO1047098=1,M1047098="undisclosed")=TRUE(),1,0)</f>
        <v>0</v>
      </c>
      <c r="AQ1047098" s="36" t="n">
        <f aca="false">IF(AND(AO1047098=1,N1047098="undisclosed")=TRUE(),1,0)</f>
        <v>1</v>
      </c>
      <c r="AR1047098" s="36" t="n">
        <f aca="false">IFERROR(IF(SEARCH("ammuni",I1047098,1)&gt;0,1,0),0)</f>
        <v>0</v>
      </c>
      <c r="AS1047098" s="5" t="str">
        <f aca="false">VLOOKUP($I1047098,'[1]Price List, Weapons &amp; Items'!B$1:L$1048576,COLUMN('[1]Price List, Weapons &amp; Items'!$J$11)-1,0)</f>
        <v>Contract</v>
      </c>
      <c r="AT1047098" s="5" t="str">
        <f aca="false">IF(I1047098=".",".",VLOOKUP($I1047098,'[1]Price List, Weapons &amp; Items'!B$1:J$1048576,3,0))</f>
        <v>Armored Utility Vehicle (AUV)</v>
      </c>
      <c r="AU1047098" s="13" t="str">
        <f aca="true">IF(AG1047098=1,(OFFSET(I1047098,0,0,COUNTIF(#REF!,A1047098),1)),"")</f>
        <v/>
      </c>
      <c r="AV1047098" s="5" t="n">
        <f aca="false">VLOOKUP($I1047098,'[1]Price List, Weapons &amp; Items'!B$1:L$1048576,COLUMN('[1]Price List, Weapons &amp; Items'!$L$11)-1,0)</f>
        <v>0</v>
      </c>
      <c r="AW1047098" s="5" t="n">
        <f aca="false">IF(U1047098="Yes",1,0)</f>
        <v>1</v>
      </c>
      <c r="AX1047098" s="5" t="n">
        <f aca="false">IF(D1047098="Military",IF(OR(IFERROR(SEARCH("equipment",E1047098,1),0)&gt;0,IFERROR(SEARCH("weapons",E1047098,1),0)&gt;0),1,0),0)</f>
        <v>1</v>
      </c>
      <c r="AY1047098" s="5" t="str">
        <f aca="false">IFERROR(IF(VALUE(TEXT(C1047098,"mm"))=IF(AK1047098&gt;12,AK1047098-12,AK1047098),".",IF(TEXT(C1047098,"mm")="01",".",1)),"Value is not in date format")</f>
        <v>.</v>
      </c>
      <c r="AZ1047098" s="5" t="str">
        <f aca="false">IF(AND(A1047098=A1047097,C1047098=C1047097)=TRUE(),IF(F1047098=F1047097,".","1"),".")</f>
        <v>.</v>
      </c>
      <c r="BA1047098" s="5" t="str">
        <f aca="false">IF(AND(_xlfn.ISFORMULA(R1047098),_xlfn.ISFORMULA(S1047098),_xlfn.ISFORMULA(T1047098))=TRUE(),".",1)</f>
        <v>.</v>
      </c>
      <c r="BB1047098" s="5" t="str">
        <f aca="false">IF(T1047098&lt;&gt;".",IF(T1047098&gt;S1047098,1,"."),".")</f>
        <v>.</v>
      </c>
      <c r="BC1047098" s="5" t="n">
        <f aca="false">IFERROR(VLOOKUP(B1047098,'[1]Share, Heavy Weapons to Ukraine'!B$1:AA$1048576,COLUMN('[1]Share, Heavy Weapons to Ukraine'!C1047107)-1,0),0)</f>
        <v>1</v>
      </c>
      <c r="BD1047098" s="5" t="n">
        <f aca="false">VLOOKUP(Sheet1!B1047098,'[1]Country Summary (€)'!B$1:F$1048576,COLUMN('[1]Country Summary (€)'!C1047108)-1,FALSE())</f>
        <v>0</v>
      </c>
      <c r="BE1047098" s="5" t="str">
        <f aca="false">IF(AND(AG1047098=1,D1047098="Military",H1047098&lt;&gt;"Not given")=TRUE(),IF(SUMIFS(#REF!,#REF!,A1047098)&gt;0,ABS((SUMIFS(#REF!,#REF!,A1047098)/VLOOKUP("USD",'[1]Exchange Rates'!B$1:C$1048576,2,0)))/S1047098,"."),".")</f>
        <v>.</v>
      </c>
      <c r="BF1047098" s="1" t="str">
        <f aca="false">IF(AND(AG1047098=1,D1047098="Military",H1047098&lt;&gt;"Not given")=TRUE(),IF(SUMIFS(#REF!,#REF!,A1047098)&gt;0,IF((ABS((SUMIFS(#REF!,#REF!,A1047098)/VLOOKUP("USD",'[1]Exchange Rates'!B$1:C$1048576,2,0)))/S1047098)&gt;1,(SUMIFS(#REF!,#REF!,A1047098)-S1047098)/S1047098,(S1047098-SUMIFS(#REF!,#REF!,A1047098))/SUMIFS(#REF!,#REF!,A1047098)),"."),".")</f>
        <v>.</v>
      </c>
    </row>
    <row r="1047099" customFormat="false" ht="15.75" hidden="false" customHeight="true" outlineLevel="0" collapsed="false">
      <c r="A1047099" s="37" t="s">
        <v>444</v>
      </c>
      <c r="B1047099" s="37" t="s">
        <v>57</v>
      </c>
      <c r="C1047099" s="38" t="n">
        <v>44838</v>
      </c>
      <c r="D1047099" s="37" t="s">
        <v>105</v>
      </c>
      <c r="E1047099" s="37" t="s">
        <v>370</v>
      </c>
      <c r="F1047099" s="90" t="s">
        <v>446</v>
      </c>
      <c r="G1047099" s="5" t="s">
        <v>61</v>
      </c>
      <c r="H1047099" s="53" t="n">
        <v>625000000</v>
      </c>
      <c r="I1047099" s="1" t="s">
        <v>449</v>
      </c>
      <c r="J1047099" s="7" t="str">
        <f aca="false">VLOOKUP($I1047099,'[1]Price List, Weapons &amp; Items'!B$1:C$1048576,2,0)</f>
        <v>Ammunition for heavy weapon</v>
      </c>
      <c r="K1047099" s="7" t="str">
        <f aca="false">IF(I1047099=".",I1047099,VLOOKUP($I1047099,'[1]Price List, Weapons &amp; Items'!B$1:D$1048576,3,0))</f>
        <v>Howitzer ammunition</v>
      </c>
      <c r="L1047099" s="8" t="n">
        <f aca="false">VLOOKUP(I1047099,'[1]Price List, Weapons &amp; Items'!B$1:E$1048576,4,0)</f>
        <v>0</v>
      </c>
      <c r="M1047099" s="9" t="s">
        <v>166</v>
      </c>
      <c r="N1047099" s="9" t="s">
        <v>166</v>
      </c>
      <c r="O1047099" s="9" t="n">
        <f aca="false">VLOOKUP($I1047099,'[1]Price List, Weapons &amp; Items'!B$1:G$1048576,6,0)</f>
        <v>2000</v>
      </c>
      <c r="P1047099" s="6" t="str">
        <f aca="false">IF(TYPE(M1047099)=1,IF(TYPE(O1047099)=1,M1047099*O1047099,"No price"),".")</f>
        <v>.</v>
      </c>
      <c r="Q1047099" s="6" t="str">
        <f aca="false">IF(TYPE(N1047099)=1,IF(TYPE(O1047099)=1,N1047099*O1047099,"No price"),".")</f>
        <v>.</v>
      </c>
      <c r="R1047099" s="6" t="str">
        <f aca="false">IF(AG1047099=1,IF(H1047099&lt;&gt;"Not given",H1047099,IF(TYPE(H1047099)=2,IF(SUMIFS(#REF!,#REF!,A1047099)&gt;0,SUMIFS(#REF!,#REF!,A1047099),"."),"Format error")),"")</f>
        <v/>
      </c>
      <c r="S1047099" s="6" t="str">
        <f aca="false">IF(AND(AG1047099=1,R1047099&lt;&gt;".")=TRUE(),R1047099/VLOOKUP(G1047099,'[1]Exchange Rates'!B$1:C$1048576,2,0),IF(R1047099=".",".",""))</f>
        <v/>
      </c>
      <c r="T1047099" s="6" t="str">
        <f aca="false">IF(AG1047099=1,IF(AI1047099="Value is not given at all",".",IF(AI1047099="Value is given by the source",S1047099,IF(AI1047099="Value is calculated with prices",(IF(SUMIFS(#REF!,#REF!,A1047099)&gt;0,SUMIFS(#REF!,#REF!,A1047099),"."))/VLOOKUP("USD",'[1]Exchange Rates'!B$1:C$1048576,2,0),"Error with coding"))),"")</f>
        <v/>
      </c>
      <c r="U1047099" s="5" t="s">
        <v>63</v>
      </c>
      <c r="V1047099" s="42" t="s">
        <v>447</v>
      </c>
      <c r="W1047099" s="34" t="s">
        <v>95</v>
      </c>
      <c r="X1047099" s="45" t="s">
        <v>99</v>
      </c>
      <c r="Y1047099" s="34" t="s">
        <v>118</v>
      </c>
      <c r="Z1047099" s="5" t="n">
        <v>0</v>
      </c>
      <c r="AA1047099" s="5" t="n">
        <v>0</v>
      </c>
      <c r="AB1047099" s="5" t="n">
        <f aca="false">IF(AND(D1047099="Humanitarian", AE1047099&lt;&gt;"."), 1, 0)</f>
        <v>0</v>
      </c>
      <c r="AC1047099" s="5" t="n">
        <f aca="false">IF(OR(M1047099="undisclosed", M1047099="."), 0, IF(M1047099=N1047099, 1, 0))</f>
        <v>0</v>
      </c>
      <c r="AD1047099" s="5" t="n">
        <v>0</v>
      </c>
      <c r="AE1047099" s="91" t="s">
        <v>62</v>
      </c>
      <c r="AF1047099" s="12" t="str">
        <f aca="false">""</f>
        <v/>
      </c>
      <c r="AG1047099" s="36" t="n">
        <v>0</v>
      </c>
      <c r="AH1047099" s="36" t="s">
        <v>66</v>
      </c>
      <c r="AI1047099" s="36" t="s">
        <v>67</v>
      </c>
      <c r="AJ1047099" s="36" t="n">
        <v>1</v>
      </c>
      <c r="AK1047099" s="36" t="n">
        <v>10</v>
      </c>
      <c r="AL1047099" s="36" t="n">
        <v>0</v>
      </c>
      <c r="AM1047099" s="36" t="n">
        <f aca="false">IF(OR(AN1047099="2022-2023",AN1047099=2022), 1, 0)</f>
        <v>1</v>
      </c>
      <c r="AN1047099" s="36" t="s">
        <v>68</v>
      </c>
      <c r="AO1047099" s="36" t="n">
        <f aca="false">VLOOKUP($I1047099,'[1]Price List, Weapons &amp; Items'!B$1:F$1048576,5,0)</f>
        <v>0</v>
      </c>
      <c r="AP1047099" s="36" t="n">
        <f aca="false">IF(AND(AO1047099=1,M1047099="undisclosed")=TRUE(),1,0)</f>
        <v>0</v>
      </c>
      <c r="AQ1047099" s="36" t="n">
        <f aca="false">IF(AND(AO1047099=1,N1047099="undisclosed")=TRUE(),1,0)</f>
        <v>0</v>
      </c>
      <c r="AR1047099" s="36" t="n">
        <f aca="false">IFERROR(IF(SEARCH("ammuni",I1047099,1)&gt;0,1,0),0)</f>
        <v>0</v>
      </c>
      <c r="AS1047099" s="5" t="str">
        <f aca="false">VLOOKUP($I1047099,'[1]Price List, Weapons &amp; Items'!B$1:L$1048576,COLUMN('[1]Price List, Weapons &amp; Items'!$J$11)-1,0)</f>
        <v>Media reports (incl. social media)</v>
      </c>
      <c r="AT1047099" s="5" t="str">
        <f aca="false">IF(I1047099=".",".",VLOOKUP($I1047099,'[1]Price List, Weapons &amp; Items'!B$1:J$1048576,3,0))</f>
        <v>Howitzer ammunition</v>
      </c>
      <c r="AU1047099" s="13" t="str">
        <f aca="true">IF(AG1047099=1,(OFFSET(I1047099,0,0,COUNTIF(#REF!,A1047099),1)),"")</f>
        <v/>
      </c>
      <c r="AV1047099" s="5" t="n">
        <f aca="false">VLOOKUP($I1047099,'[1]Price List, Weapons &amp; Items'!B$1:L$1048576,COLUMN('[1]Price List, Weapons &amp; Items'!$L$11)-1,0)</f>
        <v>0</v>
      </c>
      <c r="AW1047099" s="5" t="n">
        <f aca="false">IF(U1047099="Yes",1,0)</f>
        <v>1</v>
      </c>
      <c r="AX1047099" s="5" t="n">
        <f aca="false">IF(D1047099="Military",IF(OR(IFERROR(SEARCH("equipment",E1047099,1),0)&gt;0,IFERROR(SEARCH("weapons",E1047099,1),0)&gt;0),1,0),0)</f>
        <v>1</v>
      </c>
      <c r="AY1047099" s="5" t="str">
        <f aca="false">IFERROR(IF(VALUE(TEXT(C1047099,"mm"))=IF(AK1047099&gt;12,AK1047099-12,AK1047099),".",IF(TEXT(C1047099,"mm")="01",".",1)),"Value is not in date format")</f>
        <v>.</v>
      </c>
      <c r="AZ1047099" s="5" t="str">
        <f aca="false">IF(AND(A1047099=A1047098,C1047099=C1047098)=TRUE(),IF(F1047099=F1047098,".","1"),".")</f>
        <v>.</v>
      </c>
      <c r="BA1047099" s="5" t="str">
        <f aca="false">IF(AND(_xlfn.ISFORMULA(R1047099),_xlfn.ISFORMULA(S1047099),_xlfn.ISFORMULA(T1047099))=TRUE(),".",1)</f>
        <v>.</v>
      </c>
      <c r="BB1047099" s="5" t="str">
        <f aca="false">IF(T1047099&lt;&gt;".",IF(T1047099&gt;S1047099,1,"."),".")</f>
        <v>.</v>
      </c>
      <c r="BC1047099" s="5" t="n">
        <f aca="false">IFERROR(VLOOKUP(B1047099,'[1]Share, Heavy Weapons to Ukraine'!B$1:AA$1048576,COLUMN('[1]Share, Heavy Weapons to Ukraine'!C1047108)-1,0),0)</f>
        <v>1</v>
      </c>
      <c r="BD1047099" s="5" t="n">
        <f aca="false">VLOOKUP(Sheet1!B1047099,'[1]Country Summary (€)'!B$1:F$1048576,COLUMN('[1]Country Summary (€)'!C1047109)-1,FALSE())</f>
        <v>0</v>
      </c>
      <c r="BE1047099" s="5" t="str">
        <f aca="false">IF(AND(AG1047099=1,D1047099="Military",H1047099&lt;&gt;"Not given")=TRUE(),IF(SUMIFS(#REF!,#REF!,A1047099)&gt;0,ABS((SUMIFS(#REF!,#REF!,A1047099)/VLOOKUP("USD",'[1]Exchange Rates'!B$1:C$1048576,2,0)))/S1047099,"."),".")</f>
        <v>.</v>
      </c>
      <c r="BF1047099" s="1" t="str">
        <f aca="false">IF(AND(AG1047099=1,D1047099="Military",H1047099&lt;&gt;"Not given")=TRUE(),IF(SUMIFS(#REF!,#REF!,A1047099)&gt;0,IF((ABS((SUMIFS(#REF!,#REF!,A1047099)/VLOOKUP("USD",'[1]Exchange Rates'!B$1:C$1048576,2,0)))/S1047099)&gt;1,(SUMIFS(#REF!,#REF!,A1047099)-S1047099)/S1047099,(S1047099-SUMIFS(#REF!,#REF!,A1047099))/SUMIFS(#REF!,#REF!,A1047099)),"."),".")</f>
        <v>.</v>
      </c>
    </row>
    <row r="1047100" customFormat="false" ht="15.75" hidden="false" customHeight="true" outlineLevel="0" collapsed="false">
      <c r="A1047100" s="37" t="s">
        <v>444</v>
      </c>
      <c r="B1047100" s="37" t="s">
        <v>57</v>
      </c>
      <c r="C1047100" s="38" t="n">
        <v>44838</v>
      </c>
      <c r="D1047100" s="37" t="s">
        <v>105</v>
      </c>
      <c r="E1047100" s="37" t="s">
        <v>370</v>
      </c>
      <c r="F1047100" s="90" t="s">
        <v>446</v>
      </c>
      <c r="G1047100" s="5" t="s">
        <v>61</v>
      </c>
      <c r="H1047100" s="53" t="n">
        <v>625000000</v>
      </c>
      <c r="I1047100" s="1" t="s">
        <v>280</v>
      </c>
      <c r="J1047100" s="7" t="str">
        <f aca="false">VLOOKUP($I1047100,'[1]Price List, Weapons &amp; Items'!B$1:C$1048576,2,0)</f>
        <v>Ammunition for heavy weapon</v>
      </c>
      <c r="K1047100" s="7" t="str">
        <f aca="false">IF(I1047100=".",I1047100,VLOOKUP($I1047100,'[1]Price List, Weapons &amp; Items'!B$1:D$1048576,3,0))</f>
        <v>Mortar ammunition</v>
      </c>
      <c r="L1047100" s="8" t="n">
        <f aca="false">VLOOKUP(I1047100,'[1]Price List, Weapons &amp; Items'!B$1:E$1048576,4,0)</f>
        <v>0</v>
      </c>
      <c r="M1047100" s="9" t="s">
        <v>166</v>
      </c>
      <c r="N1047100" s="9" t="s">
        <v>166</v>
      </c>
      <c r="O1047100" s="9" t="n">
        <f aca="false">VLOOKUP($I1047100,'[1]Price List, Weapons &amp; Items'!B$1:G$1048576,6,0)</f>
        <v>109.89</v>
      </c>
      <c r="P1047100" s="6" t="str">
        <f aca="false">IF(TYPE(M1047100)=1,IF(TYPE(O1047100)=1,M1047100*O1047100,"No price"),".")</f>
        <v>.</v>
      </c>
      <c r="Q1047100" s="6" t="str">
        <f aca="false">IF(TYPE(N1047100)=1,IF(TYPE(O1047100)=1,N1047100*O1047100,"No price"),".")</f>
        <v>.</v>
      </c>
      <c r="R1047100" s="6" t="str">
        <f aca="false">IF(AG1047100=1,IF(H1047100&lt;&gt;"Not given",H1047100,IF(TYPE(H1047100)=2,IF(SUMIFS(#REF!,#REF!,A1047100)&gt;0,SUMIFS(#REF!,#REF!,A1047100),"."),"Format error")),"")</f>
        <v/>
      </c>
      <c r="S1047100" s="6" t="str">
        <f aca="false">IF(AND(AG1047100=1,R1047100&lt;&gt;".")=TRUE(),R1047100/VLOOKUP(G1047100,'[1]Exchange Rates'!B$1:C$1048576,2,0),IF(R1047100=".",".",""))</f>
        <v/>
      </c>
      <c r="T1047100" s="6" t="str">
        <f aca="false">IF(AG1047100=1,IF(AI1047100="Value is not given at all",".",IF(AI1047100="Value is given by the source",S1047100,IF(AI1047100="Value is calculated with prices",(IF(SUMIFS(#REF!,#REF!,A1047100)&gt;0,SUMIFS(#REF!,#REF!,A1047100),"."))/VLOOKUP("USD",'[1]Exchange Rates'!B$1:C$1048576,2,0),"Error with coding"))),"")</f>
        <v/>
      </c>
      <c r="U1047100" s="5" t="s">
        <v>63</v>
      </c>
      <c r="V1047100" s="42" t="s">
        <v>447</v>
      </c>
      <c r="W1047100" s="34" t="s">
        <v>95</v>
      </c>
      <c r="X1047100" s="45" t="s">
        <v>99</v>
      </c>
      <c r="Y1047100" s="34" t="s">
        <v>120</v>
      </c>
      <c r="Z1047100" s="5" t="n">
        <v>0</v>
      </c>
      <c r="AA1047100" s="5" t="n">
        <v>0</v>
      </c>
      <c r="AB1047100" s="5" t="n">
        <f aca="false">IF(AND(D1047100="Humanitarian", AE1047100&lt;&gt;"."), 1, 0)</f>
        <v>0</v>
      </c>
      <c r="AC1047100" s="5" t="n">
        <f aca="false">IF(OR(M1047100="undisclosed", M1047100="."), 0, IF(M1047100=N1047100, 1, 0))</f>
        <v>0</v>
      </c>
      <c r="AD1047100" s="5" t="n">
        <v>0</v>
      </c>
      <c r="AE1047100" s="91" t="s">
        <v>62</v>
      </c>
      <c r="AF1047100" s="12" t="str">
        <f aca="false">""</f>
        <v/>
      </c>
      <c r="AG1047100" s="36" t="n">
        <v>0</v>
      </c>
      <c r="AH1047100" s="36" t="s">
        <v>66</v>
      </c>
      <c r="AI1047100" s="36" t="s">
        <v>67</v>
      </c>
      <c r="AJ1047100" s="36" t="n">
        <v>1</v>
      </c>
      <c r="AK1047100" s="36" t="n">
        <v>10</v>
      </c>
      <c r="AL1047100" s="36" t="n">
        <v>0</v>
      </c>
      <c r="AM1047100" s="36" t="n">
        <f aca="false">IF(OR(AN1047100="2022-2023",AN1047100=2022), 1, 0)</f>
        <v>1</v>
      </c>
      <c r="AN1047100" s="36" t="s">
        <v>68</v>
      </c>
      <c r="AO1047100" s="36" t="n">
        <f aca="false">VLOOKUP($I1047100,'[1]Price List, Weapons &amp; Items'!B$1:F$1048576,5,0)</f>
        <v>0</v>
      </c>
      <c r="AP1047100" s="36" t="n">
        <f aca="false">IF(AND(AO1047100=1,M1047100="undisclosed")=TRUE(),1,0)</f>
        <v>0</v>
      </c>
      <c r="AQ1047100" s="36" t="n">
        <f aca="false">IF(AND(AO1047100=1,N1047100="undisclosed")=TRUE(),1,0)</f>
        <v>0</v>
      </c>
      <c r="AR1047100" s="36" t="n">
        <f aca="false">IFERROR(IF(SEARCH("ammuni",I1047100,1)&gt;0,1,0),0)</f>
        <v>0</v>
      </c>
      <c r="AS1047100" s="5" t="str">
        <f aca="false">VLOOKUP($I1047100,'[1]Price List, Weapons &amp; Items'!B$1:L$1048576,COLUMN('[1]Price List, Weapons &amp; Items'!$J$11)-1,0)</f>
        <v>Government information</v>
      </c>
      <c r="AT1047100" s="5" t="str">
        <f aca="false">IF(I1047100=".",".",VLOOKUP($I1047100,'[1]Price List, Weapons &amp; Items'!B$1:J$1048576,3,0))</f>
        <v>Mortar ammunition</v>
      </c>
      <c r="AU1047100" s="13" t="str">
        <f aca="true">IF(AG1047100=1,(OFFSET(I1047100,0,0,COUNTIF(#REF!,A1047100),1)),"")</f>
        <v/>
      </c>
      <c r="AV1047100" s="5" t="n">
        <f aca="false">VLOOKUP($I1047100,'[1]Price List, Weapons &amp; Items'!B$1:L$1048576,COLUMN('[1]Price List, Weapons &amp; Items'!$L$11)-1,0)</f>
        <v>0</v>
      </c>
      <c r="AW1047100" s="5" t="n">
        <f aca="false">IF(U1047100="Yes",1,0)</f>
        <v>1</v>
      </c>
      <c r="AX1047100" s="5" t="n">
        <f aca="false">IF(D1047100="Military",IF(OR(IFERROR(SEARCH("equipment",E1047100,1),0)&gt;0,IFERROR(SEARCH("weapons",E1047100,1),0)&gt;0),1,0),0)</f>
        <v>1</v>
      </c>
      <c r="AY1047100" s="5" t="str">
        <f aca="false">IFERROR(IF(VALUE(TEXT(C1047100,"mm"))=IF(AK1047100&gt;12,AK1047100-12,AK1047100),".",IF(TEXT(C1047100,"mm")="01",".",1)),"Value is not in date format")</f>
        <v>.</v>
      </c>
      <c r="AZ1047100" s="5" t="str">
        <f aca="false">IF(AND(A1047100=A1047099,C1047100=C1047099)=TRUE(),IF(F1047100=F1047099,".","1"),".")</f>
        <v>.</v>
      </c>
      <c r="BA1047100" s="5" t="str">
        <f aca="false">IF(AND(_xlfn.ISFORMULA(R1047100),_xlfn.ISFORMULA(S1047100),_xlfn.ISFORMULA(T1047100))=TRUE(),".",1)</f>
        <v>.</v>
      </c>
      <c r="BB1047100" s="5" t="str">
        <f aca="false">IF(T1047100&lt;&gt;".",IF(T1047100&gt;S1047100,1,"."),".")</f>
        <v>.</v>
      </c>
      <c r="BC1047100" s="5" t="n">
        <f aca="false">IFERROR(VLOOKUP(B1047100,'[1]Share, Heavy Weapons to Ukraine'!B$1:AA$1048576,COLUMN('[1]Share, Heavy Weapons to Ukraine'!C1047109)-1,0),0)</f>
        <v>1</v>
      </c>
      <c r="BD1047100" s="5" t="n">
        <f aca="false">VLOOKUP(Sheet1!B1047100,'[1]Country Summary (€)'!B$1:F$1048576,COLUMN('[1]Country Summary (€)'!C1047110)-1,FALSE())</f>
        <v>0</v>
      </c>
      <c r="BE1047100" s="5" t="str">
        <f aca="false">IF(AND(AG1047100=1,D1047100="Military",H1047100&lt;&gt;"Not given")=TRUE(),IF(SUMIFS(#REF!,#REF!,A1047100)&gt;0,ABS((SUMIFS(#REF!,#REF!,A1047100)/VLOOKUP("USD",'[1]Exchange Rates'!B$1:C$1048576,2,0)))/S1047100,"."),".")</f>
        <v>.</v>
      </c>
      <c r="BF1047100" s="1" t="str">
        <f aca="false">IF(AND(AG1047100=1,D1047100="Military",H1047100&lt;&gt;"Not given")=TRUE(),IF(SUMIFS(#REF!,#REF!,A1047100)&gt;0,IF((ABS((SUMIFS(#REF!,#REF!,A1047100)/VLOOKUP("USD",'[1]Exchange Rates'!B$1:C$1048576,2,0)))/S1047100)&gt;1,(SUMIFS(#REF!,#REF!,A1047100)-S1047100)/S1047100,(S1047100-SUMIFS(#REF!,#REF!,A1047100))/SUMIFS(#REF!,#REF!,A1047100)),"."),".")</f>
        <v>.</v>
      </c>
    </row>
    <row r="1047101" customFormat="false" ht="15.75" hidden="false" customHeight="true" outlineLevel="0" collapsed="false">
      <c r="A1047101" s="37" t="s">
        <v>444</v>
      </c>
      <c r="B1047101" s="37" t="s">
        <v>57</v>
      </c>
      <c r="C1047101" s="38" t="n">
        <v>44848</v>
      </c>
      <c r="D1047101" s="37" t="s">
        <v>105</v>
      </c>
      <c r="E1047101" s="37" t="s">
        <v>370</v>
      </c>
      <c r="F1047101" s="90" t="s">
        <v>450</v>
      </c>
      <c r="G1047101" s="5" t="s">
        <v>61</v>
      </c>
      <c r="H1047101" s="53" t="n">
        <v>725000000</v>
      </c>
      <c r="I1047101" s="1" t="s">
        <v>231</v>
      </c>
      <c r="J1047101" s="7" t="str">
        <f aca="false">VLOOKUP($I1047101,'[1]Price List, Weapons &amp; Items'!B$1:C$1048576,2,0)</f>
        <v>Ammunition for heavy weapon</v>
      </c>
      <c r="K1047101" s="7" t="str">
        <f aca="false">IF(I1047101=".",I1047101,VLOOKUP($I1047101,'[1]Price List, Weapons &amp; Items'!B$1:D$1048576,3,0))</f>
        <v>227mm MLRS ammunition</v>
      </c>
      <c r="L1047101" s="8" t="n">
        <f aca="false">VLOOKUP(I1047101,'[1]Price List, Weapons &amp; Items'!B$1:E$1048576,4,0)</f>
        <v>0</v>
      </c>
      <c r="M1047101" s="9" t="s">
        <v>166</v>
      </c>
      <c r="N1047101" s="9" t="s">
        <v>166</v>
      </c>
      <c r="O1047101" s="9" t="n">
        <f aca="false">VLOOKUP($I1047101,'[1]Price List, Weapons &amp; Items'!B$1:G$1048576,6,0)</f>
        <v>150000</v>
      </c>
      <c r="P1047101" s="6" t="str">
        <f aca="false">IF(TYPE(M1047101)=1,IF(TYPE(O1047101)=1,M1047101*O1047101,"No price"),".")</f>
        <v>.</v>
      </c>
      <c r="Q1047101" s="6" t="str">
        <f aca="false">IF(TYPE(N1047101)=1,IF(TYPE(O1047101)=1,N1047101*O1047101,"No price"),".")</f>
        <v>.</v>
      </c>
      <c r="R1047101" s="6" t="str">
        <f aca="false">IF(AG1047101=1,IF(H1047101&lt;&gt;"Not given",H1047101,IF(TYPE(H1047101)=2,IF(SUMIFS(#REF!,#REF!,A1047101)&gt;0,SUMIFS(#REF!,#REF!,A1047101),"."),"Format error")),"")</f>
        <v/>
      </c>
      <c r="S1047101" s="6" t="str">
        <f aca="false">IF(AND(AG1047101=1,R1047101&lt;&gt;".")=TRUE(),R1047101/VLOOKUP(G1047101,'[1]Exchange Rates'!B$1:C$1048576,2,0),IF(R1047101=".",".",""))</f>
        <v/>
      </c>
      <c r="T1047101" s="6" t="str">
        <f aca="false">IF(AG1047101=1,IF(AI1047101="Value is not given at all",".",IF(AI1047101="Value is given by the source",S1047101,IF(AI1047101="Value is calculated with prices",(IF(SUMIFS(#REF!,#REF!,A1047101)&gt;0,SUMIFS(#REF!,#REF!,A1047101),"."))/VLOOKUP("USD",'[1]Exchange Rates'!B$1:C$1048576,2,0),"Error with coding"))),"")</f>
        <v/>
      </c>
      <c r="U1047101" s="5" t="s">
        <v>63</v>
      </c>
      <c r="V1047101" s="42" t="s">
        <v>451</v>
      </c>
      <c r="W1047101" s="34" t="s">
        <v>95</v>
      </c>
      <c r="X1047101" s="45" t="s">
        <v>99</v>
      </c>
      <c r="Y1047101" s="34" t="s">
        <v>122</v>
      </c>
      <c r="Z1047101" s="5" t="n">
        <v>0</v>
      </c>
      <c r="AA1047101" s="5" t="n">
        <v>0</v>
      </c>
      <c r="AB1047101" s="5" t="n">
        <f aca="false">IF(AND(D1047101="Humanitarian", AE1047101&lt;&gt;"."), 1, 0)</f>
        <v>0</v>
      </c>
      <c r="AC1047101" s="5" t="n">
        <f aca="false">IF(OR(M1047101="undisclosed", M1047101="."), 0, IF(M1047101=N1047101, 1, 0))</f>
        <v>0</v>
      </c>
      <c r="AD1047101" s="5" t="n">
        <v>0</v>
      </c>
      <c r="AE1047101" s="91" t="s">
        <v>62</v>
      </c>
      <c r="AF1047101" s="12" t="str">
        <f aca="false">""</f>
        <v/>
      </c>
      <c r="AG1047101" s="36" t="n">
        <v>0</v>
      </c>
      <c r="AH1047101" s="36" t="s">
        <v>66</v>
      </c>
      <c r="AI1047101" s="36" t="s">
        <v>67</v>
      </c>
      <c r="AJ1047101" s="36" t="n">
        <v>1</v>
      </c>
      <c r="AK1047101" s="36" t="n">
        <v>10</v>
      </c>
      <c r="AL1047101" s="36" t="n">
        <v>0</v>
      </c>
      <c r="AM1047101" s="36" t="n">
        <f aca="false">IF(OR(AN1047101="2022-2023",AN1047101=2022), 1, 0)</f>
        <v>1</v>
      </c>
      <c r="AN1047101" s="36" t="s">
        <v>68</v>
      </c>
      <c r="AO1047101" s="36" t="n">
        <f aca="false">VLOOKUP($I1047101,'[1]Price List, Weapons &amp; Items'!B$1:F$1048576,5,0)</f>
        <v>1</v>
      </c>
      <c r="AP1047101" s="36" t="n">
        <f aca="false">IF(AND(AO1047101=1,M1047101="undisclosed")=TRUE(),1,0)</f>
        <v>1</v>
      </c>
      <c r="AQ1047101" s="36" t="n">
        <f aca="false">IF(AND(AO1047101=1,N1047101="undisclosed")=TRUE(),1,0)</f>
        <v>1</v>
      </c>
      <c r="AR1047101" s="36" t="n">
        <f aca="false">IFERROR(IF(SEARCH("ammuni",I1047101,1)&gt;0,1,0),0)</f>
        <v>1</v>
      </c>
      <c r="AS1047101" s="5" t="str">
        <f aca="false">VLOOKUP($I1047101,'[1]Price List, Weapons &amp; Items'!B$1:L$1048576,COLUMN('[1]Price List, Weapons &amp; Items'!$J$11)-1,0)</f>
        <v>Media reports (incl. social media)</v>
      </c>
      <c r="AT1047101" s="5" t="str">
        <f aca="false">IF(I1047101=".",".",VLOOKUP($I1047101,'[1]Price List, Weapons &amp; Items'!B$1:J$1048576,3,0))</f>
        <v>227mm MLRS ammunition</v>
      </c>
      <c r="AU1047101" s="13" t="str">
        <f aca="true">IF(AG1047101=1,(OFFSET(I1047101,0,0,COUNTIF(#REF!,A1047101),1)),"")</f>
        <v/>
      </c>
      <c r="AV1047101" s="5" t="str">
        <f aca="false">VLOOKUP($I1047101,'[1]Price List, Weapons &amp; Items'!B$1:L$1048576,COLUMN('[1]Price List, Weapons &amp; Items'!$L$11)-1,0)</f>
        <v>no price, 0 count</v>
      </c>
      <c r="AW1047101" s="5" t="n">
        <f aca="false">IF(U1047101="Yes",1,0)</f>
        <v>1</v>
      </c>
      <c r="AX1047101" s="5" t="n">
        <f aca="false">IF(D1047101="Military",IF(OR(IFERROR(SEARCH("equipment",E1047101,1),0)&gt;0,IFERROR(SEARCH("weapons",E1047101,1),0)&gt;0),1,0),0)</f>
        <v>1</v>
      </c>
      <c r="AY1047101" s="5" t="str">
        <f aca="false">IFERROR(IF(VALUE(TEXT(C1047101,"mm"))=IF(AK1047101&gt;12,AK1047101-12,AK1047101),".",IF(TEXT(C1047101,"mm")="01",".",1)),"Value is not in date format")</f>
        <v>.</v>
      </c>
      <c r="AZ1047101" s="5" t="str">
        <f aca="false">IF(AND(A1047101=A1047100,C1047101=C1047100)=TRUE(),IF(F1047101=F1047100,".","1"),".")</f>
        <v>.</v>
      </c>
      <c r="BA1047101" s="5" t="str">
        <f aca="false">IF(AND(_xlfn.ISFORMULA(R1047101),_xlfn.ISFORMULA(S1047101),_xlfn.ISFORMULA(T1047101))=TRUE(),".",1)</f>
        <v>.</v>
      </c>
      <c r="BB1047101" s="5" t="str">
        <f aca="false">IF(T1047101&lt;&gt;".",IF(T1047101&gt;S1047101,1,"."),".")</f>
        <v>.</v>
      </c>
      <c r="BC1047101" s="5" t="n">
        <f aca="false">IFERROR(VLOOKUP(B1047101,'[1]Share, Heavy Weapons to Ukraine'!B$1:AA$1048576,COLUMN('[1]Share, Heavy Weapons to Ukraine'!C1047110)-1,0),0)</f>
        <v>1</v>
      </c>
      <c r="BD1047101" s="5" t="n">
        <f aca="false">VLOOKUP(Sheet1!B1047101,'[1]Country Summary (€)'!B$1:F$1048576,COLUMN('[1]Country Summary (€)'!C1047111)-1,FALSE())</f>
        <v>0</v>
      </c>
      <c r="BE1047101" s="5" t="str">
        <f aca="false">IF(AND(AG1047101=1,D1047101="Military",H1047101&lt;&gt;"Not given")=TRUE(),IF(SUMIFS(#REF!,#REF!,A1047101)&gt;0,ABS((SUMIFS(#REF!,#REF!,A1047101)/VLOOKUP("USD",'[1]Exchange Rates'!B$1:C$1048576,2,0)))/S1047101,"."),".")</f>
        <v>.</v>
      </c>
      <c r="BF1047101" s="1" t="str">
        <f aca="false">IF(AND(AG1047101=1,D1047101="Military",H1047101&lt;&gt;"Not given")=TRUE(),IF(SUMIFS(#REF!,#REF!,A1047101)&gt;0,IF((ABS((SUMIFS(#REF!,#REF!,A1047101)/VLOOKUP("USD",'[1]Exchange Rates'!B$1:C$1048576,2,0)))/S1047101)&gt;1,(SUMIFS(#REF!,#REF!,A1047101)-S1047101)/S1047101,(S1047101-SUMIFS(#REF!,#REF!,A1047101))/SUMIFS(#REF!,#REF!,A1047101)),"."),".")</f>
        <v>.</v>
      </c>
    </row>
    <row r="1047102" customFormat="false" ht="15.75" hidden="false" customHeight="true" outlineLevel="0" collapsed="false">
      <c r="A1047102" s="37" t="s">
        <v>444</v>
      </c>
      <c r="B1047102" s="37" t="s">
        <v>57</v>
      </c>
      <c r="C1047102" s="38" t="n">
        <v>44848</v>
      </c>
      <c r="D1047102" s="37" t="s">
        <v>105</v>
      </c>
      <c r="E1047102" s="37" t="s">
        <v>370</v>
      </c>
      <c r="F1047102" s="90" t="s">
        <v>450</v>
      </c>
      <c r="G1047102" s="5" t="s">
        <v>61</v>
      </c>
      <c r="H1047102" s="53" t="n">
        <v>725000000</v>
      </c>
      <c r="I1047102" s="1" t="s">
        <v>147</v>
      </c>
      <c r="J1047102" s="7" t="str">
        <f aca="false">VLOOKUP($I1047102,'[1]Price List, Weapons &amp; Items'!B$1:C$1048576,2,0)</f>
        <v>Ammunition for heavy weapon</v>
      </c>
      <c r="K1047102" s="7" t="str">
        <f aca="false">IF(I1047102=".",I1047102,VLOOKUP($I1047102,'[1]Price List, Weapons &amp; Items'!B$1:D$1048576,3,0))</f>
        <v>155mm howitzer ammunition</v>
      </c>
      <c r="L1047102" s="8" t="n">
        <f aca="false">VLOOKUP(I1047102,'[1]Price List, Weapons &amp; Items'!B$1:E$1048576,4,0)</f>
        <v>0</v>
      </c>
      <c r="M1047102" s="9" t="n">
        <v>23000</v>
      </c>
      <c r="N1047102" s="9" t="s">
        <v>166</v>
      </c>
      <c r="O1047102" s="9" t="n">
        <f aca="false">VLOOKUP($I1047102,'[1]Price List, Weapons &amp; Items'!B$1:G$1048576,6,0)</f>
        <v>3800</v>
      </c>
      <c r="P1047102" s="6" t="str">
        <f aca="false">IF(TYPE(M1047102)=1,IF(TYPE(O1047102)=1,M1047102*O1047102,"No price"),".")</f>
        <v>No price</v>
      </c>
      <c r="Q1047102" s="6" t="str">
        <f aca="false">IF(TYPE(N1047102)=1,IF(TYPE(O1047102)=1,N1047102*O1047102,"No price"),".")</f>
        <v>.</v>
      </c>
      <c r="R1047102" s="6" t="str">
        <f aca="false">IF(AG1047102=1,IF(H1047102&lt;&gt;"Not given",H1047102,IF(TYPE(H1047102)=2,IF(SUMIFS(#REF!,#REF!,A1047102)&gt;0,SUMIFS(#REF!,#REF!,A1047102),"."),"Format error")),"")</f>
        <v/>
      </c>
      <c r="S1047102" s="6" t="str">
        <f aca="false">IF(AND(AG1047102=1,R1047102&lt;&gt;".")=TRUE(),R1047102/VLOOKUP(G1047102,'[1]Exchange Rates'!B$1:C$1048576,2,0),IF(R1047102=".",".",""))</f>
        <v/>
      </c>
      <c r="T1047102" s="6" t="str">
        <f aca="false">IF(AG1047102=1,IF(AI1047102="Value is not given at all",".",IF(AI1047102="Value is given by the source",S1047102,IF(AI1047102="Value is calculated with prices",(IF(SUMIFS(#REF!,#REF!,A1047102)&gt;0,SUMIFS(#REF!,#REF!,A1047102),"."))/VLOOKUP("USD",'[1]Exchange Rates'!B$1:C$1048576,2,0),"Error with coding"))),"")</f>
        <v/>
      </c>
      <c r="U1047102" s="5" t="s">
        <v>63</v>
      </c>
      <c r="V1047102" s="42" t="s">
        <v>451</v>
      </c>
      <c r="W1047102" s="34" t="s">
        <v>95</v>
      </c>
      <c r="X1047102" s="45" t="s">
        <v>99</v>
      </c>
      <c r="Y1047102" s="34" t="s">
        <v>124</v>
      </c>
      <c r="Z1047102" s="5" t="n">
        <v>0</v>
      </c>
      <c r="AA1047102" s="5" t="n">
        <v>0</v>
      </c>
      <c r="AB1047102" s="5" t="n">
        <f aca="false">IF(AND(D1047102="Humanitarian", AE1047102&lt;&gt;"."), 1, 0)</f>
        <v>0</v>
      </c>
      <c r="AC1047102" s="5" t="n">
        <f aca="false">IF(OR(M1047102="undisclosed", M1047102="."), 0, IF(M1047102=N1047102, 1, 0))</f>
        <v>0</v>
      </c>
      <c r="AD1047102" s="5" t="n">
        <v>0</v>
      </c>
      <c r="AE1047102" s="91" t="s">
        <v>62</v>
      </c>
      <c r="AF1047102" s="12" t="str">
        <f aca="false">""</f>
        <v/>
      </c>
      <c r="AG1047102" s="36" t="n">
        <v>0</v>
      </c>
      <c r="AH1047102" s="36" t="s">
        <v>66</v>
      </c>
      <c r="AI1047102" s="36" t="s">
        <v>67</v>
      </c>
      <c r="AJ1047102" s="36" t="n">
        <v>1</v>
      </c>
      <c r="AK1047102" s="36" t="n">
        <v>10</v>
      </c>
      <c r="AL1047102" s="36" t="n">
        <v>0</v>
      </c>
      <c r="AM1047102" s="36" t="n">
        <f aca="false">IF(OR(AN1047102="2022-2023",AN1047102=2022), 1, 0)</f>
        <v>1</v>
      </c>
      <c r="AN1047102" s="36" t="s">
        <v>68</v>
      </c>
      <c r="AO1047102" s="36" t="n">
        <f aca="false">VLOOKUP($I1047102,'[1]Price List, Weapons &amp; Items'!B$1:F$1048576,5,0)</f>
        <v>1</v>
      </c>
      <c r="AP1047102" s="36" t="n">
        <f aca="false">IF(AND(AO1047102=1,M1047102="undisclosed")=TRUE(),1,0)</f>
        <v>0</v>
      </c>
      <c r="AQ1047102" s="36" t="n">
        <f aca="false">IF(AND(AO1047102=1,N1047102="undisclosed")=TRUE(),1,0)</f>
        <v>1</v>
      </c>
      <c r="AR1047102" s="36" t="n">
        <f aca="false">IFERROR(IF(SEARCH("ammuni",I1047102,1)&gt;0,1,0),0)</f>
        <v>0</v>
      </c>
      <c r="AS1047102" s="5" t="str">
        <f aca="false">VLOOKUP($I1047102,'[1]Price List, Weapons &amp; Items'!B$1:L$1048576,COLUMN('[1]Price List, Weapons &amp; Items'!$J$11)-1,0)</f>
        <v>Government information</v>
      </c>
      <c r="AT1047102" s="5" t="str">
        <f aca="false">IF(I1047102=".",".",VLOOKUP($I1047102,'[1]Price List, Weapons &amp; Items'!B$1:J$1048576,3,0))</f>
        <v>155mm howitzer ammunition</v>
      </c>
      <c r="AU1047102" s="13" t="str">
        <f aca="true">IF(AG1047102=1,(OFFSET(I1047102,0,0,COUNTIF(#REF!,A1047102),1)),"")</f>
        <v/>
      </c>
      <c r="AV1047102" s="5" t="n">
        <f aca="false">VLOOKUP($I1047102,'[1]Price List, Weapons &amp; Items'!B$1:L$1048576,COLUMN('[1]Price List, Weapons &amp; Items'!$L$11)-1,0)</f>
        <v>0</v>
      </c>
      <c r="AW1047102" s="5" t="n">
        <f aca="false">IF(U1047102="Yes",1,0)</f>
        <v>1</v>
      </c>
      <c r="AX1047102" s="5" t="n">
        <f aca="false">IF(D1047102="Military",IF(OR(IFERROR(SEARCH("equipment",E1047102,1),0)&gt;0,IFERROR(SEARCH("weapons",E1047102,1),0)&gt;0),1,0),0)</f>
        <v>1</v>
      </c>
      <c r="AY1047102" s="5" t="str">
        <f aca="false">IFERROR(IF(VALUE(TEXT(C1047102,"mm"))=IF(AK1047102&gt;12,AK1047102-12,AK1047102),".",IF(TEXT(C1047102,"mm")="01",".",1)),"Value is not in date format")</f>
        <v>.</v>
      </c>
      <c r="AZ1047102" s="5" t="str">
        <f aca="false">IF(AND(A1047102=A1047101,C1047102=C1047101)=TRUE(),IF(F1047102=F1047101,".","1"),".")</f>
        <v>.</v>
      </c>
      <c r="BA1047102" s="5" t="str">
        <f aca="false">IF(AND(_xlfn.ISFORMULA(R1047102),_xlfn.ISFORMULA(S1047102),_xlfn.ISFORMULA(T1047102))=TRUE(),".",1)</f>
        <v>.</v>
      </c>
      <c r="BB1047102" s="5" t="str">
        <f aca="false">IF(T1047102&lt;&gt;".",IF(T1047102&gt;S1047102,1,"."),".")</f>
        <v>.</v>
      </c>
      <c r="BC1047102" s="5" t="n">
        <f aca="false">IFERROR(VLOOKUP(B1047102,'[1]Share, Heavy Weapons to Ukraine'!B$1:AA$1048576,COLUMN('[1]Share, Heavy Weapons to Ukraine'!C1047111)-1,0),0)</f>
        <v>1</v>
      </c>
      <c r="BD1047102" s="5" t="n">
        <f aca="false">VLOOKUP(Sheet1!B1047102,'[1]Country Summary (€)'!B$1:F$1048576,COLUMN('[1]Country Summary (€)'!C1047112)-1,FALSE())</f>
        <v>0</v>
      </c>
      <c r="BE1047102" s="5" t="str">
        <f aca="false">IF(AND(AG1047102=1,D1047102="Military",H1047102&lt;&gt;"Not given")=TRUE(),IF(SUMIFS(#REF!,#REF!,A1047102)&gt;0,ABS((SUMIFS(#REF!,#REF!,A1047102)/VLOOKUP("USD",'[1]Exchange Rates'!B$1:C$1048576,2,0)))/S1047102,"."),".")</f>
        <v>.</v>
      </c>
      <c r="BF1047102" s="1" t="str">
        <f aca="false">IF(AND(AG1047102=1,D1047102="Military",H1047102&lt;&gt;"Not given")=TRUE(),IF(SUMIFS(#REF!,#REF!,A1047102)&gt;0,IF((ABS((SUMIFS(#REF!,#REF!,A1047102)/VLOOKUP("USD",'[1]Exchange Rates'!B$1:C$1048576,2,0)))/S1047102)&gt;1,(SUMIFS(#REF!,#REF!,A1047102)-S1047102)/S1047102,(S1047102-SUMIFS(#REF!,#REF!,A1047102))/SUMIFS(#REF!,#REF!,A1047102)),"."),".")</f>
        <v>.</v>
      </c>
    </row>
    <row r="1047103" customFormat="false" ht="15.75" hidden="false" customHeight="true" outlineLevel="0" collapsed="false">
      <c r="A1047103" s="37" t="s">
        <v>444</v>
      </c>
      <c r="B1047103" s="37" t="s">
        <v>57</v>
      </c>
      <c r="C1047103" s="38" t="n">
        <v>44848</v>
      </c>
      <c r="D1047103" s="37" t="s">
        <v>105</v>
      </c>
      <c r="E1047103" s="37" t="s">
        <v>370</v>
      </c>
      <c r="F1047103" s="90" t="s">
        <v>450</v>
      </c>
      <c r="G1047103" s="5" t="s">
        <v>61</v>
      </c>
      <c r="H1047103" s="53" t="n">
        <v>725000000</v>
      </c>
      <c r="I1047103" s="1" t="s">
        <v>452</v>
      </c>
      <c r="J1047103" s="7" t="str">
        <f aca="false">VLOOKUP($I1047103,'[1]Price List, Weapons &amp; Items'!B$1:C$1048576,2,0)</f>
        <v>Ammunition for heavy weapon</v>
      </c>
      <c r="K1047103" s="7" t="str">
        <f aca="false">IF(I1047103=".",I1047103,VLOOKUP($I1047103,'[1]Price List, Weapons &amp; Items'!B$1:D$1048576,3,0))</f>
        <v>artillery round</v>
      </c>
      <c r="L1047103" s="8" t="n">
        <f aca="false">VLOOKUP(I1047103,'[1]Price List, Weapons &amp; Items'!B$1:E$1048576,4,0)</f>
        <v>0</v>
      </c>
      <c r="M1047103" s="9" t="n">
        <v>500</v>
      </c>
      <c r="N1047103" s="9" t="s">
        <v>166</v>
      </c>
      <c r="O1047103" s="9" t="n">
        <f aca="false">VLOOKUP($I1047103,'[1]Price List, Weapons &amp; Items'!B$1:G$1048576,6,0)</f>
        <v>112800</v>
      </c>
      <c r="P1047103" s="6" t="str">
        <f aca="false">IF(TYPE(M1047103)=1,IF(TYPE(O1047103)=1,M1047103*O1047103,"No price"),".")</f>
        <v>No price</v>
      </c>
      <c r="Q1047103" s="6" t="str">
        <f aca="false">IF(TYPE(N1047103)=1,IF(TYPE(O1047103)=1,N1047103*O1047103,"No price"),".")</f>
        <v>.</v>
      </c>
      <c r="R1047103" s="6" t="str">
        <f aca="false">IF(AG1047103=1,IF(H1047103&lt;&gt;"Not given",H1047103,IF(TYPE(H1047103)=2,IF(SUMIFS(#REF!,#REF!,A1047103)&gt;0,SUMIFS(#REF!,#REF!,A1047103),"."),"Format error")),"")</f>
        <v/>
      </c>
      <c r="S1047103" s="6" t="str">
        <f aca="false">IF(AND(AG1047103=1,R1047103&lt;&gt;".")=TRUE(),R1047103/VLOOKUP(G1047103,'[1]Exchange Rates'!B$1:C$1048576,2,0),IF(R1047103=".",".",""))</f>
        <v/>
      </c>
      <c r="T1047103" s="6" t="str">
        <f aca="false">IF(AG1047103=1,IF(AI1047103="Value is not given at all",".",IF(AI1047103="Value is given by the source",S1047103,IF(AI1047103="Value is calculated with prices",(IF(SUMIFS(#REF!,#REF!,A1047103)&gt;0,SUMIFS(#REF!,#REF!,A1047103),"."))/VLOOKUP("USD",'[1]Exchange Rates'!B$1:C$1048576,2,0),"Error with coding"))),"")</f>
        <v/>
      </c>
      <c r="U1047103" s="5" t="s">
        <v>63</v>
      </c>
      <c r="V1047103" s="42" t="s">
        <v>451</v>
      </c>
      <c r="W1047103" s="34" t="s">
        <v>95</v>
      </c>
      <c r="X1047103" s="45" t="s">
        <v>99</v>
      </c>
      <c r="Y1047103" s="34" t="s">
        <v>126</v>
      </c>
      <c r="Z1047103" s="5" t="n">
        <v>0</v>
      </c>
      <c r="AA1047103" s="5" t="n">
        <v>0</v>
      </c>
      <c r="AB1047103" s="5" t="n">
        <f aca="false">IF(AND(D1047103="Humanitarian", AE1047103&lt;&gt;"."), 1, 0)</f>
        <v>0</v>
      </c>
      <c r="AC1047103" s="5" t="n">
        <f aca="false">IF(OR(M1047103="undisclosed", M1047103="."), 0, IF(M1047103=N1047103, 1, 0))</f>
        <v>0</v>
      </c>
      <c r="AD1047103" s="5" t="n">
        <v>0</v>
      </c>
      <c r="AE1047103" s="91" t="s">
        <v>62</v>
      </c>
      <c r="AF1047103" s="12" t="str">
        <f aca="false">""</f>
        <v/>
      </c>
      <c r="AG1047103" s="36" t="n">
        <v>0</v>
      </c>
      <c r="AH1047103" s="36" t="s">
        <v>66</v>
      </c>
      <c r="AI1047103" s="36" t="s">
        <v>67</v>
      </c>
      <c r="AJ1047103" s="36" t="n">
        <v>1</v>
      </c>
      <c r="AK1047103" s="36" t="n">
        <v>10</v>
      </c>
      <c r="AL1047103" s="36" t="n">
        <v>0</v>
      </c>
      <c r="AM1047103" s="36" t="n">
        <f aca="false">IF(OR(AN1047103="2022-2023",AN1047103=2022), 1, 0)</f>
        <v>1</v>
      </c>
      <c r="AN1047103" s="36" t="s">
        <v>68</v>
      </c>
      <c r="AO1047103" s="36" t="n">
        <f aca="false">VLOOKUP($I1047103,'[1]Price List, Weapons &amp; Items'!B$1:F$1048576,5,0)</f>
        <v>0</v>
      </c>
      <c r="AP1047103" s="36" t="n">
        <f aca="false">IF(AND(AO1047103=1,M1047103="undisclosed")=TRUE(),1,0)</f>
        <v>0</v>
      </c>
      <c r="AQ1047103" s="36" t="n">
        <f aca="false">IF(AND(AO1047103=1,N1047103="undisclosed")=TRUE(),1,0)</f>
        <v>0</v>
      </c>
      <c r="AR1047103" s="36" t="n">
        <f aca="false">IFERROR(IF(SEARCH("ammuni",I1047103,1)&gt;0,1,0),0)</f>
        <v>0</v>
      </c>
      <c r="AS1047103" s="5" t="str">
        <f aca="false">VLOOKUP($I1047103,'[1]Price List, Weapons &amp; Items'!B$1:L$1048576,COLUMN('[1]Price List, Weapons &amp; Items'!$J$11)-1,0)</f>
        <v>Miscellaneous</v>
      </c>
      <c r="AT1047103" s="5" t="str">
        <f aca="false">IF(I1047103=".",".",VLOOKUP($I1047103,'[1]Price List, Weapons &amp; Items'!B$1:J$1048576,3,0))</f>
        <v>artillery round</v>
      </c>
      <c r="AU1047103" s="13" t="str">
        <f aca="true">IF(AG1047103=1,(OFFSET(I1047103,0,0,COUNTIF(#REF!,A1047103),1)),"")</f>
        <v/>
      </c>
      <c r="AV1047103" s="5" t="n">
        <f aca="false">VLOOKUP($I1047103,'[1]Price List, Weapons &amp; Items'!B$1:L$1048576,COLUMN('[1]Price List, Weapons &amp; Items'!$L$11)-1,0)</f>
        <v>0</v>
      </c>
      <c r="AW1047103" s="5" t="n">
        <f aca="false">IF(U1047103="Yes",1,0)</f>
        <v>1</v>
      </c>
      <c r="AX1047103" s="5" t="n">
        <f aca="false">IF(D1047103="Military",IF(OR(IFERROR(SEARCH("equipment",E1047103,1),0)&gt;0,IFERROR(SEARCH("weapons",E1047103,1),0)&gt;0),1,0),0)</f>
        <v>1</v>
      </c>
      <c r="AY1047103" s="5" t="str">
        <f aca="false">IFERROR(IF(VALUE(TEXT(C1047103,"mm"))=IF(AK1047103&gt;12,AK1047103-12,AK1047103),".",IF(TEXT(C1047103,"mm")="01",".",1)),"Value is not in date format")</f>
        <v>.</v>
      </c>
      <c r="AZ1047103" s="5" t="str">
        <f aca="false">IF(AND(A1047103=A1047102,C1047103=C1047102)=TRUE(),IF(F1047103=F1047102,".","1"),".")</f>
        <v>.</v>
      </c>
      <c r="BA1047103" s="5" t="str">
        <f aca="false">IF(AND(_xlfn.ISFORMULA(R1047103),_xlfn.ISFORMULA(S1047103),_xlfn.ISFORMULA(T1047103))=TRUE(),".",1)</f>
        <v>.</v>
      </c>
      <c r="BB1047103" s="5" t="str">
        <f aca="false">IF(T1047103&lt;&gt;".",IF(T1047103&gt;S1047103,1,"."),".")</f>
        <v>.</v>
      </c>
      <c r="BC1047103" s="5" t="n">
        <f aca="false">IFERROR(VLOOKUP(B1047103,'[1]Share, Heavy Weapons to Ukraine'!B$1:AA$1048576,COLUMN('[1]Share, Heavy Weapons to Ukraine'!C1047112)-1,0),0)</f>
        <v>1</v>
      </c>
      <c r="BD1047103" s="5" t="n">
        <f aca="false">VLOOKUP(Sheet1!B1047103,'[1]Country Summary (€)'!B$1:F$1048576,COLUMN('[1]Country Summary (€)'!C1047113)-1,FALSE())</f>
        <v>0</v>
      </c>
      <c r="BE1047103" s="5" t="str">
        <f aca="false">IF(AND(AG1047103=1,D1047103="Military",H1047103&lt;&gt;"Not given")=TRUE(),IF(SUMIFS(#REF!,#REF!,A1047103)&gt;0,ABS((SUMIFS(#REF!,#REF!,A1047103)/VLOOKUP("USD",'[1]Exchange Rates'!B$1:C$1048576,2,0)))/S1047103,"."),".")</f>
        <v>.</v>
      </c>
      <c r="BF1047103" s="1" t="str">
        <f aca="false">IF(AND(AG1047103=1,D1047103="Military",H1047103&lt;&gt;"Not given")=TRUE(),IF(SUMIFS(#REF!,#REF!,A1047103)&gt;0,IF((ABS((SUMIFS(#REF!,#REF!,A1047103)/VLOOKUP("USD",'[1]Exchange Rates'!B$1:C$1048576,2,0)))/S1047103)&gt;1,(SUMIFS(#REF!,#REF!,A1047103)-S1047103)/S1047103,(S1047103-SUMIFS(#REF!,#REF!,A1047103))/SUMIFS(#REF!,#REF!,A1047103)),"."),".")</f>
        <v>.</v>
      </c>
    </row>
    <row r="1047104" customFormat="false" ht="15.75" hidden="false" customHeight="true" outlineLevel="0" collapsed="false">
      <c r="A1047104" s="37" t="s">
        <v>444</v>
      </c>
      <c r="B1047104" s="37" t="s">
        <v>57</v>
      </c>
      <c r="C1047104" s="38" t="n">
        <v>44848</v>
      </c>
      <c r="D1047104" s="37" t="s">
        <v>105</v>
      </c>
      <c r="E1047104" s="37" t="s">
        <v>370</v>
      </c>
      <c r="F1047104" s="90" t="s">
        <v>450</v>
      </c>
      <c r="G1047104" s="5" t="s">
        <v>61</v>
      </c>
      <c r="H1047104" s="53" t="n">
        <v>725000000</v>
      </c>
      <c r="I1047104" s="1" t="s">
        <v>338</v>
      </c>
      <c r="J1047104" s="7" t="str">
        <f aca="false">VLOOKUP($I1047104,'[1]Price List, Weapons &amp; Items'!B$1:C$1048576,2,0)</f>
        <v>Ammunition for heavy weapon</v>
      </c>
      <c r="K1047104" s="7" t="str">
        <f aca="false">IF(I1047104=".",I1047104,VLOOKUP($I1047104,'[1]Price List, Weapons &amp; Items'!B$1:D$1048576,3,0))</f>
        <v>155mm howitzer ammunition</v>
      </c>
      <c r="L1047104" s="8" t="n">
        <f aca="false">VLOOKUP(I1047104,'[1]Price List, Weapons &amp; Items'!B$1:E$1048576,4,0)</f>
        <v>0</v>
      </c>
      <c r="M1047104" s="9" t="n">
        <v>5000</v>
      </c>
      <c r="N1047104" s="9" t="s">
        <v>166</v>
      </c>
      <c r="O1047104" s="9" t="n">
        <f aca="false">VLOOKUP($I1047104,'[1]Price List, Weapons &amp; Items'!B$1:G$1048576,6,0)</f>
        <v>98000</v>
      </c>
      <c r="P1047104" s="6" t="str">
        <f aca="false">IF(TYPE(M1047104)=1,IF(TYPE(O1047104)=1,M1047104*O1047104,"No price"),".")</f>
        <v>No price</v>
      </c>
      <c r="Q1047104" s="6" t="str">
        <f aca="false">IF(TYPE(N1047104)=1,IF(TYPE(O1047104)=1,N1047104*O1047104,"No price"),".")</f>
        <v>.</v>
      </c>
      <c r="R1047104" s="6" t="str">
        <f aca="false">IF(AG1047104=1,IF(H1047104&lt;&gt;"Not given",H1047104,IF(TYPE(H1047104)=2,IF(SUMIFS(#REF!,#REF!,A1047104)&gt;0,SUMIFS(#REF!,#REF!,A1047104),"."),"Format error")),"")</f>
        <v/>
      </c>
      <c r="S1047104" s="6" t="str">
        <f aca="false">IF(AND(AG1047104=1,R1047104&lt;&gt;".")=TRUE(),R1047104/VLOOKUP(G1047104,'[1]Exchange Rates'!B$1:C$1048576,2,0),IF(R1047104=".",".",""))</f>
        <v/>
      </c>
      <c r="T1047104" s="6" t="str">
        <f aca="false">IF(AG1047104=1,IF(AI1047104="Value is not given at all",".",IF(AI1047104="Value is given by the source",S1047104,IF(AI1047104="Value is calculated with prices",(IF(SUMIFS(#REF!,#REF!,A1047104)&gt;0,SUMIFS(#REF!,#REF!,A1047104),"."))/VLOOKUP("USD",'[1]Exchange Rates'!B$1:C$1048576,2,0),"Error with coding"))),"")</f>
        <v/>
      </c>
      <c r="U1047104" s="5" t="s">
        <v>63</v>
      </c>
      <c r="V1047104" s="42" t="s">
        <v>451</v>
      </c>
      <c r="W1047104" s="34" t="s">
        <v>95</v>
      </c>
      <c r="X1047104" s="45" t="s">
        <v>99</v>
      </c>
      <c r="Y1047104" s="34" t="s">
        <v>128</v>
      </c>
      <c r="Z1047104" s="5" t="n">
        <v>0</v>
      </c>
      <c r="AA1047104" s="5" t="n">
        <v>0</v>
      </c>
      <c r="AB1047104" s="5" t="n">
        <f aca="false">IF(AND(D1047104="Humanitarian", AE1047104&lt;&gt;"."), 1, 0)</f>
        <v>0</v>
      </c>
      <c r="AC1047104" s="5" t="n">
        <f aca="false">IF(OR(M1047104="undisclosed", M1047104="."), 0, IF(M1047104=N1047104, 1, 0))</f>
        <v>0</v>
      </c>
      <c r="AD1047104" s="5" t="n">
        <v>0</v>
      </c>
      <c r="AE1047104" s="91" t="s">
        <v>62</v>
      </c>
      <c r="AF1047104" s="12" t="str">
        <f aca="false">""</f>
        <v/>
      </c>
      <c r="AG1047104" s="36" t="n">
        <v>0</v>
      </c>
      <c r="AH1047104" s="36" t="s">
        <v>66</v>
      </c>
      <c r="AI1047104" s="36" t="s">
        <v>67</v>
      </c>
      <c r="AJ1047104" s="36" t="n">
        <v>1</v>
      </c>
      <c r="AK1047104" s="36" t="n">
        <v>10</v>
      </c>
      <c r="AL1047104" s="36" t="n">
        <v>0</v>
      </c>
      <c r="AM1047104" s="36" t="n">
        <f aca="false">IF(OR(AN1047104="2022-2023",AN1047104=2022), 1, 0)</f>
        <v>1</v>
      </c>
      <c r="AN1047104" s="36" t="s">
        <v>68</v>
      </c>
      <c r="AO1047104" s="36" t="n">
        <f aca="false">VLOOKUP($I1047104,'[1]Price List, Weapons &amp; Items'!B$1:F$1048576,5,0)</f>
        <v>1</v>
      </c>
      <c r="AP1047104" s="36" t="n">
        <f aca="false">IF(AND(AO1047104=1,M1047104="undisclosed")=TRUE(),1,0)</f>
        <v>0</v>
      </c>
      <c r="AQ1047104" s="36" t="n">
        <f aca="false">IF(AND(AO1047104=1,N1047104="undisclosed")=TRUE(),1,0)</f>
        <v>1</v>
      </c>
      <c r="AR1047104" s="36" t="n">
        <f aca="false">IFERROR(IF(SEARCH("ammuni",I1047104,1)&gt;0,1,0),0)</f>
        <v>0</v>
      </c>
      <c r="AS1047104" s="5" t="str">
        <f aca="false">VLOOKUP($I1047104,'[1]Price List, Weapons &amp; Items'!B$1:L$1048576,COLUMN('[1]Price List, Weapons &amp; Items'!$J$11)-1,0)</f>
        <v>Government information</v>
      </c>
      <c r="AT1047104" s="5" t="str">
        <f aca="false">IF(I1047104=".",".",VLOOKUP($I1047104,'[1]Price List, Weapons &amp; Items'!B$1:J$1048576,3,0))</f>
        <v>155mm howitzer ammunition</v>
      </c>
      <c r="AU1047104" s="13" t="str">
        <f aca="true">IF(AG1047104=1,(OFFSET(I1047104,0,0,COUNTIF(#REF!,A1047104),1)),"")</f>
        <v/>
      </c>
      <c r="AV1047104" s="5" t="n">
        <f aca="false">VLOOKUP($I1047104,'[1]Price List, Weapons &amp; Items'!B$1:L$1048576,COLUMN('[1]Price List, Weapons &amp; Items'!$L$11)-1,0)</f>
        <v>0</v>
      </c>
      <c r="AW1047104" s="5" t="n">
        <f aca="false">IF(U1047104="Yes",1,0)</f>
        <v>1</v>
      </c>
      <c r="AX1047104" s="5" t="n">
        <f aca="false">IF(D1047104="Military",IF(OR(IFERROR(SEARCH("equipment",E1047104,1),0)&gt;0,IFERROR(SEARCH("weapons",E1047104,1),0)&gt;0),1,0),0)</f>
        <v>1</v>
      </c>
      <c r="AY1047104" s="5" t="str">
        <f aca="false">IFERROR(IF(VALUE(TEXT(C1047104,"mm"))=IF(AK1047104&gt;12,AK1047104-12,AK1047104),".",IF(TEXT(C1047104,"mm")="01",".",1)),"Value is not in date format")</f>
        <v>.</v>
      </c>
      <c r="AZ1047104" s="5" t="str">
        <f aca="false">IF(AND(A1047104=A1047103,C1047104=C1047103)=TRUE(),IF(F1047104=F1047103,".","1"),".")</f>
        <v>.</v>
      </c>
      <c r="BA1047104" s="5" t="str">
        <f aca="false">IF(AND(_xlfn.ISFORMULA(R1047104),_xlfn.ISFORMULA(S1047104),_xlfn.ISFORMULA(T1047104))=TRUE(),".",1)</f>
        <v>.</v>
      </c>
      <c r="BB1047104" s="5" t="str">
        <f aca="false">IF(T1047104&lt;&gt;".",IF(T1047104&gt;S1047104,1,"."),".")</f>
        <v>.</v>
      </c>
      <c r="BC1047104" s="5" t="n">
        <f aca="false">IFERROR(VLOOKUP(B1047104,'[1]Share, Heavy Weapons to Ukraine'!B$1:AA$1048576,COLUMN('[1]Share, Heavy Weapons to Ukraine'!C1047113)-1,0),0)</f>
        <v>1</v>
      </c>
      <c r="BD1047104" s="5" t="n">
        <f aca="false">VLOOKUP(Sheet1!B1047104,'[1]Country Summary (€)'!B$1:F$1048576,COLUMN('[1]Country Summary (€)'!C1047114)-1,FALSE())</f>
        <v>0</v>
      </c>
      <c r="BE1047104" s="5" t="str">
        <f aca="false">IF(AND(AG1047104=1,D1047104="Military",H1047104&lt;&gt;"Not given")=TRUE(),IF(SUMIFS(#REF!,#REF!,A1047104)&gt;0,ABS((SUMIFS(#REF!,#REF!,A1047104)/VLOOKUP("USD",'[1]Exchange Rates'!B$1:C$1048576,2,0)))/S1047104,"."),".")</f>
        <v>.</v>
      </c>
      <c r="BF1047104" s="1" t="str">
        <f aca="false">IF(AND(AG1047104=1,D1047104="Military",H1047104&lt;&gt;"Not given")=TRUE(),IF(SUMIFS(#REF!,#REF!,A1047104)&gt;0,IF((ABS((SUMIFS(#REF!,#REF!,A1047104)/VLOOKUP("USD",'[1]Exchange Rates'!B$1:C$1048576,2,0)))/S1047104)&gt;1,(SUMIFS(#REF!,#REF!,A1047104)-S1047104)/S1047104,(S1047104-SUMIFS(#REF!,#REF!,A1047104))/SUMIFS(#REF!,#REF!,A1047104)),"."),".")</f>
        <v>.</v>
      </c>
    </row>
    <row r="1047105" customFormat="false" ht="15.75" hidden="false" customHeight="true" outlineLevel="0" collapsed="false">
      <c r="A1047105" s="37" t="s">
        <v>444</v>
      </c>
      <c r="B1047105" s="37" t="s">
        <v>57</v>
      </c>
      <c r="C1047105" s="38" t="n">
        <v>44848</v>
      </c>
      <c r="D1047105" s="37" t="s">
        <v>105</v>
      </c>
      <c r="E1047105" s="37" t="s">
        <v>370</v>
      </c>
      <c r="F1047105" s="90" t="s">
        <v>450</v>
      </c>
      <c r="G1047105" s="5" t="s">
        <v>61</v>
      </c>
      <c r="H1047105" s="53" t="n">
        <v>725000000</v>
      </c>
      <c r="I1047105" s="1" t="s">
        <v>453</v>
      </c>
      <c r="J1047105" s="7" t="str">
        <f aca="false">VLOOKUP($I1047105,'[1]Price List, Weapons &amp; Items'!B$1:C$1048576,2,0)</f>
        <v>Portable defence system</v>
      </c>
      <c r="K1047105" s="7" t="str">
        <f aca="false">IF(I1047105=".",I1047105,VLOOKUP($I1047105,'[1]Price List, Weapons &amp; Items'!B$1:D$1048576,3,0))</f>
        <v>Light Anti-armor Weapon (LAW)</v>
      </c>
      <c r="L1047105" s="8" t="n">
        <f aca="false">VLOOKUP(I1047105,'[1]Price List, Weapons &amp; Items'!B$1:E$1048576,4,0)</f>
        <v>0</v>
      </c>
      <c r="M1047105" s="9" t="n">
        <v>5000</v>
      </c>
      <c r="N1047105" s="9" t="s">
        <v>166</v>
      </c>
      <c r="O1047105" s="9" t="n">
        <f aca="false">VLOOKUP($I1047105,'[1]Price List, Weapons &amp; Items'!B$1:G$1048576,6,0)</f>
        <v>40000</v>
      </c>
      <c r="P1047105" s="6" t="str">
        <f aca="false">IF(TYPE(M1047105)=1,IF(TYPE(O1047105)=1,M1047105*O1047105,"No price"),".")</f>
        <v>No price</v>
      </c>
      <c r="Q1047105" s="6" t="str">
        <f aca="false">IF(TYPE(N1047105)=1,IF(TYPE(O1047105)=1,N1047105*O1047105,"No price"),".")</f>
        <v>.</v>
      </c>
      <c r="R1047105" s="6" t="str">
        <f aca="false">IF(AG1047105=1,IF(H1047105&lt;&gt;"Not given",H1047105,IF(TYPE(H1047105)=2,IF(SUMIFS(#REF!,#REF!,A1047105)&gt;0,SUMIFS(#REF!,#REF!,A1047105),"."),"Format error")),"")</f>
        <v/>
      </c>
      <c r="S1047105" s="6" t="str">
        <f aca="false">IF(AND(AG1047105=1,R1047105&lt;&gt;".")=TRUE(),R1047105/VLOOKUP(G1047105,'[1]Exchange Rates'!B$1:C$1048576,2,0),IF(R1047105=".",".",""))</f>
        <v/>
      </c>
      <c r="T1047105" s="6" t="str">
        <f aca="false">IF(AG1047105=1,IF(AI1047105="Value is not given at all",".",IF(AI1047105="Value is given by the source",S1047105,IF(AI1047105="Value is calculated with prices",(IF(SUMIFS(#REF!,#REF!,A1047105)&gt;0,SUMIFS(#REF!,#REF!,A1047105),"."))/VLOOKUP("USD",'[1]Exchange Rates'!B$1:C$1048576,2,0),"Error with coding"))),"")</f>
        <v/>
      </c>
      <c r="U1047105" s="5" t="s">
        <v>63</v>
      </c>
      <c r="V1047105" s="42" t="s">
        <v>451</v>
      </c>
      <c r="W1047105" s="34" t="s">
        <v>95</v>
      </c>
      <c r="X1047105" s="45" t="s">
        <v>99</v>
      </c>
      <c r="Y1047105" s="34" t="s">
        <v>130</v>
      </c>
      <c r="Z1047105" s="5" t="n">
        <v>0</v>
      </c>
      <c r="AA1047105" s="5" t="n">
        <v>0</v>
      </c>
      <c r="AB1047105" s="5" t="n">
        <f aca="false">IF(AND(D1047105="Humanitarian", AE1047105&lt;&gt;"."), 1, 0)</f>
        <v>0</v>
      </c>
      <c r="AC1047105" s="5" t="n">
        <f aca="false">IF(OR(M1047105="undisclosed", M1047105="."), 0, IF(M1047105=N1047105, 1, 0))</f>
        <v>0</v>
      </c>
      <c r="AD1047105" s="5" t="n">
        <v>0</v>
      </c>
      <c r="AE1047105" s="91" t="s">
        <v>62</v>
      </c>
      <c r="AF1047105" s="12" t="str">
        <f aca="false">""</f>
        <v/>
      </c>
      <c r="AG1047105" s="36" t="n">
        <v>0</v>
      </c>
      <c r="AH1047105" s="36" t="s">
        <v>66</v>
      </c>
      <c r="AI1047105" s="36" t="s">
        <v>67</v>
      </c>
      <c r="AJ1047105" s="36" t="n">
        <v>1</v>
      </c>
      <c r="AK1047105" s="36" t="n">
        <v>10</v>
      </c>
      <c r="AL1047105" s="36" t="n">
        <v>0</v>
      </c>
      <c r="AM1047105" s="36" t="n">
        <f aca="false">IF(OR(AN1047105="2022-2023",AN1047105=2022), 1, 0)</f>
        <v>1</v>
      </c>
      <c r="AN1047105" s="36" t="s">
        <v>68</v>
      </c>
      <c r="AO1047105" s="36" t="n">
        <f aca="false">VLOOKUP($I1047105,'[1]Price List, Weapons &amp; Items'!B$1:F$1048576,5,0)</f>
        <v>0</v>
      </c>
      <c r="AP1047105" s="36" t="n">
        <f aca="false">IF(AND(AO1047105=1,M1047105="undisclosed")=TRUE(),1,0)</f>
        <v>0</v>
      </c>
      <c r="AQ1047105" s="36" t="n">
        <f aca="false">IF(AND(AO1047105=1,N1047105="undisclosed")=TRUE(),1,0)</f>
        <v>0</v>
      </c>
      <c r="AR1047105" s="36" t="n">
        <f aca="false">IFERROR(IF(SEARCH("ammuni",I1047105,1)&gt;0,1,0),0)</f>
        <v>0</v>
      </c>
      <c r="AS1047105" s="5" t="str">
        <f aca="false">VLOOKUP($I1047105,'[1]Price List, Weapons &amp; Items'!B$1:L$1048576,COLUMN('[1]Price List, Weapons &amp; Items'!$J$11)-1,0)</f>
        <v>Media reports (incl. social media)</v>
      </c>
      <c r="AT1047105" s="5" t="str">
        <f aca="false">IF(I1047105=".",".",VLOOKUP($I1047105,'[1]Price List, Weapons &amp; Items'!B$1:J$1048576,3,0))</f>
        <v>Light Anti-armor Weapon (LAW)</v>
      </c>
      <c r="AU1047105" s="13" t="str">
        <f aca="true">IF(AG1047105=1,(OFFSET(I1047105,0,0,COUNTIF(#REF!,A1047105),1)),"")</f>
        <v/>
      </c>
      <c r="AV1047105" s="5" t="n">
        <f aca="false">VLOOKUP($I1047105,'[1]Price List, Weapons &amp; Items'!B$1:L$1048576,COLUMN('[1]Price List, Weapons &amp; Items'!$L$11)-1,0)</f>
        <v>0</v>
      </c>
      <c r="AW1047105" s="5" t="n">
        <f aca="false">IF(U1047105="Yes",1,0)</f>
        <v>1</v>
      </c>
      <c r="AX1047105" s="5" t="n">
        <f aca="false">IF(D1047105="Military",IF(OR(IFERROR(SEARCH("equipment",E1047105,1),0)&gt;0,IFERROR(SEARCH("weapons",E1047105,1),0)&gt;0),1,0),0)</f>
        <v>1</v>
      </c>
      <c r="AY1047105" s="5" t="str">
        <f aca="false">IFERROR(IF(VALUE(TEXT(C1047105,"mm"))=IF(AK1047105&gt;12,AK1047105-12,AK1047105),".",IF(TEXT(C1047105,"mm")="01",".",1)),"Value is not in date format")</f>
        <v>.</v>
      </c>
      <c r="AZ1047105" s="5" t="str">
        <f aca="false">IF(AND(A1047105=A1047104,C1047105=C1047104)=TRUE(),IF(F1047105=F1047104,".","1"),".")</f>
        <v>.</v>
      </c>
      <c r="BA1047105" s="5" t="str">
        <f aca="false">IF(AND(_xlfn.ISFORMULA(R1047105),_xlfn.ISFORMULA(S1047105),_xlfn.ISFORMULA(T1047105))=TRUE(),".",1)</f>
        <v>.</v>
      </c>
      <c r="BB1047105" s="5" t="str">
        <f aca="false">IF(T1047105&lt;&gt;".",IF(T1047105&gt;S1047105,1,"."),".")</f>
        <v>.</v>
      </c>
      <c r="BC1047105" s="5" t="n">
        <f aca="false">IFERROR(VLOOKUP(B1047105,'[1]Share, Heavy Weapons to Ukraine'!B$1:AA$1048576,COLUMN('[1]Share, Heavy Weapons to Ukraine'!C1047114)-1,0),0)</f>
        <v>1</v>
      </c>
      <c r="BD1047105" s="5" t="n">
        <f aca="false">VLOOKUP(Sheet1!B1047105,'[1]Country Summary (€)'!B$1:F$1048576,COLUMN('[1]Country Summary (€)'!C1047115)-1,FALSE())</f>
        <v>0</v>
      </c>
      <c r="BE1047105" s="5" t="str">
        <f aca="false">IF(AND(AG1047105=1,D1047105="Military",H1047105&lt;&gt;"Not given")=TRUE(),IF(SUMIFS(#REF!,#REF!,A1047105)&gt;0,ABS((SUMIFS(#REF!,#REF!,A1047105)/VLOOKUP("USD",'[1]Exchange Rates'!B$1:C$1048576,2,0)))/S1047105,"."),".")</f>
        <v>.</v>
      </c>
      <c r="BF1047105" s="1" t="str">
        <f aca="false">IF(AND(AG1047105=1,D1047105="Military",H1047105&lt;&gt;"Not given")=TRUE(),IF(SUMIFS(#REF!,#REF!,A1047105)&gt;0,IF((ABS((SUMIFS(#REF!,#REF!,A1047105)/VLOOKUP("USD",'[1]Exchange Rates'!B$1:C$1048576,2,0)))/S1047105)&gt;1,(SUMIFS(#REF!,#REF!,A1047105)-S1047105)/S1047105,(S1047105-SUMIFS(#REF!,#REF!,A1047105))/SUMIFS(#REF!,#REF!,A1047105)),"."),".")</f>
        <v>.</v>
      </c>
    </row>
    <row r="1047106" customFormat="false" ht="15.75" hidden="false" customHeight="true" outlineLevel="0" collapsed="false">
      <c r="A1047106" s="37" t="s">
        <v>444</v>
      </c>
      <c r="B1047106" s="37" t="s">
        <v>57</v>
      </c>
      <c r="C1047106" s="38" t="n">
        <v>44848</v>
      </c>
      <c r="D1047106" s="37" t="s">
        <v>105</v>
      </c>
      <c r="E1047106" s="37" t="s">
        <v>370</v>
      </c>
      <c r="F1047106" s="90" t="s">
        <v>450</v>
      </c>
      <c r="G1047106" s="5" t="s">
        <v>61</v>
      </c>
      <c r="H1047106" s="53" t="n">
        <v>725000000</v>
      </c>
      <c r="I1047106" s="1" t="s">
        <v>303</v>
      </c>
      <c r="J1047106" s="7" t="str">
        <f aca="false">VLOOKUP($I1047106,'[1]Price List, Weapons &amp; Items'!B$1:C$1048576,2,0)</f>
        <v>Ammunition for heavy weapon</v>
      </c>
      <c r="K1047106" s="7" t="str">
        <f aca="false">IF(I1047106=".",I1047106,VLOOKUP($I1047106,'[1]Price List, Weapons &amp; Items'!B$1:D$1048576,3,0))</f>
        <v>Missile</v>
      </c>
      <c r="L1047106" s="8" t="n">
        <f aca="false">VLOOKUP(I1047106,'[1]Price List, Weapons &amp; Items'!B$1:E$1048576,4,0)</f>
        <v>0</v>
      </c>
      <c r="M1047106" s="9" t="s">
        <v>166</v>
      </c>
      <c r="N1047106" s="9" t="s">
        <v>166</v>
      </c>
      <c r="O1047106" s="9" t="n">
        <f aca="false">VLOOKUP($I1047106,'[1]Price List, Weapons &amp; Items'!B$1:G$1048576,6,0)</f>
        <v>557000</v>
      </c>
      <c r="P1047106" s="6" t="str">
        <f aca="false">IF(TYPE(M1047106)=1,IF(TYPE(O1047106)=1,M1047106*O1047106,"No price"),".")</f>
        <v>.</v>
      </c>
      <c r="Q1047106" s="6" t="str">
        <f aca="false">IF(TYPE(N1047106)=1,IF(TYPE(O1047106)=1,N1047106*O1047106,"No price"),".")</f>
        <v>.</v>
      </c>
      <c r="R1047106" s="6" t="str">
        <f aca="false">IF(AG1047106=1,IF(H1047106&lt;&gt;"Not given",H1047106,IF(TYPE(H1047106)=2,IF(SUMIFS(#REF!,#REF!,A1047106)&gt;0,SUMIFS(#REF!,#REF!,A1047106),"."),"Format error")),"")</f>
        <v/>
      </c>
      <c r="S1047106" s="6" t="str">
        <f aca="false">IF(AND(AG1047106=1,R1047106&lt;&gt;".")=TRUE(),R1047106/VLOOKUP(G1047106,'[1]Exchange Rates'!B$1:C$1048576,2,0),IF(R1047106=".",".",""))</f>
        <v/>
      </c>
      <c r="T1047106" s="6" t="str">
        <f aca="false">IF(AG1047106=1,IF(AI1047106="Value is not given at all",".",IF(AI1047106="Value is given by the source",S1047106,IF(AI1047106="Value is calculated with prices",(IF(SUMIFS(#REF!,#REF!,A1047106)&gt;0,SUMIFS(#REF!,#REF!,A1047106),"."))/VLOOKUP("USD",'[1]Exchange Rates'!B$1:C$1048576,2,0),"Error with coding"))),"")</f>
        <v/>
      </c>
      <c r="U1047106" s="5" t="s">
        <v>63</v>
      </c>
      <c r="V1047106" s="42" t="s">
        <v>451</v>
      </c>
      <c r="W1047106" s="34" t="s">
        <v>95</v>
      </c>
      <c r="X1047106" s="45" t="s">
        <v>99</v>
      </c>
      <c r="Y1047106" s="34" t="s">
        <v>132</v>
      </c>
      <c r="Z1047106" s="5" t="n">
        <v>0</v>
      </c>
      <c r="AA1047106" s="5" t="n">
        <v>0</v>
      </c>
      <c r="AB1047106" s="5" t="n">
        <f aca="false">IF(AND(D1047106="Humanitarian", AE1047106&lt;&gt;"."), 1, 0)</f>
        <v>0</v>
      </c>
      <c r="AC1047106" s="5" t="n">
        <f aca="false">IF(OR(M1047106="undisclosed", M1047106="."), 0, IF(M1047106=N1047106, 1, 0))</f>
        <v>0</v>
      </c>
      <c r="AD1047106" s="5" t="n">
        <v>0</v>
      </c>
      <c r="AE1047106" s="91" t="s">
        <v>62</v>
      </c>
      <c r="AF1047106" s="12" t="str">
        <f aca="false">""</f>
        <v/>
      </c>
      <c r="AG1047106" s="36" t="n">
        <v>0</v>
      </c>
      <c r="AH1047106" s="36" t="s">
        <v>66</v>
      </c>
      <c r="AI1047106" s="36" t="s">
        <v>67</v>
      </c>
      <c r="AJ1047106" s="36" t="n">
        <v>1</v>
      </c>
      <c r="AK1047106" s="36" t="n">
        <v>10</v>
      </c>
      <c r="AL1047106" s="36" t="n">
        <v>0</v>
      </c>
      <c r="AM1047106" s="36" t="n">
        <f aca="false">IF(OR(AN1047106="2022-2023",AN1047106=2022), 1, 0)</f>
        <v>1</v>
      </c>
      <c r="AN1047106" s="36" t="s">
        <v>68</v>
      </c>
      <c r="AO1047106" s="36" t="n">
        <f aca="false">VLOOKUP($I1047106,'[1]Price List, Weapons &amp; Items'!B$1:F$1048576,5,0)</f>
        <v>0</v>
      </c>
      <c r="AP1047106" s="36" t="n">
        <f aca="false">IF(AND(AO1047106=1,M1047106="undisclosed")=TRUE(),1,0)</f>
        <v>0</v>
      </c>
      <c r="AQ1047106" s="36" t="n">
        <f aca="false">IF(AND(AO1047106=1,N1047106="undisclosed")=TRUE(),1,0)</f>
        <v>0</v>
      </c>
      <c r="AR1047106" s="36" t="n">
        <f aca="false">IFERROR(IF(SEARCH("ammuni",I1047106,1)&gt;0,1,0),0)</f>
        <v>0</v>
      </c>
      <c r="AS1047106" s="5" t="str">
        <f aca="false">VLOOKUP($I1047106,'[1]Price List, Weapons &amp; Items'!B$1:L$1048576,COLUMN('[1]Price List, Weapons &amp; Items'!$J$11)-1,0)</f>
        <v>Miscellaneous</v>
      </c>
      <c r="AT1047106" s="5" t="str">
        <f aca="false">IF(I1047106=".",".",VLOOKUP($I1047106,'[1]Price List, Weapons &amp; Items'!B$1:J$1048576,3,0))</f>
        <v>Missile</v>
      </c>
      <c r="AU1047106" s="13" t="str">
        <f aca="true">IF(AG1047106=1,(OFFSET(I1047106,0,0,COUNTIF(#REF!,A1047106),1)),"")</f>
        <v/>
      </c>
      <c r="AV1047106" s="5" t="str">
        <f aca="false">VLOOKUP($I1047106,'[1]Price List, Weapons &amp; Items'!B$1:L$1048576,COLUMN('[1]Price List, Weapons &amp; Items'!$L$11)-1,0)</f>
        <v>no price, 0 count</v>
      </c>
      <c r="AW1047106" s="5" t="n">
        <f aca="false">IF(U1047106="Yes",1,0)</f>
        <v>1</v>
      </c>
      <c r="AX1047106" s="5" t="n">
        <f aca="false">IF(D1047106="Military",IF(OR(IFERROR(SEARCH("equipment",E1047106,1),0)&gt;0,IFERROR(SEARCH("weapons",E1047106,1),0)&gt;0),1,0),0)</f>
        <v>1</v>
      </c>
      <c r="AY1047106" s="5" t="str">
        <f aca="false">IFERROR(IF(VALUE(TEXT(C1047106,"mm"))=IF(AK1047106&gt;12,AK1047106-12,AK1047106),".",IF(TEXT(C1047106,"mm")="01",".",1)),"Value is not in date format")</f>
        <v>.</v>
      </c>
      <c r="AZ1047106" s="5" t="str">
        <f aca="false">IF(AND(A1047106=A1047105,C1047106=C1047105)=TRUE(),IF(F1047106=F1047105,".","1"),".")</f>
        <v>.</v>
      </c>
      <c r="BA1047106" s="5" t="str">
        <f aca="false">IF(AND(_xlfn.ISFORMULA(R1047106),_xlfn.ISFORMULA(S1047106),_xlfn.ISFORMULA(T1047106))=TRUE(),".",1)</f>
        <v>.</v>
      </c>
      <c r="BB1047106" s="5" t="str">
        <f aca="false">IF(T1047106&lt;&gt;".",IF(T1047106&gt;S1047106,1,"."),".")</f>
        <v>.</v>
      </c>
      <c r="BC1047106" s="5" t="n">
        <f aca="false">IFERROR(VLOOKUP(B1047106,'[1]Share, Heavy Weapons to Ukraine'!B$1:AA$1048576,COLUMN('[1]Share, Heavy Weapons to Ukraine'!C1047115)-1,0),0)</f>
        <v>1</v>
      </c>
      <c r="BD1047106" s="5" t="n">
        <f aca="false">VLOOKUP(Sheet1!B1047106,'[1]Country Summary (€)'!B$1:F$1048576,COLUMN('[1]Country Summary (€)'!C1047116)-1,FALSE())</f>
        <v>0</v>
      </c>
      <c r="BE1047106" s="5" t="str">
        <f aca="false">IF(AND(AG1047106=1,D1047106="Military",H1047106&lt;&gt;"Not given")=TRUE(),IF(SUMIFS(#REF!,#REF!,A1047106)&gt;0,ABS((SUMIFS(#REF!,#REF!,A1047106)/VLOOKUP("USD",'[1]Exchange Rates'!B$1:C$1048576,2,0)))/S1047106,"."),".")</f>
        <v>.</v>
      </c>
      <c r="BF1047106" s="1" t="str">
        <f aca="false">IF(AND(AG1047106=1,D1047106="Military",H1047106&lt;&gt;"Not given")=TRUE(),IF(SUMIFS(#REF!,#REF!,A1047106)&gt;0,IF((ABS((SUMIFS(#REF!,#REF!,A1047106)/VLOOKUP("USD",'[1]Exchange Rates'!B$1:C$1048576,2,0)))/S1047106)&gt;1,(SUMIFS(#REF!,#REF!,A1047106)-S1047106)/S1047106,(S1047106-SUMIFS(#REF!,#REF!,A1047106))/SUMIFS(#REF!,#REF!,A1047106)),"."),".")</f>
        <v>.</v>
      </c>
    </row>
    <row r="1047107" customFormat="false" ht="15.75" hidden="false" customHeight="true" outlineLevel="0" collapsed="false">
      <c r="A1047107" s="37" t="s">
        <v>444</v>
      </c>
      <c r="B1047107" s="37" t="s">
        <v>57</v>
      </c>
      <c r="C1047107" s="38" t="n">
        <v>44848</v>
      </c>
      <c r="D1047107" s="37" t="s">
        <v>105</v>
      </c>
      <c r="E1047107" s="37" t="s">
        <v>370</v>
      </c>
      <c r="F1047107" s="90" t="s">
        <v>450</v>
      </c>
      <c r="G1047107" s="5" t="s">
        <v>61</v>
      </c>
      <c r="H1047107" s="53" t="n">
        <v>725000000</v>
      </c>
      <c r="I1047107" s="37" t="s">
        <v>333</v>
      </c>
      <c r="J1047107" s="7" t="str">
        <f aca="false">VLOOKUP($I1047107,'[1]Price List, Weapons &amp; Items'!B$1:C$1048576,2,0)</f>
        <v>Heavy weapon</v>
      </c>
      <c r="K1047107" s="7" t="str">
        <f aca="false">IF(I1047107=".",I1047107,VLOOKUP($I1047107,'[1]Price List, Weapons &amp; Items'!B$1:D$1048576,3,0))</f>
        <v>Armored Utility Vehicle (AUV)</v>
      </c>
      <c r="L1047107" s="8" t="n">
        <f aca="false">VLOOKUP(I1047107,'[1]Price List, Weapons &amp; Items'!B$1:E$1048576,4,0)</f>
        <v>0</v>
      </c>
      <c r="M1047107" s="9" t="n">
        <v>200</v>
      </c>
      <c r="N1047107" s="9" t="s">
        <v>166</v>
      </c>
      <c r="O1047107" s="9" t="n">
        <f aca="false">VLOOKUP($I1047107,'[1]Price List, Weapons &amp; Items'!B$1:G$1048576,6,0)</f>
        <v>254717</v>
      </c>
      <c r="P1047107" s="6" t="str">
        <f aca="false">IF(TYPE(M1047107)=1,IF(TYPE(O1047107)=1,M1047107*O1047107,"No price"),".")</f>
        <v>No price</v>
      </c>
      <c r="Q1047107" s="6" t="str">
        <f aca="false">IF(TYPE(N1047107)=1,IF(TYPE(O1047107)=1,N1047107*O1047107,"No price"),".")</f>
        <v>.</v>
      </c>
      <c r="R1047107" s="6" t="str">
        <f aca="false">IF(AG1047107=1,IF(H1047107&lt;&gt;"Not given",H1047107,IF(TYPE(H1047107)=2,IF(SUMIFS(#REF!,#REF!,A1047107)&gt;0,SUMIFS(#REF!,#REF!,A1047107),"."),"Format error")),"")</f>
        <v/>
      </c>
      <c r="S1047107" s="6" t="str">
        <f aca="false">IF(AND(AG1047107=1,R1047107&lt;&gt;".")=TRUE(),R1047107/VLOOKUP(G1047107,'[1]Exchange Rates'!B$1:C$1048576,2,0),IF(R1047107=".",".",""))</f>
        <v/>
      </c>
      <c r="T1047107" s="6" t="str">
        <f aca="false">IF(AG1047107=1,IF(AI1047107="Value is not given at all",".",IF(AI1047107="Value is given by the source",S1047107,IF(AI1047107="Value is calculated with prices",(IF(SUMIFS(#REF!,#REF!,A1047107)&gt;0,SUMIFS(#REF!,#REF!,A1047107),"."))/VLOOKUP("USD",'[1]Exchange Rates'!B$1:C$1048576,2,0),"Error with coding"))),"")</f>
        <v/>
      </c>
      <c r="U1047107" s="5" t="s">
        <v>63</v>
      </c>
      <c r="V1047107" s="42" t="s">
        <v>451</v>
      </c>
      <c r="W1047107" s="34" t="s">
        <v>95</v>
      </c>
      <c r="X1047107" s="45" t="s">
        <v>99</v>
      </c>
      <c r="Y1047107" s="34" t="s">
        <v>134</v>
      </c>
      <c r="Z1047107" s="5" t="n">
        <v>0</v>
      </c>
      <c r="AA1047107" s="5" t="n">
        <v>0</v>
      </c>
      <c r="AB1047107" s="5" t="n">
        <f aca="false">IF(AND(D1047107="Humanitarian", AE1047107&lt;&gt;"."), 1, 0)</f>
        <v>0</v>
      </c>
      <c r="AC1047107" s="5" t="n">
        <f aca="false">IF(OR(M1047107="undisclosed", M1047107="."), 0, IF(M1047107=N1047107, 1, 0))</f>
        <v>0</v>
      </c>
      <c r="AD1047107" s="5" t="n">
        <v>0</v>
      </c>
      <c r="AE1047107" s="91" t="s">
        <v>62</v>
      </c>
      <c r="AF1047107" s="12" t="str">
        <f aca="false">""</f>
        <v/>
      </c>
      <c r="AG1047107" s="36" t="n">
        <v>0</v>
      </c>
      <c r="AH1047107" s="36" t="s">
        <v>66</v>
      </c>
      <c r="AI1047107" s="36" t="s">
        <v>67</v>
      </c>
      <c r="AJ1047107" s="36" t="n">
        <v>1</v>
      </c>
      <c r="AK1047107" s="36" t="n">
        <v>10</v>
      </c>
      <c r="AL1047107" s="36" t="n">
        <v>0</v>
      </c>
      <c r="AM1047107" s="36" t="n">
        <f aca="false">IF(OR(AN1047107="2022-2023",AN1047107=2022), 1, 0)</f>
        <v>1</v>
      </c>
      <c r="AN1047107" s="36" t="s">
        <v>68</v>
      </c>
      <c r="AO1047107" s="36" t="n">
        <f aca="false">VLOOKUP($I1047107,'[1]Price List, Weapons &amp; Items'!B$1:F$1048576,5,0)</f>
        <v>1</v>
      </c>
      <c r="AP1047107" s="36" t="n">
        <f aca="false">IF(AND(AO1047107=1,M1047107="undisclosed")=TRUE(),1,0)</f>
        <v>0</v>
      </c>
      <c r="AQ1047107" s="36" t="n">
        <f aca="false">IF(AND(AO1047107=1,N1047107="undisclosed")=TRUE(),1,0)</f>
        <v>1</v>
      </c>
      <c r="AR1047107" s="36" t="n">
        <f aca="false">IFERROR(IF(SEARCH("ammuni",I1047107,1)&gt;0,1,0),0)</f>
        <v>0</v>
      </c>
      <c r="AS1047107" s="5" t="str">
        <f aca="false">VLOOKUP($I1047107,'[1]Price List, Weapons &amp; Items'!B$1:L$1048576,COLUMN('[1]Price List, Weapons &amp; Items'!$J$11)-1,0)</f>
        <v>Military media (incl. websites)</v>
      </c>
      <c r="AT1047107" s="5" t="str">
        <f aca="false">IF(I1047107=".",".",VLOOKUP($I1047107,'[1]Price List, Weapons &amp; Items'!B$1:J$1048576,3,0))</f>
        <v>Armored Utility Vehicle (AUV)</v>
      </c>
      <c r="AU1047107" s="13" t="str">
        <f aca="true">IF(AG1047107=1,(OFFSET(I1047107,0,0,COUNTIF(#REF!,A1047107),1)),"")</f>
        <v/>
      </c>
      <c r="AV1047107" s="5" t="n">
        <f aca="false">VLOOKUP($I1047107,'[1]Price List, Weapons &amp; Items'!B$1:L$1048576,COLUMN('[1]Price List, Weapons &amp; Items'!$L$11)-1,0)</f>
        <v>0</v>
      </c>
      <c r="AW1047107" s="5" t="n">
        <f aca="false">IF(U1047107="Yes",1,0)</f>
        <v>1</v>
      </c>
      <c r="AX1047107" s="5" t="n">
        <f aca="false">IF(D1047107="Military",IF(OR(IFERROR(SEARCH("equipment",E1047107,1),0)&gt;0,IFERROR(SEARCH("weapons",E1047107,1),0)&gt;0),1,0),0)</f>
        <v>1</v>
      </c>
      <c r="AY1047107" s="5" t="str">
        <f aca="false">IFERROR(IF(VALUE(TEXT(C1047107,"mm"))=IF(AK1047107&gt;12,AK1047107-12,AK1047107),".",IF(TEXT(C1047107,"mm")="01",".",1)),"Value is not in date format")</f>
        <v>.</v>
      </c>
      <c r="AZ1047107" s="5" t="str">
        <f aca="false">IF(AND(A1047107=A1047106,C1047107=C1047106)=TRUE(),IF(F1047107=F1047106,".","1"),".")</f>
        <v>.</v>
      </c>
      <c r="BA1047107" s="5" t="str">
        <f aca="false">IF(AND(_xlfn.ISFORMULA(R1047107),_xlfn.ISFORMULA(S1047107),_xlfn.ISFORMULA(T1047107))=TRUE(),".",1)</f>
        <v>.</v>
      </c>
      <c r="BB1047107" s="5" t="str">
        <f aca="false">IF(T1047107&lt;&gt;".",IF(T1047107&gt;S1047107,1,"."),".")</f>
        <v>.</v>
      </c>
      <c r="BC1047107" s="5" t="n">
        <f aca="false">IFERROR(VLOOKUP(B1047107,'[1]Share, Heavy Weapons to Ukraine'!B$1:AA$1048576,COLUMN('[1]Share, Heavy Weapons to Ukraine'!C1047116)-1,0),0)</f>
        <v>1</v>
      </c>
      <c r="BD1047107" s="5" t="n">
        <f aca="false">VLOOKUP(Sheet1!B1047107,'[1]Country Summary (€)'!B$1:F$1048576,COLUMN('[1]Country Summary (€)'!C1047117)-1,FALSE())</f>
        <v>0</v>
      </c>
      <c r="BE1047107" s="5" t="str">
        <f aca="false">IF(AND(AG1047107=1,D1047107="Military",H1047107&lt;&gt;"Not given")=TRUE(),IF(SUMIFS(#REF!,#REF!,A1047107)&gt;0,ABS((SUMIFS(#REF!,#REF!,A1047107)/VLOOKUP("USD",'[1]Exchange Rates'!B$1:C$1048576,2,0)))/S1047107,"."),".")</f>
        <v>.</v>
      </c>
      <c r="BF1047107" s="1" t="str">
        <f aca="false">IF(AND(AG1047107=1,D1047107="Military",H1047107&lt;&gt;"Not given")=TRUE(),IF(SUMIFS(#REF!,#REF!,A1047107)&gt;0,IF((ABS((SUMIFS(#REF!,#REF!,A1047107)/VLOOKUP("USD",'[1]Exchange Rates'!B$1:C$1048576,2,0)))/S1047107)&gt;1,(SUMIFS(#REF!,#REF!,A1047107)-S1047107)/S1047107,(S1047107-SUMIFS(#REF!,#REF!,A1047107))/SUMIFS(#REF!,#REF!,A1047107)),"."),".")</f>
        <v>.</v>
      </c>
    </row>
    <row r="1047108" customFormat="false" ht="15.75" hidden="false" customHeight="true" outlineLevel="0" collapsed="false">
      <c r="A1047108" s="37" t="s">
        <v>444</v>
      </c>
      <c r="B1047108" s="37" t="s">
        <v>57</v>
      </c>
      <c r="C1047108" s="38" t="n">
        <v>44848</v>
      </c>
      <c r="D1047108" s="37" t="s">
        <v>105</v>
      </c>
      <c r="E1047108" s="37" t="s">
        <v>370</v>
      </c>
      <c r="F1047108" s="90" t="s">
        <v>450</v>
      </c>
      <c r="G1047108" s="5" t="s">
        <v>61</v>
      </c>
      <c r="H1047108" s="53" t="n">
        <v>725000000</v>
      </c>
      <c r="I1047108" s="1" t="s">
        <v>362</v>
      </c>
      <c r="J1047108" s="7" t="str">
        <f aca="false">VLOOKUP($I1047108,'[1]Price List, Weapons &amp; Items'!B$1:C$1048576,2,0)</f>
        <v>Ammunition for light infantry</v>
      </c>
      <c r="K1047108" s="7" t="str">
        <f aca="false">IF(I1047108=".",I1047108,VLOOKUP($I1047108,'[1]Price List, Weapons &amp; Items'!B$1:D$1048576,3,0))</f>
        <v>Small Arms and Light Weapons (SALW) ammunition</v>
      </c>
      <c r="L1047108" s="8" t="n">
        <f aca="false">VLOOKUP(I1047108,'[1]Price List, Weapons &amp; Items'!B$1:E$1048576,4,0)</f>
        <v>0</v>
      </c>
      <c r="M1047108" s="9" t="n">
        <v>2000000</v>
      </c>
      <c r="N1047108" s="9" t="s">
        <v>166</v>
      </c>
      <c r="O1047108" s="9" t="n">
        <f aca="false">VLOOKUP($I1047108,'[1]Price List, Weapons &amp; Items'!B$1:G$1048576,6,0)</f>
        <v>0.47</v>
      </c>
      <c r="P1047108" s="6" t="str">
        <f aca="false">IF(TYPE(M1047108)=1,IF(TYPE(O1047108)=1,M1047108*O1047108,"No price"),".")</f>
        <v>No price</v>
      </c>
      <c r="Q1047108" s="6" t="str">
        <f aca="false">IF(TYPE(N1047108)=1,IF(TYPE(O1047108)=1,N1047108*O1047108,"No price"),".")</f>
        <v>.</v>
      </c>
      <c r="R1047108" s="6" t="str">
        <f aca="false">IF(AG1047108=1,IF(H1047108&lt;&gt;"Not given",H1047108,IF(TYPE(H1047108)=2,IF(SUMIFS(#REF!,#REF!,A1047108)&gt;0,SUMIFS(#REF!,#REF!,A1047108),"."),"Format error")),"")</f>
        <v/>
      </c>
      <c r="S1047108" s="6" t="str">
        <f aca="false">IF(AND(AG1047108=1,R1047108&lt;&gt;".")=TRUE(),R1047108/VLOOKUP(G1047108,'[1]Exchange Rates'!B$1:C$1048576,2,0),IF(R1047108=".",".",""))</f>
        <v/>
      </c>
      <c r="T1047108" s="6" t="str">
        <f aca="false">IF(AG1047108=1,IF(AI1047108="Value is not given at all",".",IF(AI1047108="Value is given by the source",S1047108,IF(AI1047108="Value is calculated with prices",(IF(SUMIFS(#REF!,#REF!,A1047108)&gt;0,SUMIFS(#REF!,#REF!,A1047108),"."))/VLOOKUP("USD",'[1]Exchange Rates'!B$1:C$1048576,2,0),"Error with coding"))),"")</f>
        <v/>
      </c>
      <c r="U1047108" s="5" t="s">
        <v>63</v>
      </c>
      <c r="V1047108" s="42" t="s">
        <v>451</v>
      </c>
      <c r="W1047108" s="34" t="s">
        <v>95</v>
      </c>
      <c r="X1047108" s="45" t="s">
        <v>99</v>
      </c>
      <c r="Y1047108" s="34" t="s">
        <v>136</v>
      </c>
      <c r="Z1047108" s="5" t="n">
        <v>0</v>
      </c>
      <c r="AA1047108" s="5" t="n">
        <v>0</v>
      </c>
      <c r="AB1047108" s="5" t="n">
        <f aca="false">IF(AND(D1047108="Humanitarian", AE1047108&lt;&gt;"."), 1, 0)</f>
        <v>0</v>
      </c>
      <c r="AC1047108" s="5" t="n">
        <f aca="false">IF(OR(M1047108="undisclosed", M1047108="."), 0, IF(M1047108=N1047108, 1, 0))</f>
        <v>0</v>
      </c>
      <c r="AD1047108" s="5" t="n">
        <v>0</v>
      </c>
      <c r="AE1047108" s="91" t="s">
        <v>62</v>
      </c>
      <c r="AF1047108" s="12" t="str">
        <f aca="false">""</f>
        <v/>
      </c>
      <c r="AG1047108" s="36" t="n">
        <v>0</v>
      </c>
      <c r="AH1047108" s="36" t="s">
        <v>66</v>
      </c>
      <c r="AI1047108" s="36" t="s">
        <v>67</v>
      </c>
      <c r="AJ1047108" s="36" t="n">
        <v>1</v>
      </c>
      <c r="AK1047108" s="36" t="n">
        <v>10</v>
      </c>
      <c r="AL1047108" s="36" t="n">
        <v>0</v>
      </c>
      <c r="AM1047108" s="36" t="n">
        <f aca="false">IF(OR(AN1047108="2022-2023",AN1047108=2022), 1, 0)</f>
        <v>1</v>
      </c>
      <c r="AN1047108" s="36" t="s">
        <v>68</v>
      </c>
      <c r="AO1047108" s="36" t="n">
        <f aca="false">VLOOKUP($I1047108,'[1]Price List, Weapons &amp; Items'!B$1:F$1048576,5,0)</f>
        <v>0</v>
      </c>
      <c r="AP1047108" s="36" t="n">
        <f aca="false">IF(AND(AO1047108=1,M1047108="undisclosed")=TRUE(),1,0)</f>
        <v>0</v>
      </c>
      <c r="AQ1047108" s="36" t="n">
        <f aca="false">IF(AND(AO1047108=1,N1047108="undisclosed")=TRUE(),1,0)</f>
        <v>0</v>
      </c>
      <c r="AR1047108" s="36" t="n">
        <f aca="false">IFERROR(IF(SEARCH("ammuni",I1047108,1)&gt;0,1,0),0)</f>
        <v>1</v>
      </c>
      <c r="AS1047108" s="5" t="str">
        <f aca="false">VLOOKUP($I1047108,'[1]Price List, Weapons &amp; Items'!B$1:L$1048576,COLUMN('[1]Price List, Weapons &amp; Items'!$J$11)-1,0)</f>
        <v>Miscellaneous</v>
      </c>
      <c r="AT1047108" s="5" t="str">
        <f aca="false">IF(I1047108=".",".",VLOOKUP($I1047108,'[1]Price List, Weapons &amp; Items'!B$1:J$1048576,3,0))</f>
        <v>Small Arms and Light Weapons (SALW) ammunition</v>
      </c>
      <c r="AU1047108" s="13" t="str">
        <f aca="true">IF(AG1047108=1,(OFFSET(I1047108,0,0,COUNTIF(#REF!,A1047108),1)),"")</f>
        <v/>
      </c>
      <c r="AV1047108" s="5" t="n">
        <f aca="false">VLOOKUP($I1047108,'[1]Price List, Weapons &amp; Items'!B$1:L$1048576,COLUMN('[1]Price List, Weapons &amp; Items'!$L$11)-1,0)</f>
        <v>0</v>
      </c>
      <c r="AW1047108" s="5" t="n">
        <f aca="false">IF(U1047108="Yes",1,0)</f>
        <v>1</v>
      </c>
      <c r="AX1047108" s="5" t="n">
        <f aca="false">IF(D1047108="Military",IF(OR(IFERROR(SEARCH("equipment",E1047108,1),0)&gt;0,IFERROR(SEARCH("weapons",E1047108,1),0)&gt;0),1,0),0)</f>
        <v>1</v>
      </c>
      <c r="AY1047108" s="5" t="str">
        <f aca="false">IFERROR(IF(VALUE(TEXT(C1047108,"mm"))=IF(AK1047108&gt;12,AK1047108-12,AK1047108),".",IF(TEXT(C1047108,"mm")="01",".",1)),"Value is not in date format")</f>
        <v>.</v>
      </c>
      <c r="AZ1047108" s="5" t="str">
        <f aca="false">IF(AND(A1047108=A1047107,C1047108=C1047107)=TRUE(),IF(F1047108=F1047107,".","1"),".")</f>
        <v>.</v>
      </c>
      <c r="BA1047108" s="5" t="str">
        <f aca="false">IF(AND(_xlfn.ISFORMULA(R1047108),_xlfn.ISFORMULA(S1047108),_xlfn.ISFORMULA(T1047108))=TRUE(),".",1)</f>
        <v>.</v>
      </c>
      <c r="BB1047108" s="5" t="str">
        <f aca="false">IF(T1047108&lt;&gt;".",IF(T1047108&gt;S1047108,1,"."),".")</f>
        <v>.</v>
      </c>
      <c r="BC1047108" s="5" t="n">
        <f aca="false">IFERROR(VLOOKUP(B1047108,'[1]Share, Heavy Weapons to Ukraine'!B$1:AA$1048576,COLUMN('[1]Share, Heavy Weapons to Ukraine'!C1047117)-1,0),0)</f>
        <v>1</v>
      </c>
      <c r="BD1047108" s="5" t="n">
        <f aca="false">VLOOKUP(Sheet1!B1047108,'[1]Country Summary (€)'!B$1:F$1048576,COLUMN('[1]Country Summary (€)'!C1047118)-1,FALSE())</f>
        <v>0</v>
      </c>
      <c r="BE1047108" s="5" t="str">
        <f aca="false">IF(AND(AG1047108=1,D1047108="Military",H1047108&lt;&gt;"Not given")=TRUE(),IF(SUMIFS(#REF!,#REF!,A1047108)&gt;0,ABS((SUMIFS(#REF!,#REF!,A1047108)/VLOOKUP("USD",'[1]Exchange Rates'!B$1:C$1048576,2,0)))/S1047108,"."),".")</f>
        <v>.</v>
      </c>
      <c r="BF1047108" s="1" t="str">
        <f aca="false">IF(AND(AG1047108=1,D1047108="Military",H1047108&lt;&gt;"Not given")=TRUE(),IF(SUMIFS(#REF!,#REF!,A1047108)&gt;0,IF((ABS((SUMIFS(#REF!,#REF!,A1047108)/VLOOKUP("USD",'[1]Exchange Rates'!B$1:C$1048576,2,0)))/S1047108)&gt;1,(SUMIFS(#REF!,#REF!,A1047108)-S1047108)/S1047108,(S1047108-SUMIFS(#REF!,#REF!,A1047108))/SUMIFS(#REF!,#REF!,A1047108)),"."),".")</f>
        <v>.</v>
      </c>
    </row>
    <row r="1047109" customFormat="false" ht="15.75" hidden="false" customHeight="true" outlineLevel="0" collapsed="false">
      <c r="A1047109" s="37" t="s">
        <v>444</v>
      </c>
      <c r="B1047109" s="37" t="s">
        <v>57</v>
      </c>
      <c r="C1047109" s="38" t="n">
        <v>44848</v>
      </c>
      <c r="D1047109" s="37" t="s">
        <v>105</v>
      </c>
      <c r="E1047109" s="37" t="s">
        <v>370</v>
      </c>
      <c r="F1047109" s="90" t="s">
        <v>450</v>
      </c>
      <c r="G1047109" s="5" t="s">
        <v>61</v>
      </c>
      <c r="H1047109" s="53" t="n">
        <v>725000000</v>
      </c>
      <c r="I1047109" s="1" t="s">
        <v>291</v>
      </c>
      <c r="J1047109" s="7" t="str">
        <f aca="false">VLOOKUP($I1047109,'[1]Price List, Weapons &amp; Items'!B$1:C$1048576,2,0)</f>
        <v>Military equipment</v>
      </c>
      <c r="K1047109" s="7" t="str">
        <f aca="false">IF(I1047109=".",I1047109,VLOOKUP($I1047109,'[1]Price List, Weapons &amp; Items'!B$1:D$1048576,3,0))</f>
        <v>Military equipment</v>
      </c>
      <c r="L1047109" s="8" t="n">
        <f aca="false">VLOOKUP(I1047109,'[1]Price List, Weapons &amp; Items'!B$1:E$1048576,4,0)</f>
        <v>0</v>
      </c>
      <c r="M1047109" s="9" t="s">
        <v>166</v>
      </c>
      <c r="N1047109" s="9" t="s">
        <v>166</v>
      </c>
      <c r="O1047109" s="9" t="str">
        <f aca="false">VLOOKUP($I1047109,'[1]Price List, Weapons &amp; Items'!B$1:G$1048576,6,0)</f>
        <v>.</v>
      </c>
      <c r="P1047109" s="6" t="str">
        <f aca="false">IF(TYPE(M1047109)=1,IF(TYPE(O1047109)=1,M1047109*O1047109,"No price"),".")</f>
        <v>.</v>
      </c>
      <c r="Q1047109" s="6" t="str">
        <f aca="false">IF(TYPE(N1047109)=1,IF(TYPE(O1047109)=1,N1047109*O1047109,"No price"),".")</f>
        <v>.</v>
      </c>
      <c r="R1047109" s="6" t="str">
        <f aca="false">IF(AG1047109=1,IF(H1047109&lt;&gt;"Not given",H1047109,IF(TYPE(H1047109)=2,IF(SUMIFS(#REF!,#REF!,A1047109)&gt;0,SUMIFS(#REF!,#REF!,A1047109),"."),"Format error")),"")</f>
        <v/>
      </c>
      <c r="S1047109" s="6" t="str">
        <f aca="false">IF(AND(AG1047109=1,R1047109&lt;&gt;".")=TRUE(),R1047109/VLOOKUP(G1047109,'[1]Exchange Rates'!B$1:C$1048576,2,0),IF(R1047109=".",".",""))</f>
        <v/>
      </c>
      <c r="T1047109" s="6" t="str">
        <f aca="false">IF(AG1047109=1,IF(AI1047109="Value is not given at all",".",IF(AI1047109="Value is given by the source",S1047109,IF(AI1047109="Value is calculated with prices",(IF(SUMIFS(#REF!,#REF!,A1047109)&gt;0,SUMIFS(#REF!,#REF!,A1047109),"."))/VLOOKUP("USD",'[1]Exchange Rates'!B$1:C$1048576,2,0),"Error with coding"))),"")</f>
        <v/>
      </c>
      <c r="U1047109" s="5" t="s">
        <v>63</v>
      </c>
      <c r="V1047109" s="42" t="s">
        <v>451</v>
      </c>
      <c r="W1047109" s="34" t="s">
        <v>95</v>
      </c>
      <c r="X1047109" s="45" t="s">
        <v>99</v>
      </c>
      <c r="Y1047109" s="34" t="s">
        <v>138</v>
      </c>
      <c r="Z1047109" s="5" t="n">
        <v>0</v>
      </c>
      <c r="AA1047109" s="5" t="n">
        <v>0</v>
      </c>
      <c r="AB1047109" s="5" t="n">
        <f aca="false">IF(AND(D1047109="Humanitarian", AE1047109&lt;&gt;"."), 1, 0)</f>
        <v>0</v>
      </c>
      <c r="AC1047109" s="5" t="n">
        <f aca="false">IF(OR(M1047109="undisclosed", M1047109="."), 0, IF(M1047109=N1047109, 1, 0))</f>
        <v>0</v>
      </c>
      <c r="AD1047109" s="5" t="n">
        <v>0</v>
      </c>
      <c r="AE1047109" s="91" t="s">
        <v>62</v>
      </c>
      <c r="AF1047109" s="12" t="str">
        <f aca="false">""</f>
        <v/>
      </c>
      <c r="AG1047109" s="36" t="n">
        <v>0</v>
      </c>
      <c r="AH1047109" s="36" t="s">
        <v>66</v>
      </c>
      <c r="AI1047109" s="36" t="s">
        <v>67</v>
      </c>
      <c r="AJ1047109" s="36" t="n">
        <v>1</v>
      </c>
      <c r="AK1047109" s="36" t="n">
        <v>10</v>
      </c>
      <c r="AL1047109" s="36" t="n">
        <v>0</v>
      </c>
      <c r="AM1047109" s="36" t="n">
        <f aca="false">IF(OR(AN1047109="2022-2023",AN1047109=2022), 1, 0)</f>
        <v>1</v>
      </c>
      <c r="AN1047109" s="36" t="s">
        <v>68</v>
      </c>
      <c r="AO1047109" s="36" t="n">
        <f aca="false">VLOOKUP($I1047109,'[1]Price List, Weapons &amp; Items'!B$1:F$1048576,5,0)</f>
        <v>0</v>
      </c>
      <c r="AP1047109" s="36" t="n">
        <f aca="false">IF(AND(AO1047109=1,M1047109="undisclosed")=TRUE(),1,0)</f>
        <v>0</v>
      </c>
      <c r="AQ1047109" s="36" t="n">
        <f aca="false">IF(AND(AO1047109=1,N1047109="undisclosed")=TRUE(),1,0)</f>
        <v>0</v>
      </c>
      <c r="AR1047109" s="36" t="n">
        <f aca="false">IFERROR(IF(SEARCH("ammuni",I1047109,1)&gt;0,1,0),0)</f>
        <v>0</v>
      </c>
      <c r="AS1047109" s="5" t="str">
        <f aca="false">VLOOKUP($I1047109,'[1]Price List, Weapons &amp; Items'!B$1:L$1048576,COLUMN('[1]Price List, Weapons &amp; Items'!$J$11)-1,0)</f>
        <v>.</v>
      </c>
      <c r="AT1047109" s="5" t="str">
        <f aca="false">IF(I1047109=".",".",VLOOKUP($I1047109,'[1]Price List, Weapons &amp; Items'!B$1:J$1048576,3,0))</f>
        <v>Military equipment</v>
      </c>
      <c r="AU1047109" s="13" t="str">
        <f aca="true">IF(AG1047109=1,(OFFSET(I1047109,0,0,COUNTIF(#REF!,A1047109),1)),"")</f>
        <v/>
      </c>
      <c r="AV1047109" s="5" t="str">
        <f aca="false">VLOOKUP($I1047109,'[1]Price List, Weapons &amp; Items'!B$1:L$1048576,COLUMN('[1]Price List, Weapons &amp; Items'!$L$11)-1,0)</f>
        <v>no price, 0 count</v>
      </c>
      <c r="AW1047109" s="5" t="n">
        <f aca="false">IF(U1047109="Yes",1,0)</f>
        <v>1</v>
      </c>
      <c r="AX1047109" s="5" t="n">
        <f aca="false">IF(D1047109="Military",IF(OR(IFERROR(SEARCH("equipment",E1047109,1),0)&gt;0,IFERROR(SEARCH("weapons",E1047109,1),0)&gt;0),1,0),0)</f>
        <v>1</v>
      </c>
      <c r="AY1047109" s="5" t="str">
        <f aca="false">IFERROR(IF(VALUE(TEXT(C1047109,"mm"))=IF(AK1047109&gt;12,AK1047109-12,AK1047109),".",IF(TEXT(C1047109,"mm")="01",".",1)),"Value is not in date format")</f>
        <v>.</v>
      </c>
      <c r="AZ1047109" s="5" t="str">
        <f aca="false">IF(AND(A1047109=A1047108,C1047109=C1047108)=TRUE(),IF(F1047109=F1047108,".","1"),".")</f>
        <v>.</v>
      </c>
      <c r="BA1047109" s="5" t="str">
        <f aca="false">IF(AND(_xlfn.ISFORMULA(R1047109),_xlfn.ISFORMULA(S1047109),_xlfn.ISFORMULA(T1047109))=TRUE(),".",1)</f>
        <v>.</v>
      </c>
      <c r="BB1047109" s="5" t="str">
        <f aca="false">IF(T1047109&lt;&gt;".",IF(T1047109&gt;S1047109,1,"."),".")</f>
        <v>.</v>
      </c>
      <c r="BC1047109" s="5" t="n">
        <f aca="false">IFERROR(VLOOKUP(B1047109,'[1]Share, Heavy Weapons to Ukraine'!B$1:AA$1048576,COLUMN('[1]Share, Heavy Weapons to Ukraine'!C1047118)-1,0),0)</f>
        <v>1</v>
      </c>
      <c r="BD1047109" s="5" t="n">
        <f aca="false">VLOOKUP(Sheet1!B1047109,'[1]Country Summary (€)'!B$1:F$1048576,COLUMN('[1]Country Summary (€)'!C1047119)-1,FALSE())</f>
        <v>0</v>
      </c>
      <c r="BE1047109" s="5" t="str">
        <f aca="false">IF(AND(AG1047109=1,D1047109="Military",H1047109&lt;&gt;"Not given")=TRUE(),IF(SUMIFS(#REF!,#REF!,A1047109)&gt;0,ABS((SUMIFS(#REF!,#REF!,A1047109)/VLOOKUP("USD",'[1]Exchange Rates'!B$1:C$1048576,2,0)))/S1047109,"."),".")</f>
        <v>.</v>
      </c>
      <c r="BF1047109" s="1" t="str">
        <f aca="false">IF(AND(AG1047109=1,D1047109="Military",H1047109&lt;&gt;"Not given")=TRUE(),IF(SUMIFS(#REF!,#REF!,A1047109)&gt;0,IF((ABS((SUMIFS(#REF!,#REF!,A1047109)/VLOOKUP("USD",'[1]Exchange Rates'!B$1:C$1048576,2,0)))/S1047109)&gt;1,(SUMIFS(#REF!,#REF!,A1047109)-S1047109)/S1047109,(S1047109-SUMIFS(#REF!,#REF!,A1047109))/SUMIFS(#REF!,#REF!,A1047109)),"."),".")</f>
        <v>.</v>
      </c>
    </row>
    <row r="1047110" customFormat="false" ht="15.75" hidden="false" customHeight="true" outlineLevel="0" collapsed="false">
      <c r="A1047110" s="37" t="s">
        <v>444</v>
      </c>
      <c r="B1047110" s="37" t="s">
        <v>57</v>
      </c>
      <c r="C1047110" s="38" t="n">
        <v>44862</v>
      </c>
      <c r="D1047110" s="37" t="s">
        <v>105</v>
      </c>
      <c r="E1047110" s="37" t="s">
        <v>370</v>
      </c>
      <c r="F1047110" s="90" t="s">
        <v>454</v>
      </c>
      <c r="G1047110" s="5" t="s">
        <v>61</v>
      </c>
      <c r="H1047110" s="53" t="n">
        <v>275000000</v>
      </c>
      <c r="I1047110" s="1" t="s">
        <v>231</v>
      </c>
      <c r="J1047110" s="7" t="str">
        <f aca="false">VLOOKUP($I1047110,'[1]Price List, Weapons &amp; Items'!B$1:C$1048576,2,0)</f>
        <v>Ammunition for heavy weapon</v>
      </c>
      <c r="K1047110" s="7" t="str">
        <f aca="false">IF(I1047110=".",I1047110,VLOOKUP($I1047110,'[1]Price List, Weapons &amp; Items'!B$1:D$1048576,3,0))</f>
        <v>227mm MLRS ammunition</v>
      </c>
      <c r="L1047110" s="8" t="n">
        <f aca="false">VLOOKUP(I1047110,'[1]Price List, Weapons &amp; Items'!B$1:E$1048576,4,0)</f>
        <v>0</v>
      </c>
      <c r="M1047110" s="9" t="s">
        <v>166</v>
      </c>
      <c r="N1047110" s="9" t="s">
        <v>166</v>
      </c>
      <c r="O1047110" s="9" t="n">
        <f aca="false">VLOOKUP($I1047110,'[1]Price List, Weapons &amp; Items'!B$1:G$1048576,6,0)</f>
        <v>150000</v>
      </c>
      <c r="P1047110" s="6" t="str">
        <f aca="false">IF(TYPE(M1047110)=1,IF(TYPE(O1047110)=1,M1047110*O1047110,"No price"),".")</f>
        <v>.</v>
      </c>
      <c r="Q1047110" s="6" t="str">
        <f aca="false">IF(TYPE(N1047110)=1,IF(TYPE(O1047110)=1,N1047110*O1047110,"No price"),".")</f>
        <v>.</v>
      </c>
      <c r="R1047110" s="6" t="str">
        <f aca="false">IF(AG1047110=1,IF(H1047110&lt;&gt;"Not given",H1047110,IF(TYPE(H1047110)=2,IF(SUMIFS(#REF!,#REF!,A1047110)&gt;0,SUMIFS(#REF!,#REF!,A1047110),"."),"Format error")),"")</f>
        <v/>
      </c>
      <c r="S1047110" s="6" t="str">
        <f aca="false">IF(AND(AG1047110=1,R1047110&lt;&gt;".")=TRUE(),R1047110/VLOOKUP(G1047110,'[1]Exchange Rates'!B$1:C$1048576,2,0),IF(R1047110=".",".",""))</f>
        <v/>
      </c>
      <c r="T1047110" s="6" t="str">
        <f aca="false">IF(AG1047110=1,IF(AI1047110="Value is not given at all",".",IF(AI1047110="Value is given by the source",S1047110,IF(AI1047110="Value is calculated with prices",(IF(SUMIFS(#REF!,#REF!,A1047110)&gt;0,SUMIFS(#REF!,#REF!,A1047110),"."))/VLOOKUP("USD",'[1]Exchange Rates'!B$1:C$1048576,2,0),"Error with coding"))),"")</f>
        <v/>
      </c>
      <c r="U1047110" s="5" t="s">
        <v>63</v>
      </c>
      <c r="V1047110" s="42" t="s">
        <v>455</v>
      </c>
      <c r="W1047110" s="34" t="s">
        <v>95</v>
      </c>
      <c r="X1047110" s="45" t="s">
        <v>99</v>
      </c>
      <c r="Y1047110" s="34" t="s">
        <v>140</v>
      </c>
      <c r="Z1047110" s="5" t="n">
        <v>0</v>
      </c>
      <c r="AA1047110" s="5" t="n">
        <v>0</v>
      </c>
      <c r="AB1047110" s="5" t="n">
        <f aca="false">IF(AND(D1047110="Humanitarian", AE1047110&lt;&gt;"."), 1, 0)</f>
        <v>0</v>
      </c>
      <c r="AC1047110" s="5" t="n">
        <f aca="false">IF(OR(M1047110="undisclosed", M1047110="."), 0, IF(M1047110=N1047110, 1, 0))</f>
        <v>0</v>
      </c>
      <c r="AD1047110" s="5" t="n">
        <v>0</v>
      </c>
      <c r="AE1047110" s="91" t="s">
        <v>62</v>
      </c>
      <c r="AF1047110" s="12" t="str">
        <f aca="false">""</f>
        <v/>
      </c>
      <c r="AG1047110" s="36" t="n">
        <v>0</v>
      </c>
      <c r="AH1047110" s="36" t="s">
        <v>66</v>
      </c>
      <c r="AI1047110" s="36" t="s">
        <v>67</v>
      </c>
      <c r="AJ1047110" s="36" t="n">
        <v>1</v>
      </c>
      <c r="AK1047110" s="36" t="n">
        <v>10</v>
      </c>
      <c r="AL1047110" s="36" t="n">
        <v>0</v>
      </c>
      <c r="AM1047110" s="36" t="n">
        <f aca="false">IF(OR(AN1047110="2022-2023",AN1047110=2022), 1, 0)</f>
        <v>1</v>
      </c>
      <c r="AN1047110" s="36" t="s">
        <v>68</v>
      </c>
      <c r="AO1047110" s="36" t="n">
        <f aca="false">VLOOKUP($I1047110,'[1]Price List, Weapons &amp; Items'!B$1:F$1048576,5,0)</f>
        <v>1</v>
      </c>
      <c r="AP1047110" s="36" t="n">
        <f aca="false">IF(AND(AO1047110=1,M1047110="undisclosed")=TRUE(),1,0)</f>
        <v>1</v>
      </c>
      <c r="AQ1047110" s="36" t="n">
        <f aca="false">IF(AND(AO1047110=1,N1047110="undisclosed")=TRUE(),1,0)</f>
        <v>1</v>
      </c>
      <c r="AR1047110" s="36" t="n">
        <f aca="false">IFERROR(IF(SEARCH("ammuni",I1047110,1)&gt;0,1,0),0)</f>
        <v>1</v>
      </c>
      <c r="AS1047110" s="5" t="str">
        <f aca="false">VLOOKUP($I1047110,'[1]Price List, Weapons &amp; Items'!B$1:L$1048576,COLUMN('[1]Price List, Weapons &amp; Items'!$J$11)-1,0)</f>
        <v>Media reports (incl. social media)</v>
      </c>
      <c r="AT1047110" s="5" t="str">
        <f aca="false">IF(I1047110=".",".",VLOOKUP($I1047110,'[1]Price List, Weapons &amp; Items'!B$1:J$1048576,3,0))</f>
        <v>227mm MLRS ammunition</v>
      </c>
      <c r="AU1047110" s="13" t="str">
        <f aca="true">IF(AG1047110=1,(OFFSET(I1047110,0,0,COUNTIF(#REF!,A1047110),1)),"")</f>
        <v/>
      </c>
      <c r="AV1047110" s="5" t="str">
        <f aca="false">VLOOKUP($I1047110,'[1]Price List, Weapons &amp; Items'!B$1:L$1048576,COLUMN('[1]Price List, Weapons &amp; Items'!$L$11)-1,0)</f>
        <v>no price, 0 count</v>
      </c>
      <c r="AW1047110" s="5" t="n">
        <f aca="false">IF(U1047110="Yes",1,0)</f>
        <v>1</v>
      </c>
      <c r="AX1047110" s="5" t="n">
        <f aca="false">IF(D1047110="Military",IF(OR(IFERROR(SEARCH("equipment",E1047110,1),0)&gt;0,IFERROR(SEARCH("weapons",E1047110,1),0)&gt;0),1,0),0)</f>
        <v>1</v>
      </c>
      <c r="AY1047110" s="5" t="str">
        <f aca="false">IFERROR(IF(VALUE(TEXT(C1047110,"mm"))=IF(AK1047110&gt;12,AK1047110-12,AK1047110),".",IF(TEXT(C1047110,"mm")="01",".",1)),"Value is not in date format")</f>
        <v>.</v>
      </c>
      <c r="AZ1047110" s="5" t="str">
        <f aca="false">IF(AND(A1047110=A1047109,C1047110=C1047109)=TRUE(),IF(F1047110=F1047109,".","1"),".")</f>
        <v>.</v>
      </c>
      <c r="BA1047110" s="5" t="str">
        <f aca="false">IF(AND(_xlfn.ISFORMULA(R1047110),_xlfn.ISFORMULA(S1047110),_xlfn.ISFORMULA(T1047110))=TRUE(),".",1)</f>
        <v>.</v>
      </c>
      <c r="BB1047110" s="5" t="str">
        <f aca="false">IF(T1047110&lt;&gt;".",IF(T1047110&gt;S1047110,1,"."),".")</f>
        <v>.</v>
      </c>
      <c r="BC1047110" s="5" t="n">
        <f aca="false">IFERROR(VLOOKUP(B1047110,'[1]Share, Heavy Weapons to Ukraine'!B$1:AA$1048576,COLUMN('[1]Share, Heavy Weapons to Ukraine'!C1047119)-1,0),0)</f>
        <v>1</v>
      </c>
      <c r="BD1047110" s="5" t="n">
        <f aca="false">VLOOKUP(Sheet1!B1047110,'[1]Country Summary (€)'!B$1:F$1048576,COLUMN('[1]Country Summary (€)'!C1047120)-1,FALSE())</f>
        <v>0</v>
      </c>
      <c r="BE1047110" s="5" t="str">
        <f aca="false">IF(AND(AG1047110=1,D1047110="Military",H1047110&lt;&gt;"Not given")=TRUE(),IF(SUMIFS(#REF!,#REF!,A1047110)&gt;0,ABS((SUMIFS(#REF!,#REF!,A1047110)/VLOOKUP("USD",'[1]Exchange Rates'!B$1:C$1048576,2,0)))/S1047110,"."),".")</f>
        <v>.</v>
      </c>
      <c r="BF1047110" s="1" t="str">
        <f aca="false">IF(AND(AG1047110=1,D1047110="Military",H1047110&lt;&gt;"Not given")=TRUE(),IF(SUMIFS(#REF!,#REF!,A1047110)&gt;0,IF((ABS((SUMIFS(#REF!,#REF!,A1047110)/VLOOKUP("USD",'[1]Exchange Rates'!B$1:C$1048576,2,0)))/S1047110)&gt;1,(SUMIFS(#REF!,#REF!,A1047110)-S1047110)/S1047110,(S1047110-SUMIFS(#REF!,#REF!,A1047110))/SUMIFS(#REF!,#REF!,A1047110)),"."),".")</f>
        <v>.</v>
      </c>
    </row>
    <row r="1047111" customFormat="false" ht="15.75" hidden="false" customHeight="true" outlineLevel="0" collapsed="false">
      <c r="A1047111" s="37" t="s">
        <v>444</v>
      </c>
      <c r="B1047111" s="37" t="s">
        <v>57</v>
      </c>
      <c r="C1047111" s="38" t="n">
        <v>44862</v>
      </c>
      <c r="D1047111" s="37" t="s">
        <v>105</v>
      </c>
      <c r="E1047111" s="37" t="s">
        <v>370</v>
      </c>
      <c r="F1047111" s="90" t="s">
        <v>454</v>
      </c>
      <c r="G1047111" s="5" t="s">
        <v>61</v>
      </c>
      <c r="H1047111" s="53" t="n">
        <v>275000000</v>
      </c>
      <c r="I1047111" s="1" t="s">
        <v>452</v>
      </c>
      <c r="J1047111" s="7" t="str">
        <f aca="false">VLOOKUP($I1047111,'[1]Price List, Weapons &amp; Items'!B$1:C$1048576,2,0)</f>
        <v>Ammunition for heavy weapon</v>
      </c>
      <c r="K1047111" s="7" t="str">
        <f aca="false">IF(I1047111=".",I1047111,VLOOKUP($I1047111,'[1]Price List, Weapons &amp; Items'!B$1:D$1048576,3,0))</f>
        <v>artillery round</v>
      </c>
      <c r="L1047111" s="8" t="n">
        <f aca="false">VLOOKUP(I1047111,'[1]Price List, Weapons &amp; Items'!B$1:E$1048576,4,0)</f>
        <v>0</v>
      </c>
      <c r="M1047111" s="9" t="n">
        <v>500</v>
      </c>
      <c r="N1047111" s="9" t="s">
        <v>166</v>
      </c>
      <c r="O1047111" s="9" t="n">
        <f aca="false">VLOOKUP($I1047111,'[1]Price List, Weapons &amp; Items'!B$1:G$1048576,6,0)</f>
        <v>112800</v>
      </c>
      <c r="P1047111" s="6" t="str">
        <f aca="false">IF(TYPE(M1047111)=1,IF(TYPE(O1047111)=1,M1047111*O1047111,"No price"),".")</f>
        <v>No price</v>
      </c>
      <c r="Q1047111" s="6" t="str">
        <f aca="false">IF(TYPE(N1047111)=1,IF(TYPE(O1047111)=1,N1047111*O1047111,"No price"),".")</f>
        <v>.</v>
      </c>
      <c r="R1047111" s="6" t="str">
        <f aca="false">IF(AG1047111=1,IF(H1047111&lt;&gt;"Not given",H1047111,IF(TYPE(H1047111)=2,IF(SUMIFS(#REF!,#REF!,A1047111)&gt;0,SUMIFS(#REF!,#REF!,A1047111),"."),"Format error")),"")</f>
        <v/>
      </c>
      <c r="S1047111" s="6" t="str">
        <f aca="false">IF(AND(AG1047111=1,R1047111&lt;&gt;".")=TRUE(),R1047111/VLOOKUP(G1047111,'[1]Exchange Rates'!B$1:C$1048576,2,0),IF(R1047111=".",".",""))</f>
        <v/>
      </c>
      <c r="T1047111" s="6" t="str">
        <f aca="false">IF(AG1047111=1,IF(AI1047111="Value is not given at all",".",IF(AI1047111="Value is given by the source",S1047111,IF(AI1047111="Value is calculated with prices",(IF(SUMIFS(#REF!,#REF!,A1047111)&gt;0,SUMIFS(#REF!,#REF!,A1047111),"."))/VLOOKUP("USD",'[1]Exchange Rates'!B$1:C$1048576,2,0),"Error with coding"))),"")</f>
        <v/>
      </c>
      <c r="U1047111" s="5" t="s">
        <v>63</v>
      </c>
      <c r="V1047111" s="42" t="s">
        <v>455</v>
      </c>
      <c r="W1047111" s="34" t="s">
        <v>95</v>
      </c>
      <c r="X1047111" s="45" t="s">
        <v>99</v>
      </c>
      <c r="Y1047111" s="34" t="s">
        <v>142</v>
      </c>
      <c r="Z1047111" s="5" t="n">
        <v>0</v>
      </c>
      <c r="AA1047111" s="5" t="n">
        <v>0</v>
      </c>
      <c r="AB1047111" s="5" t="n">
        <f aca="false">IF(AND(D1047111="Humanitarian", AE1047111&lt;&gt;"."), 1, 0)</f>
        <v>0</v>
      </c>
      <c r="AC1047111" s="5" t="n">
        <f aca="false">IF(OR(M1047111="undisclosed", M1047111="."), 0, IF(M1047111=N1047111, 1, 0))</f>
        <v>0</v>
      </c>
      <c r="AD1047111" s="5" t="n">
        <v>0</v>
      </c>
      <c r="AE1047111" s="91" t="s">
        <v>62</v>
      </c>
      <c r="AF1047111" s="12" t="str">
        <f aca="false">""</f>
        <v/>
      </c>
      <c r="AG1047111" s="36" t="n">
        <v>0</v>
      </c>
      <c r="AH1047111" s="36" t="s">
        <v>66</v>
      </c>
      <c r="AI1047111" s="36" t="s">
        <v>67</v>
      </c>
      <c r="AJ1047111" s="36" t="n">
        <v>1</v>
      </c>
      <c r="AK1047111" s="36" t="n">
        <v>10</v>
      </c>
      <c r="AL1047111" s="36" t="n">
        <v>0</v>
      </c>
      <c r="AM1047111" s="36" t="n">
        <f aca="false">IF(OR(AN1047111="2022-2023",AN1047111=2022), 1, 0)</f>
        <v>1</v>
      </c>
      <c r="AN1047111" s="36" t="s">
        <v>68</v>
      </c>
      <c r="AO1047111" s="36" t="n">
        <f aca="false">VLOOKUP($I1047111,'[1]Price List, Weapons &amp; Items'!B$1:F$1048576,5,0)</f>
        <v>0</v>
      </c>
      <c r="AP1047111" s="36" t="n">
        <f aca="false">IF(AND(AO1047111=1,M1047111="undisclosed")=TRUE(),1,0)</f>
        <v>0</v>
      </c>
      <c r="AQ1047111" s="36" t="n">
        <f aca="false">IF(AND(AO1047111=1,N1047111="undisclosed")=TRUE(),1,0)</f>
        <v>0</v>
      </c>
      <c r="AR1047111" s="36" t="n">
        <f aca="false">IFERROR(IF(SEARCH("ammuni",I1047111,1)&gt;0,1,0),0)</f>
        <v>0</v>
      </c>
      <c r="AS1047111" s="5" t="str">
        <f aca="false">VLOOKUP($I1047111,'[1]Price List, Weapons &amp; Items'!B$1:L$1048576,COLUMN('[1]Price List, Weapons &amp; Items'!$J$11)-1,0)</f>
        <v>Miscellaneous</v>
      </c>
      <c r="AT1047111" s="5" t="str">
        <f aca="false">IF(I1047111=".",".",VLOOKUP($I1047111,'[1]Price List, Weapons &amp; Items'!B$1:J$1048576,3,0))</f>
        <v>artillery round</v>
      </c>
      <c r="AU1047111" s="13" t="str">
        <f aca="true">IF(AG1047111=1,(OFFSET(I1047111,0,0,COUNTIF(#REF!,A1047111),1)),"")</f>
        <v/>
      </c>
      <c r="AV1047111" s="5" t="n">
        <f aca="false">VLOOKUP($I1047111,'[1]Price List, Weapons &amp; Items'!B$1:L$1048576,COLUMN('[1]Price List, Weapons &amp; Items'!$L$11)-1,0)</f>
        <v>0</v>
      </c>
      <c r="AW1047111" s="5" t="n">
        <f aca="false">IF(U1047111="Yes",1,0)</f>
        <v>1</v>
      </c>
      <c r="AX1047111" s="5" t="n">
        <f aca="false">IF(D1047111="Military",IF(OR(IFERROR(SEARCH("equipment",E1047111,1),0)&gt;0,IFERROR(SEARCH("weapons",E1047111,1),0)&gt;0),1,0),0)</f>
        <v>1</v>
      </c>
      <c r="AY1047111" s="5" t="str">
        <f aca="false">IFERROR(IF(VALUE(TEXT(C1047111,"mm"))=IF(AK1047111&gt;12,AK1047111-12,AK1047111),".",IF(TEXT(C1047111,"mm")="01",".",1)),"Value is not in date format")</f>
        <v>.</v>
      </c>
      <c r="AZ1047111" s="5" t="str">
        <f aca="false">IF(AND(A1047111=A1047110,C1047111=C1047110)=TRUE(),IF(F1047111=F1047110,".","1"),".")</f>
        <v>.</v>
      </c>
      <c r="BA1047111" s="5" t="str">
        <f aca="false">IF(AND(_xlfn.ISFORMULA(R1047111),_xlfn.ISFORMULA(S1047111),_xlfn.ISFORMULA(T1047111))=TRUE(),".",1)</f>
        <v>.</v>
      </c>
      <c r="BB1047111" s="5" t="str">
        <f aca="false">IF(T1047111&lt;&gt;".",IF(T1047111&gt;S1047111,1,"."),".")</f>
        <v>.</v>
      </c>
      <c r="BC1047111" s="5" t="n">
        <f aca="false">IFERROR(VLOOKUP(B1047111,'[1]Share, Heavy Weapons to Ukraine'!B$1:AA$1048576,COLUMN('[1]Share, Heavy Weapons to Ukraine'!C1047120)-1,0),0)</f>
        <v>1</v>
      </c>
      <c r="BD1047111" s="5" t="n">
        <f aca="false">VLOOKUP(Sheet1!B1047111,'[1]Country Summary (€)'!B$1:F$1048576,COLUMN('[1]Country Summary (€)'!C1047121)-1,FALSE())</f>
        <v>0</v>
      </c>
      <c r="BE1047111" s="5" t="str">
        <f aca="false">IF(AND(AG1047111=1,D1047111="Military",H1047111&lt;&gt;"Not given")=TRUE(),IF(SUMIFS(#REF!,#REF!,A1047111)&gt;0,ABS((SUMIFS(#REF!,#REF!,A1047111)/VLOOKUP("USD",'[1]Exchange Rates'!B$1:C$1048576,2,0)))/S1047111,"."),".")</f>
        <v>.</v>
      </c>
      <c r="BF1047111" s="1" t="str">
        <f aca="false">IF(AND(AG1047111=1,D1047111="Military",H1047111&lt;&gt;"Not given")=TRUE(),IF(SUMIFS(#REF!,#REF!,A1047111)&gt;0,IF((ABS((SUMIFS(#REF!,#REF!,A1047111)/VLOOKUP("USD",'[1]Exchange Rates'!B$1:C$1048576,2,0)))/S1047111)&gt;1,(SUMIFS(#REF!,#REF!,A1047111)-S1047111)/S1047111,(S1047111-SUMIFS(#REF!,#REF!,A1047111))/SUMIFS(#REF!,#REF!,A1047111)),"."),".")</f>
        <v>.</v>
      </c>
    </row>
    <row r="1047112" customFormat="false" ht="15.75" hidden="false" customHeight="true" outlineLevel="0" collapsed="false">
      <c r="A1047112" s="37" t="s">
        <v>444</v>
      </c>
      <c r="B1047112" s="37" t="s">
        <v>57</v>
      </c>
      <c r="C1047112" s="38" t="n">
        <v>44862</v>
      </c>
      <c r="D1047112" s="37" t="s">
        <v>105</v>
      </c>
      <c r="E1047112" s="37" t="s">
        <v>370</v>
      </c>
      <c r="F1047112" s="90" t="s">
        <v>454</v>
      </c>
      <c r="G1047112" s="5" t="s">
        <v>61</v>
      </c>
      <c r="H1047112" s="53" t="n">
        <v>275000000</v>
      </c>
      <c r="I1047112" s="1" t="s">
        <v>338</v>
      </c>
      <c r="J1047112" s="7" t="str">
        <f aca="false">VLOOKUP($I1047112,'[1]Price List, Weapons &amp; Items'!B$1:C$1048576,2,0)</f>
        <v>Ammunition for heavy weapon</v>
      </c>
      <c r="K1047112" s="7" t="str">
        <f aca="false">IF(I1047112=".",I1047112,VLOOKUP($I1047112,'[1]Price List, Weapons &amp; Items'!B$1:D$1048576,3,0))</f>
        <v>155mm howitzer ammunition</v>
      </c>
      <c r="L1047112" s="8" t="n">
        <f aca="false">VLOOKUP(I1047112,'[1]Price List, Weapons &amp; Items'!B$1:E$1048576,4,0)</f>
        <v>0</v>
      </c>
      <c r="M1047112" s="9" t="n">
        <v>2000</v>
      </c>
      <c r="N1047112" s="9" t="s">
        <v>166</v>
      </c>
      <c r="O1047112" s="9" t="n">
        <f aca="false">VLOOKUP($I1047112,'[1]Price List, Weapons &amp; Items'!B$1:G$1048576,6,0)</f>
        <v>98000</v>
      </c>
      <c r="P1047112" s="6" t="str">
        <f aca="false">IF(TYPE(M1047112)=1,IF(TYPE(O1047112)=1,M1047112*O1047112,"No price"),".")</f>
        <v>No price</v>
      </c>
      <c r="Q1047112" s="6" t="str">
        <f aca="false">IF(TYPE(N1047112)=1,IF(TYPE(O1047112)=1,N1047112*O1047112,"No price"),".")</f>
        <v>.</v>
      </c>
      <c r="R1047112" s="6" t="str">
        <f aca="false">IF(AG1047112=1,IF(H1047112&lt;&gt;"Not given",H1047112,IF(TYPE(H1047112)=2,IF(SUMIFS(#REF!,#REF!,A1047112)&gt;0,SUMIFS(#REF!,#REF!,A1047112),"."),"Format error")),"")</f>
        <v/>
      </c>
      <c r="S1047112" s="6" t="str">
        <f aca="false">IF(AND(AG1047112=1,R1047112&lt;&gt;".")=TRUE(),R1047112/VLOOKUP(G1047112,'[1]Exchange Rates'!B$1:C$1048576,2,0),IF(R1047112=".",".",""))</f>
        <v/>
      </c>
      <c r="T1047112" s="6" t="str">
        <f aca="false">IF(AG1047112=1,IF(AI1047112="Value is not given at all",".",IF(AI1047112="Value is given by the source",S1047112,IF(AI1047112="Value is calculated with prices",(IF(SUMIFS(#REF!,#REF!,A1047112)&gt;0,SUMIFS(#REF!,#REF!,A1047112),"."))/VLOOKUP("USD",'[1]Exchange Rates'!B$1:C$1048576,2,0),"Error with coding"))),"")</f>
        <v/>
      </c>
      <c r="U1047112" s="5" t="s">
        <v>63</v>
      </c>
      <c r="V1047112" s="42" t="s">
        <v>455</v>
      </c>
      <c r="W1047112" s="34" t="s">
        <v>95</v>
      </c>
      <c r="X1047112" s="45" t="s">
        <v>99</v>
      </c>
      <c r="Y1047112" s="34" t="s">
        <v>145</v>
      </c>
      <c r="Z1047112" s="5" t="n">
        <v>0</v>
      </c>
      <c r="AA1047112" s="5" t="n">
        <v>0</v>
      </c>
      <c r="AB1047112" s="5" t="n">
        <f aca="false">IF(AND(D1047112="Humanitarian", AE1047112&lt;&gt;"."), 1, 0)</f>
        <v>0</v>
      </c>
      <c r="AC1047112" s="5" t="n">
        <f aca="false">IF(OR(M1047112="undisclosed", M1047112="."), 0, IF(M1047112=N1047112, 1, 0))</f>
        <v>0</v>
      </c>
      <c r="AD1047112" s="5" t="n">
        <v>0</v>
      </c>
      <c r="AE1047112" s="91" t="s">
        <v>62</v>
      </c>
      <c r="AF1047112" s="12" t="str">
        <f aca="false">""</f>
        <v/>
      </c>
      <c r="AG1047112" s="36" t="n">
        <v>0</v>
      </c>
      <c r="AH1047112" s="36" t="s">
        <v>66</v>
      </c>
      <c r="AI1047112" s="36" t="s">
        <v>67</v>
      </c>
      <c r="AJ1047112" s="36" t="n">
        <v>1</v>
      </c>
      <c r="AK1047112" s="36" t="n">
        <v>10</v>
      </c>
      <c r="AL1047112" s="36" t="n">
        <v>0</v>
      </c>
      <c r="AM1047112" s="36" t="n">
        <f aca="false">IF(OR(AN1047112="2022-2023",AN1047112=2022), 1, 0)</f>
        <v>1</v>
      </c>
      <c r="AN1047112" s="36" t="s">
        <v>68</v>
      </c>
      <c r="AO1047112" s="36" t="n">
        <f aca="false">VLOOKUP($I1047112,'[1]Price List, Weapons &amp; Items'!B$1:F$1048576,5,0)</f>
        <v>1</v>
      </c>
      <c r="AP1047112" s="36" t="n">
        <f aca="false">IF(AND(AO1047112=1,M1047112="undisclosed")=TRUE(),1,0)</f>
        <v>0</v>
      </c>
      <c r="AQ1047112" s="36" t="n">
        <f aca="false">IF(AND(AO1047112=1,N1047112="undisclosed")=TRUE(),1,0)</f>
        <v>1</v>
      </c>
      <c r="AR1047112" s="36" t="n">
        <f aca="false">IFERROR(IF(SEARCH("ammuni",I1047112,1)&gt;0,1,0),0)</f>
        <v>0</v>
      </c>
      <c r="AS1047112" s="5" t="str">
        <f aca="false">VLOOKUP($I1047112,'[1]Price List, Weapons &amp; Items'!B$1:L$1048576,COLUMN('[1]Price List, Weapons &amp; Items'!$J$11)-1,0)</f>
        <v>Government information</v>
      </c>
      <c r="AT1047112" s="5" t="str">
        <f aca="false">IF(I1047112=".",".",VLOOKUP($I1047112,'[1]Price List, Weapons &amp; Items'!B$1:J$1048576,3,0))</f>
        <v>155mm howitzer ammunition</v>
      </c>
      <c r="AU1047112" s="13" t="str">
        <f aca="true">IF(AG1047112=1,(OFFSET(I1047112,0,0,COUNTIF(#REF!,A1047112),1)),"")</f>
        <v/>
      </c>
      <c r="AV1047112" s="5" t="n">
        <f aca="false">VLOOKUP($I1047112,'[1]Price List, Weapons &amp; Items'!B$1:L$1048576,COLUMN('[1]Price List, Weapons &amp; Items'!$L$11)-1,0)</f>
        <v>0</v>
      </c>
      <c r="AW1047112" s="5" t="n">
        <f aca="false">IF(U1047112="Yes",1,0)</f>
        <v>1</v>
      </c>
      <c r="AX1047112" s="5" t="n">
        <f aca="false">IF(D1047112="Military",IF(OR(IFERROR(SEARCH("equipment",E1047112,1),0)&gt;0,IFERROR(SEARCH("weapons",E1047112,1),0)&gt;0),1,0),0)</f>
        <v>1</v>
      </c>
      <c r="AY1047112" s="5" t="str">
        <f aca="false">IFERROR(IF(VALUE(TEXT(C1047112,"mm"))=IF(AK1047112&gt;12,AK1047112-12,AK1047112),".",IF(TEXT(C1047112,"mm")="01",".",1)),"Value is not in date format")</f>
        <v>.</v>
      </c>
      <c r="AZ1047112" s="5" t="str">
        <f aca="false">IF(AND(A1047112=A1047111,C1047112=C1047111)=TRUE(),IF(F1047112=F1047111,".","1"),".")</f>
        <v>.</v>
      </c>
      <c r="BA1047112" s="5" t="str">
        <f aca="false">IF(AND(_xlfn.ISFORMULA(R1047112),_xlfn.ISFORMULA(S1047112),_xlfn.ISFORMULA(T1047112))=TRUE(),".",1)</f>
        <v>.</v>
      </c>
      <c r="BB1047112" s="5" t="str">
        <f aca="false">IF(T1047112&lt;&gt;".",IF(T1047112&gt;S1047112,1,"."),".")</f>
        <v>.</v>
      </c>
      <c r="BC1047112" s="5" t="n">
        <f aca="false">IFERROR(VLOOKUP(B1047112,'[1]Share, Heavy Weapons to Ukraine'!B$1:AA$1048576,COLUMN('[1]Share, Heavy Weapons to Ukraine'!C1047121)-1,0),0)</f>
        <v>1</v>
      </c>
      <c r="BD1047112" s="5" t="n">
        <f aca="false">VLOOKUP(Sheet1!B1047112,'[1]Country Summary (€)'!B$1:F$1048576,COLUMN('[1]Country Summary (€)'!C1047122)-1,FALSE())</f>
        <v>0</v>
      </c>
      <c r="BE1047112" s="5" t="str">
        <f aca="false">IF(AND(AG1047112=1,D1047112="Military",H1047112&lt;&gt;"Not given")=TRUE(),IF(SUMIFS(#REF!,#REF!,A1047112)&gt;0,ABS((SUMIFS(#REF!,#REF!,A1047112)/VLOOKUP("USD",'[1]Exchange Rates'!B$1:C$1048576,2,0)))/S1047112,"."),".")</f>
        <v>.</v>
      </c>
      <c r="BF1047112" s="1" t="str">
        <f aca="false">IF(AND(AG1047112=1,D1047112="Military",H1047112&lt;&gt;"Not given")=TRUE(),IF(SUMIFS(#REF!,#REF!,A1047112)&gt;0,IF((ABS((SUMIFS(#REF!,#REF!,A1047112)/VLOOKUP("USD",'[1]Exchange Rates'!B$1:C$1048576,2,0)))/S1047112)&gt;1,(SUMIFS(#REF!,#REF!,A1047112)-S1047112)/S1047112,(S1047112-SUMIFS(#REF!,#REF!,A1047112))/SUMIFS(#REF!,#REF!,A1047112)),"."),".")</f>
        <v>.</v>
      </c>
    </row>
    <row r="1047113" customFormat="false" ht="15.75" hidden="false" customHeight="true" outlineLevel="0" collapsed="false">
      <c r="A1047113" s="37" t="s">
        <v>444</v>
      </c>
      <c r="B1047113" s="37" t="s">
        <v>57</v>
      </c>
      <c r="C1047113" s="38" t="n">
        <v>44862</v>
      </c>
      <c r="D1047113" s="37" t="s">
        <v>105</v>
      </c>
      <c r="E1047113" s="37" t="s">
        <v>370</v>
      </c>
      <c r="F1047113" s="90" t="s">
        <v>454</v>
      </c>
      <c r="G1047113" s="5" t="s">
        <v>61</v>
      </c>
      <c r="H1047113" s="53" t="n">
        <v>275000000</v>
      </c>
      <c r="I1047113" s="1" t="s">
        <v>157</v>
      </c>
      <c r="J1047113" s="7" t="str">
        <f aca="false">VLOOKUP($I1047113,'[1]Price List, Weapons &amp; Items'!B$1:C$1048576,2,0)</f>
        <v>Portable defence system</v>
      </c>
      <c r="K1047113" s="7" t="str">
        <f aca="false">IF(I1047113=".",I1047113,VLOOKUP($I1047113,'[1]Price List, Weapons &amp; Items'!B$1:D$1048576,3,0))</f>
        <v>Light Anti-armor Weapon (LAW)</v>
      </c>
      <c r="L1047113" s="8" t="n">
        <f aca="false">VLOOKUP(I1047113,'[1]Price List, Weapons &amp; Items'!B$1:E$1048576,4,0)</f>
        <v>0</v>
      </c>
      <c r="M1047113" s="9" t="n">
        <v>1300</v>
      </c>
      <c r="N1047113" s="9" t="s">
        <v>166</v>
      </c>
      <c r="O1047113" s="9" t="n">
        <f aca="false">VLOOKUP($I1047113,'[1]Price List, Weapons &amp; Items'!B$1:G$1048576,6,0)</f>
        <v>78000</v>
      </c>
      <c r="P1047113" s="6" t="str">
        <f aca="false">IF(TYPE(M1047113)=1,IF(TYPE(O1047113)=1,M1047113*O1047113,"No price"),".")</f>
        <v>No price</v>
      </c>
      <c r="Q1047113" s="6" t="str">
        <f aca="false">IF(TYPE(N1047113)=1,IF(TYPE(O1047113)=1,N1047113*O1047113,"No price"),".")</f>
        <v>.</v>
      </c>
      <c r="R1047113" s="6" t="str">
        <f aca="false">IF(AG1047113=1,IF(H1047113&lt;&gt;"Not given",H1047113,IF(TYPE(H1047113)=2,IF(SUMIFS(#REF!,#REF!,A1047113)&gt;0,SUMIFS(#REF!,#REF!,A1047113),"."),"Format error")),"")</f>
        <v/>
      </c>
      <c r="S1047113" s="6" t="str">
        <f aca="false">IF(AND(AG1047113=1,R1047113&lt;&gt;".")=TRUE(),R1047113/VLOOKUP(G1047113,'[1]Exchange Rates'!B$1:C$1048576,2,0),IF(R1047113=".",".",""))</f>
        <v/>
      </c>
      <c r="T1047113" s="6" t="str">
        <f aca="false">IF(AG1047113=1,IF(AI1047113="Value is not given at all",".",IF(AI1047113="Value is given by the source",S1047113,IF(AI1047113="Value is calculated with prices",(IF(SUMIFS(#REF!,#REF!,A1047113)&gt;0,SUMIFS(#REF!,#REF!,A1047113),"."))/VLOOKUP("USD",'[1]Exchange Rates'!B$1:C$1048576,2,0),"Error with coding"))),"")</f>
        <v/>
      </c>
      <c r="U1047113" s="5" t="s">
        <v>63</v>
      </c>
      <c r="V1047113" s="42" t="s">
        <v>455</v>
      </c>
      <c r="W1047113" s="34" t="s">
        <v>95</v>
      </c>
      <c r="X1047113" s="45" t="s">
        <v>99</v>
      </c>
      <c r="Y1047113" s="34" t="s">
        <v>148</v>
      </c>
      <c r="Z1047113" s="5" t="n">
        <v>0</v>
      </c>
      <c r="AA1047113" s="5" t="n">
        <v>0</v>
      </c>
      <c r="AB1047113" s="5" t="n">
        <f aca="false">IF(AND(D1047113="Humanitarian", AE1047113&lt;&gt;"."), 1, 0)</f>
        <v>0</v>
      </c>
      <c r="AC1047113" s="5" t="n">
        <f aca="false">IF(OR(M1047113="undisclosed", M1047113="."), 0, IF(M1047113=N1047113, 1, 0))</f>
        <v>0</v>
      </c>
      <c r="AD1047113" s="5" t="n">
        <v>0</v>
      </c>
      <c r="AE1047113" s="91" t="s">
        <v>62</v>
      </c>
      <c r="AF1047113" s="12" t="str">
        <f aca="false">""</f>
        <v/>
      </c>
      <c r="AG1047113" s="36" t="n">
        <v>0</v>
      </c>
      <c r="AH1047113" s="36" t="s">
        <v>66</v>
      </c>
      <c r="AI1047113" s="36" t="s">
        <v>67</v>
      </c>
      <c r="AJ1047113" s="36" t="n">
        <v>1</v>
      </c>
      <c r="AK1047113" s="36" t="n">
        <v>10</v>
      </c>
      <c r="AL1047113" s="36" t="n">
        <v>0</v>
      </c>
      <c r="AM1047113" s="36" t="n">
        <f aca="false">IF(OR(AN1047113="2022-2023",AN1047113=2022), 1, 0)</f>
        <v>1</v>
      </c>
      <c r="AN1047113" s="36" t="s">
        <v>68</v>
      </c>
      <c r="AO1047113" s="36" t="n">
        <f aca="false">VLOOKUP($I1047113,'[1]Price List, Weapons &amp; Items'!B$1:F$1048576,5,0)</f>
        <v>0</v>
      </c>
      <c r="AP1047113" s="36" t="n">
        <f aca="false">IF(AND(AO1047113=1,M1047113="undisclosed")=TRUE(),1,0)</f>
        <v>0</v>
      </c>
      <c r="AQ1047113" s="36" t="n">
        <f aca="false">IF(AND(AO1047113=1,N1047113="undisclosed")=TRUE(),1,0)</f>
        <v>0</v>
      </c>
      <c r="AR1047113" s="36" t="n">
        <f aca="false">IFERROR(IF(SEARCH("ammuni",I1047113,1)&gt;0,1,0),0)</f>
        <v>0</v>
      </c>
      <c r="AS1047113" s="5" t="str">
        <f aca="false">VLOOKUP($I1047113,'[1]Price List, Weapons &amp; Items'!B$1:L$1048576,COLUMN('[1]Price List, Weapons &amp; Items'!$J$11)-1,0)</f>
        <v>Military media (incl. websites)</v>
      </c>
      <c r="AT1047113" s="5" t="str">
        <f aca="false">IF(I1047113=".",".",VLOOKUP($I1047113,'[1]Price List, Weapons &amp; Items'!B$1:J$1048576,3,0))</f>
        <v>Light Anti-armor Weapon (LAW)</v>
      </c>
      <c r="AU1047113" s="13" t="str">
        <f aca="true">IF(AG1047113=1,(OFFSET(I1047113,0,0,COUNTIF(#REF!,A1047113),1)),"")</f>
        <v/>
      </c>
      <c r="AV1047113" s="5" t="n">
        <f aca="false">VLOOKUP($I1047113,'[1]Price List, Weapons &amp; Items'!B$1:L$1048576,COLUMN('[1]Price List, Weapons &amp; Items'!$L$11)-1,0)</f>
        <v>0</v>
      </c>
      <c r="AW1047113" s="5" t="n">
        <f aca="false">IF(U1047113="Yes",1,0)</f>
        <v>1</v>
      </c>
      <c r="AX1047113" s="5" t="n">
        <f aca="false">IF(D1047113="Military",IF(OR(IFERROR(SEARCH("equipment",E1047113,1),0)&gt;0,IFERROR(SEARCH("weapons",E1047113,1),0)&gt;0),1,0),0)</f>
        <v>1</v>
      </c>
      <c r="AY1047113" s="5" t="str">
        <f aca="false">IFERROR(IF(VALUE(TEXT(C1047113,"mm"))=IF(AK1047113&gt;12,AK1047113-12,AK1047113),".",IF(TEXT(C1047113,"mm")="01",".",1)),"Value is not in date format")</f>
        <v>.</v>
      </c>
      <c r="AZ1047113" s="5" t="str">
        <f aca="false">IF(AND(A1047113=A1047112,C1047113=C1047112)=TRUE(),IF(F1047113=F1047112,".","1"),".")</f>
        <v>.</v>
      </c>
      <c r="BA1047113" s="5" t="str">
        <f aca="false">IF(AND(_xlfn.ISFORMULA(R1047113),_xlfn.ISFORMULA(S1047113),_xlfn.ISFORMULA(T1047113))=TRUE(),".",1)</f>
        <v>.</v>
      </c>
      <c r="BB1047113" s="5" t="str">
        <f aca="false">IF(T1047113&lt;&gt;".",IF(T1047113&gt;S1047113,1,"."),".")</f>
        <v>.</v>
      </c>
      <c r="BC1047113" s="5" t="n">
        <f aca="false">IFERROR(VLOOKUP(B1047113,'[1]Share, Heavy Weapons to Ukraine'!B$1:AA$1048576,COLUMN('[1]Share, Heavy Weapons to Ukraine'!C1047122)-1,0),0)</f>
        <v>1</v>
      </c>
      <c r="BD1047113" s="5" t="n">
        <f aca="false">VLOOKUP(Sheet1!B1047113,'[1]Country Summary (€)'!B$1:F$1048576,COLUMN('[1]Country Summary (€)'!C1047123)-1,FALSE())</f>
        <v>0</v>
      </c>
      <c r="BE1047113" s="5" t="str">
        <f aca="false">IF(AND(AG1047113=1,D1047113="Military",H1047113&lt;&gt;"Not given")=TRUE(),IF(SUMIFS(#REF!,#REF!,A1047113)&gt;0,ABS((SUMIFS(#REF!,#REF!,A1047113)/VLOOKUP("USD",'[1]Exchange Rates'!B$1:C$1048576,2,0)))/S1047113,"."),".")</f>
        <v>.</v>
      </c>
      <c r="BF1047113" s="1" t="str">
        <f aca="false">IF(AND(AG1047113=1,D1047113="Military",H1047113&lt;&gt;"Not given")=TRUE(),IF(SUMIFS(#REF!,#REF!,A1047113)&gt;0,IF((ABS((SUMIFS(#REF!,#REF!,A1047113)/VLOOKUP("USD",'[1]Exchange Rates'!B$1:C$1048576,2,0)))/S1047113)&gt;1,(SUMIFS(#REF!,#REF!,A1047113)-S1047113)/S1047113,(S1047113-SUMIFS(#REF!,#REF!,A1047113))/SUMIFS(#REF!,#REF!,A1047113)),"."),".")</f>
        <v>.</v>
      </c>
    </row>
    <row r="1047114" customFormat="false" ht="15.75" hidden="false" customHeight="true" outlineLevel="0" collapsed="false">
      <c r="A1047114" s="37" t="s">
        <v>444</v>
      </c>
      <c r="B1047114" s="37" t="s">
        <v>57</v>
      </c>
      <c r="C1047114" s="38" t="n">
        <v>44862</v>
      </c>
      <c r="D1047114" s="37" t="s">
        <v>105</v>
      </c>
      <c r="E1047114" s="37" t="s">
        <v>370</v>
      </c>
      <c r="F1047114" s="90" t="s">
        <v>454</v>
      </c>
      <c r="G1047114" s="5" t="s">
        <v>61</v>
      </c>
      <c r="H1047114" s="53" t="n">
        <v>275000000</v>
      </c>
      <c r="I1047114" s="1" t="s">
        <v>161</v>
      </c>
      <c r="J1047114" s="7" t="str">
        <f aca="false">VLOOKUP($I1047114,'[1]Price List, Weapons &amp; Items'!B$1:C$1048576,2,0)</f>
        <v>Heavy weapon</v>
      </c>
      <c r="K1047114" s="7" t="str">
        <f aca="false">IF(I1047114=".",I1047114,VLOOKUP($I1047114,'[1]Price List, Weapons &amp; Items'!B$1:D$1048576,3,0))</f>
        <v>Armored Utility Vehicle (AUV)</v>
      </c>
      <c r="L1047114" s="8" t="n">
        <f aca="false">VLOOKUP(I1047114,'[1]Price List, Weapons &amp; Items'!B$1:E$1048576,4,0)</f>
        <v>0</v>
      </c>
      <c r="M1047114" s="9" t="n">
        <v>125</v>
      </c>
      <c r="N1047114" s="9" t="s">
        <v>166</v>
      </c>
      <c r="O1047114" s="9" t="n">
        <f aca="false">VLOOKUP($I1047114,'[1]Price List, Weapons &amp; Items'!B$1:G$1048576,6,0)</f>
        <v>254717</v>
      </c>
      <c r="P1047114" s="6" t="str">
        <f aca="false">IF(TYPE(M1047114)=1,IF(TYPE(O1047114)=1,M1047114*O1047114,"No price"),".")</f>
        <v>No price</v>
      </c>
      <c r="Q1047114" s="6" t="str">
        <f aca="false">IF(TYPE(N1047114)=1,IF(TYPE(O1047114)=1,N1047114*O1047114,"No price"),".")</f>
        <v>.</v>
      </c>
      <c r="R1047114" s="6" t="str">
        <f aca="false">IF(AG1047114=1,IF(H1047114&lt;&gt;"Not given",H1047114,IF(TYPE(H1047114)=2,IF(SUMIFS(#REF!,#REF!,A1047114)&gt;0,SUMIFS(#REF!,#REF!,A1047114),"."),"Format error")),"")</f>
        <v/>
      </c>
      <c r="S1047114" s="6" t="str">
        <f aca="false">IF(AND(AG1047114=1,R1047114&lt;&gt;".")=TRUE(),R1047114/VLOOKUP(G1047114,'[1]Exchange Rates'!B$1:C$1048576,2,0),IF(R1047114=".",".",""))</f>
        <v/>
      </c>
      <c r="T1047114" s="6" t="str">
        <f aca="false">IF(AG1047114=1,IF(AI1047114="Value is not given at all",".",IF(AI1047114="Value is given by the source",S1047114,IF(AI1047114="Value is calculated with prices",(IF(SUMIFS(#REF!,#REF!,A1047114)&gt;0,SUMIFS(#REF!,#REF!,A1047114),"."))/VLOOKUP("USD",'[1]Exchange Rates'!B$1:C$1048576,2,0),"Error with coding"))),"")</f>
        <v/>
      </c>
      <c r="U1047114" s="5" t="s">
        <v>63</v>
      </c>
      <c r="V1047114" s="42" t="s">
        <v>455</v>
      </c>
      <c r="W1047114" s="34" t="s">
        <v>95</v>
      </c>
      <c r="X1047114" s="45" t="s">
        <v>99</v>
      </c>
      <c r="Y1047114" s="34" t="s">
        <v>150</v>
      </c>
      <c r="Z1047114" s="5" t="n">
        <v>0</v>
      </c>
      <c r="AA1047114" s="5" t="n">
        <v>0</v>
      </c>
      <c r="AB1047114" s="5" t="n">
        <f aca="false">IF(AND(D1047114="Humanitarian", AE1047114&lt;&gt;"."), 1, 0)</f>
        <v>0</v>
      </c>
      <c r="AC1047114" s="5" t="n">
        <f aca="false">IF(OR(M1047114="undisclosed", M1047114="."), 0, IF(M1047114=N1047114, 1, 0))</f>
        <v>0</v>
      </c>
      <c r="AD1047114" s="5" t="n">
        <v>0</v>
      </c>
      <c r="AE1047114" s="91" t="s">
        <v>62</v>
      </c>
      <c r="AF1047114" s="12" t="str">
        <f aca="false">""</f>
        <v/>
      </c>
      <c r="AG1047114" s="36" t="n">
        <v>0</v>
      </c>
      <c r="AH1047114" s="36" t="s">
        <v>66</v>
      </c>
      <c r="AI1047114" s="36" t="s">
        <v>67</v>
      </c>
      <c r="AJ1047114" s="36" t="n">
        <v>1</v>
      </c>
      <c r="AK1047114" s="36" t="n">
        <v>10</v>
      </c>
      <c r="AL1047114" s="36" t="n">
        <v>0</v>
      </c>
      <c r="AM1047114" s="36" t="n">
        <f aca="false">IF(OR(AN1047114="2022-2023",AN1047114=2022), 1, 0)</f>
        <v>1</v>
      </c>
      <c r="AN1047114" s="36" t="s">
        <v>68</v>
      </c>
      <c r="AO1047114" s="36" t="n">
        <f aca="false">VLOOKUP($I1047114,'[1]Price List, Weapons &amp; Items'!B$1:F$1048576,5,0)</f>
        <v>1</v>
      </c>
      <c r="AP1047114" s="36" t="n">
        <f aca="false">IF(AND(AO1047114=1,M1047114="undisclosed")=TRUE(),1,0)</f>
        <v>0</v>
      </c>
      <c r="AQ1047114" s="36" t="n">
        <f aca="false">IF(AND(AO1047114=1,N1047114="undisclosed")=TRUE(),1,0)</f>
        <v>1</v>
      </c>
      <c r="AR1047114" s="36" t="n">
        <f aca="false">IFERROR(IF(SEARCH("ammuni",I1047114,1)&gt;0,1,0),0)</f>
        <v>0</v>
      </c>
      <c r="AS1047114" s="5" t="str">
        <f aca="false">VLOOKUP($I1047114,'[1]Price List, Weapons &amp; Items'!B$1:L$1048576,COLUMN('[1]Price List, Weapons &amp; Items'!$J$11)-1,0)</f>
        <v>Military media (incl. websites)</v>
      </c>
      <c r="AT1047114" s="5" t="str">
        <f aca="false">IF(I1047114=".",".",VLOOKUP($I1047114,'[1]Price List, Weapons &amp; Items'!B$1:J$1048576,3,0))</f>
        <v>Armored Utility Vehicle (AUV)</v>
      </c>
      <c r="AU1047114" s="13" t="str">
        <f aca="true">IF(AG1047114=1,(OFFSET(I1047114,0,0,COUNTIF(#REF!,A1047114),1)),"")</f>
        <v/>
      </c>
      <c r="AV1047114" s="5" t="n">
        <f aca="false">VLOOKUP($I1047114,'[1]Price List, Weapons &amp; Items'!B$1:L$1048576,COLUMN('[1]Price List, Weapons &amp; Items'!$L$11)-1,0)</f>
        <v>0</v>
      </c>
      <c r="AW1047114" s="5" t="n">
        <f aca="false">IF(U1047114="Yes",1,0)</f>
        <v>1</v>
      </c>
      <c r="AX1047114" s="5" t="n">
        <f aca="false">IF(D1047114="Military",IF(OR(IFERROR(SEARCH("equipment",E1047114,1),0)&gt;0,IFERROR(SEARCH("weapons",E1047114,1),0)&gt;0),1,0),0)</f>
        <v>1</v>
      </c>
      <c r="AY1047114" s="5" t="str">
        <f aca="false">IFERROR(IF(VALUE(TEXT(C1047114,"mm"))=IF(AK1047114&gt;12,AK1047114-12,AK1047114),".",IF(TEXT(C1047114,"mm")="01",".",1)),"Value is not in date format")</f>
        <v>.</v>
      </c>
      <c r="AZ1047114" s="5" t="str">
        <f aca="false">IF(AND(A1047114=A1047113,C1047114=C1047113)=TRUE(),IF(F1047114=F1047113,".","1"),".")</f>
        <v>.</v>
      </c>
      <c r="BA1047114" s="5" t="str">
        <f aca="false">IF(AND(_xlfn.ISFORMULA(R1047114),_xlfn.ISFORMULA(S1047114),_xlfn.ISFORMULA(T1047114))=TRUE(),".",1)</f>
        <v>.</v>
      </c>
      <c r="BB1047114" s="5" t="str">
        <f aca="false">IF(T1047114&lt;&gt;".",IF(T1047114&gt;S1047114,1,"."),".")</f>
        <v>.</v>
      </c>
      <c r="BC1047114" s="5" t="n">
        <f aca="false">IFERROR(VLOOKUP(B1047114,'[1]Share, Heavy Weapons to Ukraine'!B$1:AA$1048576,COLUMN('[1]Share, Heavy Weapons to Ukraine'!C1047123)-1,0),0)</f>
        <v>1</v>
      </c>
      <c r="BD1047114" s="5" t="n">
        <f aca="false">VLOOKUP(Sheet1!B1047114,'[1]Country Summary (€)'!B$1:F$1048576,COLUMN('[1]Country Summary (€)'!C1047124)-1,FALSE())</f>
        <v>0</v>
      </c>
      <c r="BE1047114" s="5" t="str">
        <f aca="false">IF(AND(AG1047114=1,D1047114="Military",H1047114&lt;&gt;"Not given")=TRUE(),IF(SUMIFS(#REF!,#REF!,A1047114)&gt;0,ABS((SUMIFS(#REF!,#REF!,A1047114)/VLOOKUP("USD",'[1]Exchange Rates'!B$1:C$1048576,2,0)))/S1047114,"."),".")</f>
        <v>.</v>
      </c>
      <c r="BF1047114" s="1" t="str">
        <f aca="false">IF(AND(AG1047114=1,D1047114="Military",H1047114&lt;&gt;"Not given")=TRUE(),IF(SUMIFS(#REF!,#REF!,A1047114)&gt;0,IF((ABS((SUMIFS(#REF!,#REF!,A1047114)/VLOOKUP("USD",'[1]Exchange Rates'!B$1:C$1048576,2,0)))/S1047114)&gt;1,(SUMIFS(#REF!,#REF!,A1047114)-S1047114)/S1047114,(S1047114-SUMIFS(#REF!,#REF!,A1047114))/SUMIFS(#REF!,#REF!,A1047114)),"."),".")</f>
        <v>.</v>
      </c>
    </row>
    <row r="1047115" customFormat="false" ht="15.75" hidden="false" customHeight="true" outlineLevel="0" collapsed="false">
      <c r="A1047115" s="37" t="s">
        <v>444</v>
      </c>
      <c r="B1047115" s="37" t="s">
        <v>57</v>
      </c>
      <c r="C1047115" s="38" t="n">
        <v>44862</v>
      </c>
      <c r="D1047115" s="37" t="s">
        <v>105</v>
      </c>
      <c r="E1047115" s="37" t="s">
        <v>370</v>
      </c>
      <c r="F1047115" s="90" t="s">
        <v>454</v>
      </c>
      <c r="G1047115" s="5" t="s">
        <v>61</v>
      </c>
      <c r="H1047115" s="53" t="n">
        <v>275000000</v>
      </c>
      <c r="I1047115" s="1" t="s">
        <v>362</v>
      </c>
      <c r="J1047115" s="7" t="str">
        <f aca="false">VLOOKUP($I1047115,'[1]Price List, Weapons &amp; Items'!B$1:C$1048576,2,0)</f>
        <v>Ammunition for light infantry</v>
      </c>
      <c r="K1047115" s="7" t="str">
        <f aca="false">IF(I1047115=".",I1047115,VLOOKUP($I1047115,'[1]Price List, Weapons &amp; Items'!B$1:D$1048576,3,0))</f>
        <v>Small Arms and Light Weapons (SALW) ammunition</v>
      </c>
      <c r="L1047115" s="8" t="n">
        <f aca="false">VLOOKUP(I1047115,'[1]Price List, Weapons &amp; Items'!B$1:E$1048576,4,0)</f>
        <v>0</v>
      </c>
      <c r="M1047115" s="9" t="n">
        <v>2750000</v>
      </c>
      <c r="N1047115" s="9" t="s">
        <v>166</v>
      </c>
      <c r="O1047115" s="9" t="n">
        <f aca="false">VLOOKUP($I1047115,'[1]Price List, Weapons &amp; Items'!B$1:G$1048576,6,0)</f>
        <v>0.47</v>
      </c>
      <c r="P1047115" s="6" t="str">
        <f aca="false">IF(TYPE(M1047115)=1,IF(TYPE(O1047115)=1,M1047115*O1047115,"No price"),".")</f>
        <v>No price</v>
      </c>
      <c r="Q1047115" s="6" t="str">
        <f aca="false">IF(TYPE(N1047115)=1,IF(TYPE(O1047115)=1,N1047115*O1047115,"No price"),".")</f>
        <v>.</v>
      </c>
      <c r="R1047115" s="6" t="str">
        <f aca="false">IF(AG1047115=1,IF(H1047115&lt;&gt;"Not given",H1047115,IF(TYPE(H1047115)=2,IF(SUMIFS(#REF!,#REF!,A1047115)&gt;0,SUMIFS(#REF!,#REF!,A1047115),"."),"Format error")),"")</f>
        <v/>
      </c>
      <c r="S1047115" s="6" t="str">
        <f aca="false">IF(AND(AG1047115=1,R1047115&lt;&gt;".")=TRUE(),R1047115/VLOOKUP(G1047115,'[1]Exchange Rates'!B$1:C$1048576,2,0),IF(R1047115=".",".",""))</f>
        <v/>
      </c>
      <c r="T1047115" s="6" t="str">
        <f aca="false">IF(AG1047115=1,IF(AI1047115="Value is not given at all",".",IF(AI1047115="Value is given by the source",S1047115,IF(AI1047115="Value is calculated with prices",(IF(SUMIFS(#REF!,#REF!,A1047115)&gt;0,SUMIFS(#REF!,#REF!,A1047115),"."))/VLOOKUP("USD",'[1]Exchange Rates'!B$1:C$1048576,2,0),"Error with coding"))),"")</f>
        <v/>
      </c>
      <c r="U1047115" s="5" t="s">
        <v>63</v>
      </c>
      <c r="V1047115" s="42" t="s">
        <v>455</v>
      </c>
      <c r="W1047115" s="34" t="s">
        <v>95</v>
      </c>
      <c r="X1047115" s="45" t="s">
        <v>99</v>
      </c>
      <c r="Y1047115" s="34" t="s">
        <v>152</v>
      </c>
      <c r="Z1047115" s="5" t="n">
        <v>0</v>
      </c>
      <c r="AA1047115" s="5" t="n">
        <v>0</v>
      </c>
      <c r="AB1047115" s="5" t="n">
        <f aca="false">IF(AND(D1047115="Humanitarian", AE1047115&lt;&gt;"."), 1, 0)</f>
        <v>0</v>
      </c>
      <c r="AC1047115" s="5" t="n">
        <f aca="false">IF(OR(M1047115="undisclosed", M1047115="."), 0, IF(M1047115=N1047115, 1, 0))</f>
        <v>0</v>
      </c>
      <c r="AD1047115" s="5" t="n">
        <v>0</v>
      </c>
      <c r="AE1047115" s="91" t="s">
        <v>62</v>
      </c>
      <c r="AF1047115" s="12" t="str">
        <f aca="false">""</f>
        <v/>
      </c>
      <c r="AG1047115" s="36" t="n">
        <v>0</v>
      </c>
      <c r="AH1047115" s="36" t="s">
        <v>66</v>
      </c>
      <c r="AI1047115" s="36" t="s">
        <v>67</v>
      </c>
      <c r="AJ1047115" s="36" t="n">
        <v>1</v>
      </c>
      <c r="AK1047115" s="36" t="n">
        <v>10</v>
      </c>
      <c r="AL1047115" s="36" t="n">
        <v>0</v>
      </c>
      <c r="AM1047115" s="36" t="n">
        <f aca="false">IF(OR(AN1047115="2022-2023",AN1047115=2022), 1, 0)</f>
        <v>1</v>
      </c>
      <c r="AN1047115" s="36" t="s">
        <v>68</v>
      </c>
      <c r="AO1047115" s="36" t="n">
        <f aca="false">VLOOKUP($I1047115,'[1]Price List, Weapons &amp; Items'!B$1:F$1048576,5,0)</f>
        <v>0</v>
      </c>
      <c r="AP1047115" s="36" t="n">
        <f aca="false">IF(AND(AO1047115=1,M1047115="undisclosed")=TRUE(),1,0)</f>
        <v>0</v>
      </c>
      <c r="AQ1047115" s="36" t="n">
        <f aca="false">IF(AND(AO1047115=1,N1047115="undisclosed")=TRUE(),1,0)</f>
        <v>0</v>
      </c>
      <c r="AR1047115" s="36" t="n">
        <f aca="false">IFERROR(IF(SEARCH("ammuni",I1047115,1)&gt;0,1,0),0)</f>
        <v>1</v>
      </c>
      <c r="AS1047115" s="5" t="str">
        <f aca="false">VLOOKUP($I1047115,'[1]Price List, Weapons &amp; Items'!B$1:L$1048576,COLUMN('[1]Price List, Weapons &amp; Items'!$J$11)-1,0)</f>
        <v>Miscellaneous</v>
      </c>
      <c r="AT1047115" s="5" t="str">
        <f aca="false">IF(I1047115=".",".",VLOOKUP($I1047115,'[1]Price List, Weapons &amp; Items'!B$1:J$1048576,3,0))</f>
        <v>Small Arms and Light Weapons (SALW) ammunition</v>
      </c>
      <c r="AU1047115" s="13" t="str">
        <f aca="true">IF(AG1047115=1,(OFFSET(I1047115,0,0,COUNTIF(#REF!,A1047115),1)),"")</f>
        <v/>
      </c>
      <c r="AV1047115" s="5" t="n">
        <f aca="false">VLOOKUP($I1047115,'[1]Price List, Weapons &amp; Items'!B$1:L$1048576,COLUMN('[1]Price List, Weapons &amp; Items'!$L$11)-1,0)</f>
        <v>0</v>
      </c>
      <c r="AW1047115" s="5" t="n">
        <f aca="false">IF(U1047115="Yes",1,0)</f>
        <v>1</v>
      </c>
      <c r="AX1047115" s="5" t="n">
        <f aca="false">IF(D1047115="Military",IF(OR(IFERROR(SEARCH("equipment",E1047115,1),0)&gt;0,IFERROR(SEARCH("weapons",E1047115,1),0)&gt;0),1,0),0)</f>
        <v>1</v>
      </c>
      <c r="AY1047115" s="5" t="str">
        <f aca="false">IFERROR(IF(VALUE(TEXT(C1047115,"mm"))=IF(AK1047115&gt;12,AK1047115-12,AK1047115),".",IF(TEXT(C1047115,"mm")="01",".",1)),"Value is not in date format")</f>
        <v>.</v>
      </c>
      <c r="AZ1047115" s="5" t="str">
        <f aca="false">IF(AND(A1047115=A1047114,C1047115=C1047114)=TRUE(),IF(F1047115=F1047114,".","1"),".")</f>
        <v>.</v>
      </c>
      <c r="BA1047115" s="5" t="str">
        <f aca="false">IF(AND(_xlfn.ISFORMULA(R1047115),_xlfn.ISFORMULA(S1047115),_xlfn.ISFORMULA(T1047115))=TRUE(),".",1)</f>
        <v>.</v>
      </c>
      <c r="BB1047115" s="5" t="str">
        <f aca="false">IF(T1047115&lt;&gt;".",IF(T1047115&gt;S1047115,1,"."),".")</f>
        <v>.</v>
      </c>
      <c r="BC1047115" s="5" t="n">
        <f aca="false">IFERROR(VLOOKUP(B1047115,'[1]Share, Heavy Weapons to Ukraine'!B$1:AA$1048576,COLUMN('[1]Share, Heavy Weapons to Ukraine'!C1047124)-1,0),0)</f>
        <v>1</v>
      </c>
      <c r="BD1047115" s="5" t="n">
        <f aca="false">VLOOKUP(Sheet1!B1047115,'[1]Country Summary (€)'!B$1:F$1048576,COLUMN('[1]Country Summary (€)'!C1047125)-1,FALSE())</f>
        <v>0</v>
      </c>
      <c r="BE1047115" s="5" t="str">
        <f aca="false">IF(AND(AG1047115=1,D1047115="Military",H1047115&lt;&gt;"Not given")=TRUE(),IF(SUMIFS(#REF!,#REF!,A1047115)&gt;0,ABS((SUMIFS(#REF!,#REF!,A1047115)/VLOOKUP("USD",'[1]Exchange Rates'!B$1:C$1048576,2,0)))/S1047115,"."),".")</f>
        <v>.</v>
      </c>
      <c r="BF1047115" s="1" t="str">
        <f aca="false">IF(AND(AG1047115=1,D1047115="Military",H1047115&lt;&gt;"Not given")=TRUE(),IF(SUMIFS(#REF!,#REF!,A1047115)&gt;0,IF((ABS((SUMIFS(#REF!,#REF!,A1047115)/VLOOKUP("USD",'[1]Exchange Rates'!B$1:C$1048576,2,0)))/S1047115)&gt;1,(SUMIFS(#REF!,#REF!,A1047115)-S1047115)/S1047115,(S1047115-SUMIFS(#REF!,#REF!,A1047115))/SUMIFS(#REF!,#REF!,A1047115)),"."),".")</f>
        <v>.</v>
      </c>
    </row>
    <row r="1047116" customFormat="false" ht="15.75" hidden="false" customHeight="true" outlineLevel="0" collapsed="false">
      <c r="A1047116" s="37" t="s">
        <v>444</v>
      </c>
      <c r="B1047116" s="37" t="s">
        <v>57</v>
      </c>
      <c r="C1047116" s="38" t="n">
        <v>44862</v>
      </c>
      <c r="D1047116" s="37" t="s">
        <v>105</v>
      </c>
      <c r="E1047116" s="37" t="s">
        <v>370</v>
      </c>
      <c r="F1047116" s="90" t="s">
        <v>454</v>
      </c>
      <c r="G1047116" s="5" t="s">
        <v>61</v>
      </c>
      <c r="H1047116" s="53" t="n">
        <v>275000000</v>
      </c>
      <c r="I1047116" s="1" t="s">
        <v>456</v>
      </c>
      <c r="J1047116" s="7" t="str">
        <f aca="false">VLOOKUP($I1047116,'[1]Price List, Weapons &amp; Items'!B$1:C$1048576,2,0)</f>
        <v>Military equipment</v>
      </c>
      <c r="K1047116" s="7" t="str">
        <f aca="false">IF(I1047116=".",I1047116,VLOOKUP($I1047116,'[1]Price List, Weapons &amp; Items'!B$1:D$1048576,3,0))</f>
        <v>Military equipment</v>
      </c>
      <c r="L1047116" s="8" t="n">
        <f aca="false">VLOOKUP(I1047116,'[1]Price List, Weapons &amp; Items'!B$1:E$1048576,4,0)</f>
        <v>0</v>
      </c>
      <c r="M1047116" s="9" t="n">
        <v>4</v>
      </c>
      <c r="N1047116" s="9" t="s">
        <v>166</v>
      </c>
      <c r="O1047116" s="9" t="str">
        <f aca="false">VLOOKUP($I1047116,'[1]Price List, Weapons &amp; Items'!B$1:G$1048576,6,0)</f>
        <v>.</v>
      </c>
      <c r="P1047116" s="6" t="str">
        <f aca="false">IF(TYPE(M1047116)=1,IF(TYPE(O1047116)=1,M1047116*O1047116,"No price"),".")</f>
        <v>No price</v>
      </c>
      <c r="Q1047116" s="6" t="str">
        <f aca="false">IF(TYPE(N1047116)=1,IF(TYPE(O1047116)=1,N1047116*O1047116,"No price"),".")</f>
        <v>.</v>
      </c>
      <c r="R1047116" s="6" t="str">
        <f aca="false">IF(AG1047116=1,IF(H1047116&lt;&gt;"Not given",H1047116,IF(TYPE(H1047116)=2,IF(SUMIFS(#REF!,#REF!,A1047116)&gt;0,SUMIFS(#REF!,#REF!,A1047116),"."),"Format error")),"")</f>
        <v/>
      </c>
      <c r="S1047116" s="6" t="str">
        <f aca="false">IF(AND(AG1047116=1,R1047116&lt;&gt;".")=TRUE(),R1047116/VLOOKUP(G1047116,'[1]Exchange Rates'!B$1:C$1048576,2,0),IF(R1047116=".",".",""))</f>
        <v/>
      </c>
      <c r="T1047116" s="6" t="str">
        <f aca="false">IF(AG1047116=1,IF(AI1047116="Value is not given at all",".",IF(AI1047116="Value is given by the source",S1047116,IF(AI1047116="Value is calculated with prices",(IF(SUMIFS(#REF!,#REF!,A1047116)&gt;0,SUMIFS(#REF!,#REF!,A1047116),"."))/VLOOKUP("USD",'[1]Exchange Rates'!B$1:C$1048576,2,0),"Error with coding"))),"")</f>
        <v/>
      </c>
      <c r="U1047116" s="5" t="s">
        <v>63</v>
      </c>
      <c r="V1047116" s="42" t="s">
        <v>455</v>
      </c>
      <c r="W1047116" s="34" t="s">
        <v>95</v>
      </c>
      <c r="X1047116" s="45" t="s">
        <v>99</v>
      </c>
      <c r="Y1047116" s="34" t="s">
        <v>154</v>
      </c>
      <c r="Z1047116" s="5" t="n">
        <v>0</v>
      </c>
      <c r="AA1047116" s="5" t="n">
        <v>0</v>
      </c>
      <c r="AB1047116" s="5" t="n">
        <f aca="false">IF(AND(D1047116="Humanitarian", AE1047116&lt;&gt;"."), 1, 0)</f>
        <v>0</v>
      </c>
      <c r="AC1047116" s="5" t="n">
        <f aca="false">IF(OR(M1047116="undisclosed", M1047116="."), 0, IF(M1047116=N1047116, 1, 0))</f>
        <v>0</v>
      </c>
      <c r="AD1047116" s="5" t="n">
        <v>0</v>
      </c>
      <c r="AE1047116" s="91" t="s">
        <v>62</v>
      </c>
      <c r="AF1047116" s="12" t="str">
        <f aca="false">""</f>
        <v/>
      </c>
      <c r="AG1047116" s="36" t="n">
        <v>0</v>
      </c>
      <c r="AH1047116" s="36" t="s">
        <v>66</v>
      </c>
      <c r="AI1047116" s="36" t="s">
        <v>67</v>
      </c>
      <c r="AJ1047116" s="36" t="n">
        <v>1</v>
      </c>
      <c r="AK1047116" s="36" t="n">
        <v>10</v>
      </c>
      <c r="AL1047116" s="36" t="n">
        <v>0</v>
      </c>
      <c r="AM1047116" s="36" t="n">
        <f aca="false">IF(OR(AN1047116="2022-2023",AN1047116=2022), 1, 0)</f>
        <v>1</v>
      </c>
      <c r="AN1047116" s="36" t="s">
        <v>68</v>
      </c>
      <c r="AO1047116" s="36" t="n">
        <f aca="false">VLOOKUP($I1047116,'[1]Price List, Weapons &amp; Items'!B$1:F$1048576,5,0)</f>
        <v>0</v>
      </c>
      <c r="AP1047116" s="36" t="n">
        <f aca="false">IF(AND(AO1047116=1,M1047116="undisclosed")=TRUE(),1,0)</f>
        <v>0</v>
      </c>
      <c r="AQ1047116" s="36" t="n">
        <f aca="false">IF(AND(AO1047116=1,N1047116="undisclosed")=TRUE(),1,0)</f>
        <v>0</v>
      </c>
      <c r="AR1047116" s="36" t="n">
        <f aca="false">IFERROR(IF(SEARCH("ammuni",I1047116,1)&gt;0,1,0),0)</f>
        <v>0</v>
      </c>
      <c r="AS1047116" s="5" t="str">
        <f aca="false">VLOOKUP($I1047116,'[1]Price List, Weapons &amp; Items'!B$1:L$1048576,COLUMN('[1]Price List, Weapons &amp; Items'!$J$11)-1,0)</f>
        <v>.</v>
      </c>
      <c r="AT1047116" s="5" t="str">
        <f aca="false">IF(I1047116=".",".",VLOOKUP($I1047116,'[1]Price List, Weapons &amp; Items'!B$1:J$1048576,3,0))</f>
        <v>Military equipment</v>
      </c>
      <c r="AU1047116" s="13" t="str">
        <f aca="true">IF(AG1047116=1,(OFFSET(I1047116,0,0,COUNTIF(#REF!,A1047116),1)),"")</f>
        <v/>
      </c>
      <c r="AV1047116" s="5" t="n">
        <f aca="false">VLOOKUP($I1047116,'[1]Price List, Weapons &amp; Items'!B$1:L$1048576,COLUMN('[1]Price List, Weapons &amp; Items'!$L$11)-1,0)</f>
        <v>0</v>
      </c>
      <c r="AW1047116" s="5" t="n">
        <f aca="false">IF(U1047116="Yes",1,0)</f>
        <v>1</v>
      </c>
      <c r="AX1047116" s="5" t="n">
        <f aca="false">IF(D1047116="Military",IF(OR(IFERROR(SEARCH("equipment",E1047116,1),0)&gt;0,IFERROR(SEARCH("weapons",E1047116,1),0)&gt;0),1,0),0)</f>
        <v>1</v>
      </c>
      <c r="AY1047116" s="5" t="str">
        <f aca="false">IFERROR(IF(VALUE(TEXT(C1047116,"mm"))=IF(AK1047116&gt;12,AK1047116-12,AK1047116),".",IF(TEXT(C1047116,"mm")="01",".",1)),"Value is not in date format")</f>
        <v>.</v>
      </c>
      <c r="AZ1047116" s="5" t="str">
        <f aca="false">IF(AND(A1047116=A1047115,C1047116=C1047115)=TRUE(),IF(F1047116=F1047115,".","1"),".")</f>
        <v>.</v>
      </c>
      <c r="BA1047116" s="5" t="str">
        <f aca="false">IF(AND(_xlfn.ISFORMULA(R1047116),_xlfn.ISFORMULA(S1047116),_xlfn.ISFORMULA(T1047116))=TRUE(),".",1)</f>
        <v>.</v>
      </c>
      <c r="BB1047116" s="5" t="str">
        <f aca="false">IF(T1047116&lt;&gt;".",IF(T1047116&gt;S1047116,1,"."),".")</f>
        <v>.</v>
      </c>
      <c r="BC1047116" s="5" t="n">
        <f aca="false">IFERROR(VLOOKUP(B1047116,'[1]Share, Heavy Weapons to Ukraine'!B$1:AA$1048576,COLUMN('[1]Share, Heavy Weapons to Ukraine'!C1047125)-1,0),0)</f>
        <v>1</v>
      </c>
      <c r="BD1047116" s="5" t="n">
        <f aca="false">VLOOKUP(Sheet1!B1047116,'[1]Country Summary (€)'!B$1:F$1048576,COLUMN('[1]Country Summary (€)'!C1047126)-1,FALSE())</f>
        <v>0</v>
      </c>
      <c r="BE1047116" s="5" t="str">
        <f aca="false">IF(AND(AG1047116=1,D1047116="Military",H1047116&lt;&gt;"Not given")=TRUE(),IF(SUMIFS(#REF!,#REF!,A1047116)&gt;0,ABS((SUMIFS(#REF!,#REF!,A1047116)/VLOOKUP("USD",'[1]Exchange Rates'!B$1:C$1048576,2,0)))/S1047116,"."),".")</f>
        <v>.</v>
      </c>
      <c r="BF1047116" s="1" t="str">
        <f aca="false">IF(AND(AG1047116=1,D1047116="Military",H1047116&lt;&gt;"Not given")=TRUE(),IF(SUMIFS(#REF!,#REF!,A1047116)&gt;0,IF((ABS((SUMIFS(#REF!,#REF!,A1047116)/VLOOKUP("USD",'[1]Exchange Rates'!B$1:C$1048576,2,0)))/S1047116)&gt;1,(SUMIFS(#REF!,#REF!,A1047116)-S1047116)/S1047116,(S1047116-SUMIFS(#REF!,#REF!,A1047116))/SUMIFS(#REF!,#REF!,A1047116)),"."),".")</f>
        <v>.</v>
      </c>
    </row>
    <row r="1047117" customFormat="false" ht="15.75" hidden="false" customHeight="true" outlineLevel="0" collapsed="false">
      <c r="A1047117" s="37" t="s">
        <v>444</v>
      </c>
      <c r="B1047117" s="37" t="s">
        <v>57</v>
      </c>
      <c r="C1047117" s="38" t="n">
        <v>44875</v>
      </c>
      <c r="D1047117" s="37" t="s">
        <v>105</v>
      </c>
      <c r="E1047117" s="37" t="s">
        <v>370</v>
      </c>
      <c r="F1047117" s="90" t="s">
        <v>457</v>
      </c>
      <c r="G1047117" s="5" t="s">
        <v>61</v>
      </c>
      <c r="H1047117" s="53" t="n">
        <v>400000000</v>
      </c>
      <c r="I1047117" s="1" t="s">
        <v>458</v>
      </c>
      <c r="J1047117" s="7" t="str">
        <f aca="false">VLOOKUP($I1047117,'[1]Price List, Weapons &amp; Items'!B$1:C$1048576,2,0)</f>
        <v>Ammunition for heavy weapon</v>
      </c>
      <c r="K1047117" s="7" t="str">
        <f aca="false">IF(I1047117=".",I1047117,VLOOKUP($I1047117,'[1]Price List, Weapons &amp; Items'!B$1:D$1048576,3,0))</f>
        <v>Surface-to-air missile (SAM)</v>
      </c>
      <c r="L1047117" s="8" t="n">
        <f aca="false">VLOOKUP(I1047117,'[1]Price List, Weapons &amp; Items'!B$1:E$1048576,4,0)</f>
        <v>0</v>
      </c>
      <c r="M1047117" s="9" t="s">
        <v>166</v>
      </c>
      <c r="N1047117" s="9" t="s">
        <v>166</v>
      </c>
      <c r="O1047117" s="9" t="n">
        <f aca="false">VLOOKUP($I1047117,'[1]Price List, Weapons &amp; Items'!B$1:G$1048576,6,0)</f>
        <v>97800</v>
      </c>
      <c r="P1047117" s="6" t="str">
        <f aca="false">IF(TYPE(M1047117)=1,IF(TYPE(O1047117)=1,M1047117*O1047117,"No price"),".")</f>
        <v>.</v>
      </c>
      <c r="Q1047117" s="6" t="str">
        <f aca="false">IF(TYPE(N1047117)=1,IF(TYPE(O1047117)=1,N1047117*O1047117,"No price"),".")</f>
        <v>.</v>
      </c>
      <c r="R1047117" s="6" t="str">
        <f aca="false">IF(AG1047117=1,IF(H1047117&lt;&gt;"Not given",H1047117,IF(TYPE(H1047117)=2,IF(SUMIFS(#REF!,#REF!,A1047117)&gt;0,SUMIFS(#REF!,#REF!,A1047117),"."),"Format error")),"")</f>
        <v/>
      </c>
      <c r="S1047117" s="6" t="str">
        <f aca="false">IF(AND(AG1047117=1,R1047117&lt;&gt;".")=TRUE(),R1047117/VLOOKUP(G1047117,'[1]Exchange Rates'!B$1:C$1048576,2,0),IF(R1047117=".",".",""))</f>
        <v/>
      </c>
      <c r="T1047117" s="6" t="str">
        <f aca="false">IF(AG1047117=1,IF(AI1047117="Value is not given at all",".",IF(AI1047117="Value is given by the source",S1047117,IF(AI1047117="Value is calculated with prices",(IF(SUMIFS(#REF!,#REF!,A1047117)&gt;0,SUMIFS(#REF!,#REF!,A1047117),"."))/VLOOKUP("USD",'[1]Exchange Rates'!B$1:C$1048576,2,0),"Error with coding"))),"")</f>
        <v/>
      </c>
      <c r="U1047117" s="5" t="s">
        <v>63</v>
      </c>
      <c r="V1047117" s="42" t="s">
        <v>459</v>
      </c>
      <c r="W1047117" s="34" t="s">
        <v>95</v>
      </c>
      <c r="X1047117" s="45" t="s">
        <v>99</v>
      </c>
      <c r="Y1047117" s="34" t="s">
        <v>156</v>
      </c>
      <c r="Z1047117" s="5" t="n">
        <v>0</v>
      </c>
      <c r="AA1047117" s="5" t="n">
        <v>0</v>
      </c>
      <c r="AB1047117" s="5" t="n">
        <f aca="false">IF(AND(D1047117="Humanitarian", AE1047117&lt;&gt;"."), 1, 0)</f>
        <v>0</v>
      </c>
      <c r="AC1047117" s="5" t="n">
        <f aca="false">IF(OR(M1047117="undisclosed", M1047117="."), 0, IF(M1047117=N1047117, 1, 0))</f>
        <v>0</v>
      </c>
      <c r="AD1047117" s="5" t="n">
        <v>0</v>
      </c>
      <c r="AE1047117" s="91" t="s">
        <v>62</v>
      </c>
      <c r="AF1047117" s="12" t="str">
        <f aca="false">""</f>
        <v/>
      </c>
      <c r="AG1047117" s="36" t="n">
        <v>0</v>
      </c>
      <c r="AH1047117" s="36" t="s">
        <v>66</v>
      </c>
      <c r="AI1047117" s="36" t="s">
        <v>67</v>
      </c>
      <c r="AJ1047117" s="36" t="n">
        <v>1</v>
      </c>
      <c r="AK1047117" s="36" t="n">
        <v>11</v>
      </c>
      <c r="AL1047117" s="36" t="n">
        <v>0</v>
      </c>
      <c r="AM1047117" s="36" t="n">
        <f aca="false">IF(OR(AN1047117="2022-2023",AN1047117=2022), 1, 0)</f>
        <v>1</v>
      </c>
      <c r="AN1047117" s="36" t="s">
        <v>68</v>
      </c>
      <c r="AO1047117" s="36" t="n">
        <f aca="false">VLOOKUP($I1047117,'[1]Price List, Weapons &amp; Items'!B$1:F$1048576,5,0)</f>
        <v>0</v>
      </c>
      <c r="AP1047117" s="36" t="n">
        <f aca="false">IF(AND(AO1047117=1,M1047117="undisclosed")=TRUE(),1,0)</f>
        <v>0</v>
      </c>
      <c r="AQ1047117" s="36" t="n">
        <f aca="false">IF(AND(AO1047117=1,N1047117="undisclosed")=TRUE(),1,0)</f>
        <v>0</v>
      </c>
      <c r="AR1047117" s="36" t="n">
        <f aca="false">IFERROR(IF(SEARCH("ammuni",I1047117,1)&gt;0,1,0),0)</f>
        <v>0</v>
      </c>
      <c r="AS1047117" s="5" t="str">
        <f aca="false">VLOOKUP($I1047117,'[1]Price List, Weapons &amp; Items'!B$1:L$1048576,COLUMN('[1]Price List, Weapons &amp; Items'!$J$11)-1,0)</f>
        <v>Government information</v>
      </c>
      <c r="AT1047117" s="5" t="str">
        <f aca="false">IF(I1047117=".",".",VLOOKUP($I1047117,'[1]Price List, Weapons &amp; Items'!B$1:J$1048576,3,0))</f>
        <v>Surface-to-air missile (SAM)</v>
      </c>
      <c r="AU1047117" s="13" t="str">
        <f aca="true">IF(AG1047117=1,(OFFSET(I1047117,0,0,COUNTIF(#REF!,A1047117),1)),"")</f>
        <v/>
      </c>
      <c r="AV1047117" s="5" t="str">
        <f aca="false">VLOOKUP($I1047117,'[1]Price List, Weapons &amp; Items'!B$1:L$1048576,COLUMN('[1]Price List, Weapons &amp; Items'!$L$11)-1,0)</f>
        <v>no price, 0 count</v>
      </c>
      <c r="AW1047117" s="5" t="n">
        <f aca="false">IF(U1047117="Yes",1,0)</f>
        <v>1</v>
      </c>
      <c r="AX1047117" s="5" t="n">
        <f aca="false">IF(D1047117="Military",IF(OR(IFERROR(SEARCH("equipment",E1047117,1),0)&gt;0,IFERROR(SEARCH("weapons",E1047117,1),0)&gt;0),1,0),0)</f>
        <v>1</v>
      </c>
      <c r="AY1047117" s="5" t="str">
        <f aca="false">IFERROR(IF(VALUE(TEXT(C1047117,"mm"))=IF(AK1047117&gt;12,AK1047117-12,AK1047117),".",IF(TEXT(C1047117,"mm")="01",".",1)),"Value is not in date format")</f>
        <v>.</v>
      </c>
      <c r="AZ1047117" s="5" t="str">
        <f aca="false">IF(AND(A1047117=A1047116,C1047117=C1047116)=TRUE(),IF(F1047117=F1047116,".","1"),".")</f>
        <v>.</v>
      </c>
      <c r="BA1047117" s="5" t="str">
        <f aca="false">IF(AND(_xlfn.ISFORMULA(R1047117),_xlfn.ISFORMULA(S1047117),_xlfn.ISFORMULA(T1047117))=TRUE(),".",1)</f>
        <v>.</v>
      </c>
      <c r="BB1047117" s="5" t="str">
        <f aca="false">IF(T1047117&lt;&gt;".",IF(T1047117&gt;S1047117,1,"."),".")</f>
        <v>.</v>
      </c>
      <c r="BC1047117" s="5" t="n">
        <f aca="false">IFERROR(VLOOKUP(B1047117,'[1]Share, Heavy Weapons to Ukraine'!B$1:AA$1048576,COLUMN('[1]Share, Heavy Weapons to Ukraine'!C1047126)-1,0),0)</f>
        <v>1</v>
      </c>
      <c r="BD1047117" s="5" t="n">
        <f aca="false">VLOOKUP(Sheet1!B1047117,'[1]Country Summary (€)'!B$1:F$1048576,COLUMN('[1]Country Summary (€)'!C1047127)-1,FALSE())</f>
        <v>0</v>
      </c>
      <c r="BE1047117" s="5" t="str">
        <f aca="false">IF(AND(AG1047117=1,D1047117="Military",H1047117&lt;&gt;"Not given")=TRUE(),IF(SUMIFS(#REF!,#REF!,A1047117)&gt;0,ABS((SUMIFS(#REF!,#REF!,A1047117)/VLOOKUP("USD",'[1]Exchange Rates'!B$1:C$1048576,2,0)))/S1047117,"."),".")</f>
        <v>.</v>
      </c>
      <c r="BF1047117" s="1" t="str">
        <f aca="false">IF(AND(AG1047117=1,D1047117="Military",H1047117&lt;&gt;"Not given")=TRUE(),IF(SUMIFS(#REF!,#REF!,A1047117)&gt;0,IF((ABS((SUMIFS(#REF!,#REF!,A1047117)/VLOOKUP("USD",'[1]Exchange Rates'!B$1:C$1048576,2,0)))/S1047117)&gt;1,(SUMIFS(#REF!,#REF!,A1047117)-S1047117)/S1047117,(S1047117-SUMIFS(#REF!,#REF!,A1047117))/SUMIFS(#REF!,#REF!,A1047117)),"."),".")</f>
        <v>.</v>
      </c>
    </row>
    <row r="1047118" customFormat="false" ht="15.75" hidden="false" customHeight="true" outlineLevel="0" collapsed="false">
      <c r="A1047118" s="37" t="s">
        <v>444</v>
      </c>
      <c r="B1047118" s="37" t="s">
        <v>57</v>
      </c>
      <c r="C1047118" s="38" t="n">
        <v>44875</v>
      </c>
      <c r="D1047118" s="37" t="s">
        <v>105</v>
      </c>
      <c r="E1047118" s="37" t="s">
        <v>370</v>
      </c>
      <c r="F1047118" s="90" t="s">
        <v>457</v>
      </c>
      <c r="G1047118" s="5" t="s">
        <v>61</v>
      </c>
      <c r="H1047118" s="53" t="n">
        <v>400000000</v>
      </c>
      <c r="I1047118" s="1" t="s">
        <v>460</v>
      </c>
      <c r="J1047118" s="7" t="str">
        <f aca="false">VLOOKUP($I1047118,'[1]Price List, Weapons &amp; Items'!B$1:C$1048576,2,0)</f>
        <v>Heavy weapon</v>
      </c>
      <c r="K1047118" s="7" t="str">
        <f aca="false">IF(I1047118=".",I1047118,VLOOKUP($I1047118,'[1]Price List, Weapons &amp; Items'!B$1:D$1048576,3,0))</f>
        <v>Anti-aircraft surface-to-air missile (SAM) system (point-defense)</v>
      </c>
      <c r="L1047118" s="8" t="n">
        <f aca="false">VLOOKUP(I1047118,'[1]Price List, Weapons &amp; Items'!B$1:E$1048576,4,0)</f>
        <v>0</v>
      </c>
      <c r="M1047118" s="9" t="n">
        <v>4</v>
      </c>
      <c r="N1047118" s="9" t="s">
        <v>166</v>
      </c>
      <c r="O1047118" s="9" t="n">
        <f aca="false">VLOOKUP($I1047118,'[1]Price List, Weapons &amp; Items'!B$1:G$1048576,6,0)</f>
        <v>1866185.2217929</v>
      </c>
      <c r="P1047118" s="6" t="str">
        <f aca="false">IF(TYPE(M1047118)=1,IF(TYPE(O1047118)=1,M1047118*O1047118,"No price"),".")</f>
        <v>No price</v>
      </c>
      <c r="Q1047118" s="6" t="str">
        <f aca="false">IF(TYPE(N1047118)=1,IF(TYPE(O1047118)=1,N1047118*O1047118,"No price"),".")</f>
        <v>.</v>
      </c>
      <c r="R1047118" s="6" t="str">
        <f aca="false">IF(AG1047118=1,IF(H1047118&lt;&gt;"Not given",H1047118,IF(TYPE(H1047118)=2,IF(SUMIFS(#REF!,#REF!,A1047118)&gt;0,SUMIFS(#REF!,#REF!,A1047118),"."),"Format error")),"")</f>
        <v/>
      </c>
      <c r="S1047118" s="6" t="str">
        <f aca="false">IF(AND(AG1047118=1,R1047118&lt;&gt;".")=TRUE(),R1047118/VLOOKUP(G1047118,'[1]Exchange Rates'!B$1:C$1048576,2,0),IF(R1047118=".",".",""))</f>
        <v/>
      </c>
      <c r="T1047118" s="6" t="str">
        <f aca="false">IF(AG1047118=1,IF(AI1047118="Value is not given at all",".",IF(AI1047118="Value is given by the source",S1047118,IF(AI1047118="Value is calculated with prices",(IF(SUMIFS(#REF!,#REF!,A1047118)&gt;0,SUMIFS(#REF!,#REF!,A1047118),"."))/VLOOKUP("USD",'[1]Exchange Rates'!B$1:C$1048576,2,0),"Error with coding"))),"")</f>
        <v/>
      </c>
      <c r="U1047118" s="5" t="s">
        <v>63</v>
      </c>
      <c r="V1047118" s="42" t="s">
        <v>459</v>
      </c>
      <c r="W1047118" s="34" t="s">
        <v>95</v>
      </c>
      <c r="X1047118" s="45" t="s">
        <v>99</v>
      </c>
      <c r="Y1047118" s="34" t="s">
        <v>158</v>
      </c>
      <c r="Z1047118" s="5" t="n">
        <v>0</v>
      </c>
      <c r="AA1047118" s="5" t="n">
        <v>0</v>
      </c>
      <c r="AB1047118" s="5" t="n">
        <f aca="false">IF(AND(D1047118="Humanitarian", AE1047118&lt;&gt;"."), 1, 0)</f>
        <v>0</v>
      </c>
      <c r="AC1047118" s="5" t="n">
        <f aca="false">IF(OR(M1047118="undisclosed", M1047118="."), 0, IF(M1047118=N1047118, 1, 0))</f>
        <v>0</v>
      </c>
      <c r="AD1047118" s="5" t="n">
        <v>0</v>
      </c>
      <c r="AE1047118" s="85" t="s">
        <v>461</v>
      </c>
      <c r="AF1047118" s="12" t="str">
        <f aca="false">""</f>
        <v/>
      </c>
      <c r="AG1047118" s="36" t="n">
        <v>0</v>
      </c>
      <c r="AH1047118" s="36" t="s">
        <v>66</v>
      </c>
      <c r="AI1047118" s="36" t="s">
        <v>67</v>
      </c>
      <c r="AJ1047118" s="36" t="n">
        <v>1</v>
      </c>
      <c r="AK1047118" s="36" t="n">
        <v>11</v>
      </c>
      <c r="AL1047118" s="36" t="n">
        <v>0</v>
      </c>
      <c r="AM1047118" s="36" t="n">
        <f aca="false">IF(OR(AN1047118="2022-2023",AN1047118=2022), 1, 0)</f>
        <v>1</v>
      </c>
      <c r="AN1047118" s="36" t="s">
        <v>68</v>
      </c>
      <c r="AO1047118" s="36" t="n">
        <f aca="false">VLOOKUP($I1047118,'[1]Price List, Weapons &amp; Items'!B$1:F$1048576,5,0)</f>
        <v>0</v>
      </c>
      <c r="AP1047118" s="36" t="n">
        <f aca="false">IF(AND(AO1047118=1,M1047118="undisclosed")=TRUE(),1,0)</f>
        <v>0</v>
      </c>
      <c r="AQ1047118" s="36" t="n">
        <f aca="false">IF(AND(AO1047118=1,N1047118="undisclosed")=TRUE(),1,0)</f>
        <v>0</v>
      </c>
      <c r="AR1047118" s="36" t="n">
        <f aca="false">IFERROR(IF(SEARCH("ammuni",I1047118,1)&gt;0,1,0),0)</f>
        <v>0</v>
      </c>
      <c r="AS1047118" s="5" t="str">
        <f aca="false">VLOOKUP($I1047118,'[1]Price List, Weapons &amp; Items'!B$1:L$1048576,COLUMN('[1]Price List, Weapons &amp; Items'!$J$11)-1,0)</f>
        <v>Contracts</v>
      </c>
      <c r="AT1047118" s="5" t="str">
        <f aca="false">IF(I1047118=".",".",VLOOKUP($I1047118,'[1]Price List, Weapons &amp; Items'!B$1:J$1048576,3,0))</f>
        <v>Anti-aircraft surface-to-air missile (SAM) system (point-defense)</v>
      </c>
      <c r="AU1047118" s="13" t="str">
        <f aca="true">IF(AG1047118=1,(OFFSET(I1047118,0,0,COUNTIF(#REF!,A1047118),1)),"")</f>
        <v/>
      </c>
      <c r="AV1047118" s="5" t="n">
        <f aca="false">VLOOKUP($I1047118,'[1]Price List, Weapons &amp; Items'!B$1:L$1048576,COLUMN('[1]Price List, Weapons &amp; Items'!$L$11)-1,0)</f>
        <v>0</v>
      </c>
      <c r="AW1047118" s="5" t="n">
        <f aca="false">IF(U1047118="Yes",1,0)</f>
        <v>1</v>
      </c>
      <c r="AX1047118" s="5" t="n">
        <f aca="false">IF(D1047118="Military",IF(OR(IFERROR(SEARCH("equipment",E1047118,1),0)&gt;0,IFERROR(SEARCH("weapons",E1047118,1),0)&gt;0),1,0),0)</f>
        <v>1</v>
      </c>
      <c r="AY1047118" s="5" t="str">
        <f aca="false">IFERROR(IF(VALUE(TEXT(C1047118,"mm"))=IF(AK1047118&gt;12,AK1047118-12,AK1047118),".",IF(TEXT(C1047118,"mm")="01",".",1)),"Value is not in date format")</f>
        <v>.</v>
      </c>
      <c r="AZ1047118" s="5" t="str">
        <f aca="false">IF(AND(A1047118=A1047117,C1047118=C1047117)=TRUE(),IF(F1047118=F1047117,".","1"),".")</f>
        <v>.</v>
      </c>
      <c r="BA1047118" s="5" t="str">
        <f aca="false">IF(AND(_xlfn.ISFORMULA(R1047118),_xlfn.ISFORMULA(S1047118),_xlfn.ISFORMULA(T1047118))=TRUE(),".",1)</f>
        <v>.</v>
      </c>
      <c r="BB1047118" s="5" t="str">
        <f aca="false">IF(T1047118&lt;&gt;".",IF(T1047118&gt;S1047118,1,"."),".")</f>
        <v>.</v>
      </c>
      <c r="BC1047118" s="5" t="n">
        <f aca="false">IFERROR(VLOOKUP(B1047118,'[1]Share, Heavy Weapons to Ukraine'!B$1:AA$1048576,COLUMN('[1]Share, Heavy Weapons to Ukraine'!C1047127)-1,0),0)</f>
        <v>1</v>
      </c>
      <c r="BD1047118" s="5" t="n">
        <f aca="false">VLOOKUP(Sheet1!B1047118,'[1]Country Summary (€)'!B$1:F$1048576,COLUMN('[1]Country Summary (€)'!C1047128)-1,FALSE())</f>
        <v>0</v>
      </c>
      <c r="BE1047118" s="5" t="str">
        <f aca="false">IF(AND(AG1047118=1,D1047118="Military",H1047118&lt;&gt;"Not given")=TRUE(),IF(SUMIFS(#REF!,#REF!,A1047118)&gt;0,ABS((SUMIFS(#REF!,#REF!,A1047118)/VLOOKUP("USD",'[1]Exchange Rates'!B$1:C$1048576,2,0)))/S1047118,"."),".")</f>
        <v>.</v>
      </c>
      <c r="BF1047118" s="1" t="str">
        <f aca="false">IF(AND(AG1047118=1,D1047118="Military",H1047118&lt;&gt;"Not given")=TRUE(),IF(SUMIFS(#REF!,#REF!,A1047118)&gt;0,IF((ABS((SUMIFS(#REF!,#REF!,A1047118)/VLOOKUP("USD",'[1]Exchange Rates'!B$1:C$1048576,2,0)))/S1047118)&gt;1,(SUMIFS(#REF!,#REF!,A1047118)-S1047118)/S1047118,(S1047118-SUMIFS(#REF!,#REF!,A1047118))/SUMIFS(#REF!,#REF!,A1047118)),"."),".")</f>
        <v>.</v>
      </c>
    </row>
    <row r="1047119" customFormat="false" ht="15.75" hidden="false" customHeight="true" outlineLevel="0" collapsed="false">
      <c r="A1047119" s="37" t="s">
        <v>444</v>
      </c>
      <c r="B1047119" s="37" t="s">
        <v>57</v>
      </c>
      <c r="C1047119" s="38" t="n">
        <v>44875</v>
      </c>
      <c r="D1047119" s="37" t="s">
        <v>105</v>
      </c>
      <c r="E1047119" s="37" t="s">
        <v>370</v>
      </c>
      <c r="F1047119" s="90" t="s">
        <v>457</v>
      </c>
      <c r="G1047119" s="5" t="s">
        <v>61</v>
      </c>
      <c r="H1047119" s="53" t="n">
        <v>400000000</v>
      </c>
      <c r="I1047119" s="1" t="s">
        <v>462</v>
      </c>
      <c r="J1047119" s="7" t="str">
        <f aca="false">VLOOKUP($I1047119,'[1]Price List, Weapons &amp; Items'!B$1:C$1048576,2,0)</f>
        <v>Ammunition for portable defence system</v>
      </c>
      <c r="K1047119" s="7" t="str">
        <f aca="false">IF(I1047119=".",I1047119,VLOOKUP($I1047119,'[1]Price List, Weapons &amp; Items'!B$1:D$1048576,3,0))</f>
        <v>MANPADS ammunition</v>
      </c>
      <c r="L1047119" s="8" t="n">
        <f aca="false">VLOOKUP(I1047119,'[1]Price List, Weapons &amp; Items'!B$1:E$1048576,4,0)</f>
        <v>0</v>
      </c>
      <c r="M1047119" s="9" t="n">
        <v>800</v>
      </c>
      <c r="N1047119" s="9" t="s">
        <v>166</v>
      </c>
      <c r="O1047119" s="9" t="n">
        <f aca="false">VLOOKUP($I1047119,'[1]Price List, Weapons &amp; Items'!B$1:G$1048576,6,0)</f>
        <v>480000</v>
      </c>
      <c r="P1047119" s="6" t="str">
        <f aca="false">IF(TYPE(M1047119)=1,IF(TYPE(O1047119)=1,M1047119*O1047119,"No price"),".")</f>
        <v>No price</v>
      </c>
      <c r="Q1047119" s="6" t="str">
        <f aca="false">IF(TYPE(N1047119)=1,IF(TYPE(O1047119)=1,N1047119*O1047119,"No price"),".")</f>
        <v>.</v>
      </c>
      <c r="R1047119" s="6" t="str">
        <f aca="false">IF(AG1047119=1,IF(H1047119&lt;&gt;"Not given",H1047119,IF(TYPE(H1047119)=2,IF(SUMIFS(#REF!,#REF!,A1047119)&gt;0,SUMIFS(#REF!,#REF!,A1047119),"."),"Format error")),"")</f>
        <v/>
      </c>
      <c r="S1047119" s="6" t="str">
        <f aca="false">IF(AND(AG1047119=1,R1047119&lt;&gt;".")=TRUE(),R1047119/VLOOKUP(G1047119,'[1]Exchange Rates'!B$1:C$1048576,2,0),IF(R1047119=".",".",""))</f>
        <v/>
      </c>
      <c r="T1047119" s="6" t="str">
        <f aca="false">IF(AG1047119=1,IF(AI1047119="Value is not given at all",".",IF(AI1047119="Value is given by the source",S1047119,IF(AI1047119="Value is calculated with prices",(IF(SUMIFS(#REF!,#REF!,A1047119)&gt;0,SUMIFS(#REF!,#REF!,A1047119),"."))/VLOOKUP("USD",'[1]Exchange Rates'!B$1:C$1048576,2,0),"Error with coding"))),"")</f>
        <v/>
      </c>
      <c r="U1047119" s="5" t="s">
        <v>63</v>
      </c>
      <c r="V1047119" s="42" t="s">
        <v>459</v>
      </c>
      <c r="W1047119" s="34" t="s">
        <v>95</v>
      </c>
      <c r="X1047119" s="45" t="s">
        <v>99</v>
      </c>
      <c r="Y1047119" s="34" t="s">
        <v>160</v>
      </c>
      <c r="Z1047119" s="5" t="n">
        <v>0</v>
      </c>
      <c r="AA1047119" s="5" t="n">
        <v>0</v>
      </c>
      <c r="AB1047119" s="5" t="n">
        <f aca="false">IF(AND(D1047119="Humanitarian", AE1047119&lt;&gt;"."), 1, 0)</f>
        <v>0</v>
      </c>
      <c r="AC1047119" s="5" t="n">
        <f aca="false">IF(OR(M1047119="undisclosed", M1047119="."), 0, IF(M1047119=N1047119, 1, 0))</f>
        <v>0</v>
      </c>
      <c r="AD1047119" s="5" t="n">
        <v>0</v>
      </c>
      <c r="AE1047119" s="91" t="s">
        <v>62</v>
      </c>
      <c r="AF1047119" s="12" t="str">
        <f aca="false">""</f>
        <v/>
      </c>
      <c r="AG1047119" s="36" t="n">
        <v>0</v>
      </c>
      <c r="AH1047119" s="36" t="s">
        <v>66</v>
      </c>
      <c r="AI1047119" s="36" t="s">
        <v>67</v>
      </c>
      <c r="AJ1047119" s="36" t="n">
        <v>1</v>
      </c>
      <c r="AK1047119" s="36" t="n">
        <v>11</v>
      </c>
      <c r="AL1047119" s="36" t="n">
        <v>0</v>
      </c>
      <c r="AM1047119" s="36" t="n">
        <f aca="false">IF(OR(AN1047119="2022-2023",AN1047119=2022), 1, 0)</f>
        <v>1</v>
      </c>
      <c r="AN1047119" s="36" t="s">
        <v>68</v>
      </c>
      <c r="AO1047119" s="36" t="n">
        <f aca="false">VLOOKUP($I1047119,'[1]Price List, Weapons &amp; Items'!B$1:F$1048576,5,0)</f>
        <v>0</v>
      </c>
      <c r="AP1047119" s="36" t="n">
        <f aca="false">IF(AND(AO1047119=1,M1047119="undisclosed")=TRUE(),1,0)</f>
        <v>0</v>
      </c>
      <c r="AQ1047119" s="36" t="n">
        <f aca="false">IF(AND(AO1047119=1,N1047119="undisclosed")=TRUE(),1,0)</f>
        <v>0</v>
      </c>
      <c r="AR1047119" s="36" t="n">
        <f aca="false">IFERROR(IF(SEARCH("ammuni",I1047119,1)&gt;0,1,0),0)</f>
        <v>0</v>
      </c>
      <c r="AS1047119" s="5" t="str">
        <f aca="false">VLOOKUP($I1047119,'[1]Price List, Weapons &amp; Items'!B$1:L$1048576,COLUMN('[1]Price List, Weapons &amp; Items'!$J$11)-1,0)</f>
        <v>Media reports (incl. social media)</v>
      </c>
      <c r="AT1047119" s="5" t="str">
        <f aca="false">IF(I1047119=".",".",VLOOKUP($I1047119,'[1]Price List, Weapons &amp; Items'!B$1:J$1048576,3,0))</f>
        <v>MANPADS ammunition</v>
      </c>
      <c r="AU1047119" s="13" t="str">
        <f aca="true">IF(AG1047119=1,(OFFSET(I1047119,0,0,COUNTIF(#REF!,A1047119),1)),"")</f>
        <v/>
      </c>
      <c r="AV1047119" s="5" t="n">
        <f aca="false">VLOOKUP($I1047119,'[1]Price List, Weapons &amp; Items'!B$1:L$1048576,COLUMN('[1]Price List, Weapons &amp; Items'!$L$11)-1,0)</f>
        <v>0</v>
      </c>
      <c r="AW1047119" s="5" t="n">
        <f aca="false">IF(U1047119="Yes",1,0)</f>
        <v>1</v>
      </c>
      <c r="AX1047119" s="5" t="n">
        <f aca="false">IF(D1047119="Military",IF(OR(IFERROR(SEARCH("equipment",E1047119,1),0)&gt;0,IFERROR(SEARCH("weapons",E1047119,1),0)&gt;0),1,0),0)</f>
        <v>1</v>
      </c>
      <c r="AY1047119" s="5" t="str">
        <f aca="false">IFERROR(IF(VALUE(TEXT(C1047119,"mm"))=IF(AK1047119&gt;12,AK1047119-12,AK1047119),".",IF(TEXT(C1047119,"mm")="01",".",1)),"Value is not in date format")</f>
        <v>.</v>
      </c>
      <c r="AZ1047119" s="5" t="str">
        <f aca="false">IF(AND(A1047119=A1047118,C1047119=C1047118)=TRUE(),IF(F1047119=F1047118,".","1"),".")</f>
        <v>.</v>
      </c>
      <c r="BA1047119" s="5" t="str">
        <f aca="false">IF(AND(_xlfn.ISFORMULA(R1047119),_xlfn.ISFORMULA(S1047119),_xlfn.ISFORMULA(T1047119))=TRUE(),".",1)</f>
        <v>.</v>
      </c>
      <c r="BB1047119" s="5" t="str">
        <f aca="false">IF(T1047119&lt;&gt;".",IF(T1047119&gt;S1047119,1,"."),".")</f>
        <v>.</v>
      </c>
      <c r="BC1047119" s="5" t="n">
        <f aca="false">IFERROR(VLOOKUP(B1047119,'[1]Share, Heavy Weapons to Ukraine'!B$1:AA$1048576,COLUMN('[1]Share, Heavy Weapons to Ukraine'!C1047128)-1,0),0)</f>
        <v>1</v>
      </c>
      <c r="BD1047119" s="5" t="n">
        <f aca="false">VLOOKUP(Sheet1!B1047119,'[1]Country Summary (€)'!B$1:F$1048576,COLUMN('[1]Country Summary (€)'!C1047129)-1,FALSE())</f>
        <v>0</v>
      </c>
      <c r="BE1047119" s="5" t="str">
        <f aca="false">IF(AND(AG1047119=1,D1047119="Military",H1047119&lt;&gt;"Not given")=TRUE(),IF(SUMIFS(#REF!,#REF!,A1047119)&gt;0,ABS((SUMIFS(#REF!,#REF!,A1047119)/VLOOKUP("USD",'[1]Exchange Rates'!B$1:C$1048576,2,0)))/S1047119,"."),".")</f>
        <v>.</v>
      </c>
      <c r="BF1047119" s="1" t="str">
        <f aca="false">IF(AND(AG1047119=1,D1047119="Military",H1047119&lt;&gt;"Not given")=TRUE(),IF(SUMIFS(#REF!,#REF!,A1047119)&gt;0,IF((ABS((SUMIFS(#REF!,#REF!,A1047119)/VLOOKUP("USD",'[1]Exchange Rates'!B$1:C$1048576,2,0)))/S1047119)&gt;1,(SUMIFS(#REF!,#REF!,A1047119)-S1047119)/S1047119,(S1047119-SUMIFS(#REF!,#REF!,A1047119))/SUMIFS(#REF!,#REF!,A1047119)),"."),".")</f>
        <v>.</v>
      </c>
    </row>
    <row r="1047120" customFormat="false" ht="15.75" hidden="false" customHeight="true" outlineLevel="0" collapsed="false">
      <c r="A1047120" s="37" t="s">
        <v>444</v>
      </c>
      <c r="B1047120" s="37" t="s">
        <v>57</v>
      </c>
      <c r="C1047120" s="38" t="n">
        <v>44875</v>
      </c>
      <c r="D1047120" s="37" t="s">
        <v>105</v>
      </c>
      <c r="E1047120" s="37" t="s">
        <v>370</v>
      </c>
      <c r="F1047120" s="90" t="s">
        <v>457</v>
      </c>
      <c r="G1047120" s="5" t="s">
        <v>61</v>
      </c>
      <c r="H1047120" s="53" t="n">
        <v>400000000</v>
      </c>
      <c r="I1047120" s="1" t="s">
        <v>231</v>
      </c>
      <c r="J1047120" s="7" t="str">
        <f aca="false">VLOOKUP($I1047120,'[1]Price List, Weapons &amp; Items'!B$1:C$1048576,2,0)</f>
        <v>Ammunition for heavy weapon</v>
      </c>
      <c r="K1047120" s="7" t="str">
        <f aca="false">IF(I1047120=".",I1047120,VLOOKUP($I1047120,'[1]Price List, Weapons &amp; Items'!B$1:D$1048576,3,0))</f>
        <v>227mm MLRS ammunition</v>
      </c>
      <c r="L1047120" s="8" t="n">
        <f aca="false">VLOOKUP(I1047120,'[1]Price List, Weapons &amp; Items'!B$1:E$1048576,4,0)</f>
        <v>0</v>
      </c>
      <c r="M1047120" s="9" t="s">
        <v>166</v>
      </c>
      <c r="N1047120" s="9" t="s">
        <v>166</v>
      </c>
      <c r="O1047120" s="9" t="n">
        <f aca="false">VLOOKUP($I1047120,'[1]Price List, Weapons &amp; Items'!B$1:G$1048576,6,0)</f>
        <v>150000</v>
      </c>
      <c r="P1047120" s="6" t="str">
        <f aca="false">IF(TYPE(M1047120)=1,IF(TYPE(O1047120)=1,M1047120*O1047120,"No price"),".")</f>
        <v>.</v>
      </c>
      <c r="Q1047120" s="6" t="str">
        <f aca="false">IF(TYPE(N1047120)=1,IF(TYPE(O1047120)=1,N1047120*O1047120,"No price"),".")</f>
        <v>.</v>
      </c>
      <c r="R1047120" s="6" t="str">
        <f aca="false">IF(AG1047120=1,IF(H1047120&lt;&gt;"Not given",H1047120,IF(TYPE(H1047120)=2,IF(SUMIFS(#REF!,#REF!,A1047120)&gt;0,SUMIFS(#REF!,#REF!,A1047120),"."),"Format error")),"")</f>
        <v/>
      </c>
      <c r="S1047120" s="6" t="str">
        <f aca="false">IF(AND(AG1047120=1,R1047120&lt;&gt;".")=TRUE(),R1047120/VLOOKUP(G1047120,'[1]Exchange Rates'!B$1:C$1048576,2,0),IF(R1047120=".",".",""))</f>
        <v/>
      </c>
      <c r="T1047120" s="6" t="str">
        <f aca="false">IF(AG1047120=1,IF(AI1047120="Value is not given at all",".",IF(AI1047120="Value is given by the source",S1047120,IF(AI1047120="Value is calculated with prices",(IF(SUMIFS(#REF!,#REF!,A1047120)&gt;0,SUMIFS(#REF!,#REF!,A1047120),"."))/VLOOKUP("USD",'[1]Exchange Rates'!B$1:C$1048576,2,0),"Error with coding"))),"")</f>
        <v/>
      </c>
      <c r="U1047120" s="5" t="s">
        <v>63</v>
      </c>
      <c r="V1047120" s="42" t="s">
        <v>459</v>
      </c>
      <c r="W1047120" s="34" t="s">
        <v>95</v>
      </c>
      <c r="X1047120" s="45" t="s">
        <v>99</v>
      </c>
      <c r="Y1047120" s="34" t="s">
        <v>162</v>
      </c>
      <c r="Z1047120" s="5" t="n">
        <v>0</v>
      </c>
      <c r="AA1047120" s="5" t="n">
        <v>0</v>
      </c>
      <c r="AB1047120" s="5" t="n">
        <f aca="false">IF(AND(D1047120="Humanitarian", AE1047120&lt;&gt;"."), 1, 0)</f>
        <v>0</v>
      </c>
      <c r="AC1047120" s="5" t="n">
        <f aca="false">IF(OR(M1047120="undisclosed", M1047120="."), 0, IF(M1047120=N1047120, 1, 0))</f>
        <v>0</v>
      </c>
      <c r="AD1047120" s="5" t="n">
        <v>0</v>
      </c>
      <c r="AE1047120" s="91" t="s">
        <v>62</v>
      </c>
      <c r="AF1047120" s="12" t="str">
        <f aca="false">""</f>
        <v/>
      </c>
      <c r="AG1047120" s="36" t="n">
        <v>0</v>
      </c>
      <c r="AH1047120" s="36" t="s">
        <v>66</v>
      </c>
      <c r="AI1047120" s="36" t="s">
        <v>67</v>
      </c>
      <c r="AJ1047120" s="36" t="n">
        <v>1</v>
      </c>
      <c r="AK1047120" s="36" t="n">
        <v>11</v>
      </c>
      <c r="AL1047120" s="36" t="n">
        <v>0</v>
      </c>
      <c r="AM1047120" s="36" t="n">
        <f aca="false">IF(OR(AN1047120="2022-2023",AN1047120=2022), 1, 0)</f>
        <v>1</v>
      </c>
      <c r="AN1047120" s="36" t="s">
        <v>68</v>
      </c>
      <c r="AO1047120" s="36" t="n">
        <f aca="false">VLOOKUP($I1047120,'[1]Price List, Weapons &amp; Items'!B$1:F$1048576,5,0)</f>
        <v>1</v>
      </c>
      <c r="AP1047120" s="36" t="n">
        <f aca="false">IF(AND(AO1047120=1,M1047120="undisclosed")=TRUE(),1,0)</f>
        <v>1</v>
      </c>
      <c r="AQ1047120" s="36" t="n">
        <f aca="false">IF(AND(AO1047120=1,N1047120="undisclosed")=TRUE(),1,0)</f>
        <v>1</v>
      </c>
      <c r="AR1047120" s="36" t="n">
        <f aca="false">IFERROR(IF(SEARCH("ammuni",I1047120,1)&gt;0,1,0),0)</f>
        <v>1</v>
      </c>
      <c r="AS1047120" s="5" t="str">
        <f aca="false">VLOOKUP($I1047120,'[1]Price List, Weapons &amp; Items'!B$1:L$1048576,COLUMN('[1]Price List, Weapons &amp; Items'!$J$11)-1,0)</f>
        <v>Media reports (incl. social media)</v>
      </c>
      <c r="AT1047120" s="5" t="str">
        <f aca="false">IF(I1047120=".",".",VLOOKUP($I1047120,'[1]Price List, Weapons &amp; Items'!B$1:J$1048576,3,0))</f>
        <v>227mm MLRS ammunition</v>
      </c>
      <c r="AU1047120" s="13" t="str">
        <f aca="true">IF(AG1047120=1,(OFFSET(I1047120,0,0,COUNTIF(#REF!,A1047120),1)),"")</f>
        <v/>
      </c>
      <c r="AV1047120" s="5" t="str">
        <f aca="false">VLOOKUP($I1047120,'[1]Price List, Weapons &amp; Items'!B$1:L$1048576,COLUMN('[1]Price List, Weapons &amp; Items'!$L$11)-1,0)</f>
        <v>no price, 0 count</v>
      </c>
      <c r="AW1047120" s="5" t="n">
        <f aca="false">IF(U1047120="Yes",1,0)</f>
        <v>1</v>
      </c>
      <c r="AX1047120" s="5" t="n">
        <f aca="false">IF(D1047120="Military",IF(OR(IFERROR(SEARCH("equipment",E1047120,1),0)&gt;0,IFERROR(SEARCH("weapons",E1047120,1),0)&gt;0),1,0),0)</f>
        <v>1</v>
      </c>
      <c r="AY1047120" s="5" t="str">
        <f aca="false">IFERROR(IF(VALUE(TEXT(C1047120,"mm"))=IF(AK1047120&gt;12,AK1047120-12,AK1047120),".",IF(TEXT(C1047120,"mm")="01",".",1)),"Value is not in date format")</f>
        <v>.</v>
      </c>
      <c r="AZ1047120" s="5" t="str">
        <f aca="false">IF(AND(A1047120=A1047119,C1047120=C1047119)=TRUE(),IF(F1047120=F1047119,".","1"),".")</f>
        <v>.</v>
      </c>
      <c r="BA1047120" s="5" t="str">
        <f aca="false">IF(AND(_xlfn.ISFORMULA(R1047120),_xlfn.ISFORMULA(S1047120),_xlfn.ISFORMULA(T1047120))=TRUE(),".",1)</f>
        <v>.</v>
      </c>
      <c r="BB1047120" s="5" t="str">
        <f aca="false">IF(T1047120&lt;&gt;".",IF(T1047120&gt;S1047120,1,"."),".")</f>
        <v>.</v>
      </c>
      <c r="BC1047120" s="5" t="n">
        <f aca="false">IFERROR(VLOOKUP(B1047120,'[1]Share, Heavy Weapons to Ukraine'!B$1:AA$1048576,COLUMN('[1]Share, Heavy Weapons to Ukraine'!C1047129)-1,0),0)</f>
        <v>1</v>
      </c>
      <c r="BD1047120" s="5" t="n">
        <f aca="false">VLOOKUP(Sheet1!B1047120,'[1]Country Summary (€)'!B$1:F$1048576,COLUMN('[1]Country Summary (€)'!C1047130)-1,FALSE())</f>
        <v>0</v>
      </c>
      <c r="BE1047120" s="5" t="str">
        <f aca="false">IF(AND(AG1047120=1,D1047120="Military",H1047120&lt;&gt;"Not given")=TRUE(),IF(SUMIFS(#REF!,#REF!,A1047120)&gt;0,ABS((SUMIFS(#REF!,#REF!,A1047120)/VLOOKUP("USD",'[1]Exchange Rates'!B$1:C$1048576,2,0)))/S1047120,"."),".")</f>
        <v>.</v>
      </c>
      <c r="BF1047120" s="1" t="str">
        <f aca="false">IF(AND(AG1047120=1,D1047120="Military",H1047120&lt;&gt;"Not given")=TRUE(),IF(SUMIFS(#REF!,#REF!,A1047120)&gt;0,IF((ABS((SUMIFS(#REF!,#REF!,A1047120)/VLOOKUP("USD",'[1]Exchange Rates'!B$1:C$1048576,2,0)))/S1047120)&gt;1,(SUMIFS(#REF!,#REF!,A1047120)-S1047120)/S1047120,(S1047120-SUMIFS(#REF!,#REF!,A1047120))/SUMIFS(#REF!,#REF!,A1047120)),"."),".")</f>
        <v>.</v>
      </c>
    </row>
    <row r="1047121" customFormat="false" ht="15.75" hidden="false" customHeight="true" outlineLevel="0" collapsed="false">
      <c r="A1047121" s="37" t="s">
        <v>444</v>
      </c>
      <c r="B1047121" s="37" t="s">
        <v>57</v>
      </c>
      <c r="C1047121" s="38" t="n">
        <v>44875</v>
      </c>
      <c r="D1047121" s="37" t="s">
        <v>105</v>
      </c>
      <c r="E1047121" s="37" t="s">
        <v>370</v>
      </c>
      <c r="F1047121" s="90" t="s">
        <v>457</v>
      </c>
      <c r="G1047121" s="5" t="s">
        <v>61</v>
      </c>
      <c r="H1047121" s="53" t="n">
        <v>400000000</v>
      </c>
      <c r="I1047121" s="1" t="s">
        <v>147</v>
      </c>
      <c r="J1047121" s="7" t="str">
        <f aca="false">VLOOKUP($I1047121,'[1]Price List, Weapons &amp; Items'!B$1:C$1048576,2,0)</f>
        <v>Ammunition for heavy weapon</v>
      </c>
      <c r="K1047121" s="7" t="str">
        <f aca="false">IF(I1047121=".",I1047121,VLOOKUP($I1047121,'[1]Price List, Weapons &amp; Items'!B$1:D$1048576,3,0))</f>
        <v>155mm howitzer ammunition</v>
      </c>
      <c r="L1047121" s="8" t="n">
        <f aca="false">VLOOKUP(I1047121,'[1]Price List, Weapons &amp; Items'!B$1:E$1048576,4,0)</f>
        <v>0</v>
      </c>
      <c r="M1047121" s="9" t="n">
        <v>21000</v>
      </c>
      <c r="N1047121" s="9" t="s">
        <v>166</v>
      </c>
      <c r="O1047121" s="9" t="n">
        <f aca="false">VLOOKUP($I1047121,'[1]Price List, Weapons &amp; Items'!B$1:G$1048576,6,0)</f>
        <v>3800</v>
      </c>
      <c r="P1047121" s="6" t="str">
        <f aca="false">IF(TYPE(M1047121)=1,IF(TYPE(O1047121)=1,M1047121*O1047121,"No price"),".")</f>
        <v>No price</v>
      </c>
      <c r="Q1047121" s="6" t="str">
        <f aca="false">IF(TYPE(N1047121)=1,IF(TYPE(O1047121)=1,N1047121*O1047121,"No price"),".")</f>
        <v>.</v>
      </c>
      <c r="R1047121" s="6" t="str">
        <f aca="false">IF(AG1047121=1,IF(H1047121&lt;&gt;"Not given",H1047121,IF(TYPE(H1047121)=2,IF(SUMIFS(#REF!,#REF!,A1047121)&gt;0,SUMIFS(#REF!,#REF!,A1047121),"."),"Format error")),"")</f>
        <v/>
      </c>
      <c r="S1047121" s="6" t="str">
        <f aca="false">IF(AND(AG1047121=1,R1047121&lt;&gt;".")=TRUE(),R1047121/VLOOKUP(G1047121,'[1]Exchange Rates'!B$1:C$1048576,2,0),IF(R1047121=".",".",""))</f>
        <v/>
      </c>
      <c r="T1047121" s="6" t="str">
        <f aca="false">IF(AG1047121=1,IF(AI1047121="Value is not given at all",".",IF(AI1047121="Value is given by the source",S1047121,IF(AI1047121="Value is calculated with prices",(IF(SUMIFS(#REF!,#REF!,A1047121)&gt;0,SUMIFS(#REF!,#REF!,A1047121),"."))/VLOOKUP("USD",'[1]Exchange Rates'!B$1:C$1048576,2,0),"Error with coding"))),"")</f>
        <v/>
      </c>
      <c r="U1047121" s="5" t="s">
        <v>63</v>
      </c>
      <c r="V1047121" s="42" t="s">
        <v>459</v>
      </c>
      <c r="W1047121" s="34" t="s">
        <v>95</v>
      </c>
      <c r="X1047121" s="45" t="s">
        <v>99</v>
      </c>
      <c r="Y1047121" s="34" t="s">
        <v>164</v>
      </c>
      <c r="Z1047121" s="5" t="n">
        <v>0</v>
      </c>
      <c r="AA1047121" s="5" t="n">
        <v>0</v>
      </c>
      <c r="AB1047121" s="5" t="n">
        <f aca="false">IF(AND(D1047121="Humanitarian", AE1047121&lt;&gt;"."), 1, 0)</f>
        <v>0</v>
      </c>
      <c r="AC1047121" s="5" t="n">
        <f aca="false">IF(OR(M1047121="undisclosed", M1047121="."), 0, IF(M1047121=N1047121, 1, 0))</f>
        <v>0</v>
      </c>
      <c r="AD1047121" s="5" t="n">
        <v>0</v>
      </c>
      <c r="AE1047121" s="91" t="s">
        <v>62</v>
      </c>
      <c r="AF1047121" s="12" t="str">
        <f aca="false">""</f>
        <v/>
      </c>
      <c r="AG1047121" s="36" t="n">
        <v>0</v>
      </c>
      <c r="AH1047121" s="36" t="s">
        <v>66</v>
      </c>
      <c r="AI1047121" s="36" t="s">
        <v>67</v>
      </c>
      <c r="AJ1047121" s="36" t="n">
        <v>1</v>
      </c>
      <c r="AK1047121" s="36" t="n">
        <v>11</v>
      </c>
      <c r="AL1047121" s="36" t="n">
        <v>0</v>
      </c>
      <c r="AM1047121" s="36" t="n">
        <f aca="false">IF(OR(AN1047121="2022-2023",AN1047121=2022), 1, 0)</f>
        <v>1</v>
      </c>
      <c r="AN1047121" s="36" t="s">
        <v>68</v>
      </c>
      <c r="AO1047121" s="36" t="n">
        <f aca="false">VLOOKUP($I1047121,'[1]Price List, Weapons &amp; Items'!B$1:F$1048576,5,0)</f>
        <v>1</v>
      </c>
      <c r="AP1047121" s="36" t="n">
        <f aca="false">IF(AND(AO1047121=1,M1047121="undisclosed")=TRUE(),1,0)</f>
        <v>0</v>
      </c>
      <c r="AQ1047121" s="36" t="n">
        <f aca="false">IF(AND(AO1047121=1,N1047121="undisclosed")=TRUE(),1,0)</f>
        <v>1</v>
      </c>
      <c r="AR1047121" s="36" t="n">
        <f aca="false">IFERROR(IF(SEARCH("ammuni",I1047121,1)&gt;0,1,0),0)</f>
        <v>0</v>
      </c>
      <c r="AS1047121" s="5" t="str">
        <f aca="false">VLOOKUP($I1047121,'[1]Price List, Weapons &amp; Items'!B$1:L$1048576,COLUMN('[1]Price List, Weapons &amp; Items'!$J$11)-1,0)</f>
        <v>Government information</v>
      </c>
      <c r="AT1047121" s="5" t="str">
        <f aca="false">IF(I1047121=".",".",VLOOKUP($I1047121,'[1]Price List, Weapons &amp; Items'!B$1:J$1048576,3,0))</f>
        <v>155mm howitzer ammunition</v>
      </c>
      <c r="AU1047121" s="13" t="str">
        <f aca="true">IF(AG1047121=1,(OFFSET(I1047121,0,0,COUNTIF(#REF!,A1047121),1)),"")</f>
        <v/>
      </c>
      <c r="AV1047121" s="5" t="n">
        <f aca="false">VLOOKUP($I1047121,'[1]Price List, Weapons &amp; Items'!B$1:L$1048576,COLUMN('[1]Price List, Weapons &amp; Items'!$L$11)-1,0)</f>
        <v>0</v>
      </c>
      <c r="AW1047121" s="5" t="n">
        <f aca="false">IF(U1047121="Yes",1,0)</f>
        <v>1</v>
      </c>
      <c r="AX1047121" s="5" t="n">
        <f aca="false">IF(D1047121="Military",IF(OR(IFERROR(SEARCH("equipment",E1047121,1),0)&gt;0,IFERROR(SEARCH("weapons",E1047121,1),0)&gt;0),1,0),0)</f>
        <v>1</v>
      </c>
      <c r="AY1047121" s="5" t="str">
        <f aca="false">IFERROR(IF(VALUE(TEXT(C1047121,"mm"))=IF(AK1047121&gt;12,AK1047121-12,AK1047121),".",IF(TEXT(C1047121,"mm")="01",".",1)),"Value is not in date format")</f>
        <v>.</v>
      </c>
      <c r="AZ1047121" s="5" t="str">
        <f aca="false">IF(AND(A1047121=A1047120,C1047121=C1047120)=TRUE(),IF(F1047121=F1047120,".","1"),".")</f>
        <v>.</v>
      </c>
      <c r="BA1047121" s="5" t="str">
        <f aca="false">IF(AND(_xlfn.ISFORMULA(R1047121),_xlfn.ISFORMULA(S1047121),_xlfn.ISFORMULA(T1047121))=TRUE(),".",1)</f>
        <v>.</v>
      </c>
      <c r="BB1047121" s="5" t="str">
        <f aca="false">IF(T1047121&lt;&gt;".",IF(T1047121&gt;S1047121,1,"."),".")</f>
        <v>.</v>
      </c>
      <c r="BC1047121" s="5" t="n">
        <f aca="false">IFERROR(VLOOKUP(B1047121,'[1]Share, Heavy Weapons to Ukraine'!B$1:AA$1048576,COLUMN('[1]Share, Heavy Weapons to Ukraine'!C1047130)-1,0),0)</f>
        <v>1</v>
      </c>
      <c r="BD1047121" s="5" t="n">
        <f aca="false">VLOOKUP(Sheet1!B1047121,'[1]Country Summary (€)'!B$1:F$1048576,COLUMN('[1]Country Summary (€)'!C1047131)-1,FALSE())</f>
        <v>0</v>
      </c>
      <c r="BE1047121" s="5" t="str">
        <f aca="false">IF(AND(AG1047121=1,D1047121="Military",H1047121&lt;&gt;"Not given")=TRUE(),IF(SUMIFS(#REF!,#REF!,A1047121)&gt;0,ABS((SUMIFS(#REF!,#REF!,A1047121)/VLOOKUP("USD",'[1]Exchange Rates'!B$1:C$1048576,2,0)))/S1047121,"."),".")</f>
        <v>.</v>
      </c>
      <c r="BF1047121" s="1" t="str">
        <f aca="false">IF(AND(AG1047121=1,D1047121="Military",H1047121&lt;&gt;"Not given")=TRUE(),IF(SUMIFS(#REF!,#REF!,A1047121)&gt;0,IF((ABS((SUMIFS(#REF!,#REF!,A1047121)/VLOOKUP("USD",'[1]Exchange Rates'!B$1:C$1048576,2,0)))/S1047121)&gt;1,(SUMIFS(#REF!,#REF!,A1047121)-S1047121)/S1047121,(S1047121-SUMIFS(#REF!,#REF!,A1047121))/SUMIFS(#REF!,#REF!,A1047121)),"."),".")</f>
        <v>.</v>
      </c>
    </row>
    <row r="1047122" customFormat="false" ht="15.75" hidden="false" customHeight="true" outlineLevel="0" collapsed="false">
      <c r="A1047122" s="37" t="s">
        <v>444</v>
      </c>
      <c r="B1047122" s="37" t="s">
        <v>57</v>
      </c>
      <c r="C1047122" s="38" t="n">
        <v>44875</v>
      </c>
      <c r="D1047122" s="37" t="s">
        <v>105</v>
      </c>
      <c r="E1047122" s="37" t="s">
        <v>370</v>
      </c>
      <c r="F1047122" s="90" t="s">
        <v>457</v>
      </c>
      <c r="G1047122" s="5" t="s">
        <v>61</v>
      </c>
      <c r="H1047122" s="53" t="n">
        <v>400000000</v>
      </c>
      <c r="I1047122" s="1" t="s">
        <v>452</v>
      </c>
      <c r="J1047122" s="7" t="str">
        <f aca="false">VLOOKUP($I1047122,'[1]Price List, Weapons &amp; Items'!B$1:C$1048576,2,0)</f>
        <v>Ammunition for heavy weapon</v>
      </c>
      <c r="K1047122" s="7" t="str">
        <f aca="false">IF(I1047122=".",I1047122,VLOOKUP($I1047122,'[1]Price List, Weapons &amp; Items'!B$1:D$1048576,3,0))</f>
        <v>artillery round</v>
      </c>
      <c r="L1047122" s="8" t="n">
        <f aca="false">VLOOKUP(I1047122,'[1]Price List, Weapons &amp; Items'!B$1:E$1048576,4,0)</f>
        <v>0</v>
      </c>
      <c r="M1047122" s="9" t="n">
        <v>500</v>
      </c>
      <c r="N1047122" s="9" t="s">
        <v>166</v>
      </c>
      <c r="O1047122" s="9" t="n">
        <f aca="false">VLOOKUP($I1047122,'[1]Price List, Weapons &amp; Items'!B$1:G$1048576,6,0)</f>
        <v>112800</v>
      </c>
      <c r="P1047122" s="6" t="str">
        <f aca="false">IF(TYPE(M1047122)=1,IF(TYPE(O1047122)=1,M1047122*O1047122,"No price"),".")</f>
        <v>No price</v>
      </c>
      <c r="Q1047122" s="6" t="str">
        <f aca="false">IF(TYPE(N1047122)=1,IF(TYPE(O1047122)=1,N1047122*O1047122,"No price"),".")</f>
        <v>.</v>
      </c>
      <c r="R1047122" s="6" t="str">
        <f aca="false">IF(AG1047122=1,IF(H1047122&lt;&gt;"Not given",H1047122,IF(TYPE(H1047122)=2,IF(SUMIFS(#REF!,#REF!,A1047122)&gt;0,SUMIFS(#REF!,#REF!,A1047122),"."),"Format error")),"")</f>
        <v/>
      </c>
      <c r="S1047122" s="6" t="str">
        <f aca="false">IF(AND(AG1047122=1,R1047122&lt;&gt;".")=TRUE(),R1047122/VLOOKUP(G1047122,'[1]Exchange Rates'!B$1:C$1048576,2,0),IF(R1047122=".",".",""))</f>
        <v/>
      </c>
      <c r="T1047122" s="6" t="str">
        <f aca="false">IF(AG1047122=1,IF(AI1047122="Value is not given at all",".",IF(AI1047122="Value is given by the source",S1047122,IF(AI1047122="Value is calculated with prices",(IF(SUMIFS(#REF!,#REF!,A1047122)&gt;0,SUMIFS(#REF!,#REF!,A1047122),"."))/VLOOKUP("USD",'[1]Exchange Rates'!B$1:C$1048576,2,0),"Error with coding"))),"")</f>
        <v/>
      </c>
      <c r="U1047122" s="5" t="s">
        <v>63</v>
      </c>
      <c r="V1047122" s="42" t="s">
        <v>459</v>
      </c>
      <c r="W1047122" s="34" t="s">
        <v>95</v>
      </c>
      <c r="X1047122" s="45" t="s">
        <v>99</v>
      </c>
      <c r="Y1047122" s="34" t="s">
        <v>167</v>
      </c>
      <c r="Z1047122" s="5" t="n">
        <v>0</v>
      </c>
      <c r="AA1047122" s="5" t="n">
        <v>0</v>
      </c>
      <c r="AB1047122" s="5" t="n">
        <f aca="false">IF(AND(D1047122="Humanitarian", AE1047122&lt;&gt;"."), 1, 0)</f>
        <v>0</v>
      </c>
      <c r="AC1047122" s="5" t="n">
        <f aca="false">IF(OR(M1047122="undisclosed", M1047122="."), 0, IF(M1047122=N1047122, 1, 0))</f>
        <v>0</v>
      </c>
      <c r="AD1047122" s="5" t="n">
        <v>0</v>
      </c>
      <c r="AE1047122" s="91" t="s">
        <v>62</v>
      </c>
      <c r="AF1047122" s="12" t="str">
        <f aca="false">""</f>
        <v/>
      </c>
      <c r="AG1047122" s="36" t="n">
        <v>0</v>
      </c>
      <c r="AH1047122" s="36" t="s">
        <v>66</v>
      </c>
      <c r="AI1047122" s="36" t="s">
        <v>67</v>
      </c>
      <c r="AJ1047122" s="36" t="n">
        <v>1</v>
      </c>
      <c r="AK1047122" s="36" t="n">
        <v>11</v>
      </c>
      <c r="AL1047122" s="36" t="n">
        <v>0</v>
      </c>
      <c r="AM1047122" s="36" t="n">
        <f aca="false">IF(OR(AN1047122="2022-2023",AN1047122=2022), 1, 0)</f>
        <v>1</v>
      </c>
      <c r="AN1047122" s="36" t="s">
        <v>68</v>
      </c>
      <c r="AO1047122" s="36" t="n">
        <f aca="false">VLOOKUP($I1047122,'[1]Price List, Weapons &amp; Items'!B$1:F$1048576,5,0)</f>
        <v>0</v>
      </c>
      <c r="AP1047122" s="36" t="n">
        <f aca="false">IF(AND(AO1047122=1,M1047122="undisclosed")=TRUE(),1,0)</f>
        <v>0</v>
      </c>
      <c r="AQ1047122" s="36" t="n">
        <f aca="false">IF(AND(AO1047122=1,N1047122="undisclosed")=TRUE(),1,0)</f>
        <v>0</v>
      </c>
      <c r="AR1047122" s="36" t="n">
        <f aca="false">IFERROR(IF(SEARCH("ammuni",I1047122,1)&gt;0,1,0),0)</f>
        <v>0</v>
      </c>
      <c r="AS1047122" s="5" t="str">
        <f aca="false">VLOOKUP($I1047122,'[1]Price List, Weapons &amp; Items'!B$1:L$1048576,COLUMN('[1]Price List, Weapons &amp; Items'!$J$11)-1,0)</f>
        <v>Miscellaneous</v>
      </c>
      <c r="AT1047122" s="5" t="str">
        <f aca="false">IF(I1047122=".",".",VLOOKUP($I1047122,'[1]Price List, Weapons &amp; Items'!B$1:J$1048576,3,0))</f>
        <v>artillery round</v>
      </c>
      <c r="AU1047122" s="13" t="str">
        <f aca="true">IF(AG1047122=1,(OFFSET(I1047122,0,0,COUNTIF(#REF!,A1047122),1)),"")</f>
        <v/>
      </c>
      <c r="AV1047122" s="5" t="n">
        <f aca="false">VLOOKUP($I1047122,'[1]Price List, Weapons &amp; Items'!B$1:L$1048576,COLUMN('[1]Price List, Weapons &amp; Items'!$L$11)-1,0)</f>
        <v>0</v>
      </c>
      <c r="AW1047122" s="5" t="n">
        <f aca="false">IF(U1047122="Yes",1,0)</f>
        <v>1</v>
      </c>
      <c r="AX1047122" s="5" t="n">
        <f aca="false">IF(D1047122="Military",IF(OR(IFERROR(SEARCH("equipment",E1047122,1),0)&gt;0,IFERROR(SEARCH("weapons",E1047122,1),0)&gt;0),1,0),0)</f>
        <v>1</v>
      </c>
      <c r="AY1047122" s="5" t="str">
        <f aca="false">IFERROR(IF(VALUE(TEXT(C1047122,"mm"))=IF(AK1047122&gt;12,AK1047122-12,AK1047122),".",IF(TEXT(C1047122,"mm")="01",".",1)),"Value is not in date format")</f>
        <v>.</v>
      </c>
      <c r="AZ1047122" s="5" t="str">
        <f aca="false">IF(AND(A1047122=A1047121,C1047122=C1047121)=TRUE(),IF(F1047122=F1047121,".","1"),".")</f>
        <v>.</v>
      </c>
      <c r="BA1047122" s="5" t="str">
        <f aca="false">IF(AND(_xlfn.ISFORMULA(R1047122),_xlfn.ISFORMULA(S1047122),_xlfn.ISFORMULA(T1047122))=TRUE(),".",1)</f>
        <v>.</v>
      </c>
      <c r="BB1047122" s="5" t="str">
        <f aca="false">IF(T1047122&lt;&gt;".",IF(T1047122&gt;S1047122,1,"."),".")</f>
        <v>.</v>
      </c>
      <c r="BC1047122" s="5" t="n">
        <f aca="false">IFERROR(VLOOKUP(B1047122,'[1]Share, Heavy Weapons to Ukraine'!B$1:AA$1048576,COLUMN('[1]Share, Heavy Weapons to Ukraine'!C1047131)-1,0),0)</f>
        <v>1</v>
      </c>
      <c r="BD1047122" s="5" t="n">
        <f aca="false">VLOOKUP(Sheet1!B1047122,'[1]Country Summary (€)'!B$1:F$1048576,COLUMN('[1]Country Summary (€)'!C1047132)-1,FALSE())</f>
        <v>0</v>
      </c>
      <c r="BE1047122" s="5" t="str">
        <f aca="false">IF(AND(AG1047122=1,D1047122="Military",H1047122&lt;&gt;"Not given")=TRUE(),IF(SUMIFS(#REF!,#REF!,A1047122)&gt;0,ABS((SUMIFS(#REF!,#REF!,A1047122)/VLOOKUP("USD",'[1]Exchange Rates'!B$1:C$1048576,2,0)))/S1047122,"."),".")</f>
        <v>.</v>
      </c>
      <c r="BF1047122" s="1" t="str">
        <f aca="false">IF(AND(AG1047122=1,D1047122="Military",H1047122&lt;&gt;"Not given")=TRUE(),IF(SUMIFS(#REF!,#REF!,A1047122)&gt;0,IF((ABS((SUMIFS(#REF!,#REF!,A1047122)/VLOOKUP("USD",'[1]Exchange Rates'!B$1:C$1048576,2,0)))/S1047122)&gt;1,(SUMIFS(#REF!,#REF!,A1047122)-S1047122)/S1047122,(S1047122-SUMIFS(#REF!,#REF!,A1047122))/SUMIFS(#REF!,#REF!,A1047122)),"."),".")</f>
        <v>.</v>
      </c>
    </row>
    <row r="1047123" customFormat="false" ht="15.75" hidden="false" customHeight="true" outlineLevel="0" collapsed="false">
      <c r="A1047123" s="37" t="s">
        <v>444</v>
      </c>
      <c r="B1047123" s="37" t="s">
        <v>57</v>
      </c>
      <c r="C1047123" s="38" t="n">
        <v>44875</v>
      </c>
      <c r="D1047123" s="37" t="s">
        <v>105</v>
      </c>
      <c r="E1047123" s="37" t="s">
        <v>370</v>
      </c>
      <c r="F1047123" s="90" t="s">
        <v>457</v>
      </c>
      <c r="G1047123" s="5" t="s">
        <v>61</v>
      </c>
      <c r="H1047123" s="53" t="n">
        <v>400000000</v>
      </c>
      <c r="I1047123" s="1" t="s">
        <v>280</v>
      </c>
      <c r="J1047123" s="7" t="str">
        <f aca="false">VLOOKUP($I1047123,'[1]Price List, Weapons &amp; Items'!B$1:C$1048576,2,0)</f>
        <v>Ammunition for heavy weapon</v>
      </c>
      <c r="K1047123" s="7" t="str">
        <f aca="false">IF(I1047123=".",I1047123,VLOOKUP($I1047123,'[1]Price List, Weapons &amp; Items'!B$1:D$1048576,3,0))</f>
        <v>Mortar ammunition</v>
      </c>
      <c r="L1047123" s="8" t="n">
        <f aca="false">VLOOKUP(I1047123,'[1]Price List, Weapons &amp; Items'!B$1:E$1048576,4,0)</f>
        <v>0</v>
      </c>
      <c r="M1047123" s="9" t="n">
        <v>10000</v>
      </c>
      <c r="N1047123" s="9" t="s">
        <v>166</v>
      </c>
      <c r="O1047123" s="9" t="n">
        <f aca="false">VLOOKUP($I1047123,'[1]Price List, Weapons &amp; Items'!B$1:G$1048576,6,0)</f>
        <v>109.89</v>
      </c>
      <c r="P1047123" s="6" t="str">
        <f aca="false">IF(TYPE(M1047123)=1,IF(TYPE(O1047123)=1,M1047123*O1047123,"No price"),".")</f>
        <v>No price</v>
      </c>
      <c r="Q1047123" s="6" t="str">
        <f aca="false">IF(TYPE(N1047123)=1,IF(TYPE(O1047123)=1,N1047123*O1047123,"No price"),".")</f>
        <v>.</v>
      </c>
      <c r="R1047123" s="6" t="str">
        <f aca="false">IF(AG1047123=1,IF(H1047123&lt;&gt;"Not given",H1047123,IF(TYPE(H1047123)=2,IF(SUMIFS(#REF!,#REF!,A1047123)&gt;0,SUMIFS(#REF!,#REF!,A1047123),"."),"Format error")),"")</f>
        <v/>
      </c>
      <c r="S1047123" s="6" t="str">
        <f aca="false">IF(AND(AG1047123=1,R1047123&lt;&gt;".")=TRUE(),R1047123/VLOOKUP(G1047123,'[1]Exchange Rates'!B$1:C$1048576,2,0),IF(R1047123=".",".",""))</f>
        <v/>
      </c>
      <c r="T1047123" s="6" t="str">
        <f aca="false">IF(AG1047123=1,IF(AI1047123="Value is not given at all",".",IF(AI1047123="Value is given by the source",S1047123,IF(AI1047123="Value is calculated with prices",(IF(SUMIFS(#REF!,#REF!,A1047123)&gt;0,SUMIFS(#REF!,#REF!,A1047123),"."))/VLOOKUP("USD",'[1]Exchange Rates'!B$1:C$1048576,2,0),"Error with coding"))),"")</f>
        <v/>
      </c>
      <c r="U1047123" s="5" t="s">
        <v>63</v>
      </c>
      <c r="V1047123" s="42" t="s">
        <v>459</v>
      </c>
      <c r="W1047123" s="34" t="s">
        <v>95</v>
      </c>
      <c r="X1047123" s="45" t="s">
        <v>99</v>
      </c>
      <c r="Y1047123" s="34" t="s">
        <v>169</v>
      </c>
      <c r="Z1047123" s="5" t="n">
        <v>0</v>
      </c>
      <c r="AA1047123" s="5" t="n">
        <v>0</v>
      </c>
      <c r="AB1047123" s="5" t="n">
        <f aca="false">IF(AND(D1047123="Humanitarian", AE1047123&lt;&gt;"."), 1, 0)</f>
        <v>0</v>
      </c>
      <c r="AC1047123" s="5" t="n">
        <f aca="false">IF(OR(M1047123="undisclosed", M1047123="."), 0, IF(M1047123=N1047123, 1, 0))</f>
        <v>0</v>
      </c>
      <c r="AD1047123" s="5" t="n">
        <v>0</v>
      </c>
      <c r="AE1047123" s="91" t="s">
        <v>62</v>
      </c>
      <c r="AF1047123" s="12" t="str">
        <f aca="false">""</f>
        <v/>
      </c>
      <c r="AG1047123" s="36" t="n">
        <v>0</v>
      </c>
      <c r="AH1047123" s="36" t="s">
        <v>66</v>
      </c>
      <c r="AI1047123" s="36" t="s">
        <v>67</v>
      </c>
      <c r="AJ1047123" s="36" t="n">
        <v>1</v>
      </c>
      <c r="AK1047123" s="36" t="n">
        <v>11</v>
      </c>
      <c r="AL1047123" s="36" t="n">
        <v>0</v>
      </c>
      <c r="AM1047123" s="36" t="n">
        <f aca="false">IF(OR(AN1047123="2022-2023",AN1047123=2022), 1, 0)</f>
        <v>1</v>
      </c>
      <c r="AN1047123" s="36" t="s">
        <v>68</v>
      </c>
      <c r="AO1047123" s="36" t="n">
        <f aca="false">VLOOKUP($I1047123,'[1]Price List, Weapons &amp; Items'!B$1:F$1048576,5,0)</f>
        <v>0</v>
      </c>
      <c r="AP1047123" s="36" t="n">
        <f aca="false">IF(AND(AO1047123=1,M1047123="undisclosed")=TRUE(),1,0)</f>
        <v>0</v>
      </c>
      <c r="AQ1047123" s="36" t="n">
        <f aca="false">IF(AND(AO1047123=1,N1047123="undisclosed")=TRUE(),1,0)</f>
        <v>0</v>
      </c>
      <c r="AR1047123" s="36" t="n">
        <f aca="false">IFERROR(IF(SEARCH("ammuni",I1047123,1)&gt;0,1,0),0)</f>
        <v>0</v>
      </c>
      <c r="AS1047123" s="5" t="str">
        <f aca="false">VLOOKUP($I1047123,'[1]Price List, Weapons &amp; Items'!B$1:L$1048576,COLUMN('[1]Price List, Weapons &amp; Items'!$J$11)-1,0)</f>
        <v>Government information</v>
      </c>
      <c r="AT1047123" s="5" t="str">
        <f aca="false">IF(I1047123=".",".",VLOOKUP($I1047123,'[1]Price List, Weapons &amp; Items'!B$1:J$1048576,3,0))</f>
        <v>Mortar ammunition</v>
      </c>
      <c r="AU1047123" s="13" t="str">
        <f aca="true">IF(AG1047123=1,(OFFSET(I1047123,0,0,COUNTIF(#REF!,A1047123),1)),"")</f>
        <v/>
      </c>
      <c r="AV1047123" s="5" t="n">
        <f aca="false">VLOOKUP($I1047123,'[1]Price List, Weapons &amp; Items'!B$1:L$1048576,COLUMN('[1]Price List, Weapons &amp; Items'!$L$11)-1,0)</f>
        <v>0</v>
      </c>
      <c r="AW1047123" s="5" t="n">
        <f aca="false">IF(U1047123="Yes",1,0)</f>
        <v>1</v>
      </c>
      <c r="AX1047123" s="5" t="n">
        <f aca="false">IF(D1047123="Military",IF(OR(IFERROR(SEARCH("equipment",E1047123,1),0)&gt;0,IFERROR(SEARCH("weapons",E1047123,1),0)&gt;0),1,0),0)</f>
        <v>1</v>
      </c>
      <c r="AY1047123" s="5" t="str">
        <f aca="false">IFERROR(IF(VALUE(TEXT(C1047123,"mm"))=IF(AK1047123&gt;12,AK1047123-12,AK1047123),".",IF(TEXT(C1047123,"mm")="01",".",1)),"Value is not in date format")</f>
        <v>.</v>
      </c>
      <c r="AZ1047123" s="5" t="str">
        <f aca="false">IF(AND(A1047123=A1047122,C1047123=C1047122)=TRUE(),IF(F1047123=F1047122,".","1"),".")</f>
        <v>.</v>
      </c>
      <c r="BA1047123" s="5" t="str">
        <f aca="false">IF(AND(_xlfn.ISFORMULA(R1047123),_xlfn.ISFORMULA(S1047123),_xlfn.ISFORMULA(T1047123))=TRUE(),".",1)</f>
        <v>.</v>
      </c>
      <c r="BB1047123" s="5" t="str">
        <f aca="false">IF(T1047123&lt;&gt;".",IF(T1047123&gt;S1047123,1,"."),".")</f>
        <v>.</v>
      </c>
      <c r="BC1047123" s="5" t="n">
        <f aca="false">IFERROR(VLOOKUP(B1047123,'[1]Share, Heavy Weapons to Ukraine'!B$1:AA$1048576,COLUMN('[1]Share, Heavy Weapons to Ukraine'!C1047132)-1,0),0)</f>
        <v>1</v>
      </c>
      <c r="BD1047123" s="5" t="n">
        <f aca="false">VLOOKUP(Sheet1!B1047123,'[1]Country Summary (€)'!B$1:F$1048576,COLUMN('[1]Country Summary (€)'!C1047133)-1,FALSE())</f>
        <v>0</v>
      </c>
      <c r="BE1047123" s="5" t="str">
        <f aca="false">IF(AND(AG1047123=1,D1047123="Military",H1047123&lt;&gt;"Not given")=TRUE(),IF(SUMIFS(#REF!,#REF!,A1047123)&gt;0,ABS((SUMIFS(#REF!,#REF!,A1047123)/VLOOKUP("USD",'[1]Exchange Rates'!B$1:C$1048576,2,0)))/S1047123,"."),".")</f>
        <v>.</v>
      </c>
      <c r="BF1047123" s="1" t="str">
        <f aca="false">IF(AND(AG1047123=1,D1047123="Military",H1047123&lt;&gt;"Not given")=TRUE(),IF(SUMIFS(#REF!,#REF!,A1047123)&gt;0,IF((ABS((SUMIFS(#REF!,#REF!,A1047123)/VLOOKUP("USD",'[1]Exchange Rates'!B$1:C$1048576,2,0)))/S1047123)&gt;1,(SUMIFS(#REF!,#REF!,A1047123)-S1047123)/S1047123,(S1047123-SUMIFS(#REF!,#REF!,A1047123))/SUMIFS(#REF!,#REF!,A1047123)),"."),".")</f>
        <v>.</v>
      </c>
    </row>
    <row r="1047124" customFormat="false" ht="15.75" hidden="false" customHeight="true" outlineLevel="0" collapsed="false">
      <c r="A1047124" s="37" t="s">
        <v>444</v>
      </c>
      <c r="B1047124" s="37" t="s">
        <v>57</v>
      </c>
      <c r="C1047124" s="38" t="n">
        <v>44875</v>
      </c>
      <c r="D1047124" s="37" t="s">
        <v>105</v>
      </c>
      <c r="E1047124" s="37" t="s">
        <v>370</v>
      </c>
      <c r="F1047124" s="90" t="s">
        <v>457</v>
      </c>
      <c r="G1047124" s="5" t="s">
        <v>61</v>
      </c>
      <c r="H1047124" s="53" t="n">
        <v>400000000</v>
      </c>
      <c r="I1047124" s="1" t="s">
        <v>333</v>
      </c>
      <c r="J1047124" s="7" t="str">
        <f aca="false">VLOOKUP($I1047124,'[1]Price List, Weapons &amp; Items'!B$1:C$1048576,2,0)</f>
        <v>Heavy weapon</v>
      </c>
      <c r="K1047124" s="7" t="str">
        <f aca="false">IF(I1047124=".",I1047124,VLOOKUP($I1047124,'[1]Price List, Weapons &amp; Items'!B$1:D$1048576,3,0))</f>
        <v>Armored Utility Vehicle (AUV)</v>
      </c>
      <c r="L1047124" s="8" t="n">
        <f aca="false">VLOOKUP(I1047124,'[1]Price List, Weapons &amp; Items'!B$1:E$1048576,4,0)</f>
        <v>0</v>
      </c>
      <c r="M1047124" s="9" t="n">
        <v>100</v>
      </c>
      <c r="N1047124" s="9" t="s">
        <v>166</v>
      </c>
      <c r="O1047124" s="9" t="n">
        <f aca="false">VLOOKUP($I1047124,'[1]Price List, Weapons &amp; Items'!B$1:G$1048576,6,0)</f>
        <v>254717</v>
      </c>
      <c r="P1047124" s="6" t="str">
        <f aca="false">IF(TYPE(M1047124)=1,IF(TYPE(O1047124)=1,M1047124*O1047124,"No price"),".")</f>
        <v>No price</v>
      </c>
      <c r="Q1047124" s="6" t="str">
        <f aca="false">IF(TYPE(N1047124)=1,IF(TYPE(O1047124)=1,N1047124*O1047124,"No price"),".")</f>
        <v>.</v>
      </c>
      <c r="R1047124" s="6" t="str">
        <f aca="false">IF(AG1047124=1,IF(H1047124&lt;&gt;"Not given",H1047124,IF(TYPE(H1047124)=2,IF(SUMIFS(#REF!,#REF!,A1047124)&gt;0,SUMIFS(#REF!,#REF!,A1047124),"."),"Format error")),"")</f>
        <v/>
      </c>
      <c r="S1047124" s="6" t="str">
        <f aca="false">IF(AND(AG1047124=1,R1047124&lt;&gt;".")=TRUE(),R1047124/VLOOKUP(G1047124,'[1]Exchange Rates'!B$1:C$1048576,2,0),IF(R1047124=".",".",""))</f>
        <v/>
      </c>
      <c r="T1047124" s="6" t="str">
        <f aca="false">IF(AG1047124=1,IF(AI1047124="Value is not given at all",".",IF(AI1047124="Value is given by the source",S1047124,IF(AI1047124="Value is calculated with prices",(IF(SUMIFS(#REF!,#REF!,A1047124)&gt;0,SUMIFS(#REF!,#REF!,A1047124),"."))/VLOOKUP("USD",'[1]Exchange Rates'!B$1:C$1048576,2,0),"Error with coding"))),"")</f>
        <v/>
      </c>
      <c r="U1047124" s="5" t="s">
        <v>63</v>
      </c>
      <c r="V1047124" s="42" t="s">
        <v>459</v>
      </c>
      <c r="W1047124" s="34" t="s">
        <v>95</v>
      </c>
      <c r="X1047124" s="45" t="s">
        <v>99</v>
      </c>
      <c r="Y1047124" s="34" t="s">
        <v>171</v>
      </c>
      <c r="Z1047124" s="5" t="n">
        <v>0</v>
      </c>
      <c r="AA1047124" s="5" t="n">
        <v>0</v>
      </c>
      <c r="AB1047124" s="5" t="n">
        <f aca="false">IF(AND(D1047124="Humanitarian", AE1047124&lt;&gt;"."), 1, 0)</f>
        <v>0</v>
      </c>
      <c r="AC1047124" s="5" t="n">
        <f aca="false">IF(OR(M1047124="undisclosed", M1047124="."), 0, IF(M1047124=N1047124, 1, 0))</f>
        <v>0</v>
      </c>
      <c r="AD1047124" s="5" t="n">
        <v>0</v>
      </c>
      <c r="AE1047124" s="91" t="s">
        <v>62</v>
      </c>
      <c r="AF1047124" s="12" t="str">
        <f aca="false">""</f>
        <v/>
      </c>
      <c r="AG1047124" s="36" t="n">
        <v>0</v>
      </c>
      <c r="AH1047124" s="36" t="s">
        <v>66</v>
      </c>
      <c r="AI1047124" s="36" t="s">
        <v>67</v>
      </c>
      <c r="AJ1047124" s="36" t="n">
        <v>1</v>
      </c>
      <c r="AK1047124" s="36" t="n">
        <v>11</v>
      </c>
      <c r="AL1047124" s="36" t="n">
        <v>0</v>
      </c>
      <c r="AM1047124" s="36" t="n">
        <f aca="false">IF(OR(AN1047124="2022-2023",AN1047124=2022), 1, 0)</f>
        <v>1</v>
      </c>
      <c r="AN1047124" s="36" t="s">
        <v>68</v>
      </c>
      <c r="AO1047124" s="36" t="n">
        <f aca="false">VLOOKUP($I1047124,'[1]Price List, Weapons &amp; Items'!B$1:F$1048576,5,0)</f>
        <v>1</v>
      </c>
      <c r="AP1047124" s="36" t="n">
        <f aca="false">IF(AND(AO1047124=1,M1047124="undisclosed")=TRUE(),1,0)</f>
        <v>0</v>
      </c>
      <c r="AQ1047124" s="36" t="n">
        <f aca="false">IF(AND(AO1047124=1,N1047124="undisclosed")=TRUE(),1,0)</f>
        <v>1</v>
      </c>
      <c r="AR1047124" s="36" t="n">
        <f aca="false">IFERROR(IF(SEARCH("ammuni",I1047124,1)&gt;0,1,0),0)</f>
        <v>0</v>
      </c>
      <c r="AS1047124" s="5" t="str">
        <f aca="false">VLOOKUP($I1047124,'[1]Price List, Weapons &amp; Items'!B$1:L$1048576,COLUMN('[1]Price List, Weapons &amp; Items'!$J$11)-1,0)</f>
        <v>Military media (incl. websites)</v>
      </c>
      <c r="AT1047124" s="5" t="str">
        <f aca="false">IF(I1047124=".",".",VLOOKUP($I1047124,'[1]Price List, Weapons &amp; Items'!B$1:J$1048576,3,0))</f>
        <v>Armored Utility Vehicle (AUV)</v>
      </c>
      <c r="AU1047124" s="13" t="str">
        <f aca="true">IF(AG1047124=1,(OFFSET(I1047124,0,0,COUNTIF(#REF!,A1047124),1)),"")</f>
        <v/>
      </c>
      <c r="AV1047124" s="5" t="n">
        <f aca="false">VLOOKUP($I1047124,'[1]Price List, Weapons &amp; Items'!B$1:L$1048576,COLUMN('[1]Price List, Weapons &amp; Items'!$L$11)-1,0)</f>
        <v>0</v>
      </c>
      <c r="AW1047124" s="5" t="n">
        <f aca="false">IF(U1047124="Yes",1,0)</f>
        <v>1</v>
      </c>
      <c r="AX1047124" s="5" t="n">
        <f aca="false">IF(D1047124="Military",IF(OR(IFERROR(SEARCH("equipment",E1047124,1),0)&gt;0,IFERROR(SEARCH("weapons",E1047124,1),0)&gt;0),1,0),0)</f>
        <v>1</v>
      </c>
      <c r="AY1047124" s="5" t="str">
        <f aca="false">IFERROR(IF(VALUE(TEXT(C1047124,"mm"))=IF(AK1047124&gt;12,AK1047124-12,AK1047124),".",IF(TEXT(C1047124,"mm")="01",".",1)),"Value is not in date format")</f>
        <v>.</v>
      </c>
      <c r="AZ1047124" s="5" t="str">
        <f aca="false">IF(AND(A1047124=A1047123,C1047124=C1047123)=TRUE(),IF(F1047124=F1047123,".","1"),".")</f>
        <v>.</v>
      </c>
      <c r="BA1047124" s="5" t="str">
        <f aca="false">IF(AND(_xlfn.ISFORMULA(R1047124),_xlfn.ISFORMULA(S1047124),_xlfn.ISFORMULA(T1047124))=TRUE(),".",1)</f>
        <v>.</v>
      </c>
      <c r="BB1047124" s="5" t="str">
        <f aca="false">IF(T1047124&lt;&gt;".",IF(T1047124&gt;S1047124,1,"."),".")</f>
        <v>.</v>
      </c>
      <c r="BC1047124" s="5" t="n">
        <f aca="false">IFERROR(VLOOKUP(B1047124,'[1]Share, Heavy Weapons to Ukraine'!B$1:AA$1048576,COLUMN('[1]Share, Heavy Weapons to Ukraine'!C1047133)-1,0),0)</f>
        <v>1</v>
      </c>
      <c r="BD1047124" s="5" t="n">
        <f aca="false">VLOOKUP(Sheet1!B1047124,'[1]Country Summary (€)'!B$1:F$1048576,COLUMN('[1]Country Summary (€)'!C1047134)-1,FALSE())</f>
        <v>0</v>
      </c>
      <c r="BE1047124" s="5" t="str">
        <f aca="false">IF(AND(AG1047124=1,D1047124="Military",H1047124&lt;&gt;"Not given")=TRUE(),IF(SUMIFS(#REF!,#REF!,A1047124)&gt;0,ABS((SUMIFS(#REF!,#REF!,A1047124)/VLOOKUP("USD",'[1]Exchange Rates'!B$1:C$1048576,2,0)))/S1047124,"."),".")</f>
        <v>.</v>
      </c>
      <c r="BF1047124" s="1" t="str">
        <f aca="false">IF(AND(AG1047124=1,D1047124="Military",H1047124&lt;&gt;"Not given")=TRUE(),IF(SUMIFS(#REF!,#REF!,A1047124)&gt;0,IF((ABS((SUMIFS(#REF!,#REF!,A1047124)/VLOOKUP("USD",'[1]Exchange Rates'!B$1:C$1048576,2,0)))/S1047124)&gt;1,(SUMIFS(#REF!,#REF!,A1047124)-S1047124)/S1047124,(S1047124-SUMIFS(#REF!,#REF!,A1047124))/SUMIFS(#REF!,#REF!,A1047124)),"."),".")</f>
        <v>.</v>
      </c>
    </row>
    <row r="1047125" customFormat="false" ht="15.75" hidden="false" customHeight="true" outlineLevel="0" collapsed="false">
      <c r="A1047125" s="37" t="s">
        <v>444</v>
      </c>
      <c r="B1047125" s="37" t="s">
        <v>57</v>
      </c>
      <c r="C1047125" s="38" t="n">
        <v>44875</v>
      </c>
      <c r="D1047125" s="37" t="s">
        <v>105</v>
      </c>
      <c r="E1047125" s="37" t="s">
        <v>370</v>
      </c>
      <c r="F1047125" s="90" t="s">
        <v>457</v>
      </c>
      <c r="G1047125" s="5" t="s">
        <v>61</v>
      </c>
      <c r="H1047125" s="53" t="n">
        <v>400000000</v>
      </c>
      <c r="I1047125" s="1" t="s">
        <v>125</v>
      </c>
      <c r="J1047125" s="7" t="str">
        <f aca="false">VLOOKUP($I1047125,'[1]Price List, Weapons &amp; Items'!B$1:C$1048576,2,0)</f>
        <v>Portable defence system</v>
      </c>
      <c r="K1047125" s="7" t="str">
        <f aca="false">IF(I1047125=".",I1047125,VLOOKUP($I1047125,'[1]Price List, Weapons &amp; Items'!B$1:D$1048576,3,0))</f>
        <v>Under-barrel grenade launcher</v>
      </c>
      <c r="L1047125" s="8" t="n">
        <f aca="false">VLOOKUP(I1047125,'[1]Price List, Weapons &amp; Items'!B$1:E$1048576,4,0)</f>
        <v>0</v>
      </c>
      <c r="M1047125" s="9" t="n">
        <v>400</v>
      </c>
      <c r="N1047125" s="9" t="s">
        <v>166</v>
      </c>
      <c r="O1047125" s="9" t="n">
        <f aca="false">VLOOKUP($I1047125,'[1]Price List, Weapons &amp; Items'!B$1:G$1048576,6,0)</f>
        <v>2291</v>
      </c>
      <c r="P1047125" s="6" t="str">
        <f aca="false">IF(TYPE(M1047125)=1,IF(TYPE(O1047125)=1,M1047125*O1047125,"No price"),".")</f>
        <v>No price</v>
      </c>
      <c r="Q1047125" s="6" t="str">
        <f aca="false">IF(TYPE(N1047125)=1,IF(TYPE(O1047125)=1,N1047125*O1047125,"No price"),".")</f>
        <v>.</v>
      </c>
      <c r="R1047125" s="6" t="str">
        <f aca="false">IF(AG1047125=1,IF(H1047125&lt;&gt;"Not given",H1047125,IF(TYPE(H1047125)=2,IF(SUMIFS(#REF!,#REF!,A1047125)&gt;0,SUMIFS(#REF!,#REF!,A1047125),"."),"Format error")),"")</f>
        <v/>
      </c>
      <c r="S1047125" s="6" t="str">
        <f aca="false">IF(AND(AG1047125=1,R1047125&lt;&gt;".")=TRUE(),R1047125/VLOOKUP(G1047125,'[1]Exchange Rates'!B$1:C$1048576,2,0),IF(R1047125=".",".",""))</f>
        <v/>
      </c>
      <c r="T1047125" s="6" t="str">
        <f aca="false">IF(AG1047125=1,IF(AI1047125="Value is not given at all",".",IF(AI1047125="Value is given by the source",S1047125,IF(AI1047125="Value is calculated with prices",(IF(SUMIFS(#REF!,#REF!,A1047125)&gt;0,SUMIFS(#REF!,#REF!,A1047125),"."))/VLOOKUP("USD",'[1]Exchange Rates'!B$1:C$1048576,2,0),"Error with coding"))),"")</f>
        <v/>
      </c>
      <c r="U1047125" s="5" t="s">
        <v>63</v>
      </c>
      <c r="V1047125" s="42" t="s">
        <v>459</v>
      </c>
      <c r="W1047125" s="34" t="s">
        <v>95</v>
      </c>
      <c r="X1047125" s="45" t="s">
        <v>99</v>
      </c>
      <c r="Y1047125" s="34" t="s">
        <v>172</v>
      </c>
      <c r="Z1047125" s="5" t="n">
        <v>0</v>
      </c>
      <c r="AA1047125" s="5" t="n">
        <v>0</v>
      </c>
      <c r="AB1047125" s="5" t="n">
        <f aca="false">IF(AND(D1047125="Humanitarian", AE1047125&lt;&gt;"."), 1, 0)</f>
        <v>0</v>
      </c>
      <c r="AC1047125" s="5" t="n">
        <f aca="false">IF(OR(M1047125="undisclosed", M1047125="."), 0, IF(M1047125=N1047125, 1, 0))</f>
        <v>0</v>
      </c>
      <c r="AD1047125" s="5" t="n">
        <v>0</v>
      </c>
      <c r="AE1047125" s="91" t="s">
        <v>62</v>
      </c>
      <c r="AF1047125" s="12" t="str">
        <f aca="false">""</f>
        <v/>
      </c>
      <c r="AG1047125" s="36" t="n">
        <v>0</v>
      </c>
      <c r="AH1047125" s="36" t="s">
        <v>66</v>
      </c>
      <c r="AI1047125" s="36" t="s">
        <v>67</v>
      </c>
      <c r="AJ1047125" s="36" t="n">
        <v>1</v>
      </c>
      <c r="AK1047125" s="36" t="n">
        <v>11</v>
      </c>
      <c r="AL1047125" s="36" t="n">
        <v>0</v>
      </c>
      <c r="AM1047125" s="36" t="n">
        <f aca="false">IF(OR(AN1047125="2022-2023",AN1047125=2022), 1, 0)</f>
        <v>1</v>
      </c>
      <c r="AN1047125" s="36" t="s">
        <v>68</v>
      </c>
      <c r="AO1047125" s="36" t="n">
        <f aca="false">VLOOKUP($I1047125,'[1]Price List, Weapons &amp; Items'!B$1:F$1048576,5,0)</f>
        <v>0</v>
      </c>
      <c r="AP1047125" s="36" t="n">
        <f aca="false">IF(AND(AO1047125=1,M1047125="undisclosed")=TRUE(),1,0)</f>
        <v>0</v>
      </c>
      <c r="AQ1047125" s="36" t="n">
        <f aca="false">IF(AND(AO1047125=1,N1047125="undisclosed")=TRUE(),1,0)</f>
        <v>0</v>
      </c>
      <c r="AR1047125" s="36" t="n">
        <f aca="false">IFERROR(IF(SEARCH("ammuni",I1047125,1)&gt;0,1,0),0)</f>
        <v>0</v>
      </c>
      <c r="AS1047125" s="5" t="str">
        <f aca="false">VLOOKUP($I1047125,'[1]Price List, Weapons &amp; Items'!B$1:L$1048576,COLUMN('[1]Price List, Weapons &amp; Items'!$J$11)-1,0)</f>
        <v>Miscellaneous</v>
      </c>
      <c r="AT1047125" s="5" t="str">
        <f aca="false">IF(I1047125=".",".",VLOOKUP($I1047125,'[1]Price List, Weapons &amp; Items'!B$1:J$1048576,3,0))</f>
        <v>Under-barrel grenade launcher</v>
      </c>
      <c r="AU1047125" s="13" t="str">
        <f aca="true">IF(AG1047125=1,(OFFSET(I1047125,0,0,COUNTIF(#REF!,A1047125),1)),"")</f>
        <v/>
      </c>
      <c r="AV1047125" s="5" t="n">
        <f aca="false">VLOOKUP($I1047125,'[1]Price List, Weapons &amp; Items'!B$1:L$1048576,COLUMN('[1]Price List, Weapons &amp; Items'!$L$11)-1,0)</f>
        <v>0</v>
      </c>
      <c r="AW1047125" s="5" t="n">
        <f aca="false">IF(U1047125="Yes",1,0)</f>
        <v>1</v>
      </c>
      <c r="AX1047125" s="5" t="n">
        <f aca="false">IF(D1047125="Military",IF(OR(IFERROR(SEARCH("equipment",E1047125,1),0)&gt;0,IFERROR(SEARCH("weapons",E1047125,1),0)&gt;0),1,0),0)</f>
        <v>1</v>
      </c>
      <c r="AY1047125" s="5" t="str">
        <f aca="false">IFERROR(IF(VALUE(TEXT(C1047125,"mm"))=IF(AK1047125&gt;12,AK1047125-12,AK1047125),".",IF(TEXT(C1047125,"mm")="01",".",1)),"Value is not in date format")</f>
        <v>.</v>
      </c>
      <c r="AZ1047125" s="5" t="str">
        <f aca="false">IF(AND(A1047125=A1047124,C1047125=C1047124)=TRUE(),IF(F1047125=F1047124,".","1"),".")</f>
        <v>.</v>
      </c>
      <c r="BA1047125" s="5" t="str">
        <f aca="false">IF(AND(_xlfn.ISFORMULA(R1047125),_xlfn.ISFORMULA(S1047125),_xlfn.ISFORMULA(T1047125))=TRUE(),".",1)</f>
        <v>.</v>
      </c>
      <c r="BB1047125" s="5" t="str">
        <f aca="false">IF(T1047125&lt;&gt;".",IF(T1047125&gt;S1047125,1,"."),".")</f>
        <v>.</v>
      </c>
      <c r="BC1047125" s="5" t="n">
        <f aca="false">IFERROR(VLOOKUP(B1047125,'[1]Share, Heavy Weapons to Ukraine'!B$1:AA$1048576,COLUMN('[1]Share, Heavy Weapons to Ukraine'!C1047134)-1,0),0)</f>
        <v>1</v>
      </c>
      <c r="BD1047125" s="5" t="n">
        <f aca="false">VLOOKUP(Sheet1!B1047125,'[1]Country Summary (€)'!B$1:F$1048576,COLUMN('[1]Country Summary (€)'!C1047135)-1,FALSE())</f>
        <v>0</v>
      </c>
      <c r="BE1047125" s="5" t="str">
        <f aca="false">IF(AND(AG1047125=1,D1047125="Military",H1047125&lt;&gt;"Not given")=TRUE(),IF(SUMIFS(#REF!,#REF!,A1047125)&gt;0,ABS((SUMIFS(#REF!,#REF!,A1047125)/VLOOKUP("USD",'[1]Exchange Rates'!B$1:C$1048576,2,0)))/S1047125,"."),".")</f>
        <v>.</v>
      </c>
      <c r="BF1047125" s="1" t="str">
        <f aca="false">IF(AND(AG1047125=1,D1047125="Military",H1047125&lt;&gt;"Not given")=TRUE(),IF(SUMIFS(#REF!,#REF!,A1047125)&gt;0,IF((ABS((SUMIFS(#REF!,#REF!,A1047125)/VLOOKUP("USD",'[1]Exchange Rates'!B$1:C$1048576,2,0)))/S1047125)&gt;1,(SUMIFS(#REF!,#REF!,A1047125)-S1047125)/S1047125,(S1047125-SUMIFS(#REF!,#REF!,A1047125))/SUMIFS(#REF!,#REF!,A1047125)),"."),".")</f>
        <v>.</v>
      </c>
    </row>
    <row r="1047126" customFormat="false" ht="15.75" hidden="false" customHeight="true" outlineLevel="0" collapsed="false">
      <c r="A1047126" s="37" t="s">
        <v>444</v>
      </c>
      <c r="B1047126" s="37" t="s">
        <v>57</v>
      </c>
      <c r="C1047126" s="38" t="n">
        <v>44875</v>
      </c>
      <c r="D1047126" s="37" t="s">
        <v>105</v>
      </c>
      <c r="E1047126" s="37" t="s">
        <v>370</v>
      </c>
      <c r="F1047126" s="90" t="s">
        <v>457</v>
      </c>
      <c r="G1047126" s="5" t="s">
        <v>61</v>
      </c>
      <c r="H1047126" s="53" t="n">
        <v>400000000</v>
      </c>
      <c r="I1047126" s="1" t="s">
        <v>362</v>
      </c>
      <c r="J1047126" s="7" t="str">
        <f aca="false">VLOOKUP($I1047126,'[1]Price List, Weapons &amp; Items'!B$1:C$1048576,2,0)</f>
        <v>Ammunition for light infantry</v>
      </c>
      <c r="K1047126" s="7" t="str">
        <f aca="false">IF(I1047126=".",I1047126,VLOOKUP($I1047126,'[1]Price List, Weapons &amp; Items'!B$1:D$1048576,3,0))</f>
        <v>Small Arms and Light Weapons (SALW) ammunition</v>
      </c>
      <c r="L1047126" s="8" t="n">
        <f aca="false">VLOOKUP(I1047126,'[1]Price List, Weapons &amp; Items'!B$1:E$1048576,4,0)</f>
        <v>0</v>
      </c>
      <c r="M1047126" s="9" t="n">
        <v>2000000</v>
      </c>
      <c r="N1047126" s="9" t="s">
        <v>166</v>
      </c>
      <c r="O1047126" s="9" t="n">
        <f aca="false">VLOOKUP($I1047126,'[1]Price List, Weapons &amp; Items'!B$1:G$1048576,6,0)</f>
        <v>0.47</v>
      </c>
      <c r="P1047126" s="6" t="str">
        <f aca="false">IF(TYPE(M1047126)=1,IF(TYPE(O1047126)=1,M1047126*O1047126,"No price"),".")</f>
        <v>No price</v>
      </c>
      <c r="Q1047126" s="6" t="str">
        <f aca="false">IF(TYPE(N1047126)=1,IF(TYPE(O1047126)=1,N1047126*O1047126,"No price"),".")</f>
        <v>.</v>
      </c>
      <c r="R1047126" s="6" t="str">
        <f aca="false">IF(AG1047126=1,IF(H1047126&lt;&gt;"Not given",H1047126,IF(TYPE(H1047126)=2,IF(SUMIFS(#REF!,#REF!,A1047126)&gt;0,SUMIFS(#REF!,#REF!,A1047126),"."),"Format error")),"")</f>
        <v/>
      </c>
      <c r="S1047126" s="6" t="str">
        <f aca="false">IF(AND(AG1047126=1,R1047126&lt;&gt;".")=TRUE(),R1047126/VLOOKUP(G1047126,'[1]Exchange Rates'!B$1:C$1048576,2,0),IF(R1047126=".",".",""))</f>
        <v/>
      </c>
      <c r="T1047126" s="6" t="str">
        <f aca="false">IF(AG1047126=1,IF(AI1047126="Value is not given at all",".",IF(AI1047126="Value is given by the source",S1047126,IF(AI1047126="Value is calculated with prices",(IF(SUMIFS(#REF!,#REF!,A1047126)&gt;0,SUMIFS(#REF!,#REF!,A1047126),"."))/VLOOKUP("USD",'[1]Exchange Rates'!B$1:C$1048576,2,0),"Error with coding"))),"")</f>
        <v/>
      </c>
      <c r="U1047126" s="5" t="s">
        <v>63</v>
      </c>
      <c r="V1047126" s="42" t="s">
        <v>459</v>
      </c>
      <c r="W1047126" s="34" t="s">
        <v>95</v>
      </c>
      <c r="X1047126" s="45" t="s">
        <v>99</v>
      </c>
      <c r="Y1047126" s="34" t="s">
        <v>173</v>
      </c>
      <c r="Z1047126" s="5" t="n">
        <v>0</v>
      </c>
      <c r="AA1047126" s="5" t="n">
        <v>0</v>
      </c>
      <c r="AB1047126" s="5" t="n">
        <f aca="false">IF(AND(D1047126="Humanitarian", AE1047126&lt;&gt;"."), 1, 0)</f>
        <v>0</v>
      </c>
      <c r="AC1047126" s="5" t="n">
        <f aca="false">IF(OR(M1047126="undisclosed", M1047126="."), 0, IF(M1047126=N1047126, 1, 0))</f>
        <v>0</v>
      </c>
      <c r="AD1047126" s="5" t="n">
        <v>0</v>
      </c>
      <c r="AE1047126" s="91" t="s">
        <v>62</v>
      </c>
      <c r="AF1047126" s="12" t="str">
        <f aca="false">""</f>
        <v/>
      </c>
      <c r="AG1047126" s="36" t="n">
        <v>0</v>
      </c>
      <c r="AH1047126" s="36" t="s">
        <v>66</v>
      </c>
      <c r="AI1047126" s="36" t="s">
        <v>67</v>
      </c>
      <c r="AJ1047126" s="36" t="n">
        <v>1</v>
      </c>
      <c r="AK1047126" s="36" t="n">
        <v>11</v>
      </c>
      <c r="AL1047126" s="36" t="n">
        <v>0</v>
      </c>
      <c r="AM1047126" s="36" t="n">
        <f aca="false">IF(OR(AN1047126="2022-2023",AN1047126=2022), 1, 0)</f>
        <v>1</v>
      </c>
      <c r="AN1047126" s="36" t="s">
        <v>68</v>
      </c>
      <c r="AO1047126" s="36" t="n">
        <f aca="false">VLOOKUP($I1047126,'[1]Price List, Weapons &amp; Items'!B$1:F$1048576,5,0)</f>
        <v>0</v>
      </c>
      <c r="AP1047126" s="36" t="n">
        <f aca="false">IF(AND(AO1047126=1,M1047126="undisclosed")=TRUE(),1,0)</f>
        <v>0</v>
      </c>
      <c r="AQ1047126" s="36" t="n">
        <f aca="false">IF(AND(AO1047126=1,N1047126="undisclosed")=TRUE(),1,0)</f>
        <v>0</v>
      </c>
      <c r="AR1047126" s="36" t="n">
        <f aca="false">IFERROR(IF(SEARCH("ammuni",I1047126,1)&gt;0,1,0),0)</f>
        <v>1</v>
      </c>
      <c r="AS1047126" s="5" t="str">
        <f aca="false">VLOOKUP($I1047126,'[1]Price List, Weapons &amp; Items'!B$1:L$1048576,COLUMN('[1]Price List, Weapons &amp; Items'!$J$11)-1,0)</f>
        <v>Miscellaneous</v>
      </c>
      <c r="AT1047126" s="5" t="str">
        <f aca="false">IF(I1047126=".",".",VLOOKUP($I1047126,'[1]Price List, Weapons &amp; Items'!B$1:J$1048576,3,0))</f>
        <v>Small Arms and Light Weapons (SALW) ammunition</v>
      </c>
      <c r="AU1047126" s="13" t="str">
        <f aca="true">IF(AG1047126=1,(OFFSET(I1047126,0,0,COUNTIF(#REF!,A1047126),1)),"")</f>
        <v/>
      </c>
      <c r="AV1047126" s="5" t="n">
        <f aca="false">VLOOKUP($I1047126,'[1]Price List, Weapons &amp; Items'!B$1:L$1048576,COLUMN('[1]Price List, Weapons &amp; Items'!$L$11)-1,0)</f>
        <v>0</v>
      </c>
      <c r="AW1047126" s="5" t="n">
        <f aca="false">IF(U1047126="Yes",1,0)</f>
        <v>1</v>
      </c>
      <c r="AX1047126" s="5" t="n">
        <f aca="false">IF(D1047126="Military",IF(OR(IFERROR(SEARCH("equipment",E1047126,1),0)&gt;0,IFERROR(SEARCH("weapons",E1047126,1),0)&gt;0),1,0),0)</f>
        <v>1</v>
      </c>
      <c r="AY1047126" s="5" t="str">
        <f aca="false">IFERROR(IF(VALUE(TEXT(C1047126,"mm"))=IF(AK1047126&gt;12,AK1047126-12,AK1047126),".",IF(TEXT(C1047126,"mm")="01",".",1)),"Value is not in date format")</f>
        <v>.</v>
      </c>
      <c r="AZ1047126" s="5" t="str">
        <f aca="false">IF(AND(A1047126=A1047125,C1047126=C1047125)=TRUE(),IF(F1047126=F1047125,".","1"),".")</f>
        <v>.</v>
      </c>
      <c r="BA1047126" s="5" t="str">
        <f aca="false">IF(AND(_xlfn.ISFORMULA(R1047126),_xlfn.ISFORMULA(S1047126),_xlfn.ISFORMULA(T1047126))=TRUE(),".",1)</f>
        <v>.</v>
      </c>
      <c r="BB1047126" s="5" t="str">
        <f aca="false">IF(T1047126&lt;&gt;".",IF(T1047126&gt;S1047126,1,"."),".")</f>
        <v>.</v>
      </c>
      <c r="BC1047126" s="5" t="n">
        <f aca="false">IFERROR(VLOOKUP(B1047126,'[1]Share, Heavy Weapons to Ukraine'!B$1:AA$1048576,COLUMN('[1]Share, Heavy Weapons to Ukraine'!C1047135)-1,0),0)</f>
        <v>1</v>
      </c>
      <c r="BD1047126" s="5" t="n">
        <f aca="false">VLOOKUP(Sheet1!B1047126,'[1]Country Summary (€)'!B$1:F$1048576,COLUMN('[1]Country Summary (€)'!C1047136)-1,FALSE())</f>
        <v>0</v>
      </c>
      <c r="BE1047126" s="5" t="str">
        <f aca="false">IF(AND(AG1047126=1,D1047126="Military",H1047126&lt;&gt;"Not given")=TRUE(),IF(SUMIFS(#REF!,#REF!,A1047126)&gt;0,ABS((SUMIFS(#REF!,#REF!,A1047126)/VLOOKUP("USD",'[1]Exchange Rates'!B$1:C$1048576,2,0)))/S1047126,"."),".")</f>
        <v>.</v>
      </c>
      <c r="BF1047126" s="1" t="str">
        <f aca="false">IF(AND(AG1047126=1,D1047126="Military",H1047126&lt;&gt;"Not given")=TRUE(),IF(SUMIFS(#REF!,#REF!,A1047126)&gt;0,IF((ABS((SUMIFS(#REF!,#REF!,A1047126)/VLOOKUP("USD",'[1]Exchange Rates'!B$1:C$1048576,2,0)))/S1047126)&gt;1,(SUMIFS(#REF!,#REF!,A1047126)-S1047126)/S1047126,(S1047126-SUMIFS(#REF!,#REF!,A1047126))/SUMIFS(#REF!,#REF!,A1047126)),"."),".")</f>
        <v>.</v>
      </c>
    </row>
    <row r="1047127" customFormat="false" ht="15.75" hidden="false" customHeight="true" outlineLevel="0" collapsed="false">
      <c r="A1047127" s="37" t="s">
        <v>444</v>
      </c>
      <c r="B1047127" s="37" t="s">
        <v>57</v>
      </c>
      <c r="C1047127" s="38" t="n">
        <v>44875</v>
      </c>
      <c r="D1047127" s="37" t="s">
        <v>105</v>
      </c>
      <c r="E1047127" s="37" t="s">
        <v>370</v>
      </c>
      <c r="F1047127" s="90" t="s">
        <v>457</v>
      </c>
      <c r="G1047127" s="5" t="s">
        <v>61</v>
      </c>
      <c r="H1047127" s="53" t="n">
        <v>400000000</v>
      </c>
      <c r="I1047127" s="1" t="s">
        <v>174</v>
      </c>
      <c r="J1047127" s="7" t="str">
        <f aca="false">VLOOKUP($I1047127,'[1]Price List, Weapons &amp; Items'!B$1:C$1048576,2,0)</f>
        <v>Military equipment</v>
      </c>
      <c r="K1047127" s="7" t="str">
        <f aca="false">IF(I1047127=".",I1047127,VLOOKUP($I1047127,'[1]Price List, Weapons &amp; Items'!B$1:D$1048576,3,0))</f>
        <v>Military equipment</v>
      </c>
      <c r="L1047127" s="8" t="n">
        <f aca="false">VLOOKUP(I1047127,'[1]Price List, Weapons &amp; Items'!B$1:E$1048576,4,0)</f>
        <v>0</v>
      </c>
      <c r="M1047127" s="9" t="s">
        <v>166</v>
      </c>
      <c r="N1047127" s="9" t="s">
        <v>166</v>
      </c>
      <c r="O1047127" s="9" t="n">
        <f aca="false">VLOOKUP($I1047127,'[1]Price List, Weapons &amp; Items'!B$1:G$1048576,6,0)</f>
        <v>45</v>
      </c>
      <c r="P1047127" s="6" t="str">
        <f aca="false">IF(TYPE(M1047127)=1,IF(TYPE(O1047127)=1,M1047127*O1047127,"No price"),".")</f>
        <v>.</v>
      </c>
      <c r="Q1047127" s="6" t="str">
        <f aca="false">IF(TYPE(N1047127)=1,IF(TYPE(O1047127)=1,N1047127*O1047127,"No price"),".")</f>
        <v>.</v>
      </c>
      <c r="R1047127" s="6" t="str">
        <f aca="false">IF(AG1047127=1,IF(H1047127&lt;&gt;"Not given",H1047127,IF(TYPE(H1047127)=2,IF(SUMIFS(#REF!,#REF!,A1047127)&gt;0,SUMIFS(#REF!,#REF!,A1047127),"."),"Format error")),"")</f>
        <v/>
      </c>
      <c r="S1047127" s="6" t="str">
        <f aca="false">IF(AND(AG1047127=1,R1047127&lt;&gt;".")=TRUE(),R1047127/VLOOKUP(G1047127,'[1]Exchange Rates'!B$1:C$1048576,2,0),IF(R1047127=".",".",""))</f>
        <v/>
      </c>
      <c r="T1047127" s="6" t="str">
        <f aca="false">IF(AG1047127=1,IF(AI1047127="Value is not given at all",".",IF(AI1047127="Value is given by the source",S1047127,IF(AI1047127="Value is calculated with prices",(IF(SUMIFS(#REF!,#REF!,A1047127)&gt;0,SUMIFS(#REF!,#REF!,A1047127),"."))/VLOOKUP("USD",'[1]Exchange Rates'!B$1:C$1048576,2,0),"Error with coding"))),"")</f>
        <v/>
      </c>
      <c r="U1047127" s="5" t="s">
        <v>63</v>
      </c>
      <c r="V1047127" s="42" t="s">
        <v>459</v>
      </c>
      <c r="W1047127" s="34" t="s">
        <v>95</v>
      </c>
      <c r="X1047127" s="45" t="s">
        <v>99</v>
      </c>
      <c r="Y1047127" s="34" t="s">
        <v>175</v>
      </c>
      <c r="Z1047127" s="5" t="n">
        <v>0</v>
      </c>
      <c r="AA1047127" s="5" t="n">
        <v>0</v>
      </c>
      <c r="AB1047127" s="5" t="n">
        <f aca="false">IF(AND(D1047127="Humanitarian", AE1047127&lt;&gt;"."), 1, 0)</f>
        <v>0</v>
      </c>
      <c r="AC1047127" s="5" t="n">
        <f aca="false">IF(OR(M1047127="undisclosed", M1047127="."), 0, IF(M1047127=N1047127, 1, 0))</f>
        <v>0</v>
      </c>
      <c r="AD1047127" s="5" t="n">
        <v>0</v>
      </c>
      <c r="AE1047127" s="91" t="s">
        <v>62</v>
      </c>
      <c r="AF1047127" s="12" t="str">
        <f aca="false">""</f>
        <v/>
      </c>
      <c r="AG1047127" s="36" t="n">
        <v>0</v>
      </c>
      <c r="AH1047127" s="36" t="s">
        <v>66</v>
      </c>
      <c r="AI1047127" s="36" t="s">
        <v>67</v>
      </c>
      <c r="AJ1047127" s="36" t="n">
        <v>1</v>
      </c>
      <c r="AK1047127" s="36" t="n">
        <v>11</v>
      </c>
      <c r="AL1047127" s="36" t="n">
        <v>0</v>
      </c>
      <c r="AM1047127" s="36" t="n">
        <f aca="false">IF(OR(AN1047127="2022-2023",AN1047127=2022), 1, 0)</f>
        <v>1</v>
      </c>
      <c r="AN1047127" s="36" t="s">
        <v>68</v>
      </c>
      <c r="AO1047127" s="36" t="n">
        <f aca="false">VLOOKUP($I1047127,'[1]Price List, Weapons &amp; Items'!B$1:F$1048576,5,0)</f>
        <v>0</v>
      </c>
      <c r="AP1047127" s="36" t="n">
        <f aca="false">IF(AND(AO1047127=1,M1047127="undisclosed")=TRUE(),1,0)</f>
        <v>0</v>
      </c>
      <c r="AQ1047127" s="36" t="n">
        <f aca="false">IF(AND(AO1047127=1,N1047127="undisclosed")=TRUE(),1,0)</f>
        <v>0</v>
      </c>
      <c r="AR1047127" s="36" t="n">
        <f aca="false">IFERROR(IF(SEARCH("ammuni",I1047127,1)&gt;0,1,0),0)</f>
        <v>0</v>
      </c>
      <c r="AS1047127" s="5" t="str">
        <f aca="false">VLOOKUP($I1047127,'[1]Price List, Weapons &amp; Items'!B$1:L$1048576,COLUMN('[1]Price List, Weapons &amp; Items'!$J$11)-1,0)</f>
        <v>Online marketplaces and stores</v>
      </c>
      <c r="AT1047127" s="5" t="str">
        <f aca="false">IF(I1047127=".",".",VLOOKUP($I1047127,'[1]Price List, Weapons &amp; Items'!B$1:J$1048576,3,0))</f>
        <v>Military equipment</v>
      </c>
      <c r="AU1047127" s="13" t="str">
        <f aca="true">IF(AG1047127=1,(OFFSET(I1047127,0,0,COUNTIF(#REF!,A1047127),1)),"")</f>
        <v/>
      </c>
      <c r="AV1047127" s="5" t="n">
        <f aca="false">VLOOKUP($I1047127,'[1]Price List, Weapons &amp; Items'!B$1:L$1048576,COLUMN('[1]Price List, Weapons &amp; Items'!$L$11)-1,0)</f>
        <v>0</v>
      </c>
      <c r="AW1047127" s="5" t="n">
        <f aca="false">IF(U1047127="Yes",1,0)</f>
        <v>1</v>
      </c>
      <c r="AX1047127" s="5" t="n">
        <f aca="false">IF(D1047127="Military",IF(OR(IFERROR(SEARCH("equipment",E1047127,1),0)&gt;0,IFERROR(SEARCH("weapons",E1047127,1),0)&gt;0),1,0),0)</f>
        <v>1</v>
      </c>
      <c r="AY1047127" s="5" t="str">
        <f aca="false">IFERROR(IF(VALUE(TEXT(C1047127,"mm"))=IF(AK1047127&gt;12,AK1047127-12,AK1047127),".",IF(TEXT(C1047127,"mm")="01",".",1)),"Value is not in date format")</f>
        <v>.</v>
      </c>
      <c r="AZ1047127" s="5" t="str">
        <f aca="false">IF(AND(A1047127=A1047126,C1047127=C1047126)=TRUE(),IF(F1047127=F1047126,".","1"),".")</f>
        <v>.</v>
      </c>
      <c r="BA1047127" s="5" t="str">
        <f aca="false">IF(AND(_xlfn.ISFORMULA(R1047127),_xlfn.ISFORMULA(S1047127),_xlfn.ISFORMULA(T1047127))=TRUE(),".",1)</f>
        <v>.</v>
      </c>
      <c r="BB1047127" s="5" t="str">
        <f aca="false">IF(T1047127&lt;&gt;".",IF(T1047127&gt;S1047127,1,"."),".")</f>
        <v>.</v>
      </c>
      <c r="BC1047127" s="5" t="n">
        <f aca="false">IFERROR(VLOOKUP(B1047127,'[1]Share, Heavy Weapons to Ukraine'!B$1:AA$1048576,COLUMN('[1]Share, Heavy Weapons to Ukraine'!C1047136)-1,0),0)</f>
        <v>1</v>
      </c>
      <c r="BD1047127" s="5" t="n">
        <f aca="false">VLOOKUP(Sheet1!B1047127,'[1]Country Summary (€)'!B$1:F$1048576,COLUMN('[1]Country Summary (€)'!C1047137)-1,FALSE())</f>
        <v>0</v>
      </c>
      <c r="BE1047127" s="5" t="str">
        <f aca="false">IF(AND(AG1047127=1,D1047127="Military",H1047127&lt;&gt;"Not given")=TRUE(),IF(SUMIFS(#REF!,#REF!,A1047127)&gt;0,ABS((SUMIFS(#REF!,#REF!,A1047127)/VLOOKUP("USD",'[1]Exchange Rates'!B$1:C$1048576,2,0)))/S1047127,"."),".")</f>
        <v>.</v>
      </c>
      <c r="BF1047127" s="1" t="str">
        <f aca="false">IF(AND(AG1047127=1,D1047127="Military",H1047127&lt;&gt;"Not given")=TRUE(),IF(SUMIFS(#REF!,#REF!,A1047127)&gt;0,IF((ABS((SUMIFS(#REF!,#REF!,A1047127)/VLOOKUP("USD",'[1]Exchange Rates'!B$1:C$1048576,2,0)))/S1047127)&gt;1,(SUMIFS(#REF!,#REF!,A1047127)-S1047127)/S1047127,(S1047127-SUMIFS(#REF!,#REF!,A1047127))/SUMIFS(#REF!,#REF!,A1047127)),"."),".")</f>
        <v>.</v>
      </c>
    </row>
    <row r="1047128" customFormat="false" ht="15.75" hidden="false" customHeight="true" outlineLevel="0" collapsed="false">
      <c r="A1047128" s="37" t="s">
        <v>444</v>
      </c>
      <c r="B1047128" s="37" t="s">
        <v>57</v>
      </c>
      <c r="C1047128" s="38" t="n">
        <v>44875</v>
      </c>
      <c r="D1047128" s="37" t="s">
        <v>105</v>
      </c>
      <c r="E1047128" s="37" t="s">
        <v>370</v>
      </c>
      <c r="F1047128" s="90" t="s">
        <v>457</v>
      </c>
      <c r="G1047128" s="5" t="s">
        <v>61</v>
      </c>
      <c r="H1047128" s="53" t="n">
        <v>400000000</v>
      </c>
      <c r="I1047128" s="1" t="s">
        <v>178</v>
      </c>
      <c r="J1047128" s="7" t="str">
        <f aca="false">VLOOKUP($I1047128,'[1]Price List, Weapons &amp; Items'!B$1:C$1048576,2,0)</f>
        <v>Military equipment</v>
      </c>
      <c r="K1047128" s="7" t="str">
        <f aca="false">IF(I1047128=".",I1047128,VLOOKUP($I1047128,'[1]Price List, Weapons &amp; Items'!B$1:D$1048576,3,0))</f>
        <v>Military equipment</v>
      </c>
      <c r="L1047128" s="8" t="n">
        <f aca="false">VLOOKUP(I1047128,'[1]Price List, Weapons &amp; Items'!B$1:E$1048576,4,0)</f>
        <v>0</v>
      </c>
      <c r="M1047128" s="9" t="s">
        <v>166</v>
      </c>
      <c r="N1047128" s="9" t="s">
        <v>166</v>
      </c>
      <c r="O1047128" s="9" t="n">
        <f aca="false">VLOOKUP($I1047128,'[1]Price List, Weapons &amp; Items'!B$1:G$1048576,6,0)</f>
        <v>90</v>
      </c>
      <c r="P1047128" s="6" t="str">
        <f aca="false">IF(TYPE(M1047128)=1,IF(TYPE(O1047128)=1,M1047128*O1047128,"No price"),".")</f>
        <v>.</v>
      </c>
      <c r="Q1047128" s="6" t="str">
        <f aca="false">IF(TYPE(N1047128)=1,IF(TYPE(O1047128)=1,N1047128*O1047128,"No price"),".")</f>
        <v>.</v>
      </c>
      <c r="R1047128" s="6" t="str">
        <f aca="false">IF(AG1047128=1,IF(H1047128&lt;&gt;"Not given",H1047128,IF(TYPE(H1047128)=2,IF(SUMIFS(#REF!,#REF!,A1047128)&gt;0,SUMIFS(#REF!,#REF!,A1047128),"."),"Format error")),"")</f>
        <v/>
      </c>
      <c r="S1047128" s="6" t="str">
        <f aca="false">IF(AND(AG1047128=1,R1047128&lt;&gt;".")=TRUE(),R1047128/VLOOKUP(G1047128,'[1]Exchange Rates'!B$1:C$1048576,2,0),IF(R1047128=".",".",""))</f>
        <v/>
      </c>
      <c r="T1047128" s="6" t="str">
        <f aca="false">IF(AG1047128=1,IF(AI1047128="Value is not given at all",".",IF(AI1047128="Value is given by the source",S1047128,IF(AI1047128="Value is calculated with prices",(IF(SUMIFS(#REF!,#REF!,A1047128)&gt;0,SUMIFS(#REF!,#REF!,A1047128),"."))/VLOOKUP("USD",'[1]Exchange Rates'!B$1:C$1048576,2,0),"Error with coding"))),"")</f>
        <v/>
      </c>
      <c r="U1047128" s="5" t="s">
        <v>63</v>
      </c>
      <c r="V1047128" s="42" t="s">
        <v>459</v>
      </c>
      <c r="W1047128" s="34" t="s">
        <v>95</v>
      </c>
      <c r="X1047128" s="45" t="s">
        <v>99</v>
      </c>
      <c r="Y1047128" s="34" t="s">
        <v>177</v>
      </c>
      <c r="Z1047128" s="5" t="n">
        <v>0</v>
      </c>
      <c r="AA1047128" s="5" t="n">
        <v>0</v>
      </c>
      <c r="AB1047128" s="5" t="n">
        <f aca="false">IF(AND(D1047128="Humanitarian", AE1047128&lt;&gt;"."), 1, 0)</f>
        <v>0</v>
      </c>
      <c r="AC1047128" s="5" t="n">
        <f aca="false">IF(OR(M1047128="undisclosed", M1047128="."), 0, IF(M1047128=N1047128, 1, 0))</f>
        <v>0</v>
      </c>
      <c r="AD1047128" s="5" t="n">
        <v>0</v>
      </c>
      <c r="AE1047128" s="91" t="s">
        <v>62</v>
      </c>
      <c r="AF1047128" s="12" t="str">
        <f aca="false">""</f>
        <v/>
      </c>
      <c r="AG1047128" s="36" t="n">
        <v>0</v>
      </c>
      <c r="AH1047128" s="36" t="s">
        <v>66</v>
      </c>
      <c r="AI1047128" s="36" t="s">
        <v>67</v>
      </c>
      <c r="AJ1047128" s="36" t="n">
        <v>1</v>
      </c>
      <c r="AK1047128" s="36" t="n">
        <v>11</v>
      </c>
      <c r="AL1047128" s="36" t="n">
        <v>0</v>
      </c>
      <c r="AM1047128" s="36" t="n">
        <f aca="false">IF(OR(AN1047128="2022-2023",AN1047128=2022), 1, 0)</f>
        <v>1</v>
      </c>
      <c r="AN1047128" s="36" t="s">
        <v>68</v>
      </c>
      <c r="AO1047128" s="36" t="n">
        <f aca="false">VLOOKUP($I1047128,'[1]Price List, Weapons &amp; Items'!B$1:F$1048576,5,0)</f>
        <v>0</v>
      </c>
      <c r="AP1047128" s="36" t="n">
        <f aca="false">IF(AND(AO1047128=1,M1047128="undisclosed")=TRUE(),1,0)</f>
        <v>0</v>
      </c>
      <c r="AQ1047128" s="36" t="n">
        <f aca="false">IF(AND(AO1047128=1,N1047128="undisclosed")=TRUE(),1,0)</f>
        <v>0</v>
      </c>
      <c r="AR1047128" s="36" t="n">
        <f aca="false">IFERROR(IF(SEARCH("ammuni",I1047128,1)&gt;0,1,0),0)</f>
        <v>0</v>
      </c>
      <c r="AS1047128" s="5" t="str">
        <f aca="false">VLOOKUP($I1047128,'[1]Price List, Weapons &amp; Items'!B$1:L$1048576,COLUMN('[1]Price List, Weapons &amp; Items'!$J$11)-1,0)</f>
        <v>Media reports (incl. social media)</v>
      </c>
      <c r="AT1047128" s="5" t="str">
        <f aca="false">IF(I1047128=".",".",VLOOKUP($I1047128,'[1]Price List, Weapons &amp; Items'!B$1:J$1048576,3,0))</f>
        <v>Military equipment</v>
      </c>
      <c r="AU1047128" s="13" t="str">
        <f aca="true">IF(AG1047128=1,(OFFSET(I1047128,0,0,COUNTIF(#REF!,A1047128),1)),"")</f>
        <v/>
      </c>
      <c r="AV1047128" s="5" t="str">
        <f aca="false">VLOOKUP($I1047128,'[1]Price List, Weapons &amp; Items'!B$1:L$1048576,COLUMN('[1]Price List, Weapons &amp; Items'!$L$11)-1,0)</f>
        <v>no price, 0 count</v>
      </c>
      <c r="AW1047128" s="5" t="n">
        <f aca="false">IF(U1047128="Yes",1,0)</f>
        <v>1</v>
      </c>
      <c r="AX1047128" s="5" t="n">
        <f aca="false">IF(D1047128="Military",IF(OR(IFERROR(SEARCH("equipment",E1047128,1),0)&gt;0,IFERROR(SEARCH("weapons",E1047128,1),0)&gt;0),1,0),0)</f>
        <v>1</v>
      </c>
      <c r="AY1047128" s="5" t="str">
        <f aca="false">IFERROR(IF(VALUE(TEXT(C1047128,"mm"))=IF(AK1047128&gt;12,AK1047128-12,AK1047128),".",IF(TEXT(C1047128,"mm")="01",".",1)),"Value is not in date format")</f>
        <v>.</v>
      </c>
      <c r="AZ1047128" s="5" t="str">
        <f aca="false">IF(AND(A1047128=A1047127,C1047128=C1047127)=TRUE(),IF(F1047128=F1047127,".","1"),".")</f>
        <v>.</v>
      </c>
      <c r="BA1047128" s="5" t="str">
        <f aca="false">IF(AND(_xlfn.ISFORMULA(R1047128),_xlfn.ISFORMULA(S1047128),_xlfn.ISFORMULA(T1047128))=TRUE(),".",1)</f>
        <v>.</v>
      </c>
      <c r="BB1047128" s="5" t="str">
        <f aca="false">IF(T1047128&lt;&gt;".",IF(T1047128&gt;S1047128,1,"."),".")</f>
        <v>.</v>
      </c>
      <c r="BC1047128" s="5" t="n">
        <f aca="false">IFERROR(VLOOKUP(B1047128,'[1]Share, Heavy Weapons to Ukraine'!B$1:AA$1048576,COLUMN('[1]Share, Heavy Weapons to Ukraine'!C1047137)-1,0),0)</f>
        <v>1</v>
      </c>
      <c r="BD1047128" s="5" t="n">
        <f aca="false">VLOOKUP(Sheet1!B1047128,'[1]Country Summary (€)'!B$1:F$1048576,COLUMN('[1]Country Summary (€)'!C1047138)-1,FALSE())</f>
        <v>0</v>
      </c>
      <c r="BE1047128" s="5" t="str">
        <f aca="false">IF(AND(AG1047128=1,D1047128="Military",H1047128&lt;&gt;"Not given")=TRUE(),IF(SUMIFS(#REF!,#REF!,A1047128)&gt;0,ABS((SUMIFS(#REF!,#REF!,A1047128)/VLOOKUP("USD",'[1]Exchange Rates'!B$1:C$1048576,2,0)))/S1047128,"."),".")</f>
        <v>.</v>
      </c>
      <c r="BF1047128" s="1" t="str">
        <f aca="false">IF(AND(AG1047128=1,D1047128="Military",H1047128&lt;&gt;"Not given")=TRUE(),IF(SUMIFS(#REF!,#REF!,A1047128)&gt;0,IF((ABS((SUMIFS(#REF!,#REF!,A1047128)/VLOOKUP("USD",'[1]Exchange Rates'!B$1:C$1048576,2,0)))/S1047128)&gt;1,(SUMIFS(#REF!,#REF!,A1047128)-S1047128)/S1047128,(S1047128-SUMIFS(#REF!,#REF!,A1047128))/SUMIFS(#REF!,#REF!,A1047128)),"."),".")</f>
        <v>.</v>
      </c>
    </row>
    <row r="1047129" customFormat="false" ht="15.75" hidden="false" customHeight="true" outlineLevel="0" collapsed="false">
      <c r="A1047129" s="37" t="s">
        <v>444</v>
      </c>
      <c r="B1047129" s="37" t="s">
        <v>57</v>
      </c>
      <c r="C1047129" s="38" t="n">
        <v>44875</v>
      </c>
      <c r="D1047129" s="37" t="s">
        <v>105</v>
      </c>
      <c r="E1047129" s="37" t="s">
        <v>370</v>
      </c>
      <c r="F1047129" s="90" t="s">
        <v>463</v>
      </c>
      <c r="G1047129" s="5" t="s">
        <v>61</v>
      </c>
      <c r="H1047129" s="53" t="n">
        <v>400000000</v>
      </c>
      <c r="I1047129" s="1" t="s">
        <v>464</v>
      </c>
      <c r="J1047129" s="7" t="str">
        <f aca="false">VLOOKUP($I1047129,'[1]Price List, Weapons &amp; Items'!B$1:C$1048576,2,0)</f>
        <v>Heavy weapon</v>
      </c>
      <c r="K1047129" s="7" t="str">
        <f aca="false">IF(I1047129=".",I1047129,VLOOKUP($I1047129,'[1]Price List, Weapons &amp; Items'!B$1:D$1048576,3,0))</f>
        <v>Main battle tank (MBT)</v>
      </c>
      <c r="L1047129" s="8" t="n">
        <f aca="false">VLOOKUP(I1047129,'[1]Price List, Weapons &amp; Items'!B$1:E$1048576,4,0)</f>
        <v>0</v>
      </c>
      <c r="M1047129" s="9" t="n">
        <v>45</v>
      </c>
      <c r="N1047129" s="9" t="n">
        <v>18.5</v>
      </c>
      <c r="O1047129" s="9" t="n">
        <f aca="false">VLOOKUP($I1047129,'[1]Price List, Weapons &amp; Items'!B$1:G$1048576,6,0)</f>
        <v>1000000</v>
      </c>
      <c r="P1047129" s="6" t="str">
        <f aca="false">IF(TYPE(M1047129)=1,IF(TYPE(O1047129)=1,M1047129*O1047129,"No price"),".")</f>
        <v>No price</v>
      </c>
      <c r="Q1047129" s="6" t="str">
        <f aca="false">IF(TYPE(N1047129)=1,IF(TYPE(O1047129)=1,N1047129*O1047129,"No price"),".")</f>
        <v>No price</v>
      </c>
      <c r="R1047129" s="6" t="str">
        <f aca="false">IF(AG1047129=1,IF(H1047129&lt;&gt;"Not given",H1047129,IF(TYPE(H1047129)=2,IF(SUMIFS(#REF!,#REF!,A1047129)&gt;0,SUMIFS(#REF!,#REF!,A1047129),"."),"Format error")),"")</f>
        <v/>
      </c>
      <c r="S1047129" s="6" t="str">
        <f aca="false">IF(AND(AG1047129=1,R1047129&lt;&gt;".")=TRUE(),R1047129/VLOOKUP(G1047129,'[1]Exchange Rates'!B$1:C$1048576,2,0),IF(R1047129=".",".",""))</f>
        <v/>
      </c>
      <c r="T1047129" s="6" t="str">
        <f aca="false">IF(AG1047129=1,IF(AI1047129="Value is not given at all",".",IF(AI1047129="Value is given by the source",S1047129,IF(AI1047129="Value is calculated with prices",(IF(SUMIFS(#REF!,#REF!,A1047129)&gt;0,SUMIFS(#REF!,#REF!,A1047129),"."))/VLOOKUP("USD",'[1]Exchange Rates'!B$1:C$1048576,2,0),"Error with coding"))),"")</f>
        <v/>
      </c>
      <c r="U1047129" s="5" t="s">
        <v>63</v>
      </c>
      <c r="V1047129" s="42" t="s">
        <v>459</v>
      </c>
      <c r="W1047129" s="34" t="s">
        <v>95</v>
      </c>
      <c r="X1047129" s="45" t="s">
        <v>99</v>
      </c>
      <c r="Y1047129" s="34" t="s">
        <v>465</v>
      </c>
      <c r="Z1047129" s="5" t="n">
        <v>0</v>
      </c>
      <c r="AA1047129" s="5" t="n">
        <v>0</v>
      </c>
      <c r="AB1047129" s="5" t="n">
        <f aca="false">IF(AND(D1047129="Humanitarian", AE1047129&lt;&gt;"."), 1, 0)</f>
        <v>0</v>
      </c>
      <c r="AC1047129" s="5" t="n">
        <f aca="false">IF(OR(M1047129="undisclosed", M1047129="."), 0, IF(M1047129=N1047129, 1, 0))</f>
        <v>0</v>
      </c>
      <c r="AD1047129" s="5" t="n">
        <v>0</v>
      </c>
      <c r="AE1047129" s="91" t="s">
        <v>62</v>
      </c>
      <c r="AF1047129" s="12" t="str">
        <f aca="false">""</f>
        <v/>
      </c>
      <c r="AG1047129" s="36" t="n">
        <v>0</v>
      </c>
      <c r="AH1047129" s="36" t="s">
        <v>66</v>
      </c>
      <c r="AI1047129" s="36" t="s">
        <v>67</v>
      </c>
      <c r="AJ1047129" s="36" t="n">
        <v>1</v>
      </c>
      <c r="AK1047129" s="36" t="n">
        <v>11</v>
      </c>
      <c r="AL1047129" s="36" t="n">
        <v>0</v>
      </c>
      <c r="AM1047129" s="36" t="n">
        <f aca="false">IF(OR(AN1047129="2022-2023",AN1047129=2022), 1, 0)</f>
        <v>1</v>
      </c>
      <c r="AN1047129" s="36" t="s">
        <v>68</v>
      </c>
      <c r="AO1047129" s="36" t="n">
        <f aca="false">VLOOKUP($I1047129,'[1]Price List, Weapons &amp; Items'!B$1:F$1048576,5,0)</f>
        <v>1</v>
      </c>
      <c r="AP1047129" s="36" t="n">
        <f aca="false">IF(AND(AO1047129=1,M1047129="undisclosed")=TRUE(),1,0)</f>
        <v>0</v>
      </c>
      <c r="AQ1047129" s="36" t="n">
        <f aca="false">IF(AND(AO1047129=1,N1047129="undisclosed")=TRUE(),1,0)</f>
        <v>0</v>
      </c>
      <c r="AR1047129" s="36" t="n">
        <f aca="false">IFERROR(IF(SEARCH("ammuni",I1047129,1)&gt;0,1,0),0)</f>
        <v>0</v>
      </c>
      <c r="AS1047129" s="5" t="str">
        <f aca="false">VLOOKUP($I1047129,'[1]Price List, Weapons &amp; Items'!B$1:L$1048576,COLUMN('[1]Price List, Weapons &amp; Items'!$J$11)-1,0)</f>
        <v>Government information</v>
      </c>
      <c r="AT1047129" s="5" t="str">
        <f aca="false">IF(I1047129=".",".",VLOOKUP($I1047129,'[1]Price List, Weapons &amp; Items'!B$1:J$1048576,3,0))</f>
        <v>Main battle tank (MBT)</v>
      </c>
      <c r="AU1047129" s="13" t="str">
        <f aca="true">IF(AG1047129=1,(OFFSET(I1047129,0,0,COUNTIF(#REF!,A1047129),1)),"")</f>
        <v/>
      </c>
      <c r="AV1047129" s="5" t="n">
        <f aca="false">VLOOKUP($I1047129,'[1]Price List, Weapons &amp; Items'!B$1:L$1048576,COLUMN('[1]Price List, Weapons &amp; Items'!$L$11)-1,0)</f>
        <v>0</v>
      </c>
      <c r="AW1047129" s="5" t="n">
        <f aca="false">IF(U1047129="Yes",1,0)</f>
        <v>1</v>
      </c>
      <c r="AX1047129" s="5" t="n">
        <f aca="false">IF(D1047129="Military",IF(OR(IFERROR(SEARCH("equipment",E1047129,1),0)&gt;0,IFERROR(SEARCH("weapons",E1047129,1),0)&gt;0),1,0),0)</f>
        <v>1</v>
      </c>
      <c r="AY1047129" s="5" t="str">
        <f aca="false">IFERROR(IF(VALUE(TEXT(C1047129,"mm"))=IF(AK1047129&gt;12,AK1047129-12,AK1047129),".",IF(TEXT(C1047129,"mm")="01",".",1)),"Value is not in date format")</f>
        <v>.</v>
      </c>
      <c r="AZ1047129" s="5" t="str">
        <f aca="false">IF(AND(A1047129=A1047128,C1047129=C1047128)=TRUE(),IF(F1047129=F1047128,".","1"),".")</f>
        <v>1</v>
      </c>
      <c r="BA1047129" s="5" t="str">
        <f aca="false">IF(AND(_xlfn.ISFORMULA(R1047129),_xlfn.ISFORMULA(S1047129),_xlfn.ISFORMULA(T1047129))=TRUE(),".",1)</f>
        <v>.</v>
      </c>
      <c r="BB1047129" s="5" t="str">
        <f aca="false">IF(T1047129&lt;&gt;".",IF(T1047129&gt;S1047129,1,"."),".")</f>
        <v>.</v>
      </c>
      <c r="BC1047129" s="5" t="n">
        <f aca="false">IFERROR(VLOOKUP(B1047129,'[1]Share, Heavy Weapons to Ukraine'!B$1:AA$1048576,COLUMN('[1]Share, Heavy Weapons to Ukraine'!C1047138)-1,0),0)</f>
        <v>1</v>
      </c>
      <c r="BD1047129" s="5" t="n">
        <f aca="false">VLOOKUP(Sheet1!B1047129,'[1]Country Summary (€)'!B$1:F$1048576,COLUMN('[1]Country Summary (€)'!C1047139)-1,FALSE())</f>
        <v>0</v>
      </c>
      <c r="BE1047129" s="5" t="str">
        <f aca="false">IF(AND(AG1047129=1,D1047129="Military",H1047129&lt;&gt;"Not given")=TRUE(),IF(SUMIFS(#REF!,#REF!,A1047129)&gt;0,ABS((SUMIFS(#REF!,#REF!,A1047129)/VLOOKUP("USD",'[1]Exchange Rates'!B$1:C$1048576,2,0)))/S1047129,"."),".")</f>
        <v>.</v>
      </c>
      <c r="BF1047129" s="1" t="str">
        <f aca="false">IF(AND(AG1047129=1,D1047129="Military",H1047129&lt;&gt;"Not given")=TRUE(),IF(SUMIFS(#REF!,#REF!,A1047129)&gt;0,IF((ABS((SUMIFS(#REF!,#REF!,A1047129)/VLOOKUP("USD",'[1]Exchange Rates'!B$1:C$1048576,2,0)))/S1047129)&gt;1,(SUMIFS(#REF!,#REF!,A1047129)-S1047129)/S1047129,(S1047129-SUMIFS(#REF!,#REF!,A1047129))/SUMIFS(#REF!,#REF!,A1047129)),"."),".")</f>
        <v>.</v>
      </c>
    </row>
    <row r="1047130" customFormat="false" ht="15.75" hidden="false" customHeight="true" outlineLevel="0" collapsed="false">
      <c r="A1047130" s="37" t="s">
        <v>444</v>
      </c>
      <c r="B1047130" s="37" t="s">
        <v>57</v>
      </c>
      <c r="C1047130" s="38" t="n">
        <v>44875</v>
      </c>
      <c r="D1047130" s="37" t="s">
        <v>105</v>
      </c>
      <c r="E1047130" s="37" t="s">
        <v>370</v>
      </c>
      <c r="F1047130" s="90" t="s">
        <v>457</v>
      </c>
      <c r="G1047130" s="5" t="s">
        <v>61</v>
      </c>
      <c r="H1047130" s="53" t="n">
        <v>400000000</v>
      </c>
      <c r="I1047130" s="1" t="s">
        <v>365</v>
      </c>
      <c r="J1047130" s="7" t="str">
        <f aca="false">VLOOKUP($I1047130,'[1]Price List, Weapons &amp; Items'!B$1:C$1048576,2,0)</f>
        <v>Military equipment</v>
      </c>
      <c r="K1047130" s="7" t="str">
        <f aca="false">IF(I1047130=".",I1047130,VLOOKUP($I1047130,'[1]Price List, Weapons &amp; Items'!B$1:D$1048576,3,0))</f>
        <v>Military equipment</v>
      </c>
      <c r="L1047130" s="8" t="n">
        <f aca="false">VLOOKUP(I1047130,'[1]Price List, Weapons &amp; Items'!B$1:E$1048576,4,0)</f>
        <v>0</v>
      </c>
      <c r="M1047130" s="9" t="s">
        <v>166</v>
      </c>
      <c r="N1047130" s="9" t="s">
        <v>166</v>
      </c>
      <c r="O1047130" s="9" t="str">
        <f aca="false">VLOOKUP($I1047130,'[1]Price List, Weapons &amp; Items'!B$1:G$1048576,6,0)</f>
        <v>.</v>
      </c>
      <c r="P1047130" s="6" t="str">
        <f aca="false">IF(TYPE(M1047130)=1,IF(TYPE(O1047130)=1,M1047130*O1047130,"No price"),".")</f>
        <v>.</v>
      </c>
      <c r="Q1047130" s="6" t="str">
        <f aca="false">IF(TYPE(N1047130)=1,IF(TYPE(O1047130)=1,N1047130*O1047130,"No price"),".")</f>
        <v>.</v>
      </c>
      <c r="R1047130" s="6" t="str">
        <f aca="false">IF(AG1047130=1,IF(H1047130&lt;&gt;"Not given",H1047130,IF(TYPE(H1047130)=2,IF(SUMIFS(#REF!,#REF!,A1047130)&gt;0,SUMIFS(#REF!,#REF!,A1047130),"."),"Format error")),"")</f>
        <v/>
      </c>
      <c r="S1047130" s="6" t="str">
        <f aca="false">IF(AND(AG1047130=1,R1047130&lt;&gt;".")=TRUE(),R1047130/VLOOKUP(G1047130,'[1]Exchange Rates'!B$1:C$1048576,2,0),IF(R1047130=".",".",""))</f>
        <v/>
      </c>
      <c r="T1047130" s="6" t="str">
        <f aca="false">IF(AG1047130=1,IF(AI1047130="Value is not given at all",".",IF(AI1047130="Value is given by the source",S1047130,IF(AI1047130="Value is calculated with prices",(IF(SUMIFS(#REF!,#REF!,A1047130)&gt;0,SUMIFS(#REF!,#REF!,A1047130),"."))/VLOOKUP("USD",'[1]Exchange Rates'!B$1:C$1048576,2,0),"Error with coding"))),"")</f>
        <v/>
      </c>
      <c r="U1047130" s="5" t="s">
        <v>63</v>
      </c>
      <c r="V1047130" s="42" t="s">
        <v>459</v>
      </c>
      <c r="W1047130" s="34" t="s">
        <v>95</v>
      </c>
      <c r="X1047130" s="45" t="s">
        <v>99</v>
      </c>
      <c r="Y1047130" s="34" t="s">
        <v>179</v>
      </c>
      <c r="Z1047130" s="5" t="n">
        <v>0</v>
      </c>
      <c r="AA1047130" s="5" t="n">
        <v>0</v>
      </c>
      <c r="AB1047130" s="5" t="n">
        <f aca="false">IF(AND(D1047130="Humanitarian", AE1047130&lt;&gt;"."), 1, 0)</f>
        <v>0</v>
      </c>
      <c r="AC1047130" s="5" t="n">
        <f aca="false">IF(OR(M1047130="undisclosed", M1047130="."), 0, IF(M1047130=N1047130, 1, 0))</f>
        <v>0</v>
      </c>
      <c r="AD1047130" s="5" t="n">
        <v>0</v>
      </c>
      <c r="AE1047130" s="91" t="s">
        <v>62</v>
      </c>
      <c r="AF1047130" s="12" t="str">
        <f aca="false">""</f>
        <v/>
      </c>
      <c r="AG1047130" s="36" t="n">
        <v>0</v>
      </c>
      <c r="AH1047130" s="36" t="s">
        <v>66</v>
      </c>
      <c r="AI1047130" s="36" t="s">
        <v>67</v>
      </c>
      <c r="AJ1047130" s="36" t="n">
        <v>1</v>
      </c>
      <c r="AK1047130" s="36" t="n">
        <v>11</v>
      </c>
      <c r="AL1047130" s="36" t="n">
        <v>0</v>
      </c>
      <c r="AM1047130" s="36" t="n">
        <f aca="false">IF(OR(AN1047130="2022-2023",AN1047130=2022), 1, 0)</f>
        <v>1</v>
      </c>
      <c r="AN1047130" s="36" t="s">
        <v>68</v>
      </c>
      <c r="AO1047130" s="36" t="n">
        <f aca="false">VLOOKUP($I1047130,'[1]Price List, Weapons &amp; Items'!B$1:F$1048576,5,0)</f>
        <v>0</v>
      </c>
      <c r="AP1047130" s="36" t="n">
        <f aca="false">IF(AND(AO1047130=1,M1047130="undisclosed")=TRUE(),1,0)</f>
        <v>0</v>
      </c>
      <c r="AQ1047130" s="36" t="n">
        <f aca="false">IF(AND(AO1047130=1,N1047130="undisclosed")=TRUE(),1,0)</f>
        <v>0</v>
      </c>
      <c r="AR1047130" s="36" t="n">
        <f aca="false">IFERROR(IF(SEARCH("ammuni",I1047130,1)&gt;0,1,0),0)</f>
        <v>0</v>
      </c>
      <c r="AS1047130" s="5" t="str">
        <f aca="false">VLOOKUP($I1047130,'[1]Price List, Weapons &amp; Items'!B$1:L$1048576,COLUMN('[1]Price List, Weapons &amp; Items'!$J$11)-1,0)</f>
        <v>.</v>
      </c>
      <c r="AT1047130" s="5" t="str">
        <f aca="false">IF(I1047130=".",".",VLOOKUP($I1047130,'[1]Price List, Weapons &amp; Items'!B$1:J$1048576,3,0))</f>
        <v>Military equipment</v>
      </c>
      <c r="AU1047130" s="13" t="str">
        <f aca="true">IF(AG1047130=1,(OFFSET(I1047130,0,0,COUNTIF(#REF!,A1047130),1)),"")</f>
        <v/>
      </c>
      <c r="AV1047130" s="5" t="str">
        <f aca="false">VLOOKUP($I1047130,'[1]Price List, Weapons &amp; Items'!B$1:L$1048576,COLUMN('[1]Price List, Weapons &amp; Items'!$L$11)-1,0)</f>
        <v>no price, 0 count</v>
      </c>
      <c r="AW1047130" s="5" t="n">
        <f aca="false">IF(U1047130="Yes",1,0)</f>
        <v>1</v>
      </c>
      <c r="AX1047130" s="5" t="n">
        <f aca="false">IF(D1047130="Military",IF(OR(IFERROR(SEARCH("equipment",E1047130,1),0)&gt;0,IFERROR(SEARCH("weapons",E1047130,1),0)&gt;0),1,0),0)</f>
        <v>1</v>
      </c>
      <c r="AY1047130" s="5" t="str">
        <f aca="false">IFERROR(IF(VALUE(TEXT(C1047130,"mm"))=IF(AK1047130&gt;12,AK1047130-12,AK1047130),".",IF(TEXT(C1047130,"mm")="01",".",1)),"Value is not in date format")</f>
        <v>.</v>
      </c>
      <c r="AZ1047130" s="5" t="str">
        <f aca="false">IF(AND(A1047130=A1047129,C1047130=C1047129)=TRUE(),IF(F1047130=F1047129,".","1"),".")</f>
        <v>1</v>
      </c>
      <c r="BA1047130" s="5" t="str">
        <f aca="false">IF(AND(_xlfn.ISFORMULA(R1047130),_xlfn.ISFORMULA(S1047130),_xlfn.ISFORMULA(T1047130))=TRUE(),".",1)</f>
        <v>.</v>
      </c>
      <c r="BB1047130" s="5" t="str">
        <f aca="false">IF(T1047130&lt;&gt;".",IF(T1047130&gt;S1047130,1,"."),".")</f>
        <v>.</v>
      </c>
      <c r="BC1047130" s="5" t="n">
        <f aca="false">IFERROR(VLOOKUP(B1047130,'[1]Share, Heavy Weapons to Ukraine'!B$1:AA$1048576,COLUMN('[1]Share, Heavy Weapons to Ukraine'!C1047139)-1,0),0)</f>
        <v>1</v>
      </c>
      <c r="BD1047130" s="5" t="n">
        <f aca="false">VLOOKUP(Sheet1!B1047130,'[1]Country Summary (€)'!B$1:F$1048576,COLUMN('[1]Country Summary (€)'!C1047140)-1,FALSE())</f>
        <v>0</v>
      </c>
      <c r="BE1047130" s="5" t="str">
        <f aca="false">IF(AND(AG1047130=1,D1047130="Military",H1047130&lt;&gt;"Not given")=TRUE(),IF(SUMIFS(#REF!,#REF!,A1047130)&gt;0,ABS((SUMIFS(#REF!,#REF!,A1047130)/VLOOKUP("USD",'[1]Exchange Rates'!B$1:C$1048576,2,0)))/S1047130,"."),".")</f>
        <v>.</v>
      </c>
      <c r="BF1047130" s="1" t="str">
        <f aca="false">IF(AND(AG1047130=1,D1047130="Military",H1047130&lt;&gt;"Not given")=TRUE(),IF(SUMIFS(#REF!,#REF!,A1047130)&gt;0,IF((ABS((SUMIFS(#REF!,#REF!,A1047130)/VLOOKUP("USD",'[1]Exchange Rates'!B$1:C$1048576,2,0)))/S1047130)&gt;1,(SUMIFS(#REF!,#REF!,A1047130)-S1047130)/S1047130,(S1047130-SUMIFS(#REF!,#REF!,A1047130))/SUMIFS(#REF!,#REF!,A1047130)),"."),".")</f>
        <v>.</v>
      </c>
    </row>
    <row r="1047131" customFormat="false" ht="15.75" hidden="false" customHeight="true" outlineLevel="0" collapsed="false">
      <c r="A1047131" s="37" t="s">
        <v>444</v>
      </c>
      <c r="B1047131" s="37" t="s">
        <v>57</v>
      </c>
      <c r="C1047131" s="38" t="n">
        <v>44888</v>
      </c>
      <c r="D1047131" s="37" t="s">
        <v>105</v>
      </c>
      <c r="E1047131" s="37" t="s">
        <v>370</v>
      </c>
      <c r="F1047131" s="90" t="s">
        <v>466</v>
      </c>
      <c r="G1047131" s="5" t="s">
        <v>61</v>
      </c>
      <c r="H1047131" s="53" t="n">
        <v>400000000</v>
      </c>
      <c r="I1047131" s="37" t="s">
        <v>282</v>
      </c>
      <c r="J1047131" s="7" t="str">
        <f aca="false">VLOOKUP($I1047131,'[1]Price List, Weapons &amp; Items'!B$1:C$1048576,2,0)</f>
        <v>Ammunition for Heavy Weapon</v>
      </c>
      <c r="K1047131" s="7" t="str">
        <f aca="false">IF(I1047131=".",I1047131,VLOOKUP($I1047131,'[1]Price List, Weapons &amp; Items'!B$1:D$1048576,3,0))</f>
        <v>Missile</v>
      </c>
      <c r="L1047131" s="8" t="n">
        <f aca="false">VLOOKUP(I1047131,'[1]Price List, Weapons &amp; Items'!B$1:E$1048576,4,0)</f>
        <v>0</v>
      </c>
      <c r="M1047131" s="9" t="s">
        <v>166</v>
      </c>
      <c r="N1047131" s="9" t="s">
        <v>166</v>
      </c>
      <c r="O1047131" s="9" t="n">
        <f aca="false">VLOOKUP($I1047131,'[1]Price List, Weapons &amp; Items'!B$1:G$1048576,6,0)</f>
        <v>1090000</v>
      </c>
      <c r="P1047131" s="6" t="str">
        <f aca="false">IF(TYPE(M1047131)=1,IF(TYPE(O1047131)=1,M1047131*O1047131,"No price"),".")</f>
        <v>.</v>
      </c>
      <c r="Q1047131" s="6" t="str">
        <f aca="false">IF(TYPE(N1047131)=1,IF(TYPE(O1047131)=1,N1047131*O1047131,"No price"),".")</f>
        <v>.</v>
      </c>
      <c r="R1047131" s="6" t="str">
        <f aca="false">IF(AG1047131=1,IF(H1047131&lt;&gt;"Not given",H1047131,IF(TYPE(H1047131)=2,IF(SUMIFS(#REF!,#REF!,A1047131)&gt;0,SUMIFS(#REF!,#REF!,A1047131),"."),"Format error")),"")</f>
        <v/>
      </c>
      <c r="S1047131" s="6" t="str">
        <f aca="false">IF(AND(AG1047131=1,R1047131&lt;&gt;".")=TRUE(),R1047131/VLOOKUP(G1047131,'[1]Exchange Rates'!B$1:C$1048576,2,0),IF(R1047131=".",".",""))</f>
        <v/>
      </c>
      <c r="T1047131" s="6" t="str">
        <f aca="false">IF(AG1047131=1,IF(AI1047131="Value is not given at all",".",IF(AI1047131="Value is given by the source",S1047131,IF(AI1047131="Value is calculated with prices",(IF(SUMIFS(#REF!,#REF!,A1047131)&gt;0,SUMIFS(#REF!,#REF!,A1047131),"."))/VLOOKUP("USD",'[1]Exchange Rates'!B$1:C$1048576,2,0),"Error with coding"))),"")</f>
        <v/>
      </c>
      <c r="U1047131" s="5" t="s">
        <v>63</v>
      </c>
      <c r="V1047131" s="42" t="s">
        <v>467</v>
      </c>
      <c r="W1047131" s="34" t="s">
        <v>95</v>
      </c>
      <c r="X1047131" s="45" t="s">
        <v>99</v>
      </c>
      <c r="Y1047131" s="34" t="s">
        <v>181</v>
      </c>
      <c r="Z1047131" s="5" t="n">
        <v>0</v>
      </c>
      <c r="AA1047131" s="5" t="n">
        <v>0</v>
      </c>
      <c r="AB1047131" s="5" t="n">
        <f aca="false">IF(AND(D1047131="Humanitarian", AE1047131&lt;&gt;"."), 1, 0)</f>
        <v>0</v>
      </c>
      <c r="AC1047131" s="5" t="n">
        <f aca="false">IF(OR(M1047131="undisclosed", M1047131="."), 0, IF(M1047131=N1047131, 1, 0))</f>
        <v>0</v>
      </c>
      <c r="AD1047131" s="5" t="n">
        <v>0</v>
      </c>
      <c r="AE1047131" s="91" t="s">
        <v>62</v>
      </c>
      <c r="AF1047131" s="12" t="str">
        <f aca="false">""</f>
        <v/>
      </c>
      <c r="AG1047131" s="36" t="n">
        <v>0</v>
      </c>
      <c r="AH1047131" s="36" t="s">
        <v>66</v>
      </c>
      <c r="AI1047131" s="36" t="s">
        <v>67</v>
      </c>
      <c r="AJ1047131" s="36" t="n">
        <v>1</v>
      </c>
      <c r="AK1047131" s="36" t="n">
        <v>11</v>
      </c>
      <c r="AL1047131" s="36" t="n">
        <v>0</v>
      </c>
      <c r="AM1047131" s="36" t="n">
        <f aca="false">IF(OR(AN1047131="2022-2023",AN1047131=2022), 1, 0)</f>
        <v>1</v>
      </c>
      <c r="AN1047131" s="36" t="s">
        <v>68</v>
      </c>
      <c r="AO1047131" s="36" t="n">
        <f aca="false">VLOOKUP($I1047131,'[1]Price List, Weapons &amp; Items'!B$1:F$1048576,5,0)</f>
        <v>0</v>
      </c>
      <c r="AP1047131" s="36" t="n">
        <f aca="false">IF(AND(AO1047131=1,M1047131="undisclosed")=TRUE(),1,0)</f>
        <v>0</v>
      </c>
      <c r="AQ1047131" s="36" t="n">
        <f aca="false">IF(AND(AO1047131=1,N1047131="undisclosed")=TRUE(),1,0)</f>
        <v>0</v>
      </c>
      <c r="AR1047131" s="36" t="n">
        <f aca="false">IFERROR(IF(SEARCH("ammuni",I1047131,1)&gt;0,1,0),0)</f>
        <v>0</v>
      </c>
      <c r="AS1047131" s="5" t="str">
        <f aca="false">VLOOKUP($I1047131,'[1]Price List, Weapons &amp; Items'!B$1:L$1048576,COLUMN('[1]Price List, Weapons &amp; Items'!$J$11)-1,0)</f>
        <v>Miscellaneous</v>
      </c>
      <c r="AT1047131" s="5" t="str">
        <f aca="false">IF(I1047131=".",".",VLOOKUP($I1047131,'[1]Price List, Weapons &amp; Items'!B$1:J$1048576,3,0))</f>
        <v>Missile</v>
      </c>
      <c r="AU1047131" s="13" t="str">
        <f aca="true">IF(AG1047131=1,(OFFSET(I1047131,0,0,COUNTIF(#REF!,A1047131),1)),"")</f>
        <v/>
      </c>
      <c r="AV1047131" s="5" t="str">
        <f aca="false">VLOOKUP($I1047131,'[1]Price List, Weapons &amp; Items'!B$1:L$1048576,COLUMN('[1]Price List, Weapons &amp; Items'!$L$11)-1,0)</f>
        <v>no price, 0 count</v>
      </c>
      <c r="AW1047131" s="5" t="n">
        <f aca="false">IF(U1047131="Yes",1,0)</f>
        <v>1</v>
      </c>
      <c r="AX1047131" s="5" t="n">
        <f aca="false">IF(D1047131="Military",IF(OR(IFERROR(SEARCH("equipment",E1047131,1),0)&gt;0,IFERROR(SEARCH("weapons",E1047131,1),0)&gt;0),1,0),0)</f>
        <v>1</v>
      </c>
      <c r="AY1047131" s="5" t="str">
        <f aca="false">IFERROR(IF(VALUE(TEXT(C1047131,"mm"))=IF(AK1047131&gt;12,AK1047131-12,AK1047131),".",IF(TEXT(C1047131,"mm")="01",".",1)),"Value is not in date format")</f>
        <v>.</v>
      </c>
      <c r="AZ1047131" s="5" t="str">
        <f aca="false">IF(AND(A1047131=A1047130,C1047131=C1047130)=TRUE(),IF(F1047131=F1047130,".","1"),".")</f>
        <v>.</v>
      </c>
      <c r="BA1047131" s="5" t="str">
        <f aca="false">IF(AND(_xlfn.ISFORMULA(R1047131),_xlfn.ISFORMULA(S1047131),_xlfn.ISFORMULA(T1047131))=TRUE(),".",1)</f>
        <v>.</v>
      </c>
      <c r="BB1047131" s="5" t="str">
        <f aca="false">IF(T1047131&lt;&gt;".",IF(T1047131&gt;S1047131,1,"."),".")</f>
        <v>.</v>
      </c>
      <c r="BC1047131" s="5" t="n">
        <f aca="false">IFERROR(VLOOKUP(B1047131,'[1]Share, Heavy Weapons to Ukraine'!B$1:AA$1048576,COLUMN('[1]Share, Heavy Weapons to Ukraine'!C1047140)-1,0),0)</f>
        <v>1</v>
      </c>
      <c r="BD1047131" s="5" t="n">
        <f aca="false">VLOOKUP(Sheet1!B1047131,'[1]Country Summary (€)'!B$1:F$1048576,COLUMN('[1]Country Summary (€)'!C1047141)-1,FALSE())</f>
        <v>0</v>
      </c>
      <c r="BE1047131" s="5" t="str">
        <f aca="false">IF(AND(AG1047131=1,D1047131="Military",H1047131&lt;&gt;"Not given")=TRUE(),IF(SUMIFS(#REF!,#REF!,A1047131)&gt;0,ABS((SUMIFS(#REF!,#REF!,A1047131)/VLOOKUP("USD",'[1]Exchange Rates'!B$1:C$1048576,2,0)))/S1047131,"."),".")</f>
        <v>.</v>
      </c>
      <c r="BF1047131" s="1" t="str">
        <f aca="false">IF(AND(AG1047131=1,D1047131="Military",H1047131&lt;&gt;"Not given")=TRUE(),IF(SUMIFS(#REF!,#REF!,A1047131)&gt;0,IF((ABS((SUMIFS(#REF!,#REF!,A1047131)/VLOOKUP("USD",'[1]Exchange Rates'!B$1:C$1048576,2,0)))/S1047131)&gt;1,(SUMIFS(#REF!,#REF!,A1047131)-S1047131)/S1047131,(S1047131-SUMIFS(#REF!,#REF!,A1047131))/SUMIFS(#REF!,#REF!,A1047131)),"."),".")</f>
        <v>.</v>
      </c>
    </row>
    <row r="1047132" customFormat="false" ht="15.75" hidden="false" customHeight="true" outlineLevel="0" collapsed="false">
      <c r="A1047132" s="37" t="s">
        <v>444</v>
      </c>
      <c r="B1047132" s="37" t="s">
        <v>57</v>
      </c>
      <c r="C1047132" s="38" t="n">
        <v>44888</v>
      </c>
      <c r="D1047132" s="37" t="s">
        <v>105</v>
      </c>
      <c r="E1047132" s="37" t="s">
        <v>370</v>
      </c>
      <c r="F1047132" s="90" t="s">
        <v>466</v>
      </c>
      <c r="G1047132" s="5" t="s">
        <v>61</v>
      </c>
      <c r="H1047132" s="53" t="n">
        <v>400000000</v>
      </c>
      <c r="I1047132" s="1" t="s">
        <v>468</v>
      </c>
      <c r="J1047132" s="7" t="str">
        <f aca="false">VLOOKUP($I1047132,'[1]Price List, Weapons &amp; Items'!B$1:C$1048576,2,0)</f>
        <v>Light armaments &amp; infantry</v>
      </c>
      <c r="K1047132" s="7" t="str">
        <f aca="false">IF(I1047132=".",I1047132,VLOOKUP($I1047132,'[1]Price List, Weapons &amp; Items'!B$1:D$1048576,3,0))</f>
        <v>Small Arms and Light Weapons (SALW)</v>
      </c>
      <c r="L1047132" s="8" t="n">
        <f aca="false">VLOOKUP(I1047132,'[1]Price List, Weapons &amp; Items'!B$1:E$1048576,4,0)</f>
        <v>0</v>
      </c>
      <c r="M1047132" s="9" t="n">
        <v>150</v>
      </c>
      <c r="N1047132" s="9" t="s">
        <v>166</v>
      </c>
      <c r="O1047132" s="9" t="n">
        <f aca="false">VLOOKUP($I1047132,'[1]Price List, Weapons &amp; Items'!B$1:G$1048576,6,0)</f>
        <v>5300</v>
      </c>
      <c r="P1047132" s="6" t="str">
        <f aca="false">IF(TYPE(M1047132)=1,IF(TYPE(O1047132)=1,M1047132*O1047132,"No price"),".")</f>
        <v>No price</v>
      </c>
      <c r="Q1047132" s="6" t="str">
        <f aca="false">IF(TYPE(N1047132)=1,IF(TYPE(O1047132)=1,N1047132*O1047132,"No price"),".")</f>
        <v>.</v>
      </c>
      <c r="R1047132" s="6" t="str">
        <f aca="false">IF(AG1047132=1,IF(H1047132&lt;&gt;"Not given",H1047132,IF(TYPE(H1047132)=2,IF(SUMIFS(#REF!,#REF!,A1047132)&gt;0,SUMIFS(#REF!,#REF!,A1047132),"."),"Format error")),"")</f>
        <v/>
      </c>
      <c r="S1047132" s="6" t="str">
        <f aca="false">IF(AND(AG1047132=1,R1047132&lt;&gt;".")=TRUE(),R1047132/VLOOKUP(G1047132,'[1]Exchange Rates'!B$1:C$1048576,2,0),IF(R1047132=".",".",""))</f>
        <v/>
      </c>
      <c r="T1047132" s="6" t="str">
        <f aca="false">IF(AG1047132=1,IF(AI1047132="Value is not given at all",".",IF(AI1047132="Value is given by the source",S1047132,IF(AI1047132="Value is calculated with prices",(IF(SUMIFS(#REF!,#REF!,A1047132)&gt;0,SUMIFS(#REF!,#REF!,A1047132),"."))/VLOOKUP("USD",'[1]Exchange Rates'!B$1:C$1048576,2,0),"Error with coding"))),"")</f>
        <v/>
      </c>
      <c r="U1047132" s="5" t="s">
        <v>63</v>
      </c>
      <c r="V1047132" s="42" t="s">
        <v>467</v>
      </c>
      <c r="W1047132" s="34" t="s">
        <v>95</v>
      </c>
      <c r="X1047132" s="45" t="s">
        <v>99</v>
      </c>
      <c r="Y1047132" s="34" t="s">
        <v>182</v>
      </c>
      <c r="Z1047132" s="5" t="n">
        <v>0</v>
      </c>
      <c r="AA1047132" s="5" t="n">
        <v>0</v>
      </c>
      <c r="AB1047132" s="5" t="n">
        <f aca="false">IF(AND(D1047132="Humanitarian", AE1047132&lt;&gt;"."), 1, 0)</f>
        <v>0</v>
      </c>
      <c r="AC1047132" s="5" t="n">
        <f aca="false">IF(OR(M1047132="undisclosed", M1047132="."), 0, IF(M1047132=N1047132, 1, 0))</f>
        <v>0</v>
      </c>
      <c r="AD1047132" s="5" t="n">
        <v>0</v>
      </c>
      <c r="AE1047132" s="91" t="s">
        <v>62</v>
      </c>
      <c r="AF1047132" s="12" t="str">
        <f aca="false">""</f>
        <v/>
      </c>
      <c r="AG1047132" s="36" t="n">
        <v>0</v>
      </c>
      <c r="AH1047132" s="36" t="s">
        <v>66</v>
      </c>
      <c r="AI1047132" s="36" t="s">
        <v>67</v>
      </c>
      <c r="AJ1047132" s="36" t="n">
        <v>1</v>
      </c>
      <c r="AK1047132" s="36" t="n">
        <v>11</v>
      </c>
      <c r="AL1047132" s="36" t="n">
        <v>0</v>
      </c>
      <c r="AM1047132" s="36" t="n">
        <f aca="false">IF(OR(AN1047132="2022-2023",AN1047132=2022), 1, 0)</f>
        <v>1</v>
      </c>
      <c r="AN1047132" s="36" t="s">
        <v>68</v>
      </c>
      <c r="AO1047132" s="36" t="n">
        <f aca="false">VLOOKUP($I1047132,'[1]Price List, Weapons &amp; Items'!B$1:F$1048576,5,0)</f>
        <v>0</v>
      </c>
      <c r="AP1047132" s="36" t="n">
        <f aca="false">IF(AND(AO1047132=1,M1047132="undisclosed")=TRUE(),1,0)</f>
        <v>0</v>
      </c>
      <c r="AQ1047132" s="36" t="n">
        <f aca="false">IF(AND(AO1047132=1,N1047132="undisclosed")=TRUE(),1,0)</f>
        <v>0</v>
      </c>
      <c r="AR1047132" s="36" t="n">
        <f aca="false">IFERROR(IF(SEARCH("ammuni",I1047132,1)&gt;0,1,0),0)</f>
        <v>0</v>
      </c>
      <c r="AS1047132" s="5" t="str">
        <f aca="false">VLOOKUP($I1047132,'[1]Price List, Weapons &amp; Items'!B$1:L$1048576,COLUMN('[1]Price List, Weapons &amp; Items'!$J$11)-1,0)</f>
        <v>Miscellaneous</v>
      </c>
      <c r="AT1047132" s="5" t="str">
        <f aca="false">IF(I1047132=".",".",VLOOKUP($I1047132,'[1]Price List, Weapons &amp; Items'!B$1:J$1048576,3,0))</f>
        <v>Small Arms and Light Weapons (SALW)</v>
      </c>
      <c r="AU1047132" s="13" t="str">
        <f aca="true">IF(AG1047132=1,(OFFSET(I1047132,0,0,COUNTIF(#REF!,A1047132),1)),"")</f>
        <v/>
      </c>
      <c r="AV1047132" s="5" t="n">
        <f aca="false">VLOOKUP($I1047132,'[1]Price List, Weapons &amp; Items'!B$1:L$1048576,COLUMN('[1]Price List, Weapons &amp; Items'!$L$11)-1,0)</f>
        <v>0</v>
      </c>
      <c r="AW1047132" s="5" t="n">
        <f aca="false">IF(U1047132="Yes",1,0)</f>
        <v>1</v>
      </c>
      <c r="AX1047132" s="5" t="n">
        <f aca="false">IF(D1047132="Military",IF(OR(IFERROR(SEARCH("equipment",E1047132,1),0)&gt;0,IFERROR(SEARCH("weapons",E1047132,1),0)&gt;0),1,0),0)</f>
        <v>1</v>
      </c>
      <c r="AY1047132" s="5" t="str">
        <f aca="false">IFERROR(IF(VALUE(TEXT(C1047132,"mm"))=IF(AK1047132&gt;12,AK1047132-12,AK1047132),".",IF(TEXT(C1047132,"mm")="01",".",1)),"Value is not in date format")</f>
        <v>.</v>
      </c>
      <c r="AZ1047132" s="5" t="str">
        <f aca="false">IF(AND(A1047132=A1047131,C1047132=C1047131)=TRUE(),IF(F1047132=F1047131,".","1"),".")</f>
        <v>.</v>
      </c>
      <c r="BA1047132" s="5" t="str">
        <f aca="false">IF(AND(_xlfn.ISFORMULA(R1047132),_xlfn.ISFORMULA(S1047132),_xlfn.ISFORMULA(T1047132))=TRUE(),".",1)</f>
        <v>.</v>
      </c>
      <c r="BB1047132" s="5" t="str">
        <f aca="false">IF(T1047132&lt;&gt;".",IF(T1047132&gt;S1047132,1,"."),".")</f>
        <v>.</v>
      </c>
      <c r="BC1047132" s="5" t="n">
        <f aca="false">IFERROR(VLOOKUP(B1047132,'[1]Share, Heavy Weapons to Ukraine'!B$1:AA$1048576,COLUMN('[1]Share, Heavy Weapons to Ukraine'!C1047141)-1,0),0)</f>
        <v>1</v>
      </c>
      <c r="BD1047132" s="5" t="n">
        <f aca="false">VLOOKUP(Sheet1!B1047132,'[1]Country Summary (€)'!B$1:F$1048576,COLUMN('[1]Country Summary (€)'!C1047142)-1,FALSE())</f>
        <v>0</v>
      </c>
      <c r="BE1047132" s="5" t="str">
        <f aca="false">IF(AND(AG1047132=1,D1047132="Military",H1047132&lt;&gt;"Not given")=TRUE(),IF(SUMIFS(#REF!,#REF!,A1047132)&gt;0,ABS((SUMIFS(#REF!,#REF!,A1047132)/VLOOKUP("USD",'[1]Exchange Rates'!B$1:C$1048576,2,0)))/S1047132,"."),".")</f>
        <v>.</v>
      </c>
      <c r="BF1047132" s="1" t="str">
        <f aca="false">IF(AND(AG1047132=1,D1047132="Military",H1047132&lt;&gt;"Not given")=TRUE(),IF(SUMIFS(#REF!,#REF!,A1047132)&gt;0,IF((ABS((SUMIFS(#REF!,#REF!,A1047132)/VLOOKUP("USD",'[1]Exchange Rates'!B$1:C$1048576,2,0)))/S1047132)&gt;1,(SUMIFS(#REF!,#REF!,A1047132)-S1047132)/S1047132,(S1047132-SUMIFS(#REF!,#REF!,A1047132))/SUMIFS(#REF!,#REF!,A1047132)),"."),".")</f>
        <v>.</v>
      </c>
    </row>
    <row r="1047133" customFormat="false" ht="15.75" hidden="false" customHeight="true" outlineLevel="0" collapsed="false">
      <c r="A1047133" s="37" t="s">
        <v>444</v>
      </c>
      <c r="B1047133" s="37" t="s">
        <v>57</v>
      </c>
      <c r="C1047133" s="38" t="n">
        <v>44888</v>
      </c>
      <c r="D1047133" s="37" t="s">
        <v>105</v>
      </c>
      <c r="E1047133" s="37" t="s">
        <v>370</v>
      </c>
      <c r="F1047133" s="90" t="s">
        <v>466</v>
      </c>
      <c r="G1047133" s="5" t="s">
        <v>61</v>
      </c>
      <c r="H1047133" s="53" t="n">
        <v>400000000</v>
      </c>
      <c r="I1047133" s="1" t="s">
        <v>231</v>
      </c>
      <c r="J1047133" s="7" t="str">
        <f aca="false">VLOOKUP($I1047133,'[1]Price List, Weapons &amp; Items'!B$1:C$1048576,2,0)</f>
        <v>Ammunition for heavy weapon</v>
      </c>
      <c r="K1047133" s="7" t="str">
        <f aca="false">IF(I1047133=".",I1047133,VLOOKUP($I1047133,'[1]Price List, Weapons &amp; Items'!B$1:D$1048576,3,0))</f>
        <v>227mm MLRS ammunition</v>
      </c>
      <c r="L1047133" s="8" t="n">
        <f aca="false">VLOOKUP(I1047133,'[1]Price List, Weapons &amp; Items'!B$1:E$1048576,4,0)</f>
        <v>0</v>
      </c>
      <c r="M1047133" s="9" t="s">
        <v>166</v>
      </c>
      <c r="N1047133" s="9" t="s">
        <v>166</v>
      </c>
      <c r="O1047133" s="9" t="n">
        <f aca="false">VLOOKUP($I1047133,'[1]Price List, Weapons &amp; Items'!B$1:G$1048576,6,0)</f>
        <v>150000</v>
      </c>
      <c r="P1047133" s="6" t="str">
        <f aca="false">IF(TYPE(M1047133)=1,IF(TYPE(O1047133)=1,M1047133*O1047133,"No price"),".")</f>
        <v>.</v>
      </c>
      <c r="Q1047133" s="6" t="str">
        <f aca="false">IF(TYPE(N1047133)=1,IF(TYPE(O1047133)=1,N1047133*O1047133,"No price"),".")</f>
        <v>.</v>
      </c>
      <c r="R1047133" s="6" t="str">
        <f aca="false">IF(AG1047133=1,IF(H1047133&lt;&gt;"Not given",H1047133,IF(TYPE(H1047133)=2,IF(SUMIFS(#REF!,#REF!,A1047133)&gt;0,SUMIFS(#REF!,#REF!,A1047133),"."),"Format error")),"")</f>
        <v/>
      </c>
      <c r="S1047133" s="6" t="str">
        <f aca="false">IF(AND(AG1047133=1,R1047133&lt;&gt;".")=TRUE(),R1047133/VLOOKUP(G1047133,'[1]Exchange Rates'!B$1:C$1048576,2,0),IF(R1047133=".",".",""))</f>
        <v/>
      </c>
      <c r="T1047133" s="6" t="str">
        <f aca="false">IF(AG1047133=1,IF(AI1047133="Value is not given at all",".",IF(AI1047133="Value is given by the source",S1047133,IF(AI1047133="Value is calculated with prices",(IF(SUMIFS(#REF!,#REF!,A1047133)&gt;0,SUMIFS(#REF!,#REF!,A1047133),"."))/VLOOKUP("USD",'[1]Exchange Rates'!B$1:C$1048576,2,0),"Error with coding"))),"")</f>
        <v/>
      </c>
      <c r="U1047133" s="5" t="s">
        <v>63</v>
      </c>
      <c r="V1047133" s="42" t="s">
        <v>467</v>
      </c>
      <c r="W1047133" s="34" t="s">
        <v>95</v>
      </c>
      <c r="X1047133" s="45" t="s">
        <v>99</v>
      </c>
      <c r="Y1047133" s="34" t="s">
        <v>184</v>
      </c>
      <c r="Z1047133" s="5" t="n">
        <v>0</v>
      </c>
      <c r="AA1047133" s="5" t="n">
        <v>0</v>
      </c>
      <c r="AB1047133" s="5" t="n">
        <f aca="false">IF(AND(D1047133="Humanitarian", AE1047133&lt;&gt;"."), 1, 0)</f>
        <v>0</v>
      </c>
      <c r="AC1047133" s="5" t="n">
        <f aca="false">IF(OR(M1047133="undisclosed", M1047133="."), 0, IF(M1047133=N1047133, 1, 0))</f>
        <v>0</v>
      </c>
      <c r="AD1047133" s="5" t="n">
        <v>0</v>
      </c>
      <c r="AE1047133" s="91" t="s">
        <v>62</v>
      </c>
      <c r="AF1047133" s="12" t="str">
        <f aca="false">""</f>
        <v/>
      </c>
      <c r="AG1047133" s="36" t="n">
        <v>0</v>
      </c>
      <c r="AH1047133" s="36" t="s">
        <v>66</v>
      </c>
      <c r="AI1047133" s="36" t="s">
        <v>67</v>
      </c>
      <c r="AJ1047133" s="36" t="n">
        <v>1</v>
      </c>
      <c r="AK1047133" s="36" t="n">
        <v>11</v>
      </c>
      <c r="AL1047133" s="36" t="n">
        <v>0</v>
      </c>
      <c r="AM1047133" s="36" t="n">
        <f aca="false">IF(OR(AN1047133="2022-2023",AN1047133=2022), 1, 0)</f>
        <v>1</v>
      </c>
      <c r="AN1047133" s="36" t="s">
        <v>68</v>
      </c>
      <c r="AO1047133" s="36" t="n">
        <f aca="false">VLOOKUP($I1047133,'[1]Price List, Weapons &amp; Items'!B$1:F$1048576,5,0)</f>
        <v>1</v>
      </c>
      <c r="AP1047133" s="36" t="n">
        <f aca="false">IF(AND(AO1047133=1,M1047133="undisclosed")=TRUE(),1,0)</f>
        <v>1</v>
      </c>
      <c r="AQ1047133" s="36" t="n">
        <f aca="false">IF(AND(AO1047133=1,N1047133="undisclosed")=TRUE(),1,0)</f>
        <v>1</v>
      </c>
      <c r="AR1047133" s="36" t="n">
        <f aca="false">IFERROR(IF(SEARCH("ammuni",I1047133,1)&gt;0,1,0),0)</f>
        <v>1</v>
      </c>
      <c r="AS1047133" s="5" t="str">
        <f aca="false">VLOOKUP($I1047133,'[1]Price List, Weapons &amp; Items'!B$1:L$1048576,COLUMN('[1]Price List, Weapons &amp; Items'!$J$11)-1,0)</f>
        <v>Media reports (incl. social media)</v>
      </c>
      <c r="AT1047133" s="5" t="str">
        <f aca="false">IF(I1047133=".",".",VLOOKUP($I1047133,'[1]Price List, Weapons &amp; Items'!B$1:J$1048576,3,0))</f>
        <v>227mm MLRS ammunition</v>
      </c>
      <c r="AU1047133" s="13" t="str">
        <f aca="true">IF(AG1047133=1,(OFFSET(I1047133,0,0,COUNTIF(#REF!,A1047133),1)),"")</f>
        <v/>
      </c>
      <c r="AV1047133" s="5" t="str">
        <f aca="false">VLOOKUP($I1047133,'[1]Price List, Weapons &amp; Items'!B$1:L$1048576,COLUMN('[1]Price List, Weapons &amp; Items'!$L$11)-1,0)</f>
        <v>no price, 0 count</v>
      </c>
      <c r="AW1047133" s="5" t="n">
        <f aca="false">IF(U1047133="Yes",1,0)</f>
        <v>1</v>
      </c>
      <c r="AX1047133" s="5" t="n">
        <f aca="false">IF(D1047133="Military",IF(OR(IFERROR(SEARCH("equipment",E1047133,1),0)&gt;0,IFERROR(SEARCH("weapons",E1047133,1),0)&gt;0),1,0),0)</f>
        <v>1</v>
      </c>
      <c r="AY1047133" s="5" t="str">
        <f aca="false">IFERROR(IF(VALUE(TEXT(C1047133,"mm"))=IF(AK1047133&gt;12,AK1047133-12,AK1047133),".",IF(TEXT(C1047133,"mm")="01",".",1)),"Value is not in date format")</f>
        <v>.</v>
      </c>
      <c r="AZ1047133" s="5" t="str">
        <f aca="false">IF(AND(A1047133=A1047132,C1047133=C1047132)=TRUE(),IF(F1047133=F1047132,".","1"),".")</f>
        <v>.</v>
      </c>
      <c r="BA1047133" s="5" t="str">
        <f aca="false">IF(AND(_xlfn.ISFORMULA(R1047133),_xlfn.ISFORMULA(S1047133),_xlfn.ISFORMULA(T1047133))=TRUE(),".",1)</f>
        <v>.</v>
      </c>
      <c r="BB1047133" s="5" t="str">
        <f aca="false">IF(T1047133&lt;&gt;".",IF(T1047133&gt;S1047133,1,"."),".")</f>
        <v>.</v>
      </c>
      <c r="BC1047133" s="5" t="n">
        <f aca="false">IFERROR(VLOOKUP(B1047133,'[1]Share, Heavy Weapons to Ukraine'!B$1:AA$1048576,COLUMN('[1]Share, Heavy Weapons to Ukraine'!C1047142)-1,0),0)</f>
        <v>1</v>
      </c>
      <c r="BD1047133" s="5" t="n">
        <f aca="false">VLOOKUP(Sheet1!B1047133,'[1]Country Summary (€)'!B$1:F$1048576,COLUMN('[1]Country Summary (€)'!C1047143)-1,FALSE())</f>
        <v>0</v>
      </c>
      <c r="BE1047133" s="5" t="str">
        <f aca="false">IF(AND(AG1047133=1,D1047133="Military",H1047133&lt;&gt;"Not given")=TRUE(),IF(SUMIFS(#REF!,#REF!,A1047133)&gt;0,ABS((SUMIFS(#REF!,#REF!,A1047133)/VLOOKUP("USD",'[1]Exchange Rates'!B$1:C$1048576,2,0)))/S1047133,"."),".")</f>
        <v>.</v>
      </c>
      <c r="BF1047133" s="1" t="str">
        <f aca="false">IF(AND(AG1047133=1,D1047133="Military",H1047133&lt;&gt;"Not given")=TRUE(),IF(SUMIFS(#REF!,#REF!,A1047133)&gt;0,IF((ABS((SUMIFS(#REF!,#REF!,A1047133)/VLOOKUP("USD",'[1]Exchange Rates'!B$1:C$1048576,2,0)))/S1047133)&gt;1,(SUMIFS(#REF!,#REF!,A1047133)-S1047133)/S1047133,(S1047133-SUMIFS(#REF!,#REF!,A1047133))/SUMIFS(#REF!,#REF!,A1047133)),"."),".")</f>
        <v>.</v>
      </c>
    </row>
    <row r="1047134" customFormat="false" ht="15.75" hidden="false" customHeight="true" outlineLevel="0" collapsed="false">
      <c r="A1047134" s="37" t="s">
        <v>444</v>
      </c>
      <c r="B1047134" s="37" t="s">
        <v>57</v>
      </c>
      <c r="C1047134" s="38" t="n">
        <v>44888</v>
      </c>
      <c r="D1047134" s="37" t="s">
        <v>105</v>
      </c>
      <c r="E1047134" s="37" t="s">
        <v>370</v>
      </c>
      <c r="F1047134" s="90" t="s">
        <v>466</v>
      </c>
      <c r="G1047134" s="5" t="s">
        <v>61</v>
      </c>
      <c r="H1047134" s="53" t="n">
        <v>400000000</v>
      </c>
      <c r="I1047134" s="1" t="s">
        <v>452</v>
      </c>
      <c r="J1047134" s="7" t="str">
        <f aca="false">VLOOKUP($I1047134,'[1]Price List, Weapons &amp; Items'!B$1:C$1048576,2,0)</f>
        <v>Ammunition for heavy weapon</v>
      </c>
      <c r="K1047134" s="7" t="str">
        <f aca="false">IF(I1047134=".",I1047134,VLOOKUP($I1047134,'[1]Price List, Weapons &amp; Items'!B$1:D$1048576,3,0))</f>
        <v>artillery round</v>
      </c>
      <c r="L1047134" s="8" t="n">
        <f aca="false">VLOOKUP(I1047134,'[1]Price List, Weapons &amp; Items'!B$1:E$1048576,4,0)</f>
        <v>0</v>
      </c>
      <c r="M1047134" s="9" t="n">
        <v>200</v>
      </c>
      <c r="N1047134" s="9" t="s">
        <v>166</v>
      </c>
      <c r="O1047134" s="9" t="n">
        <f aca="false">VLOOKUP($I1047134,'[1]Price List, Weapons &amp; Items'!B$1:G$1048576,6,0)</f>
        <v>112800</v>
      </c>
      <c r="P1047134" s="6" t="str">
        <f aca="false">IF(TYPE(M1047134)=1,IF(TYPE(O1047134)=1,M1047134*O1047134,"No price"),".")</f>
        <v>No price</v>
      </c>
      <c r="Q1047134" s="6" t="str">
        <f aca="false">IF(TYPE(N1047134)=1,IF(TYPE(O1047134)=1,N1047134*O1047134,"No price"),".")</f>
        <v>.</v>
      </c>
      <c r="R1047134" s="6" t="str">
        <f aca="false">IF(AG1047134=1,IF(H1047134&lt;&gt;"Not given",H1047134,IF(TYPE(H1047134)=2,IF(SUMIFS(#REF!,#REF!,A1047134)&gt;0,SUMIFS(#REF!,#REF!,A1047134),"."),"Format error")),"")</f>
        <v/>
      </c>
      <c r="S1047134" s="6" t="str">
        <f aca="false">IF(AND(AG1047134=1,R1047134&lt;&gt;".")=TRUE(),R1047134/VLOOKUP(G1047134,'[1]Exchange Rates'!B$1:C$1048576,2,0),IF(R1047134=".",".",""))</f>
        <v/>
      </c>
      <c r="T1047134" s="6" t="str">
        <f aca="false">IF(AG1047134=1,IF(AI1047134="Value is not given at all",".",IF(AI1047134="Value is given by the source",S1047134,IF(AI1047134="Value is calculated with prices",(IF(SUMIFS(#REF!,#REF!,A1047134)&gt;0,SUMIFS(#REF!,#REF!,A1047134),"."))/VLOOKUP("USD",'[1]Exchange Rates'!B$1:C$1048576,2,0),"Error with coding"))),"")</f>
        <v/>
      </c>
      <c r="U1047134" s="5" t="s">
        <v>63</v>
      </c>
      <c r="V1047134" s="42" t="s">
        <v>467</v>
      </c>
      <c r="W1047134" s="34" t="s">
        <v>95</v>
      </c>
      <c r="X1047134" s="45" t="s">
        <v>99</v>
      </c>
      <c r="Y1047134" s="34" t="s">
        <v>186</v>
      </c>
      <c r="Z1047134" s="5" t="n">
        <v>0</v>
      </c>
      <c r="AA1047134" s="5" t="n">
        <v>0</v>
      </c>
      <c r="AB1047134" s="5" t="n">
        <f aca="false">IF(AND(D1047134="Humanitarian", AE1047134&lt;&gt;"."), 1, 0)</f>
        <v>0</v>
      </c>
      <c r="AC1047134" s="5" t="n">
        <f aca="false">IF(OR(M1047134="undisclosed", M1047134="."), 0, IF(M1047134=N1047134, 1, 0))</f>
        <v>0</v>
      </c>
      <c r="AD1047134" s="5" t="n">
        <v>0</v>
      </c>
      <c r="AE1047134" s="91" t="s">
        <v>62</v>
      </c>
      <c r="AF1047134" s="12" t="str">
        <f aca="false">""</f>
        <v/>
      </c>
      <c r="AG1047134" s="36" t="n">
        <v>0</v>
      </c>
      <c r="AH1047134" s="36" t="s">
        <v>66</v>
      </c>
      <c r="AI1047134" s="36" t="s">
        <v>67</v>
      </c>
      <c r="AJ1047134" s="36" t="n">
        <v>1</v>
      </c>
      <c r="AK1047134" s="36" t="n">
        <v>11</v>
      </c>
      <c r="AL1047134" s="36" t="n">
        <v>0</v>
      </c>
      <c r="AM1047134" s="36" t="n">
        <f aca="false">IF(OR(AN1047134="2022-2023",AN1047134=2022), 1, 0)</f>
        <v>1</v>
      </c>
      <c r="AN1047134" s="36" t="s">
        <v>68</v>
      </c>
      <c r="AO1047134" s="36" t="n">
        <f aca="false">VLOOKUP($I1047134,'[1]Price List, Weapons &amp; Items'!B$1:F$1048576,5,0)</f>
        <v>0</v>
      </c>
      <c r="AP1047134" s="36" t="n">
        <f aca="false">IF(AND(AO1047134=1,M1047134="undisclosed")=TRUE(),1,0)</f>
        <v>0</v>
      </c>
      <c r="AQ1047134" s="36" t="n">
        <f aca="false">IF(AND(AO1047134=1,N1047134="undisclosed")=TRUE(),1,0)</f>
        <v>0</v>
      </c>
      <c r="AR1047134" s="36" t="n">
        <f aca="false">IFERROR(IF(SEARCH("ammuni",I1047134,1)&gt;0,1,0),0)</f>
        <v>0</v>
      </c>
      <c r="AS1047134" s="5" t="str">
        <f aca="false">VLOOKUP($I1047134,'[1]Price List, Weapons &amp; Items'!B$1:L$1048576,COLUMN('[1]Price List, Weapons &amp; Items'!$J$11)-1,0)</f>
        <v>Miscellaneous</v>
      </c>
      <c r="AT1047134" s="5" t="str">
        <f aca="false">IF(I1047134=".",".",VLOOKUP($I1047134,'[1]Price List, Weapons &amp; Items'!B$1:J$1048576,3,0))</f>
        <v>artillery round</v>
      </c>
      <c r="AU1047134" s="13" t="str">
        <f aca="true">IF(AG1047134=1,(OFFSET(I1047134,0,0,COUNTIF(#REF!,A1047134),1)),"")</f>
        <v/>
      </c>
      <c r="AV1047134" s="5" t="n">
        <f aca="false">VLOOKUP($I1047134,'[1]Price List, Weapons &amp; Items'!B$1:L$1048576,COLUMN('[1]Price List, Weapons &amp; Items'!$L$11)-1,0)</f>
        <v>0</v>
      </c>
      <c r="AW1047134" s="5" t="n">
        <f aca="false">IF(U1047134="Yes",1,0)</f>
        <v>1</v>
      </c>
      <c r="AX1047134" s="5" t="n">
        <f aca="false">IF(D1047134="Military",IF(OR(IFERROR(SEARCH("equipment",E1047134,1),0)&gt;0,IFERROR(SEARCH("weapons",E1047134,1),0)&gt;0),1,0),0)</f>
        <v>1</v>
      </c>
      <c r="AY1047134" s="5" t="str">
        <f aca="false">IFERROR(IF(VALUE(TEXT(C1047134,"mm"))=IF(AK1047134&gt;12,AK1047134-12,AK1047134),".",IF(TEXT(C1047134,"mm")="01",".",1)),"Value is not in date format")</f>
        <v>.</v>
      </c>
      <c r="AZ1047134" s="5" t="str">
        <f aca="false">IF(AND(A1047134=A1047133,C1047134=C1047133)=TRUE(),IF(F1047134=F1047133,".","1"),".")</f>
        <v>.</v>
      </c>
      <c r="BA1047134" s="5" t="str">
        <f aca="false">IF(AND(_xlfn.ISFORMULA(R1047134),_xlfn.ISFORMULA(S1047134),_xlfn.ISFORMULA(T1047134))=TRUE(),".",1)</f>
        <v>.</v>
      </c>
      <c r="BB1047134" s="5" t="str">
        <f aca="false">IF(T1047134&lt;&gt;".",IF(T1047134&gt;S1047134,1,"."),".")</f>
        <v>.</v>
      </c>
      <c r="BC1047134" s="5" t="n">
        <f aca="false">IFERROR(VLOOKUP(B1047134,'[1]Share, Heavy Weapons to Ukraine'!B$1:AA$1048576,COLUMN('[1]Share, Heavy Weapons to Ukraine'!C1047143)-1,0),0)</f>
        <v>1</v>
      </c>
      <c r="BD1047134" s="5" t="n">
        <f aca="false">VLOOKUP(Sheet1!B1047134,'[1]Country Summary (€)'!B$1:F$1048576,COLUMN('[1]Country Summary (€)'!C1047144)-1,FALSE())</f>
        <v>0</v>
      </c>
      <c r="BE1047134" s="5" t="str">
        <f aca="false">IF(AND(AG1047134=1,D1047134="Military",H1047134&lt;&gt;"Not given")=TRUE(),IF(SUMIFS(#REF!,#REF!,A1047134)&gt;0,ABS((SUMIFS(#REF!,#REF!,A1047134)/VLOOKUP("USD",'[1]Exchange Rates'!B$1:C$1048576,2,0)))/S1047134,"."),".")</f>
        <v>.</v>
      </c>
      <c r="BF1047134" s="1" t="str">
        <f aca="false">IF(AND(AG1047134=1,D1047134="Military",H1047134&lt;&gt;"Not given")=TRUE(),IF(SUMIFS(#REF!,#REF!,A1047134)&gt;0,IF((ABS((SUMIFS(#REF!,#REF!,A1047134)/VLOOKUP("USD",'[1]Exchange Rates'!B$1:C$1048576,2,0)))/S1047134)&gt;1,(SUMIFS(#REF!,#REF!,A1047134)-S1047134)/S1047134,(S1047134-SUMIFS(#REF!,#REF!,A1047134))/SUMIFS(#REF!,#REF!,A1047134)),"."),".")</f>
        <v>.</v>
      </c>
    </row>
    <row r="1047135" customFormat="false" ht="15.75" hidden="false" customHeight="true" outlineLevel="0" collapsed="false">
      <c r="A1047135" s="37" t="s">
        <v>444</v>
      </c>
      <c r="B1047135" s="37" t="s">
        <v>57</v>
      </c>
      <c r="C1047135" s="38" t="n">
        <v>44888</v>
      </c>
      <c r="D1047135" s="37" t="s">
        <v>105</v>
      </c>
      <c r="E1047135" s="37" t="s">
        <v>370</v>
      </c>
      <c r="F1047135" s="90" t="s">
        <v>466</v>
      </c>
      <c r="G1047135" s="5" t="s">
        <v>61</v>
      </c>
      <c r="H1047135" s="53" t="n">
        <v>400000000</v>
      </c>
      <c r="I1047135" s="1" t="s">
        <v>280</v>
      </c>
      <c r="J1047135" s="7" t="str">
        <f aca="false">VLOOKUP($I1047135,'[1]Price List, Weapons &amp; Items'!B$1:C$1048576,2,0)</f>
        <v>Ammunition for heavy weapon</v>
      </c>
      <c r="K1047135" s="7" t="str">
        <f aca="false">IF(I1047135=".",I1047135,VLOOKUP($I1047135,'[1]Price List, Weapons &amp; Items'!B$1:D$1048576,3,0))</f>
        <v>Mortar ammunition</v>
      </c>
      <c r="L1047135" s="8" t="n">
        <f aca="false">VLOOKUP(I1047135,'[1]Price List, Weapons &amp; Items'!B$1:E$1048576,4,0)</f>
        <v>0</v>
      </c>
      <c r="M1047135" s="9" t="n">
        <v>10000</v>
      </c>
      <c r="N1047135" s="9" t="s">
        <v>166</v>
      </c>
      <c r="O1047135" s="9" t="n">
        <f aca="false">VLOOKUP($I1047135,'[1]Price List, Weapons &amp; Items'!B$1:G$1048576,6,0)</f>
        <v>109.89</v>
      </c>
      <c r="P1047135" s="6" t="str">
        <f aca="false">IF(TYPE(M1047135)=1,IF(TYPE(O1047135)=1,M1047135*O1047135,"No price"),".")</f>
        <v>No price</v>
      </c>
      <c r="Q1047135" s="6" t="str">
        <f aca="false">IF(TYPE(N1047135)=1,IF(TYPE(O1047135)=1,N1047135*O1047135,"No price"),".")</f>
        <v>.</v>
      </c>
      <c r="R1047135" s="6" t="str">
        <f aca="false">IF(AG1047135=1,IF(H1047135&lt;&gt;"Not given",H1047135,IF(TYPE(H1047135)=2,IF(SUMIFS(#REF!,#REF!,A1047135)&gt;0,SUMIFS(#REF!,#REF!,A1047135),"."),"Format error")),"")</f>
        <v/>
      </c>
      <c r="S1047135" s="6" t="str">
        <f aca="false">IF(AND(AG1047135=1,R1047135&lt;&gt;".")=TRUE(),R1047135/VLOOKUP(G1047135,'[1]Exchange Rates'!B$1:C$1048576,2,0),IF(R1047135=".",".",""))</f>
        <v/>
      </c>
      <c r="T1047135" s="6" t="str">
        <f aca="false">IF(AG1047135=1,IF(AI1047135="Value is not given at all",".",IF(AI1047135="Value is given by the source",S1047135,IF(AI1047135="Value is calculated with prices",(IF(SUMIFS(#REF!,#REF!,A1047135)&gt;0,SUMIFS(#REF!,#REF!,A1047135),"."))/VLOOKUP("USD",'[1]Exchange Rates'!B$1:C$1048576,2,0),"Error with coding"))),"")</f>
        <v/>
      </c>
      <c r="U1047135" s="5" t="s">
        <v>63</v>
      </c>
      <c r="V1047135" s="42" t="s">
        <v>467</v>
      </c>
      <c r="W1047135" s="34" t="s">
        <v>95</v>
      </c>
      <c r="X1047135" s="45" t="s">
        <v>99</v>
      </c>
      <c r="Y1047135" s="34" t="s">
        <v>188</v>
      </c>
      <c r="Z1047135" s="5" t="n">
        <v>0</v>
      </c>
      <c r="AA1047135" s="5" t="n">
        <v>0</v>
      </c>
      <c r="AB1047135" s="5" t="n">
        <f aca="false">IF(AND(D1047135="Humanitarian", AE1047135&lt;&gt;"."), 1, 0)</f>
        <v>0</v>
      </c>
      <c r="AC1047135" s="5" t="n">
        <f aca="false">IF(OR(M1047135="undisclosed", M1047135="."), 0, IF(M1047135=N1047135, 1, 0))</f>
        <v>0</v>
      </c>
      <c r="AD1047135" s="5" t="n">
        <v>0</v>
      </c>
      <c r="AE1047135" s="91" t="s">
        <v>62</v>
      </c>
      <c r="AF1047135" s="12" t="str">
        <f aca="false">""</f>
        <v/>
      </c>
      <c r="AG1047135" s="36" t="n">
        <v>0</v>
      </c>
      <c r="AH1047135" s="36" t="s">
        <v>66</v>
      </c>
      <c r="AI1047135" s="36" t="s">
        <v>67</v>
      </c>
      <c r="AJ1047135" s="36" t="n">
        <v>1</v>
      </c>
      <c r="AK1047135" s="36" t="n">
        <v>11</v>
      </c>
      <c r="AL1047135" s="36" t="n">
        <v>0</v>
      </c>
      <c r="AM1047135" s="36" t="n">
        <f aca="false">IF(OR(AN1047135="2022-2023",AN1047135=2022), 1, 0)</f>
        <v>1</v>
      </c>
      <c r="AN1047135" s="36" t="s">
        <v>68</v>
      </c>
      <c r="AO1047135" s="36" t="n">
        <f aca="false">VLOOKUP($I1047135,'[1]Price List, Weapons &amp; Items'!B$1:F$1048576,5,0)</f>
        <v>0</v>
      </c>
      <c r="AP1047135" s="36" t="n">
        <f aca="false">IF(AND(AO1047135=1,M1047135="undisclosed")=TRUE(),1,0)</f>
        <v>0</v>
      </c>
      <c r="AQ1047135" s="36" t="n">
        <f aca="false">IF(AND(AO1047135=1,N1047135="undisclosed")=TRUE(),1,0)</f>
        <v>0</v>
      </c>
      <c r="AR1047135" s="36" t="n">
        <f aca="false">IFERROR(IF(SEARCH("ammuni",I1047135,1)&gt;0,1,0),0)</f>
        <v>0</v>
      </c>
      <c r="AS1047135" s="5" t="str">
        <f aca="false">VLOOKUP($I1047135,'[1]Price List, Weapons &amp; Items'!B$1:L$1048576,COLUMN('[1]Price List, Weapons &amp; Items'!$J$11)-1,0)</f>
        <v>Government information</v>
      </c>
      <c r="AT1047135" s="5" t="str">
        <f aca="false">IF(I1047135=".",".",VLOOKUP($I1047135,'[1]Price List, Weapons &amp; Items'!B$1:J$1048576,3,0))</f>
        <v>Mortar ammunition</v>
      </c>
      <c r="AU1047135" s="13" t="str">
        <f aca="true">IF(AG1047135=1,(OFFSET(I1047135,0,0,COUNTIF(#REF!,A1047135),1)),"")</f>
        <v/>
      </c>
      <c r="AV1047135" s="5" t="n">
        <f aca="false">VLOOKUP($I1047135,'[1]Price List, Weapons &amp; Items'!B$1:L$1048576,COLUMN('[1]Price List, Weapons &amp; Items'!$L$11)-1,0)</f>
        <v>0</v>
      </c>
      <c r="AW1047135" s="5" t="n">
        <f aca="false">IF(U1047135="Yes",1,0)</f>
        <v>1</v>
      </c>
      <c r="AX1047135" s="5" t="n">
        <f aca="false">IF(D1047135="Military",IF(OR(IFERROR(SEARCH("equipment",E1047135,1),0)&gt;0,IFERROR(SEARCH("weapons",E1047135,1),0)&gt;0),1,0),0)</f>
        <v>1</v>
      </c>
      <c r="AY1047135" s="5" t="str">
        <f aca="false">IFERROR(IF(VALUE(TEXT(C1047135,"mm"))=IF(AK1047135&gt;12,AK1047135-12,AK1047135),".",IF(TEXT(C1047135,"mm")="01",".",1)),"Value is not in date format")</f>
        <v>.</v>
      </c>
      <c r="AZ1047135" s="5" t="str">
        <f aca="false">IF(AND(A1047135=A1047134,C1047135=C1047134)=TRUE(),IF(F1047135=F1047134,".","1"),".")</f>
        <v>.</v>
      </c>
      <c r="BA1047135" s="5" t="str">
        <f aca="false">IF(AND(_xlfn.ISFORMULA(R1047135),_xlfn.ISFORMULA(S1047135),_xlfn.ISFORMULA(T1047135))=TRUE(),".",1)</f>
        <v>.</v>
      </c>
      <c r="BB1047135" s="5" t="str">
        <f aca="false">IF(T1047135&lt;&gt;".",IF(T1047135&gt;S1047135,1,"."),".")</f>
        <v>.</v>
      </c>
      <c r="BC1047135" s="5" t="n">
        <f aca="false">IFERROR(VLOOKUP(B1047135,'[1]Share, Heavy Weapons to Ukraine'!B$1:AA$1048576,COLUMN('[1]Share, Heavy Weapons to Ukraine'!C1047144)-1,0),0)</f>
        <v>1</v>
      </c>
      <c r="BD1047135" s="5" t="n">
        <f aca="false">VLOOKUP(Sheet1!B1047135,'[1]Country Summary (€)'!B$1:F$1048576,COLUMN('[1]Country Summary (€)'!C1047145)-1,FALSE())</f>
        <v>0</v>
      </c>
      <c r="BE1047135" s="5" t="str">
        <f aca="false">IF(AND(AG1047135=1,D1047135="Military",H1047135&lt;&gt;"Not given")=TRUE(),IF(SUMIFS(#REF!,#REF!,A1047135)&gt;0,ABS((SUMIFS(#REF!,#REF!,A1047135)/VLOOKUP("USD",'[1]Exchange Rates'!B$1:C$1048576,2,0)))/S1047135,"."),".")</f>
        <v>.</v>
      </c>
      <c r="BF1047135" s="1" t="str">
        <f aca="false">IF(AND(AG1047135=1,D1047135="Military",H1047135&lt;&gt;"Not given")=TRUE(),IF(SUMIFS(#REF!,#REF!,A1047135)&gt;0,IF((ABS((SUMIFS(#REF!,#REF!,A1047135)/VLOOKUP("USD",'[1]Exchange Rates'!B$1:C$1048576,2,0)))/S1047135)&gt;1,(SUMIFS(#REF!,#REF!,A1047135)-S1047135)/S1047135,(S1047135-SUMIFS(#REF!,#REF!,A1047135))/SUMIFS(#REF!,#REF!,A1047135)),"."),".")</f>
        <v>.</v>
      </c>
    </row>
    <row r="1047136" customFormat="false" ht="15.75" hidden="false" customHeight="true" outlineLevel="0" collapsed="false">
      <c r="A1047136" s="37" t="s">
        <v>444</v>
      </c>
      <c r="B1047136" s="37" t="s">
        <v>57</v>
      </c>
      <c r="C1047136" s="38" t="n">
        <v>44888</v>
      </c>
      <c r="D1047136" s="37" t="s">
        <v>105</v>
      </c>
      <c r="E1047136" s="37" t="s">
        <v>370</v>
      </c>
      <c r="F1047136" s="90" t="s">
        <v>466</v>
      </c>
      <c r="G1047136" s="5" t="s">
        <v>61</v>
      </c>
      <c r="H1047136" s="53" t="n">
        <v>400000000</v>
      </c>
      <c r="I1047136" s="1" t="s">
        <v>303</v>
      </c>
      <c r="J1047136" s="7" t="str">
        <f aca="false">VLOOKUP($I1047136,'[1]Price List, Weapons &amp; Items'!B$1:C$1048576,2,0)</f>
        <v>Ammunition for heavy weapon</v>
      </c>
      <c r="K1047136" s="7" t="str">
        <f aca="false">IF(I1047136=".",I1047136,VLOOKUP($I1047136,'[1]Price List, Weapons &amp; Items'!B$1:D$1048576,3,0))</f>
        <v>Missile</v>
      </c>
      <c r="L1047136" s="8" t="n">
        <f aca="false">VLOOKUP(I1047136,'[1]Price List, Weapons &amp; Items'!B$1:E$1048576,4,0)</f>
        <v>0</v>
      </c>
      <c r="M1047136" s="9" t="s">
        <v>166</v>
      </c>
      <c r="N1047136" s="9" t="s">
        <v>166</v>
      </c>
      <c r="O1047136" s="9" t="n">
        <f aca="false">VLOOKUP($I1047136,'[1]Price List, Weapons &amp; Items'!B$1:G$1048576,6,0)</f>
        <v>557000</v>
      </c>
      <c r="P1047136" s="6" t="str">
        <f aca="false">IF(TYPE(M1047136)=1,IF(TYPE(O1047136)=1,M1047136*O1047136,"No price"),".")</f>
        <v>.</v>
      </c>
      <c r="Q1047136" s="6" t="str">
        <f aca="false">IF(TYPE(N1047136)=1,IF(TYPE(O1047136)=1,N1047136*O1047136,"No price"),".")</f>
        <v>.</v>
      </c>
      <c r="R1047136" s="6" t="str">
        <f aca="false">IF(AG1047136=1,IF(H1047136&lt;&gt;"Not given",H1047136,IF(TYPE(H1047136)=2,IF(SUMIFS(#REF!,#REF!,A1047136)&gt;0,SUMIFS(#REF!,#REF!,A1047136),"."),"Format error")),"")</f>
        <v/>
      </c>
      <c r="S1047136" s="6" t="str">
        <f aca="false">IF(AND(AG1047136=1,R1047136&lt;&gt;".")=TRUE(),R1047136/VLOOKUP(G1047136,'[1]Exchange Rates'!B$1:C$1048576,2,0),IF(R1047136=".",".",""))</f>
        <v/>
      </c>
      <c r="T1047136" s="6" t="str">
        <f aca="false">IF(AG1047136=1,IF(AI1047136="Value is not given at all",".",IF(AI1047136="Value is given by the source",S1047136,IF(AI1047136="Value is calculated with prices",(IF(SUMIFS(#REF!,#REF!,A1047136)&gt;0,SUMIFS(#REF!,#REF!,A1047136),"."))/VLOOKUP("USD",'[1]Exchange Rates'!B$1:C$1048576,2,0),"Error with coding"))),"")</f>
        <v/>
      </c>
      <c r="U1047136" s="5" t="s">
        <v>63</v>
      </c>
      <c r="V1047136" s="42" t="s">
        <v>467</v>
      </c>
      <c r="W1047136" s="34" t="s">
        <v>95</v>
      </c>
      <c r="X1047136" s="45" t="s">
        <v>99</v>
      </c>
      <c r="Y1047136" s="34" t="s">
        <v>191</v>
      </c>
      <c r="Z1047136" s="5" t="n">
        <v>0</v>
      </c>
      <c r="AA1047136" s="5" t="n">
        <v>0</v>
      </c>
      <c r="AB1047136" s="5" t="n">
        <f aca="false">IF(AND(D1047136="Humanitarian", AE1047136&lt;&gt;"."), 1, 0)</f>
        <v>0</v>
      </c>
      <c r="AC1047136" s="5" t="n">
        <f aca="false">IF(OR(M1047136="undisclosed", M1047136="."), 0, IF(M1047136=N1047136, 1, 0))</f>
        <v>0</v>
      </c>
      <c r="AD1047136" s="5" t="n">
        <v>0</v>
      </c>
      <c r="AE1047136" s="91" t="s">
        <v>62</v>
      </c>
      <c r="AF1047136" s="12" t="str">
        <f aca="false">""</f>
        <v/>
      </c>
      <c r="AG1047136" s="36" t="n">
        <v>0</v>
      </c>
      <c r="AH1047136" s="36" t="s">
        <v>66</v>
      </c>
      <c r="AI1047136" s="36" t="s">
        <v>67</v>
      </c>
      <c r="AJ1047136" s="36" t="n">
        <v>1</v>
      </c>
      <c r="AK1047136" s="36" t="n">
        <v>11</v>
      </c>
      <c r="AL1047136" s="36" t="n">
        <v>0</v>
      </c>
      <c r="AM1047136" s="36" t="n">
        <f aca="false">IF(OR(AN1047136="2022-2023",AN1047136=2022), 1, 0)</f>
        <v>1</v>
      </c>
      <c r="AN1047136" s="36" t="s">
        <v>68</v>
      </c>
      <c r="AO1047136" s="36" t="n">
        <f aca="false">VLOOKUP($I1047136,'[1]Price List, Weapons &amp; Items'!B$1:F$1048576,5,0)</f>
        <v>0</v>
      </c>
      <c r="AP1047136" s="36" t="n">
        <f aca="false">IF(AND(AO1047136=1,M1047136="undisclosed")=TRUE(),1,0)</f>
        <v>0</v>
      </c>
      <c r="AQ1047136" s="36" t="n">
        <f aca="false">IF(AND(AO1047136=1,N1047136="undisclosed")=TRUE(),1,0)</f>
        <v>0</v>
      </c>
      <c r="AR1047136" s="36" t="n">
        <f aca="false">IFERROR(IF(SEARCH("ammuni",I1047136,1)&gt;0,1,0),0)</f>
        <v>0</v>
      </c>
      <c r="AS1047136" s="5" t="str">
        <f aca="false">VLOOKUP($I1047136,'[1]Price List, Weapons &amp; Items'!B$1:L$1048576,COLUMN('[1]Price List, Weapons &amp; Items'!$J$11)-1,0)</f>
        <v>Miscellaneous</v>
      </c>
      <c r="AT1047136" s="5" t="str">
        <f aca="false">IF(I1047136=".",".",VLOOKUP($I1047136,'[1]Price List, Weapons &amp; Items'!B$1:J$1048576,3,0))</f>
        <v>Missile</v>
      </c>
      <c r="AU1047136" s="13" t="str">
        <f aca="true">IF(AG1047136=1,(OFFSET(I1047136,0,0,COUNTIF(#REF!,A1047136),1)),"")</f>
        <v/>
      </c>
      <c r="AV1047136" s="5" t="str">
        <f aca="false">VLOOKUP($I1047136,'[1]Price List, Weapons &amp; Items'!B$1:L$1048576,COLUMN('[1]Price List, Weapons &amp; Items'!$L$11)-1,0)</f>
        <v>no price, 0 count</v>
      </c>
      <c r="AW1047136" s="5" t="n">
        <f aca="false">IF(U1047136="Yes",1,0)</f>
        <v>1</v>
      </c>
      <c r="AX1047136" s="5" t="n">
        <f aca="false">IF(D1047136="Military",IF(OR(IFERROR(SEARCH("equipment",E1047136,1),0)&gt;0,IFERROR(SEARCH("weapons",E1047136,1),0)&gt;0),1,0),0)</f>
        <v>1</v>
      </c>
      <c r="AY1047136" s="5" t="str">
        <f aca="false">IFERROR(IF(VALUE(TEXT(C1047136,"mm"))=IF(AK1047136&gt;12,AK1047136-12,AK1047136),".",IF(TEXT(C1047136,"mm")="01",".",1)),"Value is not in date format")</f>
        <v>.</v>
      </c>
      <c r="AZ1047136" s="5" t="str">
        <f aca="false">IF(AND(A1047136=A1047135,C1047136=C1047135)=TRUE(),IF(F1047136=F1047135,".","1"),".")</f>
        <v>.</v>
      </c>
      <c r="BA1047136" s="5" t="str">
        <f aca="false">IF(AND(_xlfn.ISFORMULA(R1047136),_xlfn.ISFORMULA(S1047136),_xlfn.ISFORMULA(T1047136))=TRUE(),".",1)</f>
        <v>.</v>
      </c>
      <c r="BB1047136" s="5" t="str">
        <f aca="false">IF(T1047136&lt;&gt;".",IF(T1047136&gt;S1047136,1,"."),".")</f>
        <v>.</v>
      </c>
      <c r="BC1047136" s="5" t="n">
        <f aca="false">IFERROR(VLOOKUP(B1047136,'[1]Share, Heavy Weapons to Ukraine'!B$1:AA$1048576,COLUMN('[1]Share, Heavy Weapons to Ukraine'!C1047145)-1,0),0)</f>
        <v>1</v>
      </c>
      <c r="BD1047136" s="5" t="n">
        <f aca="false">VLOOKUP(Sheet1!B1047136,'[1]Country Summary (€)'!B$1:F$1048576,COLUMN('[1]Country Summary (€)'!C1047146)-1,FALSE())</f>
        <v>0</v>
      </c>
      <c r="BE1047136" s="5" t="str">
        <f aca="false">IF(AND(AG1047136=1,D1047136="Military",H1047136&lt;&gt;"Not given")=TRUE(),IF(SUMIFS(#REF!,#REF!,A1047136)&gt;0,ABS((SUMIFS(#REF!,#REF!,A1047136)/VLOOKUP("USD",'[1]Exchange Rates'!B$1:C$1048576,2,0)))/S1047136,"."),".")</f>
        <v>.</v>
      </c>
      <c r="BF1047136" s="1" t="str">
        <f aca="false">IF(AND(AG1047136=1,D1047136="Military",H1047136&lt;&gt;"Not given")=TRUE(),IF(SUMIFS(#REF!,#REF!,A1047136)&gt;0,IF((ABS((SUMIFS(#REF!,#REF!,A1047136)/VLOOKUP("USD",'[1]Exchange Rates'!B$1:C$1048576,2,0)))/S1047136)&gt;1,(SUMIFS(#REF!,#REF!,A1047136)-S1047136)/S1047136,(S1047136-SUMIFS(#REF!,#REF!,A1047136))/SUMIFS(#REF!,#REF!,A1047136)),"."),".")</f>
        <v>.</v>
      </c>
    </row>
    <row r="1047137" customFormat="false" ht="15.75" hidden="false" customHeight="true" outlineLevel="0" collapsed="false">
      <c r="A1047137" s="37" t="s">
        <v>444</v>
      </c>
      <c r="B1047137" s="37" t="s">
        <v>57</v>
      </c>
      <c r="C1047137" s="38" t="n">
        <v>44888</v>
      </c>
      <c r="D1047137" s="37" t="s">
        <v>105</v>
      </c>
      <c r="E1047137" s="37" t="s">
        <v>370</v>
      </c>
      <c r="F1047137" s="90" t="s">
        <v>466</v>
      </c>
      <c r="G1047137" s="5" t="s">
        <v>61</v>
      </c>
      <c r="H1047137" s="53" t="n">
        <v>400000000</v>
      </c>
      <c r="I1047137" s="1" t="s">
        <v>333</v>
      </c>
      <c r="J1047137" s="7" t="str">
        <f aca="false">VLOOKUP($I1047137,'[1]Price List, Weapons &amp; Items'!B$1:C$1048576,2,0)</f>
        <v>Heavy weapon</v>
      </c>
      <c r="K1047137" s="7" t="str">
        <f aca="false">IF(I1047137=".",I1047137,VLOOKUP($I1047137,'[1]Price List, Weapons &amp; Items'!B$1:D$1048576,3,0))</f>
        <v>Armored Utility Vehicle (AUV)</v>
      </c>
      <c r="L1047137" s="8" t="n">
        <f aca="false">VLOOKUP(I1047137,'[1]Price List, Weapons &amp; Items'!B$1:E$1048576,4,0)</f>
        <v>0</v>
      </c>
      <c r="M1047137" s="9" t="n">
        <v>150</v>
      </c>
      <c r="N1047137" s="9" t="s">
        <v>166</v>
      </c>
      <c r="O1047137" s="9" t="n">
        <f aca="false">VLOOKUP($I1047137,'[1]Price List, Weapons &amp; Items'!B$1:G$1048576,6,0)</f>
        <v>254717</v>
      </c>
      <c r="P1047137" s="6" t="str">
        <f aca="false">IF(TYPE(M1047137)=1,IF(TYPE(O1047137)=1,M1047137*O1047137,"No price"),".")</f>
        <v>No price</v>
      </c>
      <c r="Q1047137" s="6" t="str">
        <f aca="false">IF(TYPE(N1047137)=1,IF(TYPE(O1047137)=1,N1047137*O1047137,"No price"),".")</f>
        <v>.</v>
      </c>
      <c r="R1047137" s="6" t="str">
        <f aca="false">IF(AG1047137=1,IF(H1047137&lt;&gt;"Not given",H1047137,IF(TYPE(H1047137)=2,IF(SUMIFS(#REF!,#REF!,A1047137)&gt;0,SUMIFS(#REF!,#REF!,A1047137),"."),"Format error")),"")</f>
        <v/>
      </c>
      <c r="S1047137" s="6" t="str">
        <f aca="false">IF(AND(AG1047137=1,R1047137&lt;&gt;".")=TRUE(),R1047137/VLOOKUP(G1047137,'[1]Exchange Rates'!B$1:C$1048576,2,0),IF(R1047137=".",".",""))</f>
        <v/>
      </c>
      <c r="T1047137" s="6" t="str">
        <f aca="false">IF(AG1047137=1,IF(AI1047137="Value is not given at all",".",IF(AI1047137="Value is given by the source",S1047137,IF(AI1047137="Value is calculated with prices",(IF(SUMIFS(#REF!,#REF!,A1047137)&gt;0,SUMIFS(#REF!,#REF!,A1047137),"."))/VLOOKUP("USD",'[1]Exchange Rates'!B$1:C$1048576,2,0),"Error with coding"))),"")</f>
        <v/>
      </c>
      <c r="U1047137" s="5" t="s">
        <v>63</v>
      </c>
      <c r="V1047137" s="42" t="s">
        <v>467</v>
      </c>
      <c r="W1047137" s="34" t="s">
        <v>95</v>
      </c>
      <c r="X1047137" s="45" t="s">
        <v>99</v>
      </c>
      <c r="Y1047137" s="34" t="s">
        <v>192</v>
      </c>
      <c r="Z1047137" s="5" t="n">
        <v>0</v>
      </c>
      <c r="AA1047137" s="5" t="n">
        <v>0</v>
      </c>
      <c r="AB1047137" s="5" t="n">
        <f aca="false">IF(AND(D1047137="Humanitarian", AE1047137&lt;&gt;"."), 1, 0)</f>
        <v>0</v>
      </c>
      <c r="AC1047137" s="5" t="n">
        <f aca="false">IF(OR(M1047137="undisclosed", M1047137="."), 0, IF(M1047137=N1047137, 1, 0))</f>
        <v>0</v>
      </c>
      <c r="AD1047137" s="5" t="n">
        <v>0</v>
      </c>
      <c r="AE1047137" s="91" t="s">
        <v>62</v>
      </c>
      <c r="AF1047137" s="12" t="str">
        <f aca="false">""</f>
        <v/>
      </c>
      <c r="AG1047137" s="36" t="n">
        <v>0</v>
      </c>
      <c r="AH1047137" s="36" t="s">
        <v>66</v>
      </c>
      <c r="AI1047137" s="36" t="s">
        <v>67</v>
      </c>
      <c r="AJ1047137" s="36" t="n">
        <v>1</v>
      </c>
      <c r="AK1047137" s="36" t="n">
        <v>11</v>
      </c>
      <c r="AL1047137" s="36" t="n">
        <v>0</v>
      </c>
      <c r="AM1047137" s="36" t="n">
        <f aca="false">IF(OR(AN1047137="2022-2023",AN1047137=2022), 1, 0)</f>
        <v>1</v>
      </c>
      <c r="AN1047137" s="36" t="s">
        <v>68</v>
      </c>
      <c r="AO1047137" s="36" t="n">
        <f aca="false">VLOOKUP($I1047137,'[1]Price List, Weapons &amp; Items'!B$1:F$1048576,5,0)</f>
        <v>1</v>
      </c>
      <c r="AP1047137" s="36" t="n">
        <f aca="false">IF(AND(AO1047137=1,M1047137="undisclosed")=TRUE(),1,0)</f>
        <v>0</v>
      </c>
      <c r="AQ1047137" s="36" t="n">
        <f aca="false">IF(AND(AO1047137=1,N1047137="undisclosed")=TRUE(),1,0)</f>
        <v>1</v>
      </c>
      <c r="AR1047137" s="36" t="n">
        <f aca="false">IFERROR(IF(SEARCH("ammuni",I1047137,1)&gt;0,1,0),0)</f>
        <v>0</v>
      </c>
      <c r="AS1047137" s="5" t="str">
        <f aca="false">VLOOKUP($I1047137,'[1]Price List, Weapons &amp; Items'!B$1:L$1048576,COLUMN('[1]Price List, Weapons &amp; Items'!$J$11)-1,0)</f>
        <v>Military media (incl. websites)</v>
      </c>
      <c r="AT1047137" s="5" t="str">
        <f aca="false">IF(I1047137=".",".",VLOOKUP($I1047137,'[1]Price List, Weapons &amp; Items'!B$1:J$1048576,3,0))</f>
        <v>Armored Utility Vehicle (AUV)</v>
      </c>
      <c r="AU1047137" s="13" t="str">
        <f aca="true">IF(AG1047137=1,(OFFSET(I1047137,0,0,COUNTIF(#REF!,A1047137),1)),"")</f>
        <v/>
      </c>
      <c r="AV1047137" s="5" t="n">
        <f aca="false">VLOOKUP($I1047137,'[1]Price List, Weapons &amp; Items'!B$1:L$1048576,COLUMN('[1]Price List, Weapons &amp; Items'!$L$11)-1,0)</f>
        <v>0</v>
      </c>
      <c r="AW1047137" s="5" t="n">
        <f aca="false">IF(U1047137="Yes",1,0)</f>
        <v>1</v>
      </c>
      <c r="AX1047137" s="5" t="n">
        <f aca="false">IF(D1047137="Military",IF(OR(IFERROR(SEARCH("equipment",E1047137,1),0)&gt;0,IFERROR(SEARCH("weapons",E1047137,1),0)&gt;0),1,0),0)</f>
        <v>1</v>
      </c>
      <c r="AY1047137" s="5" t="str">
        <f aca="false">IFERROR(IF(VALUE(TEXT(C1047137,"mm"))=IF(AK1047137&gt;12,AK1047137-12,AK1047137),".",IF(TEXT(C1047137,"mm")="01",".",1)),"Value is not in date format")</f>
        <v>.</v>
      </c>
      <c r="AZ1047137" s="5" t="str">
        <f aca="false">IF(AND(A1047137=A1047136,C1047137=C1047136)=TRUE(),IF(F1047137=F1047136,".","1"),".")</f>
        <v>.</v>
      </c>
      <c r="BA1047137" s="5" t="str">
        <f aca="false">IF(AND(_xlfn.ISFORMULA(R1047137),_xlfn.ISFORMULA(S1047137),_xlfn.ISFORMULA(T1047137))=TRUE(),".",1)</f>
        <v>.</v>
      </c>
      <c r="BB1047137" s="5" t="str">
        <f aca="false">IF(T1047137&lt;&gt;".",IF(T1047137&gt;S1047137,1,"."),".")</f>
        <v>.</v>
      </c>
      <c r="BC1047137" s="5" t="n">
        <f aca="false">IFERROR(VLOOKUP(B1047137,'[1]Share, Heavy Weapons to Ukraine'!B$1:AA$1048576,COLUMN('[1]Share, Heavy Weapons to Ukraine'!C1047146)-1,0),0)</f>
        <v>1</v>
      </c>
      <c r="BD1047137" s="5" t="n">
        <f aca="false">VLOOKUP(Sheet1!B1047137,'[1]Country Summary (€)'!B$1:F$1048576,COLUMN('[1]Country Summary (€)'!C1047147)-1,FALSE())</f>
        <v>0</v>
      </c>
      <c r="BE1047137" s="5" t="str">
        <f aca="false">IF(AND(AG1047137=1,D1047137="Military",H1047137&lt;&gt;"Not given")=TRUE(),IF(SUMIFS(#REF!,#REF!,A1047137)&gt;0,ABS((SUMIFS(#REF!,#REF!,A1047137)/VLOOKUP("USD",'[1]Exchange Rates'!B$1:C$1048576,2,0)))/S1047137,"."),".")</f>
        <v>.</v>
      </c>
      <c r="BF1047137" s="1" t="str">
        <f aca="false">IF(AND(AG1047137=1,D1047137="Military",H1047137&lt;&gt;"Not given")=TRUE(),IF(SUMIFS(#REF!,#REF!,A1047137)&gt;0,IF((ABS((SUMIFS(#REF!,#REF!,A1047137)/VLOOKUP("USD",'[1]Exchange Rates'!B$1:C$1048576,2,0)))/S1047137)&gt;1,(SUMIFS(#REF!,#REF!,A1047137)-S1047137)/S1047137,(S1047137-SUMIFS(#REF!,#REF!,A1047137))/SUMIFS(#REF!,#REF!,A1047137)),"."),".")</f>
        <v>.</v>
      </c>
    </row>
    <row r="1047138" customFormat="false" ht="15.75" hidden="false" customHeight="true" outlineLevel="0" collapsed="false">
      <c r="A1047138" s="37" t="s">
        <v>444</v>
      </c>
      <c r="B1047138" s="37" t="s">
        <v>57</v>
      </c>
      <c r="C1047138" s="38" t="n">
        <v>44888</v>
      </c>
      <c r="D1047138" s="37" t="s">
        <v>105</v>
      </c>
      <c r="E1047138" s="37" t="s">
        <v>370</v>
      </c>
      <c r="F1047138" s="90" t="s">
        <v>466</v>
      </c>
      <c r="G1047138" s="5" t="s">
        <v>61</v>
      </c>
      <c r="H1047138" s="53" t="n">
        <v>400000000</v>
      </c>
      <c r="I1047138" s="1" t="s">
        <v>222</v>
      </c>
      <c r="J1047138" s="7" t="str">
        <f aca="false">VLOOKUP($I1047138,'[1]Price List, Weapons &amp; Items'!B$1:C$1048576,2,0)</f>
        <v>Military equipment</v>
      </c>
      <c r="K1047138" s="7" t="str">
        <f aca="false">IF(I1047138=".",I1047138,VLOOKUP($I1047138,'[1]Price List, Weapons &amp; Items'!B$1:D$1048576,3,0))</f>
        <v>Military equipment</v>
      </c>
      <c r="L1047138" s="8" t="n">
        <f aca="false">VLOOKUP(I1047138,'[1]Price List, Weapons &amp; Items'!B$1:E$1048576,4,0)</f>
        <v>0</v>
      </c>
      <c r="M1047138" s="9" t="n">
        <v>100</v>
      </c>
      <c r="N1047138" s="9" t="s">
        <v>166</v>
      </c>
      <c r="O1047138" s="9" t="n">
        <f aca="false">VLOOKUP($I1047138,'[1]Price List, Weapons &amp; Items'!B$1:G$1048576,6,0)</f>
        <v>350000</v>
      </c>
      <c r="P1047138" s="6" t="str">
        <f aca="false">IF(TYPE(M1047138)=1,IF(TYPE(O1047138)=1,M1047138*O1047138,"No price"),".")</f>
        <v>No price</v>
      </c>
      <c r="Q1047138" s="6" t="str">
        <f aca="false">IF(TYPE(N1047138)=1,IF(TYPE(O1047138)=1,N1047138*O1047138,"No price"),".")</f>
        <v>.</v>
      </c>
      <c r="R1047138" s="6" t="str">
        <f aca="false">IF(AG1047138=1,IF(H1047138&lt;&gt;"Not given",H1047138,IF(TYPE(H1047138)=2,IF(SUMIFS(#REF!,#REF!,A1047138)&gt;0,SUMIFS(#REF!,#REF!,A1047138),"."),"Format error")),"")</f>
        <v/>
      </c>
      <c r="S1047138" s="6" t="str">
        <f aca="false">IF(AND(AG1047138=1,R1047138&lt;&gt;".")=TRUE(),R1047138/VLOOKUP(G1047138,'[1]Exchange Rates'!B$1:C$1048576,2,0),IF(R1047138=".",".",""))</f>
        <v/>
      </c>
      <c r="T1047138" s="6" t="str">
        <f aca="false">IF(AG1047138=1,IF(AI1047138="Value is not given at all",".",IF(AI1047138="Value is given by the source",S1047138,IF(AI1047138="Value is calculated with prices",(IF(SUMIFS(#REF!,#REF!,A1047138)&gt;0,SUMIFS(#REF!,#REF!,A1047138),"."))/VLOOKUP("USD",'[1]Exchange Rates'!B$1:C$1048576,2,0),"Error with coding"))),"")</f>
        <v/>
      </c>
      <c r="U1047138" s="5" t="s">
        <v>63</v>
      </c>
      <c r="V1047138" s="42" t="s">
        <v>467</v>
      </c>
      <c r="W1047138" s="34" t="s">
        <v>95</v>
      </c>
      <c r="X1047138" s="45" t="s">
        <v>99</v>
      </c>
      <c r="Y1047138" s="34" t="s">
        <v>194</v>
      </c>
      <c r="Z1047138" s="5" t="n">
        <v>0</v>
      </c>
      <c r="AA1047138" s="5" t="n">
        <v>0</v>
      </c>
      <c r="AB1047138" s="5" t="n">
        <f aca="false">IF(AND(D1047138="Humanitarian", AE1047138&lt;&gt;"."), 1, 0)</f>
        <v>0</v>
      </c>
      <c r="AC1047138" s="5" t="n">
        <f aca="false">IF(OR(M1047138="undisclosed", M1047138="."), 0, IF(M1047138=N1047138, 1, 0))</f>
        <v>0</v>
      </c>
      <c r="AD1047138" s="5" t="n">
        <v>0</v>
      </c>
      <c r="AE1047138" s="91" t="s">
        <v>62</v>
      </c>
      <c r="AF1047138" s="12" t="str">
        <f aca="false">""</f>
        <v/>
      </c>
      <c r="AG1047138" s="36" t="n">
        <v>0</v>
      </c>
      <c r="AH1047138" s="36" t="s">
        <v>66</v>
      </c>
      <c r="AI1047138" s="36" t="s">
        <v>67</v>
      </c>
      <c r="AJ1047138" s="36" t="n">
        <v>1</v>
      </c>
      <c r="AK1047138" s="36" t="n">
        <v>11</v>
      </c>
      <c r="AL1047138" s="36" t="n">
        <v>0</v>
      </c>
      <c r="AM1047138" s="36" t="n">
        <f aca="false">IF(OR(AN1047138="2022-2023",AN1047138=2022), 1, 0)</f>
        <v>1</v>
      </c>
      <c r="AN1047138" s="36" t="s">
        <v>68</v>
      </c>
      <c r="AO1047138" s="36" t="n">
        <f aca="false">VLOOKUP($I1047138,'[1]Price List, Weapons &amp; Items'!B$1:F$1048576,5,0)</f>
        <v>0</v>
      </c>
      <c r="AP1047138" s="36" t="n">
        <f aca="false">IF(AND(AO1047138=1,M1047138="undisclosed")=TRUE(),1,0)</f>
        <v>0</v>
      </c>
      <c r="AQ1047138" s="36" t="n">
        <f aca="false">IF(AND(AO1047138=1,N1047138="undisclosed")=TRUE(),1,0)</f>
        <v>0</v>
      </c>
      <c r="AR1047138" s="36" t="n">
        <f aca="false">IFERROR(IF(SEARCH("ammuni",I1047138,1)&gt;0,1,0),0)</f>
        <v>0</v>
      </c>
      <c r="AS1047138" s="5" t="str">
        <f aca="false">VLOOKUP($I1047138,'[1]Price List, Weapons &amp; Items'!B$1:L$1048576,COLUMN('[1]Price List, Weapons &amp; Items'!$J$11)-1,0)</f>
        <v>Media reports (incl. social media)</v>
      </c>
      <c r="AT1047138" s="5" t="str">
        <f aca="false">IF(I1047138=".",".",VLOOKUP($I1047138,'[1]Price List, Weapons &amp; Items'!B$1:J$1048576,3,0))</f>
        <v>Military equipment</v>
      </c>
      <c r="AU1047138" s="13" t="str">
        <f aca="true">IF(AG1047138=1,(OFFSET(I1047138,0,0,COUNTIF(#REF!,A1047138),1)),"")</f>
        <v/>
      </c>
      <c r="AV1047138" s="5" t="n">
        <f aca="false">VLOOKUP($I1047138,'[1]Price List, Weapons &amp; Items'!B$1:L$1048576,COLUMN('[1]Price List, Weapons &amp; Items'!$L$11)-1,0)</f>
        <v>0</v>
      </c>
      <c r="AW1047138" s="5" t="n">
        <f aca="false">IF(U1047138="Yes",1,0)</f>
        <v>1</v>
      </c>
      <c r="AX1047138" s="5" t="n">
        <f aca="false">IF(D1047138="Military",IF(OR(IFERROR(SEARCH("equipment",E1047138,1),0)&gt;0,IFERROR(SEARCH("weapons",E1047138,1),0)&gt;0),1,0),0)</f>
        <v>1</v>
      </c>
      <c r="AY1047138" s="5" t="str">
        <f aca="false">IFERROR(IF(VALUE(TEXT(C1047138,"mm"))=IF(AK1047138&gt;12,AK1047138-12,AK1047138),".",IF(TEXT(C1047138,"mm")="01",".",1)),"Value is not in date format")</f>
        <v>.</v>
      </c>
      <c r="AZ1047138" s="5" t="str">
        <f aca="false">IF(AND(A1047138=A1047137,C1047138=C1047137)=TRUE(),IF(F1047138=F1047137,".","1"),".")</f>
        <v>.</v>
      </c>
      <c r="BA1047138" s="5" t="str">
        <f aca="false">IF(AND(_xlfn.ISFORMULA(R1047138),_xlfn.ISFORMULA(S1047138),_xlfn.ISFORMULA(T1047138))=TRUE(),".",1)</f>
        <v>.</v>
      </c>
      <c r="BB1047138" s="5" t="str">
        <f aca="false">IF(T1047138&lt;&gt;".",IF(T1047138&gt;S1047138,1,"."),".")</f>
        <v>.</v>
      </c>
      <c r="BC1047138" s="5" t="n">
        <f aca="false">IFERROR(VLOOKUP(B1047138,'[1]Share, Heavy Weapons to Ukraine'!B$1:AA$1048576,COLUMN('[1]Share, Heavy Weapons to Ukraine'!C1047147)-1,0),0)</f>
        <v>1</v>
      </c>
      <c r="BD1047138" s="5" t="n">
        <f aca="false">VLOOKUP(Sheet1!B1047138,'[1]Country Summary (€)'!B$1:F$1048576,COLUMN('[1]Country Summary (€)'!C1047148)-1,FALSE())</f>
        <v>0</v>
      </c>
      <c r="BE1047138" s="5" t="str">
        <f aca="false">IF(AND(AG1047138=1,D1047138="Military",H1047138&lt;&gt;"Not given")=TRUE(),IF(SUMIFS(#REF!,#REF!,A1047138)&gt;0,ABS((SUMIFS(#REF!,#REF!,A1047138)/VLOOKUP("USD",'[1]Exchange Rates'!B$1:C$1048576,2,0)))/S1047138,"."),".")</f>
        <v>.</v>
      </c>
      <c r="BF1047138" s="1" t="str">
        <f aca="false">IF(AND(AG1047138=1,D1047138="Military",H1047138&lt;&gt;"Not given")=TRUE(),IF(SUMIFS(#REF!,#REF!,A1047138)&gt;0,IF((ABS((SUMIFS(#REF!,#REF!,A1047138)/VLOOKUP("USD",'[1]Exchange Rates'!B$1:C$1048576,2,0)))/S1047138)&gt;1,(SUMIFS(#REF!,#REF!,A1047138)-S1047138)/S1047138,(S1047138-SUMIFS(#REF!,#REF!,A1047138))/SUMIFS(#REF!,#REF!,A1047138)),"."),".")</f>
        <v>.</v>
      </c>
    </row>
    <row r="1047139" customFormat="false" ht="15.75" hidden="false" customHeight="true" outlineLevel="0" collapsed="false">
      <c r="A1047139" s="37" t="s">
        <v>444</v>
      </c>
      <c r="B1047139" s="37" t="s">
        <v>57</v>
      </c>
      <c r="C1047139" s="38" t="n">
        <v>44888</v>
      </c>
      <c r="D1047139" s="37" t="s">
        <v>105</v>
      </c>
      <c r="E1047139" s="37" t="s">
        <v>370</v>
      </c>
      <c r="F1047139" s="90" t="s">
        <v>466</v>
      </c>
      <c r="G1047139" s="5" t="s">
        <v>61</v>
      </c>
      <c r="H1047139" s="53" t="n">
        <v>400000000</v>
      </c>
      <c r="I1047139" s="1" t="s">
        <v>362</v>
      </c>
      <c r="J1047139" s="7" t="str">
        <f aca="false">VLOOKUP($I1047139,'[1]Price List, Weapons &amp; Items'!B$1:C$1048576,2,0)</f>
        <v>Ammunition for light infantry</v>
      </c>
      <c r="K1047139" s="7" t="str">
        <f aca="false">IF(I1047139=".",I1047139,VLOOKUP($I1047139,'[1]Price List, Weapons &amp; Items'!B$1:D$1048576,3,0))</f>
        <v>Small Arms and Light Weapons (SALW) ammunition</v>
      </c>
      <c r="L1047139" s="8" t="n">
        <f aca="false">VLOOKUP(I1047139,'[1]Price List, Weapons &amp; Items'!B$1:E$1048576,4,0)</f>
        <v>0</v>
      </c>
      <c r="M1047139" s="9" t="n">
        <v>20000000</v>
      </c>
      <c r="N1047139" s="9" t="s">
        <v>166</v>
      </c>
      <c r="O1047139" s="9" t="n">
        <f aca="false">VLOOKUP($I1047139,'[1]Price List, Weapons &amp; Items'!B$1:G$1048576,6,0)</f>
        <v>0.47</v>
      </c>
      <c r="P1047139" s="6" t="str">
        <f aca="false">IF(TYPE(M1047139)=1,IF(TYPE(O1047139)=1,M1047139*O1047139,"No price"),".")</f>
        <v>No price</v>
      </c>
      <c r="Q1047139" s="6" t="str">
        <f aca="false">IF(TYPE(N1047139)=1,IF(TYPE(O1047139)=1,N1047139*O1047139,"No price"),".")</f>
        <v>.</v>
      </c>
      <c r="R1047139" s="6" t="str">
        <f aca="false">IF(AG1047139=1,IF(H1047139&lt;&gt;"Not given",H1047139,IF(TYPE(H1047139)=2,IF(SUMIFS(#REF!,#REF!,A1047139)&gt;0,SUMIFS(#REF!,#REF!,A1047139),"."),"Format error")),"")</f>
        <v/>
      </c>
      <c r="S1047139" s="6" t="str">
        <f aca="false">IF(AND(AG1047139=1,R1047139&lt;&gt;".")=TRUE(),R1047139/VLOOKUP(G1047139,'[1]Exchange Rates'!B$1:C$1048576,2,0),IF(R1047139=".",".",""))</f>
        <v/>
      </c>
      <c r="T1047139" s="6" t="str">
        <f aca="false">IF(AG1047139=1,IF(AI1047139="Value is not given at all",".",IF(AI1047139="Value is given by the source",S1047139,IF(AI1047139="Value is calculated with prices",(IF(SUMIFS(#REF!,#REF!,A1047139)&gt;0,SUMIFS(#REF!,#REF!,A1047139),"."))/VLOOKUP("USD",'[1]Exchange Rates'!B$1:C$1048576,2,0),"Error with coding"))),"")</f>
        <v/>
      </c>
      <c r="U1047139" s="5" t="s">
        <v>63</v>
      </c>
      <c r="V1047139" s="42" t="s">
        <v>467</v>
      </c>
      <c r="W1047139" s="34" t="s">
        <v>95</v>
      </c>
      <c r="X1047139" s="45" t="s">
        <v>99</v>
      </c>
      <c r="Y1047139" s="34" t="s">
        <v>195</v>
      </c>
      <c r="Z1047139" s="5" t="n">
        <v>0</v>
      </c>
      <c r="AA1047139" s="5" t="n">
        <v>0</v>
      </c>
      <c r="AB1047139" s="5" t="n">
        <f aca="false">IF(AND(D1047139="Humanitarian", AE1047139&lt;&gt;"."), 1, 0)</f>
        <v>0</v>
      </c>
      <c r="AC1047139" s="5" t="n">
        <f aca="false">IF(OR(M1047139="undisclosed", M1047139="."), 0, IF(M1047139=N1047139, 1, 0))</f>
        <v>0</v>
      </c>
      <c r="AD1047139" s="5" t="n">
        <v>0</v>
      </c>
      <c r="AE1047139" s="91" t="s">
        <v>62</v>
      </c>
      <c r="AF1047139" s="12" t="str">
        <f aca="false">""</f>
        <v/>
      </c>
      <c r="AG1047139" s="36" t="n">
        <v>0</v>
      </c>
      <c r="AH1047139" s="36" t="s">
        <v>66</v>
      </c>
      <c r="AI1047139" s="36" t="s">
        <v>67</v>
      </c>
      <c r="AJ1047139" s="36" t="n">
        <v>1</v>
      </c>
      <c r="AK1047139" s="36" t="n">
        <v>11</v>
      </c>
      <c r="AL1047139" s="36" t="n">
        <v>0</v>
      </c>
      <c r="AM1047139" s="36" t="n">
        <f aca="false">IF(OR(AN1047139="2022-2023",AN1047139=2022), 1, 0)</f>
        <v>1</v>
      </c>
      <c r="AN1047139" s="36" t="s">
        <v>68</v>
      </c>
      <c r="AO1047139" s="36" t="n">
        <f aca="false">VLOOKUP($I1047139,'[1]Price List, Weapons &amp; Items'!B$1:F$1048576,5,0)</f>
        <v>0</v>
      </c>
      <c r="AP1047139" s="36" t="n">
        <f aca="false">IF(AND(AO1047139=1,M1047139="undisclosed")=TRUE(),1,0)</f>
        <v>0</v>
      </c>
      <c r="AQ1047139" s="36" t="n">
        <f aca="false">IF(AND(AO1047139=1,N1047139="undisclosed")=TRUE(),1,0)</f>
        <v>0</v>
      </c>
      <c r="AR1047139" s="36" t="n">
        <f aca="false">IFERROR(IF(SEARCH("ammuni",I1047139,1)&gt;0,1,0),0)</f>
        <v>1</v>
      </c>
      <c r="AS1047139" s="5" t="str">
        <f aca="false">VLOOKUP($I1047139,'[1]Price List, Weapons &amp; Items'!B$1:L$1048576,COLUMN('[1]Price List, Weapons &amp; Items'!$J$11)-1,0)</f>
        <v>Miscellaneous</v>
      </c>
      <c r="AT1047139" s="5" t="str">
        <f aca="false">IF(I1047139=".",".",VLOOKUP($I1047139,'[1]Price List, Weapons &amp; Items'!B$1:J$1048576,3,0))</f>
        <v>Small Arms and Light Weapons (SALW) ammunition</v>
      </c>
      <c r="AU1047139" s="13" t="str">
        <f aca="true">IF(AG1047139=1,(OFFSET(I1047139,0,0,COUNTIF(#REF!,A1047139),1)),"")</f>
        <v/>
      </c>
      <c r="AV1047139" s="5" t="n">
        <f aca="false">VLOOKUP($I1047139,'[1]Price List, Weapons &amp; Items'!B$1:L$1048576,COLUMN('[1]Price List, Weapons &amp; Items'!$L$11)-1,0)</f>
        <v>0</v>
      </c>
      <c r="AW1047139" s="5" t="n">
        <f aca="false">IF(U1047139="Yes",1,0)</f>
        <v>1</v>
      </c>
      <c r="AX1047139" s="5" t="n">
        <f aca="false">IF(D1047139="Military",IF(OR(IFERROR(SEARCH("equipment",E1047139,1),0)&gt;0,IFERROR(SEARCH("weapons",E1047139,1),0)&gt;0),1,0),0)</f>
        <v>1</v>
      </c>
      <c r="AY1047139" s="5" t="str">
        <f aca="false">IFERROR(IF(VALUE(TEXT(C1047139,"mm"))=IF(AK1047139&gt;12,AK1047139-12,AK1047139),".",IF(TEXT(C1047139,"mm")="01",".",1)),"Value is not in date format")</f>
        <v>.</v>
      </c>
      <c r="AZ1047139" s="5" t="str">
        <f aca="false">IF(AND(A1047139=A1047138,C1047139=C1047138)=TRUE(),IF(F1047139=F1047138,".","1"),".")</f>
        <v>.</v>
      </c>
      <c r="BA1047139" s="5" t="str">
        <f aca="false">IF(AND(_xlfn.ISFORMULA(R1047139),_xlfn.ISFORMULA(S1047139),_xlfn.ISFORMULA(T1047139))=TRUE(),".",1)</f>
        <v>.</v>
      </c>
      <c r="BB1047139" s="5" t="str">
        <f aca="false">IF(T1047139&lt;&gt;".",IF(T1047139&gt;S1047139,1,"."),".")</f>
        <v>.</v>
      </c>
      <c r="BC1047139" s="5" t="n">
        <f aca="false">IFERROR(VLOOKUP(B1047139,'[1]Share, Heavy Weapons to Ukraine'!B$1:AA$1048576,COLUMN('[1]Share, Heavy Weapons to Ukraine'!C1047148)-1,0),0)</f>
        <v>1</v>
      </c>
      <c r="BD1047139" s="5" t="n">
        <f aca="false">VLOOKUP(Sheet1!B1047139,'[1]Country Summary (€)'!B$1:F$1048576,COLUMN('[1]Country Summary (€)'!C1047149)-1,FALSE())</f>
        <v>0</v>
      </c>
      <c r="BE1047139" s="5" t="str">
        <f aca="false">IF(AND(AG1047139=1,D1047139="Military",H1047139&lt;&gt;"Not given")=TRUE(),IF(SUMIFS(#REF!,#REF!,A1047139)&gt;0,ABS((SUMIFS(#REF!,#REF!,A1047139)/VLOOKUP("USD",'[1]Exchange Rates'!B$1:C$1048576,2,0)))/S1047139,"."),".")</f>
        <v>.</v>
      </c>
      <c r="BF1047139" s="1" t="str">
        <f aca="false">IF(AND(AG1047139=1,D1047139="Military",H1047139&lt;&gt;"Not given")=TRUE(),IF(SUMIFS(#REF!,#REF!,A1047139)&gt;0,IF((ABS((SUMIFS(#REF!,#REF!,A1047139)/VLOOKUP("USD",'[1]Exchange Rates'!B$1:C$1048576,2,0)))/S1047139)&gt;1,(SUMIFS(#REF!,#REF!,A1047139)-S1047139)/S1047139,(S1047139-SUMIFS(#REF!,#REF!,A1047139))/SUMIFS(#REF!,#REF!,A1047139)),"."),".")</f>
        <v>.</v>
      </c>
    </row>
    <row r="1047140" customFormat="false" ht="15.75" hidden="false" customHeight="true" outlineLevel="0" collapsed="false">
      <c r="A1047140" s="37" t="s">
        <v>444</v>
      </c>
      <c r="B1047140" s="37" t="s">
        <v>57</v>
      </c>
      <c r="C1047140" s="38" t="n">
        <v>44888</v>
      </c>
      <c r="D1047140" s="37" t="s">
        <v>105</v>
      </c>
      <c r="E1047140" s="37" t="s">
        <v>370</v>
      </c>
      <c r="F1047140" s="90" t="s">
        <v>466</v>
      </c>
      <c r="G1047140" s="5" t="s">
        <v>61</v>
      </c>
      <c r="H1047140" s="53" t="n">
        <v>400000000</v>
      </c>
      <c r="I1047140" s="1" t="s">
        <v>196</v>
      </c>
      <c r="J1047140" s="7" t="str">
        <f aca="false">VLOOKUP($I1047140,'[1]Price List, Weapons &amp; Items'!B$1:C$1048576,2,0)</f>
        <v>Military equipment</v>
      </c>
      <c r="K1047140" s="7" t="str">
        <f aca="false">IF(I1047140=".",I1047140,VLOOKUP($I1047140,'[1]Price List, Weapons &amp; Items'!B$1:D$1048576,3,0))</f>
        <v>spare parts</v>
      </c>
      <c r="L1047140" s="8" t="n">
        <f aca="false">VLOOKUP(I1047140,'[1]Price List, Weapons &amp; Items'!B$1:E$1048576,4,0)</f>
        <v>0</v>
      </c>
      <c r="M1047140" s="9" t="s">
        <v>166</v>
      </c>
      <c r="N1047140" s="9" t="s">
        <v>166</v>
      </c>
      <c r="O1047140" s="9" t="str">
        <f aca="false">VLOOKUP($I1047140,'[1]Price List, Weapons &amp; Items'!B$1:G$1048576,6,0)</f>
        <v>.</v>
      </c>
      <c r="P1047140" s="6" t="str">
        <f aca="false">IF(TYPE(M1047140)=1,IF(TYPE(O1047140)=1,M1047140*O1047140,"No price"),".")</f>
        <v>.</v>
      </c>
      <c r="Q1047140" s="6" t="str">
        <f aca="false">IF(TYPE(N1047140)=1,IF(TYPE(O1047140)=1,N1047140*O1047140,"No price"),".")</f>
        <v>.</v>
      </c>
      <c r="R1047140" s="6" t="str">
        <f aca="false">IF(AG1047140=1,IF(H1047140&lt;&gt;"Not given",H1047140,IF(TYPE(H1047140)=2,IF(SUMIFS(#REF!,#REF!,A1047140)&gt;0,SUMIFS(#REF!,#REF!,A1047140),"."),"Format error")),"")</f>
        <v/>
      </c>
      <c r="S1047140" s="6" t="str">
        <f aca="false">IF(AND(AG1047140=1,R1047140&lt;&gt;".")=TRUE(),R1047140/VLOOKUP(G1047140,'[1]Exchange Rates'!B$1:C$1048576,2,0),IF(R1047140=".",".",""))</f>
        <v/>
      </c>
      <c r="T1047140" s="6" t="str">
        <f aca="false">IF(AG1047140=1,IF(AI1047140="Value is not given at all",".",IF(AI1047140="Value is given by the source",S1047140,IF(AI1047140="Value is calculated with prices",(IF(SUMIFS(#REF!,#REF!,A1047140)&gt;0,SUMIFS(#REF!,#REF!,A1047140),"."))/VLOOKUP("USD",'[1]Exchange Rates'!B$1:C$1048576,2,0),"Error with coding"))),"")</f>
        <v/>
      </c>
      <c r="U1047140" s="5" t="s">
        <v>63</v>
      </c>
      <c r="V1047140" s="42" t="s">
        <v>467</v>
      </c>
      <c r="W1047140" s="34" t="s">
        <v>95</v>
      </c>
      <c r="X1047140" s="45" t="s">
        <v>99</v>
      </c>
      <c r="Y1047140" s="34" t="s">
        <v>197</v>
      </c>
      <c r="Z1047140" s="5" t="n">
        <v>0</v>
      </c>
      <c r="AA1047140" s="5" t="n">
        <v>0</v>
      </c>
      <c r="AB1047140" s="5" t="n">
        <f aca="false">IF(AND(D1047140="Humanitarian", AE1047140&lt;&gt;"."), 1, 0)</f>
        <v>0</v>
      </c>
      <c r="AC1047140" s="5" t="n">
        <f aca="false">IF(OR(M1047140="undisclosed", M1047140="."), 0, IF(M1047140=N1047140, 1, 0))</f>
        <v>0</v>
      </c>
      <c r="AD1047140" s="5" t="n">
        <v>0</v>
      </c>
      <c r="AE1047140" s="91" t="s">
        <v>62</v>
      </c>
      <c r="AF1047140" s="12" t="str">
        <f aca="false">""</f>
        <v/>
      </c>
      <c r="AG1047140" s="36" t="n">
        <v>0</v>
      </c>
      <c r="AH1047140" s="36" t="s">
        <v>66</v>
      </c>
      <c r="AI1047140" s="36" t="s">
        <v>67</v>
      </c>
      <c r="AJ1047140" s="36" t="n">
        <v>1</v>
      </c>
      <c r="AK1047140" s="36" t="n">
        <v>11</v>
      </c>
      <c r="AL1047140" s="36" t="n">
        <v>0</v>
      </c>
      <c r="AM1047140" s="36" t="n">
        <f aca="false">IF(OR(AN1047140="2022-2023",AN1047140=2022), 1, 0)</f>
        <v>1</v>
      </c>
      <c r="AN1047140" s="36" t="s">
        <v>68</v>
      </c>
      <c r="AO1047140" s="36" t="n">
        <f aca="false">VLOOKUP($I1047140,'[1]Price List, Weapons &amp; Items'!B$1:F$1048576,5,0)</f>
        <v>0</v>
      </c>
      <c r="AP1047140" s="36" t="n">
        <f aca="false">IF(AND(AO1047140=1,M1047140="undisclosed")=TRUE(),1,0)</f>
        <v>0</v>
      </c>
      <c r="AQ1047140" s="36" t="n">
        <f aca="false">IF(AND(AO1047140=1,N1047140="undisclosed")=TRUE(),1,0)</f>
        <v>0</v>
      </c>
      <c r="AR1047140" s="36" t="n">
        <f aca="false">IFERROR(IF(SEARCH("ammuni",I1047140,1)&gt;0,1,0),0)</f>
        <v>0</v>
      </c>
      <c r="AS1047140" s="5" t="str">
        <f aca="false">VLOOKUP($I1047140,'[1]Price List, Weapons &amp; Items'!B$1:L$1048576,COLUMN('[1]Price List, Weapons &amp; Items'!$J$11)-1,0)</f>
        <v>.</v>
      </c>
      <c r="AT1047140" s="5" t="str">
        <f aca="false">IF(I1047140=".",".",VLOOKUP($I1047140,'[1]Price List, Weapons &amp; Items'!B$1:J$1048576,3,0))</f>
        <v>spare parts</v>
      </c>
      <c r="AU1047140" s="13" t="str">
        <f aca="true">IF(AG1047140=1,(OFFSET(I1047140,0,0,COUNTIF(#REF!,A1047140),1)),"")</f>
        <v/>
      </c>
      <c r="AV1047140" s="5" t="str">
        <f aca="false">VLOOKUP($I1047140,'[1]Price List, Weapons &amp; Items'!B$1:L$1048576,COLUMN('[1]Price List, Weapons &amp; Items'!$L$11)-1,0)</f>
        <v>no price, 0 count</v>
      </c>
      <c r="AW1047140" s="5" t="n">
        <f aca="false">IF(U1047140="Yes",1,0)</f>
        <v>1</v>
      </c>
      <c r="AX1047140" s="5" t="n">
        <f aca="false">IF(D1047140="Military",IF(OR(IFERROR(SEARCH("equipment",E1047140,1),0)&gt;0,IFERROR(SEARCH("weapons",E1047140,1),0)&gt;0),1,0),0)</f>
        <v>1</v>
      </c>
      <c r="AY1047140" s="5" t="str">
        <f aca="false">IFERROR(IF(VALUE(TEXT(C1047140,"mm"))=IF(AK1047140&gt;12,AK1047140-12,AK1047140),".",IF(TEXT(C1047140,"mm")="01",".",1)),"Value is not in date format")</f>
        <v>.</v>
      </c>
      <c r="AZ1047140" s="5" t="str">
        <f aca="false">IF(AND(A1047140=A1047139,C1047140=C1047139)=TRUE(),IF(F1047140=F1047139,".","1"),".")</f>
        <v>.</v>
      </c>
      <c r="BA1047140" s="5" t="str">
        <f aca="false">IF(AND(_xlfn.ISFORMULA(R1047140),_xlfn.ISFORMULA(S1047140),_xlfn.ISFORMULA(T1047140))=TRUE(),".",1)</f>
        <v>.</v>
      </c>
      <c r="BB1047140" s="5" t="str">
        <f aca="false">IF(T1047140&lt;&gt;".",IF(T1047140&gt;S1047140,1,"."),".")</f>
        <v>.</v>
      </c>
      <c r="BC1047140" s="5" t="n">
        <f aca="false">IFERROR(VLOOKUP(B1047140,'[1]Share, Heavy Weapons to Ukraine'!B$1:AA$1048576,COLUMN('[1]Share, Heavy Weapons to Ukraine'!C1047149)-1,0),0)</f>
        <v>1</v>
      </c>
      <c r="BD1047140" s="5" t="n">
        <f aca="false">VLOOKUP(Sheet1!B1047140,'[1]Country Summary (€)'!B$1:F$1048576,COLUMN('[1]Country Summary (€)'!C1047150)-1,FALSE())</f>
        <v>0</v>
      </c>
      <c r="BE1047140" s="5" t="str">
        <f aca="false">IF(AND(AG1047140=1,D1047140="Military",H1047140&lt;&gt;"Not given")=TRUE(),IF(SUMIFS(#REF!,#REF!,A1047140)&gt;0,ABS((SUMIFS(#REF!,#REF!,A1047140)/VLOOKUP("USD",'[1]Exchange Rates'!B$1:C$1048576,2,0)))/S1047140,"."),".")</f>
        <v>.</v>
      </c>
      <c r="BF1047140" s="1" t="str">
        <f aca="false">IF(AND(AG1047140=1,D1047140="Military",H1047140&lt;&gt;"Not given")=TRUE(),IF(SUMIFS(#REF!,#REF!,A1047140)&gt;0,IF((ABS((SUMIFS(#REF!,#REF!,A1047140)/VLOOKUP("USD",'[1]Exchange Rates'!B$1:C$1048576,2,0)))/S1047140)&gt;1,(SUMIFS(#REF!,#REF!,A1047140)-S1047140)/S1047140,(S1047140-SUMIFS(#REF!,#REF!,A1047140))/SUMIFS(#REF!,#REF!,A1047140)),"."),".")</f>
        <v>.</v>
      </c>
    </row>
    <row r="1047141" customFormat="false" ht="15.75" hidden="false" customHeight="true" outlineLevel="0" collapsed="false">
      <c r="A1047141" s="37" t="s">
        <v>444</v>
      </c>
      <c r="B1047141" s="37" t="s">
        <v>57</v>
      </c>
      <c r="C1047141" s="38" t="n">
        <v>44888</v>
      </c>
      <c r="D1047141" s="37" t="s">
        <v>105</v>
      </c>
      <c r="E1047141" s="37" t="s">
        <v>370</v>
      </c>
      <c r="F1047141" s="90" t="s">
        <v>466</v>
      </c>
      <c r="G1047141" s="5" t="s">
        <v>61</v>
      </c>
      <c r="H1047141" s="53" t="n">
        <v>400000000</v>
      </c>
      <c r="I1047141" s="1" t="s">
        <v>469</v>
      </c>
      <c r="J1047141" s="7" t="str">
        <f aca="false">VLOOKUP($I1047141,'[1]Price List, Weapons &amp; Items'!B$1:C$1048576,2,0)</f>
        <v>Military equipment</v>
      </c>
      <c r="K1047141" s="7" t="str">
        <f aca="false">IF(I1047141=".",I1047141,VLOOKUP($I1047141,'[1]Price List, Weapons &amp; Items'!B$1:D$1048576,3,0))</f>
        <v>Military equipment</v>
      </c>
      <c r="L1047141" s="8" t="n">
        <f aca="false">VLOOKUP(I1047141,'[1]Price List, Weapons &amp; Items'!B$1:E$1048576,4,0)</f>
        <v>0</v>
      </c>
      <c r="M1047141" s="9" t="n">
        <v>200</v>
      </c>
      <c r="N1047141" s="9" t="s">
        <v>166</v>
      </c>
      <c r="O1047141" s="9" t="n">
        <f aca="false">VLOOKUP($I1047141,'[1]Price List, Weapons &amp; Items'!B$1:G$1048576,6,0)</f>
        <v>22216</v>
      </c>
      <c r="P1047141" s="6" t="str">
        <f aca="false">IF(TYPE(M1047141)=1,IF(TYPE(O1047141)=1,M1047141*O1047141,"No price"),".")</f>
        <v>No price</v>
      </c>
      <c r="Q1047141" s="6" t="str">
        <f aca="false">IF(TYPE(N1047141)=1,IF(TYPE(O1047141)=1,N1047141*O1047141,"No price"),".")</f>
        <v>.</v>
      </c>
      <c r="R1047141" s="6" t="str">
        <f aca="false">IF(AG1047141=1,IF(H1047141&lt;&gt;"Not given",H1047141,IF(TYPE(H1047141)=2,IF(SUMIFS(#REF!,#REF!,A1047141)&gt;0,SUMIFS(#REF!,#REF!,A1047141),"."),"Format error")),"")</f>
        <v/>
      </c>
      <c r="S1047141" s="6" t="str">
        <f aca="false">IF(AND(AG1047141=1,R1047141&lt;&gt;".")=TRUE(),R1047141/VLOOKUP(G1047141,'[1]Exchange Rates'!B$1:C$1048576,2,0),IF(R1047141=".",".",""))</f>
        <v/>
      </c>
      <c r="T1047141" s="6" t="str">
        <f aca="false">IF(AG1047141=1,IF(AI1047141="Value is not given at all",".",IF(AI1047141="Value is given by the source",S1047141,IF(AI1047141="Value is calculated with prices",(IF(SUMIFS(#REF!,#REF!,A1047141)&gt;0,SUMIFS(#REF!,#REF!,A1047141),"."))/VLOOKUP("USD",'[1]Exchange Rates'!B$1:C$1048576,2,0),"Error with coding"))),"")</f>
        <v/>
      </c>
      <c r="U1047141" s="5" t="s">
        <v>63</v>
      </c>
      <c r="V1047141" s="42" t="s">
        <v>467</v>
      </c>
      <c r="W1047141" s="34" t="s">
        <v>95</v>
      </c>
      <c r="X1047141" s="45" t="s">
        <v>99</v>
      </c>
      <c r="Y1047141" s="34" t="s">
        <v>200</v>
      </c>
      <c r="Z1047141" s="5" t="n">
        <v>0</v>
      </c>
      <c r="AA1047141" s="5" t="n">
        <v>0</v>
      </c>
      <c r="AB1047141" s="5" t="n">
        <f aca="false">IF(AND(D1047141="Humanitarian", AE1047141&lt;&gt;"."), 1, 0)</f>
        <v>0</v>
      </c>
      <c r="AC1047141" s="5" t="n">
        <f aca="false">IF(OR(M1047141="undisclosed", M1047141="."), 0, IF(M1047141=N1047141, 1, 0))</f>
        <v>0</v>
      </c>
      <c r="AD1047141" s="5" t="n">
        <v>0</v>
      </c>
      <c r="AE1047141" s="91" t="s">
        <v>62</v>
      </c>
      <c r="AF1047141" s="12" t="str">
        <f aca="false">""</f>
        <v/>
      </c>
      <c r="AG1047141" s="36" t="n">
        <v>0</v>
      </c>
      <c r="AH1047141" s="36" t="s">
        <v>66</v>
      </c>
      <c r="AI1047141" s="36" t="s">
        <v>67</v>
      </c>
      <c r="AJ1047141" s="36" t="n">
        <v>1</v>
      </c>
      <c r="AK1047141" s="36" t="n">
        <v>11</v>
      </c>
      <c r="AL1047141" s="36" t="n">
        <v>0</v>
      </c>
      <c r="AM1047141" s="36" t="n">
        <f aca="false">IF(OR(AN1047141="2022-2023",AN1047141=2022), 1, 0)</f>
        <v>1</v>
      </c>
      <c r="AN1047141" s="36" t="s">
        <v>68</v>
      </c>
      <c r="AO1047141" s="36" t="n">
        <f aca="false">VLOOKUP($I1047141,'[1]Price List, Weapons &amp; Items'!B$1:F$1048576,5,0)</f>
        <v>0</v>
      </c>
      <c r="AP1047141" s="36" t="n">
        <f aca="false">IF(AND(AO1047141=1,M1047141="undisclosed")=TRUE(),1,0)</f>
        <v>0</v>
      </c>
      <c r="AQ1047141" s="36" t="n">
        <f aca="false">IF(AND(AO1047141=1,N1047141="undisclosed")=TRUE(),1,0)</f>
        <v>0</v>
      </c>
      <c r="AR1047141" s="36" t="n">
        <f aca="false">IFERROR(IF(SEARCH("ammuni",I1047141,1)&gt;0,1,0),0)</f>
        <v>0</v>
      </c>
      <c r="AS1047141" s="5" t="str">
        <f aca="false">VLOOKUP($I1047141,'[1]Price List, Weapons &amp; Items'!B$1:L$1048576,COLUMN('[1]Price List, Weapons &amp; Items'!$J$11)-1,0)</f>
        <v>Government information</v>
      </c>
      <c r="AT1047141" s="5" t="str">
        <f aca="false">IF(I1047141=".",".",VLOOKUP($I1047141,'[1]Price List, Weapons &amp; Items'!B$1:J$1048576,3,0))</f>
        <v>Military equipment</v>
      </c>
      <c r="AU1047141" s="13" t="str">
        <f aca="true">IF(AG1047141=1,(OFFSET(I1047141,0,0,COUNTIF(#REF!,A1047141),1)),"")</f>
        <v/>
      </c>
      <c r="AV1047141" s="5" t="n">
        <f aca="false">VLOOKUP($I1047141,'[1]Price List, Weapons &amp; Items'!B$1:L$1048576,COLUMN('[1]Price List, Weapons &amp; Items'!$L$11)-1,0)</f>
        <v>0</v>
      </c>
      <c r="AW1047141" s="5" t="n">
        <f aca="false">IF(U1047141="Yes",1,0)</f>
        <v>1</v>
      </c>
      <c r="AX1047141" s="5" t="n">
        <f aca="false">IF(D1047141="Military",IF(OR(IFERROR(SEARCH("equipment",E1047141,1),0)&gt;0,IFERROR(SEARCH("weapons",E1047141,1),0)&gt;0),1,0),0)</f>
        <v>1</v>
      </c>
      <c r="AY1047141" s="5" t="str">
        <f aca="false">IFERROR(IF(VALUE(TEXT(C1047141,"mm"))=IF(AK1047141&gt;12,AK1047141-12,AK1047141),".",IF(TEXT(C1047141,"mm")="01",".",1)),"Value is not in date format")</f>
        <v>.</v>
      </c>
      <c r="AZ1047141" s="5" t="str">
        <f aca="false">IF(AND(A1047141=A1047140,C1047141=C1047140)=TRUE(),IF(F1047141=F1047140,".","1"),".")</f>
        <v>.</v>
      </c>
      <c r="BA1047141" s="5" t="str">
        <f aca="false">IF(AND(_xlfn.ISFORMULA(R1047141),_xlfn.ISFORMULA(S1047141),_xlfn.ISFORMULA(T1047141))=TRUE(),".",1)</f>
        <v>.</v>
      </c>
      <c r="BB1047141" s="5" t="str">
        <f aca="false">IF(T1047141&lt;&gt;".",IF(T1047141&gt;S1047141,1,"."),".")</f>
        <v>.</v>
      </c>
      <c r="BC1047141" s="5" t="n">
        <f aca="false">IFERROR(VLOOKUP(B1047141,'[1]Share, Heavy Weapons to Ukraine'!B$1:AA$1048576,COLUMN('[1]Share, Heavy Weapons to Ukraine'!C1047150)-1,0),0)</f>
        <v>1</v>
      </c>
      <c r="BD1047141" s="5" t="n">
        <f aca="false">VLOOKUP(Sheet1!B1047141,'[1]Country Summary (€)'!B$1:F$1048576,COLUMN('[1]Country Summary (€)'!C1047151)-1,FALSE())</f>
        <v>0</v>
      </c>
      <c r="BE1047141" s="5" t="str">
        <f aca="false">IF(AND(AG1047141=1,D1047141="Military",H1047141&lt;&gt;"Not given")=TRUE(),IF(SUMIFS(#REF!,#REF!,A1047141)&gt;0,ABS((SUMIFS(#REF!,#REF!,A1047141)/VLOOKUP("USD",'[1]Exchange Rates'!B$1:C$1048576,2,0)))/S1047141,"."),".")</f>
        <v>.</v>
      </c>
      <c r="BF1047141" s="1" t="str">
        <f aca="false">IF(AND(AG1047141=1,D1047141="Military",H1047141&lt;&gt;"Not given")=TRUE(),IF(SUMIFS(#REF!,#REF!,A1047141)&gt;0,IF((ABS((SUMIFS(#REF!,#REF!,A1047141)/VLOOKUP("USD",'[1]Exchange Rates'!B$1:C$1048576,2,0)))/S1047141)&gt;1,(SUMIFS(#REF!,#REF!,A1047141)-S1047141)/S1047141,(S1047141-SUMIFS(#REF!,#REF!,A1047141))/SUMIFS(#REF!,#REF!,A1047141)),"."),".")</f>
        <v>.</v>
      </c>
    </row>
    <row r="1047142" customFormat="false" ht="15.75" hidden="false" customHeight="true" outlineLevel="0" collapsed="false">
      <c r="A1047142" s="37" t="s">
        <v>444</v>
      </c>
      <c r="B1047142" s="37" t="s">
        <v>57</v>
      </c>
      <c r="C1047142" s="38" t="n">
        <v>44904</v>
      </c>
      <c r="D1047142" s="37" t="s">
        <v>105</v>
      </c>
      <c r="E1047142" s="37" t="s">
        <v>370</v>
      </c>
      <c r="F1047142" s="90" t="s">
        <v>470</v>
      </c>
      <c r="G1047142" s="5" t="s">
        <v>61</v>
      </c>
      <c r="H1047142" s="53" t="n">
        <v>275000000</v>
      </c>
      <c r="I1047142" s="1" t="s">
        <v>231</v>
      </c>
      <c r="J1047142" s="7" t="str">
        <f aca="false">VLOOKUP($I1047142,'[1]Price List, Weapons &amp; Items'!B$1:C$1048576,2,0)</f>
        <v>Ammunition for heavy weapon</v>
      </c>
      <c r="K1047142" s="7" t="str">
        <f aca="false">IF(I1047142=".",I1047142,VLOOKUP($I1047142,'[1]Price List, Weapons &amp; Items'!B$1:D$1048576,3,0))</f>
        <v>227mm MLRS ammunition</v>
      </c>
      <c r="L1047142" s="8" t="n">
        <f aca="false">VLOOKUP(I1047142,'[1]Price List, Weapons &amp; Items'!B$1:E$1048576,4,0)</f>
        <v>0</v>
      </c>
      <c r="M1047142" s="9" t="s">
        <v>166</v>
      </c>
      <c r="N1047142" s="9" t="s">
        <v>166</v>
      </c>
      <c r="O1047142" s="9" t="n">
        <f aca="false">VLOOKUP($I1047142,'[1]Price List, Weapons &amp; Items'!B$1:G$1048576,6,0)</f>
        <v>150000</v>
      </c>
      <c r="P1047142" s="6" t="str">
        <f aca="false">IF(TYPE(M1047142)=1,IF(TYPE(O1047142)=1,M1047142*O1047142,"No price"),".")</f>
        <v>.</v>
      </c>
      <c r="Q1047142" s="6" t="str">
        <f aca="false">IF(TYPE(N1047142)=1,IF(TYPE(O1047142)=1,N1047142*O1047142,"No price"),".")</f>
        <v>.</v>
      </c>
      <c r="R1047142" s="6" t="str">
        <f aca="false">IF(AG1047142=1,IF(H1047142&lt;&gt;"Not given",H1047142,IF(TYPE(H1047142)=2,IF(SUMIFS(#REF!,#REF!,A1047142)&gt;0,SUMIFS(#REF!,#REF!,A1047142),"."),"Format error")),"")</f>
        <v/>
      </c>
      <c r="S1047142" s="6" t="str">
        <f aca="false">IF(AND(AG1047142=1,R1047142&lt;&gt;".")=TRUE(),R1047142/VLOOKUP(G1047142,'[1]Exchange Rates'!B$1:C$1048576,2,0),IF(R1047142=".",".",""))</f>
        <v/>
      </c>
      <c r="T1047142" s="6" t="str">
        <f aca="false">IF(AG1047142=1,IF(AI1047142="Value is not given at all",".",IF(AI1047142="Value is given by the source",S1047142,IF(AI1047142="Value is calculated with prices",(IF(SUMIFS(#REF!,#REF!,A1047142)&gt;0,SUMIFS(#REF!,#REF!,A1047142),"."))/VLOOKUP("USD",'[1]Exchange Rates'!B$1:C$1048576,2,0),"Error with coding"))),"")</f>
        <v/>
      </c>
      <c r="U1047142" s="5" t="s">
        <v>63</v>
      </c>
      <c r="V1047142" s="42" t="s">
        <v>471</v>
      </c>
      <c r="W1047142" s="34" t="s">
        <v>95</v>
      </c>
      <c r="X1047142" s="45" t="s">
        <v>99</v>
      </c>
      <c r="Y1047142" s="34" t="s">
        <v>201</v>
      </c>
      <c r="Z1047142" s="5" t="n">
        <v>0</v>
      </c>
      <c r="AA1047142" s="5" t="n">
        <v>0</v>
      </c>
      <c r="AB1047142" s="5" t="n">
        <f aca="false">IF(AND(D1047142="Humanitarian", AE1047142&lt;&gt;"."), 1, 0)</f>
        <v>0</v>
      </c>
      <c r="AC1047142" s="5" t="n">
        <f aca="false">IF(OR(M1047142="undisclosed", M1047142="."), 0, IF(M1047142=N1047142, 1, 0))</f>
        <v>0</v>
      </c>
      <c r="AD1047142" s="5" t="n">
        <v>0</v>
      </c>
      <c r="AE1047142" s="91" t="s">
        <v>62</v>
      </c>
      <c r="AF1047142" s="12" t="str">
        <f aca="false">""</f>
        <v/>
      </c>
      <c r="AG1047142" s="36" t="n">
        <v>0</v>
      </c>
      <c r="AH1047142" s="36" t="s">
        <v>66</v>
      </c>
      <c r="AI1047142" s="36" t="s">
        <v>67</v>
      </c>
      <c r="AJ1047142" s="36" t="n">
        <v>1</v>
      </c>
      <c r="AK1047142" s="36" t="n">
        <v>12</v>
      </c>
      <c r="AL1047142" s="36" t="n">
        <v>0</v>
      </c>
      <c r="AM1047142" s="36" t="n">
        <f aca="false">IF(OR(AN1047142="2022-2023",AN1047142=2022), 1, 0)</f>
        <v>1</v>
      </c>
      <c r="AN1047142" s="36" t="s">
        <v>68</v>
      </c>
      <c r="AO1047142" s="36" t="n">
        <f aca="false">VLOOKUP($I1047142,'[1]Price List, Weapons &amp; Items'!B$1:F$1048576,5,0)</f>
        <v>1</v>
      </c>
      <c r="AP1047142" s="36" t="n">
        <f aca="false">IF(AND(AO1047142=1,M1047142="undisclosed")=TRUE(),1,0)</f>
        <v>1</v>
      </c>
      <c r="AQ1047142" s="36" t="n">
        <f aca="false">IF(AND(AO1047142=1,N1047142="undisclosed")=TRUE(),1,0)</f>
        <v>1</v>
      </c>
      <c r="AR1047142" s="36" t="n">
        <f aca="false">IFERROR(IF(SEARCH("ammuni",I1047142,1)&gt;0,1,0),0)</f>
        <v>1</v>
      </c>
      <c r="AS1047142" s="5" t="str">
        <f aca="false">VLOOKUP($I1047142,'[1]Price List, Weapons &amp; Items'!B$1:L$1048576,COLUMN('[1]Price List, Weapons &amp; Items'!$J$11)-1,0)</f>
        <v>Media reports (incl. social media)</v>
      </c>
      <c r="AT1047142" s="5" t="str">
        <f aca="false">IF(I1047142=".",".",VLOOKUP($I1047142,'[1]Price List, Weapons &amp; Items'!B$1:J$1048576,3,0))</f>
        <v>227mm MLRS ammunition</v>
      </c>
      <c r="AU1047142" s="13" t="str">
        <f aca="true">IF(AG1047142=1,(OFFSET(I1047142,0,0,COUNTIF(#REF!,A1047142),1)),"")</f>
        <v/>
      </c>
      <c r="AV1047142" s="5" t="str">
        <f aca="false">VLOOKUP($I1047142,'[1]Price List, Weapons &amp; Items'!B$1:L$1048576,COLUMN('[1]Price List, Weapons &amp; Items'!$L$11)-1,0)</f>
        <v>no price, 0 count</v>
      </c>
      <c r="AW1047142" s="5" t="n">
        <f aca="false">IF(U1047142="Yes",1,0)</f>
        <v>1</v>
      </c>
      <c r="AX1047142" s="5" t="n">
        <f aca="false">IF(D1047142="Military",IF(OR(IFERROR(SEARCH("equipment",E1047142,1),0)&gt;0,IFERROR(SEARCH("weapons",E1047142,1),0)&gt;0),1,0),0)</f>
        <v>1</v>
      </c>
      <c r="AY1047142" s="5" t="str">
        <f aca="false">IFERROR(IF(VALUE(TEXT(C1047142,"mm"))=IF(AK1047142&gt;12,AK1047142-12,AK1047142),".",IF(TEXT(C1047142,"mm")="01",".",1)),"Value is not in date format")</f>
        <v>.</v>
      </c>
      <c r="AZ1047142" s="5" t="str">
        <f aca="false">IF(AND(A1047142=A1047141,C1047142=C1047141)=TRUE(),IF(F1047142=F1047141,".","1"),".")</f>
        <v>.</v>
      </c>
      <c r="BA1047142" s="5" t="str">
        <f aca="false">IF(AND(_xlfn.ISFORMULA(R1047142),_xlfn.ISFORMULA(S1047142),_xlfn.ISFORMULA(T1047142))=TRUE(),".",1)</f>
        <v>.</v>
      </c>
      <c r="BB1047142" s="5" t="str">
        <f aca="false">IF(T1047142&lt;&gt;".",IF(T1047142&gt;S1047142,1,"."),".")</f>
        <v>.</v>
      </c>
      <c r="BC1047142" s="5" t="n">
        <f aca="false">IFERROR(VLOOKUP(B1047142,'[1]Share, Heavy Weapons to Ukraine'!B$1:AA$1048576,COLUMN('[1]Share, Heavy Weapons to Ukraine'!C1047151)-1,0),0)</f>
        <v>1</v>
      </c>
      <c r="BD1047142" s="5" t="n">
        <f aca="false">VLOOKUP(Sheet1!B1047142,'[1]Country Summary (€)'!B$1:F$1048576,COLUMN('[1]Country Summary (€)'!C1047152)-1,FALSE())</f>
        <v>0</v>
      </c>
      <c r="BE1047142" s="5" t="str">
        <f aca="false">IF(AND(AG1047142=1,D1047142="Military",H1047142&lt;&gt;"Not given")=TRUE(),IF(SUMIFS(#REF!,#REF!,A1047142)&gt;0,ABS((SUMIFS(#REF!,#REF!,A1047142)/VLOOKUP("USD",'[1]Exchange Rates'!B$1:C$1048576,2,0)))/S1047142,"."),".")</f>
        <v>.</v>
      </c>
      <c r="BF1047142" s="1" t="str">
        <f aca="false">IF(AND(AG1047142=1,D1047142="Military",H1047142&lt;&gt;"Not given")=TRUE(),IF(SUMIFS(#REF!,#REF!,A1047142)&gt;0,IF((ABS((SUMIFS(#REF!,#REF!,A1047142)/VLOOKUP("USD",'[1]Exchange Rates'!B$1:C$1048576,2,0)))/S1047142)&gt;1,(SUMIFS(#REF!,#REF!,A1047142)-S1047142)/S1047142,(S1047142-SUMIFS(#REF!,#REF!,A1047142))/SUMIFS(#REF!,#REF!,A1047142)),"."),".")</f>
        <v>.</v>
      </c>
    </row>
    <row r="1047143" customFormat="false" ht="15.75" hidden="false" customHeight="true" outlineLevel="0" collapsed="false">
      <c r="A1047143" s="37" t="s">
        <v>444</v>
      </c>
      <c r="B1047143" s="37" t="s">
        <v>57</v>
      </c>
      <c r="C1047143" s="38" t="n">
        <v>44904</v>
      </c>
      <c r="D1047143" s="37" t="s">
        <v>105</v>
      </c>
      <c r="E1047143" s="37" t="s">
        <v>370</v>
      </c>
      <c r="F1047143" s="90" t="s">
        <v>470</v>
      </c>
      <c r="G1047143" s="5" t="s">
        <v>61</v>
      </c>
      <c r="H1047143" s="53" t="n">
        <v>275000000</v>
      </c>
      <c r="I1047143" s="1" t="s">
        <v>147</v>
      </c>
      <c r="J1047143" s="7" t="str">
        <f aca="false">VLOOKUP($I1047143,'[1]Price List, Weapons &amp; Items'!B$1:C$1048576,2,0)</f>
        <v>Ammunition for heavy weapon</v>
      </c>
      <c r="K1047143" s="7" t="str">
        <f aca="false">IF(I1047143=".",I1047143,VLOOKUP($I1047143,'[1]Price List, Weapons &amp; Items'!B$1:D$1048576,3,0))</f>
        <v>155mm howitzer ammunition</v>
      </c>
      <c r="L1047143" s="8" t="n">
        <f aca="false">VLOOKUP(I1047143,'[1]Price List, Weapons &amp; Items'!B$1:E$1048576,4,0)</f>
        <v>0</v>
      </c>
      <c r="M1047143" s="9" t="n">
        <v>80000</v>
      </c>
      <c r="N1047143" s="9" t="s">
        <v>166</v>
      </c>
      <c r="O1047143" s="9" t="n">
        <f aca="false">VLOOKUP($I1047143,'[1]Price List, Weapons &amp; Items'!B$1:G$1048576,6,0)</f>
        <v>3800</v>
      </c>
      <c r="P1047143" s="6" t="str">
        <f aca="false">IF(TYPE(M1047143)=1,IF(TYPE(O1047143)=1,M1047143*O1047143,"No price"),".")</f>
        <v>No price</v>
      </c>
      <c r="Q1047143" s="6" t="str">
        <f aca="false">IF(TYPE(N1047143)=1,IF(TYPE(O1047143)=1,N1047143*O1047143,"No price"),".")</f>
        <v>.</v>
      </c>
      <c r="R1047143" s="6" t="str">
        <f aca="false">IF(AG1047143=1,IF(H1047143&lt;&gt;"Not given",H1047143,IF(TYPE(H1047143)=2,IF(SUMIFS(#REF!,#REF!,A1047143)&gt;0,SUMIFS(#REF!,#REF!,A1047143),"."),"Format error")),"")</f>
        <v/>
      </c>
      <c r="S1047143" s="6" t="str">
        <f aca="false">IF(AND(AG1047143=1,R1047143&lt;&gt;".")=TRUE(),R1047143/VLOOKUP(G1047143,'[1]Exchange Rates'!B$1:C$1048576,2,0),IF(R1047143=".",".",""))</f>
        <v/>
      </c>
      <c r="T1047143" s="6" t="str">
        <f aca="false">IF(AG1047143=1,IF(AI1047143="Value is not given at all",".",IF(AI1047143="Value is given by the source",S1047143,IF(AI1047143="Value is calculated with prices",(IF(SUMIFS(#REF!,#REF!,A1047143)&gt;0,SUMIFS(#REF!,#REF!,A1047143),"."))/VLOOKUP("USD",'[1]Exchange Rates'!B$1:C$1048576,2,0),"Error with coding"))),"")</f>
        <v/>
      </c>
      <c r="U1047143" s="5" t="s">
        <v>63</v>
      </c>
      <c r="V1047143" s="42" t="s">
        <v>471</v>
      </c>
      <c r="W1047143" s="34" t="s">
        <v>95</v>
      </c>
      <c r="X1047143" s="45" t="s">
        <v>99</v>
      </c>
      <c r="Y1047143" s="34" t="s">
        <v>202</v>
      </c>
      <c r="Z1047143" s="5" t="n">
        <v>0</v>
      </c>
      <c r="AA1047143" s="5" t="n">
        <v>0</v>
      </c>
      <c r="AB1047143" s="5" t="n">
        <f aca="false">IF(AND(D1047143="Humanitarian", AE1047143&lt;&gt;"."), 1, 0)</f>
        <v>0</v>
      </c>
      <c r="AC1047143" s="5" t="n">
        <f aca="false">IF(OR(M1047143="undisclosed", M1047143="."), 0, IF(M1047143=N1047143, 1, 0))</f>
        <v>0</v>
      </c>
      <c r="AD1047143" s="5" t="n">
        <v>0</v>
      </c>
      <c r="AE1047143" s="91" t="s">
        <v>62</v>
      </c>
      <c r="AF1047143" s="12" t="str">
        <f aca="false">""</f>
        <v/>
      </c>
      <c r="AG1047143" s="36" t="n">
        <v>0</v>
      </c>
      <c r="AH1047143" s="36" t="s">
        <v>66</v>
      </c>
      <c r="AI1047143" s="36" t="s">
        <v>67</v>
      </c>
      <c r="AJ1047143" s="36" t="n">
        <v>1</v>
      </c>
      <c r="AK1047143" s="36" t="n">
        <v>12</v>
      </c>
      <c r="AL1047143" s="36" t="n">
        <v>0</v>
      </c>
      <c r="AM1047143" s="36" t="n">
        <f aca="false">IF(OR(AN1047143="2022-2023",AN1047143=2022), 1, 0)</f>
        <v>1</v>
      </c>
      <c r="AN1047143" s="36" t="s">
        <v>68</v>
      </c>
      <c r="AO1047143" s="36" t="n">
        <f aca="false">VLOOKUP($I1047143,'[1]Price List, Weapons &amp; Items'!B$1:F$1048576,5,0)</f>
        <v>1</v>
      </c>
      <c r="AP1047143" s="36" t="n">
        <f aca="false">IF(AND(AO1047143=1,M1047143="undisclosed")=TRUE(),1,0)</f>
        <v>0</v>
      </c>
      <c r="AQ1047143" s="36" t="n">
        <f aca="false">IF(AND(AO1047143=1,N1047143="undisclosed")=TRUE(),1,0)</f>
        <v>1</v>
      </c>
      <c r="AR1047143" s="36" t="n">
        <f aca="false">IFERROR(IF(SEARCH("ammuni",I1047143,1)&gt;0,1,0),0)</f>
        <v>0</v>
      </c>
      <c r="AS1047143" s="5" t="str">
        <f aca="false">VLOOKUP($I1047143,'[1]Price List, Weapons &amp; Items'!B$1:L$1048576,COLUMN('[1]Price List, Weapons &amp; Items'!$J$11)-1,0)</f>
        <v>Government information</v>
      </c>
      <c r="AT1047143" s="5" t="str">
        <f aca="false">IF(I1047143=".",".",VLOOKUP($I1047143,'[1]Price List, Weapons &amp; Items'!B$1:J$1048576,3,0))</f>
        <v>155mm howitzer ammunition</v>
      </c>
      <c r="AU1047143" s="13" t="str">
        <f aca="true">IF(AG1047143=1,(OFFSET(I1047143,0,0,COUNTIF(#REF!,A1047143),1)),"")</f>
        <v/>
      </c>
      <c r="AV1047143" s="5" t="n">
        <f aca="false">VLOOKUP($I1047143,'[1]Price List, Weapons &amp; Items'!B$1:L$1048576,COLUMN('[1]Price List, Weapons &amp; Items'!$L$11)-1,0)</f>
        <v>0</v>
      </c>
      <c r="AW1047143" s="5" t="n">
        <f aca="false">IF(U1047143="Yes",1,0)</f>
        <v>1</v>
      </c>
      <c r="AX1047143" s="5" t="n">
        <f aca="false">IF(D1047143="Military",IF(OR(IFERROR(SEARCH("equipment",E1047143,1),0)&gt;0,IFERROR(SEARCH("weapons",E1047143,1),0)&gt;0),1,0),0)</f>
        <v>1</v>
      </c>
      <c r="AY1047143" s="5" t="str">
        <f aca="false">IFERROR(IF(VALUE(TEXT(C1047143,"mm"))=IF(AK1047143&gt;12,AK1047143-12,AK1047143),".",IF(TEXT(C1047143,"mm")="01",".",1)),"Value is not in date format")</f>
        <v>.</v>
      </c>
      <c r="AZ1047143" s="5" t="str">
        <f aca="false">IF(AND(A1047143=A1047142,C1047143=C1047142)=TRUE(),IF(F1047143=F1047142,".","1"),".")</f>
        <v>.</v>
      </c>
      <c r="BA1047143" s="5" t="str">
        <f aca="false">IF(AND(_xlfn.ISFORMULA(R1047143),_xlfn.ISFORMULA(S1047143),_xlfn.ISFORMULA(T1047143))=TRUE(),".",1)</f>
        <v>.</v>
      </c>
      <c r="BB1047143" s="5" t="str">
        <f aca="false">IF(T1047143&lt;&gt;".",IF(T1047143&gt;S1047143,1,"."),".")</f>
        <v>.</v>
      </c>
      <c r="BC1047143" s="5" t="n">
        <f aca="false">IFERROR(VLOOKUP(B1047143,'[1]Share, Heavy Weapons to Ukraine'!B$1:AA$1048576,COLUMN('[1]Share, Heavy Weapons to Ukraine'!C1047152)-1,0),0)</f>
        <v>1</v>
      </c>
      <c r="BD1047143" s="5" t="n">
        <f aca="false">VLOOKUP(Sheet1!B1047143,'[1]Country Summary (€)'!B$1:F$1048576,COLUMN('[1]Country Summary (€)'!C1047153)-1,FALSE())</f>
        <v>0</v>
      </c>
      <c r="BE1047143" s="5" t="str">
        <f aca="false">IF(AND(AG1047143=1,D1047143="Military",H1047143&lt;&gt;"Not given")=TRUE(),IF(SUMIFS(#REF!,#REF!,A1047143)&gt;0,ABS((SUMIFS(#REF!,#REF!,A1047143)/VLOOKUP("USD",'[1]Exchange Rates'!B$1:C$1048576,2,0)))/S1047143,"."),".")</f>
        <v>.</v>
      </c>
      <c r="BF1047143" s="1" t="str">
        <f aca="false">IF(AND(AG1047143=1,D1047143="Military",H1047143&lt;&gt;"Not given")=TRUE(),IF(SUMIFS(#REF!,#REF!,A1047143)&gt;0,IF((ABS((SUMIFS(#REF!,#REF!,A1047143)/VLOOKUP("USD",'[1]Exchange Rates'!B$1:C$1048576,2,0)))/S1047143)&gt;1,(SUMIFS(#REF!,#REF!,A1047143)-S1047143)/S1047143,(S1047143-SUMIFS(#REF!,#REF!,A1047143))/SUMIFS(#REF!,#REF!,A1047143)),"."),".")</f>
        <v>.</v>
      </c>
    </row>
    <row r="1047144" customFormat="false" ht="15.75" hidden="false" customHeight="true" outlineLevel="0" collapsed="false">
      <c r="A1047144" s="37" t="s">
        <v>444</v>
      </c>
      <c r="B1047144" s="37" t="s">
        <v>57</v>
      </c>
      <c r="C1047144" s="38" t="n">
        <v>44904</v>
      </c>
      <c r="D1047144" s="37" t="s">
        <v>105</v>
      </c>
      <c r="E1047144" s="37" t="s">
        <v>370</v>
      </c>
      <c r="F1047144" s="90" t="s">
        <v>470</v>
      </c>
      <c r="G1047144" s="5" t="s">
        <v>61</v>
      </c>
      <c r="H1047144" s="53" t="n">
        <v>275000000</v>
      </c>
      <c r="I1047144" s="1" t="s">
        <v>333</v>
      </c>
      <c r="J1047144" s="7" t="str">
        <f aca="false">VLOOKUP($I1047144,'[1]Price List, Weapons &amp; Items'!B$1:C$1048576,2,0)</f>
        <v>Heavy weapon</v>
      </c>
      <c r="K1047144" s="7" t="str">
        <f aca="false">IF(I1047144=".",I1047144,VLOOKUP($I1047144,'[1]Price List, Weapons &amp; Items'!B$1:D$1048576,3,0))</f>
        <v>Armored Utility Vehicle (AUV)</v>
      </c>
      <c r="L1047144" s="8" t="n">
        <f aca="false">VLOOKUP(I1047144,'[1]Price List, Weapons &amp; Items'!B$1:E$1048576,4,0)</f>
        <v>0</v>
      </c>
      <c r="M1047144" s="9" t="n">
        <v>57</v>
      </c>
      <c r="N1047144" s="9" t="s">
        <v>166</v>
      </c>
      <c r="O1047144" s="9" t="n">
        <f aca="false">VLOOKUP($I1047144,'[1]Price List, Weapons &amp; Items'!B$1:G$1048576,6,0)</f>
        <v>254717</v>
      </c>
      <c r="P1047144" s="6" t="str">
        <f aca="false">IF(TYPE(M1047144)=1,IF(TYPE(O1047144)=1,M1047144*O1047144,"No price"),".")</f>
        <v>No price</v>
      </c>
      <c r="Q1047144" s="6" t="str">
        <f aca="false">IF(TYPE(N1047144)=1,IF(TYPE(O1047144)=1,N1047144*O1047144,"No price"),".")</f>
        <v>.</v>
      </c>
      <c r="R1047144" s="6" t="str">
        <f aca="false">IF(AG1047144=1,IF(H1047144&lt;&gt;"Not given",H1047144,IF(TYPE(H1047144)=2,IF(SUMIFS(#REF!,#REF!,A1047144)&gt;0,SUMIFS(#REF!,#REF!,A1047144),"."),"Format error")),"")</f>
        <v/>
      </c>
      <c r="S1047144" s="6" t="str">
        <f aca="false">IF(AND(AG1047144=1,R1047144&lt;&gt;".")=TRUE(),R1047144/VLOOKUP(G1047144,'[1]Exchange Rates'!B$1:C$1048576,2,0),IF(R1047144=".",".",""))</f>
        <v/>
      </c>
      <c r="T1047144" s="6" t="str">
        <f aca="false">IF(AG1047144=1,IF(AI1047144="Value is not given at all",".",IF(AI1047144="Value is given by the source",S1047144,IF(AI1047144="Value is calculated with prices",(IF(SUMIFS(#REF!,#REF!,A1047144)&gt;0,SUMIFS(#REF!,#REF!,A1047144),"."))/VLOOKUP("USD",'[1]Exchange Rates'!B$1:C$1048576,2,0),"Error with coding"))),"")</f>
        <v/>
      </c>
      <c r="U1047144" s="5" t="s">
        <v>63</v>
      </c>
      <c r="V1047144" s="42" t="s">
        <v>471</v>
      </c>
      <c r="W1047144" s="34" t="s">
        <v>95</v>
      </c>
      <c r="X1047144" s="45" t="s">
        <v>99</v>
      </c>
      <c r="Y1047144" s="34" t="s">
        <v>203</v>
      </c>
      <c r="Z1047144" s="5" t="n">
        <v>0</v>
      </c>
      <c r="AA1047144" s="5" t="n">
        <v>0</v>
      </c>
      <c r="AB1047144" s="5" t="n">
        <f aca="false">IF(AND(D1047144="Humanitarian", AE1047144&lt;&gt;"."), 1, 0)</f>
        <v>0</v>
      </c>
      <c r="AC1047144" s="5" t="n">
        <f aca="false">IF(OR(M1047144="undisclosed", M1047144="."), 0, IF(M1047144=N1047144, 1, 0))</f>
        <v>0</v>
      </c>
      <c r="AD1047144" s="5" t="n">
        <v>0</v>
      </c>
      <c r="AE1047144" s="91" t="s">
        <v>62</v>
      </c>
      <c r="AF1047144" s="12" t="str">
        <f aca="false">""</f>
        <v/>
      </c>
      <c r="AG1047144" s="36" t="n">
        <v>0</v>
      </c>
      <c r="AH1047144" s="36" t="s">
        <v>66</v>
      </c>
      <c r="AI1047144" s="36" t="s">
        <v>67</v>
      </c>
      <c r="AJ1047144" s="36" t="n">
        <v>1</v>
      </c>
      <c r="AK1047144" s="36" t="n">
        <v>12</v>
      </c>
      <c r="AL1047144" s="36" t="n">
        <v>0</v>
      </c>
      <c r="AM1047144" s="36" t="n">
        <f aca="false">IF(OR(AN1047144="2022-2023",AN1047144=2022), 1, 0)</f>
        <v>1</v>
      </c>
      <c r="AN1047144" s="36" t="s">
        <v>68</v>
      </c>
      <c r="AO1047144" s="36" t="n">
        <f aca="false">VLOOKUP($I1047144,'[1]Price List, Weapons &amp; Items'!B$1:F$1048576,5,0)</f>
        <v>1</v>
      </c>
      <c r="AP1047144" s="36" t="n">
        <f aca="false">IF(AND(AO1047144=1,M1047144="undisclosed")=TRUE(),1,0)</f>
        <v>0</v>
      </c>
      <c r="AQ1047144" s="36" t="n">
        <f aca="false">IF(AND(AO1047144=1,N1047144="undisclosed")=TRUE(),1,0)</f>
        <v>1</v>
      </c>
      <c r="AR1047144" s="36" t="n">
        <f aca="false">IFERROR(IF(SEARCH("ammuni",I1047144,1)&gt;0,1,0),0)</f>
        <v>0</v>
      </c>
      <c r="AS1047144" s="5" t="str">
        <f aca="false">VLOOKUP($I1047144,'[1]Price List, Weapons &amp; Items'!B$1:L$1048576,COLUMN('[1]Price List, Weapons &amp; Items'!$J$11)-1,0)</f>
        <v>Military media (incl. websites)</v>
      </c>
      <c r="AT1047144" s="5" t="str">
        <f aca="false">IF(I1047144=".",".",VLOOKUP($I1047144,'[1]Price List, Weapons &amp; Items'!B$1:J$1048576,3,0))</f>
        <v>Armored Utility Vehicle (AUV)</v>
      </c>
      <c r="AU1047144" s="13" t="str">
        <f aca="true">IF(AG1047144=1,(OFFSET(I1047144,0,0,COUNTIF(#REF!,A1047144),1)),"")</f>
        <v/>
      </c>
      <c r="AV1047144" s="5" t="n">
        <f aca="false">VLOOKUP($I1047144,'[1]Price List, Weapons &amp; Items'!B$1:L$1048576,COLUMN('[1]Price List, Weapons &amp; Items'!$L$11)-1,0)</f>
        <v>0</v>
      </c>
      <c r="AW1047144" s="5" t="n">
        <f aca="false">IF(U1047144="Yes",1,0)</f>
        <v>1</v>
      </c>
      <c r="AX1047144" s="5" t="n">
        <f aca="false">IF(D1047144="Military",IF(OR(IFERROR(SEARCH("equipment",E1047144,1),0)&gt;0,IFERROR(SEARCH("weapons",E1047144,1),0)&gt;0),1,0),0)</f>
        <v>1</v>
      </c>
      <c r="AY1047144" s="5" t="str">
        <f aca="false">IFERROR(IF(VALUE(TEXT(C1047144,"mm"))=IF(AK1047144&gt;12,AK1047144-12,AK1047144),".",IF(TEXT(C1047144,"mm")="01",".",1)),"Value is not in date format")</f>
        <v>.</v>
      </c>
      <c r="AZ1047144" s="5" t="str">
        <f aca="false">IF(AND(A1047144=A1047143,C1047144=C1047143)=TRUE(),IF(F1047144=F1047143,".","1"),".")</f>
        <v>.</v>
      </c>
      <c r="BA1047144" s="5" t="str">
        <f aca="false">IF(AND(_xlfn.ISFORMULA(R1047144),_xlfn.ISFORMULA(S1047144),_xlfn.ISFORMULA(T1047144))=TRUE(),".",1)</f>
        <v>.</v>
      </c>
      <c r="BB1047144" s="5" t="str">
        <f aca="false">IF(T1047144&lt;&gt;".",IF(T1047144&gt;S1047144,1,"."),".")</f>
        <v>.</v>
      </c>
      <c r="BC1047144" s="5" t="n">
        <f aca="false">IFERROR(VLOOKUP(B1047144,'[1]Share, Heavy Weapons to Ukraine'!B$1:AA$1048576,COLUMN('[1]Share, Heavy Weapons to Ukraine'!C1047153)-1,0),0)</f>
        <v>1</v>
      </c>
      <c r="BD1047144" s="5" t="n">
        <f aca="false">VLOOKUP(Sheet1!B1047144,'[1]Country Summary (€)'!B$1:F$1048576,COLUMN('[1]Country Summary (€)'!C1047154)-1,FALSE())</f>
        <v>0</v>
      </c>
      <c r="BE1047144" s="5" t="str">
        <f aca="false">IF(AND(AG1047144=1,D1047144="Military",H1047144&lt;&gt;"Not given")=TRUE(),IF(SUMIFS(#REF!,#REF!,A1047144)&gt;0,ABS((SUMIFS(#REF!,#REF!,A1047144)/VLOOKUP("USD",'[1]Exchange Rates'!B$1:C$1048576,2,0)))/S1047144,"."),".")</f>
        <v>.</v>
      </c>
      <c r="BF1047144" s="1" t="str">
        <f aca="false">IF(AND(AG1047144=1,D1047144="Military",H1047144&lt;&gt;"Not given")=TRUE(),IF(SUMIFS(#REF!,#REF!,A1047144)&gt;0,IF((ABS((SUMIFS(#REF!,#REF!,A1047144)/VLOOKUP("USD",'[1]Exchange Rates'!B$1:C$1048576,2,0)))/S1047144)&gt;1,(SUMIFS(#REF!,#REF!,A1047144)-S1047144)/S1047144,(S1047144-SUMIFS(#REF!,#REF!,A1047144))/SUMIFS(#REF!,#REF!,A1047144)),"."),".")</f>
        <v>.</v>
      </c>
    </row>
    <row r="1047145" customFormat="false" ht="15.75" hidden="false" customHeight="true" outlineLevel="0" collapsed="false">
      <c r="A1047145" s="37" t="s">
        <v>444</v>
      </c>
      <c r="B1047145" s="37" t="s">
        <v>57</v>
      </c>
      <c r="C1047145" s="38" t="n">
        <v>44904</v>
      </c>
      <c r="D1047145" s="37" t="s">
        <v>105</v>
      </c>
      <c r="E1047145" s="37" t="s">
        <v>370</v>
      </c>
      <c r="F1047145" s="90" t="s">
        <v>470</v>
      </c>
      <c r="G1047145" s="5" t="s">
        <v>61</v>
      </c>
      <c r="H1047145" s="53" t="n">
        <v>275000000</v>
      </c>
      <c r="I1047145" s="1" t="s">
        <v>469</v>
      </c>
      <c r="J1047145" s="7" t="str">
        <f aca="false">VLOOKUP($I1047145,'[1]Price List, Weapons &amp; Items'!B$1:C$1048576,2,0)</f>
        <v>Military equipment</v>
      </c>
      <c r="K1047145" s="7" t="str">
        <f aca="false">IF(I1047145=".",I1047145,VLOOKUP($I1047145,'[1]Price List, Weapons &amp; Items'!B$1:D$1048576,3,0))</f>
        <v>Military equipment</v>
      </c>
      <c r="L1047145" s="8" t="n">
        <f aca="false">VLOOKUP(I1047145,'[1]Price List, Weapons &amp; Items'!B$1:E$1048576,4,0)</f>
        <v>0</v>
      </c>
      <c r="M1047145" s="9" t="n">
        <v>150</v>
      </c>
      <c r="N1047145" s="9" t="s">
        <v>166</v>
      </c>
      <c r="O1047145" s="9" t="n">
        <f aca="false">VLOOKUP($I1047145,'[1]Price List, Weapons &amp; Items'!B$1:G$1048576,6,0)</f>
        <v>22216</v>
      </c>
      <c r="P1047145" s="6" t="str">
        <f aca="false">IF(TYPE(M1047145)=1,IF(TYPE(O1047145)=1,M1047145*O1047145,"No price"),".")</f>
        <v>No price</v>
      </c>
      <c r="Q1047145" s="6" t="str">
        <f aca="false">IF(TYPE(N1047145)=1,IF(TYPE(O1047145)=1,N1047145*O1047145,"No price"),".")</f>
        <v>.</v>
      </c>
      <c r="R1047145" s="6" t="str">
        <f aca="false">IF(AG1047145=1,IF(H1047145&lt;&gt;"Not given",H1047145,IF(TYPE(H1047145)=2,IF(SUMIFS(#REF!,#REF!,A1047145)&gt;0,SUMIFS(#REF!,#REF!,A1047145),"."),"Format error")),"")</f>
        <v/>
      </c>
      <c r="S1047145" s="6" t="str">
        <f aca="false">IF(AND(AG1047145=1,R1047145&lt;&gt;".")=TRUE(),R1047145/VLOOKUP(G1047145,'[1]Exchange Rates'!B$1:C$1048576,2,0),IF(R1047145=".",".",""))</f>
        <v/>
      </c>
      <c r="T1047145" s="6" t="str">
        <f aca="false">IF(AG1047145=1,IF(AI1047145="Value is not given at all",".",IF(AI1047145="Value is given by the source",S1047145,IF(AI1047145="Value is calculated with prices",(IF(SUMIFS(#REF!,#REF!,A1047145)&gt;0,SUMIFS(#REF!,#REF!,A1047145),"."))/VLOOKUP("USD",'[1]Exchange Rates'!B$1:C$1048576,2,0),"Error with coding"))),"")</f>
        <v/>
      </c>
      <c r="U1047145" s="5" t="s">
        <v>63</v>
      </c>
      <c r="V1047145" s="42" t="s">
        <v>471</v>
      </c>
      <c r="W1047145" s="34" t="s">
        <v>95</v>
      </c>
      <c r="X1047145" s="45" t="s">
        <v>99</v>
      </c>
      <c r="Y1047145" s="34" t="s">
        <v>204</v>
      </c>
      <c r="Z1047145" s="5" t="n">
        <v>0</v>
      </c>
      <c r="AA1047145" s="5" t="n">
        <v>0</v>
      </c>
      <c r="AB1047145" s="5" t="n">
        <f aca="false">IF(AND(D1047145="Humanitarian", AE1047145&lt;&gt;"."), 1, 0)</f>
        <v>0</v>
      </c>
      <c r="AC1047145" s="5" t="n">
        <f aca="false">IF(OR(M1047145="undisclosed", M1047145="."), 0, IF(M1047145=N1047145, 1, 0))</f>
        <v>0</v>
      </c>
      <c r="AD1047145" s="5" t="n">
        <v>0</v>
      </c>
      <c r="AE1047145" s="91" t="s">
        <v>62</v>
      </c>
      <c r="AF1047145" s="12" t="str">
        <f aca="false">""</f>
        <v/>
      </c>
      <c r="AG1047145" s="36" t="n">
        <v>0</v>
      </c>
      <c r="AH1047145" s="36" t="s">
        <v>66</v>
      </c>
      <c r="AI1047145" s="36" t="s">
        <v>67</v>
      </c>
      <c r="AJ1047145" s="36" t="n">
        <v>1</v>
      </c>
      <c r="AK1047145" s="36" t="n">
        <v>12</v>
      </c>
      <c r="AL1047145" s="36" t="n">
        <v>0</v>
      </c>
      <c r="AM1047145" s="36" t="n">
        <f aca="false">IF(OR(AN1047145="2022-2023",AN1047145=2022), 1, 0)</f>
        <v>1</v>
      </c>
      <c r="AN1047145" s="36" t="s">
        <v>68</v>
      </c>
      <c r="AO1047145" s="36" t="n">
        <f aca="false">VLOOKUP($I1047145,'[1]Price List, Weapons &amp; Items'!B$1:F$1048576,5,0)</f>
        <v>0</v>
      </c>
      <c r="AP1047145" s="36" t="n">
        <f aca="false">IF(AND(AO1047145=1,M1047145="undisclosed")=TRUE(),1,0)</f>
        <v>0</v>
      </c>
      <c r="AQ1047145" s="36" t="n">
        <f aca="false">IF(AND(AO1047145=1,N1047145="undisclosed")=TRUE(),1,0)</f>
        <v>0</v>
      </c>
      <c r="AR1047145" s="36" t="n">
        <f aca="false">IFERROR(IF(SEARCH("ammuni",I1047145,1)&gt;0,1,0),0)</f>
        <v>0</v>
      </c>
      <c r="AS1047145" s="5" t="str">
        <f aca="false">VLOOKUP($I1047145,'[1]Price List, Weapons &amp; Items'!B$1:L$1048576,COLUMN('[1]Price List, Weapons &amp; Items'!$J$11)-1,0)</f>
        <v>Government information</v>
      </c>
      <c r="AT1047145" s="5" t="str">
        <f aca="false">IF(I1047145=".",".",VLOOKUP($I1047145,'[1]Price List, Weapons &amp; Items'!B$1:J$1048576,3,0))</f>
        <v>Military equipment</v>
      </c>
      <c r="AU1047145" s="13" t="str">
        <f aca="true">IF(AG1047145=1,(OFFSET(I1047145,0,0,COUNTIF(#REF!,A1047145),1)),"")</f>
        <v/>
      </c>
      <c r="AV1047145" s="5" t="n">
        <f aca="false">VLOOKUP($I1047145,'[1]Price List, Weapons &amp; Items'!B$1:L$1048576,COLUMN('[1]Price List, Weapons &amp; Items'!$L$11)-1,0)</f>
        <v>0</v>
      </c>
      <c r="AW1047145" s="5" t="n">
        <f aca="false">IF(U1047145="Yes",1,0)</f>
        <v>1</v>
      </c>
      <c r="AX1047145" s="5" t="n">
        <f aca="false">IF(D1047145="Military",IF(OR(IFERROR(SEARCH("equipment",E1047145,1),0)&gt;0,IFERROR(SEARCH("weapons",E1047145,1),0)&gt;0),1,0),0)</f>
        <v>1</v>
      </c>
      <c r="AY1047145" s="5" t="str">
        <f aca="false">IFERROR(IF(VALUE(TEXT(C1047145,"mm"))=IF(AK1047145&gt;12,AK1047145-12,AK1047145),".",IF(TEXT(C1047145,"mm")="01",".",1)),"Value is not in date format")</f>
        <v>.</v>
      </c>
      <c r="AZ1047145" s="5" t="str">
        <f aca="false">IF(AND(A1047145=A1047144,C1047145=C1047144)=TRUE(),IF(F1047145=F1047144,".","1"),".")</f>
        <v>.</v>
      </c>
      <c r="BA1047145" s="5" t="str">
        <f aca="false">IF(AND(_xlfn.ISFORMULA(R1047145),_xlfn.ISFORMULA(S1047145),_xlfn.ISFORMULA(T1047145))=TRUE(),".",1)</f>
        <v>.</v>
      </c>
      <c r="BB1047145" s="5" t="str">
        <f aca="false">IF(T1047145&lt;&gt;".",IF(T1047145&gt;S1047145,1,"."),".")</f>
        <v>.</v>
      </c>
      <c r="BC1047145" s="5" t="n">
        <f aca="false">IFERROR(VLOOKUP(B1047145,'[1]Share, Heavy Weapons to Ukraine'!B$1:AA$1048576,COLUMN('[1]Share, Heavy Weapons to Ukraine'!C1047154)-1,0),0)</f>
        <v>1</v>
      </c>
      <c r="BD1047145" s="5" t="n">
        <f aca="false">VLOOKUP(Sheet1!B1047145,'[1]Country Summary (€)'!B$1:F$1048576,COLUMN('[1]Country Summary (€)'!C1047155)-1,FALSE())</f>
        <v>0</v>
      </c>
      <c r="BE1047145" s="5" t="str">
        <f aca="false">IF(AND(AG1047145=1,D1047145="Military",H1047145&lt;&gt;"Not given")=TRUE(),IF(SUMIFS(#REF!,#REF!,A1047145)&gt;0,ABS((SUMIFS(#REF!,#REF!,A1047145)/VLOOKUP("USD",'[1]Exchange Rates'!B$1:C$1048576,2,0)))/S1047145,"."),".")</f>
        <v>.</v>
      </c>
      <c r="BF1047145" s="1" t="str">
        <f aca="false">IF(AND(AG1047145=1,D1047145="Military",H1047145&lt;&gt;"Not given")=TRUE(),IF(SUMIFS(#REF!,#REF!,A1047145)&gt;0,IF((ABS((SUMIFS(#REF!,#REF!,A1047145)/VLOOKUP("USD",'[1]Exchange Rates'!B$1:C$1048576,2,0)))/S1047145)&gt;1,(SUMIFS(#REF!,#REF!,A1047145)-S1047145)/S1047145,(S1047145-SUMIFS(#REF!,#REF!,A1047145))/SUMIFS(#REF!,#REF!,A1047145)),"."),".")</f>
        <v>.</v>
      </c>
    </row>
    <row r="1047146" customFormat="false" ht="15.75" hidden="false" customHeight="true" outlineLevel="0" collapsed="false">
      <c r="A1047146" s="37" t="s">
        <v>444</v>
      </c>
      <c r="B1047146" s="37" t="s">
        <v>57</v>
      </c>
      <c r="C1047146" s="38" t="n">
        <v>44916</v>
      </c>
      <c r="D1047146" s="37" t="s">
        <v>105</v>
      </c>
      <c r="E1047146" s="37" t="s">
        <v>370</v>
      </c>
      <c r="F1047146" s="90" t="s">
        <v>472</v>
      </c>
      <c r="G1047146" s="5" t="s">
        <v>61</v>
      </c>
      <c r="H1047146" s="53" t="n">
        <v>1000000000</v>
      </c>
      <c r="I1047146" s="1" t="s">
        <v>473</v>
      </c>
      <c r="J1047146" s="7" t="str">
        <f aca="false">VLOOKUP($I1047146,'[1]Price List, Weapons &amp; Items'!B$1:C$1048576,2,0)</f>
        <v>Heavy weapon</v>
      </c>
      <c r="K1047146" s="7" t="str">
        <f aca="false">IF(I1047146=".",I1047146,VLOOKUP($I1047146,'[1]Price List, Weapons &amp; Items'!B$1:D$1048576,3,0))</f>
        <v>Anti-aircraft surface-to-air missile (SAM) system (long-range)</v>
      </c>
      <c r="L1047146" s="8" t="n">
        <f aca="false">VLOOKUP(I1047146,'[1]Price List, Weapons &amp; Items'!B$1:E$1048576,4,0)</f>
        <v>0</v>
      </c>
      <c r="M1047146" s="9" t="n">
        <v>1</v>
      </c>
      <c r="N1047146" s="9" t="s">
        <v>166</v>
      </c>
      <c r="O1047146" s="9" t="n">
        <f aca="false">VLOOKUP($I1047146,'[1]Price List, Weapons &amp; Items'!B$1:G$1048576,6,0)</f>
        <v>400000000</v>
      </c>
      <c r="P1047146" s="6" t="str">
        <f aca="false">IF(TYPE(M1047146)=1,IF(TYPE(O1047146)=1,M1047146*O1047146,"No price"),".")</f>
        <v>No price</v>
      </c>
      <c r="Q1047146" s="6" t="str">
        <f aca="false">IF(TYPE(N1047146)=1,IF(TYPE(O1047146)=1,N1047146*O1047146,"No price"),".")</f>
        <v>.</v>
      </c>
      <c r="R1047146" s="6" t="str">
        <f aca="false">IF(AG1047146=1,IF(H1047146&lt;&gt;"Not given",H1047146,IF(TYPE(H1047146)=2,IF(SUMIFS(#REF!,#REF!,A1047146)&gt;0,SUMIFS(#REF!,#REF!,A1047146),"."),"Format error")),"")</f>
        <v/>
      </c>
      <c r="S1047146" s="6" t="str">
        <f aca="false">IF(AND(AG1047146=1,R1047146&lt;&gt;".")=TRUE(),R1047146/VLOOKUP(G1047146,'[1]Exchange Rates'!B$1:C$1048576,2,0),IF(R1047146=".",".",""))</f>
        <v/>
      </c>
      <c r="T1047146" s="6" t="str">
        <f aca="false">IF(AG1047146=1,IF(AI1047146="Value is not given at all",".",IF(AI1047146="Value is given by the source",S1047146,IF(AI1047146="Value is calculated with prices",(IF(SUMIFS(#REF!,#REF!,A1047146)&gt;0,SUMIFS(#REF!,#REF!,A1047146),"."))/VLOOKUP("USD",'[1]Exchange Rates'!B$1:C$1048576,2,0),"Error with coding"))),"")</f>
        <v/>
      </c>
      <c r="U1047146" s="5" t="s">
        <v>63</v>
      </c>
      <c r="V1047146" s="42" t="s">
        <v>474</v>
      </c>
      <c r="W1047146" s="34" t="s">
        <v>95</v>
      </c>
      <c r="X1047146" s="45" t="s">
        <v>99</v>
      </c>
      <c r="Y1047146" s="34" t="s">
        <v>207</v>
      </c>
      <c r="Z1047146" s="5" t="n">
        <v>0</v>
      </c>
      <c r="AA1047146" s="5" t="n">
        <v>0</v>
      </c>
      <c r="AB1047146" s="5" t="n">
        <f aca="false">IF(AND(D1047146="Humanitarian", AE1047146&lt;&gt;"."), 1, 0)</f>
        <v>0</v>
      </c>
      <c r="AC1047146" s="5" t="n">
        <f aca="false">IF(OR(M1047146="undisclosed", M1047146="."), 0, IF(M1047146=N1047146, 1, 0))</f>
        <v>0</v>
      </c>
      <c r="AD1047146" s="5" t="n">
        <v>0</v>
      </c>
      <c r="AE1047146" s="85" t="s">
        <v>475</v>
      </c>
      <c r="AF1047146" s="12" t="str">
        <f aca="false">""</f>
        <v/>
      </c>
      <c r="AG1047146" s="36" t="n">
        <v>0</v>
      </c>
      <c r="AH1047146" s="36" t="s">
        <v>66</v>
      </c>
      <c r="AI1047146" s="36" t="s">
        <v>67</v>
      </c>
      <c r="AJ1047146" s="36" t="n">
        <v>1</v>
      </c>
      <c r="AK1047146" s="36" t="n">
        <v>12</v>
      </c>
      <c r="AL1047146" s="36" t="n">
        <v>0</v>
      </c>
      <c r="AM1047146" s="36" t="n">
        <f aca="false">IF(OR(AN1047146="2022-2023",AN1047146=2022), 1, 0)</f>
        <v>1</v>
      </c>
      <c r="AN1047146" s="36" t="s">
        <v>68</v>
      </c>
      <c r="AO1047146" s="36" t="n">
        <f aca="false">VLOOKUP($I1047146,'[1]Price List, Weapons &amp; Items'!B$1:F$1048576,5,0)</f>
        <v>0</v>
      </c>
      <c r="AP1047146" s="36" t="n">
        <f aca="false">IF(AND(AO1047146=1,M1047146="undisclosed")=TRUE(),1,0)</f>
        <v>0</v>
      </c>
      <c r="AQ1047146" s="36" t="n">
        <f aca="false">IF(AND(AO1047146=1,N1047146="undisclosed")=TRUE(),1,0)</f>
        <v>0</v>
      </c>
      <c r="AR1047146" s="36" t="n">
        <f aca="false">IFERROR(IF(SEARCH("ammuni",I1047146,1)&gt;0,1,0),0)</f>
        <v>0</v>
      </c>
      <c r="AS1047146" s="5" t="str">
        <f aca="false">VLOOKUP($I1047146,'[1]Price List, Weapons &amp; Items'!B$1:L$1048576,COLUMN('[1]Price List, Weapons &amp; Items'!$J$11)-1,0)</f>
        <v>Military media (incl. websites)</v>
      </c>
      <c r="AT1047146" s="5" t="str">
        <f aca="false">IF(I1047146=".",".",VLOOKUP($I1047146,'[1]Price List, Weapons &amp; Items'!B$1:J$1048576,3,0))</f>
        <v>Anti-aircraft surface-to-air missile (SAM) system (long-range)</v>
      </c>
      <c r="AU1047146" s="13" t="str">
        <f aca="true">IF(AG1047146=1,(OFFSET(I1047146,0,0,COUNTIF(#REF!,A1047146),1)),"")</f>
        <v/>
      </c>
      <c r="AV1047146" s="5" t="n">
        <f aca="false">VLOOKUP($I1047146,'[1]Price List, Weapons &amp; Items'!B$1:L$1048576,COLUMN('[1]Price List, Weapons &amp; Items'!$L$11)-1,0)</f>
        <v>0</v>
      </c>
      <c r="AW1047146" s="5" t="n">
        <f aca="false">IF(U1047146="Yes",1,0)</f>
        <v>1</v>
      </c>
      <c r="AX1047146" s="5" t="n">
        <f aca="false">IF(D1047146="Military",IF(OR(IFERROR(SEARCH("equipment",E1047146,1),0)&gt;0,IFERROR(SEARCH("weapons",E1047146,1),0)&gt;0),1,0),0)</f>
        <v>1</v>
      </c>
      <c r="AY1047146" s="5" t="str">
        <f aca="false">IFERROR(IF(VALUE(TEXT(C1047146,"mm"))=IF(AK1047146&gt;12,AK1047146-12,AK1047146),".",IF(TEXT(C1047146,"mm")="01",".",1)),"Value is not in date format")</f>
        <v>.</v>
      </c>
      <c r="AZ1047146" s="5" t="str">
        <f aca="false">IF(AND(A1047146=A1047145,C1047146=C1047145)=TRUE(),IF(F1047146=F1047145,".","1"),".")</f>
        <v>.</v>
      </c>
      <c r="BA1047146" s="5" t="str">
        <f aca="false">IF(AND(_xlfn.ISFORMULA(R1047146),_xlfn.ISFORMULA(S1047146),_xlfn.ISFORMULA(T1047146))=TRUE(),".",1)</f>
        <v>.</v>
      </c>
      <c r="BB1047146" s="5" t="str">
        <f aca="false">IF(T1047146&lt;&gt;".",IF(T1047146&gt;S1047146,1,"."),".")</f>
        <v>.</v>
      </c>
      <c r="BC1047146" s="5" t="n">
        <f aca="false">IFERROR(VLOOKUP(B1047146,'[1]Share, Heavy Weapons to Ukraine'!B$1:AA$1048576,COLUMN('[1]Share, Heavy Weapons to Ukraine'!C1047155)-1,0),0)</f>
        <v>1</v>
      </c>
      <c r="BD1047146" s="5" t="n">
        <f aca="false">VLOOKUP(Sheet1!B1047146,'[1]Country Summary (€)'!B$1:F$1048576,COLUMN('[1]Country Summary (€)'!C1047156)-1,FALSE())</f>
        <v>0</v>
      </c>
      <c r="BE1047146" s="5" t="str">
        <f aca="false">IF(AND(AG1047146=1,D1047146="Military",H1047146&lt;&gt;"Not given")=TRUE(),IF(SUMIFS(#REF!,#REF!,A1047146)&gt;0,ABS((SUMIFS(#REF!,#REF!,A1047146)/VLOOKUP("USD",'[1]Exchange Rates'!B$1:C$1048576,2,0)))/S1047146,"."),".")</f>
        <v>.</v>
      </c>
      <c r="BF1047146" s="1" t="str">
        <f aca="false">IF(AND(AG1047146=1,D1047146="Military",H1047146&lt;&gt;"Not given")=TRUE(),IF(SUMIFS(#REF!,#REF!,A1047146)&gt;0,IF((ABS((SUMIFS(#REF!,#REF!,A1047146)/VLOOKUP("USD",'[1]Exchange Rates'!B$1:C$1048576,2,0)))/S1047146)&gt;1,(SUMIFS(#REF!,#REF!,A1047146)-S1047146)/S1047146,(S1047146-SUMIFS(#REF!,#REF!,A1047146))/SUMIFS(#REF!,#REF!,A1047146)),"."),".")</f>
        <v>.</v>
      </c>
    </row>
    <row r="1047147" customFormat="false" ht="15.75" hidden="false" customHeight="true" outlineLevel="0" collapsed="false">
      <c r="A1047147" s="37" t="s">
        <v>444</v>
      </c>
      <c r="B1047147" s="37" t="s">
        <v>57</v>
      </c>
      <c r="C1047147" s="38" t="n">
        <v>44916</v>
      </c>
      <c r="D1047147" s="37" t="s">
        <v>105</v>
      </c>
      <c r="E1047147" s="37" t="s">
        <v>370</v>
      </c>
      <c r="F1047147" s="90" t="s">
        <v>472</v>
      </c>
      <c r="G1047147" s="5" t="s">
        <v>61</v>
      </c>
      <c r="H1047147" s="53" t="n">
        <v>1000000000</v>
      </c>
      <c r="I1047147" s="1" t="s">
        <v>476</v>
      </c>
      <c r="J1047147" s="7" t="str">
        <f aca="false">VLOOKUP($I1047147,'[1]Price List, Weapons &amp; Items'!B$1:C$1048576,2,0)</f>
        <v>Ammunition for heavy weapon</v>
      </c>
      <c r="K1047147" s="7" t="str">
        <f aca="false">IF(I1047147=".",I1047147,VLOOKUP($I1047147,'[1]Price List, Weapons &amp; Items'!B$1:D$1048576,3,0))</f>
        <v>Surface-to-air missile (SAM)</v>
      </c>
      <c r="L1047147" s="8" t="n">
        <f aca="false">VLOOKUP(I1047147,'[1]Price List, Weapons &amp; Items'!B$1:E$1048576,4,0)</f>
        <v>0</v>
      </c>
      <c r="M1047147" s="9" t="s">
        <v>166</v>
      </c>
      <c r="N1047147" s="9" t="s">
        <v>166</v>
      </c>
      <c r="O1047147" s="9" t="n">
        <f aca="false">VLOOKUP($I1047147,'[1]Price List, Weapons &amp; Items'!B$1:G$1048576,6,0)</f>
        <v>3000000</v>
      </c>
      <c r="P1047147" s="6" t="str">
        <f aca="false">IF(TYPE(M1047147)=1,IF(TYPE(O1047147)=1,M1047147*O1047147,"No price"),".")</f>
        <v>.</v>
      </c>
      <c r="Q1047147" s="6" t="str">
        <f aca="false">IF(TYPE(N1047147)=1,IF(TYPE(O1047147)=1,N1047147*O1047147,"No price"),".")</f>
        <v>.</v>
      </c>
      <c r="R1047147" s="6" t="str">
        <f aca="false">IF(AG1047147=1,IF(H1047147&lt;&gt;"Not given",H1047147,IF(TYPE(H1047147)=2,IF(SUMIFS(#REF!,#REF!,A1047147)&gt;0,SUMIFS(#REF!,#REF!,A1047147),"."),"Format error")),"")</f>
        <v/>
      </c>
      <c r="S1047147" s="6" t="str">
        <f aca="false">IF(AND(AG1047147=1,R1047147&lt;&gt;".")=TRUE(),R1047147/VLOOKUP(G1047147,'[1]Exchange Rates'!B$1:C$1048576,2,0),IF(R1047147=".",".",""))</f>
        <v/>
      </c>
      <c r="T1047147" s="6" t="str">
        <f aca="false">IF(AG1047147=1,IF(AI1047147="Value is not given at all",".",IF(AI1047147="Value is given by the source",S1047147,IF(AI1047147="Value is calculated with prices",(IF(SUMIFS(#REF!,#REF!,A1047147)&gt;0,SUMIFS(#REF!,#REF!,A1047147),"."))/VLOOKUP("USD",'[1]Exchange Rates'!B$1:C$1048576,2,0),"Error with coding"))),"")</f>
        <v/>
      </c>
      <c r="U1047147" s="5" t="s">
        <v>63</v>
      </c>
      <c r="V1047147" s="42" t="s">
        <v>474</v>
      </c>
      <c r="W1047147" s="34" t="s">
        <v>95</v>
      </c>
      <c r="X1047147" s="45" t="s">
        <v>99</v>
      </c>
      <c r="Y1047147" s="34" t="s">
        <v>210</v>
      </c>
      <c r="Z1047147" s="5" t="n">
        <v>0</v>
      </c>
      <c r="AA1047147" s="5" t="n">
        <v>0</v>
      </c>
      <c r="AB1047147" s="5" t="n">
        <f aca="false">IF(AND(D1047147="Humanitarian", AE1047147&lt;&gt;"."), 1, 0)</f>
        <v>0</v>
      </c>
      <c r="AC1047147" s="5" t="n">
        <f aca="false">IF(OR(M1047147="undisclosed", M1047147="."), 0, IF(M1047147=N1047147, 1, 0))</f>
        <v>0</v>
      </c>
      <c r="AD1047147" s="5" t="n">
        <v>0</v>
      </c>
      <c r="AE1047147" s="91" t="s">
        <v>62</v>
      </c>
      <c r="AF1047147" s="12" t="str">
        <f aca="false">""</f>
        <v/>
      </c>
      <c r="AG1047147" s="36" t="n">
        <v>0</v>
      </c>
      <c r="AH1047147" s="36" t="s">
        <v>66</v>
      </c>
      <c r="AI1047147" s="36" t="s">
        <v>67</v>
      </c>
      <c r="AJ1047147" s="36" t="n">
        <v>1</v>
      </c>
      <c r="AK1047147" s="36" t="n">
        <v>12</v>
      </c>
      <c r="AL1047147" s="36" t="n">
        <v>0</v>
      </c>
      <c r="AM1047147" s="36" t="n">
        <f aca="false">IF(OR(AN1047147="2022-2023",AN1047147=2022), 1, 0)</f>
        <v>1</v>
      </c>
      <c r="AN1047147" s="36" t="s">
        <v>68</v>
      </c>
      <c r="AO1047147" s="36" t="n">
        <f aca="false">VLOOKUP($I1047147,'[1]Price List, Weapons &amp; Items'!B$1:F$1048576,5,0)</f>
        <v>0</v>
      </c>
      <c r="AP1047147" s="36" t="n">
        <f aca="false">IF(AND(AO1047147=1,M1047147="undisclosed")=TRUE(),1,0)</f>
        <v>0</v>
      </c>
      <c r="AQ1047147" s="36" t="n">
        <f aca="false">IF(AND(AO1047147=1,N1047147="undisclosed")=TRUE(),1,0)</f>
        <v>0</v>
      </c>
      <c r="AR1047147" s="36" t="n">
        <f aca="false">IFERROR(IF(SEARCH("ammuni",I1047147,1)&gt;0,1,0),0)</f>
        <v>0</v>
      </c>
      <c r="AS1047147" s="5" t="str">
        <f aca="false">VLOOKUP($I1047147,'[1]Price List, Weapons &amp; Items'!B$1:L$1048576,COLUMN('[1]Price List, Weapons &amp; Items'!$J$11)-1,0)</f>
        <v>Media reports (incl. social media)</v>
      </c>
      <c r="AT1047147" s="5" t="str">
        <f aca="false">IF(I1047147=".",".",VLOOKUP($I1047147,'[1]Price List, Weapons &amp; Items'!B$1:J$1048576,3,0))</f>
        <v>Surface-to-air missile (SAM)</v>
      </c>
      <c r="AU1047147" s="13" t="str">
        <f aca="true">IF(AG1047147=1,(OFFSET(I1047147,0,0,COUNTIF(#REF!,A1047147),1)),"")</f>
        <v/>
      </c>
      <c r="AV1047147" s="5" t="str">
        <f aca="false">VLOOKUP($I1047147,'[1]Price List, Weapons &amp; Items'!B$1:L$1048576,COLUMN('[1]Price List, Weapons &amp; Items'!$L$11)-1,0)</f>
        <v>no price, 0 count</v>
      </c>
      <c r="AW1047147" s="5" t="n">
        <f aca="false">IF(U1047147="Yes",1,0)</f>
        <v>1</v>
      </c>
      <c r="AX1047147" s="5" t="n">
        <f aca="false">IF(D1047147="Military",IF(OR(IFERROR(SEARCH("equipment",E1047147,1),0)&gt;0,IFERROR(SEARCH("weapons",E1047147,1),0)&gt;0),1,0),0)</f>
        <v>1</v>
      </c>
      <c r="AY1047147" s="5" t="str">
        <f aca="false">IFERROR(IF(VALUE(TEXT(C1047147,"mm"))=IF(AK1047147&gt;12,AK1047147-12,AK1047147),".",IF(TEXT(C1047147,"mm")="01",".",1)),"Value is not in date format")</f>
        <v>.</v>
      </c>
      <c r="AZ1047147" s="5" t="str">
        <f aca="false">IF(AND(A1047147=A1047146,C1047147=C1047146)=TRUE(),IF(F1047147=F1047146,".","1"),".")</f>
        <v>.</v>
      </c>
      <c r="BA1047147" s="5" t="str">
        <f aca="false">IF(AND(_xlfn.ISFORMULA(R1047147),_xlfn.ISFORMULA(S1047147),_xlfn.ISFORMULA(T1047147))=TRUE(),".",1)</f>
        <v>.</v>
      </c>
      <c r="BB1047147" s="5" t="str">
        <f aca="false">IF(T1047147&lt;&gt;".",IF(T1047147&gt;S1047147,1,"."),".")</f>
        <v>.</v>
      </c>
      <c r="BC1047147" s="5" t="n">
        <f aca="false">IFERROR(VLOOKUP(B1047147,'[1]Share, Heavy Weapons to Ukraine'!B$1:AA$1048576,COLUMN('[1]Share, Heavy Weapons to Ukraine'!C1047156)-1,0),0)</f>
        <v>1</v>
      </c>
      <c r="BD1047147" s="5" t="n">
        <f aca="false">VLOOKUP(Sheet1!B1047147,'[1]Country Summary (€)'!B$1:F$1048576,COLUMN('[1]Country Summary (€)'!C1047157)-1,FALSE())</f>
        <v>0</v>
      </c>
      <c r="BE1047147" s="5" t="str">
        <f aca="false">IF(AND(AG1047147=1,D1047147="Military",H1047147&lt;&gt;"Not given")=TRUE(),IF(SUMIFS(#REF!,#REF!,A1047147)&gt;0,ABS((SUMIFS(#REF!,#REF!,A1047147)/VLOOKUP("USD",'[1]Exchange Rates'!B$1:C$1048576,2,0)))/S1047147,"."),".")</f>
        <v>.</v>
      </c>
      <c r="BF1047147" s="1" t="str">
        <f aca="false">IF(AND(AG1047147=1,D1047147="Military",H1047147&lt;&gt;"Not given")=TRUE(),IF(SUMIFS(#REF!,#REF!,A1047147)&gt;0,IF((ABS((SUMIFS(#REF!,#REF!,A1047147)/VLOOKUP("USD",'[1]Exchange Rates'!B$1:C$1048576,2,0)))/S1047147)&gt;1,(SUMIFS(#REF!,#REF!,A1047147)-S1047147)/S1047147,(S1047147-SUMIFS(#REF!,#REF!,A1047147))/SUMIFS(#REF!,#REF!,A1047147)),"."),".")</f>
        <v>.</v>
      </c>
    </row>
    <row r="1047148" customFormat="false" ht="15.75" hidden="false" customHeight="true" outlineLevel="0" collapsed="false">
      <c r="A1047148" s="37" t="s">
        <v>444</v>
      </c>
      <c r="B1047148" s="37" t="s">
        <v>57</v>
      </c>
      <c r="C1047148" s="38" t="n">
        <v>44916</v>
      </c>
      <c r="D1047148" s="37" t="s">
        <v>105</v>
      </c>
      <c r="E1047148" s="37" t="s">
        <v>370</v>
      </c>
      <c r="F1047148" s="90" t="s">
        <v>472</v>
      </c>
      <c r="G1047148" s="5" t="s">
        <v>61</v>
      </c>
      <c r="H1047148" s="53" t="n">
        <v>1000000000</v>
      </c>
      <c r="I1047148" s="1" t="s">
        <v>452</v>
      </c>
      <c r="J1047148" s="7" t="str">
        <f aca="false">VLOOKUP($I1047148,'[1]Price List, Weapons &amp; Items'!B$1:C$1048576,2,0)</f>
        <v>Ammunition for heavy weapon</v>
      </c>
      <c r="K1047148" s="7" t="str">
        <f aca="false">IF(I1047148=".",I1047148,VLOOKUP($I1047148,'[1]Price List, Weapons &amp; Items'!B$1:D$1048576,3,0))</f>
        <v>artillery round</v>
      </c>
      <c r="L1047148" s="8" t="n">
        <f aca="false">VLOOKUP(I1047148,'[1]Price List, Weapons &amp; Items'!B$1:E$1048576,4,0)</f>
        <v>0</v>
      </c>
      <c r="M1047148" s="9" t="n">
        <v>500</v>
      </c>
      <c r="N1047148" s="9" t="s">
        <v>166</v>
      </c>
      <c r="O1047148" s="9" t="n">
        <f aca="false">VLOOKUP($I1047148,'[1]Price List, Weapons &amp; Items'!B$1:G$1048576,6,0)</f>
        <v>112800</v>
      </c>
      <c r="P1047148" s="6" t="str">
        <f aca="false">IF(TYPE(M1047148)=1,IF(TYPE(O1047148)=1,M1047148*O1047148,"No price"),".")</f>
        <v>No price</v>
      </c>
      <c r="Q1047148" s="6" t="str">
        <f aca="false">IF(TYPE(N1047148)=1,IF(TYPE(O1047148)=1,N1047148*O1047148,"No price"),".")</f>
        <v>.</v>
      </c>
      <c r="R1047148" s="6" t="str">
        <f aca="false">IF(AG1047148=1,IF(H1047148&lt;&gt;"Not given",H1047148,IF(TYPE(H1047148)=2,IF(SUMIFS(#REF!,#REF!,A1047148)&gt;0,SUMIFS(#REF!,#REF!,A1047148),"."),"Format error")),"")</f>
        <v/>
      </c>
      <c r="S1047148" s="6" t="str">
        <f aca="false">IF(AND(AG1047148=1,R1047148&lt;&gt;".")=TRUE(),R1047148/VLOOKUP(G1047148,'[1]Exchange Rates'!B$1:C$1048576,2,0),IF(R1047148=".",".",""))</f>
        <v/>
      </c>
      <c r="T1047148" s="6" t="str">
        <f aca="false">IF(AG1047148=1,IF(AI1047148="Value is not given at all",".",IF(AI1047148="Value is given by the source",S1047148,IF(AI1047148="Value is calculated with prices",(IF(SUMIFS(#REF!,#REF!,A1047148)&gt;0,SUMIFS(#REF!,#REF!,A1047148),"."))/VLOOKUP("USD",'[1]Exchange Rates'!B$1:C$1048576,2,0),"Error with coding"))),"")</f>
        <v/>
      </c>
      <c r="U1047148" s="5" t="s">
        <v>63</v>
      </c>
      <c r="V1047148" s="42" t="s">
        <v>474</v>
      </c>
      <c r="W1047148" s="34" t="s">
        <v>95</v>
      </c>
      <c r="X1047148" s="45" t="s">
        <v>99</v>
      </c>
      <c r="Y1047148" s="34" t="s">
        <v>212</v>
      </c>
      <c r="Z1047148" s="5" t="n">
        <v>0</v>
      </c>
      <c r="AA1047148" s="5" t="n">
        <v>0</v>
      </c>
      <c r="AB1047148" s="5" t="n">
        <f aca="false">IF(AND(D1047148="Humanitarian", AE1047148&lt;&gt;"."), 1, 0)</f>
        <v>0</v>
      </c>
      <c r="AC1047148" s="5" t="n">
        <f aca="false">IF(OR(M1047148="undisclosed", M1047148="."), 0, IF(M1047148=N1047148, 1, 0))</f>
        <v>0</v>
      </c>
      <c r="AD1047148" s="5" t="n">
        <v>0</v>
      </c>
      <c r="AE1047148" s="91" t="s">
        <v>62</v>
      </c>
      <c r="AF1047148" s="12" t="str">
        <f aca="false">""</f>
        <v/>
      </c>
      <c r="AG1047148" s="36" t="n">
        <v>0</v>
      </c>
      <c r="AH1047148" s="36" t="s">
        <v>66</v>
      </c>
      <c r="AI1047148" s="36" t="s">
        <v>67</v>
      </c>
      <c r="AJ1047148" s="36" t="n">
        <v>1</v>
      </c>
      <c r="AK1047148" s="36" t="n">
        <v>12</v>
      </c>
      <c r="AL1047148" s="36" t="n">
        <v>0</v>
      </c>
      <c r="AM1047148" s="36" t="n">
        <f aca="false">IF(OR(AN1047148="2022-2023",AN1047148=2022), 1, 0)</f>
        <v>1</v>
      </c>
      <c r="AN1047148" s="36" t="s">
        <v>68</v>
      </c>
      <c r="AO1047148" s="36" t="n">
        <f aca="false">VLOOKUP($I1047148,'[1]Price List, Weapons &amp; Items'!B$1:F$1048576,5,0)</f>
        <v>0</v>
      </c>
      <c r="AP1047148" s="36" t="n">
        <f aca="false">IF(AND(AO1047148=1,M1047148="undisclosed")=TRUE(),1,0)</f>
        <v>0</v>
      </c>
      <c r="AQ1047148" s="36" t="n">
        <f aca="false">IF(AND(AO1047148=1,N1047148="undisclosed")=TRUE(),1,0)</f>
        <v>0</v>
      </c>
      <c r="AR1047148" s="36" t="n">
        <f aca="false">IFERROR(IF(SEARCH("ammuni",I1047148,1)&gt;0,1,0),0)</f>
        <v>0</v>
      </c>
      <c r="AS1047148" s="5" t="str">
        <f aca="false">VLOOKUP($I1047148,'[1]Price List, Weapons &amp; Items'!B$1:L$1048576,COLUMN('[1]Price List, Weapons &amp; Items'!$J$11)-1,0)</f>
        <v>Miscellaneous</v>
      </c>
      <c r="AT1047148" s="5" t="str">
        <f aca="false">IF(I1047148=".",".",VLOOKUP($I1047148,'[1]Price List, Weapons &amp; Items'!B$1:J$1048576,3,0))</f>
        <v>artillery round</v>
      </c>
      <c r="AU1047148" s="13" t="str">
        <f aca="true">IF(AG1047148=1,(OFFSET(I1047148,0,0,COUNTIF(#REF!,A1047148),1)),"")</f>
        <v/>
      </c>
      <c r="AV1047148" s="5" t="n">
        <f aca="false">VLOOKUP($I1047148,'[1]Price List, Weapons &amp; Items'!B$1:L$1048576,COLUMN('[1]Price List, Weapons &amp; Items'!$L$11)-1,0)</f>
        <v>0</v>
      </c>
      <c r="AW1047148" s="5" t="n">
        <f aca="false">IF(U1047148="Yes",1,0)</f>
        <v>1</v>
      </c>
      <c r="AX1047148" s="5" t="n">
        <f aca="false">IF(D1047148="Military",IF(OR(IFERROR(SEARCH("equipment",E1047148,1),0)&gt;0,IFERROR(SEARCH("weapons",E1047148,1),0)&gt;0),1,0),0)</f>
        <v>1</v>
      </c>
      <c r="AY1047148" s="5" t="str">
        <f aca="false">IFERROR(IF(VALUE(TEXT(C1047148,"mm"))=IF(AK1047148&gt;12,AK1047148-12,AK1047148),".",IF(TEXT(C1047148,"mm")="01",".",1)),"Value is not in date format")</f>
        <v>.</v>
      </c>
      <c r="AZ1047148" s="5" t="str">
        <f aca="false">IF(AND(A1047148=A1047147,C1047148=C1047147)=TRUE(),IF(F1047148=F1047147,".","1"),".")</f>
        <v>.</v>
      </c>
      <c r="BA1047148" s="5" t="str">
        <f aca="false">IF(AND(_xlfn.ISFORMULA(R1047148),_xlfn.ISFORMULA(S1047148),_xlfn.ISFORMULA(T1047148))=TRUE(),".",1)</f>
        <v>.</v>
      </c>
      <c r="BB1047148" s="5" t="str">
        <f aca="false">IF(T1047148&lt;&gt;".",IF(T1047148&gt;S1047148,1,"."),".")</f>
        <v>.</v>
      </c>
      <c r="BC1047148" s="5" t="n">
        <f aca="false">IFERROR(VLOOKUP(B1047148,'[1]Share, Heavy Weapons to Ukraine'!B$1:AA$1048576,COLUMN('[1]Share, Heavy Weapons to Ukraine'!C1047157)-1,0),0)</f>
        <v>1</v>
      </c>
      <c r="BD1047148" s="5" t="n">
        <f aca="false">VLOOKUP(Sheet1!B1047148,'[1]Country Summary (€)'!B$1:F$1048576,COLUMN('[1]Country Summary (€)'!C1047158)-1,FALSE())</f>
        <v>0</v>
      </c>
      <c r="BE1047148" s="5" t="str">
        <f aca="false">IF(AND(AG1047148=1,D1047148="Military",H1047148&lt;&gt;"Not given")=TRUE(),IF(SUMIFS(#REF!,#REF!,A1047148)&gt;0,ABS((SUMIFS(#REF!,#REF!,A1047148)/VLOOKUP("USD",'[1]Exchange Rates'!B$1:C$1048576,2,0)))/S1047148,"."),".")</f>
        <v>.</v>
      </c>
      <c r="BF1047148" s="1" t="str">
        <f aca="false">IF(AND(AG1047148=1,D1047148="Military",H1047148&lt;&gt;"Not given")=TRUE(),IF(SUMIFS(#REF!,#REF!,A1047148)&gt;0,IF((ABS((SUMIFS(#REF!,#REF!,A1047148)/VLOOKUP("USD",'[1]Exchange Rates'!B$1:C$1048576,2,0)))/S1047148)&gt;1,(SUMIFS(#REF!,#REF!,A1047148)-S1047148)/S1047148,(S1047148-SUMIFS(#REF!,#REF!,A1047148))/SUMIFS(#REF!,#REF!,A1047148)),"."),".")</f>
        <v>.</v>
      </c>
    </row>
    <row r="1047149" customFormat="false" ht="15.75" hidden="false" customHeight="true" outlineLevel="0" collapsed="false">
      <c r="A1047149" s="37" t="s">
        <v>444</v>
      </c>
      <c r="B1047149" s="37" t="s">
        <v>57</v>
      </c>
      <c r="C1047149" s="38" t="n">
        <v>44916</v>
      </c>
      <c r="D1047149" s="37" t="s">
        <v>105</v>
      </c>
      <c r="E1047149" s="37" t="s">
        <v>370</v>
      </c>
      <c r="F1047149" s="90" t="s">
        <v>472</v>
      </c>
      <c r="G1047149" s="5" t="s">
        <v>61</v>
      </c>
      <c r="H1047149" s="53" t="n">
        <v>1000000000</v>
      </c>
      <c r="I1047149" s="1" t="s">
        <v>278</v>
      </c>
      <c r="J1047149" s="7" t="str">
        <f aca="false">VLOOKUP($I1047149,'[1]Price List, Weapons &amp; Items'!B$1:C$1048576,2,0)</f>
        <v>Heavy weapon</v>
      </c>
      <c r="K1047149" s="7" t="str">
        <f aca="false">IF(I1047149=".",I1047149,VLOOKUP($I1047149,'[1]Price List, Weapons &amp; Items'!B$1:D$1048576,3,0))</f>
        <v>Mortar</v>
      </c>
      <c r="L1047149" s="8" t="n">
        <f aca="false">VLOOKUP(I1047149,'[1]Price List, Weapons &amp; Items'!B$1:E$1048576,4,0)</f>
        <v>0</v>
      </c>
      <c r="M1047149" s="9" t="n">
        <v>10</v>
      </c>
      <c r="N1047149" s="9" t="s">
        <v>166</v>
      </c>
      <c r="O1047149" s="9" t="n">
        <f aca="false">VLOOKUP($I1047149,'[1]Price List, Weapons &amp; Items'!B$1:G$1048576,6,0)</f>
        <v>388500</v>
      </c>
      <c r="P1047149" s="6" t="str">
        <f aca="false">IF(TYPE(M1047149)=1,IF(TYPE(O1047149)=1,M1047149*O1047149,"No price"),".")</f>
        <v>No price</v>
      </c>
      <c r="Q1047149" s="6" t="str">
        <f aca="false">IF(TYPE(N1047149)=1,IF(TYPE(O1047149)=1,N1047149*O1047149,"No price"),".")</f>
        <v>.</v>
      </c>
      <c r="R1047149" s="6" t="str">
        <f aca="false">IF(AG1047149=1,IF(H1047149&lt;&gt;"Not given",H1047149,IF(TYPE(H1047149)=2,IF(SUMIFS(#REF!,#REF!,A1047149)&gt;0,SUMIFS(#REF!,#REF!,A1047149),"."),"Format error")),"")</f>
        <v/>
      </c>
      <c r="S1047149" s="6" t="str">
        <f aca="false">IF(AND(AG1047149=1,R1047149&lt;&gt;".")=TRUE(),R1047149/VLOOKUP(G1047149,'[1]Exchange Rates'!B$1:C$1048576,2,0),IF(R1047149=".",".",""))</f>
        <v/>
      </c>
      <c r="T1047149" s="6" t="str">
        <f aca="false">IF(AG1047149=1,IF(AI1047149="Value is not given at all",".",IF(AI1047149="Value is given by the source",S1047149,IF(AI1047149="Value is calculated with prices",(IF(SUMIFS(#REF!,#REF!,A1047149)&gt;0,SUMIFS(#REF!,#REF!,A1047149),"."))/VLOOKUP("USD",'[1]Exchange Rates'!B$1:C$1048576,2,0),"Error with coding"))),"")</f>
        <v/>
      </c>
      <c r="U1047149" s="5" t="s">
        <v>63</v>
      </c>
      <c r="V1047149" s="42" t="s">
        <v>474</v>
      </c>
      <c r="W1047149" s="34" t="s">
        <v>95</v>
      </c>
      <c r="X1047149" s="45" t="s">
        <v>99</v>
      </c>
      <c r="Y1047149" s="34" t="s">
        <v>214</v>
      </c>
      <c r="Z1047149" s="5" t="n">
        <v>0</v>
      </c>
      <c r="AA1047149" s="5" t="n">
        <v>0</v>
      </c>
      <c r="AB1047149" s="5" t="n">
        <f aca="false">IF(AND(D1047149="Humanitarian", AE1047149&lt;&gt;"."), 1, 0)</f>
        <v>0</v>
      </c>
      <c r="AC1047149" s="5" t="n">
        <f aca="false">IF(OR(M1047149="undisclosed", M1047149="."), 0, IF(M1047149=N1047149, 1, 0))</f>
        <v>0</v>
      </c>
      <c r="AD1047149" s="5" t="n">
        <v>0</v>
      </c>
      <c r="AE1047149" s="91" t="s">
        <v>62</v>
      </c>
      <c r="AF1047149" s="12" t="str">
        <f aca="false">""</f>
        <v/>
      </c>
      <c r="AG1047149" s="36" t="n">
        <v>0</v>
      </c>
      <c r="AH1047149" s="36" t="s">
        <v>66</v>
      </c>
      <c r="AI1047149" s="36" t="s">
        <v>67</v>
      </c>
      <c r="AJ1047149" s="36" t="n">
        <v>1</v>
      </c>
      <c r="AK1047149" s="36" t="n">
        <v>12</v>
      </c>
      <c r="AL1047149" s="36" t="n">
        <v>0</v>
      </c>
      <c r="AM1047149" s="36" t="n">
        <f aca="false">IF(OR(AN1047149="2022-2023",AN1047149=2022), 1, 0)</f>
        <v>1</v>
      </c>
      <c r="AN1047149" s="36" t="s">
        <v>68</v>
      </c>
      <c r="AO1047149" s="36" t="n">
        <f aca="false">VLOOKUP($I1047149,'[1]Price List, Weapons &amp; Items'!B$1:F$1048576,5,0)</f>
        <v>0</v>
      </c>
      <c r="AP1047149" s="36" t="n">
        <f aca="false">IF(AND(AO1047149=1,M1047149="undisclosed")=TRUE(),1,0)</f>
        <v>0</v>
      </c>
      <c r="AQ1047149" s="36" t="n">
        <f aca="false">IF(AND(AO1047149=1,N1047149="undisclosed")=TRUE(),1,0)</f>
        <v>0</v>
      </c>
      <c r="AR1047149" s="36" t="n">
        <f aca="false">IFERROR(IF(SEARCH("ammuni",I1047149,1)&gt;0,1,0),0)</f>
        <v>0</v>
      </c>
      <c r="AS1047149" s="5" t="str">
        <f aca="false">VLOOKUP($I1047149,'[1]Price List, Weapons &amp; Items'!B$1:L$1048576,COLUMN('[1]Price List, Weapons &amp; Items'!$J$11)-1,0)</f>
        <v>Military media (incl. websites)</v>
      </c>
      <c r="AT1047149" s="5" t="str">
        <f aca="false">IF(I1047149=".",".",VLOOKUP($I1047149,'[1]Price List, Weapons &amp; Items'!B$1:J$1048576,3,0))</f>
        <v>Mortar</v>
      </c>
      <c r="AU1047149" s="13" t="str">
        <f aca="true">IF(AG1047149=1,(OFFSET(I1047149,0,0,COUNTIF(#REF!,A1047149),1)),"")</f>
        <v/>
      </c>
      <c r="AV1047149" s="5" t="n">
        <f aca="false">VLOOKUP($I1047149,'[1]Price List, Weapons &amp; Items'!B$1:L$1048576,COLUMN('[1]Price List, Weapons &amp; Items'!$L$11)-1,0)</f>
        <v>0</v>
      </c>
      <c r="AW1047149" s="5" t="n">
        <f aca="false">IF(U1047149="Yes",1,0)</f>
        <v>1</v>
      </c>
      <c r="AX1047149" s="5" t="n">
        <f aca="false">IF(D1047149="Military",IF(OR(IFERROR(SEARCH("equipment",E1047149,1),0)&gt;0,IFERROR(SEARCH("weapons",E1047149,1),0)&gt;0),1,0),0)</f>
        <v>1</v>
      </c>
      <c r="AY1047149" s="5" t="str">
        <f aca="false">IFERROR(IF(VALUE(TEXT(C1047149,"mm"))=IF(AK1047149&gt;12,AK1047149-12,AK1047149),".",IF(TEXT(C1047149,"mm")="01",".",1)),"Value is not in date format")</f>
        <v>.</v>
      </c>
      <c r="AZ1047149" s="5" t="str">
        <f aca="false">IF(AND(A1047149=A1047148,C1047149=C1047148)=TRUE(),IF(F1047149=F1047148,".","1"),".")</f>
        <v>.</v>
      </c>
      <c r="BA1047149" s="5" t="str">
        <f aca="false">IF(AND(_xlfn.ISFORMULA(R1047149),_xlfn.ISFORMULA(S1047149),_xlfn.ISFORMULA(T1047149))=TRUE(),".",1)</f>
        <v>.</v>
      </c>
      <c r="BB1047149" s="5" t="str">
        <f aca="false">IF(T1047149&lt;&gt;".",IF(T1047149&gt;S1047149,1,"."),".")</f>
        <v>.</v>
      </c>
      <c r="BC1047149" s="5" t="n">
        <f aca="false">IFERROR(VLOOKUP(B1047149,'[1]Share, Heavy Weapons to Ukraine'!B$1:AA$1048576,COLUMN('[1]Share, Heavy Weapons to Ukraine'!C1047158)-1,0),0)</f>
        <v>1</v>
      </c>
      <c r="BD1047149" s="5" t="n">
        <f aca="false">VLOOKUP(Sheet1!B1047149,'[1]Country Summary (€)'!B$1:F$1048576,COLUMN('[1]Country Summary (€)'!C1047159)-1,FALSE())</f>
        <v>0</v>
      </c>
      <c r="BE1047149" s="5" t="str">
        <f aca="false">IF(AND(AG1047149=1,D1047149="Military",H1047149&lt;&gt;"Not given")=TRUE(),IF(SUMIFS(#REF!,#REF!,A1047149)&gt;0,ABS((SUMIFS(#REF!,#REF!,A1047149)/VLOOKUP("USD",'[1]Exchange Rates'!B$1:C$1048576,2,0)))/S1047149,"."),".")</f>
        <v>.</v>
      </c>
      <c r="BF1047149" s="1" t="str">
        <f aca="false">IF(AND(AG1047149=1,D1047149="Military",H1047149&lt;&gt;"Not given")=TRUE(),IF(SUMIFS(#REF!,#REF!,A1047149)&gt;0,IF((ABS((SUMIFS(#REF!,#REF!,A1047149)/VLOOKUP("USD",'[1]Exchange Rates'!B$1:C$1048576,2,0)))/S1047149)&gt;1,(SUMIFS(#REF!,#REF!,A1047149)-S1047149)/S1047149,(S1047149-SUMIFS(#REF!,#REF!,A1047149))/SUMIFS(#REF!,#REF!,A1047149)),"."),".")</f>
        <v>.</v>
      </c>
    </row>
    <row r="1047150" customFormat="false" ht="15.75" hidden="false" customHeight="true" outlineLevel="0" collapsed="false">
      <c r="A1047150" s="37" t="s">
        <v>444</v>
      </c>
      <c r="B1047150" s="37" t="s">
        <v>57</v>
      </c>
      <c r="C1047150" s="38" t="n">
        <v>44916</v>
      </c>
      <c r="D1047150" s="37" t="s">
        <v>105</v>
      </c>
      <c r="E1047150" s="37" t="s">
        <v>370</v>
      </c>
      <c r="F1047150" s="90" t="s">
        <v>472</v>
      </c>
      <c r="G1047150" s="5" t="s">
        <v>61</v>
      </c>
      <c r="H1047150" s="53" t="n">
        <v>1000000000</v>
      </c>
      <c r="I1047150" s="1" t="s">
        <v>280</v>
      </c>
      <c r="J1047150" s="7" t="str">
        <f aca="false">VLOOKUP($I1047150,'[1]Price List, Weapons &amp; Items'!B$1:C$1048576,2,0)</f>
        <v>Ammunition for heavy weapon</v>
      </c>
      <c r="K1047150" s="7" t="str">
        <f aca="false">IF(I1047150=".",I1047150,VLOOKUP($I1047150,'[1]Price List, Weapons &amp; Items'!B$1:D$1048576,3,0))</f>
        <v>Mortar ammunition</v>
      </c>
      <c r="L1047150" s="8" t="n">
        <f aca="false">VLOOKUP(I1047150,'[1]Price List, Weapons &amp; Items'!B$1:E$1048576,4,0)</f>
        <v>0</v>
      </c>
      <c r="M1047150" s="9" t="n">
        <v>10000</v>
      </c>
      <c r="N1047150" s="9" t="s">
        <v>166</v>
      </c>
      <c r="O1047150" s="9" t="n">
        <f aca="false">VLOOKUP($I1047150,'[1]Price List, Weapons &amp; Items'!B$1:G$1048576,6,0)</f>
        <v>109.89</v>
      </c>
      <c r="P1047150" s="6" t="str">
        <f aca="false">IF(TYPE(M1047150)=1,IF(TYPE(O1047150)=1,M1047150*O1047150,"No price"),".")</f>
        <v>No price</v>
      </c>
      <c r="Q1047150" s="6" t="str">
        <f aca="false">IF(TYPE(N1047150)=1,IF(TYPE(O1047150)=1,N1047150*O1047150,"No price"),".")</f>
        <v>.</v>
      </c>
      <c r="R1047150" s="6" t="str">
        <f aca="false">IF(AG1047150=1,IF(H1047150&lt;&gt;"Not given",H1047150,IF(TYPE(H1047150)=2,IF(SUMIFS(#REF!,#REF!,A1047150)&gt;0,SUMIFS(#REF!,#REF!,A1047150),"."),"Format error")),"")</f>
        <v/>
      </c>
      <c r="S1047150" s="6" t="str">
        <f aca="false">IF(AND(AG1047150=1,R1047150&lt;&gt;".")=TRUE(),R1047150/VLOOKUP(G1047150,'[1]Exchange Rates'!B$1:C$1048576,2,0),IF(R1047150=".",".",""))</f>
        <v/>
      </c>
      <c r="T1047150" s="6" t="str">
        <f aca="false">IF(AG1047150=1,IF(AI1047150="Value is not given at all",".",IF(AI1047150="Value is given by the source",S1047150,IF(AI1047150="Value is calculated with prices",(IF(SUMIFS(#REF!,#REF!,A1047150)&gt;0,SUMIFS(#REF!,#REF!,A1047150),"."))/VLOOKUP("USD",'[1]Exchange Rates'!B$1:C$1048576,2,0),"Error with coding"))),"")</f>
        <v/>
      </c>
      <c r="U1047150" s="5" t="s">
        <v>63</v>
      </c>
      <c r="V1047150" s="42" t="s">
        <v>474</v>
      </c>
      <c r="W1047150" s="34" t="s">
        <v>95</v>
      </c>
      <c r="X1047150" s="45" t="s">
        <v>99</v>
      </c>
      <c r="Y1047150" s="34" t="s">
        <v>215</v>
      </c>
      <c r="Z1047150" s="5" t="n">
        <v>0</v>
      </c>
      <c r="AA1047150" s="5" t="n">
        <v>0</v>
      </c>
      <c r="AB1047150" s="5" t="n">
        <f aca="false">IF(AND(D1047150="Humanitarian", AE1047150&lt;&gt;"."), 1, 0)</f>
        <v>0</v>
      </c>
      <c r="AC1047150" s="5" t="n">
        <f aca="false">IF(OR(M1047150="undisclosed", M1047150="."), 0, IF(M1047150=N1047150, 1, 0))</f>
        <v>0</v>
      </c>
      <c r="AD1047150" s="5" t="n">
        <v>0</v>
      </c>
      <c r="AE1047150" s="91" t="s">
        <v>62</v>
      </c>
      <c r="AF1047150" s="12" t="str">
        <f aca="false">""</f>
        <v/>
      </c>
      <c r="AG1047150" s="36" t="n">
        <v>0</v>
      </c>
      <c r="AH1047150" s="36" t="s">
        <v>66</v>
      </c>
      <c r="AI1047150" s="36" t="s">
        <v>67</v>
      </c>
      <c r="AJ1047150" s="36" t="n">
        <v>1</v>
      </c>
      <c r="AK1047150" s="36" t="n">
        <v>12</v>
      </c>
      <c r="AL1047150" s="36" t="n">
        <v>0</v>
      </c>
      <c r="AM1047150" s="36" t="n">
        <f aca="false">IF(OR(AN1047150="2022-2023",AN1047150=2022), 1, 0)</f>
        <v>1</v>
      </c>
      <c r="AN1047150" s="36" t="s">
        <v>68</v>
      </c>
      <c r="AO1047150" s="36" t="n">
        <f aca="false">VLOOKUP($I1047150,'[1]Price List, Weapons &amp; Items'!B$1:F$1048576,5,0)</f>
        <v>0</v>
      </c>
      <c r="AP1047150" s="36" t="n">
        <f aca="false">IF(AND(AO1047150=1,M1047150="undisclosed")=TRUE(),1,0)</f>
        <v>0</v>
      </c>
      <c r="AQ1047150" s="36" t="n">
        <f aca="false">IF(AND(AO1047150=1,N1047150="undisclosed")=TRUE(),1,0)</f>
        <v>0</v>
      </c>
      <c r="AR1047150" s="36" t="n">
        <f aca="false">IFERROR(IF(SEARCH("ammuni",I1047150,1)&gt;0,1,0),0)</f>
        <v>0</v>
      </c>
      <c r="AS1047150" s="5" t="str">
        <f aca="false">VLOOKUP($I1047150,'[1]Price List, Weapons &amp; Items'!B$1:L$1048576,COLUMN('[1]Price List, Weapons &amp; Items'!$J$11)-1,0)</f>
        <v>Government information</v>
      </c>
      <c r="AT1047150" s="5" t="str">
        <f aca="false">IF(I1047150=".",".",VLOOKUP($I1047150,'[1]Price List, Weapons &amp; Items'!B$1:J$1048576,3,0))</f>
        <v>Mortar ammunition</v>
      </c>
      <c r="AU1047150" s="13" t="str">
        <f aca="true">IF(AG1047150=1,(OFFSET(I1047150,0,0,COUNTIF(#REF!,A1047150),1)),"")</f>
        <v/>
      </c>
      <c r="AV1047150" s="5" t="n">
        <f aca="false">VLOOKUP($I1047150,'[1]Price List, Weapons &amp; Items'!B$1:L$1048576,COLUMN('[1]Price List, Weapons &amp; Items'!$L$11)-1,0)</f>
        <v>0</v>
      </c>
      <c r="AW1047150" s="5" t="n">
        <f aca="false">IF(U1047150="Yes",1,0)</f>
        <v>1</v>
      </c>
      <c r="AX1047150" s="5" t="n">
        <f aca="false">IF(D1047150="Military",IF(OR(IFERROR(SEARCH("equipment",E1047150,1),0)&gt;0,IFERROR(SEARCH("weapons",E1047150,1),0)&gt;0),1,0),0)</f>
        <v>1</v>
      </c>
      <c r="AY1047150" s="5" t="str">
        <f aca="false">IFERROR(IF(VALUE(TEXT(C1047150,"mm"))=IF(AK1047150&gt;12,AK1047150-12,AK1047150),".",IF(TEXT(C1047150,"mm")="01",".",1)),"Value is not in date format")</f>
        <v>.</v>
      </c>
      <c r="AZ1047150" s="5" t="str">
        <f aca="false">IF(AND(A1047150=A1047149,C1047150=C1047149)=TRUE(),IF(F1047150=F1047149,".","1"),".")</f>
        <v>.</v>
      </c>
      <c r="BA1047150" s="5" t="str">
        <f aca="false">IF(AND(_xlfn.ISFORMULA(R1047150),_xlfn.ISFORMULA(S1047150),_xlfn.ISFORMULA(T1047150))=TRUE(),".",1)</f>
        <v>.</v>
      </c>
      <c r="BB1047150" s="5" t="str">
        <f aca="false">IF(T1047150&lt;&gt;".",IF(T1047150&gt;S1047150,1,"."),".")</f>
        <v>.</v>
      </c>
      <c r="BC1047150" s="5" t="n">
        <f aca="false">IFERROR(VLOOKUP(B1047150,'[1]Share, Heavy Weapons to Ukraine'!B$1:AA$1048576,COLUMN('[1]Share, Heavy Weapons to Ukraine'!C1047159)-1,0),0)</f>
        <v>1</v>
      </c>
      <c r="BD1047150" s="5" t="n">
        <f aca="false">VLOOKUP(Sheet1!B1047150,'[1]Country Summary (€)'!B$1:F$1048576,COLUMN('[1]Country Summary (€)'!C1047160)-1,FALSE())</f>
        <v>0</v>
      </c>
      <c r="BE1047150" s="5" t="str">
        <f aca="false">IF(AND(AG1047150=1,D1047150="Military",H1047150&lt;&gt;"Not given")=TRUE(),IF(SUMIFS(#REF!,#REF!,A1047150)&gt;0,ABS((SUMIFS(#REF!,#REF!,A1047150)/VLOOKUP("USD",'[1]Exchange Rates'!B$1:C$1048576,2,0)))/S1047150,"."),".")</f>
        <v>.</v>
      </c>
      <c r="BF1047150" s="1" t="str">
        <f aca="false">IF(AND(AG1047150=1,D1047150="Military",H1047150&lt;&gt;"Not given")=TRUE(),IF(SUMIFS(#REF!,#REF!,A1047150)&gt;0,IF((ABS((SUMIFS(#REF!,#REF!,A1047150)/VLOOKUP("USD",'[1]Exchange Rates'!B$1:C$1048576,2,0)))/S1047150)&gt;1,(SUMIFS(#REF!,#REF!,A1047150)-S1047150)/S1047150,(S1047150-SUMIFS(#REF!,#REF!,A1047150))/SUMIFS(#REF!,#REF!,A1047150)),"."),".")</f>
        <v>.</v>
      </c>
    </row>
    <row r="1047151" customFormat="false" ht="15.75" hidden="false" customHeight="true" outlineLevel="0" collapsed="false">
      <c r="A1047151" s="37" t="s">
        <v>444</v>
      </c>
      <c r="B1047151" s="37" t="s">
        <v>57</v>
      </c>
      <c r="C1047151" s="38" t="n">
        <v>44916</v>
      </c>
      <c r="D1047151" s="37" t="s">
        <v>105</v>
      </c>
      <c r="E1047151" s="37" t="s">
        <v>370</v>
      </c>
      <c r="F1047151" s="90" t="s">
        <v>472</v>
      </c>
      <c r="G1047151" s="5" t="s">
        <v>61</v>
      </c>
      <c r="H1047151" s="53" t="n">
        <v>1000000000</v>
      </c>
      <c r="I1047151" s="1" t="s">
        <v>477</v>
      </c>
      <c r="J1047151" s="7" t="str">
        <f aca="false">VLOOKUP($I1047151,'[1]Price List, Weapons &amp; Items'!B$1:C$1048576,2,0)</f>
        <v>Light armaments &amp; infantry</v>
      </c>
      <c r="K1047151" s="7" t="str">
        <f aca="false">IF(I1047151=".",I1047151,VLOOKUP($I1047151,'[1]Price List, Weapons &amp; Items'!B$1:D$1048576,3,0))</f>
        <v>Mortar</v>
      </c>
      <c r="L1047151" s="8" t="n">
        <f aca="false">VLOOKUP(I1047151,'[1]Price List, Weapons &amp; Items'!B$1:E$1048576,4,0)</f>
        <v>0</v>
      </c>
      <c r="M1047151" s="9" t="n">
        <v>10</v>
      </c>
      <c r="N1047151" s="9" t="s">
        <v>166</v>
      </c>
      <c r="O1047151" s="9" t="n">
        <f aca="false">VLOOKUP($I1047151,'[1]Price List, Weapons &amp; Items'!B$1:G$1048576,6,0)</f>
        <v>24717</v>
      </c>
      <c r="P1047151" s="6" t="str">
        <f aca="false">IF(TYPE(M1047151)=1,IF(TYPE(O1047151)=1,M1047151*O1047151,"No price"),".")</f>
        <v>No price</v>
      </c>
      <c r="Q1047151" s="6" t="str">
        <f aca="false">IF(TYPE(N1047151)=1,IF(TYPE(O1047151)=1,N1047151*O1047151,"No price"),".")</f>
        <v>.</v>
      </c>
      <c r="R1047151" s="6" t="str">
        <f aca="false">IF(AG1047151=1,IF(H1047151&lt;&gt;"Not given",H1047151,IF(TYPE(H1047151)=2,IF(SUMIFS(#REF!,#REF!,A1047151)&gt;0,SUMIFS(#REF!,#REF!,A1047151),"."),"Format error")),"")</f>
        <v/>
      </c>
      <c r="S1047151" s="6" t="str">
        <f aca="false">IF(AND(AG1047151=1,R1047151&lt;&gt;".")=TRUE(),R1047151/VLOOKUP(G1047151,'[1]Exchange Rates'!B$1:C$1048576,2,0),IF(R1047151=".",".",""))</f>
        <v/>
      </c>
      <c r="T1047151" s="6" t="str">
        <f aca="false">IF(AG1047151=1,IF(AI1047151="Value is not given at all",".",IF(AI1047151="Value is given by the source",S1047151,IF(AI1047151="Value is calculated with prices",(IF(SUMIFS(#REF!,#REF!,A1047151)&gt;0,SUMIFS(#REF!,#REF!,A1047151),"."))/VLOOKUP("USD",'[1]Exchange Rates'!B$1:C$1048576,2,0),"Error with coding"))),"")</f>
        <v/>
      </c>
      <c r="U1047151" s="5" t="s">
        <v>63</v>
      </c>
      <c r="V1047151" s="42" t="s">
        <v>474</v>
      </c>
      <c r="W1047151" s="34" t="s">
        <v>95</v>
      </c>
      <c r="X1047151" s="45" t="s">
        <v>99</v>
      </c>
      <c r="Y1047151" s="34" t="s">
        <v>217</v>
      </c>
      <c r="Z1047151" s="5" t="n">
        <v>0</v>
      </c>
      <c r="AA1047151" s="5" t="n">
        <v>0</v>
      </c>
      <c r="AB1047151" s="5" t="n">
        <f aca="false">IF(AND(D1047151="Humanitarian", AE1047151&lt;&gt;"."), 1, 0)</f>
        <v>0</v>
      </c>
      <c r="AC1047151" s="5" t="n">
        <f aca="false">IF(OR(M1047151="undisclosed", M1047151="."), 0, IF(M1047151=N1047151, 1, 0))</f>
        <v>0</v>
      </c>
      <c r="AD1047151" s="5" t="n">
        <v>0</v>
      </c>
      <c r="AE1047151" s="91" t="s">
        <v>62</v>
      </c>
      <c r="AF1047151" s="12" t="str">
        <f aca="false">""</f>
        <v/>
      </c>
      <c r="AG1047151" s="36" t="n">
        <v>0</v>
      </c>
      <c r="AH1047151" s="36" t="s">
        <v>66</v>
      </c>
      <c r="AI1047151" s="36" t="s">
        <v>67</v>
      </c>
      <c r="AJ1047151" s="36" t="n">
        <v>1</v>
      </c>
      <c r="AK1047151" s="36" t="n">
        <v>12</v>
      </c>
      <c r="AL1047151" s="36" t="n">
        <v>0</v>
      </c>
      <c r="AM1047151" s="36" t="n">
        <f aca="false">IF(OR(AN1047151="2022-2023",AN1047151=2022), 1, 0)</f>
        <v>1</v>
      </c>
      <c r="AN1047151" s="36" t="s">
        <v>68</v>
      </c>
      <c r="AO1047151" s="36" t="n">
        <f aca="false">VLOOKUP($I1047151,'[1]Price List, Weapons &amp; Items'!B$1:F$1048576,5,0)</f>
        <v>0</v>
      </c>
      <c r="AP1047151" s="36" t="n">
        <f aca="false">IF(AND(AO1047151=1,M1047151="undisclosed")=TRUE(),1,0)</f>
        <v>0</v>
      </c>
      <c r="AQ1047151" s="36" t="n">
        <f aca="false">IF(AND(AO1047151=1,N1047151="undisclosed")=TRUE(),1,0)</f>
        <v>0</v>
      </c>
      <c r="AR1047151" s="36" t="n">
        <f aca="false">IFERROR(IF(SEARCH("ammuni",I1047151,1)&gt;0,1,0),0)</f>
        <v>0</v>
      </c>
      <c r="AS1047151" s="5" t="str">
        <f aca="false">VLOOKUP($I1047151,'[1]Price List, Weapons &amp; Items'!B$1:L$1048576,COLUMN('[1]Price List, Weapons &amp; Items'!$J$11)-1,0)</f>
        <v>Military media (incl. websites)</v>
      </c>
      <c r="AT1047151" s="5" t="str">
        <f aca="false">IF(I1047151=".",".",VLOOKUP($I1047151,'[1]Price List, Weapons &amp; Items'!B$1:J$1048576,3,0))</f>
        <v>Mortar</v>
      </c>
      <c r="AU1047151" s="13" t="str">
        <f aca="true">IF(AG1047151=1,(OFFSET(I1047151,0,0,COUNTIF(#REF!,A1047151),1)),"")</f>
        <v/>
      </c>
      <c r="AV1047151" s="5" t="n">
        <f aca="false">VLOOKUP($I1047151,'[1]Price List, Weapons &amp; Items'!B$1:L$1048576,COLUMN('[1]Price List, Weapons &amp; Items'!$L$11)-1,0)</f>
        <v>0</v>
      </c>
      <c r="AW1047151" s="5" t="n">
        <f aca="false">IF(U1047151="Yes",1,0)</f>
        <v>1</v>
      </c>
      <c r="AX1047151" s="5" t="n">
        <f aca="false">IF(D1047151="Military",IF(OR(IFERROR(SEARCH("equipment",E1047151,1),0)&gt;0,IFERROR(SEARCH("weapons",E1047151,1),0)&gt;0),1,0),0)</f>
        <v>1</v>
      </c>
      <c r="AY1047151" s="5" t="str">
        <f aca="false">IFERROR(IF(VALUE(TEXT(C1047151,"mm"))=IF(AK1047151&gt;12,AK1047151-12,AK1047151),".",IF(TEXT(C1047151,"mm")="01",".",1)),"Value is not in date format")</f>
        <v>.</v>
      </c>
      <c r="AZ1047151" s="5" t="str">
        <f aca="false">IF(AND(A1047151=A1047150,C1047151=C1047150)=TRUE(),IF(F1047151=F1047150,".","1"),".")</f>
        <v>.</v>
      </c>
      <c r="BA1047151" s="5" t="str">
        <f aca="false">IF(AND(_xlfn.ISFORMULA(R1047151),_xlfn.ISFORMULA(S1047151),_xlfn.ISFORMULA(T1047151))=TRUE(),".",1)</f>
        <v>.</v>
      </c>
      <c r="BB1047151" s="5" t="str">
        <f aca="false">IF(T1047151&lt;&gt;".",IF(T1047151&gt;S1047151,1,"."),".")</f>
        <v>.</v>
      </c>
      <c r="BC1047151" s="5" t="n">
        <f aca="false">IFERROR(VLOOKUP(B1047151,'[1]Share, Heavy Weapons to Ukraine'!B$1:AA$1048576,COLUMN('[1]Share, Heavy Weapons to Ukraine'!C1047160)-1,0),0)</f>
        <v>1</v>
      </c>
      <c r="BD1047151" s="5" t="n">
        <f aca="false">VLOOKUP(Sheet1!B1047151,'[1]Country Summary (€)'!B$1:F$1048576,COLUMN('[1]Country Summary (€)'!C1047161)-1,FALSE())</f>
        <v>0</v>
      </c>
      <c r="BE1047151" s="5" t="str">
        <f aca="false">IF(AND(AG1047151=1,D1047151="Military",H1047151&lt;&gt;"Not given")=TRUE(),IF(SUMIFS(#REF!,#REF!,A1047151)&gt;0,ABS((SUMIFS(#REF!,#REF!,A1047151)/VLOOKUP("USD",'[1]Exchange Rates'!B$1:C$1048576,2,0)))/S1047151,"."),".")</f>
        <v>.</v>
      </c>
      <c r="BF1047151" s="1" t="str">
        <f aca="false">IF(AND(AG1047151=1,D1047151="Military",H1047151&lt;&gt;"Not given")=TRUE(),IF(SUMIFS(#REF!,#REF!,A1047151)&gt;0,IF((ABS((SUMIFS(#REF!,#REF!,A1047151)/VLOOKUP("USD",'[1]Exchange Rates'!B$1:C$1048576,2,0)))/S1047151)&gt;1,(SUMIFS(#REF!,#REF!,A1047151)-S1047151)/S1047151,(S1047151-SUMIFS(#REF!,#REF!,A1047151))/SUMIFS(#REF!,#REF!,A1047151)),"."),".")</f>
        <v>.</v>
      </c>
    </row>
    <row r="1047152" customFormat="false" ht="15.75" hidden="false" customHeight="true" outlineLevel="0" collapsed="false">
      <c r="A1047152" s="37" t="s">
        <v>444</v>
      </c>
      <c r="B1047152" s="37" t="s">
        <v>57</v>
      </c>
      <c r="C1047152" s="38" t="n">
        <v>44916</v>
      </c>
      <c r="D1047152" s="37" t="s">
        <v>105</v>
      </c>
      <c r="E1047152" s="37" t="s">
        <v>370</v>
      </c>
      <c r="F1047152" s="90" t="s">
        <v>472</v>
      </c>
      <c r="G1047152" s="5" t="s">
        <v>61</v>
      </c>
      <c r="H1047152" s="53" t="n">
        <v>1000000000</v>
      </c>
      <c r="I1047152" s="1" t="s">
        <v>478</v>
      </c>
      <c r="J1047152" s="7" t="str">
        <f aca="false">VLOOKUP($I1047152,'[1]Price List, Weapons &amp; Items'!B$1:C$1048576,2,0)</f>
        <v>Light armaments &amp; infantry</v>
      </c>
      <c r="K1047152" s="7" t="str">
        <f aca="false">IF(I1047152=".",I1047152,VLOOKUP($I1047152,'[1]Price List, Weapons &amp; Items'!B$1:D$1048576,3,0))</f>
        <v>Mortar</v>
      </c>
      <c r="L1047152" s="8" t="n">
        <f aca="false">VLOOKUP(I1047152,'[1]Price List, Weapons &amp; Items'!B$1:E$1048576,4,0)</f>
        <v>0</v>
      </c>
      <c r="M1047152" s="9" t="n">
        <v>10</v>
      </c>
      <c r="N1047152" s="9" t="s">
        <v>166</v>
      </c>
      <c r="O1047152" s="9" t="n">
        <f aca="false">VLOOKUP($I1047152,'[1]Price List, Weapons &amp; Items'!B$1:G$1048576,6,0)</f>
        <v>10658</v>
      </c>
      <c r="P1047152" s="6" t="str">
        <f aca="false">IF(TYPE(M1047152)=1,IF(TYPE(O1047152)=1,M1047152*O1047152,"No price"),".")</f>
        <v>No price</v>
      </c>
      <c r="Q1047152" s="6" t="str">
        <f aca="false">IF(TYPE(N1047152)=1,IF(TYPE(O1047152)=1,N1047152*O1047152,"No price"),".")</f>
        <v>.</v>
      </c>
      <c r="R1047152" s="6" t="str">
        <f aca="false">IF(AG1047152=1,IF(H1047152&lt;&gt;"Not given",H1047152,IF(TYPE(H1047152)=2,IF(SUMIFS(#REF!,#REF!,A1047152)&gt;0,SUMIFS(#REF!,#REF!,A1047152),"."),"Format error")),"")</f>
        <v/>
      </c>
      <c r="S1047152" s="6" t="str">
        <f aca="false">IF(AND(AG1047152=1,R1047152&lt;&gt;".")=TRUE(),R1047152/VLOOKUP(G1047152,'[1]Exchange Rates'!B$1:C$1048576,2,0),IF(R1047152=".",".",""))</f>
        <v/>
      </c>
      <c r="T1047152" s="6" t="str">
        <f aca="false">IF(AG1047152=1,IF(AI1047152="Value is not given at all",".",IF(AI1047152="Value is given by the source",S1047152,IF(AI1047152="Value is calculated with prices",(IF(SUMIFS(#REF!,#REF!,A1047152)&gt;0,SUMIFS(#REF!,#REF!,A1047152),"."))/VLOOKUP("USD",'[1]Exchange Rates'!B$1:C$1048576,2,0),"Error with coding"))),"")</f>
        <v/>
      </c>
      <c r="U1047152" s="5" t="s">
        <v>63</v>
      </c>
      <c r="V1047152" s="42" t="s">
        <v>474</v>
      </c>
      <c r="W1047152" s="34" t="s">
        <v>95</v>
      </c>
      <c r="X1047152" s="45" t="s">
        <v>99</v>
      </c>
      <c r="Y1047152" s="34" t="s">
        <v>219</v>
      </c>
      <c r="Z1047152" s="5" t="n">
        <v>0</v>
      </c>
      <c r="AA1047152" s="5" t="n">
        <v>0</v>
      </c>
      <c r="AB1047152" s="5" t="n">
        <f aca="false">IF(AND(D1047152="Humanitarian", AE1047152&lt;&gt;"."), 1, 0)</f>
        <v>0</v>
      </c>
      <c r="AC1047152" s="5" t="n">
        <f aca="false">IF(OR(M1047152="undisclosed", M1047152="."), 0, IF(M1047152=N1047152, 1, 0))</f>
        <v>0</v>
      </c>
      <c r="AD1047152" s="5" t="n">
        <v>0</v>
      </c>
      <c r="AE1047152" s="91" t="s">
        <v>62</v>
      </c>
      <c r="AF1047152" s="12" t="str">
        <f aca="false">""</f>
        <v/>
      </c>
      <c r="AG1047152" s="36" t="n">
        <v>0</v>
      </c>
      <c r="AH1047152" s="36" t="s">
        <v>66</v>
      </c>
      <c r="AI1047152" s="36" t="s">
        <v>67</v>
      </c>
      <c r="AJ1047152" s="36" t="n">
        <v>1</v>
      </c>
      <c r="AK1047152" s="36" t="n">
        <v>12</v>
      </c>
      <c r="AL1047152" s="36" t="n">
        <v>0</v>
      </c>
      <c r="AM1047152" s="36" t="n">
        <f aca="false">IF(OR(AN1047152="2022-2023",AN1047152=2022), 1, 0)</f>
        <v>1</v>
      </c>
      <c r="AN1047152" s="36" t="s">
        <v>68</v>
      </c>
      <c r="AO1047152" s="36" t="n">
        <f aca="false">VLOOKUP($I1047152,'[1]Price List, Weapons &amp; Items'!B$1:F$1048576,5,0)</f>
        <v>0</v>
      </c>
      <c r="AP1047152" s="36" t="n">
        <f aca="false">IF(AND(AO1047152=1,M1047152="undisclosed")=TRUE(),1,0)</f>
        <v>0</v>
      </c>
      <c r="AQ1047152" s="36" t="n">
        <f aca="false">IF(AND(AO1047152=1,N1047152="undisclosed")=TRUE(),1,0)</f>
        <v>0</v>
      </c>
      <c r="AR1047152" s="36" t="n">
        <f aca="false">IFERROR(IF(SEARCH("ammuni",I1047152,1)&gt;0,1,0),0)</f>
        <v>0</v>
      </c>
      <c r="AS1047152" s="5" t="str">
        <f aca="false">VLOOKUP($I1047152,'[1]Price List, Weapons &amp; Items'!B$1:L$1048576,COLUMN('[1]Price List, Weapons &amp; Items'!$J$11)-1,0)</f>
        <v>Military media (incl. websites)</v>
      </c>
      <c r="AT1047152" s="5" t="str">
        <f aca="false">IF(I1047152=".",".",VLOOKUP($I1047152,'[1]Price List, Weapons &amp; Items'!B$1:J$1048576,3,0))</f>
        <v>Mortar</v>
      </c>
      <c r="AU1047152" s="13" t="str">
        <f aca="true">IF(AG1047152=1,(OFFSET(I1047152,0,0,COUNTIF(#REF!,A1047152),1)),"")</f>
        <v/>
      </c>
      <c r="AV1047152" s="5" t="n">
        <f aca="false">VLOOKUP($I1047152,'[1]Price List, Weapons &amp; Items'!B$1:L$1048576,COLUMN('[1]Price List, Weapons &amp; Items'!$L$11)-1,0)</f>
        <v>0</v>
      </c>
      <c r="AW1047152" s="5" t="n">
        <f aca="false">IF(U1047152="Yes",1,0)</f>
        <v>1</v>
      </c>
      <c r="AX1047152" s="5" t="n">
        <f aca="false">IF(D1047152="Military",IF(OR(IFERROR(SEARCH("equipment",E1047152,1),0)&gt;0,IFERROR(SEARCH("weapons",E1047152,1),0)&gt;0),1,0),0)</f>
        <v>1</v>
      </c>
      <c r="AY1047152" s="5" t="str">
        <f aca="false">IFERROR(IF(VALUE(TEXT(C1047152,"mm"))=IF(AK1047152&gt;12,AK1047152-12,AK1047152),".",IF(TEXT(C1047152,"mm")="01",".",1)),"Value is not in date format")</f>
        <v>.</v>
      </c>
      <c r="AZ1047152" s="5" t="str">
        <f aca="false">IF(AND(A1047152=A1047151,C1047152=C1047151)=TRUE(),IF(F1047152=F1047151,".","1"),".")</f>
        <v>.</v>
      </c>
      <c r="BA1047152" s="5" t="str">
        <f aca="false">IF(AND(_xlfn.ISFORMULA(R1047152),_xlfn.ISFORMULA(S1047152),_xlfn.ISFORMULA(T1047152))=TRUE(),".",1)</f>
        <v>.</v>
      </c>
      <c r="BB1047152" s="5" t="str">
        <f aca="false">IF(T1047152&lt;&gt;".",IF(T1047152&gt;S1047152,1,"."),".")</f>
        <v>.</v>
      </c>
      <c r="BC1047152" s="5" t="n">
        <f aca="false">IFERROR(VLOOKUP(B1047152,'[1]Share, Heavy Weapons to Ukraine'!B$1:AA$1048576,COLUMN('[1]Share, Heavy Weapons to Ukraine'!C1047161)-1,0),0)</f>
        <v>1</v>
      </c>
      <c r="BD1047152" s="5" t="n">
        <f aca="false">VLOOKUP(Sheet1!B1047152,'[1]Country Summary (€)'!B$1:F$1048576,COLUMN('[1]Country Summary (€)'!C1047162)-1,FALSE())</f>
        <v>0</v>
      </c>
      <c r="BE1047152" s="5" t="str">
        <f aca="false">IF(AND(AG1047152=1,D1047152="Military",H1047152&lt;&gt;"Not given")=TRUE(),IF(SUMIFS(#REF!,#REF!,A1047152)&gt;0,ABS((SUMIFS(#REF!,#REF!,A1047152)/VLOOKUP("USD",'[1]Exchange Rates'!B$1:C$1048576,2,0)))/S1047152,"."),".")</f>
        <v>.</v>
      </c>
      <c r="BF1047152" s="1" t="str">
        <f aca="false">IF(AND(AG1047152=1,D1047152="Military",H1047152&lt;&gt;"Not given")=TRUE(),IF(SUMIFS(#REF!,#REF!,A1047152)&gt;0,IF((ABS((SUMIFS(#REF!,#REF!,A1047152)/VLOOKUP("USD",'[1]Exchange Rates'!B$1:C$1048576,2,0)))/S1047152)&gt;1,(SUMIFS(#REF!,#REF!,A1047152)-S1047152)/S1047152,(S1047152-SUMIFS(#REF!,#REF!,A1047152))/SUMIFS(#REF!,#REF!,A1047152)),"."),".")</f>
        <v>.</v>
      </c>
    </row>
    <row r="1047153" customFormat="false" ht="15.75" hidden="false" customHeight="true" outlineLevel="0" collapsed="false">
      <c r="A1047153" s="37" t="s">
        <v>444</v>
      </c>
      <c r="B1047153" s="37" t="s">
        <v>57</v>
      </c>
      <c r="C1047153" s="38" t="n">
        <v>44916</v>
      </c>
      <c r="D1047153" s="37" t="s">
        <v>105</v>
      </c>
      <c r="E1047153" s="37" t="s">
        <v>370</v>
      </c>
      <c r="F1047153" s="90" t="s">
        <v>472</v>
      </c>
      <c r="G1047153" s="5" t="s">
        <v>61</v>
      </c>
      <c r="H1047153" s="53" t="n">
        <v>1000000000</v>
      </c>
      <c r="I1047153" s="37" t="s">
        <v>301</v>
      </c>
      <c r="J1047153" s="7" t="str">
        <f aca="false">VLOOKUP($I1047153,'[1]Price List, Weapons &amp; Items'!B$1:C$1048576,2,0)</f>
        <v>Heavy Weapon</v>
      </c>
      <c r="K1047153" s="7" t="str">
        <f aca="false">IF(I1047153=".",I1047153,VLOOKUP($I1047153,'[1]Price List, Weapons &amp; Items'!B$1:D$1048576,3,0))</f>
        <v>Armored Utility Vehicle (AUV)</v>
      </c>
      <c r="L1047153" s="8" t="n">
        <f aca="false">VLOOKUP(I1047153,'[1]Price List, Weapons &amp; Items'!B$1:E$1048576,4,0)</f>
        <v>0</v>
      </c>
      <c r="M1047153" s="9" t="n">
        <v>37</v>
      </c>
      <c r="N1047153" s="9" t="s">
        <v>166</v>
      </c>
      <c r="O1047153" s="9" t="n">
        <f aca="false">VLOOKUP($I1047153,'[1]Price List, Weapons &amp; Items'!B$1:G$1048576,6,0)</f>
        <v>405530</v>
      </c>
      <c r="P1047153" s="6" t="str">
        <f aca="false">IF(TYPE(M1047153)=1,IF(TYPE(O1047153)=1,M1047153*O1047153,"No price"),".")</f>
        <v>No price</v>
      </c>
      <c r="Q1047153" s="6" t="str">
        <f aca="false">IF(TYPE(N1047153)=1,IF(TYPE(O1047153)=1,N1047153*O1047153,"No price"),".")</f>
        <v>.</v>
      </c>
      <c r="R1047153" s="6" t="str">
        <f aca="false">IF(AG1047153=1,IF(H1047153&lt;&gt;"Not given",H1047153,IF(TYPE(H1047153)=2,IF(SUMIFS(#REF!,#REF!,A1047153)&gt;0,SUMIFS(#REF!,#REF!,A1047153),"."),"Format error")),"")</f>
        <v/>
      </c>
      <c r="S1047153" s="6" t="str">
        <f aca="false">IF(AND(AG1047153=1,R1047153&lt;&gt;".")=TRUE(),R1047153/VLOOKUP(G1047153,'[1]Exchange Rates'!B$1:C$1048576,2,0),IF(R1047153=".",".",""))</f>
        <v/>
      </c>
      <c r="T1047153" s="6" t="str">
        <f aca="false">IF(AG1047153=1,IF(AI1047153="Value is not given at all",".",IF(AI1047153="Value is given by the source",S1047153,IF(AI1047153="Value is calculated with prices",(IF(SUMIFS(#REF!,#REF!,A1047153)&gt;0,SUMIFS(#REF!,#REF!,A1047153),"."))/VLOOKUP("USD",'[1]Exchange Rates'!B$1:C$1048576,2,0),"Error with coding"))),"")</f>
        <v/>
      </c>
      <c r="U1047153" s="5" t="s">
        <v>63</v>
      </c>
      <c r="V1047153" s="42" t="s">
        <v>474</v>
      </c>
      <c r="W1047153" s="34" t="s">
        <v>95</v>
      </c>
      <c r="X1047153" s="45" t="s">
        <v>99</v>
      </c>
      <c r="Y1047153" s="34" t="s">
        <v>220</v>
      </c>
      <c r="Z1047153" s="5" t="n">
        <v>0</v>
      </c>
      <c r="AA1047153" s="5" t="n">
        <v>0</v>
      </c>
      <c r="AB1047153" s="5" t="n">
        <f aca="false">IF(AND(D1047153="Humanitarian", AE1047153&lt;&gt;"."), 1, 0)</f>
        <v>0</v>
      </c>
      <c r="AC1047153" s="5" t="n">
        <f aca="false">IF(OR(M1047153="undisclosed", M1047153="."), 0, IF(M1047153=N1047153, 1, 0))</f>
        <v>0</v>
      </c>
      <c r="AD1047153" s="5" t="n">
        <v>0</v>
      </c>
      <c r="AE1047153" s="91" t="s">
        <v>62</v>
      </c>
      <c r="AF1047153" s="12" t="str">
        <f aca="false">""</f>
        <v/>
      </c>
      <c r="AG1047153" s="36" t="n">
        <v>0</v>
      </c>
      <c r="AH1047153" s="36" t="s">
        <v>66</v>
      </c>
      <c r="AI1047153" s="36" t="s">
        <v>67</v>
      </c>
      <c r="AJ1047153" s="36" t="n">
        <v>1</v>
      </c>
      <c r="AK1047153" s="36" t="n">
        <v>12</v>
      </c>
      <c r="AL1047153" s="36" t="n">
        <v>0</v>
      </c>
      <c r="AM1047153" s="36" t="n">
        <f aca="false">IF(OR(AN1047153="2022-2023",AN1047153=2022), 1, 0)</f>
        <v>1</v>
      </c>
      <c r="AN1047153" s="36" t="s">
        <v>68</v>
      </c>
      <c r="AO1047153" s="36" t="n">
        <f aca="false">VLOOKUP($I1047153,'[1]Price List, Weapons &amp; Items'!B$1:F$1048576,5,0)</f>
        <v>1</v>
      </c>
      <c r="AP1047153" s="36" t="n">
        <f aca="false">IF(AND(AO1047153=1,M1047153="undisclosed")=TRUE(),1,0)</f>
        <v>0</v>
      </c>
      <c r="AQ1047153" s="36" t="n">
        <f aca="false">IF(AND(AO1047153=1,N1047153="undisclosed")=TRUE(),1,0)</f>
        <v>1</v>
      </c>
      <c r="AR1047153" s="36" t="n">
        <f aca="false">IFERROR(IF(SEARCH("ammuni",I1047153,1)&gt;0,1,0),0)</f>
        <v>0</v>
      </c>
      <c r="AS1047153" s="5" t="str">
        <f aca="false">VLOOKUP($I1047153,'[1]Price List, Weapons &amp; Items'!B$1:L$1048576,COLUMN('[1]Price List, Weapons &amp; Items'!$J$11)-1,0)</f>
        <v>Contract</v>
      </c>
      <c r="AT1047153" s="5" t="str">
        <f aca="false">IF(I1047153=".",".",VLOOKUP($I1047153,'[1]Price List, Weapons &amp; Items'!B$1:J$1048576,3,0))</f>
        <v>Armored Utility Vehicle (AUV)</v>
      </c>
      <c r="AU1047153" s="13" t="str">
        <f aca="true">IF(AG1047153=1,(OFFSET(I1047153,0,0,COUNTIF(#REF!,A1047153),1)),"")</f>
        <v/>
      </c>
      <c r="AV1047153" s="5" t="n">
        <f aca="false">VLOOKUP($I1047153,'[1]Price List, Weapons &amp; Items'!B$1:L$1048576,COLUMN('[1]Price List, Weapons &amp; Items'!$L$11)-1,0)</f>
        <v>0</v>
      </c>
      <c r="AW1047153" s="5" t="n">
        <f aca="false">IF(U1047153="Yes",1,0)</f>
        <v>1</v>
      </c>
      <c r="AX1047153" s="5" t="n">
        <f aca="false">IF(D1047153="Military",IF(OR(IFERROR(SEARCH("equipment",E1047153,1),0)&gt;0,IFERROR(SEARCH("weapons",E1047153,1),0)&gt;0),1,0),0)</f>
        <v>1</v>
      </c>
      <c r="AY1047153" s="5" t="str">
        <f aca="false">IFERROR(IF(VALUE(TEXT(C1047153,"mm"))=IF(AK1047153&gt;12,AK1047153-12,AK1047153),".",IF(TEXT(C1047153,"mm")="01",".",1)),"Value is not in date format")</f>
        <v>.</v>
      </c>
      <c r="AZ1047153" s="5" t="str">
        <f aca="false">IF(AND(A1047153=A1047152,C1047153=C1047152)=TRUE(),IF(F1047153=F1047152,".","1"),".")</f>
        <v>.</v>
      </c>
      <c r="BA1047153" s="5" t="str">
        <f aca="false">IF(AND(_xlfn.ISFORMULA(R1047153),_xlfn.ISFORMULA(S1047153),_xlfn.ISFORMULA(T1047153))=TRUE(),".",1)</f>
        <v>.</v>
      </c>
      <c r="BB1047153" s="5" t="str">
        <f aca="false">IF(T1047153&lt;&gt;".",IF(T1047153&gt;S1047153,1,"."),".")</f>
        <v>.</v>
      </c>
      <c r="BC1047153" s="5" t="n">
        <f aca="false">IFERROR(VLOOKUP(B1047153,'[1]Share, Heavy Weapons to Ukraine'!B$1:AA$1048576,COLUMN('[1]Share, Heavy Weapons to Ukraine'!C1047162)-1,0),0)</f>
        <v>1</v>
      </c>
      <c r="BD1047153" s="5" t="n">
        <f aca="false">VLOOKUP(Sheet1!B1047153,'[1]Country Summary (€)'!B$1:F$1048576,COLUMN('[1]Country Summary (€)'!C1047163)-1,FALSE())</f>
        <v>0</v>
      </c>
      <c r="BE1047153" s="5" t="str">
        <f aca="false">IF(AND(AG1047153=1,D1047153="Military",H1047153&lt;&gt;"Not given")=TRUE(),IF(SUMIFS(#REF!,#REF!,A1047153)&gt;0,ABS((SUMIFS(#REF!,#REF!,A1047153)/VLOOKUP("USD",'[1]Exchange Rates'!B$1:C$1048576,2,0)))/S1047153,"."),".")</f>
        <v>.</v>
      </c>
      <c r="BF1047153" s="1" t="str">
        <f aca="false">IF(AND(AG1047153=1,D1047153="Military",H1047153&lt;&gt;"Not given")=TRUE(),IF(SUMIFS(#REF!,#REF!,A1047153)&gt;0,IF((ABS((SUMIFS(#REF!,#REF!,A1047153)/VLOOKUP("USD",'[1]Exchange Rates'!B$1:C$1048576,2,0)))/S1047153)&gt;1,(SUMIFS(#REF!,#REF!,A1047153)-S1047153)/S1047153,(S1047153-SUMIFS(#REF!,#REF!,A1047153))/SUMIFS(#REF!,#REF!,A1047153)),"."),".")</f>
        <v>.</v>
      </c>
    </row>
    <row r="1047154" customFormat="false" ht="15.75" hidden="false" customHeight="true" outlineLevel="0" collapsed="false">
      <c r="A1047154" s="37" t="s">
        <v>444</v>
      </c>
      <c r="B1047154" s="37" t="s">
        <v>57</v>
      </c>
      <c r="C1047154" s="38" t="n">
        <v>44916</v>
      </c>
      <c r="D1047154" s="37" t="s">
        <v>105</v>
      </c>
      <c r="E1047154" s="37" t="s">
        <v>370</v>
      </c>
      <c r="F1047154" s="90" t="s">
        <v>472</v>
      </c>
      <c r="G1047154" s="5" t="s">
        <v>61</v>
      </c>
      <c r="H1047154" s="53" t="n">
        <v>1000000000</v>
      </c>
      <c r="I1047154" s="1" t="s">
        <v>333</v>
      </c>
      <c r="J1047154" s="7" t="str">
        <f aca="false">VLOOKUP($I1047154,'[1]Price List, Weapons &amp; Items'!B$1:C$1048576,2,0)</f>
        <v>Heavy weapon</v>
      </c>
      <c r="K1047154" s="7" t="str">
        <f aca="false">IF(I1047154=".",I1047154,VLOOKUP($I1047154,'[1]Price List, Weapons &amp; Items'!B$1:D$1048576,3,0))</f>
        <v>Armored Utility Vehicle (AUV)</v>
      </c>
      <c r="L1047154" s="8" t="n">
        <f aca="false">VLOOKUP(I1047154,'[1]Price List, Weapons &amp; Items'!B$1:E$1048576,4,0)</f>
        <v>0</v>
      </c>
      <c r="M1047154" s="9" t="n">
        <v>120</v>
      </c>
      <c r="N1047154" s="9" t="s">
        <v>166</v>
      </c>
      <c r="O1047154" s="9" t="n">
        <f aca="false">VLOOKUP($I1047154,'[1]Price List, Weapons &amp; Items'!B$1:G$1048576,6,0)</f>
        <v>254717</v>
      </c>
      <c r="P1047154" s="6" t="str">
        <f aca="false">IF(TYPE(M1047154)=1,IF(TYPE(O1047154)=1,M1047154*O1047154,"No price"),".")</f>
        <v>No price</v>
      </c>
      <c r="Q1047154" s="6" t="str">
        <f aca="false">IF(TYPE(N1047154)=1,IF(TYPE(O1047154)=1,N1047154*O1047154,"No price"),".")</f>
        <v>.</v>
      </c>
      <c r="R1047154" s="6" t="str">
        <f aca="false">IF(AG1047154=1,IF(H1047154&lt;&gt;"Not given",H1047154,IF(TYPE(H1047154)=2,IF(SUMIFS(#REF!,#REF!,A1047154)&gt;0,SUMIFS(#REF!,#REF!,A1047154),"."),"Format error")),"")</f>
        <v/>
      </c>
      <c r="S1047154" s="6" t="str">
        <f aca="false">IF(AND(AG1047154=1,R1047154&lt;&gt;".")=TRUE(),R1047154/VLOOKUP(G1047154,'[1]Exchange Rates'!B$1:C$1048576,2,0),IF(R1047154=".",".",""))</f>
        <v/>
      </c>
      <c r="T1047154" s="6" t="str">
        <f aca="false">IF(AG1047154=1,IF(AI1047154="Value is not given at all",".",IF(AI1047154="Value is given by the source",S1047154,IF(AI1047154="Value is calculated with prices",(IF(SUMIFS(#REF!,#REF!,A1047154)&gt;0,SUMIFS(#REF!,#REF!,A1047154),"."))/VLOOKUP("USD",'[1]Exchange Rates'!B$1:C$1048576,2,0),"Error with coding"))),"")</f>
        <v/>
      </c>
      <c r="U1047154" s="5" t="s">
        <v>63</v>
      </c>
      <c r="V1047154" s="42" t="s">
        <v>474</v>
      </c>
      <c r="W1047154" s="34" t="s">
        <v>95</v>
      </c>
      <c r="X1047154" s="45" t="s">
        <v>99</v>
      </c>
      <c r="Y1047154" s="34" t="s">
        <v>221</v>
      </c>
      <c r="Z1047154" s="5" t="n">
        <v>0</v>
      </c>
      <c r="AA1047154" s="5" t="n">
        <v>0</v>
      </c>
      <c r="AB1047154" s="5" t="n">
        <f aca="false">IF(AND(D1047154="Humanitarian", AE1047154&lt;&gt;"."), 1, 0)</f>
        <v>0</v>
      </c>
      <c r="AC1047154" s="5" t="n">
        <f aca="false">IF(OR(M1047154="undisclosed", M1047154="."), 0, IF(M1047154=N1047154, 1, 0))</f>
        <v>0</v>
      </c>
      <c r="AD1047154" s="5" t="n">
        <v>0</v>
      </c>
      <c r="AE1047154" s="91" t="s">
        <v>62</v>
      </c>
      <c r="AF1047154" s="12" t="str">
        <f aca="false">""</f>
        <v/>
      </c>
      <c r="AG1047154" s="36" t="n">
        <v>0</v>
      </c>
      <c r="AH1047154" s="36" t="s">
        <v>66</v>
      </c>
      <c r="AI1047154" s="36" t="s">
        <v>67</v>
      </c>
      <c r="AJ1047154" s="36" t="n">
        <v>1</v>
      </c>
      <c r="AK1047154" s="36" t="n">
        <v>12</v>
      </c>
      <c r="AL1047154" s="36" t="n">
        <v>0</v>
      </c>
      <c r="AM1047154" s="36" t="n">
        <f aca="false">IF(OR(AN1047154="2022-2023",AN1047154=2022), 1, 0)</f>
        <v>1</v>
      </c>
      <c r="AN1047154" s="36" t="s">
        <v>68</v>
      </c>
      <c r="AO1047154" s="36" t="n">
        <f aca="false">VLOOKUP($I1047154,'[1]Price List, Weapons &amp; Items'!B$1:F$1048576,5,0)</f>
        <v>1</v>
      </c>
      <c r="AP1047154" s="36" t="n">
        <f aca="false">IF(AND(AO1047154=1,M1047154="undisclosed")=TRUE(),1,0)</f>
        <v>0</v>
      </c>
      <c r="AQ1047154" s="36" t="n">
        <f aca="false">IF(AND(AO1047154=1,N1047154="undisclosed")=TRUE(),1,0)</f>
        <v>1</v>
      </c>
      <c r="AR1047154" s="36" t="n">
        <f aca="false">IFERROR(IF(SEARCH("ammuni",I1047154,1)&gt;0,1,0),0)</f>
        <v>0</v>
      </c>
      <c r="AS1047154" s="5" t="str">
        <f aca="false">VLOOKUP($I1047154,'[1]Price List, Weapons &amp; Items'!B$1:L$1048576,COLUMN('[1]Price List, Weapons &amp; Items'!$J$11)-1,0)</f>
        <v>Military media (incl. websites)</v>
      </c>
      <c r="AT1047154" s="5" t="str">
        <f aca="false">IF(I1047154=".",".",VLOOKUP($I1047154,'[1]Price List, Weapons &amp; Items'!B$1:J$1048576,3,0))</f>
        <v>Armored Utility Vehicle (AUV)</v>
      </c>
      <c r="AU1047154" s="13" t="str">
        <f aca="true">IF(AG1047154=1,(OFFSET(I1047154,0,0,COUNTIF(#REF!,A1047154),1)),"")</f>
        <v/>
      </c>
      <c r="AV1047154" s="5" t="n">
        <f aca="false">VLOOKUP($I1047154,'[1]Price List, Weapons &amp; Items'!B$1:L$1048576,COLUMN('[1]Price List, Weapons &amp; Items'!$L$11)-1,0)</f>
        <v>0</v>
      </c>
      <c r="AW1047154" s="5" t="n">
        <f aca="false">IF(U1047154="Yes",1,0)</f>
        <v>1</v>
      </c>
      <c r="AX1047154" s="5" t="n">
        <f aca="false">IF(D1047154="Military",IF(OR(IFERROR(SEARCH("equipment",E1047154,1),0)&gt;0,IFERROR(SEARCH("weapons",E1047154,1),0)&gt;0),1,0),0)</f>
        <v>1</v>
      </c>
      <c r="AY1047154" s="5" t="str">
        <f aca="false">IFERROR(IF(VALUE(TEXT(C1047154,"mm"))=IF(AK1047154&gt;12,AK1047154-12,AK1047154),".",IF(TEXT(C1047154,"mm")="01",".",1)),"Value is not in date format")</f>
        <v>.</v>
      </c>
      <c r="AZ1047154" s="5" t="str">
        <f aca="false">IF(AND(A1047154=A1047153,C1047154=C1047153)=TRUE(),IF(F1047154=F1047153,".","1"),".")</f>
        <v>.</v>
      </c>
      <c r="BA1047154" s="5" t="str">
        <f aca="false">IF(AND(_xlfn.ISFORMULA(R1047154),_xlfn.ISFORMULA(S1047154),_xlfn.ISFORMULA(T1047154))=TRUE(),".",1)</f>
        <v>.</v>
      </c>
      <c r="BB1047154" s="5" t="str">
        <f aca="false">IF(T1047154&lt;&gt;".",IF(T1047154&gt;S1047154,1,"."),".")</f>
        <v>.</v>
      </c>
      <c r="BC1047154" s="5" t="n">
        <f aca="false">IFERROR(VLOOKUP(B1047154,'[1]Share, Heavy Weapons to Ukraine'!B$1:AA$1048576,COLUMN('[1]Share, Heavy Weapons to Ukraine'!C1047163)-1,0),0)</f>
        <v>1</v>
      </c>
      <c r="BD1047154" s="5" t="n">
        <f aca="false">VLOOKUP(Sheet1!B1047154,'[1]Country Summary (€)'!B$1:F$1048576,COLUMN('[1]Country Summary (€)'!C1047164)-1,FALSE())</f>
        <v>0</v>
      </c>
      <c r="BE1047154" s="5" t="str">
        <f aca="false">IF(AND(AG1047154=1,D1047154="Military",H1047154&lt;&gt;"Not given")=TRUE(),IF(SUMIFS(#REF!,#REF!,A1047154)&gt;0,ABS((SUMIFS(#REF!,#REF!,A1047154)/VLOOKUP("USD",'[1]Exchange Rates'!B$1:C$1048576,2,0)))/S1047154,"."),".")</f>
        <v>.</v>
      </c>
      <c r="BF1047154" s="1" t="str">
        <f aca="false">IF(AND(AG1047154=1,D1047154="Military",H1047154&lt;&gt;"Not given")=TRUE(),IF(SUMIFS(#REF!,#REF!,A1047154)&gt;0,IF((ABS((SUMIFS(#REF!,#REF!,A1047154)/VLOOKUP("USD",'[1]Exchange Rates'!B$1:C$1048576,2,0)))/S1047154)&gt;1,(SUMIFS(#REF!,#REF!,A1047154)-S1047154)/S1047154,(S1047154-SUMIFS(#REF!,#REF!,A1047154))/SUMIFS(#REF!,#REF!,A1047154)),"."),".")</f>
        <v>.</v>
      </c>
    </row>
    <row r="1047155" customFormat="false" ht="15.75" hidden="false" customHeight="true" outlineLevel="0" collapsed="false">
      <c r="A1047155" s="37" t="s">
        <v>444</v>
      </c>
      <c r="B1047155" s="37" t="s">
        <v>57</v>
      </c>
      <c r="C1047155" s="38" t="n">
        <v>44916</v>
      </c>
      <c r="D1047155" s="37" t="s">
        <v>105</v>
      </c>
      <c r="E1047155" s="37" t="s">
        <v>370</v>
      </c>
      <c r="F1047155" s="90" t="s">
        <v>472</v>
      </c>
      <c r="G1047155" s="5" t="s">
        <v>61</v>
      </c>
      <c r="H1047155" s="53" t="n">
        <v>1000000000</v>
      </c>
      <c r="I1047155" s="1" t="s">
        <v>353</v>
      </c>
      <c r="J1047155" s="7" t="str">
        <f aca="false">VLOOKUP($I1047155,'[1]Price List, Weapons &amp; Items'!B$1:C$1048576,2,0)</f>
        <v>Military equipment</v>
      </c>
      <c r="K1047155" s="7" t="str">
        <f aca="false">IF(I1047155=".",I1047155,VLOOKUP($I1047155,'[1]Price List, Weapons &amp; Items'!B$1:D$1048576,3,0))</f>
        <v>non combat military vehicle</v>
      </c>
      <c r="L1047155" s="8" t="n">
        <f aca="false">VLOOKUP(I1047155,'[1]Price List, Weapons &amp; Items'!B$1:E$1048576,4,0)</f>
        <v>0</v>
      </c>
      <c r="M1047155" s="9" t="n">
        <v>6</v>
      </c>
      <c r="N1047155" s="9" t="s">
        <v>166</v>
      </c>
      <c r="O1047155" s="9" t="n">
        <f aca="false">VLOOKUP($I1047155,'[1]Price List, Weapons &amp; Items'!B$1:G$1048576,6,0)</f>
        <v>350000</v>
      </c>
      <c r="P1047155" s="6" t="str">
        <f aca="false">IF(TYPE(M1047155)=1,IF(TYPE(O1047155)=1,M1047155*O1047155,"No price"),".")</f>
        <v>No price</v>
      </c>
      <c r="Q1047155" s="6" t="str">
        <f aca="false">IF(TYPE(N1047155)=1,IF(TYPE(O1047155)=1,N1047155*O1047155,"No price"),".")</f>
        <v>.</v>
      </c>
      <c r="R1047155" s="6" t="str">
        <f aca="false">IF(AG1047155=1,IF(H1047155&lt;&gt;"Not given",H1047155,IF(TYPE(H1047155)=2,IF(SUMIFS(#REF!,#REF!,A1047155)&gt;0,SUMIFS(#REF!,#REF!,A1047155),"."),"Format error")),"")</f>
        <v/>
      </c>
      <c r="S1047155" s="6" t="str">
        <f aca="false">IF(AND(AG1047155=1,R1047155&lt;&gt;".")=TRUE(),R1047155/VLOOKUP(G1047155,'[1]Exchange Rates'!B$1:C$1048576,2,0),IF(R1047155=".",".",""))</f>
        <v/>
      </c>
      <c r="T1047155" s="6" t="str">
        <f aca="false">IF(AG1047155=1,IF(AI1047155="Value is not given at all",".",IF(AI1047155="Value is given by the source",S1047155,IF(AI1047155="Value is calculated with prices",(IF(SUMIFS(#REF!,#REF!,A1047155)&gt;0,SUMIFS(#REF!,#REF!,A1047155),"."))/VLOOKUP("USD",'[1]Exchange Rates'!B$1:C$1048576,2,0),"Error with coding"))),"")</f>
        <v/>
      </c>
      <c r="U1047155" s="5" t="s">
        <v>63</v>
      </c>
      <c r="V1047155" s="42" t="s">
        <v>474</v>
      </c>
      <c r="W1047155" s="34" t="s">
        <v>95</v>
      </c>
      <c r="X1047155" s="45" t="s">
        <v>99</v>
      </c>
      <c r="Y1047155" s="34" t="s">
        <v>223</v>
      </c>
      <c r="Z1047155" s="5" t="n">
        <v>0</v>
      </c>
      <c r="AA1047155" s="5" t="n">
        <v>0</v>
      </c>
      <c r="AB1047155" s="5" t="n">
        <f aca="false">IF(AND(D1047155="Humanitarian", AE1047155&lt;&gt;"."), 1, 0)</f>
        <v>0</v>
      </c>
      <c r="AC1047155" s="5" t="n">
        <f aca="false">IF(OR(M1047155="undisclosed", M1047155="."), 0, IF(M1047155=N1047155, 1, 0))</f>
        <v>0</v>
      </c>
      <c r="AD1047155" s="5" t="n">
        <v>0</v>
      </c>
      <c r="AE1047155" s="91" t="s">
        <v>62</v>
      </c>
      <c r="AF1047155" s="12" t="str">
        <f aca="false">""</f>
        <v/>
      </c>
      <c r="AG1047155" s="36" t="n">
        <v>0</v>
      </c>
      <c r="AH1047155" s="36" t="s">
        <v>66</v>
      </c>
      <c r="AI1047155" s="36" t="s">
        <v>67</v>
      </c>
      <c r="AJ1047155" s="36" t="n">
        <v>1</v>
      </c>
      <c r="AK1047155" s="36" t="n">
        <v>12</v>
      </c>
      <c r="AL1047155" s="36" t="n">
        <v>0</v>
      </c>
      <c r="AM1047155" s="36" t="n">
        <f aca="false">IF(OR(AN1047155="2022-2023",AN1047155=2022), 1, 0)</f>
        <v>1</v>
      </c>
      <c r="AN1047155" s="36" t="s">
        <v>68</v>
      </c>
      <c r="AO1047155" s="36" t="n">
        <f aca="false">VLOOKUP($I1047155,'[1]Price List, Weapons &amp; Items'!B$1:F$1048576,5,0)</f>
        <v>0</v>
      </c>
      <c r="AP1047155" s="36" t="n">
        <f aca="false">IF(AND(AO1047155=1,M1047155="undisclosed")=TRUE(),1,0)</f>
        <v>0</v>
      </c>
      <c r="AQ1047155" s="36" t="n">
        <f aca="false">IF(AND(AO1047155=1,N1047155="undisclosed")=TRUE(),1,0)</f>
        <v>0</v>
      </c>
      <c r="AR1047155" s="36" t="n">
        <f aca="false">IFERROR(IF(SEARCH("ammuni",I1047155,1)&gt;0,1,0),0)</f>
        <v>0</v>
      </c>
      <c r="AS1047155" s="5" t="str">
        <f aca="false">VLOOKUP($I1047155,'[1]Price List, Weapons &amp; Items'!B$1:L$1048576,COLUMN('[1]Price List, Weapons &amp; Items'!$J$11)-1,0)</f>
        <v>Media reports (incl. social media)</v>
      </c>
      <c r="AT1047155" s="5" t="str">
        <f aca="false">IF(I1047155=".",".",VLOOKUP($I1047155,'[1]Price List, Weapons &amp; Items'!B$1:J$1048576,3,0))</f>
        <v>non combat military vehicle</v>
      </c>
      <c r="AU1047155" s="13" t="str">
        <f aca="true">IF(AG1047155=1,(OFFSET(I1047155,0,0,COUNTIF(#REF!,A1047155),1)),"")</f>
        <v/>
      </c>
      <c r="AV1047155" s="5" t="n">
        <f aca="false">VLOOKUP($I1047155,'[1]Price List, Weapons &amp; Items'!B$1:L$1048576,COLUMN('[1]Price List, Weapons &amp; Items'!$L$11)-1,0)</f>
        <v>0</v>
      </c>
      <c r="AW1047155" s="5" t="n">
        <f aca="false">IF(U1047155="Yes",1,0)</f>
        <v>1</v>
      </c>
      <c r="AX1047155" s="5" t="n">
        <f aca="false">IF(D1047155="Military",IF(OR(IFERROR(SEARCH("equipment",E1047155,1),0)&gt;0,IFERROR(SEARCH("weapons",E1047155,1),0)&gt;0),1,0),0)</f>
        <v>1</v>
      </c>
      <c r="AY1047155" s="5" t="str">
        <f aca="false">IFERROR(IF(VALUE(TEXT(C1047155,"mm"))=IF(AK1047155&gt;12,AK1047155-12,AK1047155),".",IF(TEXT(C1047155,"mm")="01",".",1)),"Value is not in date format")</f>
        <v>.</v>
      </c>
      <c r="AZ1047155" s="5" t="str">
        <f aca="false">IF(AND(A1047155=A1047154,C1047155=C1047154)=TRUE(),IF(F1047155=F1047154,".","1"),".")</f>
        <v>.</v>
      </c>
      <c r="BA1047155" s="5" t="str">
        <f aca="false">IF(AND(_xlfn.ISFORMULA(R1047155),_xlfn.ISFORMULA(S1047155),_xlfn.ISFORMULA(T1047155))=TRUE(),".",1)</f>
        <v>.</v>
      </c>
      <c r="BB1047155" s="5" t="str">
        <f aca="false">IF(T1047155&lt;&gt;".",IF(T1047155&gt;S1047155,1,"."),".")</f>
        <v>.</v>
      </c>
      <c r="BC1047155" s="5" t="n">
        <f aca="false">IFERROR(VLOOKUP(B1047155,'[1]Share, Heavy Weapons to Ukraine'!B$1:AA$1048576,COLUMN('[1]Share, Heavy Weapons to Ukraine'!C1047164)-1,0),0)</f>
        <v>1</v>
      </c>
      <c r="BD1047155" s="5" t="n">
        <f aca="false">VLOOKUP(Sheet1!B1047155,'[1]Country Summary (€)'!B$1:F$1048576,COLUMN('[1]Country Summary (€)'!C1047165)-1,FALSE())</f>
        <v>0</v>
      </c>
      <c r="BE1047155" s="5" t="str">
        <f aca="false">IF(AND(AG1047155=1,D1047155="Military",H1047155&lt;&gt;"Not given")=TRUE(),IF(SUMIFS(#REF!,#REF!,A1047155)&gt;0,ABS((SUMIFS(#REF!,#REF!,A1047155)/VLOOKUP("USD",'[1]Exchange Rates'!B$1:C$1048576,2,0)))/S1047155,"."),".")</f>
        <v>.</v>
      </c>
      <c r="BF1047155" s="1" t="str">
        <f aca="false">IF(AND(AG1047155=1,D1047155="Military",H1047155&lt;&gt;"Not given")=TRUE(),IF(SUMIFS(#REF!,#REF!,A1047155)&gt;0,IF((ABS((SUMIFS(#REF!,#REF!,A1047155)/VLOOKUP("USD",'[1]Exchange Rates'!B$1:C$1048576,2,0)))/S1047155)&gt;1,(SUMIFS(#REF!,#REF!,A1047155)-S1047155)/S1047155,(S1047155-SUMIFS(#REF!,#REF!,A1047155))/SUMIFS(#REF!,#REF!,A1047155)),"."),".")</f>
        <v>.</v>
      </c>
    </row>
    <row r="1047156" customFormat="false" ht="15.75" hidden="false" customHeight="true" outlineLevel="0" collapsed="false">
      <c r="A1047156" s="37" t="s">
        <v>444</v>
      </c>
      <c r="B1047156" s="37" t="s">
        <v>57</v>
      </c>
      <c r="C1047156" s="38" t="n">
        <v>44916</v>
      </c>
      <c r="D1047156" s="37" t="s">
        <v>105</v>
      </c>
      <c r="E1047156" s="37" t="s">
        <v>370</v>
      </c>
      <c r="F1047156" s="90" t="s">
        <v>472</v>
      </c>
      <c r="G1047156" s="5" t="s">
        <v>61</v>
      </c>
      <c r="H1047156" s="53" t="n">
        <v>1000000000</v>
      </c>
      <c r="I1047156" s="1" t="s">
        <v>303</v>
      </c>
      <c r="J1047156" s="7" t="str">
        <f aca="false">VLOOKUP($I1047156,'[1]Price List, Weapons &amp; Items'!B$1:C$1048576,2,0)</f>
        <v>Ammunition for heavy weapon</v>
      </c>
      <c r="K1047156" s="7" t="str">
        <f aca="false">IF(I1047156=".",I1047156,VLOOKUP($I1047156,'[1]Price List, Weapons &amp; Items'!B$1:D$1048576,3,0))</f>
        <v>Missile</v>
      </c>
      <c r="L1047156" s="8" t="n">
        <f aca="false">VLOOKUP(I1047156,'[1]Price List, Weapons &amp; Items'!B$1:E$1048576,4,0)</f>
        <v>0</v>
      </c>
      <c r="M1047156" s="9" t="s">
        <v>166</v>
      </c>
      <c r="N1047156" s="9" t="s">
        <v>166</v>
      </c>
      <c r="O1047156" s="9" t="n">
        <f aca="false">VLOOKUP($I1047156,'[1]Price List, Weapons &amp; Items'!B$1:G$1048576,6,0)</f>
        <v>557000</v>
      </c>
      <c r="P1047156" s="6" t="str">
        <f aca="false">IF(TYPE(M1047156)=1,IF(TYPE(O1047156)=1,M1047156*O1047156,"No price"),".")</f>
        <v>.</v>
      </c>
      <c r="Q1047156" s="6" t="str">
        <f aca="false">IF(TYPE(N1047156)=1,IF(TYPE(O1047156)=1,N1047156*O1047156,"No price"),".")</f>
        <v>.</v>
      </c>
      <c r="R1047156" s="6" t="str">
        <f aca="false">IF(AG1047156=1,IF(H1047156&lt;&gt;"Not given",H1047156,IF(TYPE(H1047156)=2,IF(SUMIFS(#REF!,#REF!,A1047156)&gt;0,SUMIFS(#REF!,#REF!,A1047156),"."),"Format error")),"")</f>
        <v/>
      </c>
      <c r="S1047156" s="6" t="str">
        <f aca="false">IF(AND(AG1047156=1,R1047156&lt;&gt;".")=TRUE(),R1047156/VLOOKUP(G1047156,'[1]Exchange Rates'!B$1:C$1048576,2,0),IF(R1047156=".",".",""))</f>
        <v/>
      </c>
      <c r="T1047156" s="6" t="str">
        <f aca="false">IF(AG1047156=1,IF(AI1047156="Value is not given at all",".",IF(AI1047156="Value is given by the source",S1047156,IF(AI1047156="Value is calculated with prices",(IF(SUMIFS(#REF!,#REF!,A1047156)&gt;0,SUMIFS(#REF!,#REF!,A1047156),"."))/VLOOKUP("USD",'[1]Exchange Rates'!B$1:C$1048576,2,0),"Error with coding"))),"")</f>
        <v/>
      </c>
      <c r="U1047156" s="5" t="s">
        <v>63</v>
      </c>
      <c r="V1047156" s="42" t="s">
        <v>474</v>
      </c>
      <c r="W1047156" s="34" t="s">
        <v>95</v>
      </c>
      <c r="X1047156" s="45" t="s">
        <v>99</v>
      </c>
      <c r="Y1047156" s="34" t="s">
        <v>225</v>
      </c>
      <c r="Z1047156" s="5" t="n">
        <v>0</v>
      </c>
      <c r="AA1047156" s="5" t="n">
        <v>0</v>
      </c>
      <c r="AB1047156" s="5" t="n">
        <f aca="false">IF(AND(D1047156="Humanitarian", AE1047156&lt;&gt;"."), 1, 0)</f>
        <v>0</v>
      </c>
      <c r="AC1047156" s="5" t="n">
        <f aca="false">IF(OR(M1047156="undisclosed", M1047156="."), 0, IF(M1047156=N1047156, 1, 0))</f>
        <v>0</v>
      </c>
      <c r="AD1047156" s="5" t="n">
        <v>0</v>
      </c>
      <c r="AE1047156" s="91" t="s">
        <v>62</v>
      </c>
      <c r="AF1047156" s="12" t="str">
        <f aca="false">""</f>
        <v/>
      </c>
      <c r="AG1047156" s="36" t="n">
        <v>0</v>
      </c>
      <c r="AH1047156" s="36" t="s">
        <v>66</v>
      </c>
      <c r="AI1047156" s="36" t="s">
        <v>67</v>
      </c>
      <c r="AJ1047156" s="36" t="n">
        <v>1</v>
      </c>
      <c r="AK1047156" s="36" t="n">
        <v>12</v>
      </c>
      <c r="AL1047156" s="36" t="n">
        <v>0</v>
      </c>
      <c r="AM1047156" s="36" t="n">
        <f aca="false">IF(OR(AN1047156="2022-2023",AN1047156=2022), 1, 0)</f>
        <v>1</v>
      </c>
      <c r="AN1047156" s="36" t="s">
        <v>68</v>
      </c>
      <c r="AO1047156" s="36" t="n">
        <f aca="false">VLOOKUP($I1047156,'[1]Price List, Weapons &amp; Items'!B$1:F$1048576,5,0)</f>
        <v>0</v>
      </c>
      <c r="AP1047156" s="36" t="n">
        <f aca="false">IF(AND(AO1047156=1,M1047156="undisclosed")=TRUE(),1,0)</f>
        <v>0</v>
      </c>
      <c r="AQ1047156" s="36" t="n">
        <f aca="false">IF(AND(AO1047156=1,N1047156="undisclosed")=TRUE(),1,0)</f>
        <v>0</v>
      </c>
      <c r="AR1047156" s="36" t="n">
        <f aca="false">IFERROR(IF(SEARCH("ammuni",I1047156,1)&gt;0,1,0),0)</f>
        <v>0</v>
      </c>
      <c r="AS1047156" s="5" t="str">
        <f aca="false">VLOOKUP($I1047156,'[1]Price List, Weapons &amp; Items'!B$1:L$1048576,COLUMN('[1]Price List, Weapons &amp; Items'!$J$11)-1,0)</f>
        <v>Miscellaneous</v>
      </c>
      <c r="AT1047156" s="5" t="str">
        <f aca="false">IF(I1047156=".",".",VLOOKUP($I1047156,'[1]Price List, Weapons &amp; Items'!B$1:J$1048576,3,0))</f>
        <v>Missile</v>
      </c>
      <c r="AU1047156" s="13" t="str">
        <f aca="true">IF(AG1047156=1,(OFFSET(I1047156,0,0,COUNTIF(#REF!,A1047156),1)),"")</f>
        <v/>
      </c>
      <c r="AV1047156" s="5" t="str">
        <f aca="false">VLOOKUP($I1047156,'[1]Price List, Weapons &amp; Items'!B$1:L$1048576,COLUMN('[1]Price List, Weapons &amp; Items'!$L$11)-1,0)</f>
        <v>no price, 0 count</v>
      </c>
      <c r="AW1047156" s="5" t="n">
        <f aca="false">IF(U1047156="Yes",1,0)</f>
        <v>1</v>
      </c>
      <c r="AX1047156" s="5" t="n">
        <f aca="false">IF(D1047156="Military",IF(OR(IFERROR(SEARCH("equipment",E1047156,1),0)&gt;0,IFERROR(SEARCH("weapons",E1047156,1),0)&gt;0),1,0),0)</f>
        <v>1</v>
      </c>
      <c r="AY1047156" s="5" t="str">
        <f aca="false">IFERROR(IF(VALUE(TEXT(C1047156,"mm"))=IF(AK1047156&gt;12,AK1047156-12,AK1047156),".",IF(TEXT(C1047156,"mm")="01",".",1)),"Value is not in date format")</f>
        <v>.</v>
      </c>
      <c r="AZ1047156" s="5" t="str">
        <f aca="false">IF(AND(A1047156=A1047155,C1047156=C1047155)=TRUE(),IF(F1047156=F1047155,".","1"),".")</f>
        <v>.</v>
      </c>
      <c r="BA1047156" s="5" t="str">
        <f aca="false">IF(AND(_xlfn.ISFORMULA(R1047156),_xlfn.ISFORMULA(S1047156),_xlfn.ISFORMULA(T1047156))=TRUE(),".",1)</f>
        <v>.</v>
      </c>
      <c r="BB1047156" s="5" t="str">
        <f aca="false">IF(T1047156&lt;&gt;".",IF(T1047156&gt;S1047156,1,"."),".")</f>
        <v>.</v>
      </c>
      <c r="BC1047156" s="5" t="n">
        <f aca="false">IFERROR(VLOOKUP(B1047156,'[1]Share, Heavy Weapons to Ukraine'!B$1:AA$1048576,COLUMN('[1]Share, Heavy Weapons to Ukraine'!C1047165)-1,0),0)</f>
        <v>1</v>
      </c>
      <c r="BD1047156" s="5" t="n">
        <f aca="false">VLOOKUP(Sheet1!B1047156,'[1]Country Summary (€)'!B$1:F$1048576,COLUMN('[1]Country Summary (€)'!C1047166)-1,FALSE())</f>
        <v>0</v>
      </c>
      <c r="BE1047156" s="5" t="str">
        <f aca="false">IF(AND(AG1047156=1,D1047156="Military",H1047156&lt;&gt;"Not given")=TRUE(),IF(SUMIFS(#REF!,#REF!,A1047156)&gt;0,ABS((SUMIFS(#REF!,#REF!,A1047156)/VLOOKUP("USD",'[1]Exchange Rates'!B$1:C$1048576,2,0)))/S1047156,"."),".")</f>
        <v>.</v>
      </c>
      <c r="BF1047156" s="1" t="str">
        <f aca="false">IF(AND(AG1047156=1,D1047156="Military",H1047156&lt;&gt;"Not given")=TRUE(),IF(SUMIFS(#REF!,#REF!,A1047156)&gt;0,IF((ABS((SUMIFS(#REF!,#REF!,A1047156)/VLOOKUP("USD",'[1]Exchange Rates'!B$1:C$1048576,2,0)))/S1047156)&gt;1,(SUMIFS(#REF!,#REF!,A1047156)-S1047156)/S1047156,(S1047156-SUMIFS(#REF!,#REF!,A1047156))/SUMIFS(#REF!,#REF!,A1047156)),"."),".")</f>
        <v>.</v>
      </c>
    </row>
    <row r="1047157" customFormat="false" ht="15.75" hidden="false" customHeight="true" outlineLevel="0" collapsed="false">
      <c r="A1047157" s="37" t="s">
        <v>444</v>
      </c>
      <c r="B1047157" s="37" t="s">
        <v>57</v>
      </c>
      <c r="C1047157" s="38" t="n">
        <v>44916</v>
      </c>
      <c r="D1047157" s="37" t="s">
        <v>105</v>
      </c>
      <c r="E1047157" s="37" t="s">
        <v>370</v>
      </c>
      <c r="F1047157" s="90" t="s">
        <v>472</v>
      </c>
      <c r="G1047157" s="5" t="s">
        <v>61</v>
      </c>
      <c r="H1047157" s="53" t="n">
        <v>1000000000</v>
      </c>
      <c r="I1047157" s="1" t="s">
        <v>452</v>
      </c>
      <c r="J1047157" s="7" t="str">
        <f aca="false">VLOOKUP($I1047157,'[1]Price List, Weapons &amp; Items'!B$1:C$1048576,2,0)</f>
        <v>Ammunition for heavy weapon</v>
      </c>
      <c r="K1047157" s="7" t="str">
        <f aca="false">IF(I1047157=".",I1047157,VLOOKUP($I1047157,'[1]Price List, Weapons &amp; Items'!B$1:D$1048576,3,0))</f>
        <v>artillery round</v>
      </c>
      <c r="L1047157" s="8" t="n">
        <f aca="false">VLOOKUP(I1047157,'[1]Price List, Weapons &amp; Items'!B$1:E$1048576,4,0)</f>
        <v>0</v>
      </c>
      <c r="M1047157" s="9" t="n">
        <v>2700</v>
      </c>
      <c r="N1047157" s="9" t="s">
        <v>166</v>
      </c>
      <c r="O1047157" s="9" t="n">
        <f aca="false">VLOOKUP($I1047157,'[1]Price List, Weapons &amp; Items'!B$1:G$1048576,6,0)</f>
        <v>112800</v>
      </c>
      <c r="P1047157" s="6" t="str">
        <f aca="false">IF(TYPE(M1047157)=1,IF(TYPE(O1047157)=1,M1047157*O1047157,"No price"),".")</f>
        <v>No price</v>
      </c>
      <c r="Q1047157" s="6" t="str">
        <f aca="false">IF(TYPE(N1047157)=1,IF(TYPE(O1047157)=1,N1047157*O1047157,"No price"),".")</f>
        <v>.</v>
      </c>
      <c r="R1047157" s="6" t="str">
        <f aca="false">IF(AG1047157=1,IF(H1047157&lt;&gt;"Not given",H1047157,IF(TYPE(H1047157)=2,IF(SUMIFS(#REF!,#REF!,A1047157)&gt;0,SUMIFS(#REF!,#REF!,A1047157),"."),"Format error")),"")</f>
        <v/>
      </c>
      <c r="S1047157" s="6" t="str">
        <f aca="false">IF(AND(AG1047157=1,R1047157&lt;&gt;".")=TRUE(),R1047157/VLOOKUP(G1047157,'[1]Exchange Rates'!B$1:C$1048576,2,0),IF(R1047157=".",".",""))</f>
        <v/>
      </c>
      <c r="T1047157" s="6" t="str">
        <f aca="false">IF(AG1047157=1,IF(AI1047157="Value is not given at all",".",IF(AI1047157="Value is given by the source",S1047157,IF(AI1047157="Value is calculated with prices",(IF(SUMIFS(#REF!,#REF!,A1047157)&gt;0,SUMIFS(#REF!,#REF!,A1047157),"."))/VLOOKUP("USD",'[1]Exchange Rates'!B$1:C$1048576,2,0),"Error with coding"))),"")</f>
        <v/>
      </c>
      <c r="U1047157" s="5" t="s">
        <v>63</v>
      </c>
      <c r="V1047157" s="42" t="s">
        <v>474</v>
      </c>
      <c r="W1047157" s="34" t="s">
        <v>95</v>
      </c>
      <c r="X1047157" s="45" t="s">
        <v>99</v>
      </c>
      <c r="Y1047157" s="34" t="s">
        <v>228</v>
      </c>
      <c r="Z1047157" s="5" t="n">
        <v>0</v>
      </c>
      <c r="AA1047157" s="5" t="n">
        <v>0</v>
      </c>
      <c r="AB1047157" s="5" t="n">
        <f aca="false">IF(AND(D1047157="Humanitarian", AE1047157&lt;&gt;"."), 1, 0)</f>
        <v>0</v>
      </c>
      <c r="AC1047157" s="5" t="n">
        <f aca="false">IF(OR(M1047157="undisclosed", M1047157="."), 0, IF(M1047157=N1047157, 1, 0))</f>
        <v>0</v>
      </c>
      <c r="AD1047157" s="5" t="n">
        <v>0</v>
      </c>
      <c r="AE1047157" s="91" t="s">
        <v>62</v>
      </c>
      <c r="AF1047157" s="12" t="str">
        <f aca="false">""</f>
        <v/>
      </c>
      <c r="AG1047157" s="36" t="n">
        <v>0</v>
      </c>
      <c r="AH1047157" s="36" t="s">
        <v>66</v>
      </c>
      <c r="AI1047157" s="36" t="s">
        <v>67</v>
      </c>
      <c r="AJ1047157" s="36" t="n">
        <v>1</v>
      </c>
      <c r="AK1047157" s="36" t="n">
        <v>12</v>
      </c>
      <c r="AL1047157" s="36" t="n">
        <v>0</v>
      </c>
      <c r="AM1047157" s="36" t="n">
        <f aca="false">IF(OR(AN1047157="2022-2023",AN1047157=2022), 1, 0)</f>
        <v>1</v>
      </c>
      <c r="AN1047157" s="36" t="s">
        <v>68</v>
      </c>
      <c r="AO1047157" s="36" t="n">
        <f aca="false">VLOOKUP($I1047157,'[1]Price List, Weapons &amp; Items'!B$1:F$1048576,5,0)</f>
        <v>0</v>
      </c>
      <c r="AP1047157" s="36" t="n">
        <f aca="false">IF(AND(AO1047157=1,M1047157="undisclosed")=TRUE(),1,0)</f>
        <v>0</v>
      </c>
      <c r="AQ1047157" s="36" t="n">
        <f aca="false">IF(AND(AO1047157=1,N1047157="undisclosed")=TRUE(),1,0)</f>
        <v>0</v>
      </c>
      <c r="AR1047157" s="36" t="n">
        <f aca="false">IFERROR(IF(SEARCH("ammuni",I1047157,1)&gt;0,1,0),0)</f>
        <v>0</v>
      </c>
      <c r="AS1047157" s="5" t="str">
        <f aca="false">VLOOKUP($I1047157,'[1]Price List, Weapons &amp; Items'!B$1:L$1048576,COLUMN('[1]Price List, Weapons &amp; Items'!$J$11)-1,0)</f>
        <v>Miscellaneous</v>
      </c>
      <c r="AT1047157" s="5" t="str">
        <f aca="false">IF(I1047157=".",".",VLOOKUP($I1047157,'[1]Price List, Weapons &amp; Items'!B$1:J$1048576,3,0))</f>
        <v>artillery round</v>
      </c>
      <c r="AU1047157" s="13" t="str">
        <f aca="true">IF(AG1047157=1,(OFFSET(I1047157,0,0,COUNTIF(#REF!,A1047157),1)),"")</f>
        <v/>
      </c>
      <c r="AV1047157" s="5" t="n">
        <f aca="false">VLOOKUP($I1047157,'[1]Price List, Weapons &amp; Items'!B$1:L$1048576,COLUMN('[1]Price List, Weapons &amp; Items'!$L$11)-1,0)</f>
        <v>0</v>
      </c>
      <c r="AW1047157" s="5" t="n">
        <f aca="false">IF(U1047157="Yes",1,0)</f>
        <v>1</v>
      </c>
      <c r="AX1047157" s="5" t="n">
        <f aca="false">IF(D1047157="Military",IF(OR(IFERROR(SEARCH("equipment",E1047157,1),0)&gt;0,IFERROR(SEARCH("weapons",E1047157,1),0)&gt;0),1,0),0)</f>
        <v>1</v>
      </c>
      <c r="AY1047157" s="5" t="str">
        <f aca="false">IFERROR(IF(VALUE(TEXT(C1047157,"mm"))=IF(AK1047157&gt;12,AK1047157-12,AK1047157),".",IF(TEXT(C1047157,"mm")="01",".",1)),"Value is not in date format")</f>
        <v>.</v>
      </c>
      <c r="AZ1047157" s="5" t="str">
        <f aca="false">IF(AND(A1047157=A1047156,C1047157=C1047156)=TRUE(),IF(F1047157=F1047156,".","1"),".")</f>
        <v>.</v>
      </c>
      <c r="BA1047157" s="5" t="str">
        <f aca="false">IF(AND(_xlfn.ISFORMULA(R1047157),_xlfn.ISFORMULA(S1047157),_xlfn.ISFORMULA(T1047157))=TRUE(),".",1)</f>
        <v>.</v>
      </c>
      <c r="BB1047157" s="5" t="str">
        <f aca="false">IF(T1047157&lt;&gt;".",IF(T1047157&gt;S1047157,1,"."),".")</f>
        <v>.</v>
      </c>
      <c r="BC1047157" s="5" t="n">
        <f aca="false">IFERROR(VLOOKUP(B1047157,'[1]Share, Heavy Weapons to Ukraine'!B$1:AA$1048576,COLUMN('[1]Share, Heavy Weapons to Ukraine'!C1047166)-1,0),0)</f>
        <v>1</v>
      </c>
      <c r="BD1047157" s="5" t="n">
        <f aca="false">VLOOKUP(Sheet1!B1047157,'[1]Country Summary (€)'!B$1:F$1048576,COLUMN('[1]Country Summary (€)'!C1047167)-1,FALSE())</f>
        <v>0</v>
      </c>
      <c r="BE1047157" s="5" t="str">
        <f aca="false">IF(AND(AG1047157=1,D1047157="Military",H1047157&lt;&gt;"Not given")=TRUE(),IF(SUMIFS(#REF!,#REF!,A1047157)&gt;0,ABS((SUMIFS(#REF!,#REF!,A1047157)/VLOOKUP("USD",'[1]Exchange Rates'!B$1:C$1048576,2,0)))/S1047157,"."),".")</f>
        <v>.</v>
      </c>
      <c r="BF1047157" s="1" t="str">
        <f aca="false">IF(AND(AG1047157=1,D1047157="Military",H1047157&lt;&gt;"Not given")=TRUE(),IF(SUMIFS(#REF!,#REF!,A1047157)&gt;0,IF((ABS((SUMIFS(#REF!,#REF!,A1047157)/VLOOKUP("USD",'[1]Exchange Rates'!B$1:C$1048576,2,0)))/S1047157)&gt;1,(SUMIFS(#REF!,#REF!,A1047157)-S1047157)/S1047157,(S1047157-SUMIFS(#REF!,#REF!,A1047157))/SUMIFS(#REF!,#REF!,A1047157)),"."),".")</f>
        <v>.</v>
      </c>
    </row>
    <row r="1047158" customFormat="false" ht="15.75" hidden="false" customHeight="true" outlineLevel="0" collapsed="false">
      <c r="A1047158" s="37" t="s">
        <v>444</v>
      </c>
      <c r="B1047158" s="37" t="s">
        <v>57</v>
      </c>
      <c r="C1047158" s="38" t="n">
        <v>44916</v>
      </c>
      <c r="D1047158" s="37" t="s">
        <v>105</v>
      </c>
      <c r="E1047158" s="37" t="s">
        <v>370</v>
      </c>
      <c r="F1047158" s="90" t="s">
        <v>472</v>
      </c>
      <c r="G1047158" s="5" t="s">
        <v>61</v>
      </c>
      <c r="H1047158" s="53" t="n">
        <v>1000000000</v>
      </c>
      <c r="I1047158" s="1" t="s">
        <v>340</v>
      </c>
      <c r="J1047158" s="7" t="str">
        <f aca="false">VLOOKUP($I1047158,'[1]Price List, Weapons &amp; Items'!B$1:C$1048576,2,0)</f>
        <v>Light armaments &amp; infantry</v>
      </c>
      <c r="K1047158" s="7" t="str">
        <f aca="false">IF(I1047158=".",I1047158,VLOOKUP($I1047158,'[1]Price List, Weapons &amp; Items'!B$1:D$1048576,3,0))</f>
        <v>Light Anti-armor Weapon (LAW)</v>
      </c>
      <c r="L1047158" s="8" t="n">
        <f aca="false">VLOOKUP(I1047158,'[1]Price List, Weapons &amp; Items'!B$1:E$1048576,4,0)</f>
        <v>0</v>
      </c>
      <c r="M1047158" s="9" t="n">
        <v>2700</v>
      </c>
      <c r="N1047158" s="9" t="s">
        <v>166</v>
      </c>
      <c r="O1047158" s="9" t="n">
        <f aca="false">VLOOKUP($I1047158,'[1]Price List, Weapons &amp; Items'!B$1:G$1048576,6,0)</f>
        <v>2099</v>
      </c>
      <c r="P1047158" s="6" t="str">
        <f aca="false">IF(TYPE(M1047158)=1,IF(TYPE(O1047158)=1,M1047158*O1047158,"No price"),".")</f>
        <v>No price</v>
      </c>
      <c r="Q1047158" s="6" t="str">
        <f aca="false">IF(TYPE(N1047158)=1,IF(TYPE(O1047158)=1,N1047158*O1047158,"No price"),".")</f>
        <v>.</v>
      </c>
      <c r="R1047158" s="6" t="str">
        <f aca="false">IF(AG1047158=1,IF(H1047158&lt;&gt;"Not given",H1047158,IF(TYPE(H1047158)=2,IF(SUMIFS(#REF!,#REF!,A1047158)&gt;0,SUMIFS(#REF!,#REF!,A1047158),"."),"Format error")),"")</f>
        <v/>
      </c>
      <c r="S1047158" s="6" t="str">
        <f aca="false">IF(AND(AG1047158=1,R1047158&lt;&gt;".")=TRUE(),R1047158/VLOOKUP(G1047158,'[1]Exchange Rates'!B$1:C$1048576,2,0),IF(R1047158=".",".",""))</f>
        <v/>
      </c>
      <c r="T1047158" s="6" t="str">
        <f aca="false">IF(AG1047158=1,IF(AI1047158="Value is not given at all",".",IF(AI1047158="Value is given by the source",S1047158,IF(AI1047158="Value is calculated with prices",(IF(SUMIFS(#REF!,#REF!,A1047158)&gt;0,SUMIFS(#REF!,#REF!,A1047158),"."))/VLOOKUP("USD",'[1]Exchange Rates'!B$1:C$1048576,2,0),"Error with coding"))),"")</f>
        <v/>
      </c>
      <c r="U1047158" s="5" t="s">
        <v>63</v>
      </c>
      <c r="V1047158" s="42" t="s">
        <v>474</v>
      </c>
      <c r="W1047158" s="34" t="s">
        <v>95</v>
      </c>
      <c r="X1047158" s="45" t="s">
        <v>99</v>
      </c>
      <c r="Y1047158" s="34" t="s">
        <v>229</v>
      </c>
      <c r="Z1047158" s="5" t="n">
        <v>0</v>
      </c>
      <c r="AA1047158" s="5" t="n">
        <v>0</v>
      </c>
      <c r="AB1047158" s="5" t="n">
        <f aca="false">IF(AND(D1047158="Humanitarian", AE1047158&lt;&gt;"."), 1, 0)</f>
        <v>0</v>
      </c>
      <c r="AC1047158" s="5" t="n">
        <f aca="false">IF(OR(M1047158="undisclosed", M1047158="."), 0, IF(M1047158=N1047158, 1, 0))</f>
        <v>0</v>
      </c>
      <c r="AD1047158" s="5" t="n">
        <v>0</v>
      </c>
      <c r="AE1047158" s="91" t="s">
        <v>62</v>
      </c>
      <c r="AF1047158" s="12" t="str">
        <f aca="false">""</f>
        <v/>
      </c>
      <c r="AG1047158" s="36" t="n">
        <v>0</v>
      </c>
      <c r="AH1047158" s="36" t="s">
        <v>66</v>
      </c>
      <c r="AI1047158" s="36" t="s">
        <v>67</v>
      </c>
      <c r="AJ1047158" s="36" t="n">
        <v>1</v>
      </c>
      <c r="AK1047158" s="36" t="n">
        <v>12</v>
      </c>
      <c r="AL1047158" s="36" t="n">
        <v>0</v>
      </c>
      <c r="AM1047158" s="36" t="n">
        <f aca="false">IF(OR(AN1047158="2022-2023",AN1047158=2022), 1, 0)</f>
        <v>1</v>
      </c>
      <c r="AN1047158" s="36" t="s">
        <v>68</v>
      </c>
      <c r="AO1047158" s="36" t="n">
        <f aca="false">VLOOKUP($I1047158,'[1]Price List, Weapons &amp; Items'!B$1:F$1048576,5,0)</f>
        <v>0</v>
      </c>
      <c r="AP1047158" s="36" t="n">
        <f aca="false">IF(AND(AO1047158=1,M1047158="undisclosed")=TRUE(),1,0)</f>
        <v>0</v>
      </c>
      <c r="AQ1047158" s="36" t="n">
        <f aca="false">IF(AND(AO1047158=1,N1047158="undisclosed")=TRUE(),1,0)</f>
        <v>0</v>
      </c>
      <c r="AR1047158" s="36" t="n">
        <f aca="false">IFERROR(IF(SEARCH("ammuni",I1047158,1)&gt;0,1,0),0)</f>
        <v>0</v>
      </c>
      <c r="AS1047158" s="5" t="str">
        <f aca="false">VLOOKUP($I1047158,'[1]Price List, Weapons &amp; Items'!B$1:L$1048576,COLUMN('[1]Price List, Weapons &amp; Items'!$J$11)-1,0)</f>
        <v>Media reports (incl. social media)</v>
      </c>
      <c r="AT1047158" s="5" t="str">
        <f aca="false">IF(I1047158=".",".",VLOOKUP($I1047158,'[1]Price List, Weapons &amp; Items'!B$1:J$1048576,3,0))</f>
        <v>Light Anti-armor Weapon (LAW)</v>
      </c>
      <c r="AU1047158" s="13" t="str">
        <f aca="true">IF(AG1047158=1,(OFFSET(I1047158,0,0,COUNTIF(#REF!,A1047158),1)),"")</f>
        <v/>
      </c>
      <c r="AV1047158" s="5" t="n">
        <f aca="false">VLOOKUP($I1047158,'[1]Price List, Weapons &amp; Items'!B$1:L$1048576,COLUMN('[1]Price List, Weapons &amp; Items'!$L$11)-1,0)</f>
        <v>0</v>
      </c>
      <c r="AW1047158" s="5" t="n">
        <f aca="false">IF(U1047158="Yes",1,0)</f>
        <v>1</v>
      </c>
      <c r="AX1047158" s="5" t="n">
        <f aca="false">IF(D1047158="Military",IF(OR(IFERROR(SEARCH("equipment",E1047158,1),0)&gt;0,IFERROR(SEARCH("weapons",E1047158,1),0)&gt;0),1,0),0)</f>
        <v>1</v>
      </c>
      <c r="AY1047158" s="5" t="str">
        <f aca="false">IFERROR(IF(VALUE(TEXT(C1047158,"mm"))=IF(AK1047158&gt;12,AK1047158-12,AK1047158),".",IF(TEXT(C1047158,"mm")="01",".",1)),"Value is not in date format")</f>
        <v>.</v>
      </c>
      <c r="AZ1047158" s="5" t="str">
        <f aca="false">IF(AND(A1047158=A1047157,C1047158=C1047157)=TRUE(),IF(F1047158=F1047157,".","1"),".")</f>
        <v>.</v>
      </c>
      <c r="BA1047158" s="5" t="str">
        <f aca="false">IF(AND(_xlfn.ISFORMULA(R1047158),_xlfn.ISFORMULA(S1047158),_xlfn.ISFORMULA(T1047158))=TRUE(),".",1)</f>
        <v>.</v>
      </c>
      <c r="BB1047158" s="5" t="str">
        <f aca="false">IF(T1047158&lt;&gt;".",IF(T1047158&gt;S1047158,1,"."),".")</f>
        <v>.</v>
      </c>
      <c r="BC1047158" s="5" t="n">
        <f aca="false">IFERROR(VLOOKUP(B1047158,'[1]Share, Heavy Weapons to Ukraine'!B$1:AA$1048576,COLUMN('[1]Share, Heavy Weapons to Ukraine'!C1047167)-1,0),0)</f>
        <v>1</v>
      </c>
      <c r="BD1047158" s="5" t="n">
        <f aca="false">VLOOKUP(Sheet1!B1047158,'[1]Country Summary (€)'!B$1:F$1048576,COLUMN('[1]Country Summary (€)'!C1047168)-1,FALSE())</f>
        <v>0</v>
      </c>
      <c r="BE1047158" s="5" t="str">
        <f aca="false">IF(AND(AG1047158=1,D1047158="Military",H1047158&lt;&gt;"Not given")=TRUE(),IF(SUMIFS(#REF!,#REF!,A1047158)&gt;0,ABS((SUMIFS(#REF!,#REF!,A1047158)/VLOOKUP("USD",'[1]Exchange Rates'!B$1:C$1048576,2,0)))/S1047158,"."),".")</f>
        <v>.</v>
      </c>
      <c r="BF1047158" s="1" t="str">
        <f aca="false">IF(AND(AG1047158=1,D1047158="Military",H1047158&lt;&gt;"Not given")=TRUE(),IF(SUMIFS(#REF!,#REF!,A1047158)&gt;0,IF((ABS((SUMIFS(#REF!,#REF!,A1047158)/VLOOKUP("USD",'[1]Exchange Rates'!B$1:C$1048576,2,0)))/S1047158)&gt;1,(SUMIFS(#REF!,#REF!,A1047158)-S1047158)/S1047158,(S1047158-SUMIFS(#REF!,#REF!,A1047158))/SUMIFS(#REF!,#REF!,A1047158)),"."),".")</f>
        <v>.</v>
      </c>
    </row>
    <row r="1047159" customFormat="false" ht="15.75" hidden="false" customHeight="true" outlineLevel="0" collapsed="false">
      <c r="A1047159" s="37" t="s">
        <v>444</v>
      </c>
      <c r="B1047159" s="37" t="s">
        <v>57</v>
      </c>
      <c r="C1047159" s="38" t="n">
        <v>44916</v>
      </c>
      <c r="D1047159" s="37" t="s">
        <v>105</v>
      </c>
      <c r="E1047159" s="37" t="s">
        <v>370</v>
      </c>
      <c r="F1047159" s="90" t="s">
        <v>472</v>
      </c>
      <c r="G1047159" s="5" t="s">
        <v>61</v>
      </c>
      <c r="H1047159" s="53" t="n">
        <v>1000000000</v>
      </c>
      <c r="I1047159" s="37" t="s">
        <v>180</v>
      </c>
      <c r="J1047159" s="7" t="str">
        <f aca="false">VLOOKUP($I1047159,'[1]Price List, Weapons &amp; Items'!B$1:C$1048576,2,0)</f>
        <v>Light armaments &amp; infantry</v>
      </c>
      <c r="K1047159" s="7" t="str">
        <f aca="false">IF(I1047159=".",I1047159,VLOOKUP($I1047159,'[1]Price List, Weapons &amp; Items'!B$1:D$1048576,3,0))</f>
        <v>Explosive</v>
      </c>
      <c r="L1047159" s="8" t="n">
        <f aca="false">VLOOKUP(I1047159,'[1]Price List, Weapons &amp; Items'!B$1:E$1048576,4,0)</f>
        <v>0</v>
      </c>
      <c r="M1047159" s="9" t="s">
        <v>166</v>
      </c>
      <c r="N1047159" s="9" t="s">
        <v>166</v>
      </c>
      <c r="O1047159" s="9" t="n">
        <f aca="false">VLOOKUP($I1047159,'[1]Price List, Weapons &amp; Items'!B$1:G$1048576,6,0)</f>
        <v>223.15</v>
      </c>
      <c r="P1047159" s="6" t="str">
        <f aca="false">IF(TYPE(M1047159)=1,IF(TYPE(O1047159)=1,M1047159*O1047159,"No price"),".")</f>
        <v>.</v>
      </c>
      <c r="Q1047159" s="6" t="str">
        <f aca="false">IF(TYPE(N1047159)=1,IF(TYPE(O1047159)=1,N1047159*O1047159,"No price"),".")</f>
        <v>.</v>
      </c>
      <c r="R1047159" s="6" t="str">
        <f aca="false">IF(AG1047159=1,IF(H1047159&lt;&gt;"Not given",H1047159,IF(TYPE(H1047159)=2,IF(SUMIFS(#REF!,#REF!,A1047159)&gt;0,SUMIFS(#REF!,#REF!,A1047159),"."),"Format error")),"")</f>
        <v/>
      </c>
      <c r="S1047159" s="6" t="str">
        <f aca="false">IF(AND(AG1047159=1,R1047159&lt;&gt;".")=TRUE(),R1047159/VLOOKUP(G1047159,'[1]Exchange Rates'!B$1:C$1048576,2,0),IF(R1047159=".",".",""))</f>
        <v/>
      </c>
      <c r="T1047159" s="6" t="str">
        <f aca="false">IF(AG1047159=1,IF(AI1047159="Value is not given at all",".",IF(AI1047159="Value is given by the source",S1047159,IF(AI1047159="Value is calculated with prices",(IF(SUMIFS(#REF!,#REF!,A1047159)&gt;0,SUMIFS(#REF!,#REF!,A1047159),"."))/VLOOKUP("USD",'[1]Exchange Rates'!B$1:C$1048576,2,0),"Error with coding"))),"")</f>
        <v/>
      </c>
      <c r="U1047159" s="5" t="s">
        <v>63</v>
      </c>
      <c r="V1047159" s="42" t="s">
        <v>474</v>
      </c>
      <c r="W1047159" s="34" t="s">
        <v>95</v>
      </c>
      <c r="X1047159" s="45" t="s">
        <v>99</v>
      </c>
      <c r="Y1047159" s="34" t="s">
        <v>230</v>
      </c>
      <c r="Z1047159" s="5" t="n">
        <v>0</v>
      </c>
      <c r="AA1047159" s="5" t="n">
        <v>0</v>
      </c>
      <c r="AB1047159" s="5" t="n">
        <f aca="false">IF(AND(D1047159="Humanitarian", AE1047159&lt;&gt;"."), 1, 0)</f>
        <v>0</v>
      </c>
      <c r="AC1047159" s="5" t="n">
        <f aca="false">IF(OR(M1047159="undisclosed", M1047159="."), 0, IF(M1047159=N1047159, 1, 0))</f>
        <v>0</v>
      </c>
      <c r="AD1047159" s="5" t="n">
        <v>0</v>
      </c>
      <c r="AE1047159" s="91" t="s">
        <v>62</v>
      </c>
      <c r="AF1047159" s="12" t="str">
        <f aca="false">""</f>
        <v/>
      </c>
      <c r="AG1047159" s="36" t="n">
        <v>0</v>
      </c>
      <c r="AH1047159" s="36" t="s">
        <v>66</v>
      </c>
      <c r="AI1047159" s="36" t="s">
        <v>67</v>
      </c>
      <c r="AJ1047159" s="36" t="n">
        <v>1</v>
      </c>
      <c r="AK1047159" s="36" t="n">
        <v>12</v>
      </c>
      <c r="AL1047159" s="36" t="n">
        <v>0</v>
      </c>
      <c r="AM1047159" s="36" t="n">
        <f aca="false">IF(OR(AN1047159="2022-2023",AN1047159=2022), 1, 0)</f>
        <v>1</v>
      </c>
      <c r="AN1047159" s="36" t="s">
        <v>68</v>
      </c>
      <c r="AO1047159" s="36" t="n">
        <f aca="false">VLOOKUP($I1047159,'[1]Price List, Weapons &amp; Items'!B$1:F$1048576,5,0)</f>
        <v>0</v>
      </c>
      <c r="AP1047159" s="36" t="n">
        <f aca="false">IF(AND(AO1047159=1,M1047159="undisclosed")=TRUE(),1,0)</f>
        <v>0</v>
      </c>
      <c r="AQ1047159" s="36" t="n">
        <f aca="false">IF(AND(AO1047159=1,N1047159="undisclosed")=TRUE(),1,0)</f>
        <v>0</v>
      </c>
      <c r="AR1047159" s="36" t="n">
        <f aca="false">IFERROR(IF(SEARCH("ammuni",I1047159,1)&gt;0,1,0),0)</f>
        <v>0</v>
      </c>
      <c r="AS1047159" s="5" t="str">
        <f aca="false">VLOOKUP($I1047159,'[1]Price List, Weapons &amp; Items'!B$1:L$1048576,COLUMN('[1]Price List, Weapons &amp; Items'!$J$11)-1,0)</f>
        <v>Miscellaneous</v>
      </c>
      <c r="AT1047159" s="5" t="str">
        <f aca="false">IF(I1047159=".",".",VLOOKUP($I1047159,'[1]Price List, Weapons &amp; Items'!B$1:J$1048576,3,0))</f>
        <v>Explosive</v>
      </c>
      <c r="AU1047159" s="13" t="str">
        <f aca="true">IF(AG1047159=1,(OFFSET(I1047159,0,0,COUNTIF(#REF!,A1047159),1)),"")</f>
        <v/>
      </c>
      <c r="AV1047159" s="5" t="str">
        <f aca="false">VLOOKUP($I1047159,'[1]Price List, Weapons &amp; Items'!B$1:L$1048576,COLUMN('[1]Price List, Weapons &amp; Items'!$L$11)-1,0)</f>
        <v>no price, 0 count</v>
      </c>
      <c r="AW1047159" s="5" t="n">
        <f aca="false">IF(U1047159="Yes",1,0)</f>
        <v>1</v>
      </c>
      <c r="AX1047159" s="5" t="n">
        <f aca="false">IF(D1047159="Military",IF(OR(IFERROR(SEARCH("equipment",E1047159,1),0)&gt;0,IFERROR(SEARCH("weapons",E1047159,1),0)&gt;0),1,0),0)</f>
        <v>1</v>
      </c>
      <c r="AY1047159" s="5" t="str">
        <f aca="false">IFERROR(IF(VALUE(TEXT(C1047159,"mm"))=IF(AK1047159&gt;12,AK1047159-12,AK1047159),".",IF(TEXT(C1047159,"mm")="01",".",1)),"Value is not in date format")</f>
        <v>.</v>
      </c>
      <c r="AZ1047159" s="5" t="str">
        <f aca="false">IF(AND(A1047159=A1047158,C1047159=C1047158)=TRUE(),IF(F1047159=F1047158,".","1"),".")</f>
        <v>.</v>
      </c>
      <c r="BA1047159" s="5" t="str">
        <f aca="false">IF(AND(_xlfn.ISFORMULA(R1047159),_xlfn.ISFORMULA(S1047159),_xlfn.ISFORMULA(T1047159))=TRUE(),".",1)</f>
        <v>.</v>
      </c>
      <c r="BB1047159" s="5" t="str">
        <f aca="false">IF(T1047159&lt;&gt;".",IF(T1047159&gt;S1047159,1,"."),".")</f>
        <v>.</v>
      </c>
      <c r="BC1047159" s="5" t="n">
        <f aca="false">IFERROR(VLOOKUP(B1047159,'[1]Share, Heavy Weapons to Ukraine'!B$1:AA$1048576,COLUMN('[1]Share, Heavy Weapons to Ukraine'!C1047168)-1,0),0)</f>
        <v>1</v>
      </c>
      <c r="BD1047159" s="5" t="n">
        <f aca="false">VLOOKUP(Sheet1!B1047159,'[1]Country Summary (€)'!B$1:F$1048576,COLUMN('[1]Country Summary (€)'!C1047169)-1,FALSE())</f>
        <v>0</v>
      </c>
      <c r="BE1047159" s="5" t="str">
        <f aca="false">IF(AND(AG1047159=1,D1047159="Military",H1047159&lt;&gt;"Not given")=TRUE(),IF(SUMIFS(#REF!,#REF!,A1047159)&gt;0,ABS((SUMIFS(#REF!,#REF!,A1047159)/VLOOKUP("USD",'[1]Exchange Rates'!B$1:C$1048576,2,0)))/S1047159,"."),".")</f>
        <v>.</v>
      </c>
      <c r="BF1047159" s="1" t="str">
        <f aca="false">IF(AND(AG1047159=1,D1047159="Military",H1047159&lt;&gt;"Not given")=TRUE(),IF(SUMIFS(#REF!,#REF!,A1047159)&gt;0,IF((ABS((SUMIFS(#REF!,#REF!,A1047159)/VLOOKUP("USD",'[1]Exchange Rates'!B$1:C$1048576,2,0)))/S1047159)&gt;1,(SUMIFS(#REF!,#REF!,A1047159)-S1047159)/S1047159,(S1047159-SUMIFS(#REF!,#REF!,A1047159))/SUMIFS(#REF!,#REF!,A1047159)),"."),".")</f>
        <v>.</v>
      </c>
    </row>
    <row r="1047160" customFormat="false" ht="15.75" hidden="false" customHeight="true" outlineLevel="0" collapsed="false">
      <c r="A1047160" s="37" t="s">
        <v>444</v>
      </c>
      <c r="B1047160" s="37" t="s">
        <v>57</v>
      </c>
      <c r="C1047160" s="38" t="n">
        <v>44916</v>
      </c>
      <c r="D1047160" s="37" t="s">
        <v>105</v>
      </c>
      <c r="E1047160" s="37" t="s">
        <v>370</v>
      </c>
      <c r="F1047160" s="90" t="s">
        <v>472</v>
      </c>
      <c r="G1047160" s="5" t="s">
        <v>61</v>
      </c>
      <c r="H1047160" s="53" t="n">
        <v>1000000000</v>
      </c>
      <c r="I1047160" s="37" t="s">
        <v>315</v>
      </c>
      <c r="J1047160" s="7" t="str">
        <f aca="false">VLOOKUP($I1047160,'[1]Price List, Weapons &amp; Items'!B$1:C$1048576,2,0)</f>
        <v>Military equipment</v>
      </c>
      <c r="K1047160" s="7" t="str">
        <f aca="false">IF(I1047160=".",I1047160,VLOOKUP($I1047160,'[1]Price List, Weapons &amp; Items'!B$1:D$1048576,3,0))</f>
        <v>Military equipment</v>
      </c>
      <c r="L1047160" s="8" t="n">
        <f aca="false">VLOOKUP(I1047160,'[1]Price List, Weapons &amp; Items'!B$1:E$1048576,4,0)</f>
        <v>0</v>
      </c>
      <c r="M1047160" s="9" t="s">
        <v>166</v>
      </c>
      <c r="N1047160" s="9" t="s">
        <v>166</v>
      </c>
      <c r="O1047160" s="9" t="n">
        <f aca="false">VLOOKUP($I1047160,'[1]Price List, Weapons &amp; Items'!B$1:G$1048576,6,0)</f>
        <v>90</v>
      </c>
      <c r="P1047160" s="6" t="str">
        <f aca="false">IF(TYPE(M1047160)=1,IF(TYPE(O1047160)=1,M1047160*O1047160,"No price"),".")</f>
        <v>.</v>
      </c>
      <c r="Q1047160" s="6" t="str">
        <f aca="false">IF(TYPE(N1047160)=1,IF(TYPE(O1047160)=1,N1047160*O1047160,"No price"),".")</f>
        <v>.</v>
      </c>
      <c r="R1047160" s="6" t="str">
        <f aca="false">IF(AG1047160=1,IF(H1047160&lt;&gt;"Not given",H1047160,IF(TYPE(H1047160)=2,IF(SUMIFS(#REF!,#REF!,A1047160)&gt;0,SUMIFS(#REF!,#REF!,A1047160),"."),"Format error")),"")</f>
        <v/>
      </c>
      <c r="S1047160" s="6" t="str">
        <f aca="false">IF(AND(AG1047160=1,R1047160&lt;&gt;".")=TRUE(),R1047160/VLOOKUP(G1047160,'[1]Exchange Rates'!B$1:C$1048576,2,0),IF(R1047160=".",".",""))</f>
        <v/>
      </c>
      <c r="T1047160" s="6" t="str">
        <f aca="false">IF(AG1047160=1,IF(AI1047160="Value is not given at all",".",IF(AI1047160="Value is given by the source",S1047160,IF(AI1047160="Value is calculated with prices",(IF(SUMIFS(#REF!,#REF!,A1047160)&gt;0,SUMIFS(#REF!,#REF!,A1047160),"."))/VLOOKUP("USD",'[1]Exchange Rates'!B$1:C$1048576,2,0),"Error with coding"))),"")</f>
        <v/>
      </c>
      <c r="U1047160" s="5" t="s">
        <v>63</v>
      </c>
      <c r="V1047160" s="42" t="s">
        <v>474</v>
      </c>
      <c r="W1047160" s="34" t="s">
        <v>95</v>
      </c>
      <c r="X1047160" s="45" t="s">
        <v>99</v>
      </c>
      <c r="Y1047160" s="34" t="s">
        <v>232</v>
      </c>
      <c r="Z1047160" s="5" t="n">
        <v>0</v>
      </c>
      <c r="AA1047160" s="5" t="n">
        <v>0</v>
      </c>
      <c r="AB1047160" s="5" t="n">
        <f aca="false">IF(AND(D1047160="Humanitarian", AE1047160&lt;&gt;"."), 1, 0)</f>
        <v>0</v>
      </c>
      <c r="AC1047160" s="5" t="n">
        <f aca="false">IF(OR(M1047160="undisclosed", M1047160="."), 0, IF(M1047160=N1047160, 1, 0))</f>
        <v>0</v>
      </c>
      <c r="AD1047160" s="5" t="n">
        <v>0</v>
      </c>
      <c r="AE1047160" s="91" t="s">
        <v>62</v>
      </c>
      <c r="AF1047160" s="12" t="str">
        <f aca="false">""</f>
        <v/>
      </c>
      <c r="AG1047160" s="36" t="n">
        <v>0</v>
      </c>
      <c r="AH1047160" s="36" t="s">
        <v>66</v>
      </c>
      <c r="AI1047160" s="36" t="s">
        <v>67</v>
      </c>
      <c r="AJ1047160" s="36" t="n">
        <v>1</v>
      </c>
      <c r="AK1047160" s="36" t="n">
        <v>12</v>
      </c>
      <c r="AL1047160" s="36" t="n">
        <v>0</v>
      </c>
      <c r="AM1047160" s="36" t="n">
        <f aca="false">IF(OR(AN1047160="2022-2023",AN1047160=2022), 1, 0)</f>
        <v>1</v>
      </c>
      <c r="AN1047160" s="36" t="s">
        <v>68</v>
      </c>
      <c r="AO1047160" s="36" t="n">
        <f aca="false">VLOOKUP($I1047160,'[1]Price List, Weapons &amp; Items'!B$1:F$1048576,5,0)</f>
        <v>0</v>
      </c>
      <c r="AP1047160" s="36" t="n">
        <f aca="false">IF(AND(AO1047160=1,M1047160="undisclosed")=TRUE(),1,0)</f>
        <v>0</v>
      </c>
      <c r="AQ1047160" s="36" t="n">
        <f aca="false">IF(AND(AO1047160=1,N1047160="undisclosed")=TRUE(),1,0)</f>
        <v>0</v>
      </c>
      <c r="AR1047160" s="36" t="n">
        <f aca="false">IFERROR(IF(SEARCH("ammuni",I1047160,1)&gt;0,1,0),0)</f>
        <v>0</v>
      </c>
      <c r="AS1047160" s="5" t="str">
        <f aca="false">VLOOKUP($I1047160,'[1]Price List, Weapons &amp; Items'!B$1:L$1048576,COLUMN('[1]Price List, Weapons &amp; Items'!$J$11)-1,0)</f>
        <v>Media reports (incl. social media)</v>
      </c>
      <c r="AT1047160" s="5" t="str">
        <f aca="false">IF(I1047160=".",".",VLOOKUP($I1047160,'[1]Price List, Weapons &amp; Items'!B$1:J$1048576,3,0))</f>
        <v>Military equipment</v>
      </c>
      <c r="AU1047160" s="13" t="str">
        <f aca="true">IF(AG1047160=1,(OFFSET(I1047160,0,0,COUNTIF(#REF!,A1047160),1)),"")</f>
        <v/>
      </c>
      <c r="AV1047160" s="5" t="str">
        <f aca="false">VLOOKUP($I1047160,'[1]Price List, Weapons &amp; Items'!B$1:L$1048576,COLUMN('[1]Price List, Weapons &amp; Items'!$L$11)-1,0)</f>
        <v>no price, 0 count</v>
      </c>
      <c r="AW1047160" s="5" t="n">
        <f aca="false">IF(U1047160="Yes",1,0)</f>
        <v>1</v>
      </c>
      <c r="AX1047160" s="5" t="n">
        <f aca="false">IF(D1047160="Military",IF(OR(IFERROR(SEARCH("equipment",E1047160,1),0)&gt;0,IFERROR(SEARCH("weapons",E1047160,1),0)&gt;0),1,0),0)</f>
        <v>1</v>
      </c>
      <c r="AY1047160" s="5" t="str">
        <f aca="false">IFERROR(IF(VALUE(TEXT(C1047160,"mm"))=IF(AK1047160&gt;12,AK1047160-12,AK1047160),".",IF(TEXT(C1047160,"mm")="01",".",1)),"Value is not in date format")</f>
        <v>.</v>
      </c>
      <c r="AZ1047160" s="5" t="str">
        <f aca="false">IF(AND(A1047160=A1047159,C1047160=C1047159)=TRUE(),IF(F1047160=F1047159,".","1"),".")</f>
        <v>.</v>
      </c>
      <c r="BA1047160" s="5" t="str">
        <f aca="false">IF(AND(_xlfn.ISFORMULA(R1047160),_xlfn.ISFORMULA(S1047160),_xlfn.ISFORMULA(T1047160))=TRUE(),".",1)</f>
        <v>.</v>
      </c>
      <c r="BB1047160" s="5" t="str">
        <f aca="false">IF(T1047160&lt;&gt;".",IF(T1047160&gt;S1047160,1,"."),".")</f>
        <v>.</v>
      </c>
      <c r="BC1047160" s="5" t="n">
        <f aca="false">IFERROR(VLOOKUP(B1047160,'[1]Share, Heavy Weapons to Ukraine'!B$1:AA$1048576,COLUMN('[1]Share, Heavy Weapons to Ukraine'!C1047169)-1,0),0)</f>
        <v>1</v>
      </c>
      <c r="BD1047160" s="5" t="n">
        <f aca="false">VLOOKUP(Sheet1!B1047160,'[1]Country Summary (€)'!B$1:F$1048576,COLUMN('[1]Country Summary (€)'!C1047170)-1,FALSE())</f>
        <v>0</v>
      </c>
      <c r="BE1047160" s="5" t="str">
        <f aca="false">IF(AND(AG1047160=1,D1047160="Military",H1047160&lt;&gt;"Not given")=TRUE(),IF(SUMIFS(#REF!,#REF!,A1047160)&gt;0,ABS((SUMIFS(#REF!,#REF!,A1047160)/VLOOKUP("USD",'[1]Exchange Rates'!B$1:C$1048576,2,0)))/S1047160,"."),".")</f>
        <v>.</v>
      </c>
      <c r="BF1047160" s="1" t="str">
        <f aca="false">IF(AND(AG1047160=1,D1047160="Military",H1047160&lt;&gt;"Not given")=TRUE(),IF(SUMIFS(#REF!,#REF!,A1047160)&gt;0,IF((ABS((SUMIFS(#REF!,#REF!,A1047160)/VLOOKUP("USD",'[1]Exchange Rates'!B$1:C$1048576,2,0)))/S1047160)&gt;1,(SUMIFS(#REF!,#REF!,A1047160)-S1047160)/S1047160,(S1047160-SUMIFS(#REF!,#REF!,A1047160))/SUMIFS(#REF!,#REF!,A1047160)),"."),".")</f>
        <v>.</v>
      </c>
    </row>
    <row r="1047161" customFormat="false" ht="15.75" hidden="false" customHeight="true" outlineLevel="0" collapsed="false">
      <c r="A1047161" s="37" t="s">
        <v>444</v>
      </c>
      <c r="B1047161" s="37" t="s">
        <v>57</v>
      </c>
      <c r="C1047161" s="38" t="n">
        <v>44916</v>
      </c>
      <c r="D1047161" s="37" t="s">
        <v>105</v>
      </c>
      <c r="E1047161" s="37" t="s">
        <v>370</v>
      </c>
      <c r="F1047161" s="90" t="s">
        <v>472</v>
      </c>
      <c r="G1047161" s="5" t="s">
        <v>61</v>
      </c>
      <c r="H1047161" s="53" t="n">
        <v>1000000000</v>
      </c>
      <c r="I1047161" s="1" t="s">
        <v>414</v>
      </c>
      <c r="J1047161" s="7" t="str">
        <f aca="false">VLOOKUP($I1047161,'[1]Price List, Weapons &amp; Items'!B$1:C$1048576,2,0)</f>
        <v>Military equipment</v>
      </c>
      <c r="K1047161" s="7" t="str">
        <f aca="false">IF(I1047161=".",I1047161,VLOOKUP($I1047161,'[1]Price List, Weapons &amp; Items'!B$1:D$1048576,3,0))</f>
        <v>Military equipment</v>
      </c>
      <c r="L1047161" s="8" t="n">
        <f aca="false">VLOOKUP(I1047161,'[1]Price List, Weapons &amp; Items'!B$1:E$1048576,4,0)</f>
        <v>0</v>
      </c>
      <c r="M1047161" s="9" t="s">
        <v>166</v>
      </c>
      <c r="N1047161" s="9" t="s">
        <v>166</v>
      </c>
      <c r="O1047161" s="9" t="n">
        <f aca="false">VLOOKUP($I1047161,'[1]Price List, Weapons &amp; Items'!B$1:G$1048576,6,0)</f>
        <v>2320</v>
      </c>
      <c r="P1047161" s="6" t="str">
        <f aca="false">IF(TYPE(M1047161)=1,IF(TYPE(O1047161)=1,M1047161*O1047161,"No price"),".")</f>
        <v>.</v>
      </c>
      <c r="Q1047161" s="6" t="str">
        <f aca="false">IF(TYPE(N1047161)=1,IF(TYPE(O1047161)=1,N1047161*O1047161,"No price"),".")</f>
        <v>.</v>
      </c>
      <c r="R1047161" s="6" t="str">
        <f aca="false">IF(AG1047161=1,IF(H1047161&lt;&gt;"Not given",H1047161,IF(TYPE(H1047161)=2,IF(SUMIFS(#REF!,#REF!,A1047161)&gt;0,SUMIFS(#REF!,#REF!,A1047161),"."),"Format error")),"")</f>
        <v/>
      </c>
      <c r="S1047161" s="6" t="str">
        <f aca="false">IF(AND(AG1047161=1,R1047161&lt;&gt;".")=TRUE(),R1047161/VLOOKUP(G1047161,'[1]Exchange Rates'!B$1:C$1048576,2,0),IF(R1047161=".",".",""))</f>
        <v/>
      </c>
      <c r="T1047161" s="6" t="str">
        <f aca="false">IF(AG1047161=1,IF(AI1047161="Value is not given at all",".",IF(AI1047161="Value is given by the source",S1047161,IF(AI1047161="Value is calculated with prices",(IF(SUMIFS(#REF!,#REF!,A1047161)&gt;0,SUMIFS(#REF!,#REF!,A1047161),"."))/VLOOKUP("USD",'[1]Exchange Rates'!B$1:C$1048576,2,0),"Error with coding"))),"")</f>
        <v/>
      </c>
      <c r="U1047161" s="5" t="s">
        <v>63</v>
      </c>
      <c r="V1047161" s="42" t="s">
        <v>474</v>
      </c>
      <c r="W1047161" s="34" t="s">
        <v>95</v>
      </c>
      <c r="X1047161" s="45" t="s">
        <v>99</v>
      </c>
      <c r="Y1047161" s="34" t="s">
        <v>234</v>
      </c>
      <c r="Z1047161" s="5" t="n">
        <v>0</v>
      </c>
      <c r="AA1047161" s="5" t="n">
        <v>0</v>
      </c>
      <c r="AB1047161" s="5" t="n">
        <f aca="false">IF(AND(D1047161="Humanitarian", AE1047161&lt;&gt;"."), 1, 0)</f>
        <v>0</v>
      </c>
      <c r="AC1047161" s="5" t="n">
        <f aca="false">IF(OR(M1047161="undisclosed", M1047161="."), 0, IF(M1047161=N1047161, 1, 0))</f>
        <v>0</v>
      </c>
      <c r="AD1047161" s="5" t="n">
        <v>0</v>
      </c>
      <c r="AE1047161" s="91" t="s">
        <v>62</v>
      </c>
      <c r="AF1047161" s="12" t="str">
        <f aca="false">""</f>
        <v/>
      </c>
      <c r="AG1047161" s="36" t="n">
        <v>0</v>
      </c>
      <c r="AH1047161" s="36" t="s">
        <v>66</v>
      </c>
      <c r="AI1047161" s="36" t="s">
        <v>67</v>
      </c>
      <c r="AJ1047161" s="36" t="n">
        <v>1</v>
      </c>
      <c r="AK1047161" s="36" t="n">
        <v>12</v>
      </c>
      <c r="AL1047161" s="36" t="n">
        <v>0</v>
      </c>
      <c r="AM1047161" s="36" t="n">
        <f aca="false">IF(OR(AN1047161="2022-2023",AN1047161=2022), 1, 0)</f>
        <v>1</v>
      </c>
      <c r="AN1047161" s="36" t="s">
        <v>68</v>
      </c>
      <c r="AO1047161" s="36" t="n">
        <f aca="false">VLOOKUP($I1047161,'[1]Price List, Weapons &amp; Items'!B$1:F$1048576,5,0)</f>
        <v>0</v>
      </c>
      <c r="AP1047161" s="36" t="n">
        <f aca="false">IF(AND(AO1047161=1,M1047161="undisclosed")=TRUE(),1,0)</f>
        <v>0</v>
      </c>
      <c r="AQ1047161" s="36" t="n">
        <f aca="false">IF(AND(AO1047161=1,N1047161="undisclosed")=TRUE(),1,0)</f>
        <v>0</v>
      </c>
      <c r="AR1047161" s="36" t="n">
        <f aca="false">IFERROR(IF(SEARCH("ammuni",I1047161,1)&gt;0,1,0),0)</f>
        <v>0</v>
      </c>
      <c r="AS1047161" s="5" t="str">
        <f aca="false">VLOOKUP($I1047161,'[1]Price List, Weapons &amp; Items'!B$1:L$1048576,COLUMN('[1]Price List, Weapons &amp; Items'!$J$11)-1,0)</f>
        <v>Media reports (incl. social media)</v>
      </c>
      <c r="AT1047161" s="5" t="str">
        <f aca="false">IF(I1047161=".",".",VLOOKUP($I1047161,'[1]Price List, Weapons &amp; Items'!B$1:J$1048576,3,0))</f>
        <v>Military equipment</v>
      </c>
      <c r="AU1047161" s="13" t="str">
        <f aca="true">IF(AG1047161=1,(OFFSET(I1047161,0,0,COUNTIF(#REF!,A1047161),1)),"")</f>
        <v/>
      </c>
      <c r="AV1047161" s="5" t="n">
        <f aca="false">VLOOKUP($I1047161,'[1]Price List, Weapons &amp; Items'!B$1:L$1048576,COLUMN('[1]Price List, Weapons &amp; Items'!$L$11)-1,0)</f>
        <v>0</v>
      </c>
      <c r="AW1047161" s="5" t="n">
        <f aca="false">IF(U1047161="Yes",1,0)</f>
        <v>1</v>
      </c>
      <c r="AX1047161" s="5" t="n">
        <f aca="false">IF(D1047161="Military",IF(OR(IFERROR(SEARCH("equipment",E1047161,1),0)&gt;0,IFERROR(SEARCH("weapons",E1047161,1),0)&gt;0),1,0),0)</f>
        <v>1</v>
      </c>
      <c r="AY1047161" s="5" t="str">
        <f aca="false">IFERROR(IF(VALUE(TEXT(C1047161,"mm"))=IF(AK1047161&gt;12,AK1047161-12,AK1047161),".",IF(TEXT(C1047161,"mm")="01",".",1)),"Value is not in date format")</f>
        <v>.</v>
      </c>
      <c r="AZ1047161" s="5" t="str">
        <f aca="false">IF(AND(A1047161=A1047160,C1047161=C1047160)=TRUE(),IF(F1047161=F1047160,".","1"),".")</f>
        <v>.</v>
      </c>
      <c r="BA1047161" s="5" t="str">
        <f aca="false">IF(AND(_xlfn.ISFORMULA(R1047161),_xlfn.ISFORMULA(S1047161),_xlfn.ISFORMULA(T1047161))=TRUE(),".",1)</f>
        <v>.</v>
      </c>
      <c r="BB1047161" s="5" t="str">
        <f aca="false">IF(T1047161&lt;&gt;".",IF(T1047161&gt;S1047161,1,"."),".")</f>
        <v>.</v>
      </c>
      <c r="BC1047161" s="5" t="n">
        <f aca="false">IFERROR(VLOOKUP(B1047161,'[1]Share, Heavy Weapons to Ukraine'!B$1:AA$1048576,COLUMN('[1]Share, Heavy Weapons to Ukraine'!C1047170)-1,0),0)</f>
        <v>1</v>
      </c>
      <c r="BD1047161" s="5" t="n">
        <f aca="false">VLOOKUP(Sheet1!B1047161,'[1]Country Summary (€)'!B$1:F$1048576,COLUMN('[1]Country Summary (€)'!C1047171)-1,FALSE())</f>
        <v>0</v>
      </c>
      <c r="BE1047161" s="5" t="str">
        <f aca="false">IF(AND(AG1047161=1,D1047161="Military",H1047161&lt;&gt;"Not given")=TRUE(),IF(SUMIFS(#REF!,#REF!,A1047161)&gt;0,ABS((SUMIFS(#REF!,#REF!,A1047161)/VLOOKUP("USD",'[1]Exchange Rates'!B$1:C$1048576,2,0)))/S1047161,"."),".")</f>
        <v>.</v>
      </c>
      <c r="BF1047161" s="1" t="str">
        <f aca="false">IF(AND(AG1047161=1,D1047161="Military",H1047161&lt;&gt;"Not given")=TRUE(),IF(SUMIFS(#REF!,#REF!,A1047161)&gt;0,IF((ABS((SUMIFS(#REF!,#REF!,A1047161)/VLOOKUP("USD",'[1]Exchange Rates'!B$1:C$1048576,2,0)))/S1047161)&gt;1,(SUMIFS(#REF!,#REF!,A1047161)-S1047161)/S1047161,(S1047161-SUMIFS(#REF!,#REF!,A1047161))/SUMIFS(#REF!,#REF!,A1047161)),"."),".")</f>
        <v>.</v>
      </c>
    </row>
    <row r="1047162" customFormat="false" ht="15.75" hidden="false" customHeight="true" outlineLevel="0" collapsed="false">
      <c r="A1047162" s="37" t="s">
        <v>444</v>
      </c>
      <c r="B1047162" s="37" t="s">
        <v>57</v>
      </c>
      <c r="C1047162" s="38" t="n">
        <v>44916</v>
      </c>
      <c r="D1047162" s="37" t="s">
        <v>105</v>
      </c>
      <c r="E1047162" s="37" t="s">
        <v>370</v>
      </c>
      <c r="F1047162" s="90" t="s">
        <v>472</v>
      </c>
      <c r="G1047162" s="5" t="s">
        <v>61</v>
      </c>
      <c r="H1047162" s="53" t="n">
        <v>1000000000</v>
      </c>
      <c r="I1047162" s="1" t="s">
        <v>438</v>
      </c>
      <c r="J1047162" s="7" t="str">
        <f aca="false">VLOOKUP($I1047162,'[1]Price List, Weapons &amp; Items'!B$1:C$1048576,2,0)</f>
        <v>Military equipment</v>
      </c>
      <c r="K1047162" s="7" t="str">
        <f aca="false">IF(I1047162=".",I1047162,VLOOKUP($I1047162,'[1]Price List, Weapons &amp; Items'!B$1:D$1048576,3,0))</f>
        <v>Military equipment</v>
      </c>
      <c r="L1047162" s="8" t="n">
        <f aca="false">VLOOKUP(I1047162,'[1]Price List, Weapons &amp; Items'!B$1:E$1048576,4,0)</f>
        <v>0</v>
      </c>
      <c r="M1047162" s="9" t="s">
        <v>166</v>
      </c>
      <c r="N1047162" s="9" t="s">
        <v>166</v>
      </c>
      <c r="O1047162" s="9" t="str">
        <f aca="false">VLOOKUP($I1047162,'[1]Price List, Weapons &amp; Items'!B$1:G$1048576,6,0)</f>
        <v>.</v>
      </c>
      <c r="P1047162" s="6" t="str">
        <f aca="false">IF(TYPE(M1047162)=1,IF(TYPE(O1047162)=1,M1047162*O1047162,"No price"),".")</f>
        <v>.</v>
      </c>
      <c r="Q1047162" s="6" t="str">
        <f aca="false">IF(TYPE(N1047162)=1,IF(TYPE(O1047162)=1,N1047162*O1047162,"No price"),".")</f>
        <v>.</v>
      </c>
      <c r="R1047162" s="6" t="str">
        <f aca="false">IF(AG1047162=1,IF(H1047162&lt;&gt;"Not given",H1047162,IF(TYPE(H1047162)=2,IF(SUMIFS(#REF!,#REF!,A1047162)&gt;0,SUMIFS(#REF!,#REF!,A1047162),"."),"Format error")),"")</f>
        <v/>
      </c>
      <c r="S1047162" s="6" t="str">
        <f aca="false">IF(AND(AG1047162=1,R1047162&lt;&gt;".")=TRUE(),R1047162/VLOOKUP(G1047162,'[1]Exchange Rates'!B$1:C$1048576,2,0),IF(R1047162=".",".",""))</f>
        <v/>
      </c>
      <c r="T1047162" s="6" t="str">
        <f aca="false">IF(AG1047162=1,IF(AI1047162="Value is not given at all",".",IF(AI1047162="Value is given by the source",S1047162,IF(AI1047162="Value is calculated with prices",(IF(SUMIFS(#REF!,#REF!,A1047162)&gt;0,SUMIFS(#REF!,#REF!,A1047162),"."))/VLOOKUP("USD",'[1]Exchange Rates'!B$1:C$1048576,2,0),"Error with coding"))),"")</f>
        <v/>
      </c>
      <c r="U1047162" s="5" t="s">
        <v>63</v>
      </c>
      <c r="V1047162" s="42" t="s">
        <v>474</v>
      </c>
      <c r="W1047162" s="34" t="s">
        <v>95</v>
      </c>
      <c r="X1047162" s="45" t="s">
        <v>99</v>
      </c>
      <c r="Y1047162" s="34" t="s">
        <v>235</v>
      </c>
      <c r="Z1047162" s="5" t="n">
        <v>0</v>
      </c>
      <c r="AA1047162" s="5" t="n">
        <v>0</v>
      </c>
      <c r="AB1047162" s="5" t="n">
        <f aca="false">IF(AND(D1047162="Humanitarian", AE1047162&lt;&gt;"."), 1, 0)</f>
        <v>0</v>
      </c>
      <c r="AC1047162" s="5" t="n">
        <f aca="false">IF(OR(M1047162="undisclosed", M1047162="."), 0, IF(M1047162=N1047162, 1, 0))</f>
        <v>0</v>
      </c>
      <c r="AD1047162" s="5" t="n">
        <v>0</v>
      </c>
      <c r="AE1047162" s="91" t="s">
        <v>62</v>
      </c>
      <c r="AF1047162" s="12" t="str">
        <f aca="false">""</f>
        <v/>
      </c>
      <c r="AG1047162" s="36" t="n">
        <v>0</v>
      </c>
      <c r="AH1047162" s="36" t="s">
        <v>66</v>
      </c>
      <c r="AI1047162" s="36" t="s">
        <v>67</v>
      </c>
      <c r="AJ1047162" s="36" t="n">
        <v>1</v>
      </c>
      <c r="AK1047162" s="36" t="n">
        <v>12</v>
      </c>
      <c r="AL1047162" s="36" t="n">
        <v>0</v>
      </c>
      <c r="AM1047162" s="36" t="n">
        <f aca="false">IF(OR(AN1047162="2022-2023",AN1047162=2022), 1, 0)</f>
        <v>1</v>
      </c>
      <c r="AN1047162" s="36" t="s">
        <v>68</v>
      </c>
      <c r="AO1047162" s="36" t="n">
        <f aca="false">VLOOKUP($I1047162,'[1]Price List, Weapons &amp; Items'!B$1:F$1048576,5,0)</f>
        <v>0</v>
      </c>
      <c r="AP1047162" s="36" t="n">
        <f aca="false">IF(AND(AO1047162=1,M1047162="undisclosed")=TRUE(),1,0)</f>
        <v>0</v>
      </c>
      <c r="AQ1047162" s="36" t="n">
        <f aca="false">IF(AND(AO1047162=1,N1047162="undisclosed")=TRUE(),1,0)</f>
        <v>0</v>
      </c>
      <c r="AR1047162" s="36" t="n">
        <f aca="false">IFERROR(IF(SEARCH("ammuni",I1047162,1)&gt;0,1,0),0)</f>
        <v>0</v>
      </c>
      <c r="AS1047162" s="5" t="str">
        <f aca="false">VLOOKUP($I1047162,'[1]Price List, Weapons &amp; Items'!B$1:L$1048576,COLUMN('[1]Price List, Weapons &amp; Items'!$J$11)-1,0)</f>
        <v>.</v>
      </c>
      <c r="AT1047162" s="5" t="str">
        <f aca="false">IF(I1047162=".",".",VLOOKUP($I1047162,'[1]Price List, Weapons &amp; Items'!B$1:J$1048576,3,0))</f>
        <v>Military equipment</v>
      </c>
      <c r="AU1047162" s="13" t="str">
        <f aca="true">IF(AG1047162=1,(OFFSET(I1047162,0,0,COUNTIF(#REF!,A1047162),1)),"")</f>
        <v/>
      </c>
      <c r="AV1047162" s="5" t="str">
        <f aca="false">VLOOKUP($I1047162,'[1]Price List, Weapons &amp; Items'!B$1:L$1048576,COLUMN('[1]Price List, Weapons &amp; Items'!$L$11)-1,0)</f>
        <v>no price, 0 count</v>
      </c>
      <c r="AW1047162" s="5" t="n">
        <f aca="false">IF(U1047162="Yes",1,0)</f>
        <v>1</v>
      </c>
      <c r="AX1047162" s="5" t="n">
        <f aca="false">IF(D1047162="Military",IF(OR(IFERROR(SEARCH("equipment",E1047162,1),0)&gt;0,IFERROR(SEARCH("weapons",E1047162,1),0)&gt;0),1,0),0)</f>
        <v>1</v>
      </c>
      <c r="AY1047162" s="5" t="str">
        <f aca="false">IFERROR(IF(VALUE(TEXT(C1047162,"mm"))=IF(AK1047162&gt;12,AK1047162-12,AK1047162),".",IF(TEXT(C1047162,"mm")="01",".",1)),"Value is not in date format")</f>
        <v>.</v>
      </c>
      <c r="AZ1047162" s="5" t="str">
        <f aca="false">IF(AND(A1047162=A1047161,C1047162=C1047161)=TRUE(),IF(F1047162=F1047161,".","1"),".")</f>
        <v>.</v>
      </c>
      <c r="BA1047162" s="5" t="str">
        <f aca="false">IF(AND(_xlfn.ISFORMULA(R1047162),_xlfn.ISFORMULA(S1047162),_xlfn.ISFORMULA(T1047162))=TRUE(),".",1)</f>
        <v>.</v>
      </c>
      <c r="BB1047162" s="5" t="str">
        <f aca="false">IF(T1047162&lt;&gt;".",IF(T1047162&gt;S1047162,1,"."),".")</f>
        <v>.</v>
      </c>
      <c r="BC1047162" s="5" t="n">
        <f aca="false">IFERROR(VLOOKUP(B1047162,'[1]Share, Heavy Weapons to Ukraine'!B$1:AA$1048576,COLUMN('[1]Share, Heavy Weapons to Ukraine'!C1047171)-1,0),0)</f>
        <v>1</v>
      </c>
      <c r="BD1047162" s="5" t="n">
        <f aca="false">VLOOKUP(Sheet1!B1047162,'[1]Country Summary (€)'!B$1:F$1048576,COLUMN('[1]Country Summary (€)'!C1047172)-1,FALSE())</f>
        <v>0</v>
      </c>
      <c r="BE1047162" s="5" t="str">
        <f aca="false">IF(AND(AG1047162=1,D1047162="Military",H1047162&lt;&gt;"Not given")=TRUE(),IF(SUMIFS(#REF!,#REF!,A1047162)&gt;0,ABS((SUMIFS(#REF!,#REF!,A1047162)/VLOOKUP("USD",'[1]Exchange Rates'!B$1:C$1048576,2,0)))/S1047162,"."),".")</f>
        <v>.</v>
      </c>
      <c r="BF1047162" s="1" t="str">
        <f aca="false">IF(AND(AG1047162=1,D1047162="Military",H1047162&lt;&gt;"Not given")=TRUE(),IF(SUMIFS(#REF!,#REF!,A1047162)&gt;0,IF((ABS((SUMIFS(#REF!,#REF!,A1047162)/VLOOKUP("USD",'[1]Exchange Rates'!B$1:C$1048576,2,0)))/S1047162)&gt;1,(SUMIFS(#REF!,#REF!,A1047162)-S1047162)/S1047162,(S1047162-SUMIFS(#REF!,#REF!,A1047162))/SUMIFS(#REF!,#REF!,A1047162)),"."),".")</f>
        <v>.</v>
      </c>
    </row>
    <row r="1047163" customFormat="false" ht="15.75" hidden="false" customHeight="true" outlineLevel="0" collapsed="false">
      <c r="A1047163" s="37" t="s">
        <v>444</v>
      </c>
      <c r="B1047163" s="37" t="s">
        <v>57</v>
      </c>
      <c r="C1047163" s="38" t="n">
        <v>44916</v>
      </c>
      <c r="D1047163" s="37" t="s">
        <v>105</v>
      </c>
      <c r="E1047163" s="37" t="s">
        <v>370</v>
      </c>
      <c r="F1047163" s="90" t="s">
        <v>472</v>
      </c>
      <c r="G1047163" s="5" t="s">
        <v>61</v>
      </c>
      <c r="H1047163" s="53" t="n">
        <v>1000000000</v>
      </c>
      <c r="I1047163" s="1" t="s">
        <v>187</v>
      </c>
      <c r="J1047163" s="7" t="str">
        <f aca="false">VLOOKUP($I1047163,'[1]Price List, Weapons &amp; Items'!B$1:C$1048576,2,0)</f>
        <v>Military equipment</v>
      </c>
      <c r="K1047163" s="7" t="str">
        <f aca="false">IF(I1047163=".",I1047163,VLOOKUP($I1047163,'[1]Price List, Weapons &amp; Items'!B$1:D$1048576,3,0))</f>
        <v>Military equipment</v>
      </c>
      <c r="L1047163" s="8" t="n">
        <f aca="false">VLOOKUP(I1047163,'[1]Price List, Weapons &amp; Items'!B$1:E$1048576,4,0)</f>
        <v>0</v>
      </c>
      <c r="M1047163" s="9" t="s">
        <v>166</v>
      </c>
      <c r="N1047163" s="9" t="s">
        <v>166</v>
      </c>
      <c r="O1047163" s="9" t="str">
        <f aca="false">VLOOKUP($I1047163,'[1]Price List, Weapons &amp; Items'!B$1:G$1048576,6,0)</f>
        <v>.</v>
      </c>
      <c r="P1047163" s="6" t="str">
        <f aca="false">IF(TYPE(M1047163)=1,IF(TYPE(O1047163)=1,M1047163*O1047163,"No price"),".")</f>
        <v>.</v>
      </c>
      <c r="Q1047163" s="6" t="str">
        <f aca="false">IF(TYPE(N1047163)=1,IF(TYPE(O1047163)=1,N1047163*O1047163,"No price"),".")</f>
        <v>.</v>
      </c>
      <c r="R1047163" s="6" t="str">
        <f aca="false">IF(AG1047163=1,IF(H1047163&lt;&gt;"Not given",H1047163,IF(TYPE(H1047163)=2,IF(SUMIFS(#REF!,#REF!,A1047163)&gt;0,SUMIFS(#REF!,#REF!,A1047163),"."),"Format error")),"")</f>
        <v/>
      </c>
      <c r="S1047163" s="6" t="str">
        <f aca="false">IF(AND(AG1047163=1,R1047163&lt;&gt;".")=TRUE(),R1047163/VLOOKUP(G1047163,'[1]Exchange Rates'!B$1:C$1048576,2,0),IF(R1047163=".",".",""))</f>
        <v/>
      </c>
      <c r="T1047163" s="6" t="str">
        <f aca="false">IF(AG1047163=1,IF(AI1047163="Value is not given at all",".",IF(AI1047163="Value is given by the source",S1047163,IF(AI1047163="Value is calculated with prices",(IF(SUMIFS(#REF!,#REF!,A1047163)&gt;0,SUMIFS(#REF!,#REF!,A1047163),"."))/VLOOKUP("USD",'[1]Exchange Rates'!B$1:C$1048576,2,0),"Error with coding"))),"")</f>
        <v/>
      </c>
      <c r="U1047163" s="5" t="s">
        <v>63</v>
      </c>
      <c r="V1047163" s="42" t="s">
        <v>474</v>
      </c>
      <c r="W1047163" s="34" t="s">
        <v>95</v>
      </c>
      <c r="X1047163" s="45" t="s">
        <v>99</v>
      </c>
      <c r="Y1047163" s="34" t="s">
        <v>238</v>
      </c>
      <c r="Z1047163" s="5" t="n">
        <v>0</v>
      </c>
      <c r="AA1047163" s="5" t="n">
        <v>0</v>
      </c>
      <c r="AB1047163" s="5" t="n">
        <f aca="false">IF(AND(D1047163="Humanitarian", AE1047163&lt;&gt;"."), 1, 0)</f>
        <v>0</v>
      </c>
      <c r="AC1047163" s="5" t="n">
        <f aca="false">IF(OR(M1047163="undisclosed", M1047163="."), 0, IF(M1047163=N1047163, 1, 0))</f>
        <v>0</v>
      </c>
      <c r="AD1047163" s="5" t="n">
        <v>0</v>
      </c>
      <c r="AE1047163" s="91" t="s">
        <v>62</v>
      </c>
      <c r="AF1047163" s="12" t="str">
        <f aca="false">""</f>
        <v/>
      </c>
      <c r="AG1047163" s="36" t="n">
        <v>0</v>
      </c>
      <c r="AH1047163" s="36" t="s">
        <v>66</v>
      </c>
      <c r="AI1047163" s="36" t="s">
        <v>67</v>
      </c>
      <c r="AJ1047163" s="36" t="n">
        <v>1</v>
      </c>
      <c r="AK1047163" s="36" t="n">
        <v>12</v>
      </c>
      <c r="AL1047163" s="36" t="n">
        <v>0</v>
      </c>
      <c r="AM1047163" s="36" t="n">
        <f aca="false">IF(OR(AN1047163="2022-2023",AN1047163=2022), 1, 0)</f>
        <v>1</v>
      </c>
      <c r="AN1047163" s="36" t="s">
        <v>68</v>
      </c>
      <c r="AO1047163" s="36" t="n">
        <f aca="false">VLOOKUP($I1047163,'[1]Price List, Weapons &amp; Items'!B$1:F$1048576,5,0)</f>
        <v>0</v>
      </c>
      <c r="AP1047163" s="36" t="n">
        <f aca="false">IF(AND(AO1047163=1,M1047163="undisclosed")=TRUE(),1,0)</f>
        <v>0</v>
      </c>
      <c r="AQ1047163" s="36" t="n">
        <f aca="false">IF(AND(AO1047163=1,N1047163="undisclosed")=TRUE(),1,0)</f>
        <v>0</v>
      </c>
      <c r="AR1047163" s="36" t="n">
        <f aca="false">IFERROR(IF(SEARCH("ammuni",I1047163,1)&gt;0,1,0),0)</f>
        <v>0</v>
      </c>
      <c r="AS1047163" s="5" t="str">
        <f aca="false">VLOOKUP($I1047163,'[1]Price List, Weapons &amp; Items'!B$1:L$1048576,COLUMN('[1]Price List, Weapons &amp; Items'!$J$11)-1,0)</f>
        <v>.</v>
      </c>
      <c r="AT1047163" s="5" t="str">
        <f aca="false">IF(I1047163=".",".",VLOOKUP($I1047163,'[1]Price List, Weapons &amp; Items'!B$1:J$1048576,3,0))</f>
        <v>Military equipment</v>
      </c>
      <c r="AU1047163" s="13" t="str">
        <f aca="true">IF(AG1047163=1,(OFFSET(I1047163,0,0,COUNTIF(#REF!,A1047163),1)),"")</f>
        <v/>
      </c>
      <c r="AV1047163" s="5" t="str">
        <f aca="false">VLOOKUP($I1047163,'[1]Price List, Weapons &amp; Items'!B$1:L$1048576,COLUMN('[1]Price List, Weapons &amp; Items'!$L$11)-1,0)</f>
        <v>no price, 0 count</v>
      </c>
      <c r="AW1047163" s="5" t="n">
        <f aca="false">IF(U1047163="Yes",1,0)</f>
        <v>1</v>
      </c>
      <c r="AX1047163" s="5" t="n">
        <f aca="false">IF(D1047163="Military",IF(OR(IFERROR(SEARCH("equipment",E1047163,1),0)&gt;0,IFERROR(SEARCH("weapons",E1047163,1),0)&gt;0),1,0),0)</f>
        <v>1</v>
      </c>
      <c r="AY1047163" s="5" t="str">
        <f aca="false">IFERROR(IF(VALUE(TEXT(C1047163,"mm"))=IF(AK1047163&gt;12,AK1047163-12,AK1047163),".",IF(TEXT(C1047163,"mm")="01",".",1)),"Value is not in date format")</f>
        <v>.</v>
      </c>
      <c r="AZ1047163" s="5" t="str">
        <f aca="false">IF(AND(A1047163=A1047162,C1047163=C1047162)=TRUE(),IF(F1047163=F1047162,".","1"),".")</f>
        <v>.</v>
      </c>
      <c r="BA1047163" s="5" t="str">
        <f aca="false">IF(AND(_xlfn.ISFORMULA(R1047163),_xlfn.ISFORMULA(S1047163),_xlfn.ISFORMULA(T1047163))=TRUE(),".",1)</f>
        <v>.</v>
      </c>
      <c r="BB1047163" s="5" t="str">
        <f aca="false">IF(T1047163&lt;&gt;".",IF(T1047163&gt;S1047163,1,"."),".")</f>
        <v>.</v>
      </c>
      <c r="BC1047163" s="5" t="n">
        <f aca="false">IFERROR(VLOOKUP(B1047163,'[1]Share, Heavy Weapons to Ukraine'!B$1:AA$1048576,COLUMN('[1]Share, Heavy Weapons to Ukraine'!C1047172)-1,0),0)</f>
        <v>1</v>
      </c>
      <c r="BD1047163" s="5" t="n">
        <f aca="false">VLOOKUP(Sheet1!B1047163,'[1]Country Summary (€)'!B$1:F$1048576,COLUMN('[1]Country Summary (€)'!C1047173)-1,FALSE())</f>
        <v>0</v>
      </c>
      <c r="BE1047163" s="5" t="str">
        <f aca="false">IF(AND(AG1047163=1,D1047163="Military",H1047163&lt;&gt;"Not given")=TRUE(),IF(SUMIFS(#REF!,#REF!,A1047163)&gt;0,ABS((SUMIFS(#REF!,#REF!,A1047163)/VLOOKUP("USD",'[1]Exchange Rates'!B$1:C$1048576,2,0)))/S1047163,"."),".")</f>
        <v>.</v>
      </c>
      <c r="BF1047163" s="1" t="str">
        <f aca="false">IF(AND(AG1047163=1,D1047163="Military",H1047163&lt;&gt;"Not given")=TRUE(),IF(SUMIFS(#REF!,#REF!,A1047163)&gt;0,IF((ABS((SUMIFS(#REF!,#REF!,A1047163)/VLOOKUP("USD",'[1]Exchange Rates'!B$1:C$1048576,2,0)))/S1047163)&gt;1,(SUMIFS(#REF!,#REF!,A1047163)-S1047163)/S1047163,(S1047163-SUMIFS(#REF!,#REF!,A1047163))/SUMIFS(#REF!,#REF!,A1047163)),"."),".")</f>
        <v>.</v>
      </c>
    </row>
    <row r="1047164" customFormat="false" ht="15.75" hidden="false" customHeight="true" outlineLevel="0" collapsed="false">
      <c r="A1047164" s="37" t="s">
        <v>479</v>
      </c>
      <c r="B1047164" s="37" t="s">
        <v>57</v>
      </c>
      <c r="C1047164" s="38" t="n">
        <v>44901</v>
      </c>
      <c r="D1047164" s="37" t="s">
        <v>105</v>
      </c>
      <c r="E1047164" s="37" t="s">
        <v>370</v>
      </c>
      <c r="F1047164" s="90" t="s">
        <v>480</v>
      </c>
      <c r="G1047164" s="5" t="s">
        <v>61</v>
      </c>
      <c r="H1047164" s="53" t="n">
        <v>10800000000</v>
      </c>
      <c r="I1047164" s="1" t="s">
        <v>62</v>
      </c>
      <c r="J1047164" s="7" t="str">
        <f aca="false">VLOOKUP($I1047164,'[1]Price List, Weapons &amp; Items'!B$1:C$1048576,2,0)</f>
        <v>.</v>
      </c>
      <c r="K1047164" s="7" t="str">
        <f aca="false">IF(I1047164=".",I1047164,VLOOKUP($I1047164,'[1]Price List, Weapons &amp; Items'!B$1:D$1048576,3,0))</f>
        <v>.</v>
      </c>
      <c r="L1047164" s="8" t="n">
        <f aca="false">VLOOKUP(I1047164,'[1]Price List, Weapons &amp; Items'!B$1:E$1048576,4,0)</f>
        <v>0</v>
      </c>
      <c r="M1047164" s="9" t="s">
        <v>62</v>
      </c>
      <c r="N1047164" s="9" t="s">
        <v>62</v>
      </c>
      <c r="O1047164" s="9" t="str">
        <f aca="false">VLOOKUP($I1047164,'[1]Price List, Weapons &amp; Items'!B$1:G$1048576,6,0)</f>
        <v>.</v>
      </c>
      <c r="P1047164" s="6" t="str">
        <f aca="false">IF(TYPE(M1047164)=1,IF(TYPE(O1047164)=1,M1047164*O1047164,"No price"),".")</f>
        <v>.</v>
      </c>
      <c r="Q1047164" s="6" t="str">
        <f aca="false">IF(TYPE(N1047164)=1,IF(TYPE(O1047164)=1,N1047164*O1047164,"No price"),".")</f>
        <v>.</v>
      </c>
      <c r="R1047164" s="6" t="n">
        <f aca="false">IF(AG1047164=1,IF(H1047164&lt;&gt;"Not given",H1047164,IF(TYPE(H1047164)=2,IF(SUMIFS(#REF!,#REF!,A1047164)&gt;0,SUMIFS(#REF!,#REF!,A1047164),"."),"Format error")),"")</f>
        <v>10800000000</v>
      </c>
      <c r="S1047164" s="6" t="n">
        <f aca="false">IF(AND(AG1047164=1,R1047164&lt;&gt;".")=TRUE(),R1047164/VLOOKUP(G1047164,'[1]Exchange Rates'!B$1:C$1048576,2,0),IF(R1047164=".",".",""))</f>
        <v>9766684753.11992</v>
      </c>
      <c r="T1047164" s="6" t="str">
        <f aca="false">IF(AG1047164=1,IF(AI1047164="Value is not given at all",".",IF(AI1047164="Value is given by the source",S1047164,IF(AI1047164="Value is calculated with prices",(IF(SUMIFS(#REF!,#REF!,A1047164)&gt;0,SUMIFS(#REF!,#REF!,A1047164),"."))/VLOOKUP("USD",'[1]Exchange Rates'!B$1:C$1048576,2,0),"Error with coding"))),"")</f>
        <v>.</v>
      </c>
      <c r="U1047164" s="5" t="s">
        <v>63</v>
      </c>
      <c r="V1047164" s="34" t="s">
        <v>95</v>
      </c>
      <c r="W1047164" s="45" t="s">
        <v>99</v>
      </c>
      <c r="X1047164" s="45" t="s">
        <v>108</v>
      </c>
      <c r="Y1047164" s="33" t="s">
        <v>62</v>
      </c>
      <c r="Z1047164" s="5" t="n">
        <v>0</v>
      </c>
      <c r="AA1047164" s="5" t="n">
        <v>0</v>
      </c>
      <c r="AB1047164" s="5" t="n">
        <f aca="false">IF(AND(D1047164="Humanitarian", AE1047164&lt;&gt;"."), 1, 0)</f>
        <v>0</v>
      </c>
      <c r="AC1047164" s="5" t="n">
        <f aca="false">IF(OR(M1047164="undisclosed", M1047164="."), 0, IF(M1047164=N1047164, 1, 0))</f>
        <v>0</v>
      </c>
      <c r="AD1047164" s="5" t="n">
        <v>0</v>
      </c>
      <c r="AE1047164" s="1" t="s">
        <v>62</v>
      </c>
      <c r="AF1047164" s="12" t="str">
        <f aca="false">""</f>
        <v/>
      </c>
      <c r="AG1047164" s="36" t="n">
        <v>1</v>
      </c>
      <c r="AH1047164" s="36" t="s">
        <v>66</v>
      </c>
      <c r="AI1047164" s="36" t="s">
        <v>67</v>
      </c>
      <c r="AJ1047164" s="36" t="n">
        <v>1</v>
      </c>
      <c r="AK1047164" s="36" t="n">
        <v>12</v>
      </c>
      <c r="AL1047164" s="36" t="n">
        <v>0</v>
      </c>
      <c r="AM1047164" s="36" t="n">
        <f aca="false">IF(OR(AN1047164="2022-2023",AN1047164=2022), 1, 0)</f>
        <v>1</v>
      </c>
      <c r="AN1047164" s="36" t="s">
        <v>68</v>
      </c>
      <c r="AO1047164" s="36" t="n">
        <f aca="false">VLOOKUP($I1047164,'[1]Price List, Weapons &amp; Items'!B$1:F$1048576,5,0)</f>
        <v>0</v>
      </c>
      <c r="AP1047164" s="36" t="n">
        <f aca="false">IF(AND(AO1047164=1,M1047164="undisclosed")=TRUE(),1,0)</f>
        <v>0</v>
      </c>
      <c r="AQ1047164" s="36" t="n">
        <f aca="false">IF(AND(AO1047164=1,N1047164="undisclosed")=TRUE(),1,0)</f>
        <v>0</v>
      </c>
      <c r="AR1047164" s="36" t="n">
        <f aca="false">IFERROR(IF(SEARCH("ammuni",I1047164,1)&gt;0,1,0),0)</f>
        <v>0</v>
      </c>
      <c r="AS1047164" s="5" t="str">
        <f aca="false">VLOOKUP($I1047164,'[1]Price List, Weapons &amp; Items'!B$1:L$1048576,COLUMN('[1]Price List, Weapons &amp; Items'!$J$11)-1,0)</f>
        <v>.</v>
      </c>
      <c r="AT1047164" s="5" t="str">
        <f aca="false">IF(I1047164=".",".",VLOOKUP($I1047164,'[1]Price List, Weapons &amp; Items'!B$1:J$1048576,3,0))</f>
        <v>.</v>
      </c>
      <c r="AU1047164" s="13" t="e">
        <f aca="true">IF(AG1047164=1,(OFFSET(I1047164,0,0,COUNTIF(#REF!,A1047164),1)),"")</f>
        <v>#REF!</v>
      </c>
      <c r="AV1047164" s="5" t="n">
        <f aca="false">VLOOKUP($I1047164,'[1]Price List, Weapons &amp; Items'!B$1:L$1048576,COLUMN('[1]Price List, Weapons &amp; Items'!$L$11)-1,0)</f>
        <v>0</v>
      </c>
      <c r="AW1047164" s="5" t="n">
        <f aca="false">IF(U1047164="Yes",1,0)</f>
        <v>1</v>
      </c>
      <c r="AX1047164" s="5" t="n">
        <f aca="false">IF(D1047164="Military",IF(OR(IFERROR(SEARCH("equipment",E1047164,1),0)&gt;0,IFERROR(SEARCH("weapons",E1047164,1),0)&gt;0),1,0),0)</f>
        <v>1</v>
      </c>
      <c r="AY1047164" s="5" t="str">
        <f aca="false">IFERROR(IF(VALUE(TEXT(C1047164,"mm"))=IF(AK1047164&gt;12,AK1047164-12,AK1047164),".",IF(TEXT(C1047164,"mm")="01",".",1)),"Value is not in date format")</f>
        <v>.</v>
      </c>
      <c r="AZ1047164" s="5" t="str">
        <f aca="false">IF(AND(A1047164=A1047163,C1047164=C1047163)=TRUE(),IF(F1047164=F1047163,".","1"),".")</f>
        <v>.</v>
      </c>
      <c r="BA1047164" s="5" t="str">
        <f aca="false">IF(AND(_xlfn.ISFORMULA(R1047164),_xlfn.ISFORMULA(S1047164),_xlfn.ISFORMULA(T1047164))=TRUE(),".",1)</f>
        <v>.</v>
      </c>
      <c r="BB1047164" s="5" t="str">
        <f aca="false">IF(T1047164&lt;&gt;".",IF(T1047164&gt;S1047164,1,"."),".")</f>
        <v>.</v>
      </c>
      <c r="BC1047164" s="5" t="n">
        <f aca="false">IFERROR(VLOOKUP(B1047164,'[1]Share, Heavy Weapons to Ukraine'!B$1:AA$1048576,COLUMN('[1]Share, Heavy Weapons to Ukraine'!C1047173)-1,0),0)</f>
        <v>1</v>
      </c>
      <c r="BD1047164" s="5" t="n">
        <f aca="false">VLOOKUP(Sheet1!B1047164,'[1]Country Summary (€)'!B$1:F$1048576,COLUMN('[1]Country Summary (€)'!C1047174)-1,FALSE())</f>
        <v>0</v>
      </c>
      <c r="BE1047164" s="5" t="e">
        <f aca="false">IF(AND(AG1047164=1,D1047164="Military",H1047164&lt;&gt;"Not given")=TRUE(),IF(SUMIFS(#REF!,#REF!,A1047164)&gt;0,ABS((SUMIFS(#REF!,#REF!,A1047164)/VLOOKUP("USD",'[1]Exchange Rates'!B$1:C$1048576,2,0)))/S1047164,"."),".")</f>
        <v>#REF!</v>
      </c>
      <c r="BF1047164" s="1" t="e">
        <f aca="false">IF(AND(AG1047164=1,D1047164="Military",H1047164&lt;&gt;"Not given")=TRUE(),IF(SUMIFS(#REF!,#REF!,A1047164)&gt;0,IF((ABS((SUMIFS(#REF!,#REF!,A1047164)/VLOOKUP("USD",'[1]Exchange Rates'!B$1:C$1048576,2,0)))/S1047164)&gt;1,(SUMIFS(#REF!,#REF!,A1047164)-S1047164)/S1047164,(S1047164-SUMIFS(#REF!,#REF!,A1047164))/SUMIFS(#REF!,#REF!,A1047164)),"."),".")</f>
        <v>#REF!</v>
      </c>
    </row>
    <row r="1047165" customFormat="false" ht="15.75" hidden="false" customHeight="true" outlineLevel="0" collapsed="false">
      <c r="A1047165" s="37" t="s">
        <v>479</v>
      </c>
      <c r="B1047165" s="37" t="s">
        <v>57</v>
      </c>
      <c r="C1047165" s="38" t="n">
        <v>44932</v>
      </c>
      <c r="D1047165" s="37" t="s">
        <v>105</v>
      </c>
      <c r="E1047165" s="37" t="s">
        <v>370</v>
      </c>
      <c r="F1047165" s="90" t="s">
        <v>481</v>
      </c>
      <c r="G1047165" s="5" t="s">
        <v>61</v>
      </c>
      <c r="H1047165" s="53" t="n">
        <v>2850000000</v>
      </c>
      <c r="I1047165" s="1" t="s">
        <v>62</v>
      </c>
      <c r="J1047165" s="7" t="str">
        <f aca="false">VLOOKUP($I1047165,'[1]Price List, Weapons &amp; Items'!B$1:C$1048576,2,0)</f>
        <v>.</v>
      </c>
      <c r="K1047165" s="7" t="str">
        <f aca="false">IF(I1047165=".",I1047165,VLOOKUP($I1047165,'[1]Price List, Weapons &amp; Items'!B$1:D$1048576,3,0))</f>
        <v>.</v>
      </c>
      <c r="L1047165" s="8" t="n">
        <f aca="false">VLOOKUP(I1047165,'[1]Price List, Weapons &amp; Items'!B$1:E$1048576,4,0)</f>
        <v>0</v>
      </c>
      <c r="M1047165" s="9" t="s">
        <v>62</v>
      </c>
      <c r="N1047165" s="9" t="s">
        <v>62</v>
      </c>
      <c r="O1047165" s="9" t="str">
        <f aca="false">VLOOKUP($I1047165,'[1]Price List, Weapons &amp; Items'!B$1:G$1048576,6,0)</f>
        <v>.</v>
      </c>
      <c r="P1047165" s="6" t="str">
        <f aca="false">IF(TYPE(M1047165)=1,IF(TYPE(O1047165)=1,M1047165*O1047165,"No price"),".")</f>
        <v>.</v>
      </c>
      <c r="Q1047165" s="6" t="str">
        <f aca="false">IF(TYPE(N1047165)=1,IF(TYPE(O1047165)=1,N1047165*O1047165,"No price"),".")</f>
        <v>.</v>
      </c>
      <c r="R1047165" s="6" t="str">
        <f aca="false">IF(AG1047165=1,IF(H1047165&lt;&gt;"Not given",H1047165,IF(TYPE(H1047165)=2,IF(SUMIFS(#REF!,#REF!,A1047165)&gt;0,SUMIFS(#REF!,#REF!,A1047165),"."),"Format error")),"")</f>
        <v/>
      </c>
      <c r="S1047165" s="6" t="str">
        <f aca="false">IF(AND(AG1047165=1,R1047165&lt;&gt;".")=TRUE(),R1047165/VLOOKUP(G1047165,'[1]Exchange Rates'!B$1:C$1048576,2,0),IF(R1047165=".",".",""))</f>
        <v/>
      </c>
      <c r="T1047165" s="6" t="str">
        <f aca="false">IF(AG1047165=1,IF(AI1047165="Value is not given at all",".",IF(AI1047165="Value is given by the source",S1047165,IF(AI1047165="Value is calculated with prices",(IF(SUMIFS(#REF!,#REF!,A1047165)&gt;0,SUMIFS(#REF!,#REF!,A1047165),"."))/VLOOKUP("USD",'[1]Exchange Rates'!B$1:C$1048576,2,0),"Error with coding"))),"")</f>
        <v/>
      </c>
      <c r="U1047165" s="5" t="s">
        <v>63</v>
      </c>
      <c r="V1047165" s="34" t="s">
        <v>482</v>
      </c>
      <c r="W1047165" s="34" t="s">
        <v>95</v>
      </c>
      <c r="X1047165" s="45" t="s">
        <v>99</v>
      </c>
      <c r="Y1047165" s="45" t="s">
        <v>108</v>
      </c>
      <c r="Z1047165" s="5" t="n">
        <v>0</v>
      </c>
      <c r="AA1047165" s="5" t="n">
        <v>0</v>
      </c>
      <c r="AB1047165" s="5" t="n">
        <f aca="false">IF(AND(D1047165="Humanitarian", AE1047165&lt;&gt;"."), 1, 0)</f>
        <v>0</v>
      </c>
      <c r="AC1047165" s="5" t="n">
        <f aca="false">IF(OR(M1047165="undisclosed", M1047165="."), 0, IF(M1047165=N1047165, 1, 0))</f>
        <v>0</v>
      </c>
      <c r="AD1047165" s="5" t="n">
        <v>0</v>
      </c>
      <c r="AE1047165" s="1" t="s">
        <v>62</v>
      </c>
      <c r="AF1047165" s="12" t="str">
        <f aca="false">""</f>
        <v/>
      </c>
      <c r="AG1047165" s="36" t="n">
        <v>0</v>
      </c>
      <c r="AH1047165" s="36" t="s">
        <v>66</v>
      </c>
      <c r="AI1047165" s="36" t="s">
        <v>67</v>
      </c>
      <c r="AJ1047165" s="36" t="n">
        <v>1</v>
      </c>
      <c r="AK1047165" s="36" t="n">
        <v>13</v>
      </c>
      <c r="AL1047165" s="36" t="n">
        <v>0</v>
      </c>
      <c r="AM1047165" s="36" t="n">
        <f aca="false">IF(OR(AN1047165="2022-2023",AN1047165=2022), 1, 0)</f>
        <v>1</v>
      </c>
      <c r="AN1047165" s="36" t="s">
        <v>68</v>
      </c>
      <c r="AO1047165" s="36" t="n">
        <f aca="false">VLOOKUP($I1047165,'[1]Price List, Weapons &amp; Items'!B$1:F$1048576,5,0)</f>
        <v>0</v>
      </c>
      <c r="AP1047165" s="36" t="n">
        <f aca="false">IF(AND(AO1047165=1,M1047165="undisclosed")=TRUE(),1,0)</f>
        <v>0</v>
      </c>
      <c r="AQ1047165" s="36" t="n">
        <f aca="false">IF(AND(AO1047165=1,N1047165="undisclosed")=TRUE(),1,0)</f>
        <v>0</v>
      </c>
      <c r="AR1047165" s="36" t="n">
        <f aca="false">IFERROR(IF(SEARCH("ammuni",I1047165,1)&gt;0,1,0),0)</f>
        <v>0</v>
      </c>
      <c r="AS1047165" s="5" t="str">
        <f aca="false">VLOOKUP($I1047165,'[1]Price List, Weapons &amp; Items'!B$1:L$1048576,COLUMN('[1]Price List, Weapons &amp; Items'!$J$11)-1,0)</f>
        <v>.</v>
      </c>
      <c r="AT1047165" s="5" t="str">
        <f aca="false">IF(I1047165=".",".",VLOOKUP($I1047165,'[1]Price List, Weapons &amp; Items'!B$1:J$1048576,3,0))</f>
        <v>.</v>
      </c>
      <c r="AU1047165" s="13" t="str">
        <f aca="true">IF(AG1047165=1,(OFFSET(I1047165,0,0,COUNTIF(#REF!,A1047165),1)),"")</f>
        <v/>
      </c>
      <c r="AV1047165" s="5" t="n">
        <f aca="false">VLOOKUP($I1047165,'[1]Price List, Weapons &amp; Items'!B$1:L$1048576,COLUMN('[1]Price List, Weapons &amp; Items'!$L$11)-1,0)</f>
        <v>0</v>
      </c>
      <c r="AW1047165" s="5" t="n">
        <f aca="false">IF(U1047165="Yes",1,0)</f>
        <v>1</v>
      </c>
      <c r="AX1047165" s="5" t="n">
        <f aca="false">IF(D1047165="Military",IF(OR(IFERROR(SEARCH("equipment",E1047165,1),0)&gt;0,IFERROR(SEARCH("weapons",E1047165,1),0)&gt;0),1,0),0)</f>
        <v>1</v>
      </c>
      <c r="AY1047165" s="5" t="str">
        <f aca="false">IFERROR(IF(VALUE(TEXT(C1047165,"mm"))=IF(AK1047165&gt;12,AK1047165-12,AK1047165),".",IF(TEXT(C1047165,"mm")="01",".",1)),"Value is not in date format")</f>
        <v>.</v>
      </c>
      <c r="AZ1047165" s="5" t="str">
        <f aca="false">IF(AND(A1047165=A1047164,C1047165=C1047164)=TRUE(),IF(F1047165=F1047164,".","1"),".")</f>
        <v>.</v>
      </c>
      <c r="BA1047165" s="5" t="str">
        <f aca="false">IF(AND(_xlfn.ISFORMULA(R1047165),_xlfn.ISFORMULA(S1047165),_xlfn.ISFORMULA(T1047165))=TRUE(),".",1)</f>
        <v>.</v>
      </c>
      <c r="BB1047165" s="5" t="str">
        <f aca="false">IF(T1047165&lt;&gt;".",IF(T1047165&gt;S1047165,1,"."),".")</f>
        <v>.</v>
      </c>
      <c r="BC1047165" s="5" t="n">
        <f aca="false">IFERROR(VLOOKUP(B1047165,'[1]Share, Heavy Weapons to Ukraine'!B$1:AA$1048576,COLUMN('[1]Share, Heavy Weapons to Ukraine'!C1047174)-1,0),0)</f>
        <v>1</v>
      </c>
      <c r="BD1047165" s="5" t="n">
        <f aca="false">VLOOKUP(Sheet1!B1047165,'[1]Country Summary (€)'!B$1:F$1048576,COLUMN('[1]Country Summary (€)'!C1047175)-1,FALSE())</f>
        <v>0</v>
      </c>
      <c r="BE1047165" s="5" t="str">
        <f aca="false">IF(AND(AG1047165=1,D1047165="Military",H1047165&lt;&gt;"Not given")=TRUE(),IF(SUMIFS(#REF!,#REF!,A1047165)&gt;0,ABS((SUMIFS(#REF!,#REF!,A1047165)/VLOOKUP("USD",'[1]Exchange Rates'!B$1:C$1048576,2,0)))/S1047165,"."),".")</f>
        <v>.</v>
      </c>
      <c r="BF1047165" s="1" t="str">
        <f aca="false">IF(AND(AG1047165=1,D1047165="Military",H1047165&lt;&gt;"Not given")=TRUE(),IF(SUMIFS(#REF!,#REF!,A1047165)&gt;0,IF((ABS((SUMIFS(#REF!,#REF!,A1047165)/VLOOKUP("USD",'[1]Exchange Rates'!B$1:C$1048576,2,0)))/S1047165)&gt;1,(SUMIFS(#REF!,#REF!,A1047165)-S1047165)/S1047165,(S1047165-SUMIFS(#REF!,#REF!,A1047165))/SUMIFS(#REF!,#REF!,A1047165)),"."),".")</f>
        <v>.</v>
      </c>
    </row>
    <row r="1047166" customFormat="false" ht="15.75" hidden="false" customHeight="true" outlineLevel="0" collapsed="false">
      <c r="A1047166" s="37" t="s">
        <v>479</v>
      </c>
      <c r="B1047166" s="37" t="s">
        <v>57</v>
      </c>
      <c r="C1047166" s="38" t="n">
        <v>44932</v>
      </c>
      <c r="D1047166" s="37" t="s">
        <v>105</v>
      </c>
      <c r="E1047166" s="37" t="s">
        <v>370</v>
      </c>
      <c r="F1047166" s="90" t="s">
        <v>481</v>
      </c>
      <c r="G1047166" s="5" t="s">
        <v>61</v>
      </c>
      <c r="H1047166" s="53" t="n">
        <v>2850000000</v>
      </c>
      <c r="I1047166" s="1" t="s">
        <v>483</v>
      </c>
      <c r="J1047166" s="7" t="str">
        <f aca="false">VLOOKUP($I1047166,'[1]Price List, Weapons &amp; Items'!B$1:C$1048576,2,0)</f>
        <v>Heavy weapon</v>
      </c>
      <c r="K1047166" s="7" t="str">
        <f aca="false">IF(I1047166=".",I1047166,VLOOKUP($I1047166,'[1]Price List, Weapons &amp; Items'!B$1:D$1048576,3,0))</f>
        <v>Infantry fighting vehicle (IFV)</v>
      </c>
      <c r="L1047166" s="8" t="n">
        <f aca="false">VLOOKUP(I1047166,'[1]Price List, Weapons &amp; Items'!B$1:E$1048576,4,0)</f>
        <v>0</v>
      </c>
      <c r="M1047166" s="9" t="n">
        <v>50</v>
      </c>
      <c r="N1047166" s="9" t="s">
        <v>166</v>
      </c>
      <c r="O1047166" s="9" t="n">
        <f aca="false">VLOOKUP($I1047166,'[1]Price List, Weapons &amp; Items'!B$1:G$1048576,6,0)</f>
        <v>1900000</v>
      </c>
      <c r="P1047166" s="6" t="str">
        <f aca="false">IF(TYPE(M1047166)=1,IF(TYPE(O1047166)=1,M1047166*O1047166,"No price"),".")</f>
        <v>No price</v>
      </c>
      <c r="Q1047166" s="6" t="str">
        <f aca="false">IF(TYPE(N1047166)=1,IF(TYPE(O1047166)=1,N1047166*O1047166,"No price"),".")</f>
        <v>.</v>
      </c>
      <c r="R1047166" s="6" t="str">
        <f aca="false">IF(AG1047166=1,IF(H1047166&lt;&gt;"Not given",H1047166,IF(TYPE(H1047166)=2,IF(SUMIFS(#REF!,#REF!,A1047166)&gt;0,SUMIFS(#REF!,#REF!,A1047166),"."),"Format error")),"")</f>
        <v/>
      </c>
      <c r="S1047166" s="6" t="str">
        <f aca="false">IF(AND(AG1047166=1,R1047166&lt;&gt;".")=TRUE(),R1047166/VLOOKUP(G1047166,'[1]Exchange Rates'!B$1:C$1048576,2,0),IF(R1047166=".",".",""))</f>
        <v/>
      </c>
      <c r="T1047166" s="6" t="str">
        <f aca="false">IF(AG1047166=1,IF(AI1047166="Value is not given at all",".",IF(AI1047166="Value is given by the source",S1047166,IF(AI1047166="Value is calculated with prices",(IF(SUMIFS(#REF!,#REF!,A1047166)&gt;0,SUMIFS(#REF!,#REF!,A1047166),"."))/VLOOKUP("USD",'[1]Exchange Rates'!B$1:C$1048576,2,0),"Error with coding"))),"")</f>
        <v/>
      </c>
      <c r="U1047166" s="5" t="s">
        <v>63</v>
      </c>
      <c r="V1047166" s="34" t="s">
        <v>482</v>
      </c>
      <c r="W1047166" s="34" t="s">
        <v>95</v>
      </c>
      <c r="X1047166" s="45" t="s">
        <v>99</v>
      </c>
      <c r="Y1047166" s="45" t="s">
        <v>112</v>
      </c>
      <c r="Z1047166" s="5" t="n">
        <v>0</v>
      </c>
      <c r="AA1047166" s="5" t="n">
        <v>0</v>
      </c>
      <c r="AB1047166" s="5" t="n">
        <f aca="false">IF(AND(D1047166="Humanitarian", AE1047166&lt;&gt;"."), 1, 0)</f>
        <v>0</v>
      </c>
      <c r="AC1047166" s="5" t="n">
        <f aca="false">IF(OR(M1047166="undisclosed", M1047166="."), 0, IF(M1047166=N1047166, 1, 0))</f>
        <v>0</v>
      </c>
      <c r="AD1047166" s="5" t="n">
        <v>0</v>
      </c>
      <c r="AE1047166" s="1" t="s">
        <v>62</v>
      </c>
      <c r="AF1047166" s="12" t="str">
        <f aca="false">""</f>
        <v/>
      </c>
      <c r="AG1047166" s="36" t="n">
        <v>0</v>
      </c>
      <c r="AH1047166" s="36" t="s">
        <v>66</v>
      </c>
      <c r="AI1047166" s="36" t="s">
        <v>67</v>
      </c>
      <c r="AJ1047166" s="36" t="n">
        <v>1</v>
      </c>
      <c r="AK1047166" s="36" t="n">
        <v>13</v>
      </c>
      <c r="AL1047166" s="36" t="n">
        <v>0</v>
      </c>
      <c r="AM1047166" s="36" t="n">
        <f aca="false">IF(OR(AN1047166="2022-2023",AN1047166=2022), 1, 0)</f>
        <v>1</v>
      </c>
      <c r="AN1047166" s="36" t="s">
        <v>68</v>
      </c>
      <c r="AO1047166" s="36" t="n">
        <f aca="false">VLOOKUP($I1047166,'[1]Price List, Weapons &amp; Items'!B$1:F$1048576,5,0)</f>
        <v>1</v>
      </c>
      <c r="AP1047166" s="36" t="n">
        <f aca="false">IF(AND(AO1047166=1,M1047166="undisclosed")=TRUE(),1,0)</f>
        <v>0</v>
      </c>
      <c r="AQ1047166" s="36" t="n">
        <f aca="false">IF(AND(AO1047166=1,N1047166="undisclosed")=TRUE(),1,0)</f>
        <v>1</v>
      </c>
      <c r="AR1047166" s="36" t="n">
        <f aca="false">IFERROR(IF(SEARCH("ammuni",I1047166,1)&gt;0,1,0),0)</f>
        <v>0</v>
      </c>
      <c r="AS1047166" s="5" t="str">
        <f aca="false">VLOOKUP($I1047166,'[1]Price List, Weapons &amp; Items'!B$1:L$1048576,COLUMN('[1]Price List, Weapons &amp; Items'!$J$11)-1,0)</f>
        <v>Contracts</v>
      </c>
      <c r="AT1047166" s="5" t="str">
        <f aca="false">IF(I1047166=".",".",VLOOKUP($I1047166,'[1]Price List, Weapons &amp; Items'!B$1:J$1048576,3,0))</f>
        <v>Infantry fighting vehicle (IFV)</v>
      </c>
      <c r="AU1047166" s="13" t="str">
        <f aca="true">IF(AG1047166=1,(OFFSET(I1047166,0,0,COUNTIF(#REF!,A1047166),1)),"")</f>
        <v/>
      </c>
      <c r="AV1047166" s="5" t="n">
        <f aca="false">VLOOKUP($I1047166,'[1]Price List, Weapons &amp; Items'!B$1:L$1048576,COLUMN('[1]Price List, Weapons &amp; Items'!$L$11)-1,0)</f>
        <v>0</v>
      </c>
      <c r="AW1047166" s="5" t="n">
        <f aca="false">IF(U1047166="Yes",1,0)</f>
        <v>1</v>
      </c>
      <c r="AX1047166" s="5" t="n">
        <f aca="false">IF(D1047166="Military",IF(OR(IFERROR(SEARCH("equipment",E1047166,1),0)&gt;0,IFERROR(SEARCH("weapons",E1047166,1),0)&gt;0),1,0),0)</f>
        <v>1</v>
      </c>
      <c r="AY1047166" s="5" t="str">
        <f aca="false">IFERROR(IF(VALUE(TEXT(C1047166,"mm"))=IF(AK1047166&gt;12,AK1047166-12,AK1047166),".",IF(TEXT(C1047166,"mm")="01",".",1)),"Value is not in date format")</f>
        <v>.</v>
      </c>
      <c r="AZ1047166" s="5" t="str">
        <f aca="false">IF(AND(A1047166=A1047165,C1047166=C1047165)=TRUE(),IF(F1047166=F1047165,".","1"),".")</f>
        <v>.</v>
      </c>
      <c r="BA1047166" s="5" t="str">
        <f aca="false">IF(AND(_xlfn.ISFORMULA(R1047166),_xlfn.ISFORMULA(S1047166),_xlfn.ISFORMULA(T1047166))=TRUE(),".",1)</f>
        <v>.</v>
      </c>
      <c r="BB1047166" s="5" t="str">
        <f aca="false">IF(T1047166&lt;&gt;".",IF(T1047166&gt;S1047166,1,"."),".")</f>
        <v>.</v>
      </c>
      <c r="BC1047166" s="5" t="n">
        <f aca="false">IFERROR(VLOOKUP(B1047166,'[1]Share, Heavy Weapons to Ukraine'!B$1:AA$1048576,COLUMN('[1]Share, Heavy Weapons to Ukraine'!C1047175)-1,0),0)</f>
        <v>1</v>
      </c>
      <c r="BD1047166" s="5" t="n">
        <f aca="false">VLOOKUP(Sheet1!B1047166,'[1]Country Summary (€)'!B$1:F$1048576,COLUMN('[1]Country Summary (€)'!C1047176)-1,FALSE())</f>
        <v>0</v>
      </c>
      <c r="BE1047166" s="5" t="str">
        <f aca="false">IF(AND(AG1047166=1,D1047166="Military",H1047166&lt;&gt;"Not given")=TRUE(),IF(SUMIFS(#REF!,#REF!,A1047166)&gt;0,ABS((SUMIFS(#REF!,#REF!,A1047166)/VLOOKUP("USD",'[1]Exchange Rates'!B$1:C$1048576,2,0)))/S1047166,"."),".")</f>
        <v>.</v>
      </c>
      <c r="BF1047166" s="1" t="str">
        <f aca="false">IF(AND(AG1047166=1,D1047166="Military",H1047166&lt;&gt;"Not given")=TRUE(),IF(SUMIFS(#REF!,#REF!,A1047166)&gt;0,IF((ABS((SUMIFS(#REF!,#REF!,A1047166)/VLOOKUP("USD",'[1]Exchange Rates'!B$1:C$1048576,2,0)))/S1047166)&gt;1,(SUMIFS(#REF!,#REF!,A1047166)-S1047166)/S1047166,(S1047166-SUMIFS(#REF!,#REF!,A1047166))/SUMIFS(#REF!,#REF!,A1047166)),"."),".")</f>
        <v>.</v>
      </c>
    </row>
    <row r="1047167" customFormat="false" ht="15.75" hidden="false" customHeight="true" outlineLevel="0" collapsed="false">
      <c r="A1047167" s="37" t="s">
        <v>479</v>
      </c>
      <c r="B1047167" s="37" t="s">
        <v>57</v>
      </c>
      <c r="C1047167" s="38" t="n">
        <v>44932</v>
      </c>
      <c r="D1047167" s="37" t="s">
        <v>105</v>
      </c>
      <c r="E1047167" s="37" t="s">
        <v>370</v>
      </c>
      <c r="F1047167" s="90" t="s">
        <v>481</v>
      </c>
      <c r="G1047167" s="5" t="s">
        <v>61</v>
      </c>
      <c r="H1047167" s="53" t="n">
        <v>2850000000</v>
      </c>
      <c r="I1047167" s="37" t="s">
        <v>307</v>
      </c>
      <c r="J1047167" s="7" t="str">
        <f aca="false">VLOOKUP($I1047167,'[1]Price List, Weapons &amp; Items'!B$1:C$1048576,2,0)</f>
        <v>Ammunition for heavy weapon</v>
      </c>
      <c r="K1047167" s="7" t="str">
        <f aca="false">IF(I1047167=".",I1047167,VLOOKUP($I1047167,'[1]Price List, Weapons &amp; Items'!B$1:D$1048576,3,0))</f>
        <v>missile</v>
      </c>
      <c r="L1047167" s="8" t="n">
        <f aca="false">VLOOKUP(I1047167,'[1]Price List, Weapons &amp; Items'!B$1:E$1048576,4,0)</f>
        <v>0</v>
      </c>
      <c r="M1047167" s="9" t="n">
        <v>500</v>
      </c>
      <c r="N1047167" s="9" t="s">
        <v>166</v>
      </c>
      <c r="O1047167" s="9" t="n">
        <f aca="false">VLOOKUP($I1047167,'[1]Price List, Weapons &amp; Items'!B$1:G$1048576,6,0)</f>
        <v>9000</v>
      </c>
      <c r="P1047167" s="6" t="str">
        <f aca="false">IF(TYPE(M1047167)=1,IF(TYPE(O1047167)=1,M1047167*O1047167,"No price"),".")</f>
        <v>No price</v>
      </c>
      <c r="Q1047167" s="6" t="str">
        <f aca="false">IF(TYPE(N1047167)=1,IF(TYPE(O1047167)=1,N1047167*O1047167,"No price"),".")</f>
        <v>.</v>
      </c>
      <c r="R1047167" s="6" t="str">
        <f aca="false">IF(AG1047167=1,IF(H1047167&lt;&gt;"Not given",H1047167,IF(TYPE(H1047167)=2,IF(SUMIFS(#REF!,#REF!,A1047167)&gt;0,SUMIFS(#REF!,#REF!,A1047167),"."),"Format error")),"")</f>
        <v/>
      </c>
      <c r="S1047167" s="6" t="str">
        <f aca="false">IF(AND(AG1047167=1,R1047167&lt;&gt;".")=TRUE(),R1047167/VLOOKUP(G1047167,'[1]Exchange Rates'!B$1:C$1048576,2,0),IF(R1047167=".",".",""))</f>
        <v/>
      </c>
      <c r="T1047167" s="6" t="str">
        <f aca="false">IF(AG1047167=1,IF(AI1047167="Value is not given at all",".",IF(AI1047167="Value is given by the source",S1047167,IF(AI1047167="Value is calculated with prices",(IF(SUMIFS(#REF!,#REF!,A1047167)&gt;0,SUMIFS(#REF!,#REF!,A1047167),"."))/VLOOKUP("USD",'[1]Exchange Rates'!B$1:C$1048576,2,0),"Error with coding"))),"")</f>
        <v/>
      </c>
      <c r="U1047167" s="5" t="s">
        <v>63</v>
      </c>
      <c r="V1047167" s="34" t="s">
        <v>482</v>
      </c>
      <c r="W1047167" s="34" t="s">
        <v>95</v>
      </c>
      <c r="X1047167" s="45" t="s">
        <v>99</v>
      </c>
      <c r="Y1047167" s="45" t="s">
        <v>115</v>
      </c>
      <c r="Z1047167" s="5" t="n">
        <v>0</v>
      </c>
      <c r="AA1047167" s="5" t="n">
        <v>0</v>
      </c>
      <c r="AB1047167" s="5" t="n">
        <f aca="false">IF(AND(D1047167="Humanitarian", AE1047167&lt;&gt;"."), 1, 0)</f>
        <v>0</v>
      </c>
      <c r="AC1047167" s="5" t="n">
        <f aca="false">IF(OR(M1047167="undisclosed", M1047167="."), 0, IF(M1047167=N1047167, 1, 0))</f>
        <v>0</v>
      </c>
      <c r="AD1047167" s="5" t="n">
        <v>0</v>
      </c>
      <c r="AE1047167" s="1" t="s">
        <v>62</v>
      </c>
      <c r="AF1047167" s="12" t="str">
        <f aca="false">""</f>
        <v/>
      </c>
      <c r="AG1047167" s="36" t="n">
        <v>0</v>
      </c>
      <c r="AH1047167" s="36" t="s">
        <v>66</v>
      </c>
      <c r="AI1047167" s="36" t="s">
        <v>67</v>
      </c>
      <c r="AJ1047167" s="36" t="n">
        <v>1</v>
      </c>
      <c r="AK1047167" s="36" t="n">
        <v>13</v>
      </c>
      <c r="AL1047167" s="36" t="n">
        <v>0</v>
      </c>
      <c r="AM1047167" s="36" t="n">
        <f aca="false">IF(OR(AN1047167="2022-2023",AN1047167=2022), 1, 0)</f>
        <v>1</v>
      </c>
      <c r="AN1047167" s="36" t="s">
        <v>68</v>
      </c>
      <c r="AO1047167" s="36" t="n">
        <f aca="false">VLOOKUP($I1047167,'[1]Price List, Weapons &amp; Items'!B$1:F$1048576,5,0)</f>
        <v>0</v>
      </c>
      <c r="AP1047167" s="36" t="n">
        <f aca="false">IF(AND(AO1047167=1,M1047167="undisclosed")=TRUE(),1,0)</f>
        <v>0</v>
      </c>
      <c r="AQ1047167" s="36" t="n">
        <f aca="false">IF(AND(AO1047167=1,N1047167="undisclosed")=TRUE(),1,0)</f>
        <v>0</v>
      </c>
      <c r="AR1047167" s="36" t="n">
        <f aca="false">IFERROR(IF(SEARCH("ammuni",I1047167,1)&gt;0,1,0),0)</f>
        <v>0</v>
      </c>
      <c r="AS1047167" s="5" t="str">
        <f aca="false">VLOOKUP($I1047167,'[1]Price List, Weapons &amp; Items'!B$1:L$1048576,COLUMN('[1]Price List, Weapons &amp; Items'!$J$11)-1,0)</f>
        <v>Media reports (incl. social media)</v>
      </c>
      <c r="AT1047167" s="5" t="str">
        <f aca="false">IF(I1047167=".",".",VLOOKUP($I1047167,'[1]Price List, Weapons &amp; Items'!B$1:J$1048576,3,0))</f>
        <v>missile</v>
      </c>
      <c r="AU1047167" s="13" t="str">
        <f aca="true">IF(AG1047167=1,(OFFSET(I1047167,0,0,COUNTIF(#REF!,A1047167),1)),"")</f>
        <v/>
      </c>
      <c r="AV1047167" s="5" t="n">
        <f aca="false">VLOOKUP($I1047167,'[1]Price List, Weapons &amp; Items'!B$1:L$1048576,COLUMN('[1]Price List, Weapons &amp; Items'!$L$11)-1,0)</f>
        <v>0</v>
      </c>
      <c r="AW1047167" s="5" t="n">
        <f aca="false">IF(U1047167="Yes",1,0)</f>
        <v>1</v>
      </c>
      <c r="AX1047167" s="5" t="n">
        <f aca="false">IF(D1047167="Military",IF(OR(IFERROR(SEARCH("equipment",E1047167,1),0)&gt;0,IFERROR(SEARCH("weapons",E1047167,1),0)&gt;0),1,0),0)</f>
        <v>1</v>
      </c>
      <c r="AY1047167" s="5" t="str">
        <f aca="false">IFERROR(IF(VALUE(TEXT(C1047167,"mm"))=IF(AK1047167&gt;12,AK1047167-12,AK1047167),".",IF(TEXT(C1047167,"mm")="01",".",1)),"Value is not in date format")</f>
        <v>.</v>
      </c>
      <c r="AZ1047167" s="5" t="str">
        <f aca="false">IF(AND(A1047167=A1047166,C1047167=C1047166)=TRUE(),IF(F1047167=F1047166,".","1"),".")</f>
        <v>.</v>
      </c>
      <c r="BA1047167" s="5" t="str">
        <f aca="false">IF(AND(_xlfn.ISFORMULA(R1047167),_xlfn.ISFORMULA(S1047167),_xlfn.ISFORMULA(T1047167))=TRUE(),".",1)</f>
        <v>.</v>
      </c>
      <c r="BB1047167" s="5" t="str">
        <f aca="false">IF(T1047167&lt;&gt;".",IF(T1047167&gt;S1047167,1,"."),".")</f>
        <v>.</v>
      </c>
      <c r="BC1047167" s="5" t="n">
        <f aca="false">IFERROR(VLOOKUP(B1047167,'[1]Share, Heavy Weapons to Ukraine'!B$1:AA$1048576,COLUMN('[1]Share, Heavy Weapons to Ukraine'!C1047176)-1,0),0)</f>
        <v>1</v>
      </c>
      <c r="BD1047167" s="5" t="n">
        <f aca="false">VLOOKUP(Sheet1!B1047167,'[1]Country Summary (€)'!B$1:F$1048576,COLUMN('[1]Country Summary (€)'!C1047177)-1,FALSE())</f>
        <v>0</v>
      </c>
      <c r="BE1047167" s="5" t="str">
        <f aca="false">IF(AND(AG1047167=1,D1047167="Military",H1047167&lt;&gt;"Not given")=TRUE(),IF(SUMIFS(#REF!,#REF!,A1047167)&gt;0,ABS((SUMIFS(#REF!,#REF!,A1047167)/VLOOKUP("USD",'[1]Exchange Rates'!B$1:C$1048576,2,0)))/S1047167,"."),".")</f>
        <v>.</v>
      </c>
      <c r="BF1047167" s="1" t="str">
        <f aca="false">IF(AND(AG1047167=1,D1047167="Military",H1047167&lt;&gt;"Not given")=TRUE(),IF(SUMIFS(#REF!,#REF!,A1047167)&gt;0,IF((ABS((SUMIFS(#REF!,#REF!,A1047167)/VLOOKUP("USD",'[1]Exchange Rates'!B$1:C$1048576,2,0)))/S1047167)&gt;1,(SUMIFS(#REF!,#REF!,A1047167)-S1047167)/S1047167,(S1047167-SUMIFS(#REF!,#REF!,A1047167))/SUMIFS(#REF!,#REF!,A1047167)),"."),".")</f>
        <v>.</v>
      </c>
    </row>
    <row r="1047168" customFormat="false" ht="15.75" hidden="false" customHeight="true" outlineLevel="0" collapsed="false">
      <c r="A1047168" s="37" t="s">
        <v>479</v>
      </c>
      <c r="B1047168" s="37" t="s">
        <v>57</v>
      </c>
      <c r="C1047168" s="38" t="n">
        <v>44932</v>
      </c>
      <c r="D1047168" s="37" t="s">
        <v>105</v>
      </c>
      <c r="E1047168" s="37" t="s">
        <v>370</v>
      </c>
      <c r="F1047168" s="90" t="s">
        <v>481</v>
      </c>
      <c r="G1047168" s="5" t="s">
        <v>61</v>
      </c>
      <c r="H1047168" s="53" t="n">
        <v>2850000000</v>
      </c>
      <c r="I1047168" s="1" t="s">
        <v>484</v>
      </c>
      <c r="J1047168" s="7" t="str">
        <f aca="false">VLOOKUP($I1047168,'[1]Price List, Weapons &amp; Items'!B$1:C$1048576,2,0)</f>
        <v>Ammunition for heavy weapon</v>
      </c>
      <c r="K1047168" s="7" t="str">
        <f aca="false">IF(I1047168=".",I1047168,VLOOKUP($I1047168,'[1]Price List, Weapons &amp; Items'!B$1:D$1048576,3,0))</f>
        <v>ammunition</v>
      </c>
      <c r="L1047168" s="8" t="n">
        <f aca="false">VLOOKUP(I1047168,'[1]Price List, Weapons &amp; Items'!B$1:E$1048576,4,0)</f>
        <v>0</v>
      </c>
      <c r="M1047168" s="9" t="n">
        <v>250000</v>
      </c>
      <c r="N1047168" s="9" t="s">
        <v>166</v>
      </c>
      <c r="O1047168" s="9" t="n">
        <f aca="false">VLOOKUP($I1047168,'[1]Price List, Weapons &amp; Items'!B$1:G$1048576,6,0)</f>
        <v>140.58</v>
      </c>
      <c r="P1047168" s="6" t="str">
        <f aca="false">IF(TYPE(M1047168)=1,IF(TYPE(O1047168)=1,M1047168*O1047168,"No price"),".")</f>
        <v>No price</v>
      </c>
      <c r="Q1047168" s="6" t="str">
        <f aca="false">IF(TYPE(N1047168)=1,IF(TYPE(O1047168)=1,N1047168*O1047168,"No price"),".")</f>
        <v>.</v>
      </c>
      <c r="R1047168" s="6" t="str">
        <f aca="false">IF(AG1047168=1,IF(H1047168&lt;&gt;"Not given",H1047168,IF(TYPE(H1047168)=2,IF(SUMIFS(#REF!,#REF!,A1047168)&gt;0,SUMIFS(#REF!,#REF!,A1047168),"."),"Format error")),"")</f>
        <v/>
      </c>
      <c r="S1047168" s="6" t="str">
        <f aca="false">IF(AND(AG1047168=1,R1047168&lt;&gt;".")=TRUE(),R1047168/VLOOKUP(G1047168,'[1]Exchange Rates'!B$1:C$1048576,2,0),IF(R1047168=".",".",""))</f>
        <v/>
      </c>
      <c r="T1047168" s="6" t="str">
        <f aca="false">IF(AG1047168=1,IF(AI1047168="Value is not given at all",".",IF(AI1047168="Value is given by the source",S1047168,IF(AI1047168="Value is calculated with prices",(IF(SUMIFS(#REF!,#REF!,A1047168)&gt;0,SUMIFS(#REF!,#REF!,A1047168),"."))/VLOOKUP("USD",'[1]Exchange Rates'!B$1:C$1048576,2,0),"Error with coding"))),"")</f>
        <v/>
      </c>
      <c r="U1047168" s="5" t="s">
        <v>63</v>
      </c>
      <c r="V1047168" s="34" t="s">
        <v>482</v>
      </c>
      <c r="W1047168" s="34" t="s">
        <v>95</v>
      </c>
      <c r="X1047168" s="45" t="s">
        <v>99</v>
      </c>
      <c r="Y1047168" s="45" t="s">
        <v>118</v>
      </c>
      <c r="Z1047168" s="5" t="n">
        <v>0</v>
      </c>
      <c r="AA1047168" s="5" t="n">
        <v>0</v>
      </c>
      <c r="AB1047168" s="5" t="n">
        <f aca="false">IF(AND(D1047168="Humanitarian", AE1047168&lt;&gt;"."), 1, 0)</f>
        <v>0</v>
      </c>
      <c r="AC1047168" s="5" t="n">
        <f aca="false">IF(OR(M1047168="undisclosed", M1047168="."), 0, IF(M1047168=N1047168, 1, 0))</f>
        <v>0</v>
      </c>
      <c r="AD1047168" s="5" t="n">
        <v>0</v>
      </c>
      <c r="AE1047168" s="1" t="s">
        <v>62</v>
      </c>
      <c r="AF1047168" s="12" t="str">
        <f aca="false">""</f>
        <v/>
      </c>
      <c r="AG1047168" s="36" t="n">
        <v>0</v>
      </c>
      <c r="AH1047168" s="36" t="s">
        <v>66</v>
      </c>
      <c r="AI1047168" s="36" t="s">
        <v>67</v>
      </c>
      <c r="AJ1047168" s="36" t="n">
        <v>1</v>
      </c>
      <c r="AK1047168" s="36" t="n">
        <v>13</v>
      </c>
      <c r="AL1047168" s="36" t="n">
        <v>0</v>
      </c>
      <c r="AM1047168" s="36" t="n">
        <f aca="false">IF(OR(AN1047168="2022-2023",AN1047168=2022), 1, 0)</f>
        <v>1</v>
      </c>
      <c r="AN1047168" s="36" t="s">
        <v>68</v>
      </c>
      <c r="AO1047168" s="36" t="n">
        <f aca="false">VLOOKUP($I1047168,'[1]Price List, Weapons &amp; Items'!B$1:F$1048576,5,0)</f>
        <v>0</v>
      </c>
      <c r="AP1047168" s="36" t="n">
        <f aca="false">IF(AND(AO1047168=1,M1047168="undisclosed")=TRUE(),1,0)</f>
        <v>0</v>
      </c>
      <c r="AQ1047168" s="36" t="n">
        <f aca="false">IF(AND(AO1047168=1,N1047168="undisclosed")=TRUE(),1,0)</f>
        <v>0</v>
      </c>
      <c r="AR1047168" s="36" t="n">
        <f aca="false">IFERROR(IF(SEARCH("ammuni",I1047168,1)&gt;0,1,0),0)</f>
        <v>1</v>
      </c>
      <c r="AS1047168" s="5" t="str">
        <f aca="false">VLOOKUP($I1047168,'[1]Price List, Weapons &amp; Items'!B$1:L$1048576,COLUMN('[1]Price List, Weapons &amp; Items'!$J$11)-1,0)</f>
        <v>Military media (incl. websites)</v>
      </c>
      <c r="AT1047168" s="5" t="str">
        <f aca="false">IF(I1047168=".",".",VLOOKUP($I1047168,'[1]Price List, Weapons &amp; Items'!B$1:J$1048576,3,0))</f>
        <v>ammunition</v>
      </c>
      <c r="AU1047168" s="13" t="str">
        <f aca="true">IF(AG1047168=1,(OFFSET(I1047168,0,0,COUNTIF(#REF!,A1047168),1)),"")</f>
        <v/>
      </c>
      <c r="AV1047168" s="5" t="n">
        <f aca="false">VLOOKUP($I1047168,'[1]Price List, Weapons &amp; Items'!B$1:L$1048576,COLUMN('[1]Price List, Weapons &amp; Items'!$L$11)-1,0)</f>
        <v>0</v>
      </c>
      <c r="AW1047168" s="5" t="n">
        <f aca="false">IF(U1047168="Yes",1,0)</f>
        <v>1</v>
      </c>
      <c r="AX1047168" s="5" t="n">
        <f aca="false">IF(D1047168="Military",IF(OR(IFERROR(SEARCH("equipment",E1047168,1),0)&gt;0,IFERROR(SEARCH("weapons",E1047168,1),0)&gt;0),1,0),0)</f>
        <v>1</v>
      </c>
      <c r="AY1047168" s="5" t="str">
        <f aca="false">IFERROR(IF(VALUE(TEXT(C1047168,"mm"))=IF(AK1047168&gt;12,AK1047168-12,AK1047168),".",IF(TEXT(C1047168,"mm")="01",".",1)),"Value is not in date format")</f>
        <v>.</v>
      </c>
      <c r="AZ1047168" s="5" t="str">
        <f aca="false">IF(AND(A1047168=A1047167,C1047168=C1047167)=TRUE(),IF(F1047168=F1047167,".","1"),".")</f>
        <v>.</v>
      </c>
      <c r="BA1047168" s="5" t="str">
        <f aca="false">IF(AND(_xlfn.ISFORMULA(R1047168),_xlfn.ISFORMULA(S1047168),_xlfn.ISFORMULA(T1047168))=TRUE(),".",1)</f>
        <v>.</v>
      </c>
      <c r="BB1047168" s="5" t="str">
        <f aca="false">IF(T1047168&lt;&gt;".",IF(T1047168&gt;S1047168,1,"."),".")</f>
        <v>.</v>
      </c>
      <c r="BC1047168" s="5" t="n">
        <f aca="false">IFERROR(VLOOKUP(B1047168,'[1]Share, Heavy Weapons to Ukraine'!B$1:AA$1048576,COLUMN('[1]Share, Heavy Weapons to Ukraine'!C1047177)-1,0),0)</f>
        <v>1</v>
      </c>
      <c r="BD1047168" s="5" t="n">
        <f aca="false">VLOOKUP(Sheet1!B1047168,'[1]Country Summary (€)'!B$1:F$1048576,COLUMN('[1]Country Summary (€)'!C1047178)-1,FALSE())</f>
        <v>0</v>
      </c>
      <c r="BE1047168" s="5" t="str">
        <f aca="false">IF(AND(AG1047168=1,D1047168="Military",H1047168&lt;&gt;"Not given")=TRUE(),IF(SUMIFS(#REF!,#REF!,A1047168)&gt;0,ABS((SUMIFS(#REF!,#REF!,A1047168)/VLOOKUP("USD",'[1]Exchange Rates'!B$1:C$1048576,2,0)))/S1047168,"."),".")</f>
        <v>.</v>
      </c>
      <c r="BF1047168" s="1" t="str">
        <f aca="false">IF(AND(AG1047168=1,D1047168="Military",H1047168&lt;&gt;"Not given")=TRUE(),IF(SUMIFS(#REF!,#REF!,A1047168)&gt;0,IF((ABS((SUMIFS(#REF!,#REF!,A1047168)/VLOOKUP("USD",'[1]Exchange Rates'!B$1:C$1048576,2,0)))/S1047168)&gt;1,(SUMIFS(#REF!,#REF!,A1047168)-S1047168)/S1047168,(S1047168-SUMIFS(#REF!,#REF!,A1047168))/SUMIFS(#REF!,#REF!,A1047168)),"."),".")</f>
        <v>.</v>
      </c>
    </row>
    <row r="1047169" customFormat="false" ht="15.75" hidden="false" customHeight="true" outlineLevel="0" collapsed="false">
      <c r="A1047169" s="37" t="s">
        <v>479</v>
      </c>
      <c r="B1047169" s="37" t="s">
        <v>57</v>
      </c>
      <c r="C1047169" s="38" t="n">
        <v>44932</v>
      </c>
      <c r="D1047169" s="37" t="s">
        <v>105</v>
      </c>
      <c r="E1047169" s="37" t="s">
        <v>370</v>
      </c>
      <c r="F1047169" s="90" t="s">
        <v>481</v>
      </c>
      <c r="G1047169" s="5" t="s">
        <v>61</v>
      </c>
      <c r="H1047169" s="53" t="n">
        <v>2850000000</v>
      </c>
      <c r="I1047169" s="1" t="s">
        <v>485</v>
      </c>
      <c r="J1047169" s="7" t="str">
        <f aca="false">VLOOKUP($I1047169,'[1]Price List, Weapons &amp; Items'!B$1:C$1048576,2,0)</f>
        <v>Heavy weapon</v>
      </c>
      <c r="K1047169" s="7" t="str">
        <f aca="false">IF(I1047169=".",I1047169,VLOOKUP($I1047169,'[1]Price List, Weapons &amp; Items'!B$1:D$1048576,3,0))</f>
        <v>Armored Personnel Carrier (APC)</v>
      </c>
      <c r="L1047169" s="8" t="n">
        <f aca="false">VLOOKUP(I1047169,'[1]Price List, Weapons &amp; Items'!B$1:E$1048576,4,0)</f>
        <v>0</v>
      </c>
      <c r="M1047169" s="9" t="n">
        <v>100</v>
      </c>
      <c r="N1047169" s="9" t="s">
        <v>166</v>
      </c>
      <c r="O1047169" s="9" t="n">
        <f aca="false">VLOOKUP($I1047169,'[1]Price List, Weapons &amp; Items'!B$1:G$1048576,6,0)</f>
        <v>300000</v>
      </c>
      <c r="P1047169" s="6" t="str">
        <f aca="false">IF(TYPE(M1047169)=1,IF(TYPE(O1047169)=1,M1047169*O1047169,"No price"),".")</f>
        <v>No price</v>
      </c>
      <c r="Q1047169" s="6" t="str">
        <f aca="false">IF(TYPE(N1047169)=1,IF(TYPE(O1047169)=1,N1047169*O1047169,"No price"),".")</f>
        <v>.</v>
      </c>
      <c r="R1047169" s="6" t="str">
        <f aca="false">IF(AG1047169=1,IF(H1047169&lt;&gt;"Not given",H1047169,IF(TYPE(H1047169)=2,IF(SUMIFS(#REF!,#REF!,A1047169)&gt;0,SUMIFS(#REF!,#REF!,A1047169),"."),"Format error")),"")</f>
        <v/>
      </c>
      <c r="S1047169" s="6" t="str">
        <f aca="false">IF(AND(AG1047169=1,R1047169&lt;&gt;".")=TRUE(),R1047169/VLOOKUP(G1047169,'[1]Exchange Rates'!B$1:C$1048576,2,0),IF(R1047169=".",".",""))</f>
        <v/>
      </c>
      <c r="T1047169" s="6" t="str">
        <f aca="false">IF(AG1047169=1,IF(AI1047169="Value is not given at all",".",IF(AI1047169="Value is given by the source",S1047169,IF(AI1047169="Value is calculated with prices",(IF(SUMIFS(#REF!,#REF!,A1047169)&gt;0,SUMIFS(#REF!,#REF!,A1047169),"."))/VLOOKUP("USD",'[1]Exchange Rates'!B$1:C$1048576,2,0),"Error with coding"))),"")</f>
        <v/>
      </c>
      <c r="U1047169" s="5" t="s">
        <v>63</v>
      </c>
      <c r="V1047169" s="34" t="s">
        <v>482</v>
      </c>
      <c r="W1047169" s="34" t="s">
        <v>95</v>
      </c>
      <c r="X1047169" s="45" t="s">
        <v>99</v>
      </c>
      <c r="Y1047169" s="45" t="s">
        <v>120</v>
      </c>
      <c r="Z1047169" s="5" t="n">
        <v>0</v>
      </c>
      <c r="AA1047169" s="5" t="n">
        <v>0</v>
      </c>
      <c r="AB1047169" s="5" t="n">
        <f aca="false">IF(AND(D1047169="Humanitarian", AE1047169&lt;&gt;"."), 1, 0)</f>
        <v>0</v>
      </c>
      <c r="AC1047169" s="5" t="n">
        <f aca="false">IF(OR(M1047169="undisclosed", M1047169="."), 0, IF(M1047169=N1047169, 1, 0))</f>
        <v>0</v>
      </c>
      <c r="AD1047169" s="5" t="n">
        <v>0</v>
      </c>
      <c r="AE1047169" s="1" t="s">
        <v>62</v>
      </c>
      <c r="AF1047169" s="12" t="str">
        <f aca="false">""</f>
        <v/>
      </c>
      <c r="AG1047169" s="36" t="n">
        <v>0</v>
      </c>
      <c r="AH1047169" s="36" t="s">
        <v>66</v>
      </c>
      <c r="AI1047169" s="36" t="s">
        <v>67</v>
      </c>
      <c r="AJ1047169" s="36" t="n">
        <v>1</v>
      </c>
      <c r="AK1047169" s="36" t="n">
        <v>13</v>
      </c>
      <c r="AL1047169" s="36" t="n">
        <v>0</v>
      </c>
      <c r="AM1047169" s="36" t="n">
        <f aca="false">IF(OR(AN1047169="2022-2023",AN1047169=2022), 1, 0)</f>
        <v>1</v>
      </c>
      <c r="AN1047169" s="36" t="s">
        <v>68</v>
      </c>
      <c r="AO1047169" s="36" t="n">
        <f aca="false">VLOOKUP($I1047169,'[1]Price List, Weapons &amp; Items'!B$1:F$1048576,5,0)</f>
        <v>1</v>
      </c>
      <c r="AP1047169" s="36" t="n">
        <f aca="false">IF(AND(AO1047169=1,M1047169="undisclosed")=TRUE(),1,0)</f>
        <v>0</v>
      </c>
      <c r="AQ1047169" s="36" t="n">
        <f aca="false">IF(AND(AO1047169=1,N1047169="undisclosed")=TRUE(),1,0)</f>
        <v>1</v>
      </c>
      <c r="AR1047169" s="36" t="n">
        <f aca="false">IFERROR(IF(SEARCH("ammuni",I1047169,1)&gt;0,1,0),0)</f>
        <v>0</v>
      </c>
      <c r="AS1047169" s="5" t="str">
        <f aca="false">VLOOKUP($I1047169,'[1]Price List, Weapons &amp; Items'!B$1:L$1048576,COLUMN('[1]Price List, Weapons &amp; Items'!$J$11)-1,0)</f>
        <v>Military media (incl. websites)</v>
      </c>
      <c r="AT1047169" s="5" t="str">
        <f aca="false">IF(I1047169=".",".",VLOOKUP($I1047169,'[1]Price List, Weapons &amp; Items'!B$1:J$1048576,3,0))</f>
        <v>Armored Personnel Carrier (APC)</v>
      </c>
      <c r="AU1047169" s="13" t="str">
        <f aca="true">IF(AG1047169=1,(OFFSET(I1047169,0,0,COUNTIF(#REF!,A1047169),1)),"")</f>
        <v/>
      </c>
      <c r="AV1047169" s="5" t="n">
        <f aca="false">VLOOKUP($I1047169,'[1]Price List, Weapons &amp; Items'!B$1:L$1048576,COLUMN('[1]Price List, Weapons &amp; Items'!$L$11)-1,0)</f>
        <v>0</v>
      </c>
      <c r="AW1047169" s="5" t="n">
        <f aca="false">IF(U1047169="Yes",1,0)</f>
        <v>1</v>
      </c>
      <c r="AX1047169" s="5" t="n">
        <f aca="false">IF(D1047169="Military",IF(OR(IFERROR(SEARCH("equipment",E1047169,1),0)&gt;0,IFERROR(SEARCH("weapons",E1047169,1),0)&gt;0),1,0),0)</f>
        <v>1</v>
      </c>
      <c r="AY1047169" s="5" t="str">
        <f aca="false">IFERROR(IF(VALUE(TEXT(C1047169,"mm"))=IF(AK1047169&gt;12,AK1047169-12,AK1047169),".",IF(TEXT(C1047169,"mm")="01",".",1)),"Value is not in date format")</f>
        <v>.</v>
      </c>
      <c r="AZ1047169" s="5" t="str">
        <f aca="false">IF(AND(A1047169=A1047168,C1047169=C1047168)=TRUE(),IF(F1047169=F1047168,".","1"),".")</f>
        <v>.</v>
      </c>
      <c r="BA1047169" s="5" t="str">
        <f aca="false">IF(AND(_xlfn.ISFORMULA(R1047169),_xlfn.ISFORMULA(S1047169),_xlfn.ISFORMULA(T1047169))=TRUE(),".",1)</f>
        <v>.</v>
      </c>
      <c r="BB1047169" s="5" t="str">
        <f aca="false">IF(T1047169&lt;&gt;".",IF(T1047169&gt;S1047169,1,"."),".")</f>
        <v>.</v>
      </c>
      <c r="BC1047169" s="5" t="n">
        <f aca="false">IFERROR(VLOOKUP(B1047169,'[1]Share, Heavy Weapons to Ukraine'!B$1:AA$1048576,COLUMN('[1]Share, Heavy Weapons to Ukraine'!C1047178)-1,0),0)</f>
        <v>1</v>
      </c>
      <c r="BD1047169" s="5" t="n">
        <f aca="false">VLOOKUP(Sheet1!B1047169,'[1]Country Summary (€)'!B$1:F$1048576,COLUMN('[1]Country Summary (€)'!C1047179)-1,FALSE())</f>
        <v>0</v>
      </c>
      <c r="BE1047169" s="5" t="str">
        <f aca="false">IF(AND(AG1047169=1,D1047169="Military",H1047169&lt;&gt;"Not given")=TRUE(),IF(SUMIFS(#REF!,#REF!,A1047169)&gt;0,ABS((SUMIFS(#REF!,#REF!,A1047169)/VLOOKUP("USD",'[1]Exchange Rates'!B$1:C$1048576,2,0)))/S1047169,"."),".")</f>
        <v>.</v>
      </c>
      <c r="BF1047169" s="1" t="str">
        <f aca="false">IF(AND(AG1047169=1,D1047169="Military",H1047169&lt;&gt;"Not given")=TRUE(),IF(SUMIFS(#REF!,#REF!,A1047169)&gt;0,IF((ABS((SUMIFS(#REF!,#REF!,A1047169)/VLOOKUP("USD",'[1]Exchange Rates'!B$1:C$1048576,2,0)))/S1047169)&gt;1,(SUMIFS(#REF!,#REF!,A1047169)-S1047169)/S1047169,(S1047169-SUMIFS(#REF!,#REF!,A1047169))/SUMIFS(#REF!,#REF!,A1047169)),"."),".")</f>
        <v>.</v>
      </c>
    </row>
    <row r="1047170" customFormat="false" ht="15.75" hidden="false" customHeight="true" outlineLevel="0" collapsed="false">
      <c r="A1047170" s="37" t="s">
        <v>479</v>
      </c>
      <c r="B1047170" s="37" t="s">
        <v>57</v>
      </c>
      <c r="C1047170" s="38" t="n">
        <v>44932</v>
      </c>
      <c r="D1047170" s="37" t="s">
        <v>105</v>
      </c>
      <c r="E1047170" s="37" t="s">
        <v>370</v>
      </c>
      <c r="F1047170" s="90" t="s">
        <v>481</v>
      </c>
      <c r="G1047170" s="5" t="s">
        <v>61</v>
      </c>
      <c r="H1047170" s="53" t="n">
        <v>2850000000</v>
      </c>
      <c r="I1047170" s="37" t="s">
        <v>301</v>
      </c>
      <c r="J1047170" s="7" t="str">
        <f aca="false">VLOOKUP($I1047170,'[1]Price List, Weapons &amp; Items'!B$1:C$1048576,2,0)</f>
        <v>Heavy Weapon</v>
      </c>
      <c r="K1047170" s="7" t="str">
        <f aca="false">IF(I1047170=".",I1047170,VLOOKUP($I1047170,'[1]Price List, Weapons &amp; Items'!B$1:D$1048576,3,0))</f>
        <v>Armored Utility Vehicle (AUV)</v>
      </c>
      <c r="L1047170" s="8" t="n">
        <f aca="false">VLOOKUP(I1047170,'[1]Price List, Weapons &amp; Items'!B$1:E$1048576,4,0)</f>
        <v>0</v>
      </c>
      <c r="M1047170" s="9" t="n">
        <v>55</v>
      </c>
      <c r="N1047170" s="9" t="s">
        <v>166</v>
      </c>
      <c r="O1047170" s="9" t="n">
        <f aca="false">VLOOKUP($I1047170,'[1]Price List, Weapons &amp; Items'!B$1:G$1048576,6,0)</f>
        <v>405530</v>
      </c>
      <c r="P1047170" s="6" t="str">
        <f aca="false">IF(TYPE(M1047170)=1,IF(TYPE(O1047170)=1,M1047170*O1047170,"No price"),".")</f>
        <v>No price</v>
      </c>
      <c r="Q1047170" s="6" t="str">
        <f aca="false">IF(TYPE(N1047170)=1,IF(TYPE(O1047170)=1,N1047170*O1047170,"No price"),".")</f>
        <v>.</v>
      </c>
      <c r="R1047170" s="6" t="str">
        <f aca="false">IF(AG1047170=1,IF(H1047170&lt;&gt;"Not given",H1047170,IF(TYPE(H1047170)=2,IF(SUMIFS(#REF!,#REF!,A1047170)&gt;0,SUMIFS(#REF!,#REF!,A1047170),"."),"Format error")),"")</f>
        <v/>
      </c>
      <c r="S1047170" s="6" t="str">
        <f aca="false">IF(AND(AG1047170=1,R1047170&lt;&gt;".")=TRUE(),R1047170/VLOOKUP(G1047170,'[1]Exchange Rates'!B$1:C$1048576,2,0),IF(R1047170=".",".",""))</f>
        <v/>
      </c>
      <c r="T1047170" s="6" t="str">
        <f aca="false">IF(AG1047170=1,IF(AI1047170="Value is not given at all",".",IF(AI1047170="Value is given by the source",S1047170,IF(AI1047170="Value is calculated with prices",(IF(SUMIFS(#REF!,#REF!,A1047170)&gt;0,SUMIFS(#REF!,#REF!,A1047170),"."))/VLOOKUP("USD",'[1]Exchange Rates'!B$1:C$1048576,2,0),"Error with coding"))),"")</f>
        <v/>
      </c>
      <c r="U1047170" s="5" t="s">
        <v>63</v>
      </c>
      <c r="V1047170" s="34" t="s">
        <v>482</v>
      </c>
      <c r="W1047170" s="34" t="s">
        <v>95</v>
      </c>
      <c r="X1047170" s="45" t="s">
        <v>99</v>
      </c>
      <c r="Y1047170" s="45" t="s">
        <v>122</v>
      </c>
      <c r="Z1047170" s="5" t="n">
        <v>0</v>
      </c>
      <c r="AA1047170" s="5" t="n">
        <v>0</v>
      </c>
      <c r="AB1047170" s="5" t="n">
        <f aca="false">IF(AND(D1047170="Humanitarian", AE1047170&lt;&gt;"."), 1, 0)</f>
        <v>0</v>
      </c>
      <c r="AC1047170" s="5" t="n">
        <f aca="false">IF(OR(M1047170="undisclosed", M1047170="."), 0, IF(M1047170=N1047170, 1, 0))</f>
        <v>0</v>
      </c>
      <c r="AD1047170" s="5" t="n">
        <v>0</v>
      </c>
      <c r="AE1047170" s="1" t="s">
        <v>62</v>
      </c>
      <c r="AF1047170" s="12" t="str">
        <f aca="false">""</f>
        <v/>
      </c>
      <c r="AG1047170" s="36" t="n">
        <v>0</v>
      </c>
      <c r="AH1047170" s="36" t="s">
        <v>66</v>
      </c>
      <c r="AI1047170" s="36" t="s">
        <v>67</v>
      </c>
      <c r="AJ1047170" s="36" t="n">
        <v>1</v>
      </c>
      <c r="AK1047170" s="36" t="n">
        <v>13</v>
      </c>
      <c r="AL1047170" s="36" t="n">
        <v>0</v>
      </c>
      <c r="AM1047170" s="36" t="n">
        <f aca="false">IF(OR(AN1047170="2022-2023",AN1047170=2022), 1, 0)</f>
        <v>1</v>
      </c>
      <c r="AN1047170" s="36" t="s">
        <v>68</v>
      </c>
      <c r="AO1047170" s="36" t="n">
        <f aca="false">VLOOKUP($I1047170,'[1]Price List, Weapons &amp; Items'!B$1:F$1048576,5,0)</f>
        <v>1</v>
      </c>
      <c r="AP1047170" s="36" t="n">
        <f aca="false">IF(AND(AO1047170=1,M1047170="undisclosed")=TRUE(),1,0)</f>
        <v>0</v>
      </c>
      <c r="AQ1047170" s="36" t="n">
        <f aca="false">IF(AND(AO1047170=1,N1047170="undisclosed")=TRUE(),1,0)</f>
        <v>1</v>
      </c>
      <c r="AR1047170" s="36" t="n">
        <f aca="false">IFERROR(IF(SEARCH("ammuni",I1047170,1)&gt;0,1,0),0)</f>
        <v>0</v>
      </c>
      <c r="AS1047170" s="5" t="str">
        <f aca="false">VLOOKUP($I1047170,'[1]Price List, Weapons &amp; Items'!B$1:L$1048576,COLUMN('[1]Price List, Weapons &amp; Items'!$J$11)-1,0)</f>
        <v>Contract</v>
      </c>
      <c r="AT1047170" s="5" t="str">
        <f aca="false">IF(I1047170=".",".",VLOOKUP($I1047170,'[1]Price List, Weapons &amp; Items'!B$1:J$1048576,3,0))</f>
        <v>Armored Utility Vehicle (AUV)</v>
      </c>
      <c r="AU1047170" s="13" t="str">
        <f aca="true">IF(AG1047170=1,(OFFSET(I1047170,0,0,COUNTIF(#REF!,A1047170),1)),"")</f>
        <v/>
      </c>
      <c r="AV1047170" s="5" t="n">
        <f aca="false">VLOOKUP($I1047170,'[1]Price List, Weapons &amp; Items'!B$1:L$1048576,COLUMN('[1]Price List, Weapons &amp; Items'!$L$11)-1,0)</f>
        <v>0</v>
      </c>
      <c r="AW1047170" s="5" t="n">
        <f aca="false">IF(U1047170="Yes",1,0)</f>
        <v>1</v>
      </c>
      <c r="AX1047170" s="5" t="n">
        <f aca="false">IF(D1047170="Military",IF(OR(IFERROR(SEARCH("equipment",E1047170,1),0)&gt;0,IFERROR(SEARCH("weapons",E1047170,1),0)&gt;0),1,0),0)</f>
        <v>1</v>
      </c>
      <c r="AY1047170" s="5" t="str">
        <f aca="false">IFERROR(IF(VALUE(TEXT(C1047170,"mm"))=IF(AK1047170&gt;12,AK1047170-12,AK1047170),".",IF(TEXT(C1047170,"mm")="01",".",1)),"Value is not in date format")</f>
        <v>.</v>
      </c>
      <c r="AZ1047170" s="5" t="str">
        <f aca="false">IF(AND(A1047170=A1047169,C1047170=C1047169)=TRUE(),IF(F1047170=F1047169,".","1"),".")</f>
        <v>.</v>
      </c>
      <c r="BA1047170" s="5" t="str">
        <f aca="false">IF(AND(_xlfn.ISFORMULA(R1047170),_xlfn.ISFORMULA(S1047170),_xlfn.ISFORMULA(T1047170))=TRUE(),".",1)</f>
        <v>.</v>
      </c>
      <c r="BB1047170" s="5" t="str">
        <f aca="false">IF(T1047170&lt;&gt;".",IF(T1047170&gt;S1047170,1,"."),".")</f>
        <v>.</v>
      </c>
      <c r="BC1047170" s="5" t="n">
        <f aca="false">IFERROR(VLOOKUP(B1047170,'[1]Share, Heavy Weapons to Ukraine'!B$1:AA$1048576,COLUMN('[1]Share, Heavy Weapons to Ukraine'!C1047179)-1,0),0)</f>
        <v>1</v>
      </c>
      <c r="BD1047170" s="5" t="n">
        <f aca="false">VLOOKUP(Sheet1!B1047170,'[1]Country Summary (€)'!B$1:F$1048576,COLUMN('[1]Country Summary (€)'!C1047180)-1,FALSE())</f>
        <v>0</v>
      </c>
      <c r="BE1047170" s="5" t="str">
        <f aca="false">IF(AND(AG1047170=1,D1047170="Military",H1047170&lt;&gt;"Not given")=TRUE(),IF(SUMIFS(#REF!,#REF!,A1047170)&gt;0,ABS((SUMIFS(#REF!,#REF!,A1047170)/VLOOKUP("USD",'[1]Exchange Rates'!B$1:C$1048576,2,0)))/S1047170,"."),".")</f>
        <v>.</v>
      </c>
      <c r="BF1047170" s="1" t="str">
        <f aca="false">IF(AND(AG1047170=1,D1047170="Military",H1047170&lt;&gt;"Not given")=TRUE(),IF(SUMIFS(#REF!,#REF!,A1047170)&gt;0,IF((ABS((SUMIFS(#REF!,#REF!,A1047170)/VLOOKUP("USD",'[1]Exchange Rates'!B$1:C$1048576,2,0)))/S1047170)&gt;1,(SUMIFS(#REF!,#REF!,A1047170)-S1047170)/S1047170,(S1047170-SUMIFS(#REF!,#REF!,A1047170))/SUMIFS(#REF!,#REF!,A1047170)),"."),".")</f>
        <v>.</v>
      </c>
    </row>
    <row r="1047171" customFormat="false" ht="15.75" hidden="false" customHeight="true" outlineLevel="0" collapsed="false">
      <c r="A1047171" s="37" t="s">
        <v>479</v>
      </c>
      <c r="B1047171" s="37" t="s">
        <v>57</v>
      </c>
      <c r="C1047171" s="38" t="n">
        <v>44932</v>
      </c>
      <c r="D1047171" s="37" t="s">
        <v>105</v>
      </c>
      <c r="E1047171" s="37" t="s">
        <v>370</v>
      </c>
      <c r="F1047171" s="90" t="s">
        <v>481</v>
      </c>
      <c r="G1047171" s="5" t="s">
        <v>61</v>
      </c>
      <c r="H1047171" s="53" t="n">
        <v>2850000000</v>
      </c>
      <c r="I1047171" s="1" t="s">
        <v>333</v>
      </c>
      <c r="J1047171" s="7" t="str">
        <f aca="false">VLOOKUP($I1047171,'[1]Price List, Weapons &amp; Items'!B$1:C$1048576,2,0)</f>
        <v>Heavy weapon</v>
      </c>
      <c r="K1047171" s="7" t="str">
        <f aca="false">IF(I1047171=".",I1047171,VLOOKUP($I1047171,'[1]Price List, Weapons &amp; Items'!B$1:D$1048576,3,0))</f>
        <v>Armored Utility Vehicle (AUV)</v>
      </c>
      <c r="L1047171" s="8" t="n">
        <f aca="false">VLOOKUP(I1047171,'[1]Price List, Weapons &amp; Items'!B$1:E$1048576,4,0)</f>
        <v>0</v>
      </c>
      <c r="M1047171" s="9" t="n">
        <v>138</v>
      </c>
      <c r="N1047171" s="9" t="s">
        <v>166</v>
      </c>
      <c r="O1047171" s="9" t="n">
        <f aca="false">VLOOKUP($I1047171,'[1]Price List, Weapons &amp; Items'!B$1:G$1048576,6,0)</f>
        <v>254717</v>
      </c>
      <c r="P1047171" s="6" t="str">
        <f aca="false">IF(TYPE(M1047171)=1,IF(TYPE(O1047171)=1,M1047171*O1047171,"No price"),".")</f>
        <v>No price</v>
      </c>
      <c r="Q1047171" s="6" t="str">
        <f aca="false">IF(TYPE(N1047171)=1,IF(TYPE(O1047171)=1,N1047171*O1047171,"No price"),".")</f>
        <v>.</v>
      </c>
      <c r="R1047171" s="6" t="str">
        <f aca="false">IF(AG1047171=1,IF(H1047171&lt;&gt;"Not given",H1047171,IF(TYPE(H1047171)=2,IF(SUMIFS(#REF!,#REF!,A1047171)&gt;0,SUMIFS(#REF!,#REF!,A1047171),"."),"Format error")),"")</f>
        <v/>
      </c>
      <c r="S1047171" s="6" t="str">
        <f aca="false">IF(AND(AG1047171=1,R1047171&lt;&gt;".")=TRUE(),R1047171/VLOOKUP(G1047171,'[1]Exchange Rates'!B$1:C$1048576,2,0),IF(R1047171=".",".",""))</f>
        <v/>
      </c>
      <c r="T1047171" s="6" t="str">
        <f aca="false">IF(AG1047171=1,IF(AI1047171="Value is not given at all",".",IF(AI1047171="Value is given by the source",S1047171,IF(AI1047171="Value is calculated with prices",(IF(SUMIFS(#REF!,#REF!,A1047171)&gt;0,SUMIFS(#REF!,#REF!,A1047171),"."))/VLOOKUP("USD",'[1]Exchange Rates'!B$1:C$1048576,2,0),"Error with coding"))),"")</f>
        <v/>
      </c>
      <c r="U1047171" s="5" t="s">
        <v>63</v>
      </c>
      <c r="V1047171" s="34" t="s">
        <v>482</v>
      </c>
      <c r="W1047171" s="34" t="s">
        <v>95</v>
      </c>
      <c r="X1047171" s="45" t="s">
        <v>99</v>
      </c>
      <c r="Y1047171" s="45" t="s">
        <v>124</v>
      </c>
      <c r="Z1047171" s="5" t="n">
        <v>0</v>
      </c>
      <c r="AA1047171" s="5" t="n">
        <v>0</v>
      </c>
      <c r="AB1047171" s="5" t="n">
        <f aca="false">IF(AND(D1047171="Humanitarian", AE1047171&lt;&gt;"."), 1, 0)</f>
        <v>0</v>
      </c>
      <c r="AC1047171" s="5" t="n">
        <f aca="false">IF(OR(M1047171="undisclosed", M1047171="."), 0, IF(M1047171=N1047171, 1, 0))</f>
        <v>0</v>
      </c>
      <c r="AD1047171" s="5" t="n">
        <v>0</v>
      </c>
      <c r="AE1047171" s="1" t="s">
        <v>62</v>
      </c>
      <c r="AF1047171" s="12" t="str">
        <f aca="false">""</f>
        <v/>
      </c>
      <c r="AG1047171" s="36" t="n">
        <v>0</v>
      </c>
      <c r="AH1047171" s="36" t="s">
        <v>66</v>
      </c>
      <c r="AI1047171" s="36" t="s">
        <v>67</v>
      </c>
      <c r="AJ1047171" s="36" t="n">
        <v>1</v>
      </c>
      <c r="AK1047171" s="36" t="n">
        <v>13</v>
      </c>
      <c r="AL1047171" s="36" t="n">
        <v>0</v>
      </c>
      <c r="AM1047171" s="36" t="n">
        <f aca="false">IF(OR(AN1047171="2022-2023",AN1047171=2022), 1, 0)</f>
        <v>1</v>
      </c>
      <c r="AN1047171" s="36" t="s">
        <v>68</v>
      </c>
      <c r="AO1047171" s="36" t="n">
        <f aca="false">VLOOKUP($I1047171,'[1]Price List, Weapons &amp; Items'!B$1:F$1048576,5,0)</f>
        <v>1</v>
      </c>
      <c r="AP1047171" s="36" t="n">
        <f aca="false">IF(AND(AO1047171=1,M1047171="undisclosed")=TRUE(),1,0)</f>
        <v>0</v>
      </c>
      <c r="AQ1047171" s="36" t="n">
        <f aca="false">IF(AND(AO1047171=1,N1047171="undisclosed")=TRUE(),1,0)</f>
        <v>1</v>
      </c>
      <c r="AR1047171" s="36" t="n">
        <f aca="false">IFERROR(IF(SEARCH("ammuni",I1047171,1)&gt;0,1,0),0)</f>
        <v>0</v>
      </c>
      <c r="AS1047171" s="5" t="str">
        <f aca="false">VLOOKUP($I1047171,'[1]Price List, Weapons &amp; Items'!B$1:L$1048576,COLUMN('[1]Price List, Weapons &amp; Items'!$J$11)-1,0)</f>
        <v>Military media (incl. websites)</v>
      </c>
      <c r="AT1047171" s="5" t="str">
        <f aca="false">IF(I1047171=".",".",VLOOKUP($I1047171,'[1]Price List, Weapons &amp; Items'!B$1:J$1048576,3,0))</f>
        <v>Armored Utility Vehicle (AUV)</v>
      </c>
      <c r="AU1047171" s="13" t="str">
        <f aca="true">IF(AG1047171=1,(OFFSET(I1047171,0,0,COUNTIF(#REF!,A1047171),1)),"")</f>
        <v/>
      </c>
      <c r="AV1047171" s="5" t="n">
        <f aca="false">VLOOKUP($I1047171,'[1]Price List, Weapons &amp; Items'!B$1:L$1048576,COLUMN('[1]Price List, Weapons &amp; Items'!$L$11)-1,0)</f>
        <v>0</v>
      </c>
      <c r="AW1047171" s="5" t="n">
        <f aca="false">IF(U1047171="Yes",1,0)</f>
        <v>1</v>
      </c>
      <c r="AX1047171" s="5" t="n">
        <f aca="false">IF(D1047171="Military",IF(OR(IFERROR(SEARCH("equipment",E1047171,1),0)&gt;0,IFERROR(SEARCH("weapons",E1047171,1),0)&gt;0),1,0),0)</f>
        <v>1</v>
      </c>
      <c r="AY1047171" s="5" t="str">
        <f aca="false">IFERROR(IF(VALUE(TEXT(C1047171,"mm"))=IF(AK1047171&gt;12,AK1047171-12,AK1047171),".",IF(TEXT(C1047171,"mm")="01",".",1)),"Value is not in date format")</f>
        <v>.</v>
      </c>
      <c r="AZ1047171" s="5" t="str">
        <f aca="false">IF(AND(A1047171=A1047170,C1047171=C1047170)=TRUE(),IF(F1047171=F1047170,".","1"),".")</f>
        <v>.</v>
      </c>
      <c r="BA1047171" s="5" t="str">
        <f aca="false">IF(AND(_xlfn.ISFORMULA(R1047171),_xlfn.ISFORMULA(S1047171),_xlfn.ISFORMULA(T1047171))=TRUE(),".",1)</f>
        <v>.</v>
      </c>
      <c r="BB1047171" s="5" t="str">
        <f aca="false">IF(T1047171&lt;&gt;".",IF(T1047171&gt;S1047171,1,"."),".")</f>
        <v>.</v>
      </c>
      <c r="BC1047171" s="5" t="n">
        <f aca="false">IFERROR(VLOOKUP(B1047171,'[1]Share, Heavy Weapons to Ukraine'!B$1:AA$1048576,COLUMN('[1]Share, Heavy Weapons to Ukraine'!C1047180)-1,0),0)</f>
        <v>1</v>
      </c>
      <c r="BD1047171" s="5" t="n">
        <f aca="false">VLOOKUP(Sheet1!B1047171,'[1]Country Summary (€)'!B$1:F$1048576,COLUMN('[1]Country Summary (€)'!C1047181)-1,FALSE())</f>
        <v>0</v>
      </c>
      <c r="BE1047171" s="5" t="str">
        <f aca="false">IF(AND(AG1047171=1,D1047171="Military",H1047171&lt;&gt;"Not given")=TRUE(),IF(SUMIFS(#REF!,#REF!,A1047171)&gt;0,ABS((SUMIFS(#REF!,#REF!,A1047171)/VLOOKUP("USD",'[1]Exchange Rates'!B$1:C$1048576,2,0)))/S1047171,"."),".")</f>
        <v>.</v>
      </c>
      <c r="BF1047171" s="1" t="str">
        <f aca="false">IF(AND(AG1047171=1,D1047171="Military",H1047171&lt;&gt;"Not given")=TRUE(),IF(SUMIFS(#REF!,#REF!,A1047171)&gt;0,IF((ABS((SUMIFS(#REF!,#REF!,A1047171)/VLOOKUP("USD",'[1]Exchange Rates'!B$1:C$1048576,2,0)))/S1047171)&gt;1,(SUMIFS(#REF!,#REF!,A1047171)-S1047171)/S1047171,(S1047171-SUMIFS(#REF!,#REF!,A1047171))/SUMIFS(#REF!,#REF!,A1047171)),"."),".")</f>
        <v>.</v>
      </c>
    </row>
    <row r="1047172" customFormat="false" ht="15.75" hidden="false" customHeight="true" outlineLevel="0" collapsed="false">
      <c r="A1047172" s="37" t="s">
        <v>479</v>
      </c>
      <c r="B1047172" s="37" t="s">
        <v>57</v>
      </c>
      <c r="C1047172" s="38" t="n">
        <v>44932</v>
      </c>
      <c r="D1047172" s="37" t="s">
        <v>105</v>
      </c>
      <c r="E1047172" s="37" t="s">
        <v>370</v>
      </c>
      <c r="F1047172" s="90" t="s">
        <v>481</v>
      </c>
      <c r="G1047172" s="5" t="s">
        <v>61</v>
      </c>
      <c r="H1047172" s="53" t="n">
        <v>2850000000</v>
      </c>
      <c r="I1047172" s="1" t="s">
        <v>448</v>
      </c>
      <c r="J1047172" s="7" t="str">
        <f aca="false">VLOOKUP($I1047172,'[1]Price List, Weapons &amp; Items'!B$1:C$1048576,2,0)</f>
        <v>Heavy weapon</v>
      </c>
      <c r="K1047172" s="7" t="str">
        <f aca="false">IF(I1047172=".",I1047172,VLOOKUP($I1047172,'[1]Price List, Weapons &amp; Items'!B$1:D$1048576,3,0))</f>
        <v>155mm howitzer</v>
      </c>
      <c r="L1047172" s="8" t="n">
        <f aca="false">VLOOKUP(I1047172,'[1]Price List, Weapons &amp; Items'!B$1:E$1048576,4,0)</f>
        <v>0</v>
      </c>
      <c r="M1047172" s="9" t="n">
        <v>18</v>
      </c>
      <c r="N1047172" s="9" t="n">
        <v>18</v>
      </c>
      <c r="O1047172" s="9" t="n">
        <f aca="false">VLOOKUP($I1047172,'[1]Price List, Weapons &amp; Items'!B$1:G$1048576,6,0)</f>
        <v>5170000</v>
      </c>
      <c r="P1047172" s="6" t="str">
        <f aca="false">IF(TYPE(M1047172)=1,IF(TYPE(O1047172)=1,M1047172*O1047172,"No price"),".")</f>
        <v>No price</v>
      </c>
      <c r="Q1047172" s="6" t="str">
        <f aca="false">IF(TYPE(N1047172)=1,IF(TYPE(O1047172)=1,N1047172*O1047172,"No price"),".")</f>
        <v>No price</v>
      </c>
      <c r="R1047172" s="6" t="str">
        <f aca="false">IF(AG1047172=1,IF(H1047172&lt;&gt;"Not given",H1047172,IF(TYPE(H1047172)=2,IF(SUMIFS(#REF!,#REF!,A1047172)&gt;0,SUMIFS(#REF!,#REF!,A1047172),"."),"Format error")),"")</f>
        <v/>
      </c>
      <c r="S1047172" s="6" t="str">
        <f aca="false">IF(AND(AG1047172=1,R1047172&lt;&gt;".")=TRUE(),R1047172/VLOOKUP(G1047172,'[1]Exchange Rates'!B$1:C$1048576,2,0),IF(R1047172=".",".",""))</f>
        <v/>
      </c>
      <c r="T1047172" s="6" t="str">
        <f aca="false">IF(AG1047172=1,IF(AI1047172="Value is not given at all",".",IF(AI1047172="Value is given by the source",S1047172,IF(AI1047172="Value is calculated with prices",(IF(SUMIFS(#REF!,#REF!,A1047172)&gt;0,SUMIFS(#REF!,#REF!,A1047172),"."))/VLOOKUP("USD",'[1]Exchange Rates'!B$1:C$1048576,2,0),"Error with coding"))),"")</f>
        <v/>
      </c>
      <c r="U1047172" s="5" t="s">
        <v>63</v>
      </c>
      <c r="V1047172" s="34" t="s">
        <v>482</v>
      </c>
      <c r="W1047172" s="34" t="s">
        <v>95</v>
      </c>
      <c r="X1047172" s="45" t="s">
        <v>99</v>
      </c>
      <c r="Y1047172" s="45" t="s">
        <v>126</v>
      </c>
      <c r="Z1047172" s="5" t="n">
        <v>0</v>
      </c>
      <c r="AA1047172" s="5" t="n">
        <v>0</v>
      </c>
      <c r="AB1047172" s="5" t="n">
        <f aca="false">IF(AND(D1047172="Humanitarian", AE1047172&lt;&gt;"."), 1, 0)</f>
        <v>0</v>
      </c>
      <c r="AC1047172" s="5" t="n">
        <f aca="false">IF(OR(M1047172="undisclosed", M1047172="."), 0, IF(M1047172=N1047172, 1, 0))</f>
        <v>1</v>
      </c>
      <c r="AD1047172" s="5" t="n">
        <v>0</v>
      </c>
      <c r="AE1047172" s="85" t="s">
        <v>486</v>
      </c>
      <c r="AF1047172" s="12" t="str">
        <f aca="false">""</f>
        <v/>
      </c>
      <c r="AG1047172" s="36" t="n">
        <v>0</v>
      </c>
      <c r="AH1047172" s="36" t="s">
        <v>66</v>
      </c>
      <c r="AI1047172" s="36" t="s">
        <v>67</v>
      </c>
      <c r="AJ1047172" s="36" t="n">
        <v>1</v>
      </c>
      <c r="AK1047172" s="36" t="n">
        <v>13</v>
      </c>
      <c r="AL1047172" s="36" t="n">
        <v>0</v>
      </c>
      <c r="AM1047172" s="36" t="n">
        <f aca="false">IF(OR(AN1047172="2022-2023",AN1047172=2022), 1, 0)</f>
        <v>1</v>
      </c>
      <c r="AN1047172" s="36" t="s">
        <v>68</v>
      </c>
      <c r="AO1047172" s="36" t="n">
        <f aca="false">VLOOKUP($I1047172,'[1]Price List, Weapons &amp; Items'!B$1:F$1048576,5,0)</f>
        <v>1</v>
      </c>
      <c r="AP1047172" s="36" t="n">
        <f aca="false">IF(AND(AO1047172=1,M1047172="undisclosed")=TRUE(),1,0)</f>
        <v>0</v>
      </c>
      <c r="AQ1047172" s="36" t="n">
        <f aca="false">IF(AND(AO1047172=1,N1047172="undisclosed")=TRUE(),1,0)</f>
        <v>0</v>
      </c>
      <c r="AR1047172" s="36" t="n">
        <f aca="false">IFERROR(IF(SEARCH("ammuni",I1047172,1)&gt;0,1,0),0)</f>
        <v>0</v>
      </c>
      <c r="AS1047172" s="5" t="str">
        <f aca="false">VLOOKUP($I1047172,'[1]Price List, Weapons &amp; Items'!B$1:L$1048576,COLUMN('[1]Price List, Weapons &amp; Items'!$J$11)-1,0)</f>
        <v>Military media (incl. websites)</v>
      </c>
      <c r="AT1047172" s="5" t="str">
        <f aca="false">IF(I1047172=".",".",VLOOKUP($I1047172,'[1]Price List, Weapons &amp; Items'!B$1:J$1048576,3,0))</f>
        <v>155mm howitzer</v>
      </c>
      <c r="AU1047172" s="13" t="str">
        <f aca="true">IF(AG1047172=1,(OFFSET(I1047172,0,0,COUNTIF(#REF!,A1047172),1)),"")</f>
        <v/>
      </c>
      <c r="AV1047172" s="5" t="n">
        <f aca="false">VLOOKUP($I1047172,'[1]Price List, Weapons &amp; Items'!B$1:L$1048576,COLUMN('[1]Price List, Weapons &amp; Items'!$L$11)-1,0)</f>
        <v>0</v>
      </c>
      <c r="AW1047172" s="5" t="n">
        <f aca="false">IF(U1047172="Yes",1,0)</f>
        <v>1</v>
      </c>
      <c r="AX1047172" s="5" t="n">
        <f aca="false">IF(D1047172="Military",IF(OR(IFERROR(SEARCH("equipment",E1047172,1),0)&gt;0,IFERROR(SEARCH("weapons",E1047172,1),0)&gt;0),1,0),0)</f>
        <v>1</v>
      </c>
      <c r="AY1047172" s="5" t="str">
        <f aca="false">IFERROR(IF(VALUE(TEXT(C1047172,"mm"))=IF(AK1047172&gt;12,AK1047172-12,AK1047172),".",IF(TEXT(C1047172,"mm")="01",".",1)),"Value is not in date format")</f>
        <v>.</v>
      </c>
      <c r="AZ1047172" s="5" t="str">
        <f aca="false">IF(AND(A1047172=A1047171,C1047172=C1047171)=TRUE(),IF(F1047172=F1047171,".","1"),".")</f>
        <v>.</v>
      </c>
      <c r="BA1047172" s="5" t="str">
        <f aca="false">IF(AND(_xlfn.ISFORMULA(R1047172),_xlfn.ISFORMULA(S1047172),_xlfn.ISFORMULA(T1047172))=TRUE(),".",1)</f>
        <v>.</v>
      </c>
      <c r="BB1047172" s="5" t="str">
        <f aca="false">IF(T1047172&lt;&gt;".",IF(T1047172&gt;S1047172,1,"."),".")</f>
        <v>.</v>
      </c>
      <c r="BC1047172" s="5" t="n">
        <f aca="false">IFERROR(VLOOKUP(B1047172,'[1]Share, Heavy Weapons to Ukraine'!B$1:AA$1048576,COLUMN('[1]Share, Heavy Weapons to Ukraine'!C1047181)-1,0),0)</f>
        <v>1</v>
      </c>
      <c r="BD1047172" s="5" t="n">
        <f aca="false">VLOOKUP(Sheet1!B1047172,'[1]Country Summary (€)'!B$1:F$1048576,COLUMN('[1]Country Summary (€)'!C1047182)-1,FALSE())</f>
        <v>0</v>
      </c>
      <c r="BE1047172" s="5" t="str">
        <f aca="false">IF(AND(AG1047172=1,D1047172="Military",H1047172&lt;&gt;"Not given")=TRUE(),IF(SUMIFS(#REF!,#REF!,A1047172)&gt;0,ABS((SUMIFS(#REF!,#REF!,A1047172)/VLOOKUP("USD",'[1]Exchange Rates'!B$1:C$1048576,2,0)))/S1047172,"."),".")</f>
        <v>.</v>
      </c>
      <c r="BF1047172" s="1" t="str">
        <f aca="false">IF(AND(AG1047172=1,D1047172="Military",H1047172&lt;&gt;"Not given")=TRUE(),IF(SUMIFS(#REF!,#REF!,A1047172)&gt;0,IF((ABS((SUMIFS(#REF!,#REF!,A1047172)/VLOOKUP("USD",'[1]Exchange Rates'!B$1:C$1048576,2,0)))/S1047172)&gt;1,(SUMIFS(#REF!,#REF!,A1047172)-S1047172)/S1047172,(S1047172-SUMIFS(#REF!,#REF!,A1047172))/SUMIFS(#REF!,#REF!,A1047172)),"."),".")</f>
        <v>.</v>
      </c>
    </row>
    <row r="1047173" customFormat="false" ht="15.75" hidden="false" customHeight="true" outlineLevel="0" collapsed="false">
      <c r="A1047173" s="37" t="s">
        <v>479</v>
      </c>
      <c r="B1047173" s="37" t="s">
        <v>57</v>
      </c>
      <c r="C1047173" s="38" t="n">
        <v>44932</v>
      </c>
      <c r="D1047173" s="37" t="s">
        <v>105</v>
      </c>
      <c r="E1047173" s="37" t="s">
        <v>370</v>
      </c>
      <c r="F1047173" s="90" t="s">
        <v>481</v>
      </c>
      <c r="G1047173" s="5" t="s">
        <v>61</v>
      </c>
      <c r="H1047173" s="53" t="n">
        <v>2850000000</v>
      </c>
      <c r="I1047173" s="1" t="s">
        <v>222</v>
      </c>
      <c r="J1047173" s="7" t="str">
        <f aca="false">VLOOKUP($I1047173,'[1]Price List, Weapons &amp; Items'!B$1:C$1048576,2,0)</f>
        <v>Military equipment</v>
      </c>
      <c r="K1047173" s="7" t="str">
        <f aca="false">IF(I1047173=".",I1047173,VLOOKUP($I1047173,'[1]Price List, Weapons &amp; Items'!B$1:D$1048576,3,0))</f>
        <v>Military equipment</v>
      </c>
      <c r="L1047173" s="8" t="n">
        <f aca="false">VLOOKUP(I1047173,'[1]Price List, Weapons &amp; Items'!B$1:E$1048576,4,0)</f>
        <v>0</v>
      </c>
      <c r="M1047173" s="9" t="n">
        <v>18</v>
      </c>
      <c r="N1047173" s="9" t="s">
        <v>166</v>
      </c>
      <c r="O1047173" s="9" t="n">
        <f aca="false">VLOOKUP($I1047173,'[1]Price List, Weapons &amp; Items'!B$1:G$1048576,6,0)</f>
        <v>350000</v>
      </c>
      <c r="P1047173" s="6" t="str">
        <f aca="false">IF(TYPE(M1047173)=1,IF(TYPE(O1047173)=1,M1047173*O1047173,"No price"),".")</f>
        <v>No price</v>
      </c>
      <c r="Q1047173" s="6" t="str">
        <f aca="false">IF(TYPE(N1047173)=1,IF(TYPE(O1047173)=1,N1047173*O1047173,"No price"),".")</f>
        <v>.</v>
      </c>
      <c r="R1047173" s="6" t="str">
        <f aca="false">IF(AG1047173=1,IF(H1047173&lt;&gt;"Not given",H1047173,IF(TYPE(H1047173)=2,IF(SUMIFS(#REF!,#REF!,A1047173)&gt;0,SUMIFS(#REF!,#REF!,A1047173),"."),"Format error")),"")</f>
        <v/>
      </c>
      <c r="S1047173" s="6" t="str">
        <f aca="false">IF(AND(AG1047173=1,R1047173&lt;&gt;".")=TRUE(),R1047173/VLOOKUP(G1047173,'[1]Exchange Rates'!B$1:C$1048576,2,0),IF(R1047173=".",".",""))</f>
        <v/>
      </c>
      <c r="T1047173" s="6" t="str">
        <f aca="false">IF(AG1047173=1,IF(AI1047173="Value is not given at all",".",IF(AI1047173="Value is given by the source",S1047173,IF(AI1047173="Value is calculated with prices",(IF(SUMIFS(#REF!,#REF!,A1047173)&gt;0,SUMIFS(#REF!,#REF!,A1047173),"."))/VLOOKUP("USD",'[1]Exchange Rates'!B$1:C$1048576,2,0),"Error with coding"))),"")</f>
        <v/>
      </c>
      <c r="U1047173" s="5" t="s">
        <v>63</v>
      </c>
      <c r="V1047173" s="34" t="s">
        <v>482</v>
      </c>
      <c r="W1047173" s="34" t="s">
        <v>95</v>
      </c>
      <c r="X1047173" s="45" t="s">
        <v>99</v>
      </c>
      <c r="Y1047173" s="45" t="s">
        <v>128</v>
      </c>
      <c r="Z1047173" s="5" t="n">
        <v>0</v>
      </c>
      <c r="AA1047173" s="5" t="n">
        <v>0</v>
      </c>
      <c r="AB1047173" s="5" t="n">
        <f aca="false">IF(AND(D1047173="Humanitarian", AE1047173&lt;&gt;"."), 1, 0)</f>
        <v>0</v>
      </c>
      <c r="AC1047173" s="5" t="n">
        <f aca="false">IF(OR(M1047173="undisclosed", M1047173="."), 0, IF(M1047173=N1047173, 1, 0))</f>
        <v>0</v>
      </c>
      <c r="AD1047173" s="5" t="n">
        <v>0</v>
      </c>
      <c r="AE1047173" s="1" t="s">
        <v>62</v>
      </c>
      <c r="AF1047173" s="12" t="str">
        <f aca="false">""</f>
        <v/>
      </c>
      <c r="AG1047173" s="36" t="n">
        <v>0</v>
      </c>
      <c r="AH1047173" s="36" t="s">
        <v>66</v>
      </c>
      <c r="AI1047173" s="36" t="s">
        <v>67</v>
      </c>
      <c r="AJ1047173" s="36" t="n">
        <v>1</v>
      </c>
      <c r="AK1047173" s="36" t="n">
        <v>13</v>
      </c>
      <c r="AL1047173" s="36" t="n">
        <v>0</v>
      </c>
      <c r="AM1047173" s="36" t="n">
        <f aca="false">IF(OR(AN1047173="2022-2023",AN1047173=2022), 1, 0)</f>
        <v>1</v>
      </c>
      <c r="AN1047173" s="36" t="s">
        <v>68</v>
      </c>
      <c r="AO1047173" s="36" t="n">
        <f aca="false">VLOOKUP($I1047173,'[1]Price List, Weapons &amp; Items'!B$1:F$1048576,5,0)</f>
        <v>0</v>
      </c>
      <c r="AP1047173" s="36" t="n">
        <f aca="false">IF(AND(AO1047173=1,M1047173="undisclosed")=TRUE(),1,0)</f>
        <v>0</v>
      </c>
      <c r="AQ1047173" s="36" t="n">
        <f aca="false">IF(AND(AO1047173=1,N1047173="undisclosed")=TRUE(),1,0)</f>
        <v>0</v>
      </c>
      <c r="AR1047173" s="36" t="n">
        <f aca="false">IFERROR(IF(SEARCH("ammuni",I1047173,1)&gt;0,1,0),0)</f>
        <v>0</v>
      </c>
      <c r="AS1047173" s="5" t="str">
        <f aca="false">VLOOKUP($I1047173,'[1]Price List, Weapons &amp; Items'!B$1:L$1048576,COLUMN('[1]Price List, Weapons &amp; Items'!$J$11)-1,0)</f>
        <v>Media reports (incl. social media)</v>
      </c>
      <c r="AT1047173" s="5" t="str">
        <f aca="false">IF(I1047173=".",".",VLOOKUP($I1047173,'[1]Price List, Weapons &amp; Items'!B$1:J$1048576,3,0))</f>
        <v>Military equipment</v>
      </c>
      <c r="AU1047173" s="13" t="str">
        <f aca="true">IF(AG1047173=1,(OFFSET(I1047173,0,0,COUNTIF(#REF!,A1047173),1)),"")</f>
        <v/>
      </c>
      <c r="AV1047173" s="5" t="n">
        <f aca="false">VLOOKUP($I1047173,'[1]Price List, Weapons &amp; Items'!B$1:L$1048576,COLUMN('[1]Price List, Weapons &amp; Items'!$L$11)-1,0)</f>
        <v>0</v>
      </c>
      <c r="AW1047173" s="5" t="n">
        <f aca="false">IF(U1047173="Yes",1,0)</f>
        <v>1</v>
      </c>
      <c r="AX1047173" s="5" t="n">
        <f aca="false">IF(D1047173="Military",IF(OR(IFERROR(SEARCH("equipment",E1047173,1),0)&gt;0,IFERROR(SEARCH("weapons",E1047173,1),0)&gt;0),1,0),0)</f>
        <v>1</v>
      </c>
      <c r="AY1047173" s="5" t="str">
        <f aca="false">IFERROR(IF(VALUE(TEXT(C1047173,"mm"))=IF(AK1047173&gt;12,AK1047173-12,AK1047173),".",IF(TEXT(C1047173,"mm")="01",".",1)),"Value is not in date format")</f>
        <v>.</v>
      </c>
      <c r="AZ1047173" s="5" t="str">
        <f aca="false">IF(AND(A1047173=A1047172,C1047173=C1047172)=TRUE(),IF(F1047173=F1047172,".","1"),".")</f>
        <v>.</v>
      </c>
      <c r="BA1047173" s="5" t="str">
        <f aca="false">IF(AND(_xlfn.ISFORMULA(R1047173),_xlfn.ISFORMULA(S1047173),_xlfn.ISFORMULA(T1047173))=TRUE(),".",1)</f>
        <v>.</v>
      </c>
      <c r="BB1047173" s="5" t="str">
        <f aca="false">IF(T1047173&lt;&gt;".",IF(T1047173&gt;S1047173,1,"."),".")</f>
        <v>.</v>
      </c>
      <c r="BC1047173" s="5" t="n">
        <f aca="false">IFERROR(VLOOKUP(B1047173,'[1]Share, Heavy Weapons to Ukraine'!B$1:AA$1048576,COLUMN('[1]Share, Heavy Weapons to Ukraine'!C1047182)-1,0),0)</f>
        <v>1</v>
      </c>
      <c r="BD1047173" s="5" t="n">
        <f aca="false">VLOOKUP(Sheet1!B1047173,'[1]Country Summary (€)'!B$1:F$1048576,COLUMN('[1]Country Summary (€)'!C1047183)-1,FALSE())</f>
        <v>0</v>
      </c>
      <c r="BE1047173" s="5" t="str">
        <f aca="false">IF(AND(AG1047173=1,D1047173="Military",H1047173&lt;&gt;"Not given")=TRUE(),IF(SUMIFS(#REF!,#REF!,A1047173)&gt;0,ABS((SUMIFS(#REF!,#REF!,A1047173)/VLOOKUP("USD",'[1]Exchange Rates'!B$1:C$1048576,2,0)))/S1047173,"."),".")</f>
        <v>.</v>
      </c>
      <c r="BF1047173" s="1" t="str">
        <f aca="false">IF(AND(AG1047173=1,D1047173="Military",H1047173&lt;&gt;"Not given")=TRUE(),IF(SUMIFS(#REF!,#REF!,A1047173)&gt;0,IF((ABS((SUMIFS(#REF!,#REF!,A1047173)/VLOOKUP("USD",'[1]Exchange Rates'!B$1:C$1048576,2,0)))/S1047173)&gt;1,(SUMIFS(#REF!,#REF!,A1047173)-S1047173)/S1047173,(S1047173-SUMIFS(#REF!,#REF!,A1047173))/SUMIFS(#REF!,#REF!,A1047173)),"."),".")</f>
        <v>.</v>
      </c>
    </row>
    <row r="1047174" customFormat="false" ht="15.75" hidden="false" customHeight="true" outlineLevel="0" collapsed="false">
      <c r="A1047174" s="37" t="s">
        <v>479</v>
      </c>
      <c r="B1047174" s="37" t="s">
        <v>57</v>
      </c>
      <c r="C1047174" s="38" t="n">
        <v>44932</v>
      </c>
      <c r="D1047174" s="37" t="s">
        <v>105</v>
      </c>
      <c r="E1047174" s="37" t="s">
        <v>370</v>
      </c>
      <c r="F1047174" s="90" t="s">
        <v>481</v>
      </c>
      <c r="G1047174" s="5" t="s">
        <v>61</v>
      </c>
      <c r="H1047174" s="53" t="n">
        <v>2850000000</v>
      </c>
      <c r="I1047174" s="1" t="s">
        <v>147</v>
      </c>
      <c r="J1047174" s="7" t="str">
        <f aca="false">VLOOKUP($I1047174,'[1]Price List, Weapons &amp; Items'!B$1:C$1048576,2,0)</f>
        <v>Ammunition for heavy weapon</v>
      </c>
      <c r="K1047174" s="7" t="str">
        <f aca="false">IF(I1047174=".",I1047174,VLOOKUP($I1047174,'[1]Price List, Weapons &amp; Items'!B$1:D$1048576,3,0))</f>
        <v>155mm howitzer ammunition</v>
      </c>
      <c r="L1047174" s="8" t="n">
        <f aca="false">VLOOKUP(I1047174,'[1]Price List, Weapons &amp; Items'!B$1:E$1048576,4,0)</f>
        <v>0</v>
      </c>
      <c r="M1047174" s="9" t="n">
        <v>70000</v>
      </c>
      <c r="N1047174" s="9" t="s">
        <v>166</v>
      </c>
      <c r="O1047174" s="9" t="n">
        <f aca="false">VLOOKUP($I1047174,'[1]Price List, Weapons &amp; Items'!B$1:G$1048576,6,0)</f>
        <v>3800</v>
      </c>
      <c r="P1047174" s="6" t="str">
        <f aca="false">IF(TYPE(M1047174)=1,IF(TYPE(O1047174)=1,M1047174*O1047174,"No price"),".")</f>
        <v>No price</v>
      </c>
      <c r="Q1047174" s="6" t="str">
        <f aca="false">IF(TYPE(N1047174)=1,IF(TYPE(O1047174)=1,N1047174*O1047174,"No price"),".")</f>
        <v>.</v>
      </c>
      <c r="R1047174" s="6" t="str">
        <f aca="false">IF(AG1047174=1,IF(H1047174&lt;&gt;"Not given",H1047174,IF(TYPE(H1047174)=2,IF(SUMIFS(#REF!,#REF!,A1047174)&gt;0,SUMIFS(#REF!,#REF!,A1047174),"."),"Format error")),"")</f>
        <v/>
      </c>
      <c r="S1047174" s="6" t="str">
        <f aca="false">IF(AND(AG1047174=1,R1047174&lt;&gt;".")=TRUE(),R1047174/VLOOKUP(G1047174,'[1]Exchange Rates'!B$1:C$1048576,2,0),IF(R1047174=".",".",""))</f>
        <v/>
      </c>
      <c r="T1047174" s="6" t="str">
        <f aca="false">IF(AG1047174=1,IF(AI1047174="Value is not given at all",".",IF(AI1047174="Value is given by the source",S1047174,IF(AI1047174="Value is calculated with prices",(IF(SUMIFS(#REF!,#REF!,A1047174)&gt;0,SUMIFS(#REF!,#REF!,A1047174),"."))/VLOOKUP("USD",'[1]Exchange Rates'!B$1:C$1048576,2,0),"Error with coding"))),"")</f>
        <v/>
      </c>
      <c r="U1047174" s="5" t="s">
        <v>63</v>
      </c>
      <c r="V1047174" s="34" t="s">
        <v>482</v>
      </c>
      <c r="W1047174" s="34" t="s">
        <v>95</v>
      </c>
      <c r="X1047174" s="45" t="s">
        <v>99</v>
      </c>
      <c r="Y1047174" s="45" t="s">
        <v>130</v>
      </c>
      <c r="Z1047174" s="5" t="n">
        <v>0</v>
      </c>
      <c r="AA1047174" s="5" t="n">
        <v>0</v>
      </c>
      <c r="AB1047174" s="5" t="n">
        <f aca="false">IF(AND(D1047174="Humanitarian", AE1047174&lt;&gt;"."), 1, 0)</f>
        <v>0</v>
      </c>
      <c r="AC1047174" s="5" t="n">
        <f aca="false">IF(OR(M1047174="undisclosed", M1047174="."), 0, IF(M1047174=N1047174, 1, 0))</f>
        <v>0</v>
      </c>
      <c r="AD1047174" s="5" t="n">
        <v>0</v>
      </c>
      <c r="AE1047174" s="1" t="s">
        <v>62</v>
      </c>
      <c r="AF1047174" s="12" t="str">
        <f aca="false">""</f>
        <v/>
      </c>
      <c r="AG1047174" s="36" t="n">
        <v>0</v>
      </c>
      <c r="AH1047174" s="36" t="s">
        <v>66</v>
      </c>
      <c r="AI1047174" s="36" t="s">
        <v>67</v>
      </c>
      <c r="AJ1047174" s="36" t="n">
        <v>1</v>
      </c>
      <c r="AK1047174" s="36" t="n">
        <v>13</v>
      </c>
      <c r="AL1047174" s="36" t="n">
        <v>0</v>
      </c>
      <c r="AM1047174" s="36" t="n">
        <f aca="false">IF(OR(AN1047174="2022-2023",AN1047174=2022), 1, 0)</f>
        <v>1</v>
      </c>
      <c r="AN1047174" s="36" t="s">
        <v>68</v>
      </c>
      <c r="AO1047174" s="36" t="n">
        <f aca="false">VLOOKUP($I1047174,'[1]Price List, Weapons &amp; Items'!B$1:F$1048576,5,0)</f>
        <v>1</v>
      </c>
      <c r="AP1047174" s="36" t="n">
        <f aca="false">IF(AND(AO1047174=1,M1047174="undisclosed")=TRUE(),1,0)</f>
        <v>0</v>
      </c>
      <c r="AQ1047174" s="36" t="n">
        <f aca="false">IF(AND(AO1047174=1,N1047174="undisclosed")=TRUE(),1,0)</f>
        <v>1</v>
      </c>
      <c r="AR1047174" s="36" t="n">
        <f aca="false">IFERROR(IF(SEARCH("ammuni",I1047174,1)&gt;0,1,0),0)</f>
        <v>0</v>
      </c>
      <c r="AS1047174" s="5" t="str">
        <f aca="false">VLOOKUP($I1047174,'[1]Price List, Weapons &amp; Items'!B$1:L$1048576,COLUMN('[1]Price List, Weapons &amp; Items'!$J$11)-1,0)</f>
        <v>Government information</v>
      </c>
      <c r="AT1047174" s="5" t="str">
        <f aca="false">IF(I1047174=".",".",VLOOKUP($I1047174,'[1]Price List, Weapons &amp; Items'!B$1:J$1048576,3,0))</f>
        <v>155mm howitzer ammunition</v>
      </c>
      <c r="AU1047174" s="13" t="str">
        <f aca="true">IF(AG1047174=1,(OFFSET(I1047174,0,0,COUNTIF(#REF!,A1047174),1)),"")</f>
        <v/>
      </c>
      <c r="AV1047174" s="5" t="n">
        <f aca="false">VLOOKUP($I1047174,'[1]Price List, Weapons &amp; Items'!B$1:L$1048576,COLUMN('[1]Price List, Weapons &amp; Items'!$L$11)-1,0)</f>
        <v>0</v>
      </c>
      <c r="AW1047174" s="5" t="n">
        <f aca="false">IF(U1047174="Yes",1,0)</f>
        <v>1</v>
      </c>
      <c r="AX1047174" s="5" t="n">
        <f aca="false">IF(D1047174="Military",IF(OR(IFERROR(SEARCH("equipment",E1047174,1),0)&gt;0,IFERROR(SEARCH("weapons",E1047174,1),0)&gt;0),1,0),0)</f>
        <v>1</v>
      </c>
      <c r="AY1047174" s="5" t="str">
        <f aca="false">IFERROR(IF(VALUE(TEXT(C1047174,"mm"))=IF(AK1047174&gt;12,AK1047174-12,AK1047174),".",IF(TEXT(C1047174,"mm")="01",".",1)),"Value is not in date format")</f>
        <v>.</v>
      </c>
      <c r="AZ1047174" s="5" t="str">
        <f aca="false">IF(AND(A1047174=A1047173,C1047174=C1047173)=TRUE(),IF(F1047174=F1047173,".","1"),".")</f>
        <v>.</v>
      </c>
      <c r="BA1047174" s="5" t="str">
        <f aca="false">IF(AND(_xlfn.ISFORMULA(R1047174),_xlfn.ISFORMULA(S1047174),_xlfn.ISFORMULA(T1047174))=TRUE(),".",1)</f>
        <v>.</v>
      </c>
      <c r="BB1047174" s="5" t="str">
        <f aca="false">IF(T1047174&lt;&gt;".",IF(T1047174&gt;S1047174,1,"."),".")</f>
        <v>.</v>
      </c>
      <c r="BC1047174" s="5" t="n">
        <f aca="false">IFERROR(VLOOKUP(B1047174,'[1]Share, Heavy Weapons to Ukraine'!B$1:AA$1048576,COLUMN('[1]Share, Heavy Weapons to Ukraine'!C1047183)-1,0),0)</f>
        <v>1</v>
      </c>
      <c r="BD1047174" s="5" t="n">
        <f aca="false">VLOOKUP(Sheet1!B1047174,'[1]Country Summary (€)'!B$1:F$1048576,COLUMN('[1]Country Summary (€)'!C1047184)-1,FALSE())</f>
        <v>0</v>
      </c>
      <c r="BE1047174" s="5" t="str">
        <f aca="false">IF(AND(AG1047174=1,D1047174="Military",H1047174&lt;&gt;"Not given")=TRUE(),IF(SUMIFS(#REF!,#REF!,A1047174)&gt;0,ABS((SUMIFS(#REF!,#REF!,A1047174)/VLOOKUP("USD",'[1]Exchange Rates'!B$1:C$1048576,2,0)))/S1047174,"."),".")</f>
        <v>.</v>
      </c>
      <c r="BF1047174" s="1" t="str">
        <f aca="false">IF(AND(AG1047174=1,D1047174="Military",H1047174&lt;&gt;"Not given")=TRUE(),IF(SUMIFS(#REF!,#REF!,A1047174)&gt;0,IF((ABS((SUMIFS(#REF!,#REF!,A1047174)/VLOOKUP("USD",'[1]Exchange Rates'!B$1:C$1048576,2,0)))/S1047174)&gt;1,(SUMIFS(#REF!,#REF!,A1047174)-S1047174)/S1047174,(S1047174-SUMIFS(#REF!,#REF!,A1047174))/SUMIFS(#REF!,#REF!,A1047174)),"."),".")</f>
        <v>.</v>
      </c>
    </row>
    <row r="1047175" customFormat="false" ht="15.75" hidden="false" customHeight="true" outlineLevel="0" collapsed="false">
      <c r="A1047175" s="37" t="s">
        <v>479</v>
      </c>
      <c r="B1047175" s="37" t="s">
        <v>57</v>
      </c>
      <c r="C1047175" s="38" t="n">
        <v>44932</v>
      </c>
      <c r="D1047175" s="37" t="s">
        <v>105</v>
      </c>
      <c r="E1047175" s="37" t="s">
        <v>370</v>
      </c>
      <c r="F1047175" s="90" t="s">
        <v>481</v>
      </c>
      <c r="G1047175" s="5" t="s">
        <v>61</v>
      </c>
      <c r="H1047175" s="53" t="n">
        <v>2850000000</v>
      </c>
      <c r="I1047175" s="1" t="s">
        <v>452</v>
      </c>
      <c r="J1047175" s="7" t="str">
        <f aca="false">VLOOKUP($I1047175,'[1]Price List, Weapons &amp; Items'!B$1:C$1048576,2,0)</f>
        <v>Ammunition for heavy weapon</v>
      </c>
      <c r="K1047175" s="7" t="str">
        <f aca="false">IF(I1047175=".",I1047175,VLOOKUP($I1047175,'[1]Price List, Weapons &amp; Items'!B$1:D$1048576,3,0))</f>
        <v>artillery round</v>
      </c>
      <c r="L1047175" s="8" t="n">
        <f aca="false">VLOOKUP(I1047175,'[1]Price List, Weapons &amp; Items'!B$1:E$1048576,4,0)</f>
        <v>0</v>
      </c>
      <c r="M1047175" s="9" t="n">
        <v>500</v>
      </c>
      <c r="N1047175" s="9" t="s">
        <v>166</v>
      </c>
      <c r="O1047175" s="9" t="n">
        <f aca="false">VLOOKUP($I1047175,'[1]Price List, Weapons &amp; Items'!B$1:G$1048576,6,0)</f>
        <v>112800</v>
      </c>
      <c r="P1047175" s="6" t="str">
        <f aca="false">IF(TYPE(M1047175)=1,IF(TYPE(O1047175)=1,M1047175*O1047175,"No price"),".")</f>
        <v>No price</v>
      </c>
      <c r="Q1047175" s="6" t="str">
        <f aca="false">IF(TYPE(N1047175)=1,IF(TYPE(O1047175)=1,N1047175*O1047175,"No price"),".")</f>
        <v>.</v>
      </c>
      <c r="R1047175" s="6" t="str">
        <f aca="false">IF(AG1047175=1,IF(H1047175&lt;&gt;"Not given",H1047175,IF(TYPE(H1047175)=2,IF(SUMIFS(#REF!,#REF!,A1047175)&gt;0,SUMIFS(#REF!,#REF!,A1047175),"."),"Format error")),"")</f>
        <v/>
      </c>
      <c r="S1047175" s="6" t="str">
        <f aca="false">IF(AND(AG1047175=1,R1047175&lt;&gt;".")=TRUE(),R1047175/VLOOKUP(G1047175,'[1]Exchange Rates'!B$1:C$1048576,2,0),IF(R1047175=".",".",""))</f>
        <v/>
      </c>
      <c r="T1047175" s="6" t="str">
        <f aca="false">IF(AG1047175=1,IF(AI1047175="Value is not given at all",".",IF(AI1047175="Value is given by the source",S1047175,IF(AI1047175="Value is calculated with prices",(IF(SUMIFS(#REF!,#REF!,A1047175)&gt;0,SUMIFS(#REF!,#REF!,A1047175),"."))/VLOOKUP("USD",'[1]Exchange Rates'!B$1:C$1048576,2,0),"Error with coding"))),"")</f>
        <v/>
      </c>
      <c r="U1047175" s="5" t="s">
        <v>63</v>
      </c>
      <c r="V1047175" s="34" t="s">
        <v>482</v>
      </c>
      <c r="W1047175" s="34" t="s">
        <v>95</v>
      </c>
      <c r="X1047175" s="45" t="s">
        <v>99</v>
      </c>
      <c r="Y1047175" s="45" t="s">
        <v>132</v>
      </c>
      <c r="Z1047175" s="5" t="n">
        <v>0</v>
      </c>
      <c r="AA1047175" s="5" t="n">
        <v>0</v>
      </c>
      <c r="AB1047175" s="5" t="n">
        <f aca="false">IF(AND(D1047175="Humanitarian", AE1047175&lt;&gt;"."), 1, 0)</f>
        <v>0</v>
      </c>
      <c r="AC1047175" s="5" t="n">
        <f aca="false">IF(OR(M1047175="undisclosed", M1047175="."), 0, IF(M1047175=N1047175, 1, 0))</f>
        <v>0</v>
      </c>
      <c r="AD1047175" s="5" t="n">
        <v>0</v>
      </c>
      <c r="AE1047175" s="1" t="s">
        <v>62</v>
      </c>
      <c r="AF1047175" s="12" t="str">
        <f aca="false">""</f>
        <v/>
      </c>
      <c r="AG1047175" s="36" t="n">
        <v>0</v>
      </c>
      <c r="AH1047175" s="36" t="s">
        <v>66</v>
      </c>
      <c r="AI1047175" s="36" t="s">
        <v>67</v>
      </c>
      <c r="AJ1047175" s="36" t="n">
        <v>1</v>
      </c>
      <c r="AK1047175" s="36" t="n">
        <v>13</v>
      </c>
      <c r="AL1047175" s="36" t="n">
        <v>0</v>
      </c>
      <c r="AM1047175" s="36" t="n">
        <f aca="false">IF(OR(AN1047175="2022-2023",AN1047175=2022), 1, 0)</f>
        <v>1</v>
      </c>
      <c r="AN1047175" s="36" t="s">
        <v>68</v>
      </c>
      <c r="AO1047175" s="36" t="n">
        <f aca="false">VLOOKUP($I1047175,'[1]Price List, Weapons &amp; Items'!B$1:F$1048576,5,0)</f>
        <v>0</v>
      </c>
      <c r="AP1047175" s="36" t="n">
        <f aca="false">IF(AND(AO1047175=1,M1047175="undisclosed")=TRUE(),1,0)</f>
        <v>0</v>
      </c>
      <c r="AQ1047175" s="36" t="n">
        <f aca="false">IF(AND(AO1047175=1,N1047175="undisclosed")=TRUE(),1,0)</f>
        <v>0</v>
      </c>
      <c r="AR1047175" s="36" t="n">
        <f aca="false">IFERROR(IF(SEARCH("ammuni",I1047175,1)&gt;0,1,0),0)</f>
        <v>0</v>
      </c>
      <c r="AS1047175" s="5" t="str">
        <f aca="false">VLOOKUP($I1047175,'[1]Price List, Weapons &amp; Items'!B$1:L$1048576,COLUMN('[1]Price List, Weapons &amp; Items'!$J$11)-1,0)</f>
        <v>Miscellaneous</v>
      </c>
      <c r="AT1047175" s="5" t="str">
        <f aca="false">IF(I1047175=".",".",VLOOKUP($I1047175,'[1]Price List, Weapons &amp; Items'!B$1:J$1048576,3,0))</f>
        <v>artillery round</v>
      </c>
      <c r="AU1047175" s="13" t="str">
        <f aca="true">IF(AG1047175=1,(OFFSET(I1047175,0,0,COUNTIF(#REF!,A1047175),1)),"")</f>
        <v/>
      </c>
      <c r="AV1047175" s="5" t="n">
        <f aca="false">VLOOKUP($I1047175,'[1]Price List, Weapons &amp; Items'!B$1:L$1048576,COLUMN('[1]Price List, Weapons &amp; Items'!$L$11)-1,0)</f>
        <v>0</v>
      </c>
      <c r="AW1047175" s="5" t="n">
        <f aca="false">IF(U1047175="Yes",1,0)</f>
        <v>1</v>
      </c>
      <c r="AX1047175" s="5" t="n">
        <f aca="false">IF(D1047175="Military",IF(OR(IFERROR(SEARCH("equipment",E1047175,1),0)&gt;0,IFERROR(SEARCH("weapons",E1047175,1),0)&gt;0),1,0),0)</f>
        <v>1</v>
      </c>
      <c r="AY1047175" s="5" t="str">
        <f aca="false">IFERROR(IF(VALUE(TEXT(C1047175,"mm"))=IF(AK1047175&gt;12,AK1047175-12,AK1047175),".",IF(TEXT(C1047175,"mm")="01",".",1)),"Value is not in date format")</f>
        <v>.</v>
      </c>
      <c r="AZ1047175" s="5" t="str">
        <f aca="false">IF(AND(A1047175=A1047174,C1047175=C1047174)=TRUE(),IF(F1047175=F1047174,".","1"),".")</f>
        <v>.</v>
      </c>
      <c r="BA1047175" s="5" t="str">
        <f aca="false">IF(AND(_xlfn.ISFORMULA(R1047175),_xlfn.ISFORMULA(S1047175),_xlfn.ISFORMULA(T1047175))=TRUE(),".",1)</f>
        <v>.</v>
      </c>
      <c r="BB1047175" s="5" t="str">
        <f aca="false">IF(T1047175&lt;&gt;".",IF(T1047175&gt;S1047175,1,"."),".")</f>
        <v>.</v>
      </c>
      <c r="BC1047175" s="5" t="n">
        <f aca="false">IFERROR(VLOOKUP(B1047175,'[1]Share, Heavy Weapons to Ukraine'!B$1:AA$1048576,COLUMN('[1]Share, Heavy Weapons to Ukraine'!C1047184)-1,0),0)</f>
        <v>1</v>
      </c>
      <c r="BD1047175" s="5" t="n">
        <f aca="false">VLOOKUP(Sheet1!B1047175,'[1]Country Summary (€)'!B$1:F$1048576,COLUMN('[1]Country Summary (€)'!C1047185)-1,FALSE())</f>
        <v>0</v>
      </c>
      <c r="BE1047175" s="5" t="str">
        <f aca="false">IF(AND(AG1047175=1,D1047175="Military",H1047175&lt;&gt;"Not given")=TRUE(),IF(SUMIFS(#REF!,#REF!,A1047175)&gt;0,ABS((SUMIFS(#REF!,#REF!,A1047175)/VLOOKUP("USD",'[1]Exchange Rates'!B$1:C$1048576,2,0)))/S1047175,"."),".")</f>
        <v>.</v>
      </c>
      <c r="BF1047175" s="1" t="str">
        <f aca="false">IF(AND(AG1047175=1,D1047175="Military",H1047175&lt;&gt;"Not given")=TRUE(),IF(SUMIFS(#REF!,#REF!,A1047175)&gt;0,IF((ABS((SUMIFS(#REF!,#REF!,A1047175)/VLOOKUP("USD",'[1]Exchange Rates'!B$1:C$1048576,2,0)))/S1047175)&gt;1,(SUMIFS(#REF!,#REF!,A1047175)-S1047175)/S1047175,(S1047175-SUMIFS(#REF!,#REF!,A1047175))/SUMIFS(#REF!,#REF!,A1047175)),"."),".")</f>
        <v>.</v>
      </c>
    </row>
    <row r="1047176" customFormat="false" ht="15.75" hidden="false" customHeight="true" outlineLevel="0" collapsed="false">
      <c r="A1047176" s="37" t="s">
        <v>479</v>
      </c>
      <c r="B1047176" s="37" t="s">
        <v>57</v>
      </c>
      <c r="C1047176" s="38" t="n">
        <v>44932</v>
      </c>
      <c r="D1047176" s="37" t="s">
        <v>105</v>
      </c>
      <c r="E1047176" s="37" t="s">
        <v>370</v>
      </c>
      <c r="F1047176" s="90" t="s">
        <v>481</v>
      </c>
      <c r="G1047176" s="5" t="s">
        <v>61</v>
      </c>
      <c r="H1047176" s="53" t="n">
        <v>2850000000</v>
      </c>
      <c r="I1047176" s="1" t="s">
        <v>338</v>
      </c>
      <c r="J1047176" s="7" t="str">
        <f aca="false">VLOOKUP($I1047176,'[1]Price List, Weapons &amp; Items'!B$1:C$1048576,2,0)</f>
        <v>Ammunition for heavy weapon</v>
      </c>
      <c r="K1047176" s="7" t="str">
        <f aca="false">IF(I1047176=".",I1047176,VLOOKUP($I1047176,'[1]Price List, Weapons &amp; Items'!B$1:D$1048576,3,0))</f>
        <v>155mm howitzer ammunition</v>
      </c>
      <c r="L1047176" s="8" t="n">
        <f aca="false">VLOOKUP(I1047176,'[1]Price List, Weapons &amp; Items'!B$1:E$1048576,4,0)</f>
        <v>0</v>
      </c>
      <c r="M1047176" s="9" t="n">
        <v>1200</v>
      </c>
      <c r="N1047176" s="9" t="s">
        <v>166</v>
      </c>
      <c r="O1047176" s="9" t="n">
        <f aca="false">VLOOKUP($I1047176,'[1]Price List, Weapons &amp; Items'!B$1:G$1048576,6,0)</f>
        <v>98000</v>
      </c>
      <c r="P1047176" s="6" t="str">
        <f aca="false">IF(TYPE(M1047176)=1,IF(TYPE(O1047176)=1,M1047176*O1047176,"No price"),".")</f>
        <v>No price</v>
      </c>
      <c r="Q1047176" s="6" t="str">
        <f aca="false">IF(TYPE(N1047176)=1,IF(TYPE(O1047176)=1,N1047176*O1047176,"No price"),".")</f>
        <v>.</v>
      </c>
      <c r="R1047176" s="6" t="str">
        <f aca="false">IF(AG1047176=1,IF(H1047176&lt;&gt;"Not given",H1047176,IF(TYPE(H1047176)=2,IF(SUMIFS(#REF!,#REF!,A1047176)&gt;0,SUMIFS(#REF!,#REF!,A1047176),"."),"Format error")),"")</f>
        <v/>
      </c>
      <c r="S1047176" s="6" t="str">
        <f aca="false">IF(AND(AG1047176=1,R1047176&lt;&gt;".")=TRUE(),R1047176/VLOOKUP(G1047176,'[1]Exchange Rates'!B$1:C$1048576,2,0),IF(R1047176=".",".",""))</f>
        <v/>
      </c>
      <c r="T1047176" s="6" t="str">
        <f aca="false">IF(AG1047176=1,IF(AI1047176="Value is not given at all",".",IF(AI1047176="Value is given by the source",S1047176,IF(AI1047176="Value is calculated with prices",(IF(SUMIFS(#REF!,#REF!,A1047176)&gt;0,SUMIFS(#REF!,#REF!,A1047176),"."))/VLOOKUP("USD",'[1]Exchange Rates'!B$1:C$1048576,2,0),"Error with coding"))),"")</f>
        <v/>
      </c>
      <c r="U1047176" s="5" t="s">
        <v>63</v>
      </c>
      <c r="V1047176" s="34" t="s">
        <v>482</v>
      </c>
      <c r="W1047176" s="34" t="s">
        <v>95</v>
      </c>
      <c r="X1047176" s="45" t="s">
        <v>99</v>
      </c>
      <c r="Y1047176" s="45" t="s">
        <v>134</v>
      </c>
      <c r="Z1047176" s="5" t="n">
        <v>0</v>
      </c>
      <c r="AA1047176" s="5" t="n">
        <v>0</v>
      </c>
      <c r="AB1047176" s="5" t="n">
        <f aca="false">IF(AND(D1047176="Humanitarian", AE1047176&lt;&gt;"."), 1, 0)</f>
        <v>0</v>
      </c>
      <c r="AC1047176" s="5" t="n">
        <f aca="false">IF(OR(M1047176="undisclosed", M1047176="."), 0, IF(M1047176=N1047176, 1, 0))</f>
        <v>0</v>
      </c>
      <c r="AD1047176" s="5" t="n">
        <v>0</v>
      </c>
      <c r="AE1047176" s="1" t="s">
        <v>62</v>
      </c>
      <c r="AF1047176" s="12" t="str">
        <f aca="false">""</f>
        <v/>
      </c>
      <c r="AG1047176" s="36" t="n">
        <v>0</v>
      </c>
      <c r="AH1047176" s="36" t="s">
        <v>66</v>
      </c>
      <c r="AI1047176" s="36" t="s">
        <v>67</v>
      </c>
      <c r="AJ1047176" s="36" t="n">
        <v>1</v>
      </c>
      <c r="AK1047176" s="36" t="n">
        <v>13</v>
      </c>
      <c r="AL1047176" s="36" t="n">
        <v>0</v>
      </c>
      <c r="AM1047176" s="36" t="n">
        <f aca="false">IF(OR(AN1047176="2022-2023",AN1047176=2022), 1, 0)</f>
        <v>1</v>
      </c>
      <c r="AN1047176" s="36" t="s">
        <v>68</v>
      </c>
      <c r="AO1047176" s="36" t="n">
        <f aca="false">VLOOKUP($I1047176,'[1]Price List, Weapons &amp; Items'!B$1:F$1048576,5,0)</f>
        <v>1</v>
      </c>
      <c r="AP1047176" s="36" t="n">
        <f aca="false">IF(AND(AO1047176=1,M1047176="undisclosed")=TRUE(),1,0)</f>
        <v>0</v>
      </c>
      <c r="AQ1047176" s="36" t="n">
        <f aca="false">IF(AND(AO1047176=1,N1047176="undisclosed")=TRUE(),1,0)</f>
        <v>1</v>
      </c>
      <c r="AR1047176" s="36" t="n">
        <f aca="false">IFERROR(IF(SEARCH("ammuni",I1047176,1)&gt;0,1,0),0)</f>
        <v>0</v>
      </c>
      <c r="AS1047176" s="5" t="str">
        <f aca="false">VLOOKUP($I1047176,'[1]Price List, Weapons &amp; Items'!B$1:L$1048576,COLUMN('[1]Price List, Weapons &amp; Items'!$J$11)-1,0)</f>
        <v>Government information</v>
      </c>
      <c r="AT1047176" s="5" t="str">
        <f aca="false">IF(I1047176=".",".",VLOOKUP($I1047176,'[1]Price List, Weapons &amp; Items'!B$1:J$1048576,3,0))</f>
        <v>155mm howitzer ammunition</v>
      </c>
      <c r="AU1047176" s="13" t="str">
        <f aca="true">IF(AG1047176=1,(OFFSET(I1047176,0,0,COUNTIF(#REF!,A1047176),1)),"")</f>
        <v/>
      </c>
      <c r="AV1047176" s="5" t="n">
        <f aca="false">VLOOKUP($I1047176,'[1]Price List, Weapons &amp; Items'!B$1:L$1048576,COLUMN('[1]Price List, Weapons &amp; Items'!$L$11)-1,0)</f>
        <v>0</v>
      </c>
      <c r="AW1047176" s="5" t="n">
        <f aca="false">IF(U1047176="Yes",1,0)</f>
        <v>1</v>
      </c>
      <c r="AX1047176" s="5" t="n">
        <f aca="false">IF(D1047176="Military",IF(OR(IFERROR(SEARCH("equipment",E1047176,1),0)&gt;0,IFERROR(SEARCH("weapons",E1047176,1),0)&gt;0),1,0),0)</f>
        <v>1</v>
      </c>
      <c r="AY1047176" s="5" t="str">
        <f aca="false">IFERROR(IF(VALUE(TEXT(C1047176,"mm"))=IF(AK1047176&gt;12,AK1047176-12,AK1047176),".",IF(TEXT(C1047176,"mm")="01",".",1)),"Value is not in date format")</f>
        <v>.</v>
      </c>
      <c r="AZ1047176" s="5" t="str">
        <f aca="false">IF(AND(A1047176=A1047175,C1047176=C1047175)=TRUE(),IF(F1047176=F1047175,".","1"),".")</f>
        <v>.</v>
      </c>
      <c r="BA1047176" s="5" t="str">
        <f aca="false">IF(AND(_xlfn.ISFORMULA(R1047176),_xlfn.ISFORMULA(S1047176),_xlfn.ISFORMULA(T1047176))=TRUE(),".",1)</f>
        <v>.</v>
      </c>
      <c r="BB1047176" s="5" t="str">
        <f aca="false">IF(T1047176&lt;&gt;".",IF(T1047176&gt;S1047176,1,"."),".")</f>
        <v>.</v>
      </c>
      <c r="BC1047176" s="5" t="n">
        <f aca="false">IFERROR(VLOOKUP(B1047176,'[1]Share, Heavy Weapons to Ukraine'!B$1:AA$1048576,COLUMN('[1]Share, Heavy Weapons to Ukraine'!C1047185)-1,0),0)</f>
        <v>1</v>
      </c>
      <c r="BD1047176" s="5" t="n">
        <f aca="false">VLOOKUP(Sheet1!B1047176,'[1]Country Summary (€)'!B$1:F$1048576,COLUMN('[1]Country Summary (€)'!C1047186)-1,FALSE())</f>
        <v>0</v>
      </c>
      <c r="BE1047176" s="5" t="str">
        <f aca="false">IF(AND(AG1047176=1,D1047176="Military",H1047176&lt;&gt;"Not given")=TRUE(),IF(SUMIFS(#REF!,#REF!,A1047176)&gt;0,ABS((SUMIFS(#REF!,#REF!,A1047176)/VLOOKUP("USD",'[1]Exchange Rates'!B$1:C$1048576,2,0)))/S1047176,"."),".")</f>
        <v>.</v>
      </c>
      <c r="BF1047176" s="1" t="str">
        <f aca="false">IF(AND(AG1047176=1,D1047176="Military",H1047176&lt;&gt;"Not given")=TRUE(),IF(SUMIFS(#REF!,#REF!,A1047176)&gt;0,IF((ABS((SUMIFS(#REF!,#REF!,A1047176)/VLOOKUP("USD",'[1]Exchange Rates'!B$1:C$1048576,2,0)))/S1047176)&gt;1,(SUMIFS(#REF!,#REF!,A1047176)-S1047176)/S1047176,(S1047176-SUMIFS(#REF!,#REF!,A1047176))/SUMIFS(#REF!,#REF!,A1047176)),"."),".")</f>
        <v>.</v>
      </c>
    </row>
    <row r="1047177" customFormat="false" ht="15.75" hidden="false" customHeight="true" outlineLevel="0" collapsed="false">
      <c r="A1047177" s="37" t="s">
        <v>479</v>
      </c>
      <c r="B1047177" s="37" t="s">
        <v>57</v>
      </c>
      <c r="C1047177" s="38" t="n">
        <v>44932</v>
      </c>
      <c r="D1047177" s="37" t="s">
        <v>105</v>
      </c>
      <c r="E1047177" s="37" t="s">
        <v>370</v>
      </c>
      <c r="F1047177" s="90" t="s">
        <v>481</v>
      </c>
      <c r="G1047177" s="5" t="s">
        <v>61</v>
      </c>
      <c r="H1047177" s="53" t="n">
        <v>2850000000</v>
      </c>
      <c r="I1047177" s="37" t="s">
        <v>296</v>
      </c>
      <c r="J1047177" s="7" t="str">
        <f aca="false">VLOOKUP($I1047177,'[1]Price List, Weapons &amp; Items'!B$1:C$1048576,2,0)</f>
        <v>Heavy weapon</v>
      </c>
      <c r="K1047177" s="7" t="str">
        <f aca="false">IF(I1047177=".",I1047177,VLOOKUP($I1047177,'[1]Price List, Weapons &amp; Items'!B$1:D$1048576,3,0))</f>
        <v>105mm howitzer</v>
      </c>
      <c r="L1047177" s="8" t="n">
        <f aca="false">VLOOKUP(I1047177,'[1]Price List, Weapons &amp; Items'!B$1:E$1048576,4,0)</f>
        <v>0</v>
      </c>
      <c r="M1047177" s="9" t="n">
        <v>36</v>
      </c>
      <c r="N1047177" s="9" t="s">
        <v>166</v>
      </c>
      <c r="O1047177" s="9" t="n">
        <f aca="false">VLOOKUP($I1047177,'[1]Price List, Weapons &amp; Items'!B$1:G$1048576,6,0)</f>
        <v>1272482.27600255</v>
      </c>
      <c r="P1047177" s="6" t="str">
        <f aca="false">IF(TYPE(M1047177)=1,IF(TYPE(O1047177)=1,M1047177*O1047177,"No price"),".")</f>
        <v>No price</v>
      </c>
      <c r="Q1047177" s="6" t="str">
        <f aca="false">IF(TYPE(N1047177)=1,IF(TYPE(O1047177)=1,N1047177*O1047177,"No price"),".")</f>
        <v>.</v>
      </c>
      <c r="R1047177" s="6" t="str">
        <f aca="false">IF(AG1047177=1,IF(H1047177&lt;&gt;"Not given",H1047177,IF(TYPE(H1047177)=2,IF(SUMIFS(#REF!,#REF!,A1047177)&gt;0,SUMIFS(#REF!,#REF!,A1047177),"."),"Format error")),"")</f>
        <v/>
      </c>
      <c r="S1047177" s="6" t="str">
        <f aca="false">IF(AND(AG1047177=1,R1047177&lt;&gt;".")=TRUE(),R1047177/VLOOKUP(G1047177,'[1]Exchange Rates'!B$1:C$1048576,2,0),IF(R1047177=".",".",""))</f>
        <v/>
      </c>
      <c r="T1047177" s="6" t="str">
        <f aca="false">IF(AG1047177=1,IF(AI1047177="Value is not given at all",".",IF(AI1047177="Value is given by the source",S1047177,IF(AI1047177="Value is calculated with prices",(IF(SUMIFS(#REF!,#REF!,A1047177)&gt;0,SUMIFS(#REF!,#REF!,A1047177),"."))/VLOOKUP("USD",'[1]Exchange Rates'!B$1:C$1048576,2,0),"Error with coding"))),"")</f>
        <v/>
      </c>
      <c r="U1047177" s="5" t="s">
        <v>63</v>
      </c>
      <c r="V1047177" s="34" t="s">
        <v>482</v>
      </c>
      <c r="W1047177" s="34" t="s">
        <v>95</v>
      </c>
      <c r="X1047177" s="45" t="s">
        <v>99</v>
      </c>
      <c r="Y1047177" s="45" t="s">
        <v>136</v>
      </c>
      <c r="Z1047177" s="5" t="n">
        <v>0</v>
      </c>
      <c r="AA1047177" s="5" t="n">
        <v>0</v>
      </c>
      <c r="AB1047177" s="5" t="n">
        <f aca="false">IF(AND(D1047177="Humanitarian", AE1047177&lt;&gt;"."), 1, 0)</f>
        <v>0</v>
      </c>
      <c r="AC1047177" s="5" t="n">
        <f aca="false">IF(OR(M1047177="undisclosed", M1047177="."), 0, IF(M1047177=N1047177, 1, 0))</f>
        <v>0</v>
      </c>
      <c r="AD1047177" s="5" t="n">
        <v>0</v>
      </c>
      <c r="AE1047177" s="1" t="s">
        <v>62</v>
      </c>
      <c r="AF1047177" s="12" t="str">
        <f aca="false">""</f>
        <v/>
      </c>
      <c r="AG1047177" s="36" t="n">
        <v>0</v>
      </c>
      <c r="AH1047177" s="36" t="s">
        <v>66</v>
      </c>
      <c r="AI1047177" s="36" t="s">
        <v>67</v>
      </c>
      <c r="AJ1047177" s="36" t="n">
        <v>1</v>
      </c>
      <c r="AK1047177" s="36" t="n">
        <v>13</v>
      </c>
      <c r="AL1047177" s="36" t="n">
        <v>0</v>
      </c>
      <c r="AM1047177" s="36" t="n">
        <f aca="false">IF(OR(AN1047177="2022-2023",AN1047177=2022), 1, 0)</f>
        <v>1</v>
      </c>
      <c r="AN1047177" s="36" t="s">
        <v>68</v>
      </c>
      <c r="AO1047177" s="36" t="n">
        <f aca="false">VLOOKUP($I1047177,'[1]Price List, Weapons &amp; Items'!B$1:F$1048576,5,0)</f>
        <v>0</v>
      </c>
      <c r="AP1047177" s="36" t="n">
        <f aca="false">IF(AND(AO1047177=1,M1047177="undisclosed")=TRUE(),1,0)</f>
        <v>0</v>
      </c>
      <c r="AQ1047177" s="36" t="n">
        <f aca="false">IF(AND(AO1047177=1,N1047177="undisclosed")=TRUE(),1,0)</f>
        <v>0</v>
      </c>
      <c r="AR1047177" s="36" t="n">
        <f aca="false">IFERROR(IF(SEARCH("ammuni",I1047177,1)&gt;0,1,0),0)</f>
        <v>0</v>
      </c>
      <c r="AS1047177" s="5" t="str">
        <f aca="false">VLOOKUP($I1047177,'[1]Price List, Weapons &amp; Items'!B$1:L$1048576,COLUMN('[1]Price List, Weapons &amp; Items'!$J$11)-1,0)</f>
        <v>Contracts</v>
      </c>
      <c r="AT1047177" s="5" t="str">
        <f aca="false">IF(I1047177=".",".",VLOOKUP($I1047177,'[1]Price List, Weapons &amp; Items'!B$1:J$1048576,3,0))</f>
        <v>105mm howitzer</v>
      </c>
      <c r="AU1047177" s="13" t="str">
        <f aca="true">IF(AG1047177=1,(OFFSET(I1047177,0,0,COUNTIF(#REF!,A1047177),1)),"")</f>
        <v/>
      </c>
      <c r="AV1047177" s="5" t="n">
        <f aca="false">VLOOKUP($I1047177,'[1]Price List, Weapons &amp; Items'!B$1:L$1048576,COLUMN('[1]Price List, Weapons &amp; Items'!$L$11)-1,0)</f>
        <v>0</v>
      </c>
      <c r="AW1047177" s="5" t="n">
        <f aca="false">IF(U1047177="Yes",1,0)</f>
        <v>1</v>
      </c>
      <c r="AX1047177" s="5" t="n">
        <f aca="false">IF(D1047177="Military",IF(OR(IFERROR(SEARCH("equipment",E1047177,1),0)&gt;0,IFERROR(SEARCH("weapons",E1047177,1),0)&gt;0),1,0),0)</f>
        <v>1</v>
      </c>
      <c r="AY1047177" s="5" t="str">
        <f aca="false">IFERROR(IF(VALUE(TEXT(C1047177,"mm"))=IF(AK1047177&gt;12,AK1047177-12,AK1047177),".",IF(TEXT(C1047177,"mm")="01",".",1)),"Value is not in date format")</f>
        <v>.</v>
      </c>
      <c r="AZ1047177" s="5" t="str">
        <f aca="false">IF(AND(A1047177=A1047176,C1047177=C1047176)=TRUE(),IF(F1047177=F1047176,".","1"),".")</f>
        <v>.</v>
      </c>
      <c r="BA1047177" s="5" t="str">
        <f aca="false">IF(AND(_xlfn.ISFORMULA(R1047177),_xlfn.ISFORMULA(S1047177),_xlfn.ISFORMULA(T1047177))=TRUE(),".",1)</f>
        <v>.</v>
      </c>
      <c r="BB1047177" s="5" t="str">
        <f aca="false">IF(T1047177&lt;&gt;".",IF(T1047177&gt;S1047177,1,"."),".")</f>
        <v>.</v>
      </c>
      <c r="BC1047177" s="5" t="n">
        <f aca="false">IFERROR(VLOOKUP(B1047177,'[1]Share, Heavy Weapons to Ukraine'!B$1:AA$1048576,COLUMN('[1]Share, Heavy Weapons to Ukraine'!C1047186)-1,0),0)</f>
        <v>1</v>
      </c>
      <c r="BD1047177" s="5" t="n">
        <f aca="false">VLOOKUP(Sheet1!B1047177,'[1]Country Summary (€)'!B$1:F$1048576,COLUMN('[1]Country Summary (€)'!C1047187)-1,FALSE())</f>
        <v>0</v>
      </c>
      <c r="BE1047177" s="5" t="str">
        <f aca="false">IF(AND(AG1047177=1,D1047177="Military",H1047177&lt;&gt;"Not given")=TRUE(),IF(SUMIFS(#REF!,#REF!,A1047177)&gt;0,ABS((SUMIFS(#REF!,#REF!,A1047177)/VLOOKUP("USD",'[1]Exchange Rates'!B$1:C$1048576,2,0)))/S1047177,"."),".")</f>
        <v>.</v>
      </c>
      <c r="BF1047177" s="1" t="str">
        <f aca="false">IF(AND(AG1047177=1,D1047177="Military",H1047177&lt;&gt;"Not given")=TRUE(),IF(SUMIFS(#REF!,#REF!,A1047177)&gt;0,IF((ABS((SUMIFS(#REF!,#REF!,A1047177)/VLOOKUP("USD",'[1]Exchange Rates'!B$1:C$1048576,2,0)))/S1047177)&gt;1,(SUMIFS(#REF!,#REF!,A1047177)-S1047177)/S1047177,(S1047177-SUMIFS(#REF!,#REF!,A1047177))/SUMIFS(#REF!,#REF!,A1047177)),"."),".")</f>
        <v>.</v>
      </c>
    </row>
    <row r="1047178" customFormat="false" ht="15.75" hidden="false" customHeight="true" outlineLevel="0" collapsed="false">
      <c r="A1047178" s="37" t="s">
        <v>479</v>
      </c>
      <c r="B1047178" s="37" t="s">
        <v>57</v>
      </c>
      <c r="C1047178" s="38" t="n">
        <v>44932</v>
      </c>
      <c r="D1047178" s="37" t="s">
        <v>105</v>
      </c>
      <c r="E1047178" s="37" t="s">
        <v>370</v>
      </c>
      <c r="F1047178" s="90" t="s">
        <v>481</v>
      </c>
      <c r="G1047178" s="5" t="s">
        <v>61</v>
      </c>
      <c r="H1047178" s="53" t="n">
        <v>2850000000</v>
      </c>
      <c r="I1047178" s="1" t="s">
        <v>239</v>
      </c>
      <c r="J1047178" s="7" t="str">
        <f aca="false">VLOOKUP($I1047178,'[1]Price List, Weapons &amp; Items'!B$1:C$1048576,2,0)</f>
        <v>Ammunition for heavy weapon</v>
      </c>
      <c r="K1047178" s="7" t="str">
        <f aca="false">IF(I1047178=".",I1047178,VLOOKUP($I1047178,'[1]Price List, Weapons &amp; Items'!B$1:D$1048576,3,0))</f>
        <v>105mm howitzer ammunition</v>
      </c>
      <c r="L1047178" s="8" t="n">
        <f aca="false">VLOOKUP(I1047178,'[1]Price List, Weapons &amp; Items'!B$1:E$1048576,4,0)</f>
        <v>0</v>
      </c>
      <c r="M1047178" s="9" t="n">
        <v>95000</v>
      </c>
      <c r="N1047178" s="9" t="s">
        <v>166</v>
      </c>
      <c r="O1047178" s="9" t="n">
        <f aca="false">VLOOKUP($I1047178,'[1]Price List, Weapons &amp; Items'!B$1:G$1048576,6,0)</f>
        <v>400</v>
      </c>
      <c r="P1047178" s="6" t="str">
        <f aca="false">IF(TYPE(M1047178)=1,IF(TYPE(O1047178)=1,M1047178*O1047178,"No price"),".")</f>
        <v>No price</v>
      </c>
      <c r="Q1047178" s="6" t="str">
        <f aca="false">IF(TYPE(N1047178)=1,IF(TYPE(O1047178)=1,N1047178*O1047178,"No price"),".")</f>
        <v>.</v>
      </c>
      <c r="R1047178" s="6" t="str">
        <f aca="false">IF(AG1047178=1,IF(H1047178&lt;&gt;"Not given",H1047178,IF(TYPE(H1047178)=2,IF(SUMIFS(#REF!,#REF!,A1047178)&gt;0,SUMIFS(#REF!,#REF!,A1047178),"."),"Format error")),"")</f>
        <v/>
      </c>
      <c r="S1047178" s="6" t="str">
        <f aca="false">IF(AND(AG1047178=1,R1047178&lt;&gt;".")=TRUE(),R1047178/VLOOKUP(G1047178,'[1]Exchange Rates'!B$1:C$1048576,2,0),IF(R1047178=".",".",""))</f>
        <v/>
      </c>
      <c r="T1047178" s="6" t="str">
        <f aca="false">IF(AG1047178=1,IF(AI1047178="Value is not given at all",".",IF(AI1047178="Value is given by the source",S1047178,IF(AI1047178="Value is calculated with prices",(IF(SUMIFS(#REF!,#REF!,A1047178)&gt;0,SUMIFS(#REF!,#REF!,A1047178),"."))/VLOOKUP("USD",'[1]Exchange Rates'!B$1:C$1048576,2,0),"Error with coding"))),"")</f>
        <v/>
      </c>
      <c r="U1047178" s="5" t="s">
        <v>63</v>
      </c>
      <c r="V1047178" s="34" t="s">
        <v>482</v>
      </c>
      <c r="W1047178" s="34" t="s">
        <v>95</v>
      </c>
      <c r="X1047178" s="45" t="s">
        <v>99</v>
      </c>
      <c r="Y1047178" s="45" t="s">
        <v>138</v>
      </c>
      <c r="Z1047178" s="5" t="n">
        <v>0</v>
      </c>
      <c r="AA1047178" s="5" t="n">
        <v>0</v>
      </c>
      <c r="AB1047178" s="5" t="n">
        <f aca="false">IF(AND(D1047178="Humanitarian", AE1047178&lt;&gt;"."), 1, 0)</f>
        <v>0</v>
      </c>
      <c r="AC1047178" s="5" t="n">
        <f aca="false">IF(OR(M1047178="undisclosed", M1047178="."), 0, IF(M1047178=N1047178, 1, 0))</f>
        <v>0</v>
      </c>
      <c r="AD1047178" s="5" t="n">
        <v>0</v>
      </c>
      <c r="AE1047178" s="1" t="s">
        <v>62</v>
      </c>
      <c r="AF1047178" s="12" t="str">
        <f aca="false">""</f>
        <v/>
      </c>
      <c r="AG1047178" s="36" t="n">
        <v>0</v>
      </c>
      <c r="AH1047178" s="36" t="s">
        <v>66</v>
      </c>
      <c r="AI1047178" s="36" t="s">
        <v>67</v>
      </c>
      <c r="AJ1047178" s="36" t="n">
        <v>1</v>
      </c>
      <c r="AK1047178" s="36" t="n">
        <v>13</v>
      </c>
      <c r="AL1047178" s="36" t="n">
        <v>0</v>
      </c>
      <c r="AM1047178" s="36" t="n">
        <f aca="false">IF(OR(AN1047178="2022-2023",AN1047178=2022), 1, 0)</f>
        <v>1</v>
      </c>
      <c r="AN1047178" s="36" t="s">
        <v>68</v>
      </c>
      <c r="AO1047178" s="36" t="n">
        <f aca="false">VLOOKUP($I1047178,'[1]Price List, Weapons &amp; Items'!B$1:F$1048576,5,0)</f>
        <v>0</v>
      </c>
      <c r="AP1047178" s="36" t="n">
        <f aca="false">IF(AND(AO1047178=1,M1047178="undisclosed")=TRUE(),1,0)</f>
        <v>0</v>
      </c>
      <c r="AQ1047178" s="36" t="n">
        <f aca="false">IF(AND(AO1047178=1,N1047178="undisclosed")=TRUE(),1,0)</f>
        <v>0</v>
      </c>
      <c r="AR1047178" s="36" t="n">
        <f aca="false">IFERROR(IF(SEARCH("ammuni",I1047178,1)&gt;0,1,0),0)</f>
        <v>0</v>
      </c>
      <c r="AS1047178" s="5" t="str">
        <f aca="false">VLOOKUP($I1047178,'[1]Price List, Weapons &amp; Items'!B$1:L$1048576,COLUMN('[1]Price List, Weapons &amp; Items'!$J$11)-1,0)</f>
        <v>Military media (incl. websites)</v>
      </c>
      <c r="AT1047178" s="5" t="str">
        <f aca="false">IF(I1047178=".",".",VLOOKUP($I1047178,'[1]Price List, Weapons &amp; Items'!B$1:J$1048576,3,0))</f>
        <v>105mm howitzer ammunition</v>
      </c>
      <c r="AU1047178" s="13" t="str">
        <f aca="true">IF(AG1047178=1,(OFFSET(I1047178,0,0,COUNTIF(#REF!,A1047178),1)),"")</f>
        <v/>
      </c>
      <c r="AV1047178" s="5" t="n">
        <f aca="false">VLOOKUP($I1047178,'[1]Price List, Weapons &amp; Items'!B$1:L$1048576,COLUMN('[1]Price List, Weapons &amp; Items'!$L$11)-1,0)</f>
        <v>0</v>
      </c>
      <c r="AW1047178" s="5" t="n">
        <f aca="false">IF(U1047178="Yes",1,0)</f>
        <v>1</v>
      </c>
      <c r="AX1047178" s="5" t="n">
        <f aca="false">IF(D1047178="Military",IF(OR(IFERROR(SEARCH("equipment",E1047178,1),0)&gt;0,IFERROR(SEARCH("weapons",E1047178,1),0)&gt;0),1,0),0)</f>
        <v>1</v>
      </c>
      <c r="AY1047178" s="5" t="str">
        <f aca="false">IFERROR(IF(VALUE(TEXT(C1047178,"mm"))=IF(AK1047178&gt;12,AK1047178-12,AK1047178),".",IF(TEXT(C1047178,"mm")="01",".",1)),"Value is not in date format")</f>
        <v>.</v>
      </c>
      <c r="AZ1047178" s="5" t="str">
        <f aca="false">IF(AND(A1047178=A1047177,C1047178=C1047177)=TRUE(),IF(F1047178=F1047177,".","1"),".")</f>
        <v>.</v>
      </c>
      <c r="BA1047178" s="5" t="str">
        <f aca="false">IF(AND(_xlfn.ISFORMULA(R1047178),_xlfn.ISFORMULA(S1047178),_xlfn.ISFORMULA(T1047178))=TRUE(),".",1)</f>
        <v>.</v>
      </c>
      <c r="BB1047178" s="5" t="str">
        <f aca="false">IF(T1047178&lt;&gt;".",IF(T1047178&gt;S1047178,1,"."),".")</f>
        <v>.</v>
      </c>
      <c r="BC1047178" s="5" t="n">
        <f aca="false">IFERROR(VLOOKUP(B1047178,'[1]Share, Heavy Weapons to Ukraine'!B$1:AA$1048576,COLUMN('[1]Share, Heavy Weapons to Ukraine'!C1047187)-1,0),0)</f>
        <v>1</v>
      </c>
      <c r="BD1047178" s="5" t="n">
        <f aca="false">VLOOKUP(Sheet1!B1047178,'[1]Country Summary (€)'!B$1:F$1048576,COLUMN('[1]Country Summary (€)'!C1047188)-1,FALSE())</f>
        <v>0</v>
      </c>
      <c r="BE1047178" s="5" t="str">
        <f aca="false">IF(AND(AG1047178=1,D1047178="Military",H1047178&lt;&gt;"Not given")=TRUE(),IF(SUMIFS(#REF!,#REF!,A1047178)&gt;0,ABS((SUMIFS(#REF!,#REF!,A1047178)/VLOOKUP("USD",'[1]Exchange Rates'!B$1:C$1048576,2,0)))/S1047178,"."),".")</f>
        <v>.</v>
      </c>
      <c r="BF1047178" s="1" t="str">
        <f aca="false">IF(AND(AG1047178=1,D1047178="Military",H1047178&lt;&gt;"Not given")=TRUE(),IF(SUMIFS(#REF!,#REF!,A1047178)&gt;0,IF((ABS((SUMIFS(#REF!,#REF!,A1047178)/VLOOKUP("USD",'[1]Exchange Rates'!B$1:C$1048576,2,0)))/S1047178)&gt;1,(SUMIFS(#REF!,#REF!,A1047178)-S1047178)/S1047178,(S1047178-SUMIFS(#REF!,#REF!,A1047178))/SUMIFS(#REF!,#REF!,A1047178)),"."),".")</f>
        <v>.</v>
      </c>
    </row>
    <row r="1047179" customFormat="false" ht="15.75" hidden="false" customHeight="true" outlineLevel="0" collapsed="false">
      <c r="A1047179" s="37" t="s">
        <v>479</v>
      </c>
      <c r="B1047179" s="37" t="s">
        <v>57</v>
      </c>
      <c r="C1047179" s="38" t="n">
        <v>44932</v>
      </c>
      <c r="D1047179" s="37" t="s">
        <v>105</v>
      </c>
      <c r="E1047179" s="37" t="s">
        <v>370</v>
      </c>
      <c r="F1047179" s="90" t="s">
        <v>481</v>
      </c>
      <c r="G1047179" s="5" t="s">
        <v>61</v>
      </c>
      <c r="H1047179" s="53" t="n">
        <v>2850000000</v>
      </c>
      <c r="I1047179" s="1" t="s">
        <v>280</v>
      </c>
      <c r="J1047179" s="7" t="str">
        <f aca="false">VLOOKUP($I1047179,'[1]Price List, Weapons &amp; Items'!B$1:C$1048576,2,0)</f>
        <v>Ammunition for heavy weapon</v>
      </c>
      <c r="K1047179" s="7" t="str">
        <f aca="false">IF(I1047179=".",I1047179,VLOOKUP($I1047179,'[1]Price List, Weapons &amp; Items'!B$1:D$1048576,3,0))</f>
        <v>Mortar ammunition</v>
      </c>
      <c r="L1047179" s="8" t="n">
        <f aca="false">VLOOKUP(I1047179,'[1]Price List, Weapons &amp; Items'!B$1:E$1048576,4,0)</f>
        <v>0</v>
      </c>
      <c r="M1047179" s="9" t="n">
        <v>10000</v>
      </c>
      <c r="N1047179" s="9" t="s">
        <v>166</v>
      </c>
      <c r="O1047179" s="9" t="n">
        <f aca="false">VLOOKUP($I1047179,'[1]Price List, Weapons &amp; Items'!B$1:G$1048576,6,0)</f>
        <v>109.89</v>
      </c>
      <c r="P1047179" s="6" t="str">
        <f aca="false">IF(TYPE(M1047179)=1,IF(TYPE(O1047179)=1,M1047179*O1047179,"No price"),".")</f>
        <v>No price</v>
      </c>
      <c r="Q1047179" s="6" t="str">
        <f aca="false">IF(TYPE(N1047179)=1,IF(TYPE(O1047179)=1,N1047179*O1047179,"No price"),".")</f>
        <v>.</v>
      </c>
      <c r="R1047179" s="6" t="str">
        <f aca="false">IF(AG1047179=1,IF(H1047179&lt;&gt;"Not given",H1047179,IF(TYPE(H1047179)=2,IF(SUMIFS(#REF!,#REF!,A1047179)&gt;0,SUMIFS(#REF!,#REF!,A1047179),"."),"Format error")),"")</f>
        <v/>
      </c>
      <c r="S1047179" s="6" t="str">
        <f aca="false">IF(AND(AG1047179=1,R1047179&lt;&gt;".")=TRUE(),R1047179/VLOOKUP(G1047179,'[1]Exchange Rates'!B$1:C$1048576,2,0),IF(R1047179=".",".",""))</f>
        <v/>
      </c>
      <c r="T1047179" s="6" t="str">
        <f aca="false">IF(AG1047179=1,IF(AI1047179="Value is not given at all",".",IF(AI1047179="Value is given by the source",S1047179,IF(AI1047179="Value is calculated with prices",(IF(SUMIFS(#REF!,#REF!,A1047179)&gt;0,SUMIFS(#REF!,#REF!,A1047179),"."))/VLOOKUP("USD",'[1]Exchange Rates'!B$1:C$1048576,2,0),"Error with coding"))),"")</f>
        <v/>
      </c>
      <c r="U1047179" s="5" t="s">
        <v>63</v>
      </c>
      <c r="V1047179" s="34" t="s">
        <v>482</v>
      </c>
      <c r="W1047179" s="34" t="s">
        <v>95</v>
      </c>
      <c r="X1047179" s="45" t="s">
        <v>99</v>
      </c>
      <c r="Y1047179" s="45" t="s">
        <v>140</v>
      </c>
      <c r="Z1047179" s="5" t="n">
        <v>0</v>
      </c>
      <c r="AA1047179" s="5" t="n">
        <v>0</v>
      </c>
      <c r="AB1047179" s="5" t="n">
        <f aca="false">IF(AND(D1047179="Humanitarian", AE1047179&lt;&gt;"."), 1, 0)</f>
        <v>0</v>
      </c>
      <c r="AC1047179" s="5" t="n">
        <f aca="false">IF(OR(M1047179="undisclosed", M1047179="."), 0, IF(M1047179=N1047179, 1, 0))</f>
        <v>0</v>
      </c>
      <c r="AD1047179" s="5" t="n">
        <v>0</v>
      </c>
      <c r="AE1047179" s="1" t="s">
        <v>62</v>
      </c>
      <c r="AF1047179" s="12" t="str">
        <f aca="false">""</f>
        <v/>
      </c>
      <c r="AG1047179" s="36" t="n">
        <v>0</v>
      </c>
      <c r="AH1047179" s="36" t="s">
        <v>66</v>
      </c>
      <c r="AI1047179" s="36" t="s">
        <v>67</v>
      </c>
      <c r="AJ1047179" s="36" t="n">
        <v>1</v>
      </c>
      <c r="AK1047179" s="36" t="n">
        <v>13</v>
      </c>
      <c r="AL1047179" s="36" t="n">
        <v>0</v>
      </c>
      <c r="AM1047179" s="36" t="n">
        <f aca="false">IF(OR(AN1047179="2022-2023",AN1047179=2022), 1, 0)</f>
        <v>1</v>
      </c>
      <c r="AN1047179" s="36" t="s">
        <v>68</v>
      </c>
      <c r="AO1047179" s="36" t="n">
        <f aca="false">VLOOKUP($I1047179,'[1]Price List, Weapons &amp; Items'!B$1:F$1048576,5,0)</f>
        <v>0</v>
      </c>
      <c r="AP1047179" s="36" t="n">
        <f aca="false">IF(AND(AO1047179=1,M1047179="undisclosed")=TRUE(),1,0)</f>
        <v>0</v>
      </c>
      <c r="AQ1047179" s="36" t="n">
        <f aca="false">IF(AND(AO1047179=1,N1047179="undisclosed")=TRUE(),1,0)</f>
        <v>0</v>
      </c>
      <c r="AR1047179" s="36" t="n">
        <f aca="false">IFERROR(IF(SEARCH("ammuni",I1047179,1)&gt;0,1,0),0)</f>
        <v>0</v>
      </c>
      <c r="AS1047179" s="5" t="str">
        <f aca="false">VLOOKUP($I1047179,'[1]Price List, Weapons &amp; Items'!B$1:L$1048576,COLUMN('[1]Price List, Weapons &amp; Items'!$J$11)-1,0)</f>
        <v>Government information</v>
      </c>
      <c r="AT1047179" s="5" t="str">
        <f aca="false">IF(I1047179=".",".",VLOOKUP($I1047179,'[1]Price List, Weapons &amp; Items'!B$1:J$1048576,3,0))</f>
        <v>Mortar ammunition</v>
      </c>
      <c r="AU1047179" s="13" t="str">
        <f aca="true">IF(AG1047179=1,(OFFSET(I1047179,0,0,COUNTIF(#REF!,A1047179),1)),"")</f>
        <v/>
      </c>
      <c r="AV1047179" s="5" t="n">
        <f aca="false">VLOOKUP($I1047179,'[1]Price List, Weapons &amp; Items'!B$1:L$1048576,COLUMN('[1]Price List, Weapons &amp; Items'!$L$11)-1,0)</f>
        <v>0</v>
      </c>
      <c r="AW1047179" s="5" t="n">
        <f aca="false">IF(U1047179="Yes",1,0)</f>
        <v>1</v>
      </c>
      <c r="AX1047179" s="5" t="n">
        <f aca="false">IF(D1047179="Military",IF(OR(IFERROR(SEARCH("equipment",E1047179,1),0)&gt;0,IFERROR(SEARCH("weapons",E1047179,1),0)&gt;0),1,0),0)</f>
        <v>1</v>
      </c>
      <c r="AY1047179" s="5" t="str">
        <f aca="false">IFERROR(IF(VALUE(TEXT(C1047179,"mm"))=IF(AK1047179&gt;12,AK1047179-12,AK1047179),".",IF(TEXT(C1047179,"mm")="01",".",1)),"Value is not in date format")</f>
        <v>.</v>
      </c>
      <c r="AZ1047179" s="5" t="str">
        <f aca="false">IF(AND(A1047179=A1047178,C1047179=C1047178)=TRUE(),IF(F1047179=F1047178,".","1"),".")</f>
        <v>.</v>
      </c>
      <c r="BA1047179" s="5" t="str">
        <f aca="false">IF(AND(_xlfn.ISFORMULA(R1047179),_xlfn.ISFORMULA(S1047179),_xlfn.ISFORMULA(T1047179))=TRUE(),".",1)</f>
        <v>.</v>
      </c>
      <c r="BB1047179" s="5" t="str">
        <f aca="false">IF(T1047179&lt;&gt;".",IF(T1047179&gt;S1047179,1,"."),".")</f>
        <v>.</v>
      </c>
      <c r="BC1047179" s="5" t="n">
        <f aca="false">IFERROR(VLOOKUP(B1047179,'[1]Share, Heavy Weapons to Ukraine'!B$1:AA$1048576,COLUMN('[1]Share, Heavy Weapons to Ukraine'!C1047188)-1,0),0)</f>
        <v>1</v>
      </c>
      <c r="BD1047179" s="5" t="n">
        <f aca="false">VLOOKUP(Sheet1!B1047179,'[1]Country Summary (€)'!B$1:F$1048576,COLUMN('[1]Country Summary (€)'!C1047189)-1,FALSE())</f>
        <v>0</v>
      </c>
      <c r="BE1047179" s="5" t="str">
        <f aca="false">IF(AND(AG1047179=1,D1047179="Military",H1047179&lt;&gt;"Not given")=TRUE(),IF(SUMIFS(#REF!,#REF!,A1047179)&gt;0,ABS((SUMIFS(#REF!,#REF!,A1047179)/VLOOKUP("USD",'[1]Exchange Rates'!B$1:C$1048576,2,0)))/S1047179,"."),".")</f>
        <v>.</v>
      </c>
      <c r="BF1047179" s="1" t="str">
        <f aca="false">IF(AND(AG1047179=1,D1047179="Military",H1047179&lt;&gt;"Not given")=TRUE(),IF(SUMIFS(#REF!,#REF!,A1047179)&gt;0,IF((ABS((SUMIFS(#REF!,#REF!,A1047179)/VLOOKUP("USD",'[1]Exchange Rates'!B$1:C$1048576,2,0)))/S1047179)&gt;1,(SUMIFS(#REF!,#REF!,A1047179)-S1047179)/S1047179,(S1047179-SUMIFS(#REF!,#REF!,A1047179))/SUMIFS(#REF!,#REF!,A1047179)),"."),".")</f>
        <v>.</v>
      </c>
    </row>
    <row r="1047180" customFormat="false" ht="15.75" hidden="false" customHeight="true" outlineLevel="0" collapsed="false">
      <c r="A1047180" s="37" t="s">
        <v>479</v>
      </c>
      <c r="B1047180" s="37" t="s">
        <v>57</v>
      </c>
      <c r="C1047180" s="38" t="n">
        <v>44932</v>
      </c>
      <c r="D1047180" s="37" t="s">
        <v>105</v>
      </c>
      <c r="E1047180" s="37" t="s">
        <v>370</v>
      </c>
      <c r="F1047180" s="90" t="s">
        <v>481</v>
      </c>
      <c r="G1047180" s="5" t="s">
        <v>61</v>
      </c>
      <c r="H1047180" s="53" t="n">
        <v>2850000000</v>
      </c>
      <c r="I1047180" s="1" t="s">
        <v>231</v>
      </c>
      <c r="J1047180" s="7" t="str">
        <f aca="false">VLOOKUP($I1047180,'[1]Price List, Weapons &amp; Items'!B$1:C$1048576,2,0)</f>
        <v>Ammunition for heavy weapon</v>
      </c>
      <c r="K1047180" s="7" t="str">
        <f aca="false">IF(I1047180=".",I1047180,VLOOKUP($I1047180,'[1]Price List, Weapons &amp; Items'!B$1:D$1048576,3,0))</f>
        <v>227mm MLRS ammunition</v>
      </c>
      <c r="L1047180" s="8" t="n">
        <f aca="false">VLOOKUP(I1047180,'[1]Price List, Weapons &amp; Items'!B$1:E$1048576,4,0)</f>
        <v>0</v>
      </c>
      <c r="M1047180" s="9" t="s">
        <v>166</v>
      </c>
      <c r="N1047180" s="9" t="s">
        <v>166</v>
      </c>
      <c r="O1047180" s="9" t="n">
        <f aca="false">VLOOKUP($I1047180,'[1]Price List, Weapons &amp; Items'!B$1:G$1048576,6,0)</f>
        <v>150000</v>
      </c>
      <c r="P1047180" s="6" t="str">
        <f aca="false">IF(TYPE(M1047180)=1,IF(TYPE(O1047180)=1,M1047180*O1047180,"No price"),".")</f>
        <v>.</v>
      </c>
      <c r="Q1047180" s="6" t="str">
        <f aca="false">IF(TYPE(N1047180)=1,IF(TYPE(O1047180)=1,N1047180*O1047180,"No price"),".")</f>
        <v>.</v>
      </c>
      <c r="R1047180" s="6" t="str">
        <f aca="false">IF(AG1047180=1,IF(H1047180&lt;&gt;"Not given",H1047180,IF(TYPE(H1047180)=2,IF(SUMIFS(#REF!,#REF!,A1047180)&gt;0,SUMIFS(#REF!,#REF!,A1047180),"."),"Format error")),"")</f>
        <v/>
      </c>
      <c r="S1047180" s="6" t="str">
        <f aca="false">IF(AND(AG1047180=1,R1047180&lt;&gt;".")=TRUE(),R1047180/VLOOKUP(G1047180,'[1]Exchange Rates'!B$1:C$1048576,2,0),IF(R1047180=".",".",""))</f>
        <v/>
      </c>
      <c r="T1047180" s="6" t="str">
        <f aca="false">IF(AG1047180=1,IF(AI1047180="Value is not given at all",".",IF(AI1047180="Value is given by the source",S1047180,IF(AI1047180="Value is calculated with prices",(IF(SUMIFS(#REF!,#REF!,A1047180)&gt;0,SUMIFS(#REF!,#REF!,A1047180),"."))/VLOOKUP("USD",'[1]Exchange Rates'!B$1:C$1048576,2,0),"Error with coding"))),"")</f>
        <v/>
      </c>
      <c r="U1047180" s="5" t="s">
        <v>63</v>
      </c>
      <c r="V1047180" s="34" t="s">
        <v>482</v>
      </c>
      <c r="W1047180" s="34" t="s">
        <v>95</v>
      </c>
      <c r="X1047180" s="45" t="s">
        <v>99</v>
      </c>
      <c r="Y1047180" s="45" t="s">
        <v>142</v>
      </c>
      <c r="Z1047180" s="5" t="n">
        <v>0</v>
      </c>
      <c r="AA1047180" s="5" t="n">
        <v>0</v>
      </c>
      <c r="AB1047180" s="5" t="n">
        <f aca="false">IF(AND(D1047180="Humanitarian", AE1047180&lt;&gt;"."), 1, 0)</f>
        <v>0</v>
      </c>
      <c r="AC1047180" s="5" t="n">
        <f aca="false">IF(OR(M1047180="undisclosed", M1047180="."), 0, IF(M1047180=N1047180, 1, 0))</f>
        <v>0</v>
      </c>
      <c r="AD1047180" s="5" t="n">
        <v>0</v>
      </c>
      <c r="AE1047180" s="1" t="s">
        <v>62</v>
      </c>
      <c r="AF1047180" s="12" t="str">
        <f aca="false">""</f>
        <v/>
      </c>
      <c r="AG1047180" s="36" t="n">
        <v>0</v>
      </c>
      <c r="AH1047180" s="36" t="s">
        <v>66</v>
      </c>
      <c r="AI1047180" s="36" t="s">
        <v>67</v>
      </c>
      <c r="AJ1047180" s="36" t="n">
        <v>1</v>
      </c>
      <c r="AK1047180" s="36" t="n">
        <v>13</v>
      </c>
      <c r="AL1047180" s="36" t="n">
        <v>0</v>
      </c>
      <c r="AM1047180" s="36" t="n">
        <f aca="false">IF(OR(AN1047180="2022-2023",AN1047180=2022), 1, 0)</f>
        <v>1</v>
      </c>
      <c r="AN1047180" s="36" t="s">
        <v>68</v>
      </c>
      <c r="AO1047180" s="36" t="n">
        <f aca="false">VLOOKUP($I1047180,'[1]Price List, Weapons &amp; Items'!B$1:F$1048576,5,0)</f>
        <v>1</v>
      </c>
      <c r="AP1047180" s="36" t="n">
        <f aca="false">IF(AND(AO1047180=1,M1047180="undisclosed")=TRUE(),1,0)</f>
        <v>1</v>
      </c>
      <c r="AQ1047180" s="36" t="n">
        <f aca="false">IF(AND(AO1047180=1,N1047180="undisclosed")=TRUE(),1,0)</f>
        <v>1</v>
      </c>
      <c r="AR1047180" s="36" t="n">
        <f aca="false">IFERROR(IF(SEARCH("ammuni",I1047180,1)&gt;0,1,0),0)</f>
        <v>1</v>
      </c>
      <c r="AS1047180" s="5" t="str">
        <f aca="false">VLOOKUP($I1047180,'[1]Price List, Weapons &amp; Items'!B$1:L$1048576,COLUMN('[1]Price List, Weapons &amp; Items'!$J$11)-1,0)</f>
        <v>Media reports (incl. social media)</v>
      </c>
      <c r="AT1047180" s="5" t="str">
        <f aca="false">IF(I1047180=".",".",VLOOKUP($I1047180,'[1]Price List, Weapons &amp; Items'!B$1:J$1048576,3,0))</f>
        <v>227mm MLRS ammunition</v>
      </c>
      <c r="AU1047180" s="13" t="str">
        <f aca="true">IF(AG1047180=1,(OFFSET(I1047180,0,0,COUNTIF(#REF!,A1047180),1)),"")</f>
        <v/>
      </c>
      <c r="AV1047180" s="5" t="str">
        <f aca="false">VLOOKUP($I1047180,'[1]Price List, Weapons &amp; Items'!B$1:L$1048576,COLUMN('[1]Price List, Weapons &amp; Items'!$L$11)-1,0)</f>
        <v>no price, 0 count</v>
      </c>
      <c r="AW1047180" s="5" t="n">
        <f aca="false">IF(U1047180="Yes",1,0)</f>
        <v>1</v>
      </c>
      <c r="AX1047180" s="5" t="n">
        <f aca="false">IF(D1047180="Military",IF(OR(IFERROR(SEARCH("equipment",E1047180,1),0)&gt;0,IFERROR(SEARCH("weapons",E1047180,1),0)&gt;0),1,0),0)</f>
        <v>1</v>
      </c>
      <c r="AY1047180" s="5" t="str">
        <f aca="false">IFERROR(IF(VALUE(TEXT(C1047180,"mm"))=IF(AK1047180&gt;12,AK1047180-12,AK1047180),".",IF(TEXT(C1047180,"mm")="01",".",1)),"Value is not in date format")</f>
        <v>.</v>
      </c>
      <c r="AZ1047180" s="5" t="str">
        <f aca="false">IF(AND(A1047180=A1047179,C1047180=C1047179)=TRUE(),IF(F1047180=F1047179,".","1"),".")</f>
        <v>.</v>
      </c>
      <c r="BA1047180" s="5" t="str">
        <f aca="false">IF(AND(_xlfn.ISFORMULA(R1047180),_xlfn.ISFORMULA(S1047180),_xlfn.ISFORMULA(T1047180))=TRUE(),".",1)</f>
        <v>.</v>
      </c>
      <c r="BB1047180" s="5" t="str">
        <f aca="false">IF(T1047180&lt;&gt;".",IF(T1047180&gt;S1047180,1,"."),".")</f>
        <v>.</v>
      </c>
      <c r="BC1047180" s="5" t="n">
        <f aca="false">IFERROR(VLOOKUP(B1047180,'[1]Share, Heavy Weapons to Ukraine'!B$1:AA$1048576,COLUMN('[1]Share, Heavy Weapons to Ukraine'!C1047189)-1,0),0)</f>
        <v>1</v>
      </c>
      <c r="BD1047180" s="5" t="n">
        <f aca="false">VLOOKUP(Sheet1!B1047180,'[1]Country Summary (€)'!B$1:F$1048576,COLUMN('[1]Country Summary (€)'!C1047190)-1,FALSE())</f>
        <v>0</v>
      </c>
      <c r="BE1047180" s="5" t="str">
        <f aca="false">IF(AND(AG1047180=1,D1047180="Military",H1047180&lt;&gt;"Not given")=TRUE(),IF(SUMIFS(#REF!,#REF!,A1047180)&gt;0,ABS((SUMIFS(#REF!,#REF!,A1047180)/VLOOKUP("USD",'[1]Exchange Rates'!B$1:C$1048576,2,0)))/S1047180,"."),".")</f>
        <v>.</v>
      </c>
      <c r="BF1047180" s="1" t="str">
        <f aca="false">IF(AND(AG1047180=1,D1047180="Military",H1047180&lt;&gt;"Not given")=TRUE(),IF(SUMIFS(#REF!,#REF!,A1047180)&gt;0,IF((ABS((SUMIFS(#REF!,#REF!,A1047180)/VLOOKUP("USD",'[1]Exchange Rates'!B$1:C$1048576,2,0)))/S1047180)&gt;1,(SUMIFS(#REF!,#REF!,A1047180)-S1047180)/S1047180,(S1047180-SUMIFS(#REF!,#REF!,A1047180))/SUMIFS(#REF!,#REF!,A1047180)),"."),".")</f>
        <v>.</v>
      </c>
    </row>
    <row r="1047181" customFormat="false" ht="15.75" hidden="false" customHeight="true" outlineLevel="0" collapsed="false">
      <c r="A1047181" s="37" t="s">
        <v>479</v>
      </c>
      <c r="B1047181" s="37" t="s">
        <v>57</v>
      </c>
      <c r="C1047181" s="38" t="n">
        <v>44932</v>
      </c>
      <c r="D1047181" s="37" t="s">
        <v>105</v>
      </c>
      <c r="E1047181" s="37" t="s">
        <v>370</v>
      </c>
      <c r="F1047181" s="90" t="s">
        <v>481</v>
      </c>
      <c r="G1047181" s="5" t="s">
        <v>61</v>
      </c>
      <c r="H1047181" s="53" t="n">
        <v>2850000000</v>
      </c>
      <c r="I1047181" s="1" t="s">
        <v>487</v>
      </c>
      <c r="J1047181" s="7" t="str">
        <f aca="false">VLOOKUP($I1047181,'[1]Price List, Weapons &amp; Items'!B$1:C$1048576,2,0)</f>
        <v>Ammunition for heavy weapon</v>
      </c>
      <c r="K1047181" s="7" t="str">
        <f aca="false">IF(I1047181=".",I1047181,VLOOKUP($I1047181,'[1]Price List, Weapons &amp; Items'!B$1:D$1048576,3,0))</f>
        <v>missile</v>
      </c>
      <c r="L1047181" s="8" t="n">
        <f aca="false">VLOOKUP(I1047181,'[1]Price List, Weapons &amp; Items'!B$1:E$1048576,4,0)</f>
        <v>0</v>
      </c>
      <c r="M1047181" s="9" t="s">
        <v>166</v>
      </c>
      <c r="N1047181" s="9" t="s">
        <v>166</v>
      </c>
      <c r="O1047181" s="9" t="n">
        <f aca="false">VLOOKUP($I1047181,'[1]Price List, Weapons &amp; Items'!B$1:G$1048576,6,0)</f>
        <v>165900</v>
      </c>
      <c r="P1047181" s="6" t="str">
        <f aca="false">IF(TYPE(M1047181)=1,IF(TYPE(O1047181)=1,M1047181*O1047181,"No price"),".")</f>
        <v>.</v>
      </c>
      <c r="Q1047181" s="6" t="str">
        <f aca="false">IF(TYPE(N1047181)=1,IF(TYPE(O1047181)=1,N1047181*O1047181,"No price"),".")</f>
        <v>.</v>
      </c>
      <c r="R1047181" s="6" t="str">
        <f aca="false">IF(AG1047181=1,IF(H1047181&lt;&gt;"Not given",H1047181,IF(TYPE(H1047181)=2,IF(SUMIFS(#REF!,#REF!,A1047181)&gt;0,SUMIFS(#REF!,#REF!,A1047181),"."),"Format error")),"")</f>
        <v/>
      </c>
      <c r="S1047181" s="6" t="str">
        <f aca="false">IF(AND(AG1047181=1,R1047181&lt;&gt;".")=TRUE(),R1047181/VLOOKUP(G1047181,'[1]Exchange Rates'!B$1:C$1048576,2,0),IF(R1047181=".",".",""))</f>
        <v/>
      </c>
      <c r="T1047181" s="6" t="str">
        <f aca="false">IF(AG1047181=1,IF(AI1047181="Value is not given at all",".",IF(AI1047181="Value is given by the source",S1047181,IF(AI1047181="Value is calculated with prices",(IF(SUMIFS(#REF!,#REF!,A1047181)&gt;0,SUMIFS(#REF!,#REF!,A1047181),"."))/VLOOKUP("USD",'[1]Exchange Rates'!B$1:C$1048576,2,0),"Error with coding"))),"")</f>
        <v/>
      </c>
      <c r="U1047181" s="5" t="s">
        <v>63</v>
      </c>
      <c r="V1047181" s="34" t="s">
        <v>482</v>
      </c>
      <c r="W1047181" s="34" t="s">
        <v>95</v>
      </c>
      <c r="X1047181" s="45" t="s">
        <v>99</v>
      </c>
      <c r="Y1047181" s="45" t="s">
        <v>145</v>
      </c>
      <c r="Z1047181" s="5" t="n">
        <v>0</v>
      </c>
      <c r="AA1047181" s="5" t="n">
        <v>0</v>
      </c>
      <c r="AB1047181" s="5" t="n">
        <f aca="false">IF(AND(D1047181="Humanitarian", AE1047181&lt;&gt;"."), 1, 0)</f>
        <v>0</v>
      </c>
      <c r="AC1047181" s="5" t="n">
        <f aca="false">IF(OR(M1047181="undisclosed", M1047181="."), 0, IF(M1047181=N1047181, 1, 0))</f>
        <v>0</v>
      </c>
      <c r="AD1047181" s="5" t="n">
        <v>0</v>
      </c>
      <c r="AE1047181" s="1" t="s">
        <v>62</v>
      </c>
      <c r="AF1047181" s="12" t="str">
        <f aca="false">""</f>
        <v/>
      </c>
      <c r="AG1047181" s="36" t="n">
        <v>0</v>
      </c>
      <c r="AH1047181" s="36" t="s">
        <v>66</v>
      </c>
      <c r="AI1047181" s="36" t="s">
        <v>67</v>
      </c>
      <c r="AJ1047181" s="36" t="n">
        <v>1</v>
      </c>
      <c r="AK1047181" s="36" t="n">
        <v>13</v>
      </c>
      <c r="AL1047181" s="36" t="n">
        <v>0</v>
      </c>
      <c r="AM1047181" s="36" t="n">
        <f aca="false">IF(OR(AN1047181="2022-2023",AN1047181=2022), 1, 0)</f>
        <v>1</v>
      </c>
      <c r="AN1047181" s="36" t="s">
        <v>68</v>
      </c>
      <c r="AO1047181" s="36" t="n">
        <f aca="false">VLOOKUP($I1047181,'[1]Price List, Weapons &amp; Items'!B$1:F$1048576,5,0)</f>
        <v>0</v>
      </c>
      <c r="AP1047181" s="36" t="n">
        <f aca="false">IF(AND(AO1047181=1,M1047181="undisclosed")=TRUE(),1,0)</f>
        <v>0</v>
      </c>
      <c r="AQ1047181" s="36" t="n">
        <f aca="false">IF(AND(AO1047181=1,N1047181="undisclosed")=TRUE(),1,0)</f>
        <v>0</v>
      </c>
      <c r="AR1047181" s="36" t="n">
        <f aca="false">IFERROR(IF(SEARCH("ammuni",I1047181,1)&gt;0,1,0),0)</f>
        <v>0</v>
      </c>
      <c r="AS1047181" s="5" t="str">
        <f aca="false">VLOOKUP($I1047181,'[1]Price List, Weapons &amp; Items'!B$1:L$1048576,COLUMN('[1]Price List, Weapons &amp; Items'!$J$11)-1,0)</f>
        <v>Media reports (incl. social media)</v>
      </c>
      <c r="AT1047181" s="5" t="str">
        <f aca="false">IF(I1047181=".",".",VLOOKUP($I1047181,'[1]Price List, Weapons &amp; Items'!B$1:J$1048576,3,0))</f>
        <v>missile</v>
      </c>
      <c r="AU1047181" s="13" t="str">
        <f aca="true">IF(AG1047181=1,(OFFSET(I1047181,0,0,COUNTIF(#REF!,A1047181),1)),"")</f>
        <v/>
      </c>
      <c r="AV1047181" s="5" t="str">
        <f aca="false">VLOOKUP($I1047181,'[1]Price List, Weapons &amp; Items'!B$1:L$1048576,COLUMN('[1]Price List, Weapons &amp; Items'!$L$11)-1,0)</f>
        <v>no price, 0 count</v>
      </c>
      <c r="AW1047181" s="5" t="n">
        <f aca="false">IF(U1047181="Yes",1,0)</f>
        <v>1</v>
      </c>
      <c r="AX1047181" s="5" t="n">
        <f aca="false">IF(D1047181="Military",IF(OR(IFERROR(SEARCH("equipment",E1047181,1),0)&gt;0,IFERROR(SEARCH("weapons",E1047181,1),0)&gt;0),1,0),0)</f>
        <v>1</v>
      </c>
      <c r="AY1047181" s="5" t="str">
        <f aca="false">IFERROR(IF(VALUE(TEXT(C1047181,"mm"))=IF(AK1047181&gt;12,AK1047181-12,AK1047181),".",IF(TEXT(C1047181,"mm")="01",".",1)),"Value is not in date format")</f>
        <v>.</v>
      </c>
      <c r="AZ1047181" s="5" t="str">
        <f aca="false">IF(AND(A1047181=A1047180,C1047181=C1047180)=TRUE(),IF(F1047181=F1047180,".","1"),".")</f>
        <v>.</v>
      </c>
      <c r="BA1047181" s="5" t="str">
        <f aca="false">IF(AND(_xlfn.ISFORMULA(R1047181),_xlfn.ISFORMULA(S1047181),_xlfn.ISFORMULA(T1047181))=TRUE(),".",1)</f>
        <v>.</v>
      </c>
      <c r="BB1047181" s="5" t="str">
        <f aca="false">IF(T1047181&lt;&gt;".",IF(T1047181&gt;S1047181,1,"."),".")</f>
        <v>.</v>
      </c>
      <c r="BC1047181" s="5" t="n">
        <f aca="false">IFERROR(VLOOKUP(B1047181,'[1]Share, Heavy Weapons to Ukraine'!B$1:AA$1048576,COLUMN('[1]Share, Heavy Weapons to Ukraine'!C1047190)-1,0),0)</f>
        <v>1</v>
      </c>
      <c r="BD1047181" s="5" t="n">
        <f aca="false">VLOOKUP(Sheet1!B1047181,'[1]Country Summary (€)'!B$1:F$1048576,COLUMN('[1]Country Summary (€)'!C1047191)-1,FALSE())</f>
        <v>0</v>
      </c>
      <c r="BE1047181" s="5" t="str">
        <f aca="false">IF(AND(AG1047181=1,D1047181="Military",H1047181&lt;&gt;"Not given")=TRUE(),IF(SUMIFS(#REF!,#REF!,A1047181)&gt;0,ABS((SUMIFS(#REF!,#REF!,A1047181)/VLOOKUP("USD",'[1]Exchange Rates'!B$1:C$1048576,2,0)))/S1047181,"."),".")</f>
        <v>.</v>
      </c>
      <c r="BF1047181" s="1" t="str">
        <f aca="false">IF(AND(AG1047181=1,D1047181="Military",H1047181&lt;&gt;"Not given")=TRUE(),IF(SUMIFS(#REF!,#REF!,A1047181)&gt;0,IF((ABS((SUMIFS(#REF!,#REF!,A1047181)/VLOOKUP("USD",'[1]Exchange Rates'!B$1:C$1048576,2,0)))/S1047181)&gt;1,(SUMIFS(#REF!,#REF!,A1047181)-S1047181)/S1047181,(S1047181-SUMIFS(#REF!,#REF!,A1047181))/SUMIFS(#REF!,#REF!,A1047181)),"."),".")</f>
        <v>.</v>
      </c>
    </row>
    <row r="1047182" customFormat="false" ht="15.75" hidden="false" customHeight="true" outlineLevel="0" collapsed="false">
      <c r="A1047182" s="37" t="s">
        <v>479</v>
      </c>
      <c r="B1047182" s="37" t="s">
        <v>57</v>
      </c>
      <c r="C1047182" s="38" t="n">
        <v>44932</v>
      </c>
      <c r="D1047182" s="37" t="s">
        <v>105</v>
      </c>
      <c r="E1047182" s="37" t="s">
        <v>370</v>
      </c>
      <c r="F1047182" s="90" t="s">
        <v>481</v>
      </c>
      <c r="G1047182" s="5" t="s">
        <v>61</v>
      </c>
      <c r="H1047182" s="53" t="n">
        <v>2850000000</v>
      </c>
      <c r="I1047182" s="1" t="s">
        <v>488</v>
      </c>
      <c r="J1047182" s="7" t="str">
        <f aca="false">VLOOKUP($I1047182,'[1]Price List, Weapons &amp; Items'!B$1:C$1048576,2,0)</f>
        <v>Ammunition for heavy weapon</v>
      </c>
      <c r="K1047182" s="7" t="str">
        <f aca="false">IF(I1047182=".",I1047182,VLOOKUP($I1047182,'[1]Price List, Weapons &amp; Items'!B$1:D$1048576,3,0))</f>
        <v>missile</v>
      </c>
      <c r="L1047182" s="8" t="n">
        <f aca="false">VLOOKUP(I1047182,'[1]Price List, Weapons &amp; Items'!B$1:E$1048576,4,0)</f>
        <v>0</v>
      </c>
      <c r="M1047182" s="9" t="n">
        <v>4000</v>
      </c>
      <c r="N1047182" s="9" t="s">
        <v>166</v>
      </c>
      <c r="O1047182" s="9" t="n">
        <f aca="false">VLOOKUP($I1047182,'[1]Price List, Weapons &amp; Items'!B$1:G$1048576,6,0)</f>
        <v>400</v>
      </c>
      <c r="P1047182" s="6" t="str">
        <f aca="false">IF(TYPE(M1047182)=1,IF(TYPE(O1047182)=1,M1047182*O1047182,"No price"),".")</f>
        <v>No price</v>
      </c>
      <c r="Q1047182" s="6" t="str">
        <f aca="false">IF(TYPE(N1047182)=1,IF(TYPE(O1047182)=1,N1047182*O1047182,"No price"),".")</f>
        <v>.</v>
      </c>
      <c r="R1047182" s="6" t="str">
        <f aca="false">IF(AG1047182=1,IF(H1047182&lt;&gt;"Not given",H1047182,IF(TYPE(H1047182)=2,IF(SUMIFS(#REF!,#REF!,A1047182)&gt;0,SUMIFS(#REF!,#REF!,A1047182),"."),"Format error")),"")</f>
        <v/>
      </c>
      <c r="S1047182" s="6" t="str">
        <f aca="false">IF(AND(AG1047182=1,R1047182&lt;&gt;".")=TRUE(),R1047182/VLOOKUP(G1047182,'[1]Exchange Rates'!B$1:C$1048576,2,0),IF(R1047182=".",".",""))</f>
        <v/>
      </c>
      <c r="T1047182" s="6" t="str">
        <f aca="false">IF(AG1047182=1,IF(AI1047182="Value is not given at all",".",IF(AI1047182="Value is given by the source",S1047182,IF(AI1047182="Value is calculated with prices",(IF(SUMIFS(#REF!,#REF!,A1047182)&gt;0,SUMIFS(#REF!,#REF!,A1047182),"."))/VLOOKUP("USD",'[1]Exchange Rates'!B$1:C$1048576,2,0),"Error with coding"))),"")</f>
        <v/>
      </c>
      <c r="U1047182" s="5" t="s">
        <v>63</v>
      </c>
      <c r="V1047182" s="34" t="s">
        <v>482</v>
      </c>
      <c r="W1047182" s="34" t="s">
        <v>95</v>
      </c>
      <c r="X1047182" s="45" t="s">
        <v>99</v>
      </c>
      <c r="Y1047182" s="45" t="s">
        <v>148</v>
      </c>
      <c r="Z1047182" s="5" t="n">
        <v>0</v>
      </c>
      <c r="AA1047182" s="5" t="n">
        <v>0</v>
      </c>
      <c r="AB1047182" s="5" t="n">
        <f aca="false">IF(AND(D1047182="Humanitarian", AE1047182&lt;&gt;"."), 1, 0)</f>
        <v>0</v>
      </c>
      <c r="AC1047182" s="5" t="n">
        <f aca="false">IF(OR(M1047182="undisclosed", M1047182="."), 0, IF(M1047182=N1047182, 1, 0))</f>
        <v>0</v>
      </c>
      <c r="AD1047182" s="5" t="n">
        <v>0</v>
      </c>
      <c r="AE1047182" s="1" t="s">
        <v>62</v>
      </c>
      <c r="AF1047182" s="12" t="str">
        <f aca="false">""</f>
        <v/>
      </c>
      <c r="AG1047182" s="36" t="n">
        <v>0</v>
      </c>
      <c r="AH1047182" s="36" t="s">
        <v>66</v>
      </c>
      <c r="AI1047182" s="36" t="s">
        <v>67</v>
      </c>
      <c r="AJ1047182" s="36" t="n">
        <v>1</v>
      </c>
      <c r="AK1047182" s="36" t="n">
        <v>13</v>
      </c>
      <c r="AL1047182" s="36" t="n">
        <v>0</v>
      </c>
      <c r="AM1047182" s="36" t="n">
        <f aca="false">IF(OR(AN1047182="2022-2023",AN1047182=2022), 1, 0)</f>
        <v>1</v>
      </c>
      <c r="AN1047182" s="36" t="s">
        <v>68</v>
      </c>
      <c r="AO1047182" s="36" t="n">
        <f aca="false">VLOOKUP($I1047182,'[1]Price List, Weapons &amp; Items'!B$1:F$1048576,5,0)</f>
        <v>0</v>
      </c>
      <c r="AP1047182" s="36" t="n">
        <f aca="false">IF(AND(AO1047182=1,M1047182="undisclosed")=TRUE(),1,0)</f>
        <v>0</v>
      </c>
      <c r="AQ1047182" s="36" t="n">
        <f aca="false">IF(AND(AO1047182=1,N1047182="undisclosed")=TRUE(),1,0)</f>
        <v>0</v>
      </c>
      <c r="AR1047182" s="36" t="n">
        <f aca="false">IFERROR(IF(SEARCH("ammuni",I1047182,1)&gt;0,1,0),0)</f>
        <v>0</v>
      </c>
      <c r="AS1047182" s="5" t="str">
        <f aca="false">VLOOKUP($I1047182,'[1]Price List, Weapons &amp; Items'!B$1:L$1048576,COLUMN('[1]Price List, Weapons &amp; Items'!$J$11)-1,0)</f>
        <v>Media reports (incl. social media)</v>
      </c>
      <c r="AT1047182" s="5" t="str">
        <f aca="false">IF(I1047182=".",".",VLOOKUP($I1047182,'[1]Price List, Weapons &amp; Items'!B$1:J$1048576,3,0))</f>
        <v>missile</v>
      </c>
      <c r="AU1047182" s="13" t="str">
        <f aca="true">IF(AG1047182=1,(OFFSET(I1047182,0,0,COUNTIF(#REF!,A1047182),1)),"")</f>
        <v/>
      </c>
      <c r="AV1047182" s="5" t="n">
        <f aca="false">VLOOKUP($I1047182,'[1]Price List, Weapons &amp; Items'!B$1:L$1048576,COLUMN('[1]Price List, Weapons &amp; Items'!$L$11)-1,0)</f>
        <v>0</v>
      </c>
      <c r="AW1047182" s="5" t="n">
        <f aca="false">IF(U1047182="Yes",1,0)</f>
        <v>1</v>
      </c>
      <c r="AX1047182" s="5" t="n">
        <f aca="false">IF(D1047182="Military",IF(OR(IFERROR(SEARCH("equipment",E1047182,1),0)&gt;0,IFERROR(SEARCH("weapons",E1047182,1),0)&gt;0),1,0),0)</f>
        <v>1</v>
      </c>
      <c r="AY1047182" s="5" t="str">
        <f aca="false">IFERROR(IF(VALUE(TEXT(C1047182,"mm"))=IF(AK1047182&gt;12,AK1047182-12,AK1047182),".",IF(TEXT(C1047182,"mm")="01",".",1)),"Value is not in date format")</f>
        <v>.</v>
      </c>
      <c r="AZ1047182" s="5" t="str">
        <f aca="false">IF(AND(A1047182=A1047181,C1047182=C1047181)=TRUE(),IF(F1047182=F1047181,".","1"),".")</f>
        <v>.</v>
      </c>
      <c r="BA1047182" s="5" t="str">
        <f aca="false">IF(AND(_xlfn.ISFORMULA(R1047182),_xlfn.ISFORMULA(S1047182),_xlfn.ISFORMULA(T1047182))=TRUE(),".",1)</f>
        <v>.</v>
      </c>
      <c r="BB1047182" s="5" t="str">
        <f aca="false">IF(T1047182&lt;&gt;".",IF(T1047182&gt;S1047182,1,"."),".")</f>
        <v>.</v>
      </c>
      <c r="BC1047182" s="5" t="n">
        <f aca="false">IFERROR(VLOOKUP(B1047182,'[1]Share, Heavy Weapons to Ukraine'!B$1:AA$1048576,COLUMN('[1]Share, Heavy Weapons to Ukraine'!C1047191)-1,0),0)</f>
        <v>1</v>
      </c>
      <c r="BD1047182" s="5" t="n">
        <f aca="false">VLOOKUP(Sheet1!B1047182,'[1]Country Summary (€)'!B$1:F$1048576,COLUMN('[1]Country Summary (€)'!C1047192)-1,FALSE())</f>
        <v>0</v>
      </c>
      <c r="BE1047182" s="5" t="str">
        <f aca="false">IF(AND(AG1047182=1,D1047182="Military",H1047182&lt;&gt;"Not given")=TRUE(),IF(SUMIFS(#REF!,#REF!,A1047182)&gt;0,ABS((SUMIFS(#REF!,#REF!,A1047182)/VLOOKUP("USD",'[1]Exchange Rates'!B$1:C$1048576,2,0)))/S1047182,"."),".")</f>
        <v>.</v>
      </c>
      <c r="BF1047182" s="1" t="str">
        <f aca="false">IF(AND(AG1047182=1,D1047182="Military",H1047182&lt;&gt;"Not given")=TRUE(),IF(SUMIFS(#REF!,#REF!,A1047182)&gt;0,IF((ABS((SUMIFS(#REF!,#REF!,A1047182)/VLOOKUP("USD",'[1]Exchange Rates'!B$1:C$1048576,2,0)))/S1047182)&gt;1,(SUMIFS(#REF!,#REF!,A1047182)-S1047182)/S1047182,(S1047182-SUMIFS(#REF!,#REF!,A1047182))/SUMIFS(#REF!,#REF!,A1047182)),"."),".")</f>
        <v>.</v>
      </c>
    </row>
    <row r="1047183" customFormat="false" ht="15.75" hidden="false" customHeight="true" outlineLevel="0" collapsed="false">
      <c r="A1047183" s="37" t="s">
        <v>479</v>
      </c>
      <c r="B1047183" s="37" t="s">
        <v>57</v>
      </c>
      <c r="C1047183" s="38" t="n">
        <v>44932</v>
      </c>
      <c r="D1047183" s="37" t="s">
        <v>105</v>
      </c>
      <c r="E1047183" s="37" t="s">
        <v>370</v>
      </c>
      <c r="F1047183" s="90" t="s">
        <v>481</v>
      </c>
      <c r="G1047183" s="5" t="s">
        <v>61</v>
      </c>
      <c r="H1047183" s="53" t="n">
        <v>2850000000</v>
      </c>
      <c r="I1047183" s="49" t="s">
        <v>381</v>
      </c>
      <c r="J1047183" s="7" t="str">
        <f aca="false">VLOOKUP($I1047183,'[1]Price List, Weapons &amp; Items'!B$1:C$1048576,2,0)</f>
        <v>Ammunition for heavy weapon</v>
      </c>
      <c r="K1047183" s="7" t="str">
        <f aca="false">IF(I1047183=".",I1047183,VLOOKUP($I1047183,'[1]Price List, Weapons &amp; Items'!B$1:D$1048576,3,0))</f>
        <v>122mm MLRS ammunition</v>
      </c>
      <c r="L1047183" s="8" t="n">
        <f aca="false">VLOOKUP(I1047183,'[1]Price List, Weapons &amp; Items'!B$1:E$1048576,4,0)</f>
        <v>1</v>
      </c>
      <c r="M1047183" s="9" t="n">
        <v>2000</v>
      </c>
      <c r="N1047183" s="9" t="s">
        <v>166</v>
      </c>
      <c r="O1047183" s="9" t="n">
        <f aca="false">VLOOKUP($I1047183,'[1]Price List, Weapons &amp; Items'!B$1:G$1048576,6,0)</f>
        <v>1000</v>
      </c>
      <c r="P1047183" s="6" t="str">
        <f aca="false">IF(TYPE(M1047183)=1,IF(TYPE(O1047183)=1,M1047183*O1047183,"No price"),".")</f>
        <v>No price</v>
      </c>
      <c r="Q1047183" s="6" t="str">
        <f aca="false">IF(TYPE(N1047183)=1,IF(TYPE(O1047183)=1,N1047183*O1047183,"No price"),".")</f>
        <v>.</v>
      </c>
      <c r="R1047183" s="6" t="str">
        <f aca="false">IF(AG1047183=1,IF(H1047183&lt;&gt;"Not given",H1047183,IF(TYPE(H1047183)=2,IF(SUMIFS(#REF!,#REF!,A1047183)&gt;0,SUMIFS(#REF!,#REF!,A1047183),"."),"Format error")),"")</f>
        <v/>
      </c>
      <c r="S1047183" s="6" t="str">
        <f aca="false">IF(AND(AG1047183=1,R1047183&lt;&gt;".")=TRUE(),R1047183/VLOOKUP(G1047183,'[1]Exchange Rates'!B$1:C$1048576,2,0),IF(R1047183=".",".",""))</f>
        <v/>
      </c>
      <c r="T1047183" s="6" t="str">
        <f aca="false">IF(AG1047183=1,IF(AI1047183="Value is not given at all",".",IF(AI1047183="Value is given by the source",S1047183,IF(AI1047183="Value is calculated with prices",(IF(SUMIFS(#REF!,#REF!,A1047183)&gt;0,SUMIFS(#REF!,#REF!,A1047183),"."))/VLOOKUP("USD",'[1]Exchange Rates'!B$1:C$1048576,2,0),"Error with coding"))),"")</f>
        <v/>
      </c>
      <c r="U1047183" s="5" t="s">
        <v>63</v>
      </c>
      <c r="V1047183" s="34" t="s">
        <v>482</v>
      </c>
      <c r="W1047183" s="34" t="s">
        <v>95</v>
      </c>
      <c r="X1047183" s="45" t="s">
        <v>99</v>
      </c>
      <c r="Y1047183" s="45" t="s">
        <v>150</v>
      </c>
      <c r="Z1047183" s="5" t="n">
        <v>0</v>
      </c>
      <c r="AA1047183" s="5" t="n">
        <v>0</v>
      </c>
      <c r="AB1047183" s="5" t="n">
        <f aca="false">IF(AND(D1047183="Humanitarian", AE1047183&lt;&gt;"."), 1, 0)</f>
        <v>0</v>
      </c>
      <c r="AC1047183" s="5" t="n">
        <f aca="false">IF(OR(M1047183="undisclosed", M1047183="."), 0, IF(M1047183=N1047183, 1, 0))</f>
        <v>0</v>
      </c>
      <c r="AD1047183" s="5" t="n">
        <v>0</v>
      </c>
      <c r="AE1047183" s="1" t="s">
        <v>62</v>
      </c>
      <c r="AF1047183" s="12" t="str">
        <f aca="false">""</f>
        <v/>
      </c>
      <c r="AG1047183" s="36" t="n">
        <v>0</v>
      </c>
      <c r="AH1047183" s="36" t="s">
        <v>66</v>
      </c>
      <c r="AI1047183" s="36" t="s">
        <v>67</v>
      </c>
      <c r="AJ1047183" s="36" t="n">
        <v>1</v>
      </c>
      <c r="AK1047183" s="36" t="n">
        <v>13</v>
      </c>
      <c r="AL1047183" s="36" t="n">
        <v>0</v>
      </c>
      <c r="AM1047183" s="36" t="n">
        <f aca="false">IF(OR(AN1047183="2022-2023",AN1047183=2022), 1, 0)</f>
        <v>1</v>
      </c>
      <c r="AN1047183" s="36" t="s">
        <v>68</v>
      </c>
      <c r="AO1047183" s="36" t="n">
        <f aca="false">VLOOKUP($I1047183,'[1]Price List, Weapons &amp; Items'!B$1:F$1048576,5,0)</f>
        <v>1</v>
      </c>
      <c r="AP1047183" s="36" t="n">
        <f aca="false">IF(AND(AO1047183=1,M1047183="undisclosed")=TRUE(),1,0)</f>
        <v>0</v>
      </c>
      <c r="AQ1047183" s="36" t="n">
        <f aca="false">IF(AND(AO1047183=1,N1047183="undisclosed")=TRUE(),1,0)</f>
        <v>1</v>
      </c>
      <c r="AR1047183" s="36" t="n">
        <f aca="false">IFERROR(IF(SEARCH("ammuni",I1047183,1)&gt;0,1,0),0)</f>
        <v>0</v>
      </c>
      <c r="AS1047183" s="5" t="str">
        <f aca="false">VLOOKUP($I1047183,'[1]Price List, Weapons &amp; Items'!B$1:L$1048576,COLUMN('[1]Price List, Weapons &amp; Items'!$J$11)-1,0)</f>
        <v>Media reports (incl. social media)</v>
      </c>
      <c r="AT1047183" s="5" t="str">
        <f aca="false">IF(I1047183=".",".",VLOOKUP($I1047183,'[1]Price List, Weapons &amp; Items'!B$1:J$1048576,3,0))</f>
        <v>122mm MLRS ammunition</v>
      </c>
      <c r="AU1047183" s="13" t="str">
        <f aca="true">IF(AG1047183=1,(OFFSET(I1047183,0,0,COUNTIF(#REF!,A1047183),1)),"")</f>
        <v/>
      </c>
      <c r="AV1047183" s="5" t="n">
        <f aca="false">VLOOKUP($I1047183,'[1]Price List, Weapons &amp; Items'!B$1:L$1048576,COLUMN('[1]Price List, Weapons &amp; Items'!$L$11)-1,0)</f>
        <v>0</v>
      </c>
      <c r="AW1047183" s="5" t="n">
        <f aca="false">IF(U1047183="Yes",1,0)</f>
        <v>1</v>
      </c>
      <c r="AX1047183" s="5" t="n">
        <f aca="false">IF(D1047183="Military",IF(OR(IFERROR(SEARCH("equipment",E1047183,1),0)&gt;0,IFERROR(SEARCH("weapons",E1047183,1),0)&gt;0),1,0),0)</f>
        <v>1</v>
      </c>
      <c r="AY1047183" s="5" t="str">
        <f aca="false">IFERROR(IF(VALUE(TEXT(C1047183,"mm"))=IF(AK1047183&gt;12,AK1047183-12,AK1047183),".",IF(TEXT(C1047183,"mm")="01",".",1)),"Value is not in date format")</f>
        <v>.</v>
      </c>
      <c r="AZ1047183" s="5" t="str">
        <f aca="false">IF(AND(A1047183=A1047182,C1047183=C1047182)=TRUE(),IF(F1047183=F1047182,".","1"),".")</f>
        <v>.</v>
      </c>
      <c r="BA1047183" s="5" t="str">
        <f aca="false">IF(AND(_xlfn.ISFORMULA(R1047183),_xlfn.ISFORMULA(S1047183),_xlfn.ISFORMULA(T1047183))=TRUE(),".",1)</f>
        <v>.</v>
      </c>
      <c r="BB1047183" s="5" t="str">
        <f aca="false">IF(T1047183&lt;&gt;".",IF(T1047183&gt;S1047183,1,"."),".")</f>
        <v>.</v>
      </c>
      <c r="BC1047183" s="5" t="n">
        <f aca="false">IFERROR(VLOOKUP(B1047183,'[1]Share, Heavy Weapons to Ukraine'!B$1:AA$1048576,COLUMN('[1]Share, Heavy Weapons to Ukraine'!C1047192)-1,0),0)</f>
        <v>1</v>
      </c>
      <c r="BD1047183" s="5" t="n">
        <f aca="false">VLOOKUP(Sheet1!B1047183,'[1]Country Summary (€)'!B$1:F$1048576,COLUMN('[1]Country Summary (€)'!C1047193)-1,FALSE())</f>
        <v>0</v>
      </c>
      <c r="BE1047183" s="5" t="str">
        <f aca="false">IF(AND(AG1047183=1,D1047183="Military",H1047183&lt;&gt;"Not given")=TRUE(),IF(SUMIFS(#REF!,#REF!,A1047183)&gt;0,ABS((SUMIFS(#REF!,#REF!,A1047183)/VLOOKUP("USD",'[1]Exchange Rates'!B$1:C$1048576,2,0)))/S1047183,"."),".")</f>
        <v>.</v>
      </c>
      <c r="BF1047183" s="1" t="str">
        <f aca="false">IF(AND(AG1047183=1,D1047183="Military",H1047183&lt;&gt;"Not given")=TRUE(),IF(SUMIFS(#REF!,#REF!,A1047183)&gt;0,IF((ABS((SUMIFS(#REF!,#REF!,A1047183)/VLOOKUP("USD",'[1]Exchange Rates'!B$1:C$1048576,2,0)))/S1047183)&gt;1,(SUMIFS(#REF!,#REF!,A1047183)-S1047183)/S1047183,(S1047183-SUMIFS(#REF!,#REF!,A1047183))/SUMIFS(#REF!,#REF!,A1047183)),"."),".")</f>
        <v>.</v>
      </c>
    </row>
    <row r="1047184" customFormat="false" ht="15.75" hidden="false" customHeight="true" outlineLevel="0" collapsed="false">
      <c r="A1047184" s="37" t="s">
        <v>479</v>
      </c>
      <c r="B1047184" s="37" t="s">
        <v>57</v>
      </c>
      <c r="C1047184" s="38" t="n">
        <v>44932</v>
      </c>
      <c r="D1047184" s="37" t="s">
        <v>105</v>
      </c>
      <c r="E1047184" s="37" t="s">
        <v>370</v>
      </c>
      <c r="F1047184" s="90" t="s">
        <v>481</v>
      </c>
      <c r="G1047184" s="5" t="s">
        <v>61</v>
      </c>
      <c r="H1047184" s="53" t="n">
        <v>2850000000</v>
      </c>
      <c r="I1047184" s="1" t="s">
        <v>340</v>
      </c>
      <c r="J1047184" s="7" t="str">
        <f aca="false">VLOOKUP($I1047184,'[1]Price List, Weapons &amp; Items'!B$1:C$1048576,2,0)</f>
        <v>Light armaments &amp; infantry</v>
      </c>
      <c r="K1047184" s="7" t="str">
        <f aca="false">IF(I1047184=".",I1047184,VLOOKUP($I1047184,'[1]Price List, Weapons &amp; Items'!B$1:D$1048576,3,0))</f>
        <v>Light Anti-armor Weapon (LAW)</v>
      </c>
      <c r="L1047184" s="8" t="n">
        <f aca="false">VLOOKUP(I1047184,'[1]Price List, Weapons &amp; Items'!B$1:E$1048576,4,0)</f>
        <v>0</v>
      </c>
      <c r="M1047184" s="9" t="n">
        <v>4300</v>
      </c>
      <c r="N1047184" s="9" t="s">
        <v>166</v>
      </c>
      <c r="O1047184" s="9" t="n">
        <f aca="false">VLOOKUP($I1047184,'[1]Price List, Weapons &amp; Items'!B$1:G$1048576,6,0)</f>
        <v>2099</v>
      </c>
      <c r="P1047184" s="6" t="str">
        <f aca="false">IF(TYPE(M1047184)=1,IF(TYPE(O1047184)=1,M1047184*O1047184,"No price"),".")</f>
        <v>No price</v>
      </c>
      <c r="Q1047184" s="6" t="str">
        <f aca="false">IF(TYPE(N1047184)=1,IF(TYPE(O1047184)=1,N1047184*O1047184,"No price"),".")</f>
        <v>.</v>
      </c>
      <c r="R1047184" s="6" t="str">
        <f aca="false">IF(AG1047184=1,IF(H1047184&lt;&gt;"Not given",H1047184,IF(TYPE(H1047184)=2,IF(SUMIFS(#REF!,#REF!,A1047184)&gt;0,SUMIFS(#REF!,#REF!,A1047184),"."),"Format error")),"")</f>
        <v/>
      </c>
      <c r="S1047184" s="6" t="str">
        <f aca="false">IF(AND(AG1047184=1,R1047184&lt;&gt;".")=TRUE(),R1047184/VLOOKUP(G1047184,'[1]Exchange Rates'!B$1:C$1048576,2,0),IF(R1047184=".",".",""))</f>
        <v/>
      </c>
      <c r="T1047184" s="6" t="str">
        <f aca="false">IF(AG1047184=1,IF(AI1047184="Value is not given at all",".",IF(AI1047184="Value is given by the source",S1047184,IF(AI1047184="Value is calculated with prices",(IF(SUMIFS(#REF!,#REF!,A1047184)&gt;0,SUMIFS(#REF!,#REF!,A1047184),"."))/VLOOKUP("USD",'[1]Exchange Rates'!B$1:C$1048576,2,0),"Error with coding"))),"")</f>
        <v/>
      </c>
      <c r="U1047184" s="5" t="s">
        <v>63</v>
      </c>
      <c r="V1047184" s="34" t="s">
        <v>482</v>
      </c>
      <c r="W1047184" s="34" t="s">
        <v>95</v>
      </c>
      <c r="X1047184" s="45" t="s">
        <v>99</v>
      </c>
      <c r="Y1047184" s="45" t="s">
        <v>152</v>
      </c>
      <c r="Z1047184" s="5" t="n">
        <v>0</v>
      </c>
      <c r="AA1047184" s="5" t="n">
        <v>0</v>
      </c>
      <c r="AB1047184" s="5" t="n">
        <f aca="false">IF(AND(D1047184="Humanitarian", AE1047184&lt;&gt;"."), 1, 0)</f>
        <v>0</v>
      </c>
      <c r="AC1047184" s="5" t="n">
        <f aca="false">IF(OR(M1047184="undisclosed", M1047184="."), 0, IF(M1047184=N1047184, 1, 0))</f>
        <v>0</v>
      </c>
      <c r="AD1047184" s="5" t="n">
        <v>0</v>
      </c>
      <c r="AE1047184" s="1" t="s">
        <v>62</v>
      </c>
      <c r="AF1047184" s="12" t="str">
        <f aca="false">""</f>
        <v/>
      </c>
      <c r="AG1047184" s="36" t="n">
        <v>0</v>
      </c>
      <c r="AH1047184" s="36" t="s">
        <v>66</v>
      </c>
      <c r="AI1047184" s="36" t="s">
        <v>67</v>
      </c>
      <c r="AJ1047184" s="36" t="n">
        <v>1</v>
      </c>
      <c r="AK1047184" s="36" t="n">
        <v>13</v>
      </c>
      <c r="AL1047184" s="36" t="n">
        <v>0</v>
      </c>
      <c r="AM1047184" s="36" t="n">
        <f aca="false">IF(OR(AN1047184="2022-2023",AN1047184=2022), 1, 0)</f>
        <v>1</v>
      </c>
      <c r="AN1047184" s="36" t="s">
        <v>68</v>
      </c>
      <c r="AO1047184" s="36" t="n">
        <f aca="false">VLOOKUP($I1047184,'[1]Price List, Weapons &amp; Items'!B$1:F$1048576,5,0)</f>
        <v>0</v>
      </c>
      <c r="AP1047184" s="36" t="n">
        <f aca="false">IF(AND(AO1047184=1,M1047184="undisclosed")=TRUE(),1,0)</f>
        <v>0</v>
      </c>
      <c r="AQ1047184" s="36" t="n">
        <f aca="false">IF(AND(AO1047184=1,N1047184="undisclosed")=TRUE(),1,0)</f>
        <v>0</v>
      </c>
      <c r="AR1047184" s="36" t="n">
        <f aca="false">IFERROR(IF(SEARCH("ammuni",I1047184,1)&gt;0,1,0),0)</f>
        <v>0</v>
      </c>
      <c r="AS1047184" s="5" t="str">
        <f aca="false">VLOOKUP($I1047184,'[1]Price List, Weapons &amp; Items'!B$1:L$1048576,COLUMN('[1]Price List, Weapons &amp; Items'!$J$11)-1,0)</f>
        <v>Media reports (incl. social media)</v>
      </c>
      <c r="AT1047184" s="5" t="str">
        <f aca="false">IF(I1047184=".",".",VLOOKUP($I1047184,'[1]Price List, Weapons &amp; Items'!B$1:J$1048576,3,0))</f>
        <v>Light Anti-armor Weapon (LAW)</v>
      </c>
      <c r="AU1047184" s="13" t="str">
        <f aca="true">IF(AG1047184=1,(OFFSET(I1047184,0,0,COUNTIF(#REF!,A1047184),1)),"")</f>
        <v/>
      </c>
      <c r="AV1047184" s="5" t="n">
        <f aca="false">VLOOKUP($I1047184,'[1]Price List, Weapons &amp; Items'!B$1:L$1048576,COLUMN('[1]Price List, Weapons &amp; Items'!$L$11)-1,0)</f>
        <v>0</v>
      </c>
      <c r="AW1047184" s="5" t="n">
        <f aca="false">IF(U1047184="Yes",1,0)</f>
        <v>1</v>
      </c>
      <c r="AX1047184" s="5" t="n">
        <f aca="false">IF(D1047184="Military",IF(OR(IFERROR(SEARCH("equipment",E1047184,1),0)&gt;0,IFERROR(SEARCH("weapons",E1047184,1),0)&gt;0),1,0),0)</f>
        <v>1</v>
      </c>
      <c r="AY1047184" s="5" t="str">
        <f aca="false">IFERROR(IF(VALUE(TEXT(C1047184,"mm"))=IF(AK1047184&gt;12,AK1047184-12,AK1047184),".",IF(TEXT(C1047184,"mm")="01",".",1)),"Value is not in date format")</f>
        <v>.</v>
      </c>
      <c r="AZ1047184" s="5" t="str">
        <f aca="false">IF(AND(A1047184=A1047183,C1047184=C1047183)=TRUE(),IF(F1047184=F1047183,".","1"),".")</f>
        <v>.</v>
      </c>
      <c r="BA1047184" s="5" t="str">
        <f aca="false">IF(AND(_xlfn.ISFORMULA(R1047184),_xlfn.ISFORMULA(S1047184),_xlfn.ISFORMULA(T1047184))=TRUE(),".",1)</f>
        <v>.</v>
      </c>
      <c r="BB1047184" s="5" t="str">
        <f aca="false">IF(T1047184&lt;&gt;".",IF(T1047184&gt;S1047184,1,"."),".")</f>
        <v>.</v>
      </c>
      <c r="BC1047184" s="5" t="n">
        <f aca="false">IFERROR(VLOOKUP(B1047184,'[1]Share, Heavy Weapons to Ukraine'!B$1:AA$1048576,COLUMN('[1]Share, Heavy Weapons to Ukraine'!C1047193)-1,0),0)</f>
        <v>1</v>
      </c>
      <c r="BD1047184" s="5" t="n">
        <f aca="false">VLOOKUP(Sheet1!B1047184,'[1]Country Summary (€)'!B$1:F$1048576,COLUMN('[1]Country Summary (€)'!C1047194)-1,FALSE())</f>
        <v>0</v>
      </c>
      <c r="BE1047184" s="5" t="str">
        <f aca="false">IF(AND(AG1047184=1,D1047184="Military",H1047184&lt;&gt;"Not given")=TRUE(),IF(SUMIFS(#REF!,#REF!,A1047184)&gt;0,ABS((SUMIFS(#REF!,#REF!,A1047184)/VLOOKUP("USD",'[1]Exchange Rates'!B$1:C$1048576,2,0)))/S1047184,"."),".")</f>
        <v>.</v>
      </c>
      <c r="BF1047184" s="1" t="str">
        <f aca="false">IF(AND(AG1047184=1,D1047184="Military",H1047184&lt;&gt;"Not given")=TRUE(),IF(SUMIFS(#REF!,#REF!,A1047184)&gt;0,IF((ABS((SUMIFS(#REF!,#REF!,A1047184)/VLOOKUP("USD",'[1]Exchange Rates'!B$1:C$1048576,2,0)))/S1047184)&gt;1,(SUMIFS(#REF!,#REF!,A1047184)-S1047184)/S1047184,(S1047184-SUMIFS(#REF!,#REF!,A1047184))/SUMIFS(#REF!,#REF!,A1047184)),"."),".")</f>
        <v>.</v>
      </c>
    </row>
    <row r="1047185" customFormat="false" ht="15.75" hidden="false" customHeight="true" outlineLevel="0" collapsed="false">
      <c r="A1047185" s="37" t="s">
        <v>479</v>
      </c>
      <c r="B1047185" s="37" t="s">
        <v>57</v>
      </c>
      <c r="C1047185" s="38" t="n">
        <v>44932</v>
      </c>
      <c r="D1047185" s="37" t="s">
        <v>105</v>
      </c>
      <c r="E1047185" s="37" t="s">
        <v>370</v>
      </c>
      <c r="F1047185" s="90" t="s">
        <v>481</v>
      </c>
      <c r="G1047185" s="5" t="s">
        <v>61</v>
      </c>
      <c r="H1047185" s="53" t="n">
        <v>2850000000</v>
      </c>
      <c r="I1047185" s="37" t="s">
        <v>180</v>
      </c>
      <c r="J1047185" s="7" t="str">
        <f aca="false">VLOOKUP($I1047185,'[1]Price List, Weapons &amp; Items'!B$1:C$1048576,2,0)</f>
        <v>Light armaments &amp; infantry</v>
      </c>
      <c r="K1047185" s="7" t="str">
        <f aca="false">IF(I1047185=".",I1047185,VLOOKUP($I1047185,'[1]Price List, Weapons &amp; Items'!B$1:D$1048576,3,0))</f>
        <v>Explosive</v>
      </c>
      <c r="L1047185" s="8" t="n">
        <f aca="false">VLOOKUP(I1047185,'[1]Price List, Weapons &amp; Items'!B$1:E$1048576,4,0)</f>
        <v>0</v>
      </c>
      <c r="M1047185" s="9" t="s">
        <v>166</v>
      </c>
      <c r="N1047185" s="9" t="s">
        <v>166</v>
      </c>
      <c r="O1047185" s="9" t="n">
        <f aca="false">VLOOKUP($I1047185,'[1]Price List, Weapons &amp; Items'!B$1:G$1048576,6,0)</f>
        <v>223.15</v>
      </c>
      <c r="P1047185" s="6" t="str">
        <f aca="false">IF(TYPE(M1047185)=1,IF(TYPE(O1047185)=1,M1047185*O1047185,"No price"),".")</f>
        <v>.</v>
      </c>
      <c r="Q1047185" s="6" t="str">
        <f aca="false">IF(TYPE(N1047185)=1,IF(TYPE(O1047185)=1,N1047185*O1047185,"No price"),".")</f>
        <v>.</v>
      </c>
      <c r="R1047185" s="6" t="str">
        <f aca="false">IF(AG1047185=1,IF(H1047185&lt;&gt;"Not given",H1047185,IF(TYPE(H1047185)=2,IF(SUMIFS(#REF!,#REF!,A1047185)&gt;0,SUMIFS(#REF!,#REF!,A1047185),"."),"Format error")),"")</f>
        <v/>
      </c>
      <c r="S1047185" s="6" t="str">
        <f aca="false">IF(AND(AG1047185=1,R1047185&lt;&gt;".")=TRUE(),R1047185/VLOOKUP(G1047185,'[1]Exchange Rates'!B$1:C$1048576,2,0),IF(R1047185=".",".",""))</f>
        <v/>
      </c>
      <c r="T1047185" s="6" t="str">
        <f aca="false">IF(AG1047185=1,IF(AI1047185="Value is not given at all",".",IF(AI1047185="Value is given by the source",S1047185,IF(AI1047185="Value is calculated with prices",(IF(SUMIFS(#REF!,#REF!,A1047185)&gt;0,SUMIFS(#REF!,#REF!,A1047185),"."))/VLOOKUP("USD",'[1]Exchange Rates'!B$1:C$1048576,2,0),"Error with coding"))),"")</f>
        <v/>
      </c>
      <c r="U1047185" s="5" t="s">
        <v>63</v>
      </c>
      <c r="V1047185" s="34" t="s">
        <v>482</v>
      </c>
      <c r="W1047185" s="34" t="s">
        <v>95</v>
      </c>
      <c r="X1047185" s="45" t="s">
        <v>99</v>
      </c>
      <c r="Y1047185" s="45" t="s">
        <v>154</v>
      </c>
      <c r="Z1047185" s="5" t="n">
        <v>0</v>
      </c>
      <c r="AA1047185" s="5" t="n">
        <v>0</v>
      </c>
      <c r="AB1047185" s="5" t="n">
        <f aca="false">IF(AND(D1047185="Humanitarian", AE1047185&lt;&gt;"."), 1, 0)</f>
        <v>0</v>
      </c>
      <c r="AC1047185" s="5" t="n">
        <f aca="false">IF(OR(M1047185="undisclosed", M1047185="."), 0, IF(M1047185=N1047185, 1, 0))</f>
        <v>0</v>
      </c>
      <c r="AD1047185" s="5" t="n">
        <v>0</v>
      </c>
      <c r="AE1047185" s="1" t="s">
        <v>62</v>
      </c>
      <c r="AF1047185" s="12" t="str">
        <f aca="false">""</f>
        <v/>
      </c>
      <c r="AG1047185" s="36" t="n">
        <v>0</v>
      </c>
      <c r="AH1047185" s="36" t="s">
        <v>66</v>
      </c>
      <c r="AI1047185" s="36" t="s">
        <v>67</v>
      </c>
      <c r="AJ1047185" s="36" t="n">
        <v>1</v>
      </c>
      <c r="AK1047185" s="36" t="n">
        <v>13</v>
      </c>
      <c r="AL1047185" s="36" t="n">
        <v>0</v>
      </c>
      <c r="AM1047185" s="36" t="n">
        <f aca="false">IF(OR(AN1047185="2022-2023",AN1047185=2022), 1, 0)</f>
        <v>1</v>
      </c>
      <c r="AN1047185" s="36" t="s">
        <v>68</v>
      </c>
      <c r="AO1047185" s="36" t="n">
        <f aca="false">VLOOKUP($I1047185,'[1]Price List, Weapons &amp; Items'!B$1:F$1048576,5,0)</f>
        <v>0</v>
      </c>
      <c r="AP1047185" s="36" t="n">
        <f aca="false">IF(AND(AO1047185=1,M1047185="undisclosed")=TRUE(),1,0)</f>
        <v>0</v>
      </c>
      <c r="AQ1047185" s="36" t="n">
        <f aca="false">IF(AND(AO1047185=1,N1047185="undisclosed")=TRUE(),1,0)</f>
        <v>0</v>
      </c>
      <c r="AR1047185" s="36" t="n">
        <f aca="false">IFERROR(IF(SEARCH("ammuni",I1047185,1)&gt;0,1,0),0)</f>
        <v>0</v>
      </c>
      <c r="AS1047185" s="5" t="str">
        <f aca="false">VLOOKUP($I1047185,'[1]Price List, Weapons &amp; Items'!B$1:L$1048576,COLUMN('[1]Price List, Weapons &amp; Items'!$J$11)-1,0)</f>
        <v>Miscellaneous</v>
      </c>
      <c r="AT1047185" s="5" t="str">
        <f aca="false">IF(I1047185=".",".",VLOOKUP($I1047185,'[1]Price List, Weapons &amp; Items'!B$1:J$1048576,3,0))</f>
        <v>Explosive</v>
      </c>
      <c r="AU1047185" s="13" t="str">
        <f aca="true">IF(AG1047185=1,(OFFSET(I1047185,0,0,COUNTIF(#REF!,A1047185),1)),"")</f>
        <v/>
      </c>
      <c r="AV1047185" s="5" t="str">
        <f aca="false">VLOOKUP($I1047185,'[1]Price List, Weapons &amp; Items'!B$1:L$1048576,COLUMN('[1]Price List, Weapons &amp; Items'!$L$11)-1,0)</f>
        <v>no price, 0 count</v>
      </c>
      <c r="AW1047185" s="5" t="n">
        <f aca="false">IF(U1047185="Yes",1,0)</f>
        <v>1</v>
      </c>
      <c r="AX1047185" s="5" t="n">
        <f aca="false">IF(D1047185="Military",IF(OR(IFERROR(SEARCH("equipment",E1047185,1),0)&gt;0,IFERROR(SEARCH("weapons",E1047185,1),0)&gt;0),1,0),0)</f>
        <v>1</v>
      </c>
      <c r="AY1047185" s="5" t="str">
        <f aca="false">IFERROR(IF(VALUE(TEXT(C1047185,"mm"))=IF(AK1047185&gt;12,AK1047185-12,AK1047185),".",IF(TEXT(C1047185,"mm")="01",".",1)),"Value is not in date format")</f>
        <v>.</v>
      </c>
      <c r="AZ1047185" s="5" t="str">
        <f aca="false">IF(AND(A1047185=A1047184,C1047185=C1047184)=TRUE(),IF(F1047185=F1047184,".","1"),".")</f>
        <v>.</v>
      </c>
      <c r="BA1047185" s="5" t="str">
        <f aca="false">IF(AND(_xlfn.ISFORMULA(R1047185),_xlfn.ISFORMULA(S1047185),_xlfn.ISFORMULA(T1047185))=TRUE(),".",1)</f>
        <v>.</v>
      </c>
      <c r="BB1047185" s="5" t="str">
        <f aca="false">IF(T1047185&lt;&gt;".",IF(T1047185&gt;S1047185,1,"."),".")</f>
        <v>.</v>
      </c>
      <c r="BC1047185" s="5" t="n">
        <f aca="false">IFERROR(VLOOKUP(B1047185,'[1]Share, Heavy Weapons to Ukraine'!B$1:AA$1048576,COLUMN('[1]Share, Heavy Weapons to Ukraine'!C1047194)-1,0),0)</f>
        <v>1</v>
      </c>
      <c r="BD1047185" s="5" t="n">
        <f aca="false">VLOOKUP(Sheet1!B1047185,'[1]Country Summary (€)'!B$1:F$1048576,COLUMN('[1]Country Summary (€)'!C1047195)-1,FALSE())</f>
        <v>0</v>
      </c>
      <c r="BE1047185" s="5" t="str">
        <f aca="false">IF(AND(AG1047185=1,D1047185="Military",H1047185&lt;&gt;"Not given")=TRUE(),IF(SUMIFS(#REF!,#REF!,A1047185)&gt;0,ABS((SUMIFS(#REF!,#REF!,A1047185)/VLOOKUP("USD",'[1]Exchange Rates'!B$1:C$1048576,2,0)))/S1047185,"."),".")</f>
        <v>.</v>
      </c>
      <c r="BF1047185" s="1" t="str">
        <f aca="false">IF(AND(AG1047185=1,D1047185="Military",H1047185&lt;&gt;"Not given")=TRUE(),IF(SUMIFS(#REF!,#REF!,A1047185)&gt;0,IF((ABS((SUMIFS(#REF!,#REF!,A1047185)/VLOOKUP("USD",'[1]Exchange Rates'!B$1:C$1048576,2,0)))/S1047185)&gt;1,(SUMIFS(#REF!,#REF!,A1047185)-S1047185)/S1047185,(S1047185-SUMIFS(#REF!,#REF!,A1047185))/SUMIFS(#REF!,#REF!,A1047185)),"."),".")</f>
        <v>.</v>
      </c>
    </row>
    <row r="1047186" customFormat="false" ht="15.75" hidden="false" customHeight="true" outlineLevel="0" collapsed="false">
      <c r="A1047186" s="37" t="s">
        <v>479</v>
      </c>
      <c r="B1047186" s="37" t="s">
        <v>57</v>
      </c>
      <c r="C1047186" s="38" t="n">
        <v>44932</v>
      </c>
      <c r="D1047186" s="37" t="s">
        <v>105</v>
      </c>
      <c r="E1047186" s="37" t="s">
        <v>370</v>
      </c>
      <c r="F1047186" s="90" t="s">
        <v>481</v>
      </c>
      <c r="G1047186" s="5" t="s">
        <v>61</v>
      </c>
      <c r="H1047186" s="53" t="n">
        <v>2850000000</v>
      </c>
      <c r="I1047186" s="1" t="s">
        <v>414</v>
      </c>
      <c r="J1047186" s="7" t="str">
        <f aca="false">VLOOKUP($I1047186,'[1]Price List, Weapons &amp; Items'!B$1:C$1048576,2,0)</f>
        <v>Military equipment</v>
      </c>
      <c r="K1047186" s="7" t="str">
        <f aca="false">IF(I1047186=".",I1047186,VLOOKUP($I1047186,'[1]Price List, Weapons &amp; Items'!B$1:D$1048576,3,0))</f>
        <v>Military equipment</v>
      </c>
      <c r="L1047186" s="8" t="n">
        <f aca="false">VLOOKUP(I1047186,'[1]Price List, Weapons &amp; Items'!B$1:E$1048576,4,0)</f>
        <v>0</v>
      </c>
      <c r="M1047186" s="9" t="s">
        <v>166</v>
      </c>
      <c r="N1047186" s="9" t="s">
        <v>166</v>
      </c>
      <c r="O1047186" s="9" t="n">
        <f aca="false">VLOOKUP($I1047186,'[1]Price List, Weapons &amp; Items'!B$1:G$1048576,6,0)</f>
        <v>2320</v>
      </c>
      <c r="P1047186" s="6" t="str">
        <f aca="false">IF(TYPE(M1047186)=1,IF(TYPE(O1047186)=1,M1047186*O1047186,"No price"),".")</f>
        <v>.</v>
      </c>
      <c r="Q1047186" s="6" t="str">
        <f aca="false">IF(TYPE(N1047186)=1,IF(TYPE(O1047186)=1,N1047186*O1047186,"No price"),".")</f>
        <v>.</v>
      </c>
      <c r="R1047186" s="6" t="str">
        <f aca="false">IF(AG1047186=1,IF(H1047186&lt;&gt;"Not given",H1047186,IF(TYPE(H1047186)=2,IF(SUMIFS(#REF!,#REF!,A1047186)&gt;0,SUMIFS(#REF!,#REF!,A1047186),"."),"Format error")),"")</f>
        <v/>
      </c>
      <c r="S1047186" s="6" t="str">
        <f aca="false">IF(AND(AG1047186=1,R1047186&lt;&gt;".")=TRUE(),R1047186/VLOOKUP(G1047186,'[1]Exchange Rates'!B$1:C$1048576,2,0),IF(R1047186=".",".",""))</f>
        <v/>
      </c>
      <c r="T1047186" s="6" t="str">
        <f aca="false">IF(AG1047186=1,IF(AI1047186="Value is not given at all",".",IF(AI1047186="Value is given by the source",S1047186,IF(AI1047186="Value is calculated with prices",(IF(SUMIFS(#REF!,#REF!,A1047186)&gt;0,SUMIFS(#REF!,#REF!,A1047186),"."))/VLOOKUP("USD",'[1]Exchange Rates'!B$1:C$1048576,2,0),"Error with coding"))),"")</f>
        <v/>
      </c>
      <c r="U1047186" s="5" t="s">
        <v>63</v>
      </c>
      <c r="V1047186" s="34" t="s">
        <v>482</v>
      </c>
      <c r="W1047186" s="34" t="s">
        <v>95</v>
      </c>
      <c r="X1047186" s="45" t="s">
        <v>99</v>
      </c>
      <c r="Y1047186" s="45" t="s">
        <v>156</v>
      </c>
      <c r="Z1047186" s="5" t="n">
        <v>0</v>
      </c>
      <c r="AA1047186" s="5" t="n">
        <v>0</v>
      </c>
      <c r="AB1047186" s="5" t="n">
        <f aca="false">IF(AND(D1047186="Humanitarian", AE1047186&lt;&gt;"."), 1, 0)</f>
        <v>0</v>
      </c>
      <c r="AC1047186" s="5" t="n">
        <f aca="false">IF(OR(M1047186="undisclosed", M1047186="."), 0, IF(M1047186=N1047186, 1, 0))</f>
        <v>0</v>
      </c>
      <c r="AD1047186" s="5" t="n">
        <v>0</v>
      </c>
      <c r="AE1047186" s="1" t="s">
        <v>62</v>
      </c>
      <c r="AF1047186" s="12" t="str">
        <f aca="false">""</f>
        <v/>
      </c>
      <c r="AG1047186" s="36" t="n">
        <v>0</v>
      </c>
      <c r="AH1047186" s="36" t="s">
        <v>66</v>
      </c>
      <c r="AI1047186" s="36" t="s">
        <v>67</v>
      </c>
      <c r="AJ1047186" s="36" t="n">
        <v>1</v>
      </c>
      <c r="AK1047186" s="36" t="n">
        <v>13</v>
      </c>
      <c r="AL1047186" s="36" t="n">
        <v>0</v>
      </c>
      <c r="AM1047186" s="36" t="n">
        <f aca="false">IF(OR(AN1047186="2022-2023",AN1047186=2022), 1, 0)</f>
        <v>1</v>
      </c>
      <c r="AN1047186" s="36" t="s">
        <v>68</v>
      </c>
      <c r="AO1047186" s="36" t="n">
        <f aca="false">VLOOKUP($I1047186,'[1]Price List, Weapons &amp; Items'!B$1:F$1048576,5,0)</f>
        <v>0</v>
      </c>
      <c r="AP1047186" s="36" t="n">
        <f aca="false">IF(AND(AO1047186=1,M1047186="undisclosed")=TRUE(),1,0)</f>
        <v>0</v>
      </c>
      <c r="AQ1047186" s="36" t="n">
        <f aca="false">IF(AND(AO1047186=1,N1047186="undisclosed")=TRUE(),1,0)</f>
        <v>0</v>
      </c>
      <c r="AR1047186" s="36" t="n">
        <f aca="false">IFERROR(IF(SEARCH("ammuni",I1047186,1)&gt;0,1,0),0)</f>
        <v>0</v>
      </c>
      <c r="AS1047186" s="5" t="str">
        <f aca="false">VLOOKUP($I1047186,'[1]Price List, Weapons &amp; Items'!B$1:L$1048576,COLUMN('[1]Price List, Weapons &amp; Items'!$J$11)-1,0)</f>
        <v>Media reports (incl. social media)</v>
      </c>
      <c r="AT1047186" s="5" t="str">
        <f aca="false">IF(I1047186=".",".",VLOOKUP($I1047186,'[1]Price List, Weapons &amp; Items'!B$1:J$1048576,3,0))</f>
        <v>Military equipment</v>
      </c>
      <c r="AU1047186" s="13" t="str">
        <f aca="true">IF(AG1047186=1,(OFFSET(I1047186,0,0,COUNTIF(#REF!,A1047186),1)),"")</f>
        <v/>
      </c>
      <c r="AV1047186" s="5" t="n">
        <f aca="false">VLOOKUP($I1047186,'[1]Price List, Weapons &amp; Items'!B$1:L$1048576,COLUMN('[1]Price List, Weapons &amp; Items'!$L$11)-1,0)</f>
        <v>0</v>
      </c>
      <c r="AW1047186" s="5" t="n">
        <f aca="false">IF(U1047186="Yes",1,0)</f>
        <v>1</v>
      </c>
      <c r="AX1047186" s="5" t="n">
        <f aca="false">IF(D1047186="Military",IF(OR(IFERROR(SEARCH("equipment",E1047186,1),0)&gt;0,IFERROR(SEARCH("weapons",E1047186,1),0)&gt;0),1,0),0)</f>
        <v>1</v>
      </c>
      <c r="AY1047186" s="5" t="str">
        <f aca="false">IFERROR(IF(VALUE(TEXT(C1047186,"mm"))=IF(AK1047186&gt;12,AK1047186-12,AK1047186),".",IF(TEXT(C1047186,"mm")="01",".",1)),"Value is not in date format")</f>
        <v>.</v>
      </c>
      <c r="AZ1047186" s="5" t="str">
        <f aca="false">IF(AND(A1047186=A1047185,C1047186=C1047185)=TRUE(),IF(F1047186=F1047185,".","1"),".")</f>
        <v>.</v>
      </c>
      <c r="BA1047186" s="5" t="str">
        <f aca="false">IF(AND(_xlfn.ISFORMULA(R1047186),_xlfn.ISFORMULA(S1047186),_xlfn.ISFORMULA(T1047186))=TRUE(),".",1)</f>
        <v>.</v>
      </c>
      <c r="BB1047186" s="5" t="str">
        <f aca="false">IF(T1047186&lt;&gt;".",IF(T1047186&gt;S1047186,1,"."),".")</f>
        <v>.</v>
      </c>
      <c r="BC1047186" s="5" t="n">
        <f aca="false">IFERROR(VLOOKUP(B1047186,'[1]Share, Heavy Weapons to Ukraine'!B$1:AA$1048576,COLUMN('[1]Share, Heavy Weapons to Ukraine'!C1047195)-1,0),0)</f>
        <v>1</v>
      </c>
      <c r="BD1047186" s="5" t="n">
        <f aca="false">VLOOKUP(Sheet1!B1047186,'[1]Country Summary (€)'!B$1:F$1048576,COLUMN('[1]Country Summary (€)'!C1047196)-1,FALSE())</f>
        <v>0</v>
      </c>
      <c r="BE1047186" s="5" t="str">
        <f aca="false">IF(AND(AG1047186=1,D1047186="Military",H1047186&lt;&gt;"Not given")=TRUE(),IF(SUMIFS(#REF!,#REF!,A1047186)&gt;0,ABS((SUMIFS(#REF!,#REF!,A1047186)/VLOOKUP("USD",'[1]Exchange Rates'!B$1:C$1048576,2,0)))/S1047186,"."),".")</f>
        <v>.</v>
      </c>
      <c r="BF1047186" s="1" t="str">
        <f aca="false">IF(AND(AG1047186=1,D1047186="Military",H1047186&lt;&gt;"Not given")=TRUE(),IF(SUMIFS(#REF!,#REF!,A1047186)&gt;0,IF((ABS((SUMIFS(#REF!,#REF!,A1047186)/VLOOKUP("USD",'[1]Exchange Rates'!B$1:C$1048576,2,0)))/S1047186)&gt;1,(SUMIFS(#REF!,#REF!,A1047186)-S1047186)/S1047186,(S1047186-SUMIFS(#REF!,#REF!,A1047186))/SUMIFS(#REF!,#REF!,A1047186)),"."),".")</f>
        <v>.</v>
      </c>
    </row>
    <row r="1047187" customFormat="false" ht="15.75" hidden="false" customHeight="true" outlineLevel="0" collapsed="false">
      <c r="A1047187" s="37" t="s">
        <v>479</v>
      </c>
      <c r="B1047187" s="37" t="s">
        <v>57</v>
      </c>
      <c r="C1047187" s="38" t="n">
        <v>44932</v>
      </c>
      <c r="D1047187" s="37" t="s">
        <v>105</v>
      </c>
      <c r="E1047187" s="37" t="s">
        <v>370</v>
      </c>
      <c r="F1047187" s="90" t="s">
        <v>481</v>
      </c>
      <c r="G1047187" s="5" t="s">
        <v>61</v>
      </c>
      <c r="H1047187" s="53" t="n">
        <v>2850000000</v>
      </c>
      <c r="I1047187" s="1" t="s">
        <v>187</v>
      </c>
      <c r="J1047187" s="7" t="str">
        <f aca="false">VLOOKUP($I1047187,'[1]Price List, Weapons &amp; Items'!B$1:C$1048576,2,0)</f>
        <v>Military equipment</v>
      </c>
      <c r="K1047187" s="7" t="str">
        <f aca="false">IF(I1047187=".",I1047187,VLOOKUP($I1047187,'[1]Price List, Weapons &amp; Items'!B$1:D$1048576,3,0))</f>
        <v>Military equipment</v>
      </c>
      <c r="L1047187" s="8" t="n">
        <f aca="false">VLOOKUP(I1047187,'[1]Price List, Weapons &amp; Items'!B$1:E$1048576,4,0)</f>
        <v>0</v>
      </c>
      <c r="M1047187" s="9" t="s">
        <v>166</v>
      </c>
      <c r="N1047187" s="9" t="s">
        <v>166</v>
      </c>
      <c r="O1047187" s="9" t="str">
        <f aca="false">VLOOKUP($I1047187,'[1]Price List, Weapons &amp; Items'!B$1:G$1048576,6,0)</f>
        <v>.</v>
      </c>
      <c r="P1047187" s="6" t="str">
        <f aca="false">IF(TYPE(M1047187)=1,IF(TYPE(O1047187)=1,M1047187*O1047187,"No price"),".")</f>
        <v>.</v>
      </c>
      <c r="Q1047187" s="6" t="str">
        <f aca="false">IF(TYPE(N1047187)=1,IF(TYPE(O1047187)=1,N1047187*O1047187,"No price"),".")</f>
        <v>.</v>
      </c>
      <c r="R1047187" s="6" t="str">
        <f aca="false">IF(AG1047187=1,IF(H1047187&lt;&gt;"Not given",H1047187,IF(TYPE(H1047187)=2,IF(SUMIFS(#REF!,#REF!,A1047187)&gt;0,SUMIFS(#REF!,#REF!,A1047187),"."),"Format error")),"")</f>
        <v/>
      </c>
      <c r="S1047187" s="6" t="str">
        <f aca="false">IF(AND(AG1047187=1,R1047187&lt;&gt;".")=TRUE(),R1047187/VLOOKUP(G1047187,'[1]Exchange Rates'!B$1:C$1048576,2,0),IF(R1047187=".",".",""))</f>
        <v/>
      </c>
      <c r="T1047187" s="6" t="str">
        <f aca="false">IF(AG1047187=1,IF(AI1047187="Value is not given at all",".",IF(AI1047187="Value is given by the source",S1047187,IF(AI1047187="Value is calculated with prices",(IF(SUMIFS(#REF!,#REF!,A1047187)&gt;0,SUMIFS(#REF!,#REF!,A1047187),"."))/VLOOKUP("USD",'[1]Exchange Rates'!B$1:C$1048576,2,0),"Error with coding"))),"")</f>
        <v/>
      </c>
      <c r="U1047187" s="5" t="s">
        <v>63</v>
      </c>
      <c r="V1047187" s="34" t="s">
        <v>482</v>
      </c>
      <c r="W1047187" s="34" t="s">
        <v>95</v>
      </c>
      <c r="X1047187" s="45" t="s">
        <v>99</v>
      </c>
      <c r="Y1047187" s="45" t="s">
        <v>158</v>
      </c>
      <c r="Z1047187" s="5" t="n">
        <v>0</v>
      </c>
      <c r="AA1047187" s="5" t="n">
        <v>0</v>
      </c>
      <c r="AB1047187" s="5" t="n">
        <f aca="false">IF(AND(D1047187="Humanitarian", AE1047187&lt;&gt;"."), 1, 0)</f>
        <v>0</v>
      </c>
      <c r="AC1047187" s="5" t="n">
        <f aca="false">IF(OR(M1047187="undisclosed", M1047187="."), 0, IF(M1047187=N1047187, 1, 0))</f>
        <v>0</v>
      </c>
      <c r="AD1047187" s="5" t="n">
        <v>0</v>
      </c>
      <c r="AE1047187" s="1" t="s">
        <v>62</v>
      </c>
      <c r="AF1047187" s="12" t="str">
        <f aca="false">""</f>
        <v/>
      </c>
      <c r="AG1047187" s="36" t="n">
        <v>0</v>
      </c>
      <c r="AH1047187" s="36" t="s">
        <v>66</v>
      </c>
      <c r="AI1047187" s="36" t="s">
        <v>67</v>
      </c>
      <c r="AJ1047187" s="36" t="n">
        <v>1</v>
      </c>
      <c r="AK1047187" s="36" t="n">
        <v>13</v>
      </c>
      <c r="AL1047187" s="36" t="n">
        <v>0</v>
      </c>
      <c r="AM1047187" s="36" t="n">
        <f aca="false">IF(OR(AN1047187="2022-2023",AN1047187=2022), 1, 0)</f>
        <v>1</v>
      </c>
      <c r="AN1047187" s="36" t="s">
        <v>68</v>
      </c>
      <c r="AO1047187" s="36" t="n">
        <f aca="false">VLOOKUP($I1047187,'[1]Price List, Weapons &amp; Items'!B$1:F$1048576,5,0)</f>
        <v>0</v>
      </c>
      <c r="AP1047187" s="36" t="n">
        <f aca="false">IF(AND(AO1047187=1,M1047187="undisclosed")=TRUE(),1,0)</f>
        <v>0</v>
      </c>
      <c r="AQ1047187" s="36" t="n">
        <f aca="false">IF(AND(AO1047187=1,N1047187="undisclosed")=TRUE(),1,0)</f>
        <v>0</v>
      </c>
      <c r="AR1047187" s="36" t="n">
        <f aca="false">IFERROR(IF(SEARCH("ammuni",I1047187,1)&gt;0,1,0),0)</f>
        <v>0</v>
      </c>
      <c r="AS1047187" s="5" t="str">
        <f aca="false">VLOOKUP($I1047187,'[1]Price List, Weapons &amp; Items'!B$1:L$1048576,COLUMN('[1]Price List, Weapons &amp; Items'!$J$11)-1,0)</f>
        <v>.</v>
      </c>
      <c r="AT1047187" s="5" t="str">
        <f aca="false">IF(I1047187=".",".",VLOOKUP($I1047187,'[1]Price List, Weapons &amp; Items'!B$1:J$1048576,3,0))</f>
        <v>Military equipment</v>
      </c>
      <c r="AU1047187" s="13" t="str">
        <f aca="true">IF(AG1047187=1,(OFFSET(I1047187,0,0,COUNTIF(#REF!,A1047187),1)),"")</f>
        <v/>
      </c>
      <c r="AV1047187" s="5" t="str">
        <f aca="false">VLOOKUP($I1047187,'[1]Price List, Weapons &amp; Items'!B$1:L$1048576,COLUMN('[1]Price List, Weapons &amp; Items'!$L$11)-1,0)</f>
        <v>no price, 0 count</v>
      </c>
      <c r="AW1047187" s="5" t="n">
        <f aca="false">IF(U1047187="Yes",1,0)</f>
        <v>1</v>
      </c>
      <c r="AX1047187" s="5" t="n">
        <f aca="false">IF(D1047187="Military",IF(OR(IFERROR(SEARCH("equipment",E1047187,1),0)&gt;0,IFERROR(SEARCH("weapons",E1047187,1),0)&gt;0),1,0),0)</f>
        <v>1</v>
      </c>
      <c r="AY1047187" s="5" t="str">
        <f aca="false">IFERROR(IF(VALUE(TEXT(C1047187,"mm"))=IF(AK1047187&gt;12,AK1047187-12,AK1047187),".",IF(TEXT(C1047187,"mm")="01",".",1)),"Value is not in date format")</f>
        <v>.</v>
      </c>
      <c r="AZ1047187" s="5" t="str">
        <f aca="false">IF(AND(A1047187=A1047186,C1047187=C1047186)=TRUE(),IF(F1047187=F1047186,".","1"),".")</f>
        <v>.</v>
      </c>
      <c r="BA1047187" s="5" t="str">
        <f aca="false">IF(AND(_xlfn.ISFORMULA(R1047187),_xlfn.ISFORMULA(S1047187),_xlfn.ISFORMULA(T1047187))=TRUE(),".",1)</f>
        <v>.</v>
      </c>
      <c r="BB1047187" s="5" t="str">
        <f aca="false">IF(T1047187&lt;&gt;".",IF(T1047187&gt;S1047187,1,"."),".")</f>
        <v>.</v>
      </c>
      <c r="BC1047187" s="5" t="n">
        <f aca="false">IFERROR(VLOOKUP(B1047187,'[1]Share, Heavy Weapons to Ukraine'!B$1:AA$1048576,COLUMN('[1]Share, Heavy Weapons to Ukraine'!C1047196)-1,0),0)</f>
        <v>1</v>
      </c>
      <c r="BD1047187" s="5" t="n">
        <f aca="false">VLOOKUP(Sheet1!B1047187,'[1]Country Summary (€)'!B$1:F$1048576,COLUMN('[1]Country Summary (€)'!C1047197)-1,FALSE())</f>
        <v>0</v>
      </c>
      <c r="BE1047187" s="5" t="str">
        <f aca="false">IF(AND(AG1047187=1,D1047187="Military",H1047187&lt;&gt;"Not given")=TRUE(),IF(SUMIFS(#REF!,#REF!,A1047187)&gt;0,ABS((SUMIFS(#REF!,#REF!,A1047187)/VLOOKUP("USD",'[1]Exchange Rates'!B$1:C$1048576,2,0)))/S1047187,"."),".")</f>
        <v>.</v>
      </c>
      <c r="BF1047187" s="1" t="str">
        <f aca="false">IF(AND(AG1047187=1,D1047187="Military",H1047187&lt;&gt;"Not given")=TRUE(),IF(SUMIFS(#REF!,#REF!,A1047187)&gt;0,IF((ABS((SUMIFS(#REF!,#REF!,A1047187)/VLOOKUP("USD",'[1]Exchange Rates'!B$1:C$1048576,2,0)))/S1047187)&gt;1,(SUMIFS(#REF!,#REF!,A1047187)-S1047187)/S1047187,(S1047187-SUMIFS(#REF!,#REF!,A1047187))/SUMIFS(#REF!,#REF!,A1047187)),"."),".")</f>
        <v>.</v>
      </c>
    </row>
    <row r="1047188" customFormat="false" ht="15.75" hidden="false" customHeight="true" outlineLevel="0" collapsed="false">
      <c r="A1047188" s="37" t="s">
        <v>479</v>
      </c>
      <c r="B1047188" s="37" t="s">
        <v>57</v>
      </c>
      <c r="C1047188" s="38" t="n">
        <v>44932</v>
      </c>
      <c r="D1047188" s="37" t="s">
        <v>105</v>
      </c>
      <c r="E1047188" s="37" t="s">
        <v>370</v>
      </c>
      <c r="F1047188" s="90" t="s">
        <v>481</v>
      </c>
      <c r="G1047188" s="5" t="s">
        <v>61</v>
      </c>
      <c r="H1047188" s="53" t="n">
        <v>2850000000</v>
      </c>
      <c r="I1047188" s="1" t="s">
        <v>368</v>
      </c>
      <c r="J1047188" s="7" t="str">
        <f aca="false">VLOOKUP($I1047188,'[1]Price List, Weapons &amp; Items'!B$1:C$1048576,2,0)</f>
        <v>Military equipment</v>
      </c>
      <c r="K1047188" s="7" t="str">
        <f aca="false">IF(I1047188=".",I1047188,VLOOKUP($I1047188,'[1]Price List, Weapons &amp; Items'!B$1:D$1048576,3,0))</f>
        <v>spare parts</v>
      </c>
      <c r="L1047188" s="8" t="n">
        <f aca="false">VLOOKUP(I1047188,'[1]Price List, Weapons &amp; Items'!B$1:E$1048576,4,0)</f>
        <v>0</v>
      </c>
      <c r="M1047188" s="9" t="s">
        <v>166</v>
      </c>
      <c r="N1047188" s="9" t="s">
        <v>166</v>
      </c>
      <c r="O1047188" s="9" t="str">
        <f aca="false">VLOOKUP($I1047188,'[1]Price List, Weapons &amp; Items'!B$1:G$1048576,6,0)</f>
        <v>.</v>
      </c>
      <c r="P1047188" s="6" t="str">
        <f aca="false">IF(TYPE(M1047188)=1,IF(TYPE(O1047188)=1,M1047188*O1047188,"No price"),".")</f>
        <v>.</v>
      </c>
      <c r="Q1047188" s="6" t="str">
        <f aca="false">IF(TYPE(N1047188)=1,IF(TYPE(O1047188)=1,N1047188*O1047188,"No price"),".")</f>
        <v>.</v>
      </c>
      <c r="R1047188" s="6" t="str">
        <f aca="false">IF(AG1047188=1,IF(H1047188&lt;&gt;"Not given",H1047188,IF(TYPE(H1047188)=2,IF(SUMIFS(#REF!,#REF!,A1047188)&gt;0,SUMIFS(#REF!,#REF!,A1047188),"."),"Format error")),"")</f>
        <v/>
      </c>
      <c r="S1047188" s="6" t="str">
        <f aca="false">IF(AND(AG1047188=1,R1047188&lt;&gt;".")=TRUE(),R1047188/VLOOKUP(G1047188,'[1]Exchange Rates'!B$1:C$1048576,2,0),IF(R1047188=".",".",""))</f>
        <v/>
      </c>
      <c r="T1047188" s="6" t="str">
        <f aca="false">IF(AG1047188=1,IF(AI1047188="Value is not given at all",".",IF(AI1047188="Value is given by the source",S1047188,IF(AI1047188="Value is calculated with prices",(IF(SUMIFS(#REF!,#REF!,A1047188)&gt;0,SUMIFS(#REF!,#REF!,A1047188),"."))/VLOOKUP("USD",'[1]Exchange Rates'!B$1:C$1048576,2,0),"Error with coding"))),"")</f>
        <v/>
      </c>
      <c r="U1047188" s="5" t="s">
        <v>63</v>
      </c>
      <c r="V1047188" s="34" t="s">
        <v>482</v>
      </c>
      <c r="W1047188" s="34" t="s">
        <v>95</v>
      </c>
      <c r="X1047188" s="45" t="s">
        <v>99</v>
      </c>
      <c r="Y1047188" s="45" t="s">
        <v>158</v>
      </c>
      <c r="Z1047188" s="5" t="n">
        <v>0</v>
      </c>
      <c r="AA1047188" s="5" t="n">
        <v>0</v>
      </c>
      <c r="AB1047188" s="5" t="n">
        <f aca="false">IF(AND(D1047188="Humanitarian", AE1047188&lt;&gt;"."), 1, 0)</f>
        <v>0</v>
      </c>
      <c r="AC1047188" s="5" t="n">
        <f aca="false">IF(OR(M1047188="undisclosed", M1047188="."), 0, IF(M1047188=N1047188, 1, 0))</f>
        <v>0</v>
      </c>
      <c r="AD1047188" s="5" t="n">
        <v>0</v>
      </c>
      <c r="AE1047188" s="1" t="s">
        <v>62</v>
      </c>
      <c r="AF1047188" s="12" t="str">
        <f aca="false">""</f>
        <v/>
      </c>
      <c r="AG1047188" s="36" t="n">
        <v>0</v>
      </c>
      <c r="AH1047188" s="36" t="s">
        <v>66</v>
      </c>
      <c r="AI1047188" s="36" t="s">
        <v>67</v>
      </c>
      <c r="AJ1047188" s="36" t="n">
        <v>1</v>
      </c>
      <c r="AK1047188" s="36" t="n">
        <v>13</v>
      </c>
      <c r="AL1047188" s="36" t="n">
        <v>0</v>
      </c>
      <c r="AM1047188" s="36" t="n">
        <f aca="false">IF(OR(AN1047188="2022-2023",AN1047188=2022), 1, 0)</f>
        <v>1</v>
      </c>
      <c r="AN1047188" s="36" t="s">
        <v>68</v>
      </c>
      <c r="AO1047188" s="36" t="n">
        <f aca="false">VLOOKUP($I1047188,'[1]Price List, Weapons &amp; Items'!B$1:F$1048576,5,0)</f>
        <v>0</v>
      </c>
      <c r="AP1047188" s="36" t="n">
        <f aca="false">IF(AND(AO1047188=1,M1047188="undisclosed")=TRUE(),1,0)</f>
        <v>0</v>
      </c>
      <c r="AQ1047188" s="36" t="n">
        <f aca="false">IF(AND(AO1047188=1,N1047188="undisclosed")=TRUE(),1,0)</f>
        <v>0</v>
      </c>
      <c r="AR1047188" s="36" t="n">
        <f aca="false">IFERROR(IF(SEARCH("ammuni",I1047188,1)&gt;0,1,0),0)</f>
        <v>0</v>
      </c>
      <c r="AS1047188" s="5" t="str">
        <f aca="false">VLOOKUP($I1047188,'[1]Price List, Weapons &amp; Items'!B$1:L$1048576,COLUMN('[1]Price List, Weapons &amp; Items'!$J$11)-1,0)</f>
        <v>.</v>
      </c>
      <c r="AT1047188" s="5" t="str">
        <f aca="false">IF(I1047188=".",".",VLOOKUP($I1047188,'[1]Price List, Weapons &amp; Items'!B$1:J$1048576,3,0))</f>
        <v>spare parts</v>
      </c>
      <c r="AU1047188" s="13" t="str">
        <f aca="true">IF(AG1047188=1,(OFFSET(I1047188,0,0,COUNTIF(#REF!,A1047188),1)),"")</f>
        <v/>
      </c>
      <c r="AV1047188" s="5" t="str">
        <f aca="false">VLOOKUP($I1047188,'[1]Price List, Weapons &amp; Items'!B$1:L$1048576,COLUMN('[1]Price List, Weapons &amp; Items'!$L$11)-1,0)</f>
        <v>no price, 0 count</v>
      </c>
      <c r="AW1047188" s="5" t="n">
        <f aca="false">IF(U1047188="Yes",1,0)</f>
        <v>1</v>
      </c>
      <c r="AX1047188" s="5" t="n">
        <f aca="false">IF(D1047188="Military",IF(OR(IFERROR(SEARCH("equipment",E1047188,1),0)&gt;0,IFERROR(SEARCH("weapons",E1047188,1),0)&gt;0),1,0),0)</f>
        <v>1</v>
      </c>
      <c r="AY1047188" s="5" t="str">
        <f aca="false">IFERROR(IF(VALUE(TEXT(C1047188,"mm"))=IF(AK1047188&gt;12,AK1047188-12,AK1047188),".",IF(TEXT(C1047188,"mm")="01",".",1)),"Value is not in date format")</f>
        <v>.</v>
      </c>
      <c r="AZ1047188" s="5" t="str">
        <f aca="false">IF(AND(A1047188=A1047187,C1047188=C1047187)=TRUE(),IF(F1047188=F1047187,".","1"),".")</f>
        <v>.</v>
      </c>
      <c r="BA1047188" s="5" t="str">
        <f aca="false">IF(AND(_xlfn.ISFORMULA(R1047188),_xlfn.ISFORMULA(S1047188),_xlfn.ISFORMULA(T1047188))=TRUE(),".",1)</f>
        <v>.</v>
      </c>
      <c r="BB1047188" s="5" t="str">
        <f aca="false">IF(T1047188&lt;&gt;".",IF(T1047188&gt;S1047188,1,"."),".")</f>
        <v>.</v>
      </c>
      <c r="BC1047188" s="5" t="n">
        <f aca="false">IFERROR(VLOOKUP(B1047188,'[1]Share, Heavy Weapons to Ukraine'!B$1:AA$1048576,COLUMN('[1]Share, Heavy Weapons to Ukraine'!C1047197)-1,0),0)</f>
        <v>1</v>
      </c>
      <c r="BD1047188" s="5" t="n">
        <f aca="false">VLOOKUP(Sheet1!B1047188,'[1]Country Summary (€)'!B$1:F$1048576,COLUMN('[1]Country Summary (€)'!C1047198)-1,FALSE())</f>
        <v>0</v>
      </c>
      <c r="BE1047188" s="5" t="str">
        <f aca="false">IF(AND(AG1047188=1,D1047188="Military",H1047188&lt;&gt;"Not given")=TRUE(),IF(SUMIFS(#REF!,#REF!,A1047188)&gt;0,ABS((SUMIFS(#REF!,#REF!,A1047188)/VLOOKUP("USD",'[1]Exchange Rates'!B$1:C$1048576,2,0)))/S1047188,"."),".")</f>
        <v>.</v>
      </c>
      <c r="BF1047188" s="1" t="str">
        <f aca="false">IF(AND(AG1047188=1,D1047188="Military",H1047188&lt;&gt;"Not given")=TRUE(),IF(SUMIFS(#REF!,#REF!,A1047188)&gt;0,IF((ABS((SUMIFS(#REF!,#REF!,A1047188)/VLOOKUP("USD",'[1]Exchange Rates'!B$1:C$1048576,2,0)))/S1047188)&gt;1,(SUMIFS(#REF!,#REF!,A1047188)-S1047188)/S1047188,(S1047188-SUMIFS(#REF!,#REF!,A1047188))/SUMIFS(#REF!,#REF!,A1047188)),"."),".")</f>
        <v>.</v>
      </c>
    </row>
    <row r="1047189" customFormat="false" ht="15.75" hidden="false" customHeight="true" outlineLevel="0" collapsed="false">
      <c r="A1047189" s="37" t="s">
        <v>479</v>
      </c>
      <c r="B1047189" s="37" t="s">
        <v>57</v>
      </c>
      <c r="C1047189" s="92" t="n">
        <v>44945</v>
      </c>
      <c r="D1047189" s="37" t="s">
        <v>105</v>
      </c>
      <c r="E1047189" s="37" t="s">
        <v>370</v>
      </c>
      <c r="F1047189" s="37" t="s">
        <v>489</v>
      </c>
      <c r="G1047189" s="5" t="s">
        <v>61</v>
      </c>
      <c r="H1047189" s="39" t="n">
        <v>2500000000</v>
      </c>
      <c r="I1047189" s="37" t="s">
        <v>282</v>
      </c>
      <c r="J1047189" s="7" t="str">
        <f aca="false">VLOOKUP($I1047189,'[1]Price List, Weapons &amp; Items'!B$1:C$1048576,2,0)</f>
        <v>Ammunition for Heavy Weapon</v>
      </c>
      <c r="K1047189" s="7" t="str">
        <f aca="false">IF(I1047189=".",I1047189,VLOOKUP($I1047189,'[1]Price List, Weapons &amp; Items'!B$1:D$1048576,3,0))</f>
        <v>Missile</v>
      </c>
      <c r="L1047189" s="8" t="n">
        <f aca="false">VLOOKUP(I1047189,'[1]Price List, Weapons &amp; Items'!B$1:E$1048576,4,0)</f>
        <v>0</v>
      </c>
      <c r="M1047189" s="9" t="s">
        <v>166</v>
      </c>
      <c r="N1047189" s="9" t="s">
        <v>166</v>
      </c>
      <c r="O1047189" s="9" t="n">
        <f aca="false">VLOOKUP($I1047189,'[1]Price List, Weapons &amp; Items'!B$1:G$1048576,6,0)</f>
        <v>1090000</v>
      </c>
      <c r="P1047189" s="6" t="str">
        <f aca="false">IF(TYPE(M1047189)=1,IF(TYPE(O1047189)=1,M1047189*O1047189,"No price"),".")</f>
        <v>.</v>
      </c>
      <c r="Q1047189" s="6" t="str">
        <f aca="false">IF(TYPE(N1047189)=1,IF(TYPE(O1047189)=1,N1047189*O1047189,"No price"),".")</f>
        <v>.</v>
      </c>
      <c r="R1047189" s="6" t="str">
        <f aca="false">IF(AG1047189=1,IF(H1047189&lt;&gt;"Not given",H1047189,IF(TYPE(H1047189)=2,IF(SUMIFS(#REF!,#REF!,A1047189)&gt;0,SUMIFS(#REF!,#REF!,A1047189),"."),"Format error")),"")</f>
        <v/>
      </c>
      <c r="S1047189" s="6" t="str">
        <f aca="false">IF(AND(AG1047189=1,R1047189&lt;&gt;".")=TRUE(),R1047189/VLOOKUP(G1047189,'[1]Exchange Rates'!B$1:C$1048576,2,0),IF(R1047189=".",".",""))</f>
        <v/>
      </c>
      <c r="T1047189" s="6" t="str">
        <f aca="false">IF(AG1047189=1,IF(AI1047189="Value is not given at all",".",IF(AI1047189="Value is given by the source",S1047189,IF(AI1047189="Value is calculated with prices",(IF(SUMIFS(#REF!,#REF!,A1047189)&gt;0,SUMIFS(#REF!,#REF!,A1047189),"."))/VLOOKUP("USD",'[1]Exchange Rates'!B$1:C$1048576,2,0),"Error with coding"))),"")</f>
        <v/>
      </c>
      <c r="U1047189" s="43" t="s">
        <v>63</v>
      </c>
      <c r="V1047189" s="34" t="s">
        <v>490</v>
      </c>
      <c r="W1047189" s="34" t="s">
        <v>108</v>
      </c>
      <c r="X1047189" s="37" t="s">
        <v>62</v>
      </c>
      <c r="Y1047189" s="37" t="s">
        <v>62</v>
      </c>
      <c r="Z1047189" s="43" t="n">
        <v>0</v>
      </c>
      <c r="AA1047189" s="43" t="n">
        <v>0</v>
      </c>
      <c r="AB1047189" s="5" t="n">
        <f aca="false">IF(AND(D1047189="Humanitarian", AE1047189&lt;&gt;"."), 1, 0)</f>
        <v>0</v>
      </c>
      <c r="AC1047189" s="5" t="n">
        <f aca="false">IF(OR(M1047189="undisclosed", M1047189="."), 0, IF(M1047189=N1047189, 1, 0))</f>
        <v>0</v>
      </c>
      <c r="AD1047189" s="5" t="n">
        <v>0</v>
      </c>
      <c r="AE1047189" s="37" t="s">
        <v>62</v>
      </c>
      <c r="AF1047189" s="12" t="str">
        <f aca="false">""</f>
        <v/>
      </c>
      <c r="AG1047189" s="36" t="n">
        <v>0</v>
      </c>
      <c r="AH1047189" s="43" t="s">
        <v>66</v>
      </c>
      <c r="AI1047189" s="43" t="s">
        <v>67</v>
      </c>
      <c r="AJ1047189" s="36" t="n">
        <v>1</v>
      </c>
      <c r="AK1047189" s="36" t="n">
        <v>13</v>
      </c>
      <c r="AL1047189" s="36" t="n">
        <v>0</v>
      </c>
      <c r="AM1047189" s="36" t="n">
        <f aca="false">IF(OR(AN1047189="2022-2023",AN1047189=2022), 1, 0)</f>
        <v>1</v>
      </c>
      <c r="AN1047189" s="36" t="s">
        <v>68</v>
      </c>
      <c r="AO1047189" s="36" t="n">
        <f aca="false">VLOOKUP($I1047189,'[1]Price List, Weapons &amp; Items'!B$1:F$1048576,5,0)</f>
        <v>0</v>
      </c>
      <c r="AP1047189" s="36" t="n">
        <f aca="false">IF(AND(AO1047189=1,M1047189="undisclosed")=TRUE(),1,0)</f>
        <v>0</v>
      </c>
      <c r="AQ1047189" s="36" t="n">
        <f aca="false">IF(AND(AO1047189=1,N1047189="undisclosed")=TRUE(),1,0)</f>
        <v>0</v>
      </c>
      <c r="AR1047189" s="36" t="n">
        <f aca="false">IFERROR(IF(SEARCH("ammuni",I1047189,1)&gt;0,1,0),0)</f>
        <v>0</v>
      </c>
      <c r="AS1047189" s="5" t="str">
        <f aca="false">VLOOKUP($I1047189,'[1]Price List, Weapons &amp; Items'!B$1:L$1048576,COLUMN('[1]Price List, Weapons &amp; Items'!$J$11)-1,0)</f>
        <v>Miscellaneous</v>
      </c>
      <c r="AT1047189" s="5" t="str">
        <f aca="false">IF(I1047189=".",".",VLOOKUP($I1047189,'[1]Price List, Weapons &amp; Items'!B$1:J$1048576,3,0))</f>
        <v>Missile</v>
      </c>
      <c r="AU1047189" s="13" t="str">
        <f aca="true">IF(AG1047189=1,(OFFSET(I1047189,0,0,COUNTIF(#REF!,A1047189),1)),"")</f>
        <v/>
      </c>
      <c r="AV1047189" s="5" t="str">
        <f aca="false">VLOOKUP($I1047189,'[1]Price List, Weapons &amp; Items'!B$1:L$1048576,COLUMN('[1]Price List, Weapons &amp; Items'!$L$11)-1,0)</f>
        <v>no price, 0 count</v>
      </c>
      <c r="AW1047189" s="5" t="n">
        <f aca="false">IF(U1047189="Yes",1,0)</f>
        <v>1</v>
      </c>
      <c r="AX1047189" s="5" t="n">
        <f aca="false">IF(D1047189="Military",IF(OR(IFERROR(SEARCH("equipment",E1047189,1),0)&gt;0,IFERROR(SEARCH("weapons",E1047189,1),0)&gt;0),1,0),0)</f>
        <v>1</v>
      </c>
      <c r="AY1047189" s="5" t="str">
        <f aca="false">IFERROR(IF(VALUE(TEXT(C1047189,"mm"))=IF(AK1047189&gt;12,AK1047189-12,AK1047189),".",IF(TEXT(C1047189,"mm")="01",".",1)),"Value is not in date format")</f>
        <v>.</v>
      </c>
      <c r="AZ1047189" s="5" t="str">
        <f aca="false">IF(AND(A1047189=A1047188,C1047189=C1047188)=TRUE(),IF(F1047189=F1047188,".","1"),".")</f>
        <v>.</v>
      </c>
      <c r="BA1047189" s="5" t="str">
        <f aca="false">IF(AND(_xlfn.ISFORMULA(R1047189),_xlfn.ISFORMULA(S1047189),_xlfn.ISFORMULA(T1047189))=TRUE(),".",1)</f>
        <v>.</v>
      </c>
      <c r="BB1047189" s="5" t="str">
        <f aca="false">IF(T1047189&lt;&gt;".",IF(T1047189&gt;S1047189,1,"."),".")</f>
        <v>.</v>
      </c>
      <c r="BC1047189" s="5" t="n">
        <f aca="false">IFERROR(VLOOKUP(B1047189,'[1]Share, Heavy Weapons to Ukraine'!B$1:AA$1048576,COLUMN('[1]Share, Heavy Weapons to Ukraine'!C1047198)-1,0),0)</f>
        <v>1</v>
      </c>
      <c r="BD1047189" s="5" t="n">
        <f aca="false">VLOOKUP(Sheet1!B1047189,'[1]Country Summary (€)'!B$1:F$1048576,COLUMN('[1]Country Summary (€)'!C1047199)-1,FALSE())</f>
        <v>0</v>
      </c>
      <c r="BE1047189" s="5" t="str">
        <f aca="false">IF(AND(AG1047189=1,D1047189="Military",H1047189&lt;&gt;"Not given")=TRUE(),IF(SUMIFS(#REF!,#REF!,A1047189)&gt;0,ABS((SUMIFS(#REF!,#REF!,A1047189)/VLOOKUP("USD",'[1]Exchange Rates'!B$1:C$1048576,2,0)))/S1047189,"."),".")</f>
        <v>.</v>
      </c>
      <c r="BF1047189" s="1" t="str">
        <f aca="false">IF(AND(AG1047189=1,D1047189="Military",H1047189&lt;&gt;"Not given")=TRUE(),IF(SUMIFS(#REF!,#REF!,A1047189)&gt;0,IF((ABS((SUMIFS(#REF!,#REF!,A1047189)/VLOOKUP("USD",'[1]Exchange Rates'!B$1:C$1048576,2,0)))/S1047189)&gt;1,(SUMIFS(#REF!,#REF!,A1047189)-S1047189)/S1047189,(S1047189-SUMIFS(#REF!,#REF!,A1047189))/SUMIFS(#REF!,#REF!,A1047189)),"."),".")</f>
        <v>.</v>
      </c>
      <c r="BG1047189" s="37" t="s">
        <v>491</v>
      </c>
      <c r="BH1047189" s="37" t="s">
        <v>491</v>
      </c>
      <c r="BI1047189" s="37" t="s">
        <v>491</v>
      </c>
      <c r="BJ1047189" s="37" t="s">
        <v>491</v>
      </c>
      <c r="BK1047189" s="37" t="s">
        <v>491</v>
      </c>
      <c r="BL1047189" s="37" t="s">
        <v>491</v>
      </c>
      <c r="BM1047189" s="37" t="s">
        <v>491</v>
      </c>
      <c r="BN1047189" s="37" t="s">
        <v>491</v>
      </c>
      <c r="BO1047189" s="37" t="s">
        <v>491</v>
      </c>
      <c r="BP1047189" s="37" t="s">
        <v>491</v>
      </c>
      <c r="BQ1047189" s="37" t="s">
        <v>491</v>
      </c>
      <c r="BR1047189" s="37" t="s">
        <v>491</v>
      </c>
      <c r="BS1047189" s="37" t="s">
        <v>491</v>
      </c>
      <c r="BT1047189" s="37" t="s">
        <v>491</v>
      </c>
      <c r="BU1047189" s="37" t="s">
        <v>491</v>
      </c>
      <c r="BV1047189" s="37" t="s">
        <v>491</v>
      </c>
      <c r="BW1047189" s="37" t="s">
        <v>491</v>
      </c>
      <c r="BX1047189" s="37" t="s">
        <v>491</v>
      </c>
    </row>
    <row r="1047190" customFormat="false" ht="15.75" hidden="false" customHeight="true" outlineLevel="0" collapsed="false">
      <c r="A1047190" s="37" t="s">
        <v>479</v>
      </c>
      <c r="B1047190" s="37" t="s">
        <v>57</v>
      </c>
      <c r="C1047190" s="92" t="n">
        <v>44945</v>
      </c>
      <c r="D1047190" s="37" t="s">
        <v>105</v>
      </c>
      <c r="E1047190" s="37" t="s">
        <v>370</v>
      </c>
      <c r="F1047190" s="37" t="s">
        <v>489</v>
      </c>
      <c r="G1047190" s="5" t="s">
        <v>61</v>
      </c>
      <c r="H1047190" s="39" t="n">
        <v>2500000000</v>
      </c>
      <c r="I1047190" s="37" t="s">
        <v>460</v>
      </c>
      <c r="J1047190" s="7" t="str">
        <f aca="false">VLOOKUP($I1047190,'[1]Price List, Weapons &amp; Items'!B$1:C$1048576,2,0)</f>
        <v>Heavy weapon</v>
      </c>
      <c r="K1047190" s="7" t="str">
        <f aca="false">IF(I1047190=".",I1047190,VLOOKUP($I1047190,'[1]Price List, Weapons &amp; Items'!B$1:D$1048576,3,0))</f>
        <v>Anti-aircraft surface-to-air missile (SAM) system (point-defense)</v>
      </c>
      <c r="L1047190" s="8" t="n">
        <f aca="false">VLOOKUP(I1047190,'[1]Price List, Weapons &amp; Items'!B$1:E$1048576,4,0)</f>
        <v>0</v>
      </c>
      <c r="M1047190" s="40" t="n">
        <v>8</v>
      </c>
      <c r="N1047190" s="9" t="n">
        <v>8</v>
      </c>
      <c r="O1047190" s="9" t="n">
        <f aca="false">VLOOKUP($I1047190,'[1]Price List, Weapons &amp; Items'!B$1:G$1048576,6,0)</f>
        <v>1866185.2217929</v>
      </c>
      <c r="P1047190" s="6" t="str">
        <f aca="false">IF(TYPE(M1047190)=1,IF(TYPE(O1047190)=1,M1047190*O1047190,"No price"),".")</f>
        <v>No price</v>
      </c>
      <c r="Q1047190" s="6" t="str">
        <f aca="false">IF(TYPE(N1047190)=1,IF(TYPE(O1047190)=1,N1047190*O1047190,"No price"),".")</f>
        <v>No price</v>
      </c>
      <c r="R1047190" s="6" t="str">
        <f aca="false">IF(AG1047190=1,IF(H1047190&lt;&gt;"Not given",H1047190,IF(TYPE(H1047190)=2,IF(SUMIFS(#REF!,#REF!,A1047190)&gt;0,SUMIFS(#REF!,#REF!,A1047190),"."),"Format error")),"")</f>
        <v/>
      </c>
      <c r="S1047190" s="6" t="str">
        <f aca="false">IF(AND(AG1047190=1,R1047190&lt;&gt;".")=TRUE(),R1047190/VLOOKUP(G1047190,'[1]Exchange Rates'!B$1:C$1048576,2,0),IF(R1047190=".",".",""))</f>
        <v/>
      </c>
      <c r="T1047190" s="6" t="str">
        <f aca="false">IF(AG1047190=1,IF(AI1047190="Value is not given at all",".",IF(AI1047190="Value is given by the source",S1047190,IF(AI1047190="Value is calculated with prices",(IF(SUMIFS(#REF!,#REF!,A1047190)&gt;0,SUMIFS(#REF!,#REF!,A1047190),"."))/VLOOKUP("USD",'[1]Exchange Rates'!B$1:C$1048576,2,0),"Error with coding"))),"")</f>
        <v/>
      </c>
      <c r="U1047190" s="43" t="s">
        <v>63</v>
      </c>
      <c r="V1047190" s="34" t="s">
        <v>490</v>
      </c>
      <c r="W1047190" s="34" t="s">
        <v>108</v>
      </c>
      <c r="X1047190" s="37" t="s">
        <v>62</v>
      </c>
      <c r="Y1047190" s="37" t="s">
        <v>62</v>
      </c>
      <c r="Z1047190" s="43" t="n">
        <v>0</v>
      </c>
      <c r="AA1047190" s="43" t="n">
        <v>0</v>
      </c>
      <c r="AB1047190" s="5" t="n">
        <f aca="false">IF(AND(D1047190="Humanitarian", AE1047190&lt;&gt;"."), 1, 0)</f>
        <v>0</v>
      </c>
      <c r="AC1047190" s="5" t="n">
        <f aca="false">IF(OR(M1047190="undisclosed", M1047190="."), 0, IF(M1047190=N1047190, 1, 0))</f>
        <v>1</v>
      </c>
      <c r="AD1047190" s="5" t="n">
        <v>0</v>
      </c>
      <c r="AE1047190" s="34" t="s">
        <v>461</v>
      </c>
      <c r="AF1047190" s="12" t="str">
        <f aca="false">""</f>
        <v/>
      </c>
      <c r="AG1047190" s="36" t="n">
        <v>0</v>
      </c>
      <c r="AH1047190" s="43" t="s">
        <v>66</v>
      </c>
      <c r="AI1047190" s="43" t="s">
        <v>67</v>
      </c>
      <c r="AJ1047190" s="36" t="n">
        <v>1</v>
      </c>
      <c r="AK1047190" s="36" t="n">
        <v>13</v>
      </c>
      <c r="AL1047190" s="36" t="n">
        <v>0</v>
      </c>
      <c r="AM1047190" s="36" t="n">
        <f aca="false">IF(OR(AN1047190="2022-2023",AN1047190=2022), 1, 0)</f>
        <v>1</v>
      </c>
      <c r="AN1047190" s="36" t="s">
        <v>68</v>
      </c>
      <c r="AO1047190" s="36" t="n">
        <f aca="false">VLOOKUP($I1047190,'[1]Price List, Weapons &amp; Items'!B$1:F$1048576,5,0)</f>
        <v>0</v>
      </c>
      <c r="AP1047190" s="36" t="n">
        <f aca="false">IF(AND(AO1047190=1,M1047190="undisclosed")=TRUE(),1,0)</f>
        <v>0</v>
      </c>
      <c r="AQ1047190" s="36" t="n">
        <f aca="false">IF(AND(AO1047190=1,N1047190="undisclosed")=TRUE(),1,0)</f>
        <v>0</v>
      </c>
      <c r="AR1047190" s="36" t="n">
        <f aca="false">IFERROR(IF(SEARCH("ammuni",I1047190,1)&gt;0,1,0),0)</f>
        <v>0</v>
      </c>
      <c r="AS1047190" s="5" t="str">
        <f aca="false">VLOOKUP($I1047190,'[1]Price List, Weapons &amp; Items'!B$1:L$1048576,COLUMN('[1]Price List, Weapons &amp; Items'!$J$11)-1,0)</f>
        <v>Contracts</v>
      </c>
      <c r="AT1047190" s="5" t="str">
        <f aca="false">IF(I1047190=".",".",VLOOKUP($I1047190,'[1]Price List, Weapons &amp; Items'!B$1:J$1048576,3,0))</f>
        <v>Anti-aircraft surface-to-air missile (SAM) system (point-defense)</v>
      </c>
      <c r="AU1047190" s="13" t="str">
        <f aca="true">IF(AG1047190=1,(OFFSET(I1047190,0,0,COUNTIF(#REF!,A1047190),1)),"")</f>
        <v/>
      </c>
      <c r="AV1047190" s="5" t="n">
        <f aca="false">VLOOKUP($I1047190,'[1]Price List, Weapons &amp; Items'!B$1:L$1048576,COLUMN('[1]Price List, Weapons &amp; Items'!$L$11)-1,0)</f>
        <v>0</v>
      </c>
      <c r="AW1047190" s="5" t="n">
        <f aca="false">IF(U1047190="Yes",1,0)</f>
        <v>1</v>
      </c>
      <c r="AX1047190" s="5" t="n">
        <f aca="false">IF(D1047190="Military",IF(OR(IFERROR(SEARCH("equipment",E1047190,1),0)&gt;0,IFERROR(SEARCH("weapons",E1047190,1),0)&gt;0),1,0),0)</f>
        <v>1</v>
      </c>
      <c r="AY1047190" s="5" t="str">
        <f aca="false">IFERROR(IF(VALUE(TEXT(C1047190,"mm"))=IF(AK1047190&gt;12,AK1047190-12,AK1047190),".",IF(TEXT(C1047190,"mm")="01",".",1)),"Value is not in date format")</f>
        <v>.</v>
      </c>
      <c r="AZ1047190" s="5" t="str">
        <f aca="false">IF(AND(A1047190=A1047189,C1047190=C1047189)=TRUE(),IF(F1047190=F1047189,".","1"),".")</f>
        <v>.</v>
      </c>
      <c r="BA1047190" s="5" t="str">
        <f aca="false">IF(AND(_xlfn.ISFORMULA(R1047190),_xlfn.ISFORMULA(S1047190),_xlfn.ISFORMULA(T1047190))=TRUE(),".",1)</f>
        <v>.</v>
      </c>
      <c r="BB1047190" s="5" t="str">
        <f aca="false">IF(T1047190&lt;&gt;".",IF(T1047190&gt;S1047190,1,"."),".")</f>
        <v>.</v>
      </c>
      <c r="BC1047190" s="5" t="n">
        <f aca="false">IFERROR(VLOOKUP(B1047190,'[1]Share, Heavy Weapons to Ukraine'!B$1:AA$1048576,COLUMN('[1]Share, Heavy Weapons to Ukraine'!C1047199)-1,0),0)</f>
        <v>1</v>
      </c>
      <c r="BD1047190" s="5" t="n">
        <f aca="false">VLOOKUP(Sheet1!B1047190,'[1]Country Summary (€)'!B$1:F$1048576,COLUMN('[1]Country Summary (€)'!C1047200)-1,FALSE())</f>
        <v>0</v>
      </c>
      <c r="BE1047190" s="5" t="str">
        <f aca="false">IF(AND(AG1047190=1,D1047190="Military",H1047190&lt;&gt;"Not given")=TRUE(),IF(SUMIFS(#REF!,#REF!,A1047190)&gt;0,ABS((SUMIFS(#REF!,#REF!,A1047190)/VLOOKUP("USD",'[1]Exchange Rates'!B$1:C$1048576,2,0)))/S1047190,"."),".")</f>
        <v>.</v>
      </c>
      <c r="BF1047190" s="1" t="str">
        <f aca="false">IF(AND(AG1047190=1,D1047190="Military",H1047190&lt;&gt;"Not given")=TRUE(),IF(SUMIFS(#REF!,#REF!,A1047190)&gt;0,IF((ABS((SUMIFS(#REF!,#REF!,A1047190)/VLOOKUP("USD",'[1]Exchange Rates'!B$1:C$1048576,2,0)))/S1047190)&gt;1,(SUMIFS(#REF!,#REF!,A1047190)-S1047190)/S1047190,(S1047190-SUMIFS(#REF!,#REF!,A1047190))/SUMIFS(#REF!,#REF!,A1047190)),"."),".")</f>
        <v>.</v>
      </c>
      <c r="BG1047190" s="37" t="s">
        <v>491</v>
      </c>
      <c r="BH1047190" s="37" t="s">
        <v>491</v>
      </c>
      <c r="BI1047190" s="37" t="s">
        <v>491</v>
      </c>
      <c r="BJ1047190" s="37" t="s">
        <v>491</v>
      </c>
      <c r="BK1047190" s="37" t="s">
        <v>491</v>
      </c>
      <c r="BL1047190" s="37" t="s">
        <v>491</v>
      </c>
      <c r="BM1047190" s="37" t="s">
        <v>491</v>
      </c>
      <c r="BN1047190" s="37" t="s">
        <v>491</v>
      </c>
      <c r="BO1047190" s="37" t="s">
        <v>491</v>
      </c>
      <c r="BP1047190" s="37" t="s">
        <v>491</v>
      </c>
      <c r="BQ1047190" s="37" t="s">
        <v>491</v>
      </c>
      <c r="BR1047190" s="37" t="s">
        <v>491</v>
      </c>
      <c r="BS1047190" s="37" t="s">
        <v>491</v>
      </c>
      <c r="BT1047190" s="37" t="s">
        <v>491</v>
      </c>
      <c r="BU1047190" s="37" t="s">
        <v>491</v>
      </c>
      <c r="BV1047190" s="37" t="s">
        <v>491</v>
      </c>
      <c r="BW1047190" s="37" t="s">
        <v>491</v>
      </c>
      <c r="BX1047190" s="37" t="s">
        <v>491</v>
      </c>
    </row>
    <row r="1047191" customFormat="false" ht="15.75" hidden="false" customHeight="true" outlineLevel="0" collapsed="false">
      <c r="A1047191" s="37" t="s">
        <v>479</v>
      </c>
      <c r="B1047191" s="37" t="s">
        <v>57</v>
      </c>
      <c r="C1047191" s="92" t="n">
        <v>44945</v>
      </c>
      <c r="D1047191" s="37" t="s">
        <v>105</v>
      </c>
      <c r="E1047191" s="37" t="s">
        <v>370</v>
      </c>
      <c r="F1047191" s="37" t="s">
        <v>489</v>
      </c>
      <c r="G1047191" s="5" t="s">
        <v>61</v>
      </c>
      <c r="H1047191" s="39" t="n">
        <v>2500000000</v>
      </c>
      <c r="I1047191" s="37" t="s">
        <v>483</v>
      </c>
      <c r="J1047191" s="7" t="str">
        <f aca="false">VLOOKUP($I1047191,'[1]Price List, Weapons &amp; Items'!B$1:C$1048576,2,0)</f>
        <v>Heavy weapon</v>
      </c>
      <c r="K1047191" s="7" t="str">
        <f aca="false">IF(I1047191=".",I1047191,VLOOKUP($I1047191,'[1]Price List, Weapons &amp; Items'!B$1:D$1048576,3,0))</f>
        <v>Infantry fighting vehicle (IFV)</v>
      </c>
      <c r="L1047191" s="8" t="n">
        <f aca="false">VLOOKUP(I1047191,'[1]Price List, Weapons &amp; Items'!B$1:E$1048576,4,0)</f>
        <v>0</v>
      </c>
      <c r="M1047191" s="40" t="n">
        <v>59</v>
      </c>
      <c r="N1047191" s="9" t="s">
        <v>166</v>
      </c>
      <c r="O1047191" s="9" t="n">
        <f aca="false">VLOOKUP($I1047191,'[1]Price List, Weapons &amp; Items'!B$1:G$1048576,6,0)</f>
        <v>1900000</v>
      </c>
      <c r="P1047191" s="6" t="str">
        <f aca="false">IF(TYPE(M1047191)=1,IF(TYPE(O1047191)=1,M1047191*O1047191,"No price"),".")</f>
        <v>No price</v>
      </c>
      <c r="Q1047191" s="6" t="str">
        <f aca="false">IF(TYPE(N1047191)=1,IF(TYPE(O1047191)=1,N1047191*O1047191,"No price"),".")</f>
        <v>.</v>
      </c>
      <c r="R1047191" s="6" t="str">
        <f aca="false">IF(AG1047191=1,IF(H1047191&lt;&gt;"Not given",H1047191,IF(TYPE(H1047191)=2,IF(SUMIFS(#REF!,#REF!,A1047191)&gt;0,SUMIFS(#REF!,#REF!,A1047191),"."),"Format error")),"")</f>
        <v/>
      </c>
      <c r="S1047191" s="6" t="str">
        <f aca="false">IF(AND(AG1047191=1,R1047191&lt;&gt;".")=TRUE(),R1047191/VLOOKUP(G1047191,'[1]Exchange Rates'!B$1:C$1048576,2,0),IF(R1047191=".",".",""))</f>
        <v/>
      </c>
      <c r="T1047191" s="6" t="str">
        <f aca="false">IF(AG1047191=1,IF(AI1047191="Value is not given at all",".",IF(AI1047191="Value is given by the source",S1047191,IF(AI1047191="Value is calculated with prices",(IF(SUMIFS(#REF!,#REF!,A1047191)&gt;0,SUMIFS(#REF!,#REF!,A1047191),"."))/VLOOKUP("USD",'[1]Exchange Rates'!B$1:C$1048576,2,0),"Error with coding"))),"")</f>
        <v/>
      </c>
      <c r="U1047191" s="43" t="s">
        <v>63</v>
      </c>
      <c r="V1047191" s="34" t="s">
        <v>490</v>
      </c>
      <c r="W1047191" s="34" t="s">
        <v>108</v>
      </c>
      <c r="X1047191" s="37" t="s">
        <v>62</v>
      </c>
      <c r="Y1047191" s="37" t="s">
        <v>62</v>
      </c>
      <c r="Z1047191" s="43" t="n">
        <v>0</v>
      </c>
      <c r="AA1047191" s="43" t="n">
        <v>0</v>
      </c>
      <c r="AB1047191" s="5" t="n">
        <f aca="false">IF(AND(D1047191="Humanitarian", AE1047191&lt;&gt;"."), 1, 0)</f>
        <v>0</v>
      </c>
      <c r="AC1047191" s="5" t="n">
        <f aca="false">IF(OR(M1047191="undisclosed", M1047191="."), 0, IF(M1047191=N1047191, 1, 0))</f>
        <v>0</v>
      </c>
      <c r="AD1047191" s="5" t="n">
        <v>0</v>
      </c>
      <c r="AE1047191" s="37" t="s">
        <v>62</v>
      </c>
      <c r="AF1047191" s="12" t="str">
        <f aca="false">""</f>
        <v/>
      </c>
      <c r="AG1047191" s="36" t="n">
        <v>0</v>
      </c>
      <c r="AH1047191" s="43" t="s">
        <v>66</v>
      </c>
      <c r="AI1047191" s="43" t="s">
        <v>67</v>
      </c>
      <c r="AJ1047191" s="36" t="n">
        <v>1</v>
      </c>
      <c r="AK1047191" s="36" t="n">
        <v>13</v>
      </c>
      <c r="AL1047191" s="36" t="n">
        <v>0</v>
      </c>
      <c r="AM1047191" s="36" t="n">
        <f aca="false">IF(OR(AN1047191="2022-2023",AN1047191=2022), 1, 0)</f>
        <v>1</v>
      </c>
      <c r="AN1047191" s="36" t="s">
        <v>68</v>
      </c>
      <c r="AO1047191" s="36" t="n">
        <f aca="false">VLOOKUP($I1047191,'[1]Price List, Weapons &amp; Items'!B$1:F$1048576,5,0)</f>
        <v>1</v>
      </c>
      <c r="AP1047191" s="36" t="n">
        <f aca="false">IF(AND(AO1047191=1,M1047191="undisclosed")=TRUE(),1,0)</f>
        <v>0</v>
      </c>
      <c r="AQ1047191" s="36" t="n">
        <f aca="false">IF(AND(AO1047191=1,N1047191="undisclosed")=TRUE(),1,0)</f>
        <v>1</v>
      </c>
      <c r="AR1047191" s="36" t="n">
        <f aca="false">IFERROR(IF(SEARCH("ammuni",I1047191,1)&gt;0,1,0),0)</f>
        <v>0</v>
      </c>
      <c r="AS1047191" s="5" t="str">
        <f aca="false">VLOOKUP($I1047191,'[1]Price List, Weapons &amp; Items'!B$1:L$1048576,COLUMN('[1]Price List, Weapons &amp; Items'!$J$11)-1,0)</f>
        <v>Contracts</v>
      </c>
      <c r="AT1047191" s="5" t="str">
        <f aca="false">IF(I1047191=".",".",VLOOKUP($I1047191,'[1]Price List, Weapons &amp; Items'!B$1:J$1048576,3,0))</f>
        <v>Infantry fighting vehicle (IFV)</v>
      </c>
      <c r="AU1047191" s="13" t="str">
        <f aca="true">IF(AG1047191=1,(OFFSET(I1047191,0,0,COUNTIF(#REF!,A1047191),1)),"")</f>
        <v/>
      </c>
      <c r="AV1047191" s="5" t="n">
        <f aca="false">VLOOKUP($I1047191,'[1]Price List, Weapons &amp; Items'!B$1:L$1048576,COLUMN('[1]Price List, Weapons &amp; Items'!$L$11)-1,0)</f>
        <v>0</v>
      </c>
      <c r="AW1047191" s="5" t="n">
        <f aca="false">IF(U1047191="Yes",1,0)</f>
        <v>1</v>
      </c>
      <c r="AX1047191" s="5" t="n">
        <f aca="false">IF(D1047191="Military",IF(OR(IFERROR(SEARCH("equipment",E1047191,1),0)&gt;0,IFERROR(SEARCH("weapons",E1047191,1),0)&gt;0),1,0),0)</f>
        <v>1</v>
      </c>
      <c r="AY1047191" s="5" t="str">
        <f aca="false">IFERROR(IF(VALUE(TEXT(C1047191,"mm"))=IF(AK1047191&gt;12,AK1047191-12,AK1047191),".",IF(TEXT(C1047191,"mm")="01",".",1)),"Value is not in date format")</f>
        <v>.</v>
      </c>
      <c r="AZ1047191" s="5" t="str">
        <f aca="false">IF(AND(A1047191=A1047190,C1047191=C1047190)=TRUE(),IF(F1047191=F1047190,".","1"),".")</f>
        <v>.</v>
      </c>
      <c r="BA1047191" s="5" t="str">
        <f aca="false">IF(AND(_xlfn.ISFORMULA(R1047191),_xlfn.ISFORMULA(S1047191),_xlfn.ISFORMULA(T1047191))=TRUE(),".",1)</f>
        <v>.</v>
      </c>
      <c r="BB1047191" s="5" t="str">
        <f aca="false">IF(T1047191&lt;&gt;".",IF(T1047191&gt;S1047191,1,"."),".")</f>
        <v>.</v>
      </c>
      <c r="BC1047191" s="5" t="n">
        <f aca="false">IFERROR(VLOOKUP(B1047191,'[1]Share, Heavy Weapons to Ukraine'!B$1:AA$1048576,COLUMN('[1]Share, Heavy Weapons to Ukraine'!C1047200)-1,0),0)</f>
        <v>1</v>
      </c>
      <c r="BD1047191" s="5" t="n">
        <f aca="false">VLOOKUP(Sheet1!B1047191,'[1]Country Summary (€)'!B$1:F$1048576,COLUMN('[1]Country Summary (€)'!C1047201)-1,FALSE())</f>
        <v>0</v>
      </c>
      <c r="BE1047191" s="5" t="str">
        <f aca="false">IF(AND(AG1047191=1,D1047191="Military",H1047191&lt;&gt;"Not given")=TRUE(),IF(SUMIFS(#REF!,#REF!,A1047191)&gt;0,ABS((SUMIFS(#REF!,#REF!,A1047191)/VLOOKUP("USD",'[1]Exchange Rates'!B$1:C$1048576,2,0)))/S1047191,"."),".")</f>
        <v>.</v>
      </c>
      <c r="BF1047191" s="1" t="str">
        <f aca="false">IF(AND(AG1047191=1,D1047191="Military",H1047191&lt;&gt;"Not given")=TRUE(),IF(SUMIFS(#REF!,#REF!,A1047191)&gt;0,IF((ABS((SUMIFS(#REF!,#REF!,A1047191)/VLOOKUP("USD",'[1]Exchange Rates'!B$1:C$1048576,2,0)))/S1047191)&gt;1,(SUMIFS(#REF!,#REF!,A1047191)-S1047191)/S1047191,(S1047191-SUMIFS(#REF!,#REF!,A1047191))/SUMIFS(#REF!,#REF!,A1047191)),"."),".")</f>
        <v>.</v>
      </c>
      <c r="BG1047191" s="37" t="s">
        <v>491</v>
      </c>
      <c r="BH1047191" s="37" t="s">
        <v>491</v>
      </c>
      <c r="BI1047191" s="37" t="s">
        <v>491</v>
      </c>
      <c r="BJ1047191" s="37" t="s">
        <v>491</v>
      </c>
      <c r="BK1047191" s="37" t="s">
        <v>491</v>
      </c>
      <c r="BL1047191" s="37" t="s">
        <v>491</v>
      </c>
      <c r="BM1047191" s="37" t="s">
        <v>491</v>
      </c>
      <c r="BN1047191" s="37" t="s">
        <v>491</v>
      </c>
      <c r="BO1047191" s="37" t="s">
        <v>491</v>
      </c>
      <c r="BP1047191" s="37" t="s">
        <v>491</v>
      </c>
      <c r="BQ1047191" s="37" t="s">
        <v>491</v>
      </c>
      <c r="BR1047191" s="37" t="s">
        <v>491</v>
      </c>
      <c r="BS1047191" s="37" t="s">
        <v>491</v>
      </c>
      <c r="BT1047191" s="37" t="s">
        <v>491</v>
      </c>
      <c r="BU1047191" s="37" t="s">
        <v>491</v>
      </c>
      <c r="BV1047191" s="37" t="s">
        <v>491</v>
      </c>
      <c r="BW1047191" s="37" t="s">
        <v>491</v>
      </c>
      <c r="BX1047191" s="37" t="s">
        <v>491</v>
      </c>
    </row>
    <row r="1047192" customFormat="false" ht="15.75" hidden="false" customHeight="true" outlineLevel="0" collapsed="false">
      <c r="A1047192" s="37" t="s">
        <v>479</v>
      </c>
      <c r="B1047192" s="37" t="s">
        <v>57</v>
      </c>
      <c r="C1047192" s="92" t="n">
        <v>44945</v>
      </c>
      <c r="D1047192" s="37" t="s">
        <v>105</v>
      </c>
      <c r="E1047192" s="37" t="s">
        <v>370</v>
      </c>
      <c r="F1047192" s="37" t="s">
        <v>489</v>
      </c>
      <c r="G1047192" s="5" t="s">
        <v>61</v>
      </c>
      <c r="H1047192" s="39" t="n">
        <v>2500000000</v>
      </c>
      <c r="I1047192" s="37" t="s">
        <v>307</v>
      </c>
      <c r="J1047192" s="7" t="str">
        <f aca="false">VLOOKUP($I1047192,'[1]Price List, Weapons &amp; Items'!B$1:C$1048576,2,0)</f>
        <v>Ammunition for heavy weapon</v>
      </c>
      <c r="K1047192" s="7" t="str">
        <f aca="false">IF(I1047192=".",I1047192,VLOOKUP($I1047192,'[1]Price List, Weapons &amp; Items'!B$1:D$1048576,3,0))</f>
        <v>missile</v>
      </c>
      <c r="L1047192" s="8" t="n">
        <f aca="false">VLOOKUP(I1047192,'[1]Price List, Weapons &amp; Items'!B$1:E$1048576,4,0)</f>
        <v>0</v>
      </c>
      <c r="M1047192" s="40" t="n">
        <v>590</v>
      </c>
      <c r="N1047192" s="9" t="s">
        <v>166</v>
      </c>
      <c r="O1047192" s="9" t="n">
        <f aca="false">VLOOKUP($I1047192,'[1]Price List, Weapons &amp; Items'!B$1:G$1048576,6,0)</f>
        <v>9000</v>
      </c>
      <c r="P1047192" s="6" t="str">
        <f aca="false">IF(TYPE(M1047192)=1,IF(TYPE(O1047192)=1,M1047192*O1047192,"No price"),".")</f>
        <v>No price</v>
      </c>
      <c r="Q1047192" s="6" t="str">
        <f aca="false">IF(TYPE(N1047192)=1,IF(TYPE(O1047192)=1,N1047192*O1047192,"No price"),".")</f>
        <v>.</v>
      </c>
      <c r="R1047192" s="6" t="str">
        <f aca="false">IF(AG1047192=1,IF(H1047192&lt;&gt;"Not given",H1047192,IF(TYPE(H1047192)=2,IF(SUMIFS(#REF!,#REF!,A1047192)&gt;0,SUMIFS(#REF!,#REF!,A1047192),"."),"Format error")),"")</f>
        <v/>
      </c>
      <c r="S1047192" s="6" t="str">
        <f aca="false">IF(AND(AG1047192=1,R1047192&lt;&gt;".")=TRUE(),R1047192/VLOOKUP(G1047192,'[1]Exchange Rates'!B$1:C$1048576,2,0),IF(R1047192=".",".",""))</f>
        <v/>
      </c>
      <c r="T1047192" s="6" t="str">
        <f aca="false">IF(AG1047192=1,IF(AI1047192="Value is not given at all",".",IF(AI1047192="Value is given by the source",S1047192,IF(AI1047192="Value is calculated with prices",(IF(SUMIFS(#REF!,#REF!,A1047192)&gt;0,SUMIFS(#REF!,#REF!,A1047192),"."))/VLOOKUP("USD",'[1]Exchange Rates'!B$1:C$1048576,2,0),"Error with coding"))),"")</f>
        <v/>
      </c>
      <c r="U1047192" s="43" t="s">
        <v>63</v>
      </c>
      <c r="V1047192" s="34" t="s">
        <v>490</v>
      </c>
      <c r="W1047192" s="34" t="s">
        <v>108</v>
      </c>
      <c r="X1047192" s="37" t="s">
        <v>62</v>
      </c>
      <c r="Y1047192" s="37" t="s">
        <v>62</v>
      </c>
      <c r="Z1047192" s="43" t="n">
        <v>0</v>
      </c>
      <c r="AA1047192" s="43" t="n">
        <v>0</v>
      </c>
      <c r="AB1047192" s="5" t="n">
        <f aca="false">IF(AND(D1047192="Humanitarian", AE1047192&lt;&gt;"."), 1, 0)</f>
        <v>0</v>
      </c>
      <c r="AC1047192" s="5" t="n">
        <f aca="false">IF(OR(M1047192="undisclosed", M1047192="."), 0, IF(M1047192=N1047192, 1, 0))</f>
        <v>0</v>
      </c>
      <c r="AD1047192" s="5" t="n">
        <v>0</v>
      </c>
      <c r="AE1047192" s="37" t="s">
        <v>62</v>
      </c>
      <c r="AF1047192" s="12" t="str">
        <f aca="false">""</f>
        <v/>
      </c>
      <c r="AG1047192" s="36" t="n">
        <v>0</v>
      </c>
      <c r="AH1047192" s="43" t="s">
        <v>66</v>
      </c>
      <c r="AI1047192" s="43" t="s">
        <v>67</v>
      </c>
      <c r="AJ1047192" s="36" t="n">
        <v>1</v>
      </c>
      <c r="AK1047192" s="36" t="n">
        <v>13</v>
      </c>
      <c r="AL1047192" s="36" t="n">
        <v>0</v>
      </c>
      <c r="AM1047192" s="36" t="n">
        <f aca="false">IF(OR(AN1047192="2022-2023",AN1047192=2022), 1, 0)</f>
        <v>1</v>
      </c>
      <c r="AN1047192" s="36" t="s">
        <v>68</v>
      </c>
      <c r="AO1047192" s="36" t="n">
        <f aca="false">VLOOKUP($I1047192,'[1]Price List, Weapons &amp; Items'!B$1:F$1048576,5,0)</f>
        <v>0</v>
      </c>
      <c r="AP1047192" s="36" t="n">
        <f aca="false">IF(AND(AO1047192=1,M1047192="undisclosed")=TRUE(),1,0)</f>
        <v>0</v>
      </c>
      <c r="AQ1047192" s="36" t="n">
        <f aca="false">IF(AND(AO1047192=1,N1047192="undisclosed")=TRUE(),1,0)</f>
        <v>0</v>
      </c>
      <c r="AR1047192" s="36" t="n">
        <f aca="false">IFERROR(IF(SEARCH("ammuni",I1047192,1)&gt;0,1,0),0)</f>
        <v>0</v>
      </c>
      <c r="AS1047192" s="5" t="str">
        <f aca="false">VLOOKUP($I1047192,'[1]Price List, Weapons &amp; Items'!B$1:L$1048576,COLUMN('[1]Price List, Weapons &amp; Items'!$J$11)-1,0)</f>
        <v>Media reports (incl. social media)</v>
      </c>
      <c r="AT1047192" s="5" t="str">
        <f aca="false">IF(I1047192=".",".",VLOOKUP($I1047192,'[1]Price List, Weapons &amp; Items'!B$1:J$1048576,3,0))</f>
        <v>missile</v>
      </c>
      <c r="AU1047192" s="13" t="str">
        <f aca="true">IF(AG1047192=1,(OFFSET(I1047192,0,0,COUNTIF(#REF!,A1047192),1)),"")</f>
        <v/>
      </c>
      <c r="AV1047192" s="5" t="n">
        <f aca="false">VLOOKUP($I1047192,'[1]Price List, Weapons &amp; Items'!B$1:L$1048576,COLUMN('[1]Price List, Weapons &amp; Items'!$L$11)-1,0)</f>
        <v>0</v>
      </c>
      <c r="AW1047192" s="5" t="n">
        <f aca="false">IF(U1047192="Yes",1,0)</f>
        <v>1</v>
      </c>
      <c r="AX1047192" s="5" t="n">
        <f aca="false">IF(D1047192="Military",IF(OR(IFERROR(SEARCH("equipment",E1047192,1),0)&gt;0,IFERROR(SEARCH("weapons",E1047192,1),0)&gt;0),1,0),0)</f>
        <v>1</v>
      </c>
      <c r="AY1047192" s="5" t="str">
        <f aca="false">IFERROR(IF(VALUE(TEXT(C1047192,"mm"))=IF(AK1047192&gt;12,AK1047192-12,AK1047192),".",IF(TEXT(C1047192,"mm")="01",".",1)),"Value is not in date format")</f>
        <v>.</v>
      </c>
      <c r="AZ1047192" s="5" t="str">
        <f aca="false">IF(AND(A1047192=A1047191,C1047192=C1047191)=TRUE(),IF(F1047192=F1047191,".","1"),".")</f>
        <v>.</v>
      </c>
      <c r="BA1047192" s="5" t="str">
        <f aca="false">IF(AND(_xlfn.ISFORMULA(R1047192),_xlfn.ISFORMULA(S1047192),_xlfn.ISFORMULA(T1047192))=TRUE(),".",1)</f>
        <v>.</v>
      </c>
      <c r="BB1047192" s="5" t="str">
        <f aca="false">IF(T1047192&lt;&gt;".",IF(T1047192&gt;S1047192,1,"."),".")</f>
        <v>.</v>
      </c>
      <c r="BC1047192" s="5" t="n">
        <f aca="false">IFERROR(VLOOKUP(B1047192,'[1]Share, Heavy Weapons to Ukraine'!B$1:AA$1048576,COLUMN('[1]Share, Heavy Weapons to Ukraine'!C1047201)-1,0),0)</f>
        <v>1</v>
      </c>
      <c r="BD1047192" s="5" t="n">
        <f aca="false">VLOOKUP(Sheet1!B1047192,'[1]Country Summary (€)'!B$1:F$1048576,COLUMN('[1]Country Summary (€)'!C1047202)-1,FALSE())</f>
        <v>0</v>
      </c>
      <c r="BE1047192" s="5" t="str">
        <f aca="false">IF(AND(AG1047192=1,D1047192="Military",H1047192&lt;&gt;"Not given")=TRUE(),IF(SUMIFS(#REF!,#REF!,A1047192)&gt;0,ABS((SUMIFS(#REF!,#REF!,A1047192)/VLOOKUP("USD",'[1]Exchange Rates'!B$1:C$1048576,2,0)))/S1047192,"."),".")</f>
        <v>.</v>
      </c>
      <c r="BF1047192" s="1" t="str">
        <f aca="false">IF(AND(AG1047192=1,D1047192="Military",H1047192&lt;&gt;"Not given")=TRUE(),IF(SUMIFS(#REF!,#REF!,A1047192)&gt;0,IF((ABS((SUMIFS(#REF!,#REF!,A1047192)/VLOOKUP("USD",'[1]Exchange Rates'!B$1:C$1048576,2,0)))/S1047192)&gt;1,(SUMIFS(#REF!,#REF!,A1047192)-S1047192)/S1047192,(S1047192-SUMIFS(#REF!,#REF!,A1047192))/SUMIFS(#REF!,#REF!,A1047192)),"."),".")</f>
        <v>.</v>
      </c>
      <c r="BG1047192" s="37" t="s">
        <v>491</v>
      </c>
      <c r="BH1047192" s="37" t="s">
        <v>491</v>
      </c>
      <c r="BI1047192" s="37" t="s">
        <v>491</v>
      </c>
      <c r="BJ1047192" s="37" t="s">
        <v>491</v>
      </c>
      <c r="BK1047192" s="37" t="s">
        <v>491</v>
      </c>
      <c r="BL1047192" s="37" t="s">
        <v>491</v>
      </c>
      <c r="BM1047192" s="37" t="s">
        <v>491</v>
      </c>
      <c r="BN1047192" s="37" t="s">
        <v>491</v>
      </c>
      <c r="BO1047192" s="37" t="s">
        <v>491</v>
      </c>
      <c r="BP1047192" s="37" t="s">
        <v>491</v>
      </c>
      <c r="BQ1047192" s="37" t="s">
        <v>491</v>
      </c>
      <c r="BR1047192" s="37" t="s">
        <v>491</v>
      </c>
      <c r="BS1047192" s="37" t="s">
        <v>491</v>
      </c>
      <c r="BT1047192" s="37" t="s">
        <v>491</v>
      </c>
      <c r="BU1047192" s="37" t="s">
        <v>491</v>
      </c>
      <c r="BV1047192" s="37" t="s">
        <v>491</v>
      </c>
      <c r="BW1047192" s="37" t="s">
        <v>491</v>
      </c>
      <c r="BX1047192" s="37" t="s">
        <v>491</v>
      </c>
    </row>
    <row r="1047193" customFormat="false" ht="15.75" hidden="false" customHeight="true" outlineLevel="0" collapsed="false">
      <c r="A1047193" s="37" t="s">
        <v>479</v>
      </c>
      <c r="B1047193" s="37" t="s">
        <v>57</v>
      </c>
      <c r="C1047193" s="92" t="n">
        <v>44945</v>
      </c>
      <c r="D1047193" s="37" t="s">
        <v>105</v>
      </c>
      <c r="E1047193" s="37" t="s">
        <v>370</v>
      </c>
      <c r="F1047193" s="37" t="s">
        <v>489</v>
      </c>
      <c r="G1047193" s="5" t="s">
        <v>61</v>
      </c>
      <c r="H1047193" s="39" t="n">
        <v>2500000000</v>
      </c>
      <c r="I1047193" s="37" t="s">
        <v>484</v>
      </c>
      <c r="J1047193" s="7" t="str">
        <f aca="false">VLOOKUP($I1047193,'[1]Price List, Weapons &amp; Items'!B$1:C$1048576,2,0)</f>
        <v>Ammunition for heavy weapon</v>
      </c>
      <c r="K1047193" s="7" t="str">
        <f aca="false">IF(I1047193=".",I1047193,VLOOKUP($I1047193,'[1]Price List, Weapons &amp; Items'!B$1:D$1048576,3,0))</f>
        <v>ammunition</v>
      </c>
      <c r="L1047193" s="8" t="n">
        <f aca="false">VLOOKUP(I1047193,'[1]Price List, Weapons &amp; Items'!B$1:E$1048576,4,0)</f>
        <v>0</v>
      </c>
      <c r="M1047193" s="40" t="n">
        <v>295000</v>
      </c>
      <c r="N1047193" s="9" t="s">
        <v>166</v>
      </c>
      <c r="O1047193" s="9" t="n">
        <f aca="false">VLOOKUP($I1047193,'[1]Price List, Weapons &amp; Items'!B$1:G$1048576,6,0)</f>
        <v>140.58</v>
      </c>
      <c r="P1047193" s="6" t="str">
        <f aca="false">IF(TYPE(M1047193)=1,IF(TYPE(O1047193)=1,M1047193*O1047193,"No price"),".")</f>
        <v>No price</v>
      </c>
      <c r="Q1047193" s="6" t="str">
        <f aca="false">IF(TYPE(N1047193)=1,IF(TYPE(O1047193)=1,N1047193*O1047193,"No price"),".")</f>
        <v>.</v>
      </c>
      <c r="R1047193" s="6" t="str">
        <f aca="false">IF(AG1047193=1,IF(H1047193&lt;&gt;"Not given",H1047193,IF(TYPE(H1047193)=2,IF(SUMIFS(#REF!,#REF!,A1047193)&gt;0,SUMIFS(#REF!,#REF!,A1047193),"."),"Format error")),"")</f>
        <v/>
      </c>
      <c r="S1047193" s="6" t="str">
        <f aca="false">IF(AND(AG1047193=1,R1047193&lt;&gt;".")=TRUE(),R1047193/VLOOKUP(G1047193,'[1]Exchange Rates'!B$1:C$1048576,2,0),IF(R1047193=".",".",""))</f>
        <v/>
      </c>
      <c r="T1047193" s="6" t="str">
        <f aca="false">IF(AG1047193=1,IF(AI1047193="Value is not given at all",".",IF(AI1047193="Value is given by the source",S1047193,IF(AI1047193="Value is calculated with prices",(IF(SUMIFS(#REF!,#REF!,A1047193)&gt;0,SUMIFS(#REF!,#REF!,A1047193),"."))/VLOOKUP("USD",'[1]Exchange Rates'!B$1:C$1048576,2,0),"Error with coding"))),"")</f>
        <v/>
      </c>
      <c r="U1047193" s="43" t="s">
        <v>63</v>
      </c>
      <c r="V1047193" s="34" t="s">
        <v>490</v>
      </c>
      <c r="W1047193" s="34" t="s">
        <v>108</v>
      </c>
      <c r="X1047193" s="37" t="s">
        <v>62</v>
      </c>
      <c r="Y1047193" s="37" t="s">
        <v>62</v>
      </c>
      <c r="Z1047193" s="43" t="n">
        <v>0</v>
      </c>
      <c r="AA1047193" s="43" t="n">
        <v>0</v>
      </c>
      <c r="AB1047193" s="5" t="n">
        <f aca="false">IF(AND(D1047193="Humanitarian", AE1047193&lt;&gt;"."), 1, 0)</f>
        <v>0</v>
      </c>
      <c r="AC1047193" s="5" t="n">
        <f aca="false">IF(OR(M1047193="undisclosed", M1047193="."), 0, IF(M1047193=N1047193, 1, 0))</f>
        <v>0</v>
      </c>
      <c r="AD1047193" s="5" t="n">
        <v>0</v>
      </c>
      <c r="AE1047193" s="37" t="s">
        <v>62</v>
      </c>
      <c r="AF1047193" s="12" t="str">
        <f aca="false">""</f>
        <v/>
      </c>
      <c r="AG1047193" s="36" t="n">
        <v>0</v>
      </c>
      <c r="AH1047193" s="43" t="s">
        <v>66</v>
      </c>
      <c r="AI1047193" s="43" t="s">
        <v>67</v>
      </c>
      <c r="AJ1047193" s="36" t="n">
        <v>1</v>
      </c>
      <c r="AK1047193" s="36" t="n">
        <v>13</v>
      </c>
      <c r="AL1047193" s="36" t="n">
        <v>0</v>
      </c>
      <c r="AM1047193" s="36" t="n">
        <f aca="false">IF(OR(AN1047193="2022-2023",AN1047193=2022), 1, 0)</f>
        <v>1</v>
      </c>
      <c r="AN1047193" s="36" t="s">
        <v>68</v>
      </c>
      <c r="AO1047193" s="36" t="n">
        <f aca="false">VLOOKUP($I1047193,'[1]Price List, Weapons &amp; Items'!B$1:F$1048576,5,0)</f>
        <v>0</v>
      </c>
      <c r="AP1047193" s="36" t="n">
        <f aca="false">IF(AND(AO1047193=1,M1047193="undisclosed")=TRUE(),1,0)</f>
        <v>0</v>
      </c>
      <c r="AQ1047193" s="36" t="n">
        <f aca="false">IF(AND(AO1047193=1,N1047193="undisclosed")=TRUE(),1,0)</f>
        <v>0</v>
      </c>
      <c r="AR1047193" s="36" t="n">
        <f aca="false">IFERROR(IF(SEARCH("ammuni",I1047193,1)&gt;0,1,0),0)</f>
        <v>1</v>
      </c>
      <c r="AS1047193" s="5" t="str">
        <f aca="false">VLOOKUP($I1047193,'[1]Price List, Weapons &amp; Items'!B$1:L$1048576,COLUMN('[1]Price List, Weapons &amp; Items'!$J$11)-1,0)</f>
        <v>Military media (incl. websites)</v>
      </c>
      <c r="AT1047193" s="5" t="str">
        <f aca="false">IF(I1047193=".",".",VLOOKUP($I1047193,'[1]Price List, Weapons &amp; Items'!B$1:J$1048576,3,0))</f>
        <v>ammunition</v>
      </c>
      <c r="AU1047193" s="13" t="str">
        <f aca="true">IF(AG1047193=1,(OFFSET(I1047193,0,0,COUNTIF(#REF!,A1047193),1)),"")</f>
        <v/>
      </c>
      <c r="AV1047193" s="5" t="n">
        <f aca="false">VLOOKUP($I1047193,'[1]Price List, Weapons &amp; Items'!B$1:L$1048576,COLUMN('[1]Price List, Weapons &amp; Items'!$L$11)-1,0)</f>
        <v>0</v>
      </c>
      <c r="AW1047193" s="5" t="n">
        <f aca="false">IF(U1047193="Yes",1,0)</f>
        <v>1</v>
      </c>
      <c r="AX1047193" s="5" t="n">
        <f aca="false">IF(D1047193="Military",IF(OR(IFERROR(SEARCH("equipment",E1047193,1),0)&gt;0,IFERROR(SEARCH("weapons",E1047193,1),0)&gt;0),1,0),0)</f>
        <v>1</v>
      </c>
      <c r="AY1047193" s="5" t="str">
        <f aca="false">IFERROR(IF(VALUE(TEXT(C1047193,"mm"))=IF(AK1047193&gt;12,AK1047193-12,AK1047193),".",IF(TEXT(C1047193,"mm")="01",".",1)),"Value is not in date format")</f>
        <v>.</v>
      </c>
      <c r="AZ1047193" s="5" t="str">
        <f aca="false">IF(AND(A1047193=A1047192,C1047193=C1047192)=TRUE(),IF(F1047193=F1047192,".","1"),".")</f>
        <v>.</v>
      </c>
      <c r="BA1047193" s="5" t="str">
        <f aca="false">IF(AND(_xlfn.ISFORMULA(R1047193),_xlfn.ISFORMULA(S1047193),_xlfn.ISFORMULA(T1047193))=TRUE(),".",1)</f>
        <v>.</v>
      </c>
      <c r="BB1047193" s="5" t="str">
        <f aca="false">IF(T1047193&lt;&gt;".",IF(T1047193&gt;S1047193,1,"."),".")</f>
        <v>.</v>
      </c>
      <c r="BC1047193" s="5" t="n">
        <f aca="false">IFERROR(VLOOKUP(B1047193,'[1]Share, Heavy Weapons to Ukraine'!B$1:AA$1048576,COLUMN('[1]Share, Heavy Weapons to Ukraine'!C1047202)-1,0),0)</f>
        <v>1</v>
      </c>
      <c r="BD1047193" s="5" t="n">
        <f aca="false">VLOOKUP(Sheet1!B1047193,'[1]Country Summary (€)'!B$1:F$1048576,COLUMN('[1]Country Summary (€)'!C1047203)-1,FALSE())</f>
        <v>0</v>
      </c>
      <c r="BE1047193" s="5" t="str">
        <f aca="false">IF(AND(AG1047193=1,D1047193="Military",H1047193&lt;&gt;"Not given")=TRUE(),IF(SUMIFS(#REF!,#REF!,A1047193)&gt;0,ABS((SUMIFS(#REF!,#REF!,A1047193)/VLOOKUP("USD",'[1]Exchange Rates'!B$1:C$1048576,2,0)))/S1047193,"."),".")</f>
        <v>.</v>
      </c>
      <c r="BF1047193" s="1" t="str">
        <f aca="false">IF(AND(AG1047193=1,D1047193="Military",H1047193&lt;&gt;"Not given")=TRUE(),IF(SUMIFS(#REF!,#REF!,A1047193)&gt;0,IF((ABS((SUMIFS(#REF!,#REF!,A1047193)/VLOOKUP("USD",'[1]Exchange Rates'!B$1:C$1048576,2,0)))/S1047193)&gt;1,(SUMIFS(#REF!,#REF!,A1047193)-S1047193)/S1047193,(S1047193-SUMIFS(#REF!,#REF!,A1047193))/SUMIFS(#REF!,#REF!,A1047193)),"."),".")</f>
        <v>.</v>
      </c>
      <c r="BG1047193" s="37" t="s">
        <v>491</v>
      </c>
      <c r="BH1047193" s="37" t="s">
        <v>491</v>
      </c>
      <c r="BI1047193" s="37" t="s">
        <v>491</v>
      </c>
      <c r="BJ1047193" s="37" t="s">
        <v>491</v>
      </c>
      <c r="BK1047193" s="37" t="s">
        <v>491</v>
      </c>
      <c r="BL1047193" s="37" t="s">
        <v>491</v>
      </c>
      <c r="BM1047193" s="37" t="s">
        <v>491</v>
      </c>
      <c r="BN1047193" s="37" t="s">
        <v>491</v>
      </c>
      <c r="BO1047193" s="37" t="s">
        <v>491</v>
      </c>
      <c r="BP1047193" s="37" t="s">
        <v>491</v>
      </c>
      <c r="BQ1047193" s="37" t="s">
        <v>491</v>
      </c>
      <c r="BR1047193" s="37" t="s">
        <v>491</v>
      </c>
      <c r="BS1047193" s="37" t="s">
        <v>491</v>
      </c>
      <c r="BT1047193" s="37" t="s">
        <v>491</v>
      </c>
      <c r="BU1047193" s="37" t="s">
        <v>491</v>
      </c>
      <c r="BV1047193" s="37" t="s">
        <v>491</v>
      </c>
      <c r="BW1047193" s="37" t="s">
        <v>491</v>
      </c>
      <c r="BX1047193" s="37" t="s">
        <v>491</v>
      </c>
    </row>
    <row r="1047194" customFormat="false" ht="15.75" hidden="false" customHeight="true" outlineLevel="0" collapsed="false">
      <c r="A1047194" s="37" t="s">
        <v>479</v>
      </c>
      <c r="B1047194" s="37" t="s">
        <v>57</v>
      </c>
      <c r="C1047194" s="92" t="n">
        <v>44945</v>
      </c>
      <c r="D1047194" s="37" t="s">
        <v>105</v>
      </c>
      <c r="E1047194" s="37" t="s">
        <v>370</v>
      </c>
      <c r="F1047194" s="37" t="s">
        <v>489</v>
      </c>
      <c r="G1047194" s="5" t="s">
        <v>61</v>
      </c>
      <c r="H1047194" s="39" t="n">
        <v>2500000000</v>
      </c>
      <c r="I1047194" s="37" t="s">
        <v>492</v>
      </c>
      <c r="J1047194" s="7" t="str">
        <f aca="false">VLOOKUP($I1047194,'[1]Price List, Weapons &amp; Items'!B$1:C$1048576,2,0)</f>
        <v>Heavy weapon</v>
      </c>
      <c r="K1047194" s="7" t="str">
        <f aca="false">IF(I1047194=".",I1047194,VLOOKUP($I1047194,'[1]Price List, Weapons &amp; Items'!B$1:D$1048576,3,0))</f>
        <v>Armored Personnel Carrier (APC)</v>
      </c>
      <c r="L1047194" s="8" t="n">
        <f aca="false">VLOOKUP(I1047194,'[1]Price List, Weapons &amp; Items'!B$1:E$1048576,4,0)</f>
        <v>2</v>
      </c>
      <c r="M1047194" s="40" t="n">
        <v>90</v>
      </c>
      <c r="N1047194" s="9" t="n">
        <v>90</v>
      </c>
      <c r="O1047194" s="9" t="n">
        <f aca="false">VLOOKUP($I1047194,'[1]Price List, Weapons &amp; Items'!B$1:G$1048576,6,0)</f>
        <v>2445376.76</v>
      </c>
      <c r="P1047194" s="6" t="str">
        <f aca="false">IF(TYPE(M1047194)=1,IF(TYPE(O1047194)=1,M1047194*O1047194,"No price"),".")</f>
        <v>No price</v>
      </c>
      <c r="Q1047194" s="6" t="str">
        <f aca="false">IF(TYPE(N1047194)=1,IF(TYPE(O1047194)=1,N1047194*O1047194,"No price"),".")</f>
        <v>No price</v>
      </c>
      <c r="R1047194" s="6" t="str">
        <f aca="false">IF(AG1047194=1,IF(H1047194&lt;&gt;"Not given",H1047194,IF(TYPE(H1047194)=2,IF(SUMIFS(#REF!,#REF!,A1047194)&gt;0,SUMIFS(#REF!,#REF!,A1047194),"."),"Format error")),"")</f>
        <v/>
      </c>
      <c r="S1047194" s="6" t="str">
        <f aca="false">IF(AND(AG1047194=1,R1047194&lt;&gt;".")=TRUE(),R1047194/VLOOKUP(G1047194,'[1]Exchange Rates'!B$1:C$1048576,2,0),IF(R1047194=".",".",""))</f>
        <v/>
      </c>
      <c r="T1047194" s="6" t="str">
        <f aca="false">IF(AG1047194=1,IF(AI1047194="Value is not given at all",".",IF(AI1047194="Value is given by the source",S1047194,IF(AI1047194="Value is calculated with prices",(IF(SUMIFS(#REF!,#REF!,A1047194)&gt;0,SUMIFS(#REF!,#REF!,A1047194),"."))/VLOOKUP("USD",'[1]Exchange Rates'!B$1:C$1048576,2,0),"Error with coding"))),"")</f>
        <v/>
      </c>
      <c r="U1047194" s="43" t="s">
        <v>63</v>
      </c>
      <c r="V1047194" s="34" t="s">
        <v>490</v>
      </c>
      <c r="W1047194" s="34" t="s">
        <v>108</v>
      </c>
      <c r="X1047194" s="37" t="s">
        <v>62</v>
      </c>
      <c r="Y1047194" s="37" t="s">
        <v>62</v>
      </c>
      <c r="Z1047194" s="43" t="n">
        <v>0</v>
      </c>
      <c r="AA1047194" s="43" t="n">
        <v>0</v>
      </c>
      <c r="AB1047194" s="5" t="n">
        <f aca="false">IF(AND(D1047194="Humanitarian", AE1047194&lt;&gt;"."), 1, 0)</f>
        <v>0</v>
      </c>
      <c r="AC1047194" s="5" t="n">
        <f aca="false">IF(OR(M1047194="undisclosed", M1047194="."), 0, IF(M1047194=N1047194, 1, 0))</f>
        <v>1</v>
      </c>
      <c r="AD1047194" s="5" t="n">
        <v>0</v>
      </c>
      <c r="AE1047194" s="34" t="s">
        <v>493</v>
      </c>
      <c r="AF1047194" s="12" t="str">
        <f aca="false">""</f>
        <v/>
      </c>
      <c r="AG1047194" s="36" t="n">
        <v>0</v>
      </c>
      <c r="AH1047194" s="43" t="s">
        <v>66</v>
      </c>
      <c r="AI1047194" s="43" t="s">
        <v>67</v>
      </c>
      <c r="AJ1047194" s="36" t="n">
        <v>1</v>
      </c>
      <c r="AK1047194" s="36" t="n">
        <v>13</v>
      </c>
      <c r="AL1047194" s="36" t="n">
        <v>0</v>
      </c>
      <c r="AM1047194" s="36" t="n">
        <f aca="false">IF(OR(AN1047194="2022-2023",AN1047194=2022), 1, 0)</f>
        <v>1</v>
      </c>
      <c r="AN1047194" s="36" t="s">
        <v>68</v>
      </c>
      <c r="AO1047194" s="36" t="n">
        <f aca="false">VLOOKUP($I1047194,'[1]Price List, Weapons &amp; Items'!B$1:F$1048576,5,0)</f>
        <v>1</v>
      </c>
      <c r="AP1047194" s="36" t="n">
        <f aca="false">IF(AND(AO1047194=1,M1047194="undisclosed")=TRUE(),1,0)</f>
        <v>0</v>
      </c>
      <c r="AQ1047194" s="36" t="n">
        <f aca="false">IF(AND(AO1047194=1,N1047194="undisclosed")=TRUE(),1,0)</f>
        <v>0</v>
      </c>
      <c r="AR1047194" s="36" t="n">
        <f aca="false">IFERROR(IF(SEARCH("ammuni",I1047194,1)&gt;0,1,0),0)</f>
        <v>0</v>
      </c>
      <c r="AS1047194" s="5" t="str">
        <f aca="false">VLOOKUP($I1047194,'[1]Price List, Weapons &amp; Items'!B$1:L$1048576,COLUMN('[1]Price List, Weapons &amp; Items'!$J$11)-1,0)</f>
        <v>Contracts</v>
      </c>
      <c r="AT1047194" s="5" t="str">
        <f aca="false">IF(I1047194=".",".",VLOOKUP($I1047194,'[1]Price List, Weapons &amp; Items'!B$1:J$1048576,3,0))</f>
        <v>Armored Personnel Carrier (APC)</v>
      </c>
      <c r="AU1047194" s="13" t="str">
        <f aca="true">IF(AG1047194=1,(OFFSET(I1047194,0,0,COUNTIF(#REF!,A1047194),1)),"")</f>
        <v/>
      </c>
      <c r="AV1047194" s="5" t="n">
        <f aca="false">VLOOKUP($I1047194,'[1]Price List, Weapons &amp; Items'!B$1:L$1048576,COLUMN('[1]Price List, Weapons &amp; Items'!$L$11)-1,0)</f>
        <v>0</v>
      </c>
      <c r="AW1047194" s="5" t="n">
        <f aca="false">IF(U1047194="Yes",1,0)</f>
        <v>1</v>
      </c>
      <c r="AX1047194" s="5" t="n">
        <f aca="false">IF(D1047194="Military",IF(OR(IFERROR(SEARCH("equipment",E1047194,1),0)&gt;0,IFERROR(SEARCH("weapons",E1047194,1),0)&gt;0),1,0),0)</f>
        <v>1</v>
      </c>
      <c r="AY1047194" s="5" t="str">
        <f aca="false">IFERROR(IF(VALUE(TEXT(C1047194,"mm"))=IF(AK1047194&gt;12,AK1047194-12,AK1047194),".",IF(TEXT(C1047194,"mm")="01",".",1)),"Value is not in date format")</f>
        <v>.</v>
      </c>
      <c r="AZ1047194" s="5" t="str">
        <f aca="false">IF(AND(A1047194=A1047193,C1047194=C1047193)=TRUE(),IF(F1047194=F1047193,".","1"),".")</f>
        <v>.</v>
      </c>
      <c r="BA1047194" s="5" t="str">
        <f aca="false">IF(AND(_xlfn.ISFORMULA(R1047194),_xlfn.ISFORMULA(S1047194),_xlfn.ISFORMULA(T1047194))=TRUE(),".",1)</f>
        <v>.</v>
      </c>
      <c r="BB1047194" s="5" t="str">
        <f aca="false">IF(T1047194&lt;&gt;".",IF(T1047194&gt;S1047194,1,"."),".")</f>
        <v>.</v>
      </c>
      <c r="BC1047194" s="5" t="n">
        <f aca="false">IFERROR(VLOOKUP(B1047194,'[1]Share, Heavy Weapons to Ukraine'!B$1:AA$1048576,COLUMN('[1]Share, Heavy Weapons to Ukraine'!C1047203)-1,0),0)</f>
        <v>1</v>
      </c>
      <c r="BD1047194" s="5" t="n">
        <f aca="false">VLOOKUP(Sheet1!B1047194,'[1]Country Summary (€)'!B$1:F$1048576,COLUMN('[1]Country Summary (€)'!C1047204)-1,FALSE())</f>
        <v>0</v>
      </c>
      <c r="BE1047194" s="5" t="str">
        <f aca="false">IF(AND(AG1047194=1,D1047194="Military",H1047194&lt;&gt;"Not given")=TRUE(),IF(SUMIFS(#REF!,#REF!,A1047194)&gt;0,ABS((SUMIFS(#REF!,#REF!,A1047194)/VLOOKUP("USD",'[1]Exchange Rates'!B$1:C$1048576,2,0)))/S1047194,"."),".")</f>
        <v>.</v>
      </c>
      <c r="BF1047194" s="1" t="str">
        <f aca="false">IF(AND(AG1047194=1,D1047194="Military",H1047194&lt;&gt;"Not given")=TRUE(),IF(SUMIFS(#REF!,#REF!,A1047194)&gt;0,IF((ABS((SUMIFS(#REF!,#REF!,A1047194)/VLOOKUP("USD",'[1]Exchange Rates'!B$1:C$1048576,2,0)))/S1047194)&gt;1,(SUMIFS(#REF!,#REF!,A1047194)-S1047194)/S1047194,(S1047194-SUMIFS(#REF!,#REF!,A1047194))/SUMIFS(#REF!,#REF!,A1047194)),"."),".")</f>
        <v>.</v>
      </c>
      <c r="BG1047194" s="37" t="s">
        <v>491</v>
      </c>
      <c r="BH1047194" s="37" t="s">
        <v>491</v>
      </c>
      <c r="BI1047194" s="37" t="s">
        <v>491</v>
      </c>
      <c r="BJ1047194" s="37" t="s">
        <v>491</v>
      </c>
      <c r="BK1047194" s="37" t="s">
        <v>491</v>
      </c>
      <c r="BL1047194" s="37" t="s">
        <v>491</v>
      </c>
      <c r="BM1047194" s="37" t="s">
        <v>491</v>
      </c>
      <c r="BN1047194" s="37" t="s">
        <v>491</v>
      </c>
      <c r="BO1047194" s="37" t="s">
        <v>491</v>
      </c>
      <c r="BP1047194" s="37" t="s">
        <v>491</v>
      </c>
      <c r="BQ1047194" s="37" t="s">
        <v>491</v>
      </c>
      <c r="BR1047194" s="37" t="s">
        <v>491</v>
      </c>
      <c r="BS1047194" s="37" t="s">
        <v>491</v>
      </c>
      <c r="BT1047194" s="37" t="s">
        <v>491</v>
      </c>
      <c r="BU1047194" s="37" t="s">
        <v>491</v>
      </c>
      <c r="BV1047194" s="37" t="s">
        <v>491</v>
      </c>
      <c r="BW1047194" s="37" t="s">
        <v>491</v>
      </c>
      <c r="BX1047194" s="37" t="s">
        <v>491</v>
      </c>
    </row>
    <row r="1047195" customFormat="false" ht="15.75" hidden="false" customHeight="true" outlineLevel="0" collapsed="false">
      <c r="A1047195" s="37" t="s">
        <v>479</v>
      </c>
      <c r="B1047195" s="37" t="s">
        <v>57</v>
      </c>
      <c r="C1047195" s="92" t="n">
        <v>44945</v>
      </c>
      <c r="D1047195" s="37" t="s">
        <v>105</v>
      </c>
      <c r="E1047195" s="37" t="s">
        <v>370</v>
      </c>
      <c r="F1047195" s="37" t="s">
        <v>489</v>
      </c>
      <c r="G1047195" s="5" t="s">
        <v>61</v>
      </c>
      <c r="H1047195" s="39" t="n">
        <v>2500000000</v>
      </c>
      <c r="I1047195" s="37" t="s">
        <v>301</v>
      </c>
      <c r="J1047195" s="7" t="str">
        <f aca="false">VLOOKUP($I1047195,'[1]Price List, Weapons &amp; Items'!B$1:C$1048576,2,0)</f>
        <v>Heavy Weapon</v>
      </c>
      <c r="K1047195" s="7" t="str">
        <f aca="false">IF(I1047195=".",I1047195,VLOOKUP($I1047195,'[1]Price List, Weapons &amp; Items'!B$1:D$1048576,3,0))</f>
        <v>Armored Utility Vehicle (AUV)</v>
      </c>
      <c r="L1047195" s="8" t="n">
        <f aca="false">VLOOKUP(I1047195,'[1]Price List, Weapons &amp; Items'!B$1:E$1048576,4,0)</f>
        <v>0</v>
      </c>
      <c r="M1047195" s="40" t="n">
        <v>53</v>
      </c>
      <c r="N1047195" s="9" t="s">
        <v>166</v>
      </c>
      <c r="O1047195" s="9" t="n">
        <f aca="false">VLOOKUP($I1047195,'[1]Price List, Weapons &amp; Items'!B$1:G$1048576,6,0)</f>
        <v>405530</v>
      </c>
      <c r="P1047195" s="6" t="str">
        <f aca="false">IF(TYPE(M1047195)=1,IF(TYPE(O1047195)=1,M1047195*O1047195,"No price"),".")</f>
        <v>No price</v>
      </c>
      <c r="Q1047195" s="6" t="str">
        <f aca="false">IF(TYPE(N1047195)=1,IF(TYPE(O1047195)=1,N1047195*O1047195,"No price"),".")</f>
        <v>.</v>
      </c>
      <c r="R1047195" s="6" t="str">
        <f aca="false">IF(AG1047195=1,IF(H1047195&lt;&gt;"Not given",H1047195,IF(TYPE(H1047195)=2,IF(SUMIFS(#REF!,#REF!,A1047195)&gt;0,SUMIFS(#REF!,#REF!,A1047195),"."),"Format error")),"")</f>
        <v/>
      </c>
      <c r="S1047195" s="6" t="str">
        <f aca="false">IF(AND(AG1047195=1,R1047195&lt;&gt;".")=TRUE(),R1047195/VLOOKUP(G1047195,'[1]Exchange Rates'!B$1:C$1048576,2,0),IF(R1047195=".",".",""))</f>
        <v/>
      </c>
      <c r="T1047195" s="6" t="str">
        <f aca="false">IF(AG1047195=1,IF(AI1047195="Value is not given at all",".",IF(AI1047195="Value is given by the source",S1047195,IF(AI1047195="Value is calculated with prices",(IF(SUMIFS(#REF!,#REF!,A1047195)&gt;0,SUMIFS(#REF!,#REF!,A1047195),"."))/VLOOKUP("USD",'[1]Exchange Rates'!B$1:C$1048576,2,0),"Error with coding"))),"")</f>
        <v/>
      </c>
      <c r="U1047195" s="43" t="s">
        <v>63</v>
      </c>
      <c r="V1047195" s="34" t="s">
        <v>490</v>
      </c>
      <c r="W1047195" s="34" t="s">
        <v>108</v>
      </c>
      <c r="X1047195" s="37" t="s">
        <v>62</v>
      </c>
      <c r="Y1047195" s="37" t="s">
        <v>62</v>
      </c>
      <c r="Z1047195" s="43" t="n">
        <v>0</v>
      </c>
      <c r="AA1047195" s="43" t="n">
        <v>0</v>
      </c>
      <c r="AB1047195" s="5" t="n">
        <f aca="false">IF(AND(D1047195="Humanitarian", AE1047195&lt;&gt;"."), 1, 0)</f>
        <v>0</v>
      </c>
      <c r="AC1047195" s="5" t="n">
        <f aca="false">IF(OR(M1047195="undisclosed", M1047195="."), 0, IF(M1047195=N1047195, 1, 0))</f>
        <v>0</v>
      </c>
      <c r="AD1047195" s="5" t="n">
        <v>0</v>
      </c>
      <c r="AE1047195" s="37" t="s">
        <v>62</v>
      </c>
      <c r="AF1047195" s="12" t="str">
        <f aca="false">""</f>
        <v/>
      </c>
      <c r="AG1047195" s="36" t="n">
        <v>0</v>
      </c>
      <c r="AH1047195" s="43" t="s">
        <v>66</v>
      </c>
      <c r="AI1047195" s="43" t="s">
        <v>67</v>
      </c>
      <c r="AJ1047195" s="36" t="n">
        <v>1</v>
      </c>
      <c r="AK1047195" s="36" t="n">
        <v>13</v>
      </c>
      <c r="AL1047195" s="36" t="n">
        <v>0</v>
      </c>
      <c r="AM1047195" s="36" t="n">
        <f aca="false">IF(OR(AN1047195="2022-2023",AN1047195=2022), 1, 0)</f>
        <v>1</v>
      </c>
      <c r="AN1047195" s="36" t="s">
        <v>68</v>
      </c>
      <c r="AO1047195" s="36" t="n">
        <f aca="false">VLOOKUP($I1047195,'[1]Price List, Weapons &amp; Items'!B$1:F$1048576,5,0)</f>
        <v>1</v>
      </c>
      <c r="AP1047195" s="36" t="n">
        <f aca="false">IF(AND(AO1047195=1,M1047195="undisclosed")=TRUE(),1,0)</f>
        <v>0</v>
      </c>
      <c r="AQ1047195" s="36" t="n">
        <f aca="false">IF(AND(AO1047195=1,N1047195="undisclosed")=TRUE(),1,0)</f>
        <v>1</v>
      </c>
      <c r="AR1047195" s="36" t="n">
        <f aca="false">IFERROR(IF(SEARCH("ammuni",I1047195,1)&gt;0,1,0),0)</f>
        <v>0</v>
      </c>
      <c r="AS1047195" s="5" t="str">
        <f aca="false">VLOOKUP($I1047195,'[1]Price List, Weapons &amp; Items'!B$1:L$1048576,COLUMN('[1]Price List, Weapons &amp; Items'!$J$11)-1,0)</f>
        <v>Contract</v>
      </c>
      <c r="AT1047195" s="5" t="str">
        <f aca="false">IF(I1047195=".",".",VLOOKUP($I1047195,'[1]Price List, Weapons &amp; Items'!B$1:J$1048576,3,0))</f>
        <v>Armored Utility Vehicle (AUV)</v>
      </c>
      <c r="AU1047195" s="13" t="str">
        <f aca="true">IF(AG1047195=1,(OFFSET(I1047195,0,0,COUNTIF(#REF!,A1047195),1)),"")</f>
        <v/>
      </c>
      <c r="AV1047195" s="5" t="n">
        <f aca="false">VLOOKUP($I1047195,'[1]Price List, Weapons &amp; Items'!B$1:L$1048576,COLUMN('[1]Price List, Weapons &amp; Items'!$L$11)-1,0)</f>
        <v>0</v>
      </c>
      <c r="AW1047195" s="5" t="n">
        <f aca="false">IF(U1047195="Yes",1,0)</f>
        <v>1</v>
      </c>
      <c r="AX1047195" s="5" t="n">
        <f aca="false">IF(D1047195="Military",IF(OR(IFERROR(SEARCH("equipment",E1047195,1),0)&gt;0,IFERROR(SEARCH("weapons",E1047195,1),0)&gt;0),1,0),0)</f>
        <v>1</v>
      </c>
      <c r="AY1047195" s="5" t="str">
        <f aca="false">IFERROR(IF(VALUE(TEXT(C1047195,"mm"))=IF(AK1047195&gt;12,AK1047195-12,AK1047195),".",IF(TEXT(C1047195,"mm")="01",".",1)),"Value is not in date format")</f>
        <v>.</v>
      </c>
      <c r="AZ1047195" s="5" t="str">
        <f aca="false">IF(AND(A1047195=A1047194,C1047195=C1047194)=TRUE(),IF(F1047195=F1047194,".","1"),".")</f>
        <v>.</v>
      </c>
      <c r="BA1047195" s="5" t="str">
        <f aca="false">IF(AND(_xlfn.ISFORMULA(R1047195),_xlfn.ISFORMULA(S1047195),_xlfn.ISFORMULA(T1047195))=TRUE(),".",1)</f>
        <v>.</v>
      </c>
      <c r="BB1047195" s="5" t="str">
        <f aca="false">IF(T1047195&lt;&gt;".",IF(T1047195&gt;S1047195,1,"."),".")</f>
        <v>.</v>
      </c>
      <c r="BC1047195" s="5" t="n">
        <f aca="false">IFERROR(VLOOKUP(B1047195,'[1]Share, Heavy Weapons to Ukraine'!B$1:AA$1048576,COLUMN('[1]Share, Heavy Weapons to Ukraine'!C1047204)-1,0),0)</f>
        <v>1</v>
      </c>
      <c r="BD1047195" s="5" t="n">
        <f aca="false">VLOOKUP(Sheet1!B1047195,'[1]Country Summary (€)'!B$1:F$1048576,COLUMN('[1]Country Summary (€)'!C1047205)-1,FALSE())</f>
        <v>0</v>
      </c>
      <c r="BE1047195" s="5" t="str">
        <f aca="false">IF(AND(AG1047195=1,D1047195="Military",H1047195&lt;&gt;"Not given")=TRUE(),IF(SUMIFS(#REF!,#REF!,A1047195)&gt;0,ABS((SUMIFS(#REF!,#REF!,A1047195)/VLOOKUP("USD",'[1]Exchange Rates'!B$1:C$1048576,2,0)))/S1047195,"."),".")</f>
        <v>.</v>
      </c>
      <c r="BF1047195" s="1" t="str">
        <f aca="false">IF(AND(AG1047195=1,D1047195="Military",H1047195&lt;&gt;"Not given")=TRUE(),IF(SUMIFS(#REF!,#REF!,A1047195)&gt;0,IF((ABS((SUMIFS(#REF!,#REF!,A1047195)/VLOOKUP("USD",'[1]Exchange Rates'!B$1:C$1048576,2,0)))/S1047195)&gt;1,(SUMIFS(#REF!,#REF!,A1047195)-S1047195)/S1047195,(S1047195-SUMIFS(#REF!,#REF!,A1047195))/SUMIFS(#REF!,#REF!,A1047195)),"."),".")</f>
        <v>.</v>
      </c>
      <c r="BG1047195" s="37" t="s">
        <v>491</v>
      </c>
      <c r="BH1047195" s="37" t="s">
        <v>491</v>
      </c>
      <c r="BI1047195" s="37" t="s">
        <v>491</v>
      </c>
      <c r="BJ1047195" s="37" t="s">
        <v>491</v>
      </c>
      <c r="BK1047195" s="37" t="s">
        <v>491</v>
      </c>
      <c r="BL1047195" s="37" t="s">
        <v>491</v>
      </c>
      <c r="BM1047195" s="37" t="s">
        <v>491</v>
      </c>
      <c r="BN1047195" s="37" t="s">
        <v>491</v>
      </c>
      <c r="BO1047195" s="37" t="s">
        <v>491</v>
      </c>
      <c r="BP1047195" s="37" t="s">
        <v>491</v>
      </c>
      <c r="BQ1047195" s="37" t="s">
        <v>491</v>
      </c>
      <c r="BR1047195" s="37" t="s">
        <v>491</v>
      </c>
      <c r="BS1047195" s="37" t="s">
        <v>491</v>
      </c>
      <c r="BT1047195" s="37" t="s">
        <v>491</v>
      </c>
      <c r="BU1047195" s="37" t="s">
        <v>491</v>
      </c>
      <c r="BV1047195" s="37" t="s">
        <v>491</v>
      </c>
      <c r="BW1047195" s="37" t="s">
        <v>491</v>
      </c>
      <c r="BX1047195" s="37" t="s">
        <v>491</v>
      </c>
    </row>
    <row r="1047196" customFormat="false" ht="15.75" hidden="false" customHeight="true" outlineLevel="0" collapsed="false">
      <c r="A1047196" s="37" t="s">
        <v>479</v>
      </c>
      <c r="B1047196" s="37" t="s">
        <v>57</v>
      </c>
      <c r="C1047196" s="92" t="n">
        <v>44945</v>
      </c>
      <c r="D1047196" s="37" t="s">
        <v>105</v>
      </c>
      <c r="E1047196" s="37" t="s">
        <v>370</v>
      </c>
      <c r="F1047196" s="37" t="s">
        <v>489</v>
      </c>
      <c r="G1047196" s="5" t="s">
        <v>61</v>
      </c>
      <c r="H1047196" s="39" t="n">
        <v>2500000000</v>
      </c>
      <c r="I1047196" s="37" t="s">
        <v>305</v>
      </c>
      <c r="J1047196" s="7" t="str">
        <f aca="false">VLOOKUP($I1047196,'[1]Price List, Weapons &amp; Items'!B$1:C$1048576,2,0)</f>
        <v>Heavy weapon</v>
      </c>
      <c r="K1047196" s="7" t="str">
        <f aca="false">IF(I1047196=".",I1047196,VLOOKUP($I1047196,'[1]Price List, Weapons &amp; Items'!B$1:D$1048576,3,0))</f>
        <v>Armored Utility Vehicle (AUV)</v>
      </c>
      <c r="L1047196" s="8" t="n">
        <f aca="false">VLOOKUP(I1047196,'[1]Price List, Weapons &amp; Items'!B$1:E$1048576,4,0)</f>
        <v>0</v>
      </c>
      <c r="M1047196" s="40" t="n">
        <v>350</v>
      </c>
      <c r="N1047196" s="9" t="s">
        <v>166</v>
      </c>
      <c r="O1047196" s="9" t="n">
        <f aca="false">VLOOKUP($I1047196,'[1]Price List, Weapons &amp; Items'!B$1:G$1048576,6,0)</f>
        <v>254717</v>
      </c>
      <c r="P1047196" s="6" t="str">
        <f aca="false">IF(TYPE(M1047196)=1,IF(TYPE(O1047196)=1,M1047196*O1047196,"No price"),".")</f>
        <v>No price</v>
      </c>
      <c r="Q1047196" s="6" t="str">
        <f aca="false">IF(TYPE(N1047196)=1,IF(TYPE(O1047196)=1,N1047196*O1047196,"No price"),".")</f>
        <v>.</v>
      </c>
      <c r="R1047196" s="6" t="str">
        <f aca="false">IF(AG1047196=1,IF(H1047196&lt;&gt;"Not given",H1047196,IF(TYPE(H1047196)=2,IF(SUMIFS(#REF!,#REF!,A1047196)&gt;0,SUMIFS(#REF!,#REF!,A1047196),"."),"Format error")),"")</f>
        <v/>
      </c>
      <c r="S1047196" s="6" t="str">
        <f aca="false">IF(AND(AG1047196=1,R1047196&lt;&gt;".")=TRUE(),R1047196/VLOOKUP(G1047196,'[1]Exchange Rates'!B$1:C$1048576,2,0),IF(R1047196=".",".",""))</f>
        <v/>
      </c>
      <c r="T1047196" s="6" t="str">
        <f aca="false">IF(AG1047196=1,IF(AI1047196="Value is not given at all",".",IF(AI1047196="Value is given by the source",S1047196,IF(AI1047196="Value is calculated with prices",(IF(SUMIFS(#REF!,#REF!,A1047196)&gt;0,SUMIFS(#REF!,#REF!,A1047196),"."))/VLOOKUP("USD",'[1]Exchange Rates'!B$1:C$1048576,2,0),"Error with coding"))),"")</f>
        <v/>
      </c>
      <c r="U1047196" s="43" t="s">
        <v>63</v>
      </c>
      <c r="V1047196" s="34" t="s">
        <v>490</v>
      </c>
      <c r="W1047196" s="34" t="s">
        <v>108</v>
      </c>
      <c r="X1047196" s="37" t="s">
        <v>62</v>
      </c>
      <c r="Y1047196" s="37" t="s">
        <v>62</v>
      </c>
      <c r="Z1047196" s="43" t="n">
        <v>0</v>
      </c>
      <c r="AA1047196" s="43" t="n">
        <v>0</v>
      </c>
      <c r="AB1047196" s="5" t="n">
        <f aca="false">IF(AND(D1047196="Humanitarian", AE1047196&lt;&gt;"."), 1, 0)</f>
        <v>0</v>
      </c>
      <c r="AC1047196" s="5" t="n">
        <f aca="false">IF(OR(M1047196="undisclosed", M1047196="."), 0, IF(M1047196=N1047196, 1, 0))</f>
        <v>0</v>
      </c>
      <c r="AD1047196" s="5" t="n">
        <v>0</v>
      </c>
      <c r="AE1047196" s="37" t="s">
        <v>62</v>
      </c>
      <c r="AF1047196" s="12" t="str">
        <f aca="false">""</f>
        <v/>
      </c>
      <c r="AG1047196" s="36" t="n">
        <v>0</v>
      </c>
      <c r="AH1047196" s="43" t="s">
        <v>66</v>
      </c>
      <c r="AI1047196" s="43" t="s">
        <v>67</v>
      </c>
      <c r="AJ1047196" s="36" t="n">
        <v>1</v>
      </c>
      <c r="AK1047196" s="36" t="n">
        <v>13</v>
      </c>
      <c r="AL1047196" s="36" t="n">
        <v>0</v>
      </c>
      <c r="AM1047196" s="36" t="n">
        <f aca="false">IF(OR(AN1047196="2022-2023",AN1047196=2022), 1, 0)</f>
        <v>1</v>
      </c>
      <c r="AN1047196" s="36" t="s">
        <v>68</v>
      </c>
      <c r="AO1047196" s="36" t="n">
        <f aca="false">VLOOKUP($I1047196,'[1]Price List, Weapons &amp; Items'!B$1:F$1048576,5,0)</f>
        <v>1</v>
      </c>
      <c r="AP1047196" s="36" t="n">
        <f aca="false">IF(AND(AO1047196=1,M1047196="undisclosed")=TRUE(),1,0)</f>
        <v>0</v>
      </c>
      <c r="AQ1047196" s="36" t="n">
        <f aca="false">IF(AND(AO1047196=1,N1047196="undisclosed")=TRUE(),1,0)</f>
        <v>1</v>
      </c>
      <c r="AR1047196" s="36" t="n">
        <f aca="false">IFERROR(IF(SEARCH("ammuni",I1047196,1)&gt;0,1,0),0)</f>
        <v>0</v>
      </c>
      <c r="AS1047196" s="5" t="str">
        <f aca="false">VLOOKUP($I1047196,'[1]Price List, Weapons &amp; Items'!B$1:L$1048576,COLUMN('[1]Price List, Weapons &amp; Items'!$J$11)-1,0)</f>
        <v>Military media (incl. websites)</v>
      </c>
      <c r="AT1047196" s="5" t="str">
        <f aca="false">IF(I1047196=".",".",VLOOKUP($I1047196,'[1]Price List, Weapons &amp; Items'!B$1:J$1048576,3,0))</f>
        <v>Armored Utility Vehicle (AUV)</v>
      </c>
      <c r="AU1047196" s="13" t="str">
        <f aca="true">IF(AG1047196=1,(OFFSET(I1047196,0,0,COUNTIF(#REF!,A1047196),1)),"")</f>
        <v/>
      </c>
      <c r="AV1047196" s="5" t="n">
        <f aca="false">VLOOKUP($I1047196,'[1]Price List, Weapons &amp; Items'!B$1:L$1048576,COLUMN('[1]Price List, Weapons &amp; Items'!$L$11)-1,0)</f>
        <v>0</v>
      </c>
      <c r="AW1047196" s="5" t="n">
        <f aca="false">IF(U1047196="Yes",1,0)</f>
        <v>1</v>
      </c>
      <c r="AX1047196" s="5" t="n">
        <f aca="false">IF(D1047196="Military",IF(OR(IFERROR(SEARCH("equipment",E1047196,1),0)&gt;0,IFERROR(SEARCH("weapons",E1047196,1),0)&gt;0),1,0),0)</f>
        <v>1</v>
      </c>
      <c r="AY1047196" s="5" t="str">
        <f aca="false">IFERROR(IF(VALUE(TEXT(C1047196,"mm"))=IF(AK1047196&gt;12,AK1047196-12,AK1047196),".",IF(TEXT(C1047196,"mm")="01",".",1)),"Value is not in date format")</f>
        <v>.</v>
      </c>
      <c r="AZ1047196" s="5" t="str">
        <f aca="false">IF(AND(A1047196=A1047195,C1047196=C1047195)=TRUE(),IF(F1047196=F1047195,".","1"),".")</f>
        <v>.</v>
      </c>
      <c r="BA1047196" s="5" t="str">
        <f aca="false">IF(AND(_xlfn.ISFORMULA(R1047196),_xlfn.ISFORMULA(S1047196),_xlfn.ISFORMULA(T1047196))=TRUE(),".",1)</f>
        <v>.</v>
      </c>
      <c r="BB1047196" s="5" t="str">
        <f aca="false">IF(T1047196&lt;&gt;".",IF(T1047196&gt;S1047196,1,"."),".")</f>
        <v>.</v>
      </c>
      <c r="BC1047196" s="5" t="n">
        <f aca="false">IFERROR(VLOOKUP(B1047196,'[1]Share, Heavy Weapons to Ukraine'!B$1:AA$1048576,COLUMN('[1]Share, Heavy Weapons to Ukraine'!C1047205)-1,0),0)</f>
        <v>1</v>
      </c>
      <c r="BD1047196" s="5" t="n">
        <f aca="false">VLOOKUP(Sheet1!B1047196,'[1]Country Summary (€)'!B$1:F$1048576,COLUMN('[1]Country Summary (€)'!C1047206)-1,FALSE())</f>
        <v>0</v>
      </c>
      <c r="BE1047196" s="5" t="str">
        <f aca="false">IF(AND(AG1047196=1,D1047196="Military",H1047196&lt;&gt;"Not given")=TRUE(),IF(SUMIFS(#REF!,#REF!,A1047196)&gt;0,ABS((SUMIFS(#REF!,#REF!,A1047196)/VLOOKUP("USD",'[1]Exchange Rates'!B$1:C$1048576,2,0)))/S1047196,"."),".")</f>
        <v>.</v>
      </c>
      <c r="BF1047196" s="1" t="str">
        <f aca="false">IF(AND(AG1047196=1,D1047196="Military",H1047196&lt;&gt;"Not given")=TRUE(),IF(SUMIFS(#REF!,#REF!,A1047196)&gt;0,IF((ABS((SUMIFS(#REF!,#REF!,A1047196)/VLOOKUP("USD",'[1]Exchange Rates'!B$1:C$1048576,2,0)))/S1047196)&gt;1,(SUMIFS(#REF!,#REF!,A1047196)-S1047196)/S1047196,(S1047196-SUMIFS(#REF!,#REF!,A1047196))/SUMIFS(#REF!,#REF!,A1047196)),"."),".")</f>
        <v>.</v>
      </c>
      <c r="BG1047196" s="37" t="s">
        <v>491</v>
      </c>
      <c r="BH1047196" s="37" t="s">
        <v>491</v>
      </c>
      <c r="BI1047196" s="37" t="s">
        <v>491</v>
      </c>
      <c r="BJ1047196" s="37" t="s">
        <v>491</v>
      </c>
      <c r="BK1047196" s="37" t="s">
        <v>491</v>
      </c>
      <c r="BL1047196" s="37" t="s">
        <v>491</v>
      </c>
      <c r="BM1047196" s="37" t="s">
        <v>491</v>
      </c>
      <c r="BN1047196" s="37" t="s">
        <v>491</v>
      </c>
      <c r="BO1047196" s="37" t="s">
        <v>491</v>
      </c>
      <c r="BP1047196" s="37" t="s">
        <v>491</v>
      </c>
      <c r="BQ1047196" s="37" t="s">
        <v>491</v>
      </c>
      <c r="BR1047196" s="37" t="s">
        <v>491</v>
      </c>
      <c r="BS1047196" s="37" t="s">
        <v>491</v>
      </c>
      <c r="BT1047196" s="37" t="s">
        <v>491</v>
      </c>
      <c r="BU1047196" s="37" t="s">
        <v>491</v>
      </c>
      <c r="BV1047196" s="37" t="s">
        <v>491</v>
      </c>
      <c r="BW1047196" s="37" t="s">
        <v>491</v>
      </c>
      <c r="BX1047196" s="37" t="s">
        <v>491</v>
      </c>
    </row>
    <row r="1047197" customFormat="false" ht="15.75" hidden="false" customHeight="true" outlineLevel="0" collapsed="false">
      <c r="A1047197" s="37" t="s">
        <v>479</v>
      </c>
      <c r="B1047197" s="37" t="s">
        <v>57</v>
      </c>
      <c r="C1047197" s="92" t="n">
        <v>44945</v>
      </c>
      <c r="D1047197" s="37" t="s">
        <v>105</v>
      </c>
      <c r="E1047197" s="37" t="s">
        <v>370</v>
      </c>
      <c r="F1047197" s="37" t="s">
        <v>489</v>
      </c>
      <c r="G1047197" s="5" t="s">
        <v>61</v>
      </c>
      <c r="H1047197" s="39" t="n">
        <v>2500000000</v>
      </c>
      <c r="I1047197" s="37" t="s">
        <v>147</v>
      </c>
      <c r="J1047197" s="7" t="str">
        <f aca="false">VLOOKUP($I1047197,'[1]Price List, Weapons &amp; Items'!B$1:C$1048576,2,0)</f>
        <v>Ammunition for heavy weapon</v>
      </c>
      <c r="K1047197" s="7" t="str">
        <f aca="false">IF(I1047197=".",I1047197,VLOOKUP($I1047197,'[1]Price List, Weapons &amp; Items'!B$1:D$1048576,3,0))</f>
        <v>155mm howitzer ammunition</v>
      </c>
      <c r="L1047197" s="8" t="n">
        <f aca="false">VLOOKUP(I1047197,'[1]Price List, Weapons &amp; Items'!B$1:E$1048576,4,0)</f>
        <v>0</v>
      </c>
      <c r="M1047197" s="40" t="n">
        <v>20000</v>
      </c>
      <c r="N1047197" s="9" t="s">
        <v>166</v>
      </c>
      <c r="O1047197" s="9" t="n">
        <f aca="false">VLOOKUP($I1047197,'[1]Price List, Weapons &amp; Items'!B$1:G$1048576,6,0)</f>
        <v>3800</v>
      </c>
      <c r="P1047197" s="6" t="str">
        <f aca="false">IF(TYPE(M1047197)=1,IF(TYPE(O1047197)=1,M1047197*O1047197,"No price"),".")</f>
        <v>No price</v>
      </c>
      <c r="Q1047197" s="6" t="str">
        <f aca="false">IF(TYPE(N1047197)=1,IF(TYPE(O1047197)=1,N1047197*O1047197,"No price"),".")</f>
        <v>.</v>
      </c>
      <c r="R1047197" s="6" t="str">
        <f aca="false">IF(AG1047197=1,IF(H1047197&lt;&gt;"Not given",H1047197,IF(TYPE(H1047197)=2,IF(SUMIFS(#REF!,#REF!,A1047197)&gt;0,SUMIFS(#REF!,#REF!,A1047197),"."),"Format error")),"")</f>
        <v/>
      </c>
      <c r="S1047197" s="6" t="str">
        <f aca="false">IF(AND(AG1047197=1,R1047197&lt;&gt;".")=TRUE(),R1047197/VLOOKUP(G1047197,'[1]Exchange Rates'!B$1:C$1048576,2,0),IF(R1047197=".",".",""))</f>
        <v/>
      </c>
      <c r="T1047197" s="6" t="str">
        <f aca="false">IF(AG1047197=1,IF(AI1047197="Value is not given at all",".",IF(AI1047197="Value is given by the source",S1047197,IF(AI1047197="Value is calculated with prices",(IF(SUMIFS(#REF!,#REF!,A1047197)&gt;0,SUMIFS(#REF!,#REF!,A1047197),"."))/VLOOKUP("USD",'[1]Exchange Rates'!B$1:C$1048576,2,0),"Error with coding"))),"")</f>
        <v/>
      </c>
      <c r="U1047197" s="43" t="s">
        <v>63</v>
      </c>
      <c r="V1047197" s="34" t="s">
        <v>490</v>
      </c>
      <c r="W1047197" s="34" t="s">
        <v>108</v>
      </c>
      <c r="X1047197" s="37" t="s">
        <v>62</v>
      </c>
      <c r="Y1047197" s="37" t="s">
        <v>62</v>
      </c>
      <c r="Z1047197" s="43" t="n">
        <v>0</v>
      </c>
      <c r="AA1047197" s="43" t="n">
        <v>0</v>
      </c>
      <c r="AB1047197" s="5" t="n">
        <f aca="false">IF(AND(D1047197="Humanitarian", AE1047197&lt;&gt;"."), 1, 0)</f>
        <v>0</v>
      </c>
      <c r="AC1047197" s="5" t="n">
        <f aca="false">IF(OR(M1047197="undisclosed", M1047197="."), 0, IF(M1047197=N1047197, 1, 0))</f>
        <v>0</v>
      </c>
      <c r="AD1047197" s="5" t="n">
        <v>0</v>
      </c>
      <c r="AE1047197" s="37" t="s">
        <v>62</v>
      </c>
      <c r="AF1047197" s="12" t="str">
        <f aca="false">""</f>
        <v/>
      </c>
      <c r="AG1047197" s="36" t="n">
        <v>0</v>
      </c>
      <c r="AH1047197" s="43" t="s">
        <v>66</v>
      </c>
      <c r="AI1047197" s="43" t="s">
        <v>67</v>
      </c>
      <c r="AJ1047197" s="36" t="n">
        <v>1</v>
      </c>
      <c r="AK1047197" s="36" t="n">
        <v>13</v>
      </c>
      <c r="AL1047197" s="36" t="n">
        <v>0</v>
      </c>
      <c r="AM1047197" s="36" t="n">
        <f aca="false">IF(OR(AN1047197="2022-2023",AN1047197=2022), 1, 0)</f>
        <v>1</v>
      </c>
      <c r="AN1047197" s="36" t="s">
        <v>68</v>
      </c>
      <c r="AO1047197" s="36" t="n">
        <f aca="false">VLOOKUP($I1047197,'[1]Price List, Weapons &amp; Items'!B$1:F$1048576,5,0)</f>
        <v>1</v>
      </c>
      <c r="AP1047197" s="36" t="n">
        <f aca="false">IF(AND(AO1047197=1,M1047197="undisclosed")=TRUE(),1,0)</f>
        <v>0</v>
      </c>
      <c r="AQ1047197" s="36" t="n">
        <f aca="false">IF(AND(AO1047197=1,N1047197="undisclosed")=TRUE(),1,0)</f>
        <v>1</v>
      </c>
      <c r="AR1047197" s="36" t="n">
        <f aca="false">IFERROR(IF(SEARCH("ammuni",I1047197,1)&gt;0,1,0),0)</f>
        <v>0</v>
      </c>
      <c r="AS1047197" s="5" t="str">
        <f aca="false">VLOOKUP($I1047197,'[1]Price List, Weapons &amp; Items'!B$1:L$1048576,COLUMN('[1]Price List, Weapons &amp; Items'!$J$11)-1,0)</f>
        <v>Government information</v>
      </c>
      <c r="AT1047197" s="5" t="str">
        <f aca="false">IF(I1047197=".",".",VLOOKUP($I1047197,'[1]Price List, Weapons &amp; Items'!B$1:J$1048576,3,0))</f>
        <v>155mm howitzer ammunition</v>
      </c>
      <c r="AU1047197" s="13" t="str">
        <f aca="true">IF(AG1047197=1,(OFFSET(I1047197,0,0,COUNTIF(#REF!,A1047197),1)),"")</f>
        <v/>
      </c>
      <c r="AV1047197" s="5" t="n">
        <f aca="false">VLOOKUP($I1047197,'[1]Price List, Weapons &amp; Items'!B$1:L$1048576,COLUMN('[1]Price List, Weapons &amp; Items'!$L$11)-1,0)</f>
        <v>0</v>
      </c>
      <c r="AW1047197" s="5" t="n">
        <f aca="false">IF(U1047197="Yes",1,0)</f>
        <v>1</v>
      </c>
      <c r="AX1047197" s="5" t="n">
        <f aca="false">IF(D1047197="Military",IF(OR(IFERROR(SEARCH("equipment",E1047197,1),0)&gt;0,IFERROR(SEARCH("weapons",E1047197,1),0)&gt;0),1,0),0)</f>
        <v>1</v>
      </c>
      <c r="AY1047197" s="5" t="str">
        <f aca="false">IFERROR(IF(VALUE(TEXT(C1047197,"mm"))=IF(AK1047197&gt;12,AK1047197-12,AK1047197),".",IF(TEXT(C1047197,"mm")="01",".",1)),"Value is not in date format")</f>
        <v>.</v>
      </c>
      <c r="AZ1047197" s="5" t="str">
        <f aca="false">IF(AND(A1047197=A1047196,C1047197=C1047196)=TRUE(),IF(F1047197=F1047196,".","1"),".")</f>
        <v>.</v>
      </c>
      <c r="BA1047197" s="5" t="str">
        <f aca="false">IF(AND(_xlfn.ISFORMULA(R1047197),_xlfn.ISFORMULA(S1047197),_xlfn.ISFORMULA(T1047197))=TRUE(),".",1)</f>
        <v>.</v>
      </c>
      <c r="BB1047197" s="5" t="str">
        <f aca="false">IF(T1047197&lt;&gt;".",IF(T1047197&gt;S1047197,1,"."),".")</f>
        <v>.</v>
      </c>
      <c r="BC1047197" s="5" t="n">
        <f aca="false">IFERROR(VLOOKUP(B1047197,'[1]Share, Heavy Weapons to Ukraine'!B$1:AA$1048576,COLUMN('[1]Share, Heavy Weapons to Ukraine'!C1047206)-1,0),0)</f>
        <v>1</v>
      </c>
      <c r="BD1047197" s="5" t="n">
        <f aca="false">VLOOKUP(Sheet1!B1047197,'[1]Country Summary (€)'!B$1:F$1048576,COLUMN('[1]Country Summary (€)'!C1047207)-1,FALSE())</f>
        <v>0</v>
      </c>
      <c r="BE1047197" s="5" t="str">
        <f aca="false">IF(AND(AG1047197=1,D1047197="Military",H1047197&lt;&gt;"Not given")=TRUE(),IF(SUMIFS(#REF!,#REF!,A1047197)&gt;0,ABS((SUMIFS(#REF!,#REF!,A1047197)/VLOOKUP("USD",'[1]Exchange Rates'!B$1:C$1048576,2,0)))/S1047197,"."),".")</f>
        <v>.</v>
      </c>
      <c r="BF1047197" s="1" t="str">
        <f aca="false">IF(AND(AG1047197=1,D1047197="Military",H1047197&lt;&gt;"Not given")=TRUE(),IF(SUMIFS(#REF!,#REF!,A1047197)&gt;0,IF((ABS((SUMIFS(#REF!,#REF!,A1047197)/VLOOKUP("USD",'[1]Exchange Rates'!B$1:C$1048576,2,0)))/S1047197)&gt;1,(SUMIFS(#REF!,#REF!,A1047197)-S1047197)/S1047197,(S1047197-SUMIFS(#REF!,#REF!,A1047197))/SUMIFS(#REF!,#REF!,A1047197)),"."),".")</f>
        <v>.</v>
      </c>
      <c r="BG1047197" s="37" t="s">
        <v>491</v>
      </c>
      <c r="BH1047197" s="37" t="s">
        <v>491</v>
      </c>
      <c r="BI1047197" s="37" t="s">
        <v>491</v>
      </c>
      <c r="BJ1047197" s="37" t="s">
        <v>491</v>
      </c>
      <c r="BK1047197" s="37" t="s">
        <v>491</v>
      </c>
      <c r="BL1047197" s="37" t="s">
        <v>491</v>
      </c>
      <c r="BM1047197" s="37" t="s">
        <v>491</v>
      </c>
      <c r="BN1047197" s="37" t="s">
        <v>491</v>
      </c>
      <c r="BO1047197" s="37" t="s">
        <v>491</v>
      </c>
      <c r="BP1047197" s="37" t="s">
        <v>491</v>
      </c>
      <c r="BQ1047197" s="37" t="s">
        <v>491</v>
      </c>
      <c r="BR1047197" s="37" t="s">
        <v>491</v>
      </c>
      <c r="BS1047197" s="37" t="s">
        <v>491</v>
      </c>
      <c r="BT1047197" s="37" t="s">
        <v>491</v>
      </c>
      <c r="BU1047197" s="37" t="s">
        <v>491</v>
      </c>
      <c r="BV1047197" s="37" t="s">
        <v>491</v>
      </c>
      <c r="BW1047197" s="37" t="s">
        <v>491</v>
      </c>
      <c r="BX1047197" s="37" t="s">
        <v>491</v>
      </c>
    </row>
    <row r="1047198" customFormat="false" ht="15.75" hidden="false" customHeight="true" outlineLevel="0" collapsed="false">
      <c r="A1047198" s="37" t="s">
        <v>479</v>
      </c>
      <c r="B1047198" s="37" t="s">
        <v>57</v>
      </c>
      <c r="C1047198" s="92" t="n">
        <v>44945</v>
      </c>
      <c r="D1047198" s="37" t="s">
        <v>105</v>
      </c>
      <c r="E1047198" s="37" t="s">
        <v>370</v>
      </c>
      <c r="F1047198" s="37" t="s">
        <v>489</v>
      </c>
      <c r="G1047198" s="5" t="s">
        <v>61</v>
      </c>
      <c r="H1047198" s="39" t="n">
        <v>2500000000</v>
      </c>
      <c r="I1047198" s="37" t="s">
        <v>452</v>
      </c>
      <c r="J1047198" s="7" t="str">
        <f aca="false">VLOOKUP($I1047198,'[1]Price List, Weapons &amp; Items'!B$1:C$1048576,2,0)</f>
        <v>Ammunition for heavy weapon</v>
      </c>
      <c r="K1047198" s="7" t="str">
        <f aca="false">IF(I1047198=".",I1047198,VLOOKUP($I1047198,'[1]Price List, Weapons &amp; Items'!B$1:D$1048576,3,0))</f>
        <v>artillery round</v>
      </c>
      <c r="L1047198" s="8" t="n">
        <f aca="false">VLOOKUP(I1047198,'[1]Price List, Weapons &amp; Items'!B$1:E$1048576,4,0)</f>
        <v>0</v>
      </c>
      <c r="M1047198" s="40" t="n">
        <v>600</v>
      </c>
      <c r="N1047198" s="9" t="s">
        <v>166</v>
      </c>
      <c r="O1047198" s="9" t="n">
        <f aca="false">VLOOKUP($I1047198,'[1]Price List, Weapons &amp; Items'!B$1:G$1048576,6,0)</f>
        <v>112800</v>
      </c>
      <c r="P1047198" s="6" t="str">
        <f aca="false">IF(TYPE(M1047198)=1,IF(TYPE(O1047198)=1,M1047198*O1047198,"No price"),".")</f>
        <v>No price</v>
      </c>
      <c r="Q1047198" s="6" t="str">
        <f aca="false">IF(TYPE(N1047198)=1,IF(TYPE(O1047198)=1,N1047198*O1047198,"No price"),".")</f>
        <v>.</v>
      </c>
      <c r="R1047198" s="6" t="str">
        <f aca="false">IF(AG1047198=1,IF(H1047198&lt;&gt;"Not given",H1047198,IF(TYPE(H1047198)=2,IF(SUMIFS(#REF!,#REF!,A1047198)&gt;0,SUMIFS(#REF!,#REF!,A1047198),"."),"Format error")),"")</f>
        <v/>
      </c>
      <c r="S1047198" s="6" t="str">
        <f aca="false">IF(AND(AG1047198=1,R1047198&lt;&gt;".")=TRUE(),R1047198/VLOOKUP(G1047198,'[1]Exchange Rates'!B$1:C$1048576,2,0),IF(R1047198=".",".",""))</f>
        <v/>
      </c>
      <c r="T1047198" s="6" t="str">
        <f aca="false">IF(AG1047198=1,IF(AI1047198="Value is not given at all",".",IF(AI1047198="Value is given by the source",S1047198,IF(AI1047198="Value is calculated with prices",(IF(SUMIFS(#REF!,#REF!,A1047198)&gt;0,SUMIFS(#REF!,#REF!,A1047198),"."))/VLOOKUP("USD",'[1]Exchange Rates'!B$1:C$1048576,2,0),"Error with coding"))),"")</f>
        <v/>
      </c>
      <c r="U1047198" s="43" t="s">
        <v>63</v>
      </c>
      <c r="V1047198" s="34" t="s">
        <v>490</v>
      </c>
      <c r="W1047198" s="34" t="s">
        <v>108</v>
      </c>
      <c r="X1047198" s="37" t="s">
        <v>62</v>
      </c>
      <c r="Y1047198" s="37" t="s">
        <v>62</v>
      </c>
      <c r="Z1047198" s="43" t="n">
        <v>0</v>
      </c>
      <c r="AA1047198" s="43" t="n">
        <v>0</v>
      </c>
      <c r="AB1047198" s="5" t="n">
        <f aca="false">IF(AND(D1047198="Humanitarian", AE1047198&lt;&gt;"."), 1, 0)</f>
        <v>0</v>
      </c>
      <c r="AC1047198" s="5" t="n">
        <f aca="false">IF(OR(M1047198="undisclosed", M1047198="."), 0, IF(M1047198=N1047198, 1, 0))</f>
        <v>0</v>
      </c>
      <c r="AD1047198" s="5" t="n">
        <v>0</v>
      </c>
      <c r="AE1047198" s="37" t="s">
        <v>62</v>
      </c>
      <c r="AF1047198" s="12" t="str">
        <f aca="false">""</f>
        <v/>
      </c>
      <c r="AG1047198" s="36" t="n">
        <v>0</v>
      </c>
      <c r="AH1047198" s="43" t="s">
        <v>66</v>
      </c>
      <c r="AI1047198" s="43" t="s">
        <v>67</v>
      </c>
      <c r="AJ1047198" s="36" t="n">
        <v>1</v>
      </c>
      <c r="AK1047198" s="36" t="n">
        <v>13</v>
      </c>
      <c r="AL1047198" s="36" t="n">
        <v>0</v>
      </c>
      <c r="AM1047198" s="36" t="n">
        <f aca="false">IF(OR(AN1047198="2022-2023",AN1047198=2022), 1, 0)</f>
        <v>1</v>
      </c>
      <c r="AN1047198" s="36" t="s">
        <v>68</v>
      </c>
      <c r="AO1047198" s="36" t="n">
        <f aca="false">VLOOKUP($I1047198,'[1]Price List, Weapons &amp; Items'!B$1:F$1048576,5,0)</f>
        <v>0</v>
      </c>
      <c r="AP1047198" s="36" t="n">
        <f aca="false">IF(AND(AO1047198=1,M1047198="undisclosed")=TRUE(),1,0)</f>
        <v>0</v>
      </c>
      <c r="AQ1047198" s="36" t="n">
        <f aca="false">IF(AND(AO1047198=1,N1047198="undisclosed")=TRUE(),1,0)</f>
        <v>0</v>
      </c>
      <c r="AR1047198" s="36" t="n">
        <f aca="false">IFERROR(IF(SEARCH("ammuni",I1047198,1)&gt;0,1,0),0)</f>
        <v>0</v>
      </c>
      <c r="AS1047198" s="5" t="str">
        <f aca="false">VLOOKUP($I1047198,'[1]Price List, Weapons &amp; Items'!B$1:L$1048576,COLUMN('[1]Price List, Weapons &amp; Items'!$J$11)-1,0)</f>
        <v>Miscellaneous</v>
      </c>
      <c r="AT1047198" s="5" t="str">
        <f aca="false">IF(I1047198=".",".",VLOOKUP($I1047198,'[1]Price List, Weapons &amp; Items'!B$1:J$1048576,3,0))</f>
        <v>artillery round</v>
      </c>
      <c r="AU1047198" s="13" t="str">
        <f aca="true">IF(AG1047198=1,(OFFSET(I1047198,0,0,COUNTIF(#REF!,A1047198),1)),"")</f>
        <v/>
      </c>
      <c r="AV1047198" s="5" t="n">
        <f aca="false">VLOOKUP($I1047198,'[1]Price List, Weapons &amp; Items'!B$1:L$1048576,COLUMN('[1]Price List, Weapons &amp; Items'!$L$11)-1,0)</f>
        <v>0</v>
      </c>
      <c r="AW1047198" s="5" t="n">
        <f aca="false">IF(U1047198="Yes",1,0)</f>
        <v>1</v>
      </c>
      <c r="AX1047198" s="5" t="n">
        <f aca="false">IF(D1047198="Military",IF(OR(IFERROR(SEARCH("equipment",E1047198,1),0)&gt;0,IFERROR(SEARCH("weapons",E1047198,1),0)&gt;0),1,0),0)</f>
        <v>1</v>
      </c>
      <c r="AY1047198" s="5" t="str">
        <f aca="false">IFERROR(IF(VALUE(TEXT(C1047198,"mm"))=IF(AK1047198&gt;12,AK1047198-12,AK1047198),".",IF(TEXT(C1047198,"mm")="01",".",1)),"Value is not in date format")</f>
        <v>.</v>
      </c>
      <c r="AZ1047198" s="5" t="str">
        <f aca="false">IF(AND(A1047198=A1047197,C1047198=C1047197)=TRUE(),IF(F1047198=F1047197,".","1"),".")</f>
        <v>.</v>
      </c>
      <c r="BA1047198" s="5" t="str">
        <f aca="false">IF(AND(_xlfn.ISFORMULA(R1047198),_xlfn.ISFORMULA(S1047198),_xlfn.ISFORMULA(T1047198))=TRUE(),".",1)</f>
        <v>.</v>
      </c>
      <c r="BB1047198" s="5" t="str">
        <f aca="false">IF(T1047198&lt;&gt;".",IF(T1047198&gt;S1047198,1,"."),".")</f>
        <v>.</v>
      </c>
      <c r="BC1047198" s="5" t="n">
        <f aca="false">IFERROR(VLOOKUP(B1047198,'[1]Share, Heavy Weapons to Ukraine'!B$1:AA$1048576,COLUMN('[1]Share, Heavy Weapons to Ukraine'!C1047207)-1,0),0)</f>
        <v>1</v>
      </c>
      <c r="BD1047198" s="5" t="n">
        <f aca="false">VLOOKUP(Sheet1!B1047198,'[1]Country Summary (€)'!B$1:F$1048576,COLUMN('[1]Country Summary (€)'!C1047208)-1,FALSE())</f>
        <v>0</v>
      </c>
      <c r="BE1047198" s="5" t="str">
        <f aca="false">IF(AND(AG1047198=1,D1047198="Military",H1047198&lt;&gt;"Not given")=TRUE(),IF(SUMIFS(#REF!,#REF!,A1047198)&gt;0,ABS((SUMIFS(#REF!,#REF!,A1047198)/VLOOKUP("USD",'[1]Exchange Rates'!B$1:C$1048576,2,0)))/S1047198,"."),".")</f>
        <v>.</v>
      </c>
      <c r="BF1047198" s="1" t="str">
        <f aca="false">IF(AND(AG1047198=1,D1047198="Military",H1047198&lt;&gt;"Not given")=TRUE(),IF(SUMIFS(#REF!,#REF!,A1047198)&gt;0,IF((ABS((SUMIFS(#REF!,#REF!,A1047198)/VLOOKUP("USD",'[1]Exchange Rates'!B$1:C$1048576,2,0)))/S1047198)&gt;1,(SUMIFS(#REF!,#REF!,A1047198)-S1047198)/S1047198,(S1047198-SUMIFS(#REF!,#REF!,A1047198))/SUMIFS(#REF!,#REF!,A1047198)),"."),".")</f>
        <v>.</v>
      </c>
      <c r="BG1047198" s="37" t="s">
        <v>491</v>
      </c>
      <c r="BH1047198" s="37" t="s">
        <v>491</v>
      </c>
      <c r="BI1047198" s="37" t="s">
        <v>491</v>
      </c>
      <c r="BJ1047198" s="37" t="s">
        <v>491</v>
      </c>
      <c r="BK1047198" s="37" t="s">
        <v>491</v>
      </c>
      <c r="BL1047198" s="37" t="s">
        <v>491</v>
      </c>
      <c r="BM1047198" s="37" t="s">
        <v>491</v>
      </c>
      <c r="BN1047198" s="37" t="s">
        <v>491</v>
      </c>
      <c r="BO1047198" s="37" t="s">
        <v>491</v>
      </c>
      <c r="BP1047198" s="37" t="s">
        <v>491</v>
      </c>
      <c r="BQ1047198" s="37" t="s">
        <v>491</v>
      </c>
      <c r="BR1047198" s="37" t="s">
        <v>491</v>
      </c>
      <c r="BS1047198" s="37" t="s">
        <v>491</v>
      </c>
      <c r="BT1047198" s="37" t="s">
        <v>491</v>
      </c>
      <c r="BU1047198" s="37" t="s">
        <v>491</v>
      </c>
      <c r="BV1047198" s="37" t="s">
        <v>491</v>
      </c>
      <c r="BW1047198" s="37" t="s">
        <v>491</v>
      </c>
      <c r="BX1047198" s="37" t="s">
        <v>491</v>
      </c>
    </row>
    <row r="1047199" customFormat="false" ht="15.75" hidden="false" customHeight="true" outlineLevel="0" collapsed="false">
      <c r="A1047199" s="37" t="s">
        <v>479</v>
      </c>
      <c r="B1047199" s="37" t="s">
        <v>57</v>
      </c>
      <c r="C1047199" s="92" t="n">
        <v>44945</v>
      </c>
      <c r="D1047199" s="37" t="s">
        <v>105</v>
      </c>
      <c r="E1047199" s="37" t="s">
        <v>370</v>
      </c>
      <c r="F1047199" s="37" t="s">
        <v>489</v>
      </c>
      <c r="G1047199" s="5" t="s">
        <v>61</v>
      </c>
      <c r="H1047199" s="39" t="n">
        <v>2500000000</v>
      </c>
      <c r="I1047199" s="37" t="s">
        <v>239</v>
      </c>
      <c r="J1047199" s="7" t="str">
        <f aca="false">VLOOKUP($I1047199,'[1]Price List, Weapons &amp; Items'!B$1:C$1048576,2,0)</f>
        <v>Ammunition for heavy weapon</v>
      </c>
      <c r="K1047199" s="7" t="str">
        <f aca="false">IF(I1047199=".",I1047199,VLOOKUP($I1047199,'[1]Price List, Weapons &amp; Items'!B$1:D$1048576,3,0))</f>
        <v>105mm howitzer ammunition</v>
      </c>
      <c r="L1047199" s="8" t="n">
        <f aca="false">VLOOKUP(I1047199,'[1]Price List, Weapons &amp; Items'!B$1:E$1048576,4,0)</f>
        <v>0</v>
      </c>
      <c r="M1047199" s="40" t="n">
        <v>95000</v>
      </c>
      <c r="N1047199" s="9" t="s">
        <v>166</v>
      </c>
      <c r="O1047199" s="9" t="n">
        <f aca="false">VLOOKUP($I1047199,'[1]Price List, Weapons &amp; Items'!B$1:G$1048576,6,0)</f>
        <v>400</v>
      </c>
      <c r="P1047199" s="6" t="str">
        <f aca="false">IF(TYPE(M1047199)=1,IF(TYPE(O1047199)=1,M1047199*O1047199,"No price"),".")</f>
        <v>No price</v>
      </c>
      <c r="Q1047199" s="6" t="str">
        <f aca="false">IF(TYPE(N1047199)=1,IF(TYPE(O1047199)=1,N1047199*O1047199,"No price"),".")</f>
        <v>.</v>
      </c>
      <c r="R1047199" s="6" t="str">
        <f aca="false">IF(AG1047199=1,IF(H1047199&lt;&gt;"Not given",H1047199,IF(TYPE(H1047199)=2,IF(SUMIFS(#REF!,#REF!,A1047199)&gt;0,SUMIFS(#REF!,#REF!,A1047199),"."),"Format error")),"")</f>
        <v/>
      </c>
      <c r="S1047199" s="6" t="str">
        <f aca="false">IF(AND(AG1047199=1,R1047199&lt;&gt;".")=TRUE(),R1047199/VLOOKUP(G1047199,'[1]Exchange Rates'!B$1:C$1048576,2,0),IF(R1047199=".",".",""))</f>
        <v/>
      </c>
      <c r="T1047199" s="6" t="str">
        <f aca="false">IF(AG1047199=1,IF(AI1047199="Value is not given at all",".",IF(AI1047199="Value is given by the source",S1047199,IF(AI1047199="Value is calculated with prices",(IF(SUMIFS(#REF!,#REF!,A1047199)&gt;0,SUMIFS(#REF!,#REF!,A1047199),"."))/VLOOKUP("USD",'[1]Exchange Rates'!B$1:C$1048576,2,0),"Error with coding"))),"")</f>
        <v/>
      </c>
      <c r="U1047199" s="43" t="s">
        <v>63</v>
      </c>
      <c r="V1047199" s="34" t="s">
        <v>490</v>
      </c>
      <c r="W1047199" s="34" t="s">
        <v>108</v>
      </c>
      <c r="X1047199" s="37" t="s">
        <v>62</v>
      </c>
      <c r="Y1047199" s="37" t="s">
        <v>62</v>
      </c>
      <c r="Z1047199" s="43" t="n">
        <v>0</v>
      </c>
      <c r="AA1047199" s="43" t="n">
        <v>0</v>
      </c>
      <c r="AB1047199" s="5" t="n">
        <f aca="false">IF(AND(D1047199="Humanitarian", AE1047199&lt;&gt;"."), 1, 0)</f>
        <v>0</v>
      </c>
      <c r="AC1047199" s="5" t="n">
        <f aca="false">IF(OR(M1047199="undisclosed", M1047199="."), 0, IF(M1047199=N1047199, 1, 0))</f>
        <v>0</v>
      </c>
      <c r="AD1047199" s="5" t="n">
        <v>0</v>
      </c>
      <c r="AE1047199" s="37" t="s">
        <v>62</v>
      </c>
      <c r="AF1047199" s="12" t="str">
        <f aca="false">""</f>
        <v/>
      </c>
      <c r="AG1047199" s="36" t="n">
        <v>0</v>
      </c>
      <c r="AH1047199" s="43" t="s">
        <v>66</v>
      </c>
      <c r="AI1047199" s="43" t="s">
        <v>67</v>
      </c>
      <c r="AJ1047199" s="36" t="n">
        <v>1</v>
      </c>
      <c r="AK1047199" s="36" t="n">
        <v>13</v>
      </c>
      <c r="AL1047199" s="36" t="n">
        <v>0</v>
      </c>
      <c r="AM1047199" s="36" t="n">
        <f aca="false">IF(OR(AN1047199="2022-2023",AN1047199=2022), 1, 0)</f>
        <v>1</v>
      </c>
      <c r="AN1047199" s="36" t="s">
        <v>68</v>
      </c>
      <c r="AO1047199" s="36" t="n">
        <f aca="false">VLOOKUP($I1047199,'[1]Price List, Weapons &amp; Items'!B$1:F$1048576,5,0)</f>
        <v>0</v>
      </c>
      <c r="AP1047199" s="36" t="n">
        <f aca="false">IF(AND(AO1047199=1,M1047199="undisclosed")=TRUE(),1,0)</f>
        <v>0</v>
      </c>
      <c r="AQ1047199" s="36" t="n">
        <f aca="false">IF(AND(AO1047199=1,N1047199="undisclosed")=TRUE(),1,0)</f>
        <v>0</v>
      </c>
      <c r="AR1047199" s="36" t="n">
        <f aca="false">IFERROR(IF(SEARCH("ammuni",I1047199,1)&gt;0,1,0),0)</f>
        <v>0</v>
      </c>
      <c r="AS1047199" s="5" t="str">
        <f aca="false">VLOOKUP($I1047199,'[1]Price List, Weapons &amp; Items'!B$1:L$1048576,COLUMN('[1]Price List, Weapons &amp; Items'!$J$11)-1,0)</f>
        <v>Military media (incl. websites)</v>
      </c>
      <c r="AT1047199" s="5" t="str">
        <f aca="false">IF(I1047199=".",".",VLOOKUP($I1047199,'[1]Price List, Weapons &amp; Items'!B$1:J$1048576,3,0))</f>
        <v>105mm howitzer ammunition</v>
      </c>
      <c r="AU1047199" s="13" t="str">
        <f aca="true">IF(AG1047199=1,(OFFSET(I1047199,0,0,COUNTIF(#REF!,A1047199),1)),"")</f>
        <v/>
      </c>
      <c r="AV1047199" s="5" t="n">
        <f aca="false">VLOOKUP($I1047199,'[1]Price List, Weapons &amp; Items'!B$1:L$1048576,COLUMN('[1]Price List, Weapons &amp; Items'!$L$11)-1,0)</f>
        <v>0</v>
      </c>
      <c r="AW1047199" s="5" t="n">
        <f aca="false">IF(U1047199="Yes",1,0)</f>
        <v>1</v>
      </c>
      <c r="AX1047199" s="5" t="n">
        <f aca="false">IF(D1047199="Military",IF(OR(IFERROR(SEARCH("equipment",E1047199,1),0)&gt;0,IFERROR(SEARCH("weapons",E1047199,1),0)&gt;0),1,0),0)</f>
        <v>1</v>
      </c>
      <c r="AY1047199" s="5" t="str">
        <f aca="false">IFERROR(IF(VALUE(TEXT(C1047199,"mm"))=IF(AK1047199&gt;12,AK1047199-12,AK1047199),".",IF(TEXT(C1047199,"mm")="01",".",1)),"Value is not in date format")</f>
        <v>.</v>
      </c>
      <c r="AZ1047199" s="5" t="str">
        <f aca="false">IF(AND(A1047199=A1047198,C1047199=C1047198)=TRUE(),IF(F1047199=F1047198,".","1"),".")</f>
        <v>.</v>
      </c>
      <c r="BA1047199" s="5" t="str">
        <f aca="false">IF(AND(_xlfn.ISFORMULA(R1047199),_xlfn.ISFORMULA(S1047199),_xlfn.ISFORMULA(T1047199))=TRUE(),".",1)</f>
        <v>.</v>
      </c>
      <c r="BB1047199" s="5" t="str">
        <f aca="false">IF(T1047199&lt;&gt;".",IF(T1047199&gt;S1047199,1,"."),".")</f>
        <v>.</v>
      </c>
      <c r="BC1047199" s="5" t="n">
        <f aca="false">IFERROR(VLOOKUP(B1047199,'[1]Share, Heavy Weapons to Ukraine'!B$1:AA$1048576,COLUMN('[1]Share, Heavy Weapons to Ukraine'!C1047208)-1,0),0)</f>
        <v>1</v>
      </c>
      <c r="BD1047199" s="5" t="n">
        <f aca="false">VLOOKUP(Sheet1!B1047199,'[1]Country Summary (€)'!B$1:F$1048576,COLUMN('[1]Country Summary (€)'!C1047209)-1,FALSE())</f>
        <v>0</v>
      </c>
      <c r="BE1047199" s="5" t="str">
        <f aca="false">IF(AND(AG1047199=1,D1047199="Military",H1047199&lt;&gt;"Not given")=TRUE(),IF(SUMIFS(#REF!,#REF!,A1047199)&gt;0,ABS((SUMIFS(#REF!,#REF!,A1047199)/VLOOKUP("USD",'[1]Exchange Rates'!B$1:C$1048576,2,0)))/S1047199,"."),".")</f>
        <v>.</v>
      </c>
      <c r="BF1047199" s="1" t="str">
        <f aca="false">IF(AND(AG1047199=1,D1047199="Military",H1047199&lt;&gt;"Not given")=TRUE(),IF(SUMIFS(#REF!,#REF!,A1047199)&gt;0,IF((ABS((SUMIFS(#REF!,#REF!,A1047199)/VLOOKUP("USD",'[1]Exchange Rates'!B$1:C$1048576,2,0)))/S1047199)&gt;1,(SUMIFS(#REF!,#REF!,A1047199)-S1047199)/S1047199,(S1047199-SUMIFS(#REF!,#REF!,A1047199))/SUMIFS(#REF!,#REF!,A1047199)),"."),".")</f>
        <v>.</v>
      </c>
      <c r="BG1047199" s="37" t="s">
        <v>491</v>
      </c>
      <c r="BH1047199" s="37" t="s">
        <v>491</v>
      </c>
      <c r="BI1047199" s="37" t="s">
        <v>491</v>
      </c>
      <c r="BJ1047199" s="37" t="s">
        <v>491</v>
      </c>
      <c r="BK1047199" s="37" t="s">
        <v>491</v>
      </c>
      <c r="BL1047199" s="37" t="s">
        <v>491</v>
      </c>
      <c r="BM1047199" s="37" t="s">
        <v>491</v>
      </c>
      <c r="BN1047199" s="37" t="s">
        <v>491</v>
      </c>
      <c r="BO1047199" s="37" t="s">
        <v>491</v>
      </c>
      <c r="BP1047199" s="37" t="s">
        <v>491</v>
      </c>
      <c r="BQ1047199" s="37" t="s">
        <v>491</v>
      </c>
      <c r="BR1047199" s="37" t="s">
        <v>491</v>
      </c>
      <c r="BS1047199" s="37" t="s">
        <v>491</v>
      </c>
      <c r="BT1047199" s="37" t="s">
        <v>491</v>
      </c>
      <c r="BU1047199" s="37" t="s">
        <v>491</v>
      </c>
      <c r="BV1047199" s="37" t="s">
        <v>491</v>
      </c>
      <c r="BW1047199" s="37" t="s">
        <v>491</v>
      </c>
      <c r="BX1047199" s="37" t="s">
        <v>491</v>
      </c>
    </row>
    <row r="1047200" customFormat="false" ht="15.75" hidden="false" customHeight="true" outlineLevel="0" collapsed="false">
      <c r="A1047200" s="37" t="s">
        <v>479</v>
      </c>
      <c r="B1047200" s="37" t="s">
        <v>57</v>
      </c>
      <c r="C1047200" s="92" t="n">
        <v>44945</v>
      </c>
      <c r="D1047200" s="37" t="s">
        <v>105</v>
      </c>
      <c r="E1047200" s="37" t="s">
        <v>370</v>
      </c>
      <c r="F1047200" s="37" t="s">
        <v>489</v>
      </c>
      <c r="G1047200" s="5" t="s">
        <v>61</v>
      </c>
      <c r="H1047200" s="39" t="n">
        <v>2500000000</v>
      </c>
      <c r="I1047200" s="37" t="s">
        <v>280</v>
      </c>
      <c r="J1047200" s="7" t="str">
        <f aca="false">VLOOKUP($I1047200,'[1]Price List, Weapons &amp; Items'!B$1:C$1048576,2,0)</f>
        <v>Ammunition for heavy weapon</v>
      </c>
      <c r="K1047200" s="7" t="str">
        <f aca="false">IF(I1047200=".",I1047200,VLOOKUP($I1047200,'[1]Price List, Weapons &amp; Items'!B$1:D$1048576,3,0))</f>
        <v>Mortar ammunition</v>
      </c>
      <c r="L1047200" s="8" t="n">
        <f aca="false">VLOOKUP(I1047200,'[1]Price List, Weapons &amp; Items'!B$1:E$1048576,4,0)</f>
        <v>0</v>
      </c>
      <c r="M1047200" s="40" t="n">
        <v>11800</v>
      </c>
      <c r="N1047200" s="9" t="s">
        <v>166</v>
      </c>
      <c r="O1047200" s="9" t="n">
        <f aca="false">VLOOKUP($I1047200,'[1]Price List, Weapons &amp; Items'!B$1:G$1048576,6,0)</f>
        <v>109.89</v>
      </c>
      <c r="P1047200" s="6" t="str">
        <f aca="false">IF(TYPE(M1047200)=1,IF(TYPE(O1047200)=1,M1047200*O1047200,"No price"),".")</f>
        <v>No price</v>
      </c>
      <c r="Q1047200" s="6" t="str">
        <f aca="false">IF(TYPE(N1047200)=1,IF(TYPE(O1047200)=1,N1047200*O1047200,"No price"),".")</f>
        <v>.</v>
      </c>
      <c r="R1047200" s="6" t="str">
        <f aca="false">IF(AG1047200=1,IF(H1047200&lt;&gt;"Not given",H1047200,IF(TYPE(H1047200)=2,IF(SUMIFS(#REF!,#REF!,A1047200)&gt;0,SUMIFS(#REF!,#REF!,A1047200),"."),"Format error")),"")</f>
        <v/>
      </c>
      <c r="S1047200" s="6" t="str">
        <f aca="false">IF(AND(AG1047200=1,R1047200&lt;&gt;".")=TRUE(),R1047200/VLOOKUP(G1047200,'[1]Exchange Rates'!B$1:C$1048576,2,0),IF(R1047200=".",".",""))</f>
        <v/>
      </c>
      <c r="T1047200" s="6" t="str">
        <f aca="false">IF(AG1047200=1,IF(AI1047200="Value is not given at all",".",IF(AI1047200="Value is given by the source",S1047200,IF(AI1047200="Value is calculated with prices",(IF(SUMIFS(#REF!,#REF!,A1047200)&gt;0,SUMIFS(#REF!,#REF!,A1047200),"."))/VLOOKUP("USD",'[1]Exchange Rates'!B$1:C$1048576,2,0),"Error with coding"))),"")</f>
        <v/>
      </c>
      <c r="U1047200" s="43" t="s">
        <v>63</v>
      </c>
      <c r="V1047200" s="34" t="s">
        <v>490</v>
      </c>
      <c r="W1047200" s="34" t="s">
        <v>108</v>
      </c>
      <c r="X1047200" s="37" t="s">
        <v>62</v>
      </c>
      <c r="Y1047200" s="37" t="s">
        <v>62</v>
      </c>
      <c r="Z1047200" s="43" t="n">
        <v>0</v>
      </c>
      <c r="AA1047200" s="43" t="n">
        <v>0</v>
      </c>
      <c r="AB1047200" s="5" t="n">
        <f aca="false">IF(AND(D1047200="Humanitarian", AE1047200&lt;&gt;"."), 1, 0)</f>
        <v>0</v>
      </c>
      <c r="AC1047200" s="5" t="n">
        <f aca="false">IF(OR(M1047200="undisclosed", M1047200="."), 0, IF(M1047200=N1047200, 1, 0))</f>
        <v>0</v>
      </c>
      <c r="AD1047200" s="5" t="n">
        <v>0</v>
      </c>
      <c r="AE1047200" s="37" t="s">
        <v>62</v>
      </c>
      <c r="AF1047200" s="12" t="str">
        <f aca="false">""</f>
        <v/>
      </c>
      <c r="AG1047200" s="36" t="n">
        <v>0</v>
      </c>
      <c r="AH1047200" s="43" t="s">
        <v>66</v>
      </c>
      <c r="AI1047200" s="43" t="s">
        <v>67</v>
      </c>
      <c r="AJ1047200" s="36" t="n">
        <v>1</v>
      </c>
      <c r="AK1047200" s="36" t="n">
        <v>13</v>
      </c>
      <c r="AL1047200" s="36" t="n">
        <v>0</v>
      </c>
      <c r="AM1047200" s="36" t="n">
        <f aca="false">IF(OR(AN1047200="2022-2023",AN1047200=2022), 1, 0)</f>
        <v>1</v>
      </c>
      <c r="AN1047200" s="36" t="s">
        <v>68</v>
      </c>
      <c r="AO1047200" s="36" t="n">
        <f aca="false">VLOOKUP($I1047200,'[1]Price List, Weapons &amp; Items'!B$1:F$1048576,5,0)</f>
        <v>0</v>
      </c>
      <c r="AP1047200" s="36" t="n">
        <f aca="false">IF(AND(AO1047200=1,M1047200="undisclosed")=TRUE(),1,0)</f>
        <v>0</v>
      </c>
      <c r="AQ1047200" s="36" t="n">
        <f aca="false">IF(AND(AO1047200=1,N1047200="undisclosed")=TRUE(),1,0)</f>
        <v>0</v>
      </c>
      <c r="AR1047200" s="36" t="n">
        <f aca="false">IFERROR(IF(SEARCH("ammuni",I1047200,1)&gt;0,1,0),0)</f>
        <v>0</v>
      </c>
      <c r="AS1047200" s="5" t="str">
        <f aca="false">VLOOKUP($I1047200,'[1]Price List, Weapons &amp; Items'!B$1:L$1048576,COLUMN('[1]Price List, Weapons &amp; Items'!$J$11)-1,0)</f>
        <v>Government information</v>
      </c>
      <c r="AT1047200" s="5" t="str">
        <f aca="false">IF(I1047200=".",".",VLOOKUP($I1047200,'[1]Price List, Weapons &amp; Items'!B$1:J$1048576,3,0))</f>
        <v>Mortar ammunition</v>
      </c>
      <c r="AU1047200" s="13" t="str">
        <f aca="true">IF(AG1047200=1,(OFFSET(I1047200,0,0,COUNTIF(#REF!,A1047200),1)),"")</f>
        <v/>
      </c>
      <c r="AV1047200" s="5" t="n">
        <f aca="false">VLOOKUP($I1047200,'[1]Price List, Weapons &amp; Items'!B$1:L$1048576,COLUMN('[1]Price List, Weapons &amp; Items'!$L$11)-1,0)</f>
        <v>0</v>
      </c>
      <c r="AW1047200" s="5" t="n">
        <f aca="false">IF(U1047200="Yes",1,0)</f>
        <v>1</v>
      </c>
      <c r="AX1047200" s="5" t="n">
        <f aca="false">IF(D1047200="Military",IF(OR(IFERROR(SEARCH("equipment",E1047200,1),0)&gt;0,IFERROR(SEARCH("weapons",E1047200,1),0)&gt;0),1,0),0)</f>
        <v>1</v>
      </c>
      <c r="AY1047200" s="5" t="str">
        <f aca="false">IFERROR(IF(VALUE(TEXT(C1047200,"mm"))=IF(AK1047200&gt;12,AK1047200-12,AK1047200),".",IF(TEXT(C1047200,"mm")="01",".",1)),"Value is not in date format")</f>
        <v>.</v>
      </c>
      <c r="AZ1047200" s="5" t="str">
        <f aca="false">IF(AND(A1047200=A1047199,C1047200=C1047199)=TRUE(),IF(F1047200=F1047199,".","1"),".")</f>
        <v>.</v>
      </c>
      <c r="BA1047200" s="5" t="str">
        <f aca="false">IF(AND(_xlfn.ISFORMULA(R1047200),_xlfn.ISFORMULA(S1047200),_xlfn.ISFORMULA(T1047200))=TRUE(),".",1)</f>
        <v>.</v>
      </c>
      <c r="BB1047200" s="5" t="str">
        <f aca="false">IF(T1047200&lt;&gt;".",IF(T1047200&gt;S1047200,1,"."),".")</f>
        <v>.</v>
      </c>
      <c r="BC1047200" s="5" t="n">
        <f aca="false">IFERROR(VLOOKUP(B1047200,'[1]Share, Heavy Weapons to Ukraine'!B$1:AA$1048576,COLUMN('[1]Share, Heavy Weapons to Ukraine'!C1047209)-1,0),0)</f>
        <v>1</v>
      </c>
      <c r="BD1047200" s="5" t="n">
        <f aca="false">VLOOKUP(Sheet1!B1047200,'[1]Country Summary (€)'!B$1:F$1048576,COLUMN('[1]Country Summary (€)'!C1047210)-1,FALSE())</f>
        <v>0</v>
      </c>
      <c r="BE1047200" s="5" t="str">
        <f aca="false">IF(AND(AG1047200=1,D1047200="Military",H1047200&lt;&gt;"Not given")=TRUE(),IF(SUMIFS(#REF!,#REF!,A1047200)&gt;0,ABS((SUMIFS(#REF!,#REF!,A1047200)/VLOOKUP("USD",'[1]Exchange Rates'!B$1:C$1048576,2,0)))/S1047200,"."),".")</f>
        <v>.</v>
      </c>
      <c r="BF1047200" s="1" t="str">
        <f aca="false">IF(AND(AG1047200=1,D1047200="Military",H1047200&lt;&gt;"Not given")=TRUE(),IF(SUMIFS(#REF!,#REF!,A1047200)&gt;0,IF((ABS((SUMIFS(#REF!,#REF!,A1047200)/VLOOKUP("USD",'[1]Exchange Rates'!B$1:C$1048576,2,0)))/S1047200)&gt;1,(SUMIFS(#REF!,#REF!,A1047200)-S1047200)/S1047200,(S1047200-SUMIFS(#REF!,#REF!,A1047200))/SUMIFS(#REF!,#REF!,A1047200)),"."),".")</f>
        <v>.</v>
      </c>
      <c r="BG1047200" s="37" t="s">
        <v>491</v>
      </c>
      <c r="BH1047200" s="37" t="s">
        <v>491</v>
      </c>
      <c r="BI1047200" s="37" t="s">
        <v>491</v>
      </c>
      <c r="BJ1047200" s="37" t="s">
        <v>491</v>
      </c>
      <c r="BK1047200" s="37" t="s">
        <v>491</v>
      </c>
      <c r="BL1047200" s="37" t="s">
        <v>491</v>
      </c>
      <c r="BM1047200" s="37" t="s">
        <v>491</v>
      </c>
      <c r="BN1047200" s="37" t="s">
        <v>491</v>
      </c>
      <c r="BO1047200" s="37" t="s">
        <v>491</v>
      </c>
      <c r="BP1047200" s="37" t="s">
        <v>491</v>
      </c>
      <c r="BQ1047200" s="37" t="s">
        <v>491</v>
      </c>
      <c r="BR1047200" s="37" t="s">
        <v>491</v>
      </c>
      <c r="BS1047200" s="37" t="s">
        <v>491</v>
      </c>
      <c r="BT1047200" s="37" t="s">
        <v>491</v>
      </c>
      <c r="BU1047200" s="37" t="s">
        <v>491</v>
      </c>
      <c r="BV1047200" s="37" t="s">
        <v>491</v>
      </c>
      <c r="BW1047200" s="37" t="s">
        <v>491</v>
      </c>
      <c r="BX1047200" s="37" t="s">
        <v>491</v>
      </c>
    </row>
    <row r="1047201" customFormat="false" ht="15.75" hidden="false" customHeight="true" outlineLevel="0" collapsed="false">
      <c r="A1047201" s="37" t="s">
        <v>479</v>
      </c>
      <c r="B1047201" s="37" t="s">
        <v>57</v>
      </c>
      <c r="C1047201" s="92" t="n">
        <v>44945</v>
      </c>
      <c r="D1047201" s="37" t="s">
        <v>105</v>
      </c>
      <c r="E1047201" s="37" t="s">
        <v>370</v>
      </c>
      <c r="F1047201" s="37" t="s">
        <v>489</v>
      </c>
      <c r="G1047201" s="5" t="s">
        <v>61</v>
      </c>
      <c r="H1047201" s="39" t="n">
        <v>2500000000</v>
      </c>
      <c r="I1047201" s="37" t="s">
        <v>494</v>
      </c>
      <c r="J1047201" s="7" t="str">
        <f aca="false">VLOOKUP($I1047201,'[1]Price List, Weapons &amp; Items'!B$1:C$1048576,2,0)</f>
        <v>Ammunition for heavy weapon</v>
      </c>
      <c r="K1047201" s="7" t="str">
        <f aca="false">IF(I1047201=".",I1047201,VLOOKUP($I1047201,'[1]Price List, Weapons &amp; Items'!B$1:D$1048576,3,0))</f>
        <v>227mm MLRS ammunition</v>
      </c>
      <c r="L1047201" s="8" t="n">
        <f aca="false">VLOOKUP(I1047201,'[1]Price List, Weapons &amp; Items'!B$1:E$1048576,4,0)</f>
        <v>0</v>
      </c>
      <c r="M1047201" s="9" t="s">
        <v>166</v>
      </c>
      <c r="N1047201" s="9" t="s">
        <v>166</v>
      </c>
      <c r="O1047201" s="9" t="n">
        <f aca="false">VLOOKUP($I1047201,'[1]Price List, Weapons &amp; Items'!B$1:G$1048576,6,0)</f>
        <v>150000</v>
      </c>
      <c r="P1047201" s="6" t="str">
        <f aca="false">IF(TYPE(M1047201)=1,IF(TYPE(O1047201)=1,M1047201*O1047201,"No price"),".")</f>
        <v>.</v>
      </c>
      <c r="Q1047201" s="6" t="str">
        <f aca="false">IF(TYPE(N1047201)=1,IF(TYPE(O1047201)=1,N1047201*O1047201,"No price"),".")</f>
        <v>.</v>
      </c>
      <c r="R1047201" s="6" t="str">
        <f aca="false">IF(AG1047201=1,IF(H1047201&lt;&gt;"Not given",H1047201,IF(TYPE(H1047201)=2,IF(SUMIFS(#REF!,#REF!,A1047201)&gt;0,SUMIFS(#REF!,#REF!,A1047201),"."),"Format error")),"")</f>
        <v/>
      </c>
      <c r="S1047201" s="6" t="str">
        <f aca="false">IF(AND(AG1047201=1,R1047201&lt;&gt;".")=TRUE(),R1047201/VLOOKUP(G1047201,'[1]Exchange Rates'!B$1:C$1048576,2,0),IF(R1047201=".",".",""))</f>
        <v/>
      </c>
      <c r="T1047201" s="6" t="str">
        <f aca="false">IF(AG1047201=1,IF(AI1047201="Value is not given at all",".",IF(AI1047201="Value is given by the source",S1047201,IF(AI1047201="Value is calculated with prices",(IF(SUMIFS(#REF!,#REF!,A1047201)&gt;0,SUMIFS(#REF!,#REF!,A1047201),"."))/VLOOKUP("USD",'[1]Exchange Rates'!B$1:C$1048576,2,0),"Error with coding"))),"")</f>
        <v/>
      </c>
      <c r="U1047201" s="43" t="s">
        <v>63</v>
      </c>
      <c r="V1047201" s="34" t="s">
        <v>490</v>
      </c>
      <c r="W1047201" s="34" t="s">
        <v>108</v>
      </c>
      <c r="X1047201" s="37" t="s">
        <v>62</v>
      </c>
      <c r="Y1047201" s="37" t="s">
        <v>62</v>
      </c>
      <c r="Z1047201" s="43" t="n">
        <v>0</v>
      </c>
      <c r="AA1047201" s="43" t="n">
        <v>0</v>
      </c>
      <c r="AB1047201" s="5" t="n">
        <f aca="false">IF(AND(D1047201="Humanitarian", AE1047201&lt;&gt;"."), 1, 0)</f>
        <v>0</v>
      </c>
      <c r="AC1047201" s="5" t="n">
        <f aca="false">IF(OR(M1047201="undisclosed", M1047201="."), 0, IF(M1047201=N1047201, 1, 0))</f>
        <v>0</v>
      </c>
      <c r="AD1047201" s="5" t="n">
        <v>0</v>
      </c>
      <c r="AE1047201" s="37" t="s">
        <v>62</v>
      </c>
      <c r="AF1047201" s="12" t="str">
        <f aca="false">""</f>
        <v/>
      </c>
      <c r="AG1047201" s="36" t="n">
        <v>0</v>
      </c>
      <c r="AH1047201" s="43" t="s">
        <v>66</v>
      </c>
      <c r="AI1047201" s="43" t="s">
        <v>67</v>
      </c>
      <c r="AJ1047201" s="36" t="n">
        <v>1</v>
      </c>
      <c r="AK1047201" s="36" t="n">
        <v>13</v>
      </c>
      <c r="AL1047201" s="36" t="n">
        <v>0</v>
      </c>
      <c r="AM1047201" s="36" t="n">
        <f aca="false">IF(OR(AN1047201="2022-2023",AN1047201=2022), 1, 0)</f>
        <v>1</v>
      </c>
      <c r="AN1047201" s="36" t="s">
        <v>68</v>
      </c>
      <c r="AO1047201" s="36" t="n">
        <f aca="false">VLOOKUP($I1047201,'[1]Price List, Weapons &amp; Items'!B$1:F$1048576,5,0)</f>
        <v>1</v>
      </c>
      <c r="AP1047201" s="36" t="n">
        <f aca="false">IF(AND(AO1047201=1,M1047201="undisclosed")=TRUE(),1,0)</f>
        <v>1</v>
      </c>
      <c r="AQ1047201" s="36" t="n">
        <f aca="false">IF(AND(AO1047201=1,N1047201="undisclosed")=TRUE(),1,0)</f>
        <v>1</v>
      </c>
      <c r="AR1047201" s="36" t="n">
        <f aca="false">IFERROR(IF(SEARCH("ammuni",I1047201,1)&gt;0,1,0),0)</f>
        <v>1</v>
      </c>
      <c r="AS1047201" s="5" t="str">
        <f aca="false">VLOOKUP($I1047201,'[1]Price List, Weapons &amp; Items'!B$1:L$1048576,COLUMN('[1]Price List, Weapons &amp; Items'!$J$11)-1,0)</f>
        <v>Media reports (incl. social media)</v>
      </c>
      <c r="AT1047201" s="5" t="str">
        <f aca="false">IF(I1047201=".",".",VLOOKUP($I1047201,'[1]Price List, Weapons &amp; Items'!B$1:J$1048576,3,0))</f>
        <v>227mm MLRS ammunition</v>
      </c>
      <c r="AU1047201" s="13" t="str">
        <f aca="true">IF(AG1047201=1,(OFFSET(I1047201,0,0,COUNTIF(#REF!,A1047201),1)),"")</f>
        <v/>
      </c>
      <c r="AV1047201" s="5" t="str">
        <f aca="false">VLOOKUP($I1047201,'[1]Price List, Weapons &amp; Items'!B$1:L$1048576,COLUMN('[1]Price List, Weapons &amp; Items'!$L$11)-1,0)</f>
        <v>no price, 0 count</v>
      </c>
      <c r="AW1047201" s="5" t="n">
        <f aca="false">IF(U1047201="Yes",1,0)</f>
        <v>1</v>
      </c>
      <c r="AX1047201" s="5" t="n">
        <f aca="false">IF(D1047201="Military",IF(OR(IFERROR(SEARCH("equipment",E1047201,1),0)&gt;0,IFERROR(SEARCH("weapons",E1047201,1),0)&gt;0),1,0),0)</f>
        <v>1</v>
      </c>
      <c r="AY1047201" s="5" t="str">
        <f aca="false">IFERROR(IF(VALUE(TEXT(C1047201,"mm"))=IF(AK1047201&gt;12,AK1047201-12,AK1047201),".",IF(TEXT(C1047201,"mm")="01",".",1)),"Value is not in date format")</f>
        <v>.</v>
      </c>
      <c r="AZ1047201" s="5" t="str">
        <f aca="false">IF(AND(A1047201=A1047200,C1047201=C1047200)=TRUE(),IF(F1047201=F1047200,".","1"),".")</f>
        <v>.</v>
      </c>
      <c r="BA1047201" s="5" t="str">
        <f aca="false">IF(AND(_xlfn.ISFORMULA(R1047201),_xlfn.ISFORMULA(S1047201),_xlfn.ISFORMULA(T1047201))=TRUE(),".",1)</f>
        <v>.</v>
      </c>
      <c r="BB1047201" s="5" t="str">
        <f aca="false">IF(T1047201&lt;&gt;".",IF(T1047201&gt;S1047201,1,"."),".")</f>
        <v>.</v>
      </c>
      <c r="BC1047201" s="5" t="n">
        <f aca="false">IFERROR(VLOOKUP(B1047201,'[1]Share, Heavy Weapons to Ukraine'!B$1:AA$1048576,COLUMN('[1]Share, Heavy Weapons to Ukraine'!C1047210)-1,0),0)</f>
        <v>1</v>
      </c>
      <c r="BD1047201" s="5" t="n">
        <f aca="false">VLOOKUP(Sheet1!B1047201,'[1]Country Summary (€)'!B$1:F$1048576,COLUMN('[1]Country Summary (€)'!C1047211)-1,FALSE())</f>
        <v>0</v>
      </c>
      <c r="BE1047201" s="5" t="str">
        <f aca="false">IF(AND(AG1047201=1,D1047201="Military",H1047201&lt;&gt;"Not given")=TRUE(),IF(SUMIFS(#REF!,#REF!,A1047201)&gt;0,ABS((SUMIFS(#REF!,#REF!,A1047201)/VLOOKUP("USD",'[1]Exchange Rates'!B$1:C$1048576,2,0)))/S1047201,"."),".")</f>
        <v>.</v>
      </c>
      <c r="BF1047201" s="1" t="str">
        <f aca="false">IF(AND(AG1047201=1,D1047201="Military",H1047201&lt;&gt;"Not given")=TRUE(),IF(SUMIFS(#REF!,#REF!,A1047201)&gt;0,IF((ABS((SUMIFS(#REF!,#REF!,A1047201)/VLOOKUP("USD",'[1]Exchange Rates'!B$1:C$1048576,2,0)))/S1047201)&gt;1,(SUMIFS(#REF!,#REF!,A1047201)-S1047201)/S1047201,(S1047201-SUMIFS(#REF!,#REF!,A1047201))/SUMIFS(#REF!,#REF!,A1047201)),"."),".")</f>
        <v>.</v>
      </c>
      <c r="BG1047201" s="37" t="s">
        <v>491</v>
      </c>
      <c r="BH1047201" s="37" t="s">
        <v>491</v>
      </c>
      <c r="BI1047201" s="37" t="s">
        <v>491</v>
      </c>
      <c r="BJ1047201" s="37" t="s">
        <v>491</v>
      </c>
      <c r="BK1047201" s="37" t="s">
        <v>491</v>
      </c>
      <c r="BL1047201" s="37" t="s">
        <v>491</v>
      </c>
      <c r="BM1047201" s="37" t="s">
        <v>491</v>
      </c>
      <c r="BN1047201" s="37" t="s">
        <v>491</v>
      </c>
      <c r="BO1047201" s="37" t="s">
        <v>491</v>
      </c>
      <c r="BP1047201" s="37" t="s">
        <v>491</v>
      </c>
      <c r="BQ1047201" s="37" t="s">
        <v>491</v>
      </c>
      <c r="BR1047201" s="37" t="s">
        <v>491</v>
      </c>
      <c r="BS1047201" s="37" t="s">
        <v>491</v>
      </c>
      <c r="BT1047201" s="37" t="s">
        <v>491</v>
      </c>
      <c r="BU1047201" s="37" t="s">
        <v>491</v>
      </c>
      <c r="BV1047201" s="37" t="s">
        <v>491</v>
      </c>
      <c r="BW1047201" s="37" t="s">
        <v>491</v>
      </c>
      <c r="BX1047201" s="37" t="s">
        <v>491</v>
      </c>
    </row>
    <row r="1047202" customFormat="false" ht="15.75" hidden="false" customHeight="true" outlineLevel="0" collapsed="false">
      <c r="A1047202" s="37" t="s">
        <v>479</v>
      </c>
      <c r="B1047202" s="37" t="s">
        <v>57</v>
      </c>
      <c r="C1047202" s="92" t="n">
        <v>44945</v>
      </c>
      <c r="D1047202" s="37" t="s">
        <v>105</v>
      </c>
      <c r="E1047202" s="37" t="s">
        <v>370</v>
      </c>
      <c r="F1047202" s="37" t="s">
        <v>489</v>
      </c>
      <c r="G1047202" s="5" t="s">
        <v>61</v>
      </c>
      <c r="H1047202" s="39" t="n">
        <v>2500000000</v>
      </c>
      <c r="I1047202" s="37" t="s">
        <v>495</v>
      </c>
      <c r="J1047202" s="7" t="str">
        <f aca="false">VLOOKUP($I1047202,'[1]Price List, Weapons &amp; Items'!B$1:C$1048576,2,0)</f>
        <v>Heavy weapon</v>
      </c>
      <c r="K1047202" s="7" t="str">
        <f aca="false">IF(I1047202=".",I1047202,VLOOKUP($I1047202,'[1]Price List, Weapons &amp; Items'!B$1:D$1048576,3,0))</f>
        <v>Armored Utility Vehicle (AUV)</v>
      </c>
      <c r="L1047202" s="8" t="n">
        <f aca="false">VLOOKUP(I1047202,'[1]Price List, Weapons &amp; Items'!B$1:E$1048576,4,0)</f>
        <v>1</v>
      </c>
      <c r="M1047202" s="40" t="n">
        <v>12</v>
      </c>
      <c r="N1047202" s="9" t="s">
        <v>166</v>
      </c>
      <c r="O1047202" s="9" t="n">
        <f aca="false">VLOOKUP($I1047202,'[1]Price List, Weapons &amp; Items'!B$1:G$1048576,6,0)</f>
        <v>2289116.94</v>
      </c>
      <c r="P1047202" s="6" t="str">
        <f aca="false">IF(TYPE(M1047202)=1,IF(TYPE(O1047202)=1,M1047202*O1047202,"No price"),".")</f>
        <v>No price</v>
      </c>
      <c r="Q1047202" s="6" t="str">
        <f aca="false">IF(TYPE(N1047202)=1,IF(TYPE(O1047202)=1,N1047202*O1047202,"No price"),".")</f>
        <v>.</v>
      </c>
      <c r="R1047202" s="6" t="str">
        <f aca="false">IF(AG1047202=1,IF(H1047202&lt;&gt;"Not given",H1047202,IF(TYPE(H1047202)=2,IF(SUMIFS(#REF!,#REF!,A1047202)&gt;0,SUMIFS(#REF!,#REF!,A1047202),"."),"Format error")),"")</f>
        <v/>
      </c>
      <c r="S1047202" s="6" t="str">
        <f aca="false">IF(AND(AG1047202=1,R1047202&lt;&gt;".")=TRUE(),R1047202/VLOOKUP(G1047202,'[1]Exchange Rates'!B$1:C$1048576,2,0),IF(R1047202=".",".",""))</f>
        <v/>
      </c>
      <c r="T1047202" s="6" t="str">
        <f aca="false">IF(AG1047202=1,IF(AI1047202="Value is not given at all",".",IF(AI1047202="Value is given by the source",S1047202,IF(AI1047202="Value is calculated with prices",(IF(SUMIFS(#REF!,#REF!,A1047202)&gt;0,SUMIFS(#REF!,#REF!,A1047202),"."))/VLOOKUP("USD",'[1]Exchange Rates'!B$1:C$1048576,2,0),"Error with coding"))),"")</f>
        <v/>
      </c>
      <c r="U1047202" s="43" t="s">
        <v>63</v>
      </c>
      <c r="V1047202" s="34" t="s">
        <v>490</v>
      </c>
      <c r="W1047202" s="34" t="s">
        <v>108</v>
      </c>
      <c r="X1047202" s="37" t="s">
        <v>62</v>
      </c>
      <c r="Y1047202" s="37" t="s">
        <v>62</v>
      </c>
      <c r="Z1047202" s="43" t="n">
        <v>0</v>
      </c>
      <c r="AA1047202" s="43" t="n">
        <v>0</v>
      </c>
      <c r="AB1047202" s="5" t="n">
        <f aca="false">IF(AND(D1047202="Humanitarian", AE1047202&lt;&gt;"."), 1, 0)</f>
        <v>0</v>
      </c>
      <c r="AC1047202" s="5" t="n">
        <f aca="false">IF(OR(M1047202="undisclosed", M1047202="."), 0, IF(M1047202=N1047202, 1, 0))</f>
        <v>0</v>
      </c>
      <c r="AD1047202" s="5" t="n">
        <v>0</v>
      </c>
      <c r="AE1047202" s="37" t="s">
        <v>62</v>
      </c>
      <c r="AF1047202" s="12" t="str">
        <f aca="false">""</f>
        <v/>
      </c>
      <c r="AG1047202" s="36" t="n">
        <v>0</v>
      </c>
      <c r="AH1047202" s="43" t="s">
        <v>66</v>
      </c>
      <c r="AI1047202" s="43" t="s">
        <v>67</v>
      </c>
      <c r="AJ1047202" s="36" t="n">
        <v>1</v>
      </c>
      <c r="AK1047202" s="36" t="n">
        <v>13</v>
      </c>
      <c r="AL1047202" s="36" t="n">
        <v>0</v>
      </c>
      <c r="AM1047202" s="36" t="n">
        <f aca="false">IF(OR(AN1047202="2022-2023",AN1047202=2022), 1, 0)</f>
        <v>1</v>
      </c>
      <c r="AN1047202" s="36" t="s">
        <v>68</v>
      </c>
      <c r="AO1047202" s="36" t="n">
        <f aca="false">VLOOKUP($I1047202,'[1]Price List, Weapons &amp; Items'!B$1:F$1048576,5,0)</f>
        <v>1</v>
      </c>
      <c r="AP1047202" s="36" t="n">
        <f aca="false">IF(AND(AO1047202=1,M1047202="undisclosed")=TRUE(),1,0)</f>
        <v>0</v>
      </c>
      <c r="AQ1047202" s="36" t="n">
        <f aca="false">IF(AND(AO1047202=1,N1047202="undisclosed")=TRUE(),1,0)</f>
        <v>1</v>
      </c>
      <c r="AR1047202" s="36" t="n">
        <f aca="false">IFERROR(IF(SEARCH("ammuni",I1047202,1)&gt;0,1,0),0)</f>
        <v>1</v>
      </c>
      <c r="AS1047202" s="5" t="str">
        <f aca="false">VLOOKUP($I1047202,'[1]Price List, Weapons &amp; Items'!B$1:L$1048576,COLUMN('[1]Price List, Weapons &amp; Items'!$J$11)-1,0)</f>
        <v>Contracts</v>
      </c>
      <c r="AT1047202" s="5" t="str">
        <f aca="false">IF(I1047202=".",".",VLOOKUP($I1047202,'[1]Price List, Weapons &amp; Items'!B$1:J$1048576,3,0))</f>
        <v>Armored Utility Vehicle (AUV)</v>
      </c>
      <c r="AU1047202" s="13" t="str">
        <f aca="true">IF(AG1047202=1,(OFFSET(I1047202,0,0,COUNTIF(#REF!,A1047202),1)),"")</f>
        <v/>
      </c>
      <c r="AV1047202" s="5" t="n">
        <f aca="false">VLOOKUP($I1047202,'[1]Price List, Weapons &amp; Items'!B$1:L$1048576,COLUMN('[1]Price List, Weapons &amp; Items'!$L$11)-1,0)</f>
        <v>0</v>
      </c>
      <c r="AW1047202" s="5" t="n">
        <f aca="false">IF(U1047202="Yes",1,0)</f>
        <v>1</v>
      </c>
      <c r="AX1047202" s="5" t="n">
        <f aca="false">IF(D1047202="Military",IF(OR(IFERROR(SEARCH("equipment",E1047202,1),0)&gt;0,IFERROR(SEARCH("weapons",E1047202,1),0)&gt;0),1,0),0)</f>
        <v>1</v>
      </c>
      <c r="AY1047202" s="5" t="str">
        <f aca="false">IFERROR(IF(VALUE(TEXT(C1047202,"mm"))=IF(AK1047202&gt;12,AK1047202-12,AK1047202),".",IF(TEXT(C1047202,"mm")="01",".",1)),"Value is not in date format")</f>
        <v>.</v>
      </c>
      <c r="AZ1047202" s="5" t="str">
        <f aca="false">IF(AND(A1047202=A1047201,C1047202=C1047201)=TRUE(),IF(F1047202=F1047201,".","1"),".")</f>
        <v>.</v>
      </c>
      <c r="BA1047202" s="5" t="str">
        <f aca="false">IF(AND(_xlfn.ISFORMULA(R1047202),_xlfn.ISFORMULA(S1047202),_xlfn.ISFORMULA(T1047202))=TRUE(),".",1)</f>
        <v>.</v>
      </c>
      <c r="BB1047202" s="5" t="str">
        <f aca="false">IF(T1047202&lt;&gt;".",IF(T1047202&gt;S1047202,1,"."),".")</f>
        <v>.</v>
      </c>
      <c r="BC1047202" s="5" t="n">
        <f aca="false">IFERROR(VLOOKUP(B1047202,'[1]Share, Heavy Weapons to Ukraine'!B$1:AA$1048576,COLUMN('[1]Share, Heavy Weapons to Ukraine'!C1047211)-1,0),0)</f>
        <v>1</v>
      </c>
      <c r="BD1047202" s="5" t="n">
        <f aca="false">VLOOKUP(Sheet1!B1047202,'[1]Country Summary (€)'!B$1:F$1048576,COLUMN('[1]Country Summary (€)'!C1047212)-1,FALSE())</f>
        <v>0</v>
      </c>
      <c r="BE1047202" s="5" t="str">
        <f aca="false">IF(AND(AG1047202=1,D1047202="Military",H1047202&lt;&gt;"Not given")=TRUE(),IF(SUMIFS(#REF!,#REF!,A1047202)&gt;0,ABS((SUMIFS(#REF!,#REF!,A1047202)/VLOOKUP("USD",'[1]Exchange Rates'!B$1:C$1048576,2,0)))/S1047202,"."),".")</f>
        <v>.</v>
      </c>
      <c r="BF1047202" s="1" t="str">
        <f aca="false">IF(AND(AG1047202=1,D1047202="Military",H1047202&lt;&gt;"Not given")=TRUE(),IF(SUMIFS(#REF!,#REF!,A1047202)&gt;0,IF((ABS((SUMIFS(#REF!,#REF!,A1047202)/VLOOKUP("USD",'[1]Exchange Rates'!B$1:C$1048576,2,0)))/S1047202)&gt;1,(SUMIFS(#REF!,#REF!,A1047202)-S1047202)/S1047202,(S1047202-SUMIFS(#REF!,#REF!,A1047202))/SUMIFS(#REF!,#REF!,A1047202)),"."),".")</f>
        <v>.</v>
      </c>
      <c r="BG1047202" s="37" t="s">
        <v>491</v>
      </c>
      <c r="BH1047202" s="37" t="s">
        <v>491</v>
      </c>
      <c r="BI1047202" s="37" t="s">
        <v>491</v>
      </c>
      <c r="BJ1047202" s="37" t="s">
        <v>491</v>
      </c>
      <c r="BK1047202" s="37" t="s">
        <v>491</v>
      </c>
      <c r="BL1047202" s="37" t="s">
        <v>491</v>
      </c>
      <c r="BM1047202" s="37" t="s">
        <v>491</v>
      </c>
      <c r="BN1047202" s="37" t="s">
        <v>491</v>
      </c>
      <c r="BO1047202" s="37" t="s">
        <v>491</v>
      </c>
      <c r="BP1047202" s="37" t="s">
        <v>491</v>
      </c>
      <c r="BQ1047202" s="37" t="s">
        <v>491</v>
      </c>
      <c r="BR1047202" s="37" t="s">
        <v>491</v>
      </c>
      <c r="BS1047202" s="37" t="s">
        <v>491</v>
      </c>
      <c r="BT1047202" s="37" t="s">
        <v>491</v>
      </c>
      <c r="BU1047202" s="37" t="s">
        <v>491</v>
      </c>
      <c r="BV1047202" s="37" t="s">
        <v>491</v>
      </c>
      <c r="BW1047202" s="37" t="s">
        <v>491</v>
      </c>
      <c r="BX1047202" s="37" t="s">
        <v>491</v>
      </c>
    </row>
    <row r="1047203" customFormat="false" ht="15.75" hidden="false" customHeight="true" outlineLevel="0" collapsed="false">
      <c r="A1047203" s="37" t="s">
        <v>479</v>
      </c>
      <c r="B1047203" s="37" t="s">
        <v>57</v>
      </c>
      <c r="C1047203" s="92" t="n">
        <v>44945</v>
      </c>
      <c r="D1047203" s="37" t="s">
        <v>105</v>
      </c>
      <c r="E1047203" s="37" t="s">
        <v>370</v>
      </c>
      <c r="F1047203" s="37" t="s">
        <v>489</v>
      </c>
      <c r="G1047203" s="5" t="s">
        <v>61</v>
      </c>
      <c r="H1047203" s="39" t="n">
        <v>2500000000</v>
      </c>
      <c r="I1047203" s="37" t="s">
        <v>265</v>
      </c>
      <c r="J1047203" s="7" t="str">
        <f aca="false">VLOOKUP($I1047203,'[1]Price List, Weapons &amp; Items'!B$1:C$1048576,2,0)</f>
        <v>Heavy weapon</v>
      </c>
      <c r="K1047203" s="7" t="str">
        <f aca="false">IF(I1047203=".",I1047203,VLOOKUP($I1047203,'[1]Price List, Weapons &amp; Items'!B$1:D$1048576,3,0))</f>
        <v>Armored Personnel Carrier (APC)</v>
      </c>
      <c r="L1047203" s="8" t="n">
        <f aca="false">VLOOKUP(I1047203,'[1]Price List, Weapons &amp; Items'!B$1:E$1048576,4,0)</f>
        <v>0</v>
      </c>
      <c r="M1047203" s="40" t="n">
        <v>6</v>
      </c>
      <c r="N1047203" s="9" t="s">
        <v>166</v>
      </c>
      <c r="O1047203" s="9" t="n">
        <f aca="false">VLOOKUP($I1047203,'[1]Price List, Weapons &amp; Items'!B$1:G$1048576,6,0)</f>
        <v>326778</v>
      </c>
      <c r="P1047203" s="6" t="str">
        <f aca="false">IF(TYPE(M1047203)=1,IF(TYPE(O1047203)=1,M1047203*O1047203,"No price"),".")</f>
        <v>No price</v>
      </c>
      <c r="Q1047203" s="6" t="str">
        <f aca="false">IF(TYPE(N1047203)=1,IF(TYPE(O1047203)=1,N1047203*O1047203,"No price"),".")</f>
        <v>.</v>
      </c>
      <c r="R1047203" s="6" t="str">
        <f aca="false">IF(AG1047203=1,IF(H1047203&lt;&gt;"Not given",H1047203,IF(TYPE(H1047203)=2,IF(SUMIFS(#REF!,#REF!,A1047203)&gt;0,SUMIFS(#REF!,#REF!,A1047203),"."),"Format error")),"")</f>
        <v/>
      </c>
      <c r="S1047203" s="6" t="str">
        <f aca="false">IF(AND(AG1047203=1,R1047203&lt;&gt;".")=TRUE(),R1047203/VLOOKUP(G1047203,'[1]Exchange Rates'!B$1:C$1048576,2,0),IF(R1047203=".",".",""))</f>
        <v/>
      </c>
      <c r="T1047203" s="6" t="str">
        <f aca="false">IF(AG1047203=1,IF(AI1047203="Value is not given at all",".",IF(AI1047203="Value is given by the source",S1047203,IF(AI1047203="Value is calculated with prices",(IF(SUMIFS(#REF!,#REF!,A1047203)&gt;0,SUMIFS(#REF!,#REF!,A1047203),"."))/VLOOKUP("USD",'[1]Exchange Rates'!B$1:C$1048576,2,0),"Error with coding"))),"")</f>
        <v/>
      </c>
      <c r="U1047203" s="43" t="s">
        <v>63</v>
      </c>
      <c r="V1047203" s="34" t="s">
        <v>490</v>
      </c>
      <c r="W1047203" s="34" t="s">
        <v>108</v>
      </c>
      <c r="X1047203" s="37" t="s">
        <v>62</v>
      </c>
      <c r="Y1047203" s="37" t="s">
        <v>62</v>
      </c>
      <c r="Z1047203" s="43" t="n">
        <v>0</v>
      </c>
      <c r="AA1047203" s="43" t="n">
        <v>0</v>
      </c>
      <c r="AB1047203" s="5" t="n">
        <f aca="false">IF(AND(D1047203="Humanitarian", AE1047203&lt;&gt;"."), 1, 0)</f>
        <v>0</v>
      </c>
      <c r="AC1047203" s="5" t="n">
        <f aca="false">IF(OR(M1047203="undisclosed", M1047203="."), 0, IF(M1047203=N1047203, 1, 0))</f>
        <v>0</v>
      </c>
      <c r="AD1047203" s="5" t="n">
        <v>0</v>
      </c>
      <c r="AE1047203" s="37" t="s">
        <v>62</v>
      </c>
      <c r="AF1047203" s="12" t="str">
        <f aca="false">""</f>
        <v/>
      </c>
      <c r="AG1047203" s="36" t="n">
        <v>0</v>
      </c>
      <c r="AH1047203" s="43" t="s">
        <v>66</v>
      </c>
      <c r="AI1047203" s="43" t="s">
        <v>67</v>
      </c>
      <c r="AJ1047203" s="36" t="n">
        <v>1</v>
      </c>
      <c r="AK1047203" s="36" t="n">
        <v>13</v>
      </c>
      <c r="AL1047203" s="36" t="n">
        <v>0</v>
      </c>
      <c r="AM1047203" s="36" t="n">
        <f aca="false">IF(OR(AN1047203="2022-2023",AN1047203=2022), 1, 0)</f>
        <v>1</v>
      </c>
      <c r="AN1047203" s="36" t="s">
        <v>68</v>
      </c>
      <c r="AO1047203" s="36" t="n">
        <f aca="false">VLOOKUP($I1047203,'[1]Price List, Weapons &amp; Items'!B$1:F$1048576,5,0)</f>
        <v>1</v>
      </c>
      <c r="AP1047203" s="36" t="n">
        <f aca="false">IF(AND(AO1047203=1,M1047203="undisclosed")=TRUE(),1,0)</f>
        <v>0</v>
      </c>
      <c r="AQ1047203" s="36" t="n">
        <f aca="false">IF(AND(AO1047203=1,N1047203="undisclosed")=TRUE(),1,0)</f>
        <v>1</v>
      </c>
      <c r="AR1047203" s="36" t="n">
        <f aca="false">IFERROR(IF(SEARCH("ammuni",I1047203,1)&gt;0,1,0),0)</f>
        <v>0</v>
      </c>
      <c r="AS1047203" s="5" t="str">
        <f aca="false">VLOOKUP($I1047203,'[1]Price List, Weapons &amp; Items'!B$1:L$1048576,COLUMN('[1]Price List, Weapons &amp; Items'!$J$11)-1,0)</f>
        <v>Contracts</v>
      </c>
      <c r="AT1047203" s="5" t="str">
        <f aca="false">IF(I1047203=".",".",VLOOKUP($I1047203,'[1]Price List, Weapons &amp; Items'!B$1:J$1048576,3,0))</f>
        <v>Armored Personnel Carrier (APC)</v>
      </c>
      <c r="AU1047203" s="13" t="str">
        <f aca="true">IF(AG1047203=1,(OFFSET(I1047203,0,0,COUNTIF(#REF!,A1047203),1)),"")</f>
        <v/>
      </c>
      <c r="AV1047203" s="5" t="n">
        <f aca="false">VLOOKUP($I1047203,'[1]Price List, Weapons &amp; Items'!B$1:L$1048576,COLUMN('[1]Price List, Weapons &amp; Items'!$L$11)-1,0)</f>
        <v>0</v>
      </c>
      <c r="AW1047203" s="5" t="n">
        <f aca="false">IF(U1047203="Yes",1,0)</f>
        <v>1</v>
      </c>
      <c r="AX1047203" s="5" t="n">
        <f aca="false">IF(D1047203="Military",IF(OR(IFERROR(SEARCH("equipment",E1047203,1),0)&gt;0,IFERROR(SEARCH("weapons",E1047203,1),0)&gt;0),1,0),0)</f>
        <v>1</v>
      </c>
      <c r="AY1047203" s="5" t="str">
        <f aca="false">IFERROR(IF(VALUE(TEXT(C1047203,"mm"))=IF(AK1047203&gt;12,AK1047203-12,AK1047203),".",IF(TEXT(C1047203,"mm")="01",".",1)),"Value is not in date format")</f>
        <v>.</v>
      </c>
      <c r="AZ1047203" s="5" t="str">
        <f aca="false">IF(AND(A1047203=A1047202,C1047203=C1047202)=TRUE(),IF(F1047203=F1047202,".","1"),".")</f>
        <v>.</v>
      </c>
      <c r="BA1047203" s="5" t="str">
        <f aca="false">IF(AND(_xlfn.ISFORMULA(R1047203),_xlfn.ISFORMULA(S1047203),_xlfn.ISFORMULA(T1047203))=TRUE(),".",1)</f>
        <v>.</v>
      </c>
      <c r="BB1047203" s="5" t="str">
        <f aca="false">IF(T1047203&lt;&gt;".",IF(T1047203&gt;S1047203,1,"."),".")</f>
        <v>.</v>
      </c>
      <c r="BC1047203" s="5" t="n">
        <f aca="false">IFERROR(VLOOKUP(B1047203,'[1]Share, Heavy Weapons to Ukraine'!B$1:AA$1048576,COLUMN('[1]Share, Heavy Weapons to Ukraine'!C1047212)-1,0),0)</f>
        <v>1</v>
      </c>
      <c r="BD1047203" s="5" t="n">
        <f aca="false">VLOOKUP(Sheet1!B1047203,'[1]Country Summary (€)'!B$1:F$1048576,COLUMN('[1]Country Summary (€)'!C1047213)-1,FALSE())</f>
        <v>0</v>
      </c>
      <c r="BE1047203" s="5" t="str">
        <f aca="false">IF(AND(AG1047203=1,D1047203="Military",H1047203&lt;&gt;"Not given")=TRUE(),IF(SUMIFS(#REF!,#REF!,A1047203)&gt;0,ABS((SUMIFS(#REF!,#REF!,A1047203)/VLOOKUP("USD",'[1]Exchange Rates'!B$1:C$1048576,2,0)))/S1047203,"."),".")</f>
        <v>.</v>
      </c>
      <c r="BF1047203" s="1" t="str">
        <f aca="false">IF(AND(AG1047203=1,D1047203="Military",H1047203&lt;&gt;"Not given")=TRUE(),IF(SUMIFS(#REF!,#REF!,A1047203)&gt;0,IF((ABS((SUMIFS(#REF!,#REF!,A1047203)/VLOOKUP("USD",'[1]Exchange Rates'!B$1:C$1048576,2,0)))/S1047203)&gt;1,(SUMIFS(#REF!,#REF!,A1047203)-S1047203)/S1047203,(S1047203-SUMIFS(#REF!,#REF!,A1047203))/SUMIFS(#REF!,#REF!,A1047203)),"."),".")</f>
        <v>.</v>
      </c>
      <c r="BG1047203" s="37" t="s">
        <v>491</v>
      </c>
      <c r="BH1047203" s="37" t="s">
        <v>491</v>
      </c>
      <c r="BI1047203" s="37" t="s">
        <v>491</v>
      </c>
      <c r="BJ1047203" s="37" t="s">
        <v>491</v>
      </c>
      <c r="BK1047203" s="37" t="s">
        <v>491</v>
      </c>
      <c r="BL1047203" s="37" t="s">
        <v>491</v>
      </c>
      <c r="BM1047203" s="37" t="s">
        <v>491</v>
      </c>
      <c r="BN1047203" s="37" t="s">
        <v>491</v>
      </c>
      <c r="BO1047203" s="37" t="s">
        <v>491</v>
      </c>
      <c r="BP1047203" s="37" t="s">
        <v>491</v>
      </c>
      <c r="BQ1047203" s="37" t="s">
        <v>491</v>
      </c>
      <c r="BR1047203" s="37" t="s">
        <v>491</v>
      </c>
      <c r="BS1047203" s="37" t="s">
        <v>491</v>
      </c>
      <c r="BT1047203" s="37" t="s">
        <v>491</v>
      </c>
      <c r="BU1047203" s="37" t="s">
        <v>491</v>
      </c>
      <c r="BV1047203" s="37" t="s">
        <v>491</v>
      </c>
      <c r="BW1047203" s="37" t="s">
        <v>491</v>
      </c>
      <c r="BX1047203" s="37" t="s">
        <v>491</v>
      </c>
    </row>
    <row r="1047204" customFormat="false" ht="15.75" hidden="false" customHeight="true" outlineLevel="0" collapsed="false">
      <c r="A1047204" s="37" t="s">
        <v>479</v>
      </c>
      <c r="B1047204" s="37" t="s">
        <v>57</v>
      </c>
      <c r="C1047204" s="92" t="n">
        <v>44945</v>
      </c>
      <c r="D1047204" s="37" t="s">
        <v>105</v>
      </c>
      <c r="E1047204" s="37" t="s">
        <v>370</v>
      </c>
      <c r="F1047204" s="37" t="s">
        <v>489</v>
      </c>
      <c r="G1047204" s="5" t="s">
        <v>61</v>
      </c>
      <c r="H1047204" s="39" t="n">
        <v>2500000000</v>
      </c>
      <c r="I1047204" s="37" t="s">
        <v>183</v>
      </c>
      <c r="J1047204" s="7" t="str">
        <f aca="false">VLOOKUP($I1047204,'[1]Price List, Weapons &amp; Items'!B$1:C$1048576,2,0)</f>
        <v>Military equipment</v>
      </c>
      <c r="K1047204" s="7" t="str">
        <f aca="false">IF(I1047204=".",I1047204,VLOOKUP($I1047204,'[1]Price List, Weapons &amp; Items'!B$1:D$1048576,3,0))</f>
        <v>Military equipment</v>
      </c>
      <c r="L1047204" s="8" t="n">
        <f aca="false">VLOOKUP(I1047204,'[1]Price List, Weapons &amp; Items'!B$1:E$1048576,4,0)</f>
        <v>0</v>
      </c>
      <c r="M1047204" s="40" t="n">
        <v>22</v>
      </c>
      <c r="N1047204" s="9" t="n">
        <v>22</v>
      </c>
      <c r="O1047204" s="9" t="n">
        <f aca="false">VLOOKUP($I1047204,'[1]Price List, Weapons &amp; Items'!B$1:G$1048576,6,0)</f>
        <v>350000</v>
      </c>
      <c r="P1047204" s="6" t="str">
        <f aca="false">IF(TYPE(M1047204)=1,IF(TYPE(O1047204)=1,M1047204*O1047204,"No price"),".")</f>
        <v>No price</v>
      </c>
      <c r="Q1047204" s="6" t="str">
        <f aca="false">IF(TYPE(N1047204)=1,IF(TYPE(O1047204)=1,N1047204*O1047204,"No price"),".")</f>
        <v>No price</v>
      </c>
      <c r="R1047204" s="6" t="str">
        <f aca="false">IF(AG1047204=1,IF(H1047204&lt;&gt;"Not given",H1047204,IF(TYPE(H1047204)=2,IF(SUMIFS(#REF!,#REF!,A1047204)&gt;0,SUMIFS(#REF!,#REF!,A1047204),"."),"Format error")),"")</f>
        <v/>
      </c>
      <c r="S1047204" s="6" t="str">
        <f aca="false">IF(AND(AG1047204=1,R1047204&lt;&gt;".")=TRUE(),R1047204/VLOOKUP(G1047204,'[1]Exchange Rates'!B$1:C$1048576,2,0),IF(R1047204=".",".",""))</f>
        <v/>
      </c>
      <c r="T1047204" s="6" t="str">
        <f aca="false">IF(AG1047204=1,IF(AI1047204="Value is not given at all",".",IF(AI1047204="Value is given by the source",S1047204,IF(AI1047204="Value is calculated with prices",(IF(SUMIFS(#REF!,#REF!,A1047204)&gt;0,SUMIFS(#REF!,#REF!,A1047204),"."))/VLOOKUP("USD",'[1]Exchange Rates'!B$1:C$1048576,2,0),"Error with coding"))),"")</f>
        <v/>
      </c>
      <c r="U1047204" s="43" t="s">
        <v>63</v>
      </c>
      <c r="V1047204" s="34" t="s">
        <v>490</v>
      </c>
      <c r="W1047204" s="34" t="s">
        <v>108</v>
      </c>
      <c r="X1047204" s="37" t="s">
        <v>62</v>
      </c>
      <c r="Y1047204" s="37" t="s">
        <v>62</v>
      </c>
      <c r="Z1047204" s="43" t="n">
        <v>0</v>
      </c>
      <c r="AA1047204" s="43" t="n">
        <v>0</v>
      </c>
      <c r="AB1047204" s="5" t="n">
        <f aca="false">IF(AND(D1047204="Humanitarian", AE1047204&lt;&gt;"."), 1, 0)</f>
        <v>0</v>
      </c>
      <c r="AC1047204" s="5" t="n">
        <f aca="false">IF(OR(M1047204="undisclosed", M1047204="."), 0, IF(M1047204=N1047204, 1, 0))</f>
        <v>1</v>
      </c>
      <c r="AD1047204" s="5" t="n">
        <v>0</v>
      </c>
      <c r="AE1047204" s="37" t="s">
        <v>62</v>
      </c>
      <c r="AF1047204" s="12" t="str">
        <f aca="false">""</f>
        <v/>
      </c>
      <c r="AG1047204" s="36" t="n">
        <v>0</v>
      </c>
      <c r="AH1047204" s="43" t="s">
        <v>66</v>
      </c>
      <c r="AI1047204" s="43" t="s">
        <v>67</v>
      </c>
      <c r="AJ1047204" s="36" t="n">
        <v>1</v>
      </c>
      <c r="AK1047204" s="36" t="n">
        <v>13</v>
      </c>
      <c r="AL1047204" s="36" t="n">
        <v>0</v>
      </c>
      <c r="AM1047204" s="36" t="n">
        <f aca="false">IF(OR(AN1047204="2022-2023",AN1047204=2022), 1, 0)</f>
        <v>1</v>
      </c>
      <c r="AN1047204" s="36" t="s">
        <v>68</v>
      </c>
      <c r="AO1047204" s="36" t="n">
        <f aca="false">VLOOKUP($I1047204,'[1]Price List, Weapons &amp; Items'!B$1:F$1048576,5,0)</f>
        <v>0</v>
      </c>
      <c r="AP1047204" s="36" t="n">
        <f aca="false">IF(AND(AO1047204=1,M1047204="undisclosed")=TRUE(),1,0)</f>
        <v>0</v>
      </c>
      <c r="AQ1047204" s="36" t="n">
        <f aca="false">IF(AND(AO1047204=1,N1047204="undisclosed")=TRUE(),1,0)</f>
        <v>0</v>
      </c>
      <c r="AR1047204" s="36" t="n">
        <f aca="false">IFERROR(IF(SEARCH("ammuni",I1047204,1)&gt;0,1,0),0)</f>
        <v>0</v>
      </c>
      <c r="AS1047204" s="5" t="str">
        <f aca="false">VLOOKUP($I1047204,'[1]Price List, Weapons &amp; Items'!B$1:L$1048576,COLUMN('[1]Price List, Weapons &amp; Items'!$J$11)-1,0)</f>
        <v>Media reports (incl. social media)</v>
      </c>
      <c r="AT1047204" s="5" t="str">
        <f aca="false">IF(I1047204=".",".",VLOOKUP($I1047204,'[1]Price List, Weapons &amp; Items'!B$1:J$1048576,3,0))</f>
        <v>Military equipment</v>
      </c>
      <c r="AU1047204" s="13" t="str">
        <f aca="true">IF(AG1047204=1,(OFFSET(I1047204,0,0,COUNTIF(#REF!,A1047204),1)),"")</f>
        <v/>
      </c>
      <c r="AV1047204" s="5" t="n">
        <f aca="false">VLOOKUP($I1047204,'[1]Price List, Weapons &amp; Items'!B$1:L$1048576,COLUMN('[1]Price List, Weapons &amp; Items'!$L$11)-1,0)</f>
        <v>0</v>
      </c>
      <c r="AW1047204" s="5" t="n">
        <f aca="false">IF(U1047204="Yes",1,0)</f>
        <v>1</v>
      </c>
      <c r="AX1047204" s="5" t="n">
        <f aca="false">IF(D1047204="Military",IF(OR(IFERROR(SEARCH("equipment",E1047204,1),0)&gt;0,IFERROR(SEARCH("weapons",E1047204,1),0)&gt;0),1,0),0)</f>
        <v>1</v>
      </c>
      <c r="AY1047204" s="5" t="str">
        <f aca="false">IFERROR(IF(VALUE(TEXT(C1047204,"mm"))=IF(AK1047204&gt;12,AK1047204-12,AK1047204),".",IF(TEXT(C1047204,"mm")="01",".",1)),"Value is not in date format")</f>
        <v>.</v>
      </c>
      <c r="AZ1047204" s="5" t="str">
        <f aca="false">IF(AND(A1047204=A1047203,C1047204=C1047203)=TRUE(),IF(F1047204=F1047203,".","1"),".")</f>
        <v>.</v>
      </c>
      <c r="BA1047204" s="5" t="str">
        <f aca="false">IF(AND(_xlfn.ISFORMULA(R1047204),_xlfn.ISFORMULA(S1047204),_xlfn.ISFORMULA(T1047204))=TRUE(),".",1)</f>
        <v>.</v>
      </c>
      <c r="BB1047204" s="5" t="str">
        <f aca="false">IF(T1047204&lt;&gt;".",IF(T1047204&gt;S1047204,1,"."),".")</f>
        <v>.</v>
      </c>
      <c r="BC1047204" s="5" t="n">
        <f aca="false">IFERROR(VLOOKUP(B1047204,'[1]Share, Heavy Weapons to Ukraine'!B$1:AA$1048576,COLUMN('[1]Share, Heavy Weapons to Ukraine'!C1047213)-1,0),0)</f>
        <v>1</v>
      </c>
      <c r="BD1047204" s="5" t="n">
        <f aca="false">VLOOKUP(Sheet1!B1047204,'[1]Country Summary (€)'!B$1:F$1048576,COLUMN('[1]Country Summary (€)'!C1047214)-1,FALSE())</f>
        <v>0</v>
      </c>
      <c r="BE1047204" s="5" t="str">
        <f aca="false">IF(AND(AG1047204=1,D1047204="Military",H1047204&lt;&gt;"Not given")=TRUE(),IF(SUMIFS(#REF!,#REF!,A1047204)&gt;0,ABS((SUMIFS(#REF!,#REF!,A1047204)/VLOOKUP("USD",'[1]Exchange Rates'!B$1:C$1048576,2,0)))/S1047204,"."),".")</f>
        <v>.</v>
      </c>
      <c r="BF1047204" s="1" t="str">
        <f aca="false">IF(AND(AG1047204=1,D1047204="Military",H1047204&lt;&gt;"Not given")=TRUE(),IF(SUMIFS(#REF!,#REF!,A1047204)&gt;0,IF((ABS((SUMIFS(#REF!,#REF!,A1047204)/VLOOKUP("USD",'[1]Exchange Rates'!B$1:C$1048576,2,0)))/S1047204)&gt;1,(SUMIFS(#REF!,#REF!,A1047204)-S1047204)/S1047204,(S1047204-SUMIFS(#REF!,#REF!,A1047204))/SUMIFS(#REF!,#REF!,A1047204)),"."),".")</f>
        <v>.</v>
      </c>
      <c r="BG1047204" s="37" t="s">
        <v>491</v>
      </c>
      <c r="BH1047204" s="37" t="s">
        <v>491</v>
      </c>
      <c r="BI1047204" s="37" t="s">
        <v>491</v>
      </c>
      <c r="BJ1047204" s="37" t="s">
        <v>491</v>
      </c>
      <c r="BK1047204" s="37" t="s">
        <v>491</v>
      </c>
      <c r="BL1047204" s="37" t="s">
        <v>491</v>
      </c>
      <c r="BM1047204" s="37" t="s">
        <v>491</v>
      </c>
      <c r="BN1047204" s="37" t="s">
        <v>491</v>
      </c>
      <c r="BO1047204" s="37" t="s">
        <v>491</v>
      </c>
      <c r="BP1047204" s="37" t="s">
        <v>491</v>
      </c>
      <c r="BQ1047204" s="37" t="s">
        <v>491</v>
      </c>
      <c r="BR1047204" s="37" t="s">
        <v>491</v>
      </c>
      <c r="BS1047204" s="37" t="s">
        <v>491</v>
      </c>
      <c r="BT1047204" s="37" t="s">
        <v>491</v>
      </c>
      <c r="BU1047204" s="37" t="s">
        <v>491</v>
      </c>
      <c r="BV1047204" s="37" t="s">
        <v>491</v>
      </c>
      <c r="BW1047204" s="37" t="s">
        <v>491</v>
      </c>
      <c r="BX1047204" s="37" t="s">
        <v>491</v>
      </c>
    </row>
    <row r="1047205" customFormat="false" ht="15.75" hidden="false" customHeight="true" outlineLevel="0" collapsed="false">
      <c r="A1047205" s="37" t="s">
        <v>479</v>
      </c>
      <c r="B1047205" s="37" t="s">
        <v>57</v>
      </c>
      <c r="C1047205" s="92" t="n">
        <v>44945</v>
      </c>
      <c r="D1047205" s="37" t="s">
        <v>105</v>
      </c>
      <c r="E1047205" s="37" t="s">
        <v>370</v>
      </c>
      <c r="F1047205" s="37" t="s">
        <v>489</v>
      </c>
      <c r="G1047205" s="5" t="s">
        <v>61</v>
      </c>
      <c r="H1047205" s="39" t="n">
        <v>2500000000</v>
      </c>
      <c r="I1047205" s="37" t="s">
        <v>303</v>
      </c>
      <c r="J1047205" s="7" t="str">
        <f aca="false">VLOOKUP($I1047205,'[1]Price List, Weapons &amp; Items'!B$1:C$1048576,2,0)</f>
        <v>Ammunition for heavy weapon</v>
      </c>
      <c r="K1047205" s="7" t="str">
        <f aca="false">IF(I1047205=".",I1047205,VLOOKUP($I1047205,'[1]Price List, Weapons &amp; Items'!B$1:D$1048576,3,0))</f>
        <v>Missile</v>
      </c>
      <c r="L1047205" s="8" t="n">
        <f aca="false">VLOOKUP(I1047205,'[1]Price List, Weapons &amp; Items'!B$1:E$1048576,4,0)</f>
        <v>0</v>
      </c>
      <c r="M1047205" s="9" t="s">
        <v>166</v>
      </c>
      <c r="N1047205" s="9" t="s">
        <v>166</v>
      </c>
      <c r="O1047205" s="9" t="n">
        <f aca="false">VLOOKUP($I1047205,'[1]Price List, Weapons &amp; Items'!B$1:G$1048576,6,0)</f>
        <v>557000</v>
      </c>
      <c r="P1047205" s="6" t="str">
        <f aca="false">IF(TYPE(M1047205)=1,IF(TYPE(O1047205)=1,M1047205*O1047205,"No price"),".")</f>
        <v>.</v>
      </c>
      <c r="Q1047205" s="6" t="str">
        <f aca="false">IF(TYPE(N1047205)=1,IF(TYPE(O1047205)=1,N1047205*O1047205,"No price"),".")</f>
        <v>.</v>
      </c>
      <c r="R1047205" s="6" t="str">
        <f aca="false">IF(AG1047205=1,IF(H1047205&lt;&gt;"Not given",H1047205,IF(TYPE(H1047205)=2,IF(SUMIFS(#REF!,#REF!,A1047205)&gt;0,SUMIFS(#REF!,#REF!,A1047205),"."),"Format error")),"")</f>
        <v/>
      </c>
      <c r="S1047205" s="6" t="str">
        <f aca="false">IF(AND(AG1047205=1,R1047205&lt;&gt;".")=TRUE(),R1047205/VLOOKUP(G1047205,'[1]Exchange Rates'!B$1:C$1048576,2,0),IF(R1047205=".",".",""))</f>
        <v/>
      </c>
      <c r="T1047205" s="6" t="str">
        <f aca="false">IF(AG1047205=1,IF(AI1047205="Value is not given at all",".",IF(AI1047205="Value is given by the source",S1047205,IF(AI1047205="Value is calculated with prices",(IF(SUMIFS(#REF!,#REF!,A1047205)&gt;0,SUMIFS(#REF!,#REF!,A1047205),"."))/VLOOKUP("USD",'[1]Exchange Rates'!B$1:C$1048576,2,0),"Error with coding"))),"")</f>
        <v/>
      </c>
      <c r="U1047205" s="43" t="s">
        <v>63</v>
      </c>
      <c r="V1047205" s="34" t="s">
        <v>490</v>
      </c>
      <c r="W1047205" s="34" t="s">
        <v>108</v>
      </c>
      <c r="X1047205" s="37" t="s">
        <v>62</v>
      </c>
      <c r="Y1047205" s="37" t="s">
        <v>62</v>
      </c>
      <c r="Z1047205" s="43" t="n">
        <v>0</v>
      </c>
      <c r="AA1047205" s="43" t="n">
        <v>0</v>
      </c>
      <c r="AB1047205" s="5" t="n">
        <f aca="false">IF(AND(D1047205="Humanitarian", AE1047205&lt;&gt;"."), 1, 0)</f>
        <v>0</v>
      </c>
      <c r="AC1047205" s="5" t="n">
        <f aca="false">IF(OR(M1047205="undisclosed", M1047205="."), 0, IF(M1047205=N1047205, 1, 0))</f>
        <v>0</v>
      </c>
      <c r="AD1047205" s="5" t="n">
        <v>0</v>
      </c>
      <c r="AE1047205" s="37" t="s">
        <v>62</v>
      </c>
      <c r="AF1047205" s="12" t="str">
        <f aca="false">""</f>
        <v/>
      </c>
      <c r="AG1047205" s="36" t="n">
        <v>0</v>
      </c>
      <c r="AH1047205" s="43" t="s">
        <v>66</v>
      </c>
      <c r="AI1047205" s="43" t="s">
        <v>67</v>
      </c>
      <c r="AJ1047205" s="36" t="n">
        <v>1</v>
      </c>
      <c r="AK1047205" s="36" t="n">
        <v>13</v>
      </c>
      <c r="AL1047205" s="36" t="n">
        <v>0</v>
      </c>
      <c r="AM1047205" s="36" t="n">
        <f aca="false">IF(OR(AN1047205="2022-2023",AN1047205=2022), 1, 0)</f>
        <v>1</v>
      </c>
      <c r="AN1047205" s="36" t="s">
        <v>68</v>
      </c>
      <c r="AO1047205" s="36" t="n">
        <f aca="false">VLOOKUP($I1047205,'[1]Price List, Weapons &amp; Items'!B$1:F$1048576,5,0)</f>
        <v>0</v>
      </c>
      <c r="AP1047205" s="36" t="n">
        <f aca="false">IF(AND(AO1047205=1,M1047205="undisclosed")=TRUE(),1,0)</f>
        <v>0</v>
      </c>
      <c r="AQ1047205" s="36" t="n">
        <f aca="false">IF(AND(AO1047205=1,N1047205="undisclosed")=TRUE(),1,0)</f>
        <v>0</v>
      </c>
      <c r="AR1047205" s="36" t="n">
        <f aca="false">IFERROR(IF(SEARCH("ammuni",I1047205,1)&gt;0,1,0),0)</f>
        <v>0</v>
      </c>
      <c r="AS1047205" s="5" t="str">
        <f aca="false">VLOOKUP($I1047205,'[1]Price List, Weapons &amp; Items'!B$1:L$1048576,COLUMN('[1]Price List, Weapons &amp; Items'!$J$11)-1,0)</f>
        <v>Miscellaneous</v>
      </c>
      <c r="AT1047205" s="5" t="str">
        <f aca="false">IF(I1047205=".",".",VLOOKUP($I1047205,'[1]Price List, Weapons &amp; Items'!B$1:J$1048576,3,0))</f>
        <v>Missile</v>
      </c>
      <c r="AU1047205" s="13" t="str">
        <f aca="true">IF(AG1047205=1,(OFFSET(I1047205,0,0,COUNTIF(#REF!,A1047205),1)),"")</f>
        <v/>
      </c>
      <c r="AV1047205" s="5" t="str">
        <f aca="false">VLOOKUP($I1047205,'[1]Price List, Weapons &amp; Items'!B$1:L$1048576,COLUMN('[1]Price List, Weapons &amp; Items'!$L$11)-1,0)</f>
        <v>no price, 0 count</v>
      </c>
      <c r="AW1047205" s="5" t="n">
        <f aca="false">IF(U1047205="Yes",1,0)</f>
        <v>1</v>
      </c>
      <c r="AX1047205" s="5" t="n">
        <f aca="false">IF(D1047205="Military",IF(OR(IFERROR(SEARCH("equipment",E1047205,1),0)&gt;0,IFERROR(SEARCH("weapons",E1047205,1),0)&gt;0),1,0),0)</f>
        <v>1</v>
      </c>
      <c r="AY1047205" s="5" t="str">
        <f aca="false">IFERROR(IF(VALUE(TEXT(C1047205,"mm"))=IF(AK1047205&gt;12,AK1047205-12,AK1047205),".",IF(TEXT(C1047205,"mm")="01",".",1)),"Value is not in date format")</f>
        <v>.</v>
      </c>
      <c r="AZ1047205" s="5" t="str">
        <f aca="false">IF(AND(A1047205=A1047204,C1047205=C1047204)=TRUE(),IF(F1047205=F1047204,".","1"),".")</f>
        <v>.</v>
      </c>
      <c r="BA1047205" s="5" t="str">
        <f aca="false">IF(AND(_xlfn.ISFORMULA(R1047205),_xlfn.ISFORMULA(S1047205),_xlfn.ISFORMULA(T1047205))=TRUE(),".",1)</f>
        <v>.</v>
      </c>
      <c r="BB1047205" s="5" t="str">
        <f aca="false">IF(T1047205&lt;&gt;".",IF(T1047205&gt;S1047205,1,"."),".")</f>
        <v>.</v>
      </c>
      <c r="BC1047205" s="5" t="n">
        <f aca="false">IFERROR(VLOOKUP(B1047205,'[1]Share, Heavy Weapons to Ukraine'!B$1:AA$1048576,COLUMN('[1]Share, Heavy Weapons to Ukraine'!C1047214)-1,0),0)</f>
        <v>1</v>
      </c>
      <c r="BD1047205" s="5" t="n">
        <f aca="false">VLOOKUP(Sheet1!B1047205,'[1]Country Summary (€)'!B$1:F$1048576,COLUMN('[1]Country Summary (€)'!C1047215)-1,FALSE())</f>
        <v>0</v>
      </c>
      <c r="BE1047205" s="5" t="str">
        <f aca="false">IF(AND(AG1047205=1,D1047205="Military",H1047205&lt;&gt;"Not given")=TRUE(),IF(SUMIFS(#REF!,#REF!,A1047205)&gt;0,ABS((SUMIFS(#REF!,#REF!,A1047205)/VLOOKUP("USD",'[1]Exchange Rates'!B$1:C$1048576,2,0)))/S1047205,"."),".")</f>
        <v>.</v>
      </c>
      <c r="BF1047205" s="1" t="str">
        <f aca="false">IF(AND(AG1047205=1,D1047205="Military",H1047205&lt;&gt;"Not given")=TRUE(),IF(SUMIFS(#REF!,#REF!,A1047205)&gt;0,IF((ABS((SUMIFS(#REF!,#REF!,A1047205)/VLOOKUP("USD",'[1]Exchange Rates'!B$1:C$1048576,2,0)))/S1047205)&gt;1,(SUMIFS(#REF!,#REF!,A1047205)-S1047205)/S1047205,(S1047205-SUMIFS(#REF!,#REF!,A1047205))/SUMIFS(#REF!,#REF!,A1047205)),"."),".")</f>
        <v>.</v>
      </c>
      <c r="BG1047205" s="37" t="s">
        <v>491</v>
      </c>
      <c r="BH1047205" s="37" t="s">
        <v>491</v>
      </c>
      <c r="BI1047205" s="37" t="s">
        <v>491</v>
      </c>
      <c r="BJ1047205" s="37" t="s">
        <v>491</v>
      </c>
      <c r="BK1047205" s="37" t="s">
        <v>491</v>
      </c>
      <c r="BL1047205" s="37" t="s">
        <v>491</v>
      </c>
      <c r="BM1047205" s="37" t="s">
        <v>491</v>
      </c>
      <c r="BN1047205" s="37" t="s">
        <v>491</v>
      </c>
      <c r="BO1047205" s="37" t="s">
        <v>491</v>
      </c>
      <c r="BP1047205" s="37" t="s">
        <v>491</v>
      </c>
      <c r="BQ1047205" s="37" t="s">
        <v>491</v>
      </c>
      <c r="BR1047205" s="37" t="s">
        <v>491</v>
      </c>
      <c r="BS1047205" s="37" t="s">
        <v>491</v>
      </c>
      <c r="BT1047205" s="37" t="s">
        <v>491</v>
      </c>
      <c r="BU1047205" s="37" t="s">
        <v>491</v>
      </c>
      <c r="BV1047205" s="37" t="s">
        <v>491</v>
      </c>
      <c r="BW1047205" s="37" t="s">
        <v>491</v>
      </c>
      <c r="BX1047205" s="37" t="s">
        <v>491</v>
      </c>
    </row>
    <row r="1047206" customFormat="false" ht="15.75" hidden="false" customHeight="true" outlineLevel="0" collapsed="false">
      <c r="A1047206" s="37" t="s">
        <v>479</v>
      </c>
      <c r="B1047206" s="37" t="s">
        <v>57</v>
      </c>
      <c r="C1047206" s="92" t="n">
        <v>44945</v>
      </c>
      <c r="D1047206" s="37" t="s">
        <v>105</v>
      </c>
      <c r="E1047206" s="37" t="s">
        <v>370</v>
      </c>
      <c r="F1047206" s="37" t="s">
        <v>489</v>
      </c>
      <c r="G1047206" s="5" t="s">
        <v>61</v>
      </c>
      <c r="H1047206" s="39" t="n">
        <v>2500000000</v>
      </c>
      <c r="I1047206" s="37" t="s">
        <v>496</v>
      </c>
      <c r="J1047206" s="7" t="str">
        <f aca="false">VLOOKUP($I1047206,'[1]Price List, Weapons &amp; Items'!B$1:C$1048576,2,0)</f>
        <v>Portable defence system</v>
      </c>
      <c r="K1047206" s="7" t="str">
        <f aca="false">IF(I1047206=".",I1047206,VLOOKUP($I1047206,'[1]Price List, Weapons &amp; Items'!B$1:D$1048576,3,0))</f>
        <v>Light Anti-armor Weapon (LAW)</v>
      </c>
      <c r="L1047206" s="8" t="n">
        <f aca="false">VLOOKUP(I1047206,'[1]Price List, Weapons &amp; Items'!B$1:E$1048576,4,0)</f>
        <v>0</v>
      </c>
      <c r="M1047206" s="40" t="n">
        <v>2000</v>
      </c>
      <c r="N1047206" s="9" t="s">
        <v>166</v>
      </c>
      <c r="O1047206" s="9" t="n">
        <f aca="false">VLOOKUP($I1047206,'[1]Price List, Weapons &amp; Items'!B$1:G$1048576,6,0)</f>
        <v>78000</v>
      </c>
      <c r="P1047206" s="6" t="str">
        <f aca="false">IF(TYPE(M1047206)=1,IF(TYPE(O1047206)=1,M1047206*O1047206,"No price"),".")</f>
        <v>No price</v>
      </c>
      <c r="Q1047206" s="6" t="str">
        <f aca="false">IF(TYPE(N1047206)=1,IF(TYPE(O1047206)=1,N1047206*O1047206,"No price"),".")</f>
        <v>.</v>
      </c>
      <c r="R1047206" s="6" t="str">
        <f aca="false">IF(AG1047206=1,IF(H1047206&lt;&gt;"Not given",H1047206,IF(TYPE(H1047206)=2,IF(SUMIFS(#REF!,#REF!,A1047206)&gt;0,SUMIFS(#REF!,#REF!,A1047206),"."),"Format error")),"")</f>
        <v/>
      </c>
      <c r="S1047206" s="6" t="str">
        <f aca="false">IF(AND(AG1047206=1,R1047206&lt;&gt;".")=TRUE(),R1047206/VLOOKUP(G1047206,'[1]Exchange Rates'!B$1:C$1048576,2,0),IF(R1047206=".",".",""))</f>
        <v/>
      </c>
      <c r="T1047206" s="6" t="str">
        <f aca="false">IF(AG1047206=1,IF(AI1047206="Value is not given at all",".",IF(AI1047206="Value is given by the source",S1047206,IF(AI1047206="Value is calculated with prices",(IF(SUMIFS(#REF!,#REF!,A1047206)&gt;0,SUMIFS(#REF!,#REF!,A1047206),"."))/VLOOKUP("USD",'[1]Exchange Rates'!B$1:C$1048576,2,0),"Error with coding"))),"")</f>
        <v/>
      </c>
      <c r="U1047206" s="43" t="s">
        <v>63</v>
      </c>
      <c r="V1047206" s="34" t="s">
        <v>490</v>
      </c>
      <c r="W1047206" s="34" t="s">
        <v>108</v>
      </c>
      <c r="X1047206" s="37" t="s">
        <v>62</v>
      </c>
      <c r="Y1047206" s="37" t="s">
        <v>62</v>
      </c>
      <c r="Z1047206" s="43" t="n">
        <v>0</v>
      </c>
      <c r="AA1047206" s="43" t="n">
        <v>0</v>
      </c>
      <c r="AB1047206" s="5" t="n">
        <f aca="false">IF(AND(D1047206="Humanitarian", AE1047206&lt;&gt;"."), 1, 0)</f>
        <v>0</v>
      </c>
      <c r="AC1047206" s="5" t="n">
        <f aca="false">IF(OR(M1047206="undisclosed", M1047206="."), 0, IF(M1047206=N1047206, 1, 0))</f>
        <v>0</v>
      </c>
      <c r="AD1047206" s="5" t="n">
        <v>0</v>
      </c>
      <c r="AE1047206" s="37" t="s">
        <v>62</v>
      </c>
      <c r="AF1047206" s="12" t="str">
        <f aca="false">""</f>
        <v/>
      </c>
      <c r="AG1047206" s="36" t="n">
        <v>0</v>
      </c>
      <c r="AH1047206" s="43" t="s">
        <v>66</v>
      </c>
      <c r="AI1047206" s="43" t="s">
        <v>67</v>
      </c>
      <c r="AJ1047206" s="36" t="n">
        <v>1</v>
      </c>
      <c r="AK1047206" s="36" t="n">
        <v>13</v>
      </c>
      <c r="AL1047206" s="36" t="n">
        <v>0</v>
      </c>
      <c r="AM1047206" s="36" t="n">
        <f aca="false">IF(OR(AN1047206="2022-2023",AN1047206=2022), 1, 0)</f>
        <v>1</v>
      </c>
      <c r="AN1047206" s="36" t="s">
        <v>68</v>
      </c>
      <c r="AO1047206" s="36" t="n">
        <f aca="false">VLOOKUP($I1047206,'[1]Price List, Weapons &amp; Items'!B$1:F$1048576,5,0)</f>
        <v>0</v>
      </c>
      <c r="AP1047206" s="36" t="n">
        <f aca="false">IF(AND(AO1047206=1,M1047206="undisclosed")=TRUE(),1,0)</f>
        <v>0</v>
      </c>
      <c r="AQ1047206" s="36" t="n">
        <f aca="false">IF(AND(AO1047206=1,N1047206="undisclosed")=TRUE(),1,0)</f>
        <v>0</v>
      </c>
      <c r="AR1047206" s="36" t="n">
        <f aca="false">IFERROR(IF(SEARCH("ammuni",I1047206,1)&gt;0,1,0),0)</f>
        <v>0</v>
      </c>
      <c r="AS1047206" s="5" t="str">
        <f aca="false">VLOOKUP($I1047206,'[1]Price List, Weapons &amp; Items'!B$1:L$1048576,COLUMN('[1]Price List, Weapons &amp; Items'!$J$11)-1,0)</f>
        <v>Military media (incl. websites)</v>
      </c>
      <c r="AT1047206" s="5" t="str">
        <f aca="false">IF(I1047206=".",".",VLOOKUP($I1047206,'[1]Price List, Weapons &amp; Items'!B$1:J$1048576,3,0))</f>
        <v>Light Anti-armor Weapon (LAW)</v>
      </c>
      <c r="AU1047206" s="13" t="str">
        <f aca="true">IF(AG1047206=1,(OFFSET(I1047206,0,0,COUNTIF(#REF!,A1047206),1)),"")</f>
        <v/>
      </c>
      <c r="AV1047206" s="5" t="n">
        <f aca="false">VLOOKUP($I1047206,'[1]Price List, Weapons &amp; Items'!B$1:L$1048576,COLUMN('[1]Price List, Weapons &amp; Items'!$L$11)-1,0)</f>
        <v>0</v>
      </c>
      <c r="AW1047206" s="5" t="n">
        <f aca="false">IF(U1047206="Yes",1,0)</f>
        <v>1</v>
      </c>
      <c r="AX1047206" s="5" t="n">
        <f aca="false">IF(D1047206="Military",IF(OR(IFERROR(SEARCH("equipment",E1047206,1),0)&gt;0,IFERROR(SEARCH("weapons",E1047206,1),0)&gt;0),1,0),0)</f>
        <v>1</v>
      </c>
      <c r="AY1047206" s="5" t="str">
        <f aca="false">IFERROR(IF(VALUE(TEXT(C1047206,"mm"))=IF(AK1047206&gt;12,AK1047206-12,AK1047206),".",IF(TEXT(C1047206,"mm")="01",".",1)),"Value is not in date format")</f>
        <v>.</v>
      </c>
      <c r="AZ1047206" s="5" t="str">
        <f aca="false">IF(AND(A1047206=A1047205,C1047206=C1047205)=TRUE(),IF(F1047206=F1047205,".","1"),".")</f>
        <v>.</v>
      </c>
      <c r="BA1047206" s="5" t="str">
        <f aca="false">IF(AND(_xlfn.ISFORMULA(R1047206),_xlfn.ISFORMULA(S1047206),_xlfn.ISFORMULA(T1047206))=TRUE(),".",1)</f>
        <v>.</v>
      </c>
      <c r="BB1047206" s="5" t="str">
        <f aca="false">IF(T1047206&lt;&gt;".",IF(T1047206&gt;S1047206,1,"."),".")</f>
        <v>.</v>
      </c>
      <c r="BC1047206" s="5" t="n">
        <f aca="false">IFERROR(VLOOKUP(B1047206,'[1]Share, Heavy Weapons to Ukraine'!B$1:AA$1048576,COLUMN('[1]Share, Heavy Weapons to Ukraine'!C1047215)-1,0),0)</f>
        <v>1</v>
      </c>
      <c r="BD1047206" s="5" t="n">
        <f aca="false">VLOOKUP(Sheet1!B1047206,'[1]Country Summary (€)'!B$1:F$1048576,COLUMN('[1]Country Summary (€)'!C1047216)-1,FALSE())</f>
        <v>0</v>
      </c>
      <c r="BE1047206" s="5" t="str">
        <f aca="false">IF(AND(AG1047206=1,D1047206="Military",H1047206&lt;&gt;"Not given")=TRUE(),IF(SUMIFS(#REF!,#REF!,A1047206)&gt;0,ABS((SUMIFS(#REF!,#REF!,A1047206)/VLOOKUP("USD",'[1]Exchange Rates'!B$1:C$1048576,2,0)))/S1047206,"."),".")</f>
        <v>.</v>
      </c>
      <c r="BF1047206" s="1" t="str">
        <f aca="false">IF(AND(AG1047206=1,D1047206="Military",H1047206&lt;&gt;"Not given")=TRUE(),IF(SUMIFS(#REF!,#REF!,A1047206)&gt;0,IF((ABS((SUMIFS(#REF!,#REF!,A1047206)/VLOOKUP("USD",'[1]Exchange Rates'!B$1:C$1048576,2,0)))/S1047206)&gt;1,(SUMIFS(#REF!,#REF!,A1047206)-S1047206)/S1047206,(S1047206-SUMIFS(#REF!,#REF!,A1047206))/SUMIFS(#REF!,#REF!,A1047206)),"."),".")</f>
        <v>.</v>
      </c>
      <c r="BG1047206" s="37" t="s">
        <v>491</v>
      </c>
      <c r="BH1047206" s="37" t="s">
        <v>491</v>
      </c>
      <c r="BI1047206" s="37" t="s">
        <v>491</v>
      </c>
      <c r="BJ1047206" s="37" t="s">
        <v>491</v>
      </c>
      <c r="BK1047206" s="37" t="s">
        <v>491</v>
      </c>
      <c r="BL1047206" s="37" t="s">
        <v>491</v>
      </c>
      <c r="BM1047206" s="37" t="s">
        <v>491</v>
      </c>
      <c r="BN1047206" s="37" t="s">
        <v>491</v>
      </c>
      <c r="BO1047206" s="37" t="s">
        <v>491</v>
      </c>
      <c r="BP1047206" s="37" t="s">
        <v>491</v>
      </c>
      <c r="BQ1047206" s="37" t="s">
        <v>491</v>
      </c>
      <c r="BR1047206" s="37" t="s">
        <v>491</v>
      </c>
      <c r="BS1047206" s="37" t="s">
        <v>491</v>
      </c>
      <c r="BT1047206" s="37" t="s">
        <v>491</v>
      </c>
      <c r="BU1047206" s="37" t="s">
        <v>491</v>
      </c>
      <c r="BV1047206" s="37" t="s">
        <v>491</v>
      </c>
      <c r="BW1047206" s="37" t="s">
        <v>491</v>
      </c>
      <c r="BX1047206" s="37" t="s">
        <v>491</v>
      </c>
    </row>
    <row r="1047207" customFormat="false" ht="15.75" hidden="false" customHeight="true" outlineLevel="0" collapsed="false">
      <c r="A1047207" s="37" t="s">
        <v>479</v>
      </c>
      <c r="B1047207" s="37" t="s">
        <v>57</v>
      </c>
      <c r="C1047207" s="92" t="n">
        <v>44945</v>
      </c>
      <c r="D1047207" s="37" t="s">
        <v>105</v>
      </c>
      <c r="E1047207" s="37" t="s">
        <v>370</v>
      </c>
      <c r="F1047207" s="37" t="s">
        <v>489</v>
      </c>
      <c r="G1047207" s="5" t="s">
        <v>61</v>
      </c>
      <c r="H1047207" s="39" t="n">
        <v>2500000000</v>
      </c>
      <c r="I1047207" s="37" t="s">
        <v>335</v>
      </c>
      <c r="J1047207" s="7" t="str">
        <f aca="false">VLOOKUP($I1047207,'[1]Price List, Weapons &amp; Items'!B$1:C$1048576,2,0)</f>
        <v>Ammunition for light infantry</v>
      </c>
      <c r="K1047207" s="7" t="str">
        <f aca="false">IF(I1047207=".",I1047207,VLOOKUP($I1047207,'[1]Price List, Weapons &amp; Items'!B$1:D$1048576,3,0))</f>
        <v>Small Arms and Light Weapons (SALW) ammunition</v>
      </c>
      <c r="L1047207" s="8" t="n">
        <f aca="false">VLOOKUP(I1047207,'[1]Price List, Weapons &amp; Items'!B$1:E$1048576,4,0)</f>
        <v>0</v>
      </c>
      <c r="M1047207" s="40" t="n">
        <v>3000000</v>
      </c>
      <c r="N1047207" s="9" t="s">
        <v>166</v>
      </c>
      <c r="O1047207" s="9" t="n">
        <f aca="false">VLOOKUP($I1047207,'[1]Price List, Weapons &amp; Items'!B$1:G$1048576,6,0)</f>
        <v>0.47</v>
      </c>
      <c r="P1047207" s="6" t="str">
        <f aca="false">IF(TYPE(M1047207)=1,IF(TYPE(O1047207)=1,M1047207*O1047207,"No price"),".")</f>
        <v>No price</v>
      </c>
      <c r="Q1047207" s="6" t="str">
        <f aca="false">IF(TYPE(N1047207)=1,IF(TYPE(O1047207)=1,N1047207*O1047207,"No price"),".")</f>
        <v>.</v>
      </c>
      <c r="R1047207" s="6" t="str">
        <f aca="false">IF(AG1047207=1,IF(H1047207&lt;&gt;"Not given",H1047207,IF(TYPE(H1047207)=2,IF(SUMIFS(#REF!,#REF!,A1047207)&gt;0,SUMIFS(#REF!,#REF!,A1047207),"."),"Format error")),"")</f>
        <v/>
      </c>
      <c r="S1047207" s="6" t="str">
        <f aca="false">IF(AND(AG1047207=1,R1047207&lt;&gt;".")=TRUE(),R1047207/VLOOKUP(G1047207,'[1]Exchange Rates'!B$1:C$1048576,2,0),IF(R1047207=".",".",""))</f>
        <v/>
      </c>
      <c r="T1047207" s="6" t="str">
        <f aca="false">IF(AG1047207=1,IF(AI1047207="Value is not given at all",".",IF(AI1047207="Value is given by the source",S1047207,IF(AI1047207="Value is calculated with prices",(IF(SUMIFS(#REF!,#REF!,A1047207)&gt;0,SUMIFS(#REF!,#REF!,A1047207),"."))/VLOOKUP("USD",'[1]Exchange Rates'!B$1:C$1048576,2,0),"Error with coding"))),"")</f>
        <v/>
      </c>
      <c r="U1047207" s="43" t="s">
        <v>63</v>
      </c>
      <c r="V1047207" s="34" t="s">
        <v>490</v>
      </c>
      <c r="W1047207" s="34" t="s">
        <v>108</v>
      </c>
      <c r="X1047207" s="37" t="s">
        <v>62</v>
      </c>
      <c r="Y1047207" s="37" t="s">
        <v>62</v>
      </c>
      <c r="Z1047207" s="43" t="n">
        <v>0</v>
      </c>
      <c r="AA1047207" s="43" t="n">
        <v>0</v>
      </c>
      <c r="AB1047207" s="5" t="n">
        <f aca="false">IF(AND(D1047207="Humanitarian", AE1047207&lt;&gt;"."), 1, 0)</f>
        <v>0</v>
      </c>
      <c r="AC1047207" s="5" t="n">
        <f aca="false">IF(OR(M1047207="undisclosed", M1047207="."), 0, IF(M1047207=N1047207, 1, 0))</f>
        <v>0</v>
      </c>
      <c r="AD1047207" s="5" t="n">
        <v>0</v>
      </c>
      <c r="AE1047207" s="37" t="s">
        <v>62</v>
      </c>
      <c r="AF1047207" s="12" t="str">
        <f aca="false">""</f>
        <v/>
      </c>
      <c r="AG1047207" s="36" t="n">
        <v>0</v>
      </c>
      <c r="AH1047207" s="43" t="s">
        <v>66</v>
      </c>
      <c r="AI1047207" s="43" t="s">
        <v>67</v>
      </c>
      <c r="AJ1047207" s="36" t="n">
        <v>1</v>
      </c>
      <c r="AK1047207" s="36" t="n">
        <v>13</v>
      </c>
      <c r="AL1047207" s="36" t="n">
        <v>0</v>
      </c>
      <c r="AM1047207" s="36" t="n">
        <f aca="false">IF(OR(AN1047207="2022-2023",AN1047207=2022), 1, 0)</f>
        <v>1</v>
      </c>
      <c r="AN1047207" s="36" t="s">
        <v>68</v>
      </c>
      <c r="AO1047207" s="36" t="n">
        <f aca="false">VLOOKUP($I1047207,'[1]Price List, Weapons &amp; Items'!B$1:F$1048576,5,0)</f>
        <v>0</v>
      </c>
      <c r="AP1047207" s="36" t="n">
        <f aca="false">IF(AND(AO1047207=1,M1047207="undisclosed")=TRUE(),1,0)</f>
        <v>0</v>
      </c>
      <c r="AQ1047207" s="36" t="n">
        <f aca="false">IF(AND(AO1047207=1,N1047207="undisclosed")=TRUE(),1,0)</f>
        <v>0</v>
      </c>
      <c r="AR1047207" s="36" t="n">
        <f aca="false">IFERROR(IF(SEARCH("ammuni",I1047207,1)&gt;0,1,0),0)</f>
        <v>1</v>
      </c>
      <c r="AS1047207" s="5" t="str">
        <f aca="false">VLOOKUP($I1047207,'[1]Price List, Weapons &amp; Items'!B$1:L$1048576,COLUMN('[1]Price List, Weapons &amp; Items'!$J$11)-1,0)</f>
        <v>Miscellaneous</v>
      </c>
      <c r="AT1047207" s="5" t="str">
        <f aca="false">IF(I1047207=".",".",VLOOKUP($I1047207,'[1]Price List, Weapons &amp; Items'!B$1:J$1048576,3,0))</f>
        <v>Small Arms and Light Weapons (SALW) ammunition</v>
      </c>
      <c r="AU1047207" s="13" t="str">
        <f aca="true">IF(AG1047207=1,(OFFSET(I1047207,0,0,COUNTIF(#REF!,A1047207),1)),"")</f>
        <v/>
      </c>
      <c r="AV1047207" s="5" t="n">
        <f aca="false">VLOOKUP($I1047207,'[1]Price List, Weapons &amp; Items'!B$1:L$1048576,COLUMN('[1]Price List, Weapons &amp; Items'!$L$11)-1,0)</f>
        <v>0</v>
      </c>
      <c r="AW1047207" s="5" t="n">
        <f aca="false">IF(U1047207="Yes",1,0)</f>
        <v>1</v>
      </c>
      <c r="AX1047207" s="5" t="n">
        <f aca="false">IF(D1047207="Military",IF(OR(IFERROR(SEARCH("equipment",E1047207,1),0)&gt;0,IFERROR(SEARCH("weapons",E1047207,1),0)&gt;0),1,0),0)</f>
        <v>1</v>
      </c>
      <c r="AY1047207" s="5" t="str">
        <f aca="false">IFERROR(IF(VALUE(TEXT(C1047207,"mm"))=IF(AK1047207&gt;12,AK1047207-12,AK1047207),".",IF(TEXT(C1047207,"mm")="01",".",1)),"Value is not in date format")</f>
        <v>.</v>
      </c>
      <c r="AZ1047207" s="5" t="str">
        <f aca="false">IF(AND(A1047207=A1047206,C1047207=C1047206)=TRUE(),IF(F1047207=F1047206,".","1"),".")</f>
        <v>.</v>
      </c>
      <c r="BA1047207" s="5" t="str">
        <f aca="false">IF(AND(_xlfn.ISFORMULA(R1047207),_xlfn.ISFORMULA(S1047207),_xlfn.ISFORMULA(T1047207))=TRUE(),".",1)</f>
        <v>.</v>
      </c>
      <c r="BB1047207" s="5" t="str">
        <f aca="false">IF(T1047207&lt;&gt;".",IF(T1047207&gt;S1047207,1,"."),".")</f>
        <v>.</v>
      </c>
      <c r="BC1047207" s="5" t="n">
        <f aca="false">IFERROR(VLOOKUP(B1047207,'[1]Share, Heavy Weapons to Ukraine'!B$1:AA$1048576,COLUMN('[1]Share, Heavy Weapons to Ukraine'!C1047216)-1,0),0)</f>
        <v>1</v>
      </c>
      <c r="BD1047207" s="5" t="n">
        <f aca="false">VLOOKUP(Sheet1!B1047207,'[1]Country Summary (€)'!B$1:F$1048576,COLUMN('[1]Country Summary (€)'!C1047217)-1,FALSE())</f>
        <v>0</v>
      </c>
      <c r="BE1047207" s="5" t="str">
        <f aca="false">IF(AND(AG1047207=1,D1047207="Military",H1047207&lt;&gt;"Not given")=TRUE(),IF(SUMIFS(#REF!,#REF!,A1047207)&gt;0,ABS((SUMIFS(#REF!,#REF!,A1047207)/VLOOKUP("USD",'[1]Exchange Rates'!B$1:C$1048576,2,0)))/S1047207,"."),".")</f>
        <v>.</v>
      </c>
      <c r="BF1047207" s="1" t="str">
        <f aca="false">IF(AND(AG1047207=1,D1047207="Military",H1047207&lt;&gt;"Not given")=TRUE(),IF(SUMIFS(#REF!,#REF!,A1047207)&gt;0,IF((ABS((SUMIFS(#REF!,#REF!,A1047207)/VLOOKUP("USD",'[1]Exchange Rates'!B$1:C$1048576,2,0)))/S1047207)&gt;1,(SUMIFS(#REF!,#REF!,A1047207)-S1047207)/S1047207,(S1047207-SUMIFS(#REF!,#REF!,A1047207))/SUMIFS(#REF!,#REF!,A1047207)),"."),".")</f>
        <v>.</v>
      </c>
      <c r="BG1047207" s="37" t="s">
        <v>491</v>
      </c>
      <c r="BH1047207" s="37" t="s">
        <v>491</v>
      </c>
      <c r="BI1047207" s="37" t="s">
        <v>491</v>
      </c>
      <c r="BJ1047207" s="37" t="s">
        <v>491</v>
      </c>
      <c r="BK1047207" s="37" t="s">
        <v>491</v>
      </c>
      <c r="BL1047207" s="37" t="s">
        <v>491</v>
      </c>
      <c r="BM1047207" s="37" t="s">
        <v>491</v>
      </c>
      <c r="BN1047207" s="37" t="s">
        <v>491</v>
      </c>
      <c r="BO1047207" s="37" t="s">
        <v>491</v>
      </c>
      <c r="BP1047207" s="37" t="s">
        <v>491</v>
      </c>
      <c r="BQ1047207" s="37" t="s">
        <v>491</v>
      </c>
      <c r="BR1047207" s="37" t="s">
        <v>491</v>
      </c>
      <c r="BS1047207" s="37" t="s">
        <v>491</v>
      </c>
      <c r="BT1047207" s="37" t="s">
        <v>491</v>
      </c>
      <c r="BU1047207" s="37" t="s">
        <v>491</v>
      </c>
      <c r="BV1047207" s="37" t="s">
        <v>491</v>
      </c>
      <c r="BW1047207" s="37" t="s">
        <v>491</v>
      </c>
      <c r="BX1047207" s="37" t="s">
        <v>491</v>
      </c>
    </row>
    <row r="1047208" customFormat="false" ht="15.75" hidden="false" customHeight="true" outlineLevel="0" collapsed="false">
      <c r="A1047208" s="37" t="s">
        <v>479</v>
      </c>
      <c r="B1047208" s="37" t="s">
        <v>57</v>
      </c>
      <c r="C1047208" s="92" t="n">
        <v>44945</v>
      </c>
      <c r="D1047208" s="37" t="s">
        <v>105</v>
      </c>
      <c r="E1047208" s="37" t="s">
        <v>370</v>
      </c>
      <c r="F1047208" s="37" t="s">
        <v>489</v>
      </c>
      <c r="G1047208" s="5" t="s">
        <v>61</v>
      </c>
      <c r="H1047208" s="39" t="n">
        <v>2500000000</v>
      </c>
      <c r="I1047208" s="37" t="s">
        <v>178</v>
      </c>
      <c r="J1047208" s="7" t="str">
        <f aca="false">VLOOKUP($I1047208,'[1]Price List, Weapons &amp; Items'!B$1:C$1048576,2,0)</f>
        <v>Military equipment</v>
      </c>
      <c r="K1047208" s="7" t="str">
        <f aca="false">IF(I1047208=".",I1047208,VLOOKUP($I1047208,'[1]Price List, Weapons &amp; Items'!B$1:D$1048576,3,0))</f>
        <v>Military equipment</v>
      </c>
      <c r="L1047208" s="8" t="n">
        <f aca="false">VLOOKUP(I1047208,'[1]Price List, Weapons &amp; Items'!B$1:E$1048576,4,0)</f>
        <v>0</v>
      </c>
      <c r="M1047208" s="9" t="s">
        <v>166</v>
      </c>
      <c r="N1047208" s="9" t="s">
        <v>166</v>
      </c>
      <c r="O1047208" s="9" t="n">
        <f aca="false">VLOOKUP($I1047208,'[1]Price List, Weapons &amp; Items'!B$1:G$1048576,6,0)</f>
        <v>90</v>
      </c>
      <c r="P1047208" s="6" t="str">
        <f aca="false">IF(TYPE(M1047208)=1,IF(TYPE(O1047208)=1,M1047208*O1047208,"No price"),".")</f>
        <v>.</v>
      </c>
      <c r="Q1047208" s="6" t="str">
        <f aca="false">IF(TYPE(N1047208)=1,IF(TYPE(O1047208)=1,N1047208*O1047208,"No price"),".")</f>
        <v>.</v>
      </c>
      <c r="R1047208" s="6" t="str">
        <f aca="false">IF(AG1047208=1,IF(H1047208&lt;&gt;"Not given",H1047208,IF(TYPE(H1047208)=2,IF(SUMIFS(#REF!,#REF!,A1047208)&gt;0,SUMIFS(#REF!,#REF!,A1047208),"."),"Format error")),"")</f>
        <v/>
      </c>
      <c r="S1047208" s="6" t="str">
        <f aca="false">IF(AND(AG1047208=1,R1047208&lt;&gt;".")=TRUE(),R1047208/VLOOKUP(G1047208,'[1]Exchange Rates'!B$1:C$1048576,2,0),IF(R1047208=".",".",""))</f>
        <v/>
      </c>
      <c r="T1047208" s="6" t="str">
        <f aca="false">IF(AG1047208=1,IF(AI1047208="Value is not given at all",".",IF(AI1047208="Value is given by the source",S1047208,IF(AI1047208="Value is calculated with prices",(IF(SUMIFS(#REF!,#REF!,A1047208)&gt;0,SUMIFS(#REF!,#REF!,A1047208),"."))/VLOOKUP("USD",'[1]Exchange Rates'!B$1:C$1048576,2,0),"Error with coding"))),"")</f>
        <v/>
      </c>
      <c r="U1047208" s="43" t="s">
        <v>63</v>
      </c>
      <c r="V1047208" s="34" t="s">
        <v>490</v>
      </c>
      <c r="W1047208" s="34" t="s">
        <v>108</v>
      </c>
      <c r="X1047208" s="37" t="s">
        <v>62</v>
      </c>
      <c r="Y1047208" s="37" t="s">
        <v>62</v>
      </c>
      <c r="Z1047208" s="43" t="n">
        <v>0</v>
      </c>
      <c r="AA1047208" s="43" t="n">
        <v>0</v>
      </c>
      <c r="AB1047208" s="5" t="n">
        <f aca="false">IF(AND(D1047208="Humanitarian", AE1047208&lt;&gt;"."), 1, 0)</f>
        <v>0</v>
      </c>
      <c r="AC1047208" s="5" t="n">
        <f aca="false">IF(OR(M1047208="undisclosed", M1047208="."), 0, IF(M1047208=N1047208, 1, 0))</f>
        <v>0</v>
      </c>
      <c r="AD1047208" s="5" t="n">
        <v>0</v>
      </c>
      <c r="AE1047208" s="37" t="s">
        <v>62</v>
      </c>
      <c r="AF1047208" s="12" t="str">
        <f aca="false">""</f>
        <v/>
      </c>
      <c r="AG1047208" s="36" t="n">
        <v>0</v>
      </c>
      <c r="AH1047208" s="43" t="s">
        <v>66</v>
      </c>
      <c r="AI1047208" s="43" t="s">
        <v>67</v>
      </c>
      <c r="AJ1047208" s="36" t="n">
        <v>1</v>
      </c>
      <c r="AK1047208" s="36" t="n">
        <v>13</v>
      </c>
      <c r="AL1047208" s="36" t="n">
        <v>0</v>
      </c>
      <c r="AM1047208" s="36" t="n">
        <f aca="false">IF(OR(AN1047208="2022-2023",AN1047208=2022), 1, 0)</f>
        <v>1</v>
      </c>
      <c r="AN1047208" s="36" t="s">
        <v>68</v>
      </c>
      <c r="AO1047208" s="36" t="n">
        <f aca="false">VLOOKUP($I1047208,'[1]Price List, Weapons &amp; Items'!B$1:F$1048576,5,0)</f>
        <v>0</v>
      </c>
      <c r="AP1047208" s="36" t="n">
        <f aca="false">IF(AND(AO1047208=1,M1047208="undisclosed")=TRUE(),1,0)</f>
        <v>0</v>
      </c>
      <c r="AQ1047208" s="36" t="n">
        <f aca="false">IF(AND(AO1047208=1,N1047208="undisclosed")=TRUE(),1,0)</f>
        <v>0</v>
      </c>
      <c r="AR1047208" s="36" t="n">
        <f aca="false">IFERROR(IF(SEARCH("ammuni",I1047208,1)&gt;0,1,0),0)</f>
        <v>0</v>
      </c>
      <c r="AS1047208" s="5" t="str">
        <f aca="false">VLOOKUP($I1047208,'[1]Price List, Weapons &amp; Items'!B$1:L$1048576,COLUMN('[1]Price List, Weapons &amp; Items'!$J$11)-1,0)</f>
        <v>Media reports (incl. social media)</v>
      </c>
      <c r="AT1047208" s="5" t="str">
        <f aca="false">IF(I1047208=".",".",VLOOKUP($I1047208,'[1]Price List, Weapons &amp; Items'!B$1:J$1048576,3,0))</f>
        <v>Military equipment</v>
      </c>
      <c r="AU1047208" s="13" t="str">
        <f aca="true">IF(AG1047208=1,(OFFSET(I1047208,0,0,COUNTIF(#REF!,A1047208),1)),"")</f>
        <v/>
      </c>
      <c r="AV1047208" s="5" t="str">
        <f aca="false">VLOOKUP($I1047208,'[1]Price List, Weapons &amp; Items'!B$1:L$1048576,COLUMN('[1]Price List, Weapons &amp; Items'!$L$11)-1,0)</f>
        <v>no price, 0 count</v>
      </c>
      <c r="AW1047208" s="5" t="n">
        <f aca="false">IF(U1047208="Yes",1,0)</f>
        <v>1</v>
      </c>
      <c r="AX1047208" s="5" t="n">
        <f aca="false">IF(D1047208="Military",IF(OR(IFERROR(SEARCH("equipment",E1047208,1),0)&gt;0,IFERROR(SEARCH("weapons",E1047208,1),0)&gt;0),1,0),0)</f>
        <v>1</v>
      </c>
      <c r="AY1047208" s="5" t="str">
        <f aca="false">IFERROR(IF(VALUE(TEXT(C1047208,"mm"))=IF(AK1047208&gt;12,AK1047208-12,AK1047208),".",IF(TEXT(C1047208,"mm")="01",".",1)),"Value is not in date format")</f>
        <v>.</v>
      </c>
      <c r="AZ1047208" s="5" t="str">
        <f aca="false">IF(AND(A1047208=A1047207,C1047208=C1047207)=TRUE(),IF(F1047208=F1047207,".","1"),".")</f>
        <v>.</v>
      </c>
      <c r="BA1047208" s="5" t="str">
        <f aca="false">IF(AND(_xlfn.ISFORMULA(R1047208),_xlfn.ISFORMULA(S1047208),_xlfn.ISFORMULA(T1047208))=TRUE(),".",1)</f>
        <v>.</v>
      </c>
      <c r="BB1047208" s="5" t="str">
        <f aca="false">IF(T1047208&lt;&gt;".",IF(T1047208&gt;S1047208,1,"."),".")</f>
        <v>.</v>
      </c>
      <c r="BC1047208" s="5" t="n">
        <f aca="false">IFERROR(VLOOKUP(B1047208,'[1]Share, Heavy Weapons to Ukraine'!B$1:AA$1048576,COLUMN('[1]Share, Heavy Weapons to Ukraine'!C1047217)-1,0),0)</f>
        <v>1</v>
      </c>
      <c r="BD1047208" s="5" t="n">
        <f aca="false">VLOOKUP(Sheet1!B1047208,'[1]Country Summary (€)'!B$1:F$1048576,COLUMN('[1]Country Summary (€)'!C1047218)-1,FALSE())</f>
        <v>0</v>
      </c>
      <c r="BE1047208" s="5" t="str">
        <f aca="false">IF(AND(AG1047208=1,D1047208="Military",H1047208&lt;&gt;"Not given")=TRUE(),IF(SUMIFS(#REF!,#REF!,A1047208)&gt;0,ABS((SUMIFS(#REF!,#REF!,A1047208)/VLOOKUP("USD",'[1]Exchange Rates'!B$1:C$1048576,2,0)))/S1047208,"."),".")</f>
        <v>.</v>
      </c>
      <c r="BF1047208" s="1" t="str">
        <f aca="false">IF(AND(AG1047208=1,D1047208="Military",H1047208&lt;&gt;"Not given")=TRUE(),IF(SUMIFS(#REF!,#REF!,A1047208)&gt;0,IF((ABS((SUMIFS(#REF!,#REF!,A1047208)/VLOOKUP("USD",'[1]Exchange Rates'!B$1:C$1048576,2,0)))/S1047208)&gt;1,(SUMIFS(#REF!,#REF!,A1047208)-S1047208)/S1047208,(S1047208-SUMIFS(#REF!,#REF!,A1047208))/SUMIFS(#REF!,#REF!,A1047208)),"."),".")</f>
        <v>.</v>
      </c>
      <c r="BG1047208" s="37" t="s">
        <v>491</v>
      </c>
      <c r="BH1047208" s="37" t="s">
        <v>491</v>
      </c>
      <c r="BI1047208" s="37" t="s">
        <v>491</v>
      </c>
      <c r="BJ1047208" s="37" t="s">
        <v>491</v>
      </c>
      <c r="BK1047208" s="37" t="s">
        <v>491</v>
      </c>
      <c r="BL1047208" s="37" t="s">
        <v>491</v>
      </c>
      <c r="BM1047208" s="37" t="s">
        <v>491</v>
      </c>
      <c r="BN1047208" s="37" t="s">
        <v>491</v>
      </c>
      <c r="BO1047208" s="37" t="s">
        <v>491</v>
      </c>
      <c r="BP1047208" s="37" t="s">
        <v>491</v>
      </c>
      <c r="BQ1047208" s="37" t="s">
        <v>491</v>
      </c>
      <c r="BR1047208" s="37" t="s">
        <v>491</v>
      </c>
      <c r="BS1047208" s="37" t="s">
        <v>491</v>
      </c>
      <c r="BT1047208" s="37" t="s">
        <v>491</v>
      </c>
      <c r="BU1047208" s="37" t="s">
        <v>491</v>
      </c>
      <c r="BV1047208" s="37" t="s">
        <v>491</v>
      </c>
      <c r="BW1047208" s="37" t="s">
        <v>491</v>
      </c>
      <c r="BX1047208" s="37" t="s">
        <v>491</v>
      </c>
    </row>
    <row r="1047209" customFormat="false" ht="15.75" hidden="false" customHeight="true" outlineLevel="0" collapsed="false">
      <c r="A1047209" s="37" t="s">
        <v>479</v>
      </c>
      <c r="B1047209" s="37" t="s">
        <v>57</v>
      </c>
      <c r="C1047209" s="92" t="n">
        <v>44945</v>
      </c>
      <c r="D1047209" s="37" t="s">
        <v>105</v>
      </c>
      <c r="E1047209" s="37" t="s">
        <v>370</v>
      </c>
      <c r="F1047209" s="37" t="s">
        <v>489</v>
      </c>
      <c r="G1047209" s="5" t="s">
        <v>61</v>
      </c>
      <c r="H1047209" s="39" t="n">
        <v>2500000000</v>
      </c>
      <c r="I1047209" s="37" t="s">
        <v>497</v>
      </c>
      <c r="J1047209" s="7" t="str">
        <f aca="false">VLOOKUP($I1047209,'[1]Price List, Weapons &amp; Items'!B$1:C$1048576,2,0)</f>
        <v>Light armaments &amp; infantry</v>
      </c>
      <c r="K1047209" s="7" t="str">
        <f aca="false">IF(I1047209=".",I1047209,VLOOKUP($I1047209,'[1]Price List, Weapons &amp; Items'!B$1:D$1048576,3,0))</f>
        <v>Explosive</v>
      </c>
      <c r="L1047209" s="8" t="n">
        <f aca="false">VLOOKUP(I1047209,'[1]Price List, Weapons &amp; Items'!B$1:E$1048576,4,0)</f>
        <v>0</v>
      </c>
      <c r="M1047209" s="9" t="s">
        <v>166</v>
      </c>
      <c r="N1047209" s="9" t="s">
        <v>166</v>
      </c>
      <c r="O1047209" s="9" t="n">
        <f aca="false">VLOOKUP($I1047209,'[1]Price List, Weapons &amp; Items'!B$1:G$1048576,6,0)</f>
        <v>223.15</v>
      </c>
      <c r="P1047209" s="6" t="str">
        <f aca="false">IF(TYPE(M1047209)=1,IF(TYPE(O1047209)=1,M1047209*O1047209,"No price"),".")</f>
        <v>.</v>
      </c>
      <c r="Q1047209" s="6" t="str">
        <f aca="false">IF(TYPE(N1047209)=1,IF(TYPE(O1047209)=1,N1047209*O1047209,"No price"),".")</f>
        <v>.</v>
      </c>
      <c r="R1047209" s="6" t="str">
        <f aca="false">IF(AG1047209=1,IF(H1047209&lt;&gt;"Not given",H1047209,IF(TYPE(H1047209)=2,IF(SUMIFS(#REF!,#REF!,A1047209)&gt;0,SUMIFS(#REF!,#REF!,A1047209),"."),"Format error")),"")</f>
        <v/>
      </c>
      <c r="S1047209" s="6" t="str">
        <f aca="false">IF(AND(AG1047209=1,R1047209&lt;&gt;".")=TRUE(),R1047209/VLOOKUP(G1047209,'[1]Exchange Rates'!B$1:C$1048576,2,0),IF(R1047209=".",".",""))</f>
        <v/>
      </c>
      <c r="T1047209" s="6" t="str">
        <f aca="false">IF(AG1047209=1,IF(AI1047209="Value is not given at all",".",IF(AI1047209="Value is given by the source",S1047209,IF(AI1047209="Value is calculated with prices",(IF(SUMIFS(#REF!,#REF!,A1047209)&gt;0,SUMIFS(#REF!,#REF!,A1047209),"."))/VLOOKUP("USD",'[1]Exchange Rates'!B$1:C$1048576,2,0),"Error with coding"))),"")</f>
        <v/>
      </c>
      <c r="U1047209" s="43" t="s">
        <v>63</v>
      </c>
      <c r="V1047209" s="34" t="s">
        <v>490</v>
      </c>
      <c r="W1047209" s="34" t="s">
        <v>108</v>
      </c>
      <c r="X1047209" s="37" t="s">
        <v>62</v>
      </c>
      <c r="Y1047209" s="37" t="s">
        <v>62</v>
      </c>
      <c r="Z1047209" s="43" t="n">
        <v>0</v>
      </c>
      <c r="AA1047209" s="43" t="n">
        <v>0</v>
      </c>
      <c r="AB1047209" s="5" t="n">
        <f aca="false">IF(AND(D1047209="Humanitarian", AE1047209&lt;&gt;"."), 1, 0)</f>
        <v>0</v>
      </c>
      <c r="AC1047209" s="5" t="n">
        <f aca="false">IF(OR(M1047209="undisclosed", M1047209="."), 0, IF(M1047209=N1047209, 1, 0))</f>
        <v>0</v>
      </c>
      <c r="AD1047209" s="5" t="n">
        <v>0</v>
      </c>
      <c r="AE1047209" s="37" t="s">
        <v>62</v>
      </c>
      <c r="AF1047209" s="12" t="str">
        <f aca="false">""</f>
        <v/>
      </c>
      <c r="AG1047209" s="36" t="n">
        <v>0</v>
      </c>
      <c r="AH1047209" s="43" t="s">
        <v>66</v>
      </c>
      <c r="AI1047209" s="43" t="s">
        <v>67</v>
      </c>
      <c r="AJ1047209" s="36" t="n">
        <v>1</v>
      </c>
      <c r="AK1047209" s="36" t="n">
        <v>13</v>
      </c>
      <c r="AL1047209" s="36" t="n">
        <v>0</v>
      </c>
      <c r="AM1047209" s="36" t="n">
        <f aca="false">IF(OR(AN1047209="2022-2023",AN1047209=2022), 1, 0)</f>
        <v>1</v>
      </c>
      <c r="AN1047209" s="36" t="s">
        <v>68</v>
      </c>
      <c r="AO1047209" s="36" t="n">
        <f aca="false">VLOOKUP($I1047209,'[1]Price List, Weapons &amp; Items'!B$1:F$1048576,5,0)</f>
        <v>0</v>
      </c>
      <c r="AP1047209" s="36" t="n">
        <f aca="false">IF(AND(AO1047209=1,M1047209="undisclosed")=TRUE(),1,0)</f>
        <v>0</v>
      </c>
      <c r="AQ1047209" s="36" t="n">
        <f aca="false">IF(AND(AO1047209=1,N1047209="undisclosed")=TRUE(),1,0)</f>
        <v>0</v>
      </c>
      <c r="AR1047209" s="36" t="n">
        <f aca="false">IFERROR(IF(SEARCH("ammuni",I1047209,1)&gt;0,1,0),0)</f>
        <v>0</v>
      </c>
      <c r="AS1047209" s="5" t="str">
        <f aca="false">VLOOKUP($I1047209,'[1]Price List, Weapons &amp; Items'!B$1:L$1048576,COLUMN('[1]Price List, Weapons &amp; Items'!$J$11)-1,0)</f>
        <v>Miscellaneous</v>
      </c>
      <c r="AT1047209" s="5" t="str">
        <f aca="false">IF(I1047209=".",".",VLOOKUP($I1047209,'[1]Price List, Weapons &amp; Items'!B$1:J$1048576,3,0))</f>
        <v>Explosive</v>
      </c>
      <c r="AU1047209" s="13" t="str">
        <f aca="true">IF(AG1047209=1,(OFFSET(I1047209,0,0,COUNTIF(#REF!,A1047209),1)),"")</f>
        <v/>
      </c>
      <c r="AV1047209" s="5" t="str">
        <f aca="false">VLOOKUP($I1047209,'[1]Price List, Weapons &amp; Items'!B$1:L$1048576,COLUMN('[1]Price List, Weapons &amp; Items'!$L$11)-1,0)</f>
        <v>no price, 0 count</v>
      </c>
      <c r="AW1047209" s="5" t="n">
        <f aca="false">IF(U1047209="Yes",1,0)</f>
        <v>1</v>
      </c>
      <c r="AX1047209" s="5" t="n">
        <f aca="false">IF(D1047209="Military",IF(OR(IFERROR(SEARCH("equipment",E1047209,1),0)&gt;0,IFERROR(SEARCH("weapons",E1047209,1),0)&gt;0),1,0),0)</f>
        <v>1</v>
      </c>
      <c r="AY1047209" s="5" t="str">
        <f aca="false">IFERROR(IF(VALUE(TEXT(C1047209,"mm"))=IF(AK1047209&gt;12,AK1047209-12,AK1047209),".",IF(TEXT(C1047209,"mm")="01",".",1)),"Value is not in date format")</f>
        <v>.</v>
      </c>
      <c r="AZ1047209" s="5" t="str">
        <f aca="false">IF(AND(A1047209=A1047208,C1047209=C1047208)=TRUE(),IF(F1047209=F1047208,".","1"),".")</f>
        <v>.</v>
      </c>
      <c r="BA1047209" s="5" t="str">
        <f aca="false">IF(AND(_xlfn.ISFORMULA(R1047209),_xlfn.ISFORMULA(S1047209),_xlfn.ISFORMULA(T1047209))=TRUE(),".",1)</f>
        <v>.</v>
      </c>
      <c r="BB1047209" s="5" t="str">
        <f aca="false">IF(T1047209&lt;&gt;".",IF(T1047209&gt;S1047209,1,"."),".")</f>
        <v>.</v>
      </c>
      <c r="BC1047209" s="5" t="n">
        <f aca="false">IFERROR(VLOOKUP(B1047209,'[1]Share, Heavy Weapons to Ukraine'!B$1:AA$1048576,COLUMN('[1]Share, Heavy Weapons to Ukraine'!C1047218)-1,0),0)</f>
        <v>1</v>
      </c>
      <c r="BD1047209" s="5" t="n">
        <f aca="false">VLOOKUP(Sheet1!B1047209,'[1]Country Summary (€)'!B$1:F$1048576,COLUMN('[1]Country Summary (€)'!C1047219)-1,FALSE())</f>
        <v>0</v>
      </c>
      <c r="BE1047209" s="5" t="str">
        <f aca="false">IF(AND(AG1047209=1,D1047209="Military",H1047209&lt;&gt;"Not given")=TRUE(),IF(SUMIFS(#REF!,#REF!,A1047209)&gt;0,ABS((SUMIFS(#REF!,#REF!,A1047209)/VLOOKUP("USD",'[1]Exchange Rates'!B$1:C$1048576,2,0)))/S1047209,"."),".")</f>
        <v>.</v>
      </c>
      <c r="BF1047209" s="1" t="str">
        <f aca="false">IF(AND(AG1047209=1,D1047209="Military",H1047209&lt;&gt;"Not given")=TRUE(),IF(SUMIFS(#REF!,#REF!,A1047209)&gt;0,IF((ABS((SUMIFS(#REF!,#REF!,A1047209)/VLOOKUP("USD",'[1]Exchange Rates'!B$1:C$1048576,2,0)))/S1047209)&gt;1,(SUMIFS(#REF!,#REF!,A1047209)-S1047209)/S1047209,(S1047209-SUMIFS(#REF!,#REF!,A1047209))/SUMIFS(#REF!,#REF!,A1047209)),"."),".")</f>
        <v>.</v>
      </c>
      <c r="BG1047209" s="37" t="s">
        <v>491</v>
      </c>
      <c r="BH1047209" s="37" t="s">
        <v>491</v>
      </c>
      <c r="BI1047209" s="37" t="s">
        <v>491</v>
      </c>
      <c r="BJ1047209" s="37" t="s">
        <v>491</v>
      </c>
      <c r="BK1047209" s="37" t="s">
        <v>491</v>
      </c>
      <c r="BL1047209" s="37" t="s">
        <v>491</v>
      </c>
      <c r="BM1047209" s="37" t="s">
        <v>491</v>
      </c>
      <c r="BN1047209" s="37" t="s">
        <v>491</v>
      </c>
      <c r="BO1047209" s="37" t="s">
        <v>491</v>
      </c>
      <c r="BP1047209" s="37" t="s">
        <v>491</v>
      </c>
      <c r="BQ1047209" s="37" t="s">
        <v>491</v>
      </c>
      <c r="BR1047209" s="37" t="s">
        <v>491</v>
      </c>
      <c r="BS1047209" s="37" t="s">
        <v>491</v>
      </c>
      <c r="BT1047209" s="37" t="s">
        <v>491</v>
      </c>
      <c r="BU1047209" s="37" t="s">
        <v>491</v>
      </c>
      <c r="BV1047209" s="37" t="s">
        <v>491</v>
      </c>
      <c r="BW1047209" s="37" t="s">
        <v>491</v>
      </c>
      <c r="BX1047209" s="37" t="s">
        <v>491</v>
      </c>
    </row>
    <row r="1047210" customFormat="false" ht="15.75" hidden="false" customHeight="true" outlineLevel="0" collapsed="false">
      <c r="A1047210" s="37" t="s">
        <v>479</v>
      </c>
      <c r="B1047210" s="37" t="s">
        <v>57</v>
      </c>
      <c r="C1047210" s="92" t="n">
        <v>44945</v>
      </c>
      <c r="D1047210" s="37" t="s">
        <v>105</v>
      </c>
      <c r="E1047210" s="37" t="s">
        <v>370</v>
      </c>
      <c r="F1047210" s="37" t="s">
        <v>489</v>
      </c>
      <c r="G1047210" s="5" t="s">
        <v>61</v>
      </c>
      <c r="H1047210" s="39" t="n">
        <v>2500000000</v>
      </c>
      <c r="I1047210" s="37" t="s">
        <v>319</v>
      </c>
      <c r="J1047210" s="7" t="str">
        <f aca="false">VLOOKUP($I1047210,'[1]Price List, Weapons &amp; Items'!B$1:C$1048576,2,0)</f>
        <v>Military equipment</v>
      </c>
      <c r="K1047210" s="7" t="str">
        <f aca="false">IF(I1047210=".",I1047210,VLOOKUP($I1047210,'[1]Price List, Weapons &amp; Items'!B$1:D$1048576,3,0))</f>
        <v>Military equipment</v>
      </c>
      <c r="L1047210" s="8" t="n">
        <f aca="false">VLOOKUP(I1047210,'[1]Price List, Weapons &amp; Items'!B$1:E$1048576,4,0)</f>
        <v>0</v>
      </c>
      <c r="M1047210" s="9" t="s">
        <v>166</v>
      </c>
      <c r="N1047210" s="9" t="s">
        <v>166</v>
      </c>
      <c r="O1047210" s="9" t="n">
        <f aca="false">VLOOKUP($I1047210,'[1]Price List, Weapons &amp; Items'!B$1:G$1048576,6,0)</f>
        <v>2320</v>
      </c>
      <c r="P1047210" s="6" t="str">
        <f aca="false">IF(TYPE(M1047210)=1,IF(TYPE(O1047210)=1,M1047210*O1047210,"No price"),".")</f>
        <v>.</v>
      </c>
      <c r="Q1047210" s="6" t="str">
        <f aca="false">IF(TYPE(N1047210)=1,IF(TYPE(O1047210)=1,N1047210*O1047210,"No price"),".")</f>
        <v>.</v>
      </c>
      <c r="R1047210" s="6" t="str">
        <f aca="false">IF(AG1047210=1,IF(H1047210&lt;&gt;"Not given",H1047210,IF(TYPE(H1047210)=2,IF(SUMIFS(#REF!,#REF!,A1047210)&gt;0,SUMIFS(#REF!,#REF!,A1047210),"."),"Format error")),"")</f>
        <v/>
      </c>
      <c r="S1047210" s="6" t="str">
        <f aca="false">IF(AND(AG1047210=1,R1047210&lt;&gt;".")=TRUE(),R1047210/VLOOKUP(G1047210,'[1]Exchange Rates'!B$1:C$1048576,2,0),IF(R1047210=".",".",""))</f>
        <v/>
      </c>
      <c r="T1047210" s="6" t="str">
        <f aca="false">IF(AG1047210=1,IF(AI1047210="Value is not given at all",".",IF(AI1047210="Value is given by the source",S1047210,IF(AI1047210="Value is calculated with prices",(IF(SUMIFS(#REF!,#REF!,A1047210)&gt;0,SUMIFS(#REF!,#REF!,A1047210),"."))/VLOOKUP("USD",'[1]Exchange Rates'!B$1:C$1048576,2,0),"Error with coding"))),"")</f>
        <v/>
      </c>
      <c r="U1047210" s="43" t="s">
        <v>63</v>
      </c>
      <c r="V1047210" s="34" t="s">
        <v>490</v>
      </c>
      <c r="W1047210" s="34" t="s">
        <v>108</v>
      </c>
      <c r="X1047210" s="37" t="s">
        <v>62</v>
      </c>
      <c r="Y1047210" s="37" t="s">
        <v>62</v>
      </c>
      <c r="Z1047210" s="43" t="n">
        <v>0</v>
      </c>
      <c r="AA1047210" s="43" t="n">
        <v>0</v>
      </c>
      <c r="AB1047210" s="5" t="n">
        <f aca="false">IF(AND(D1047210="Humanitarian", AE1047210&lt;&gt;"."), 1, 0)</f>
        <v>0</v>
      </c>
      <c r="AC1047210" s="5" t="n">
        <f aca="false">IF(OR(M1047210="undisclosed", M1047210="."), 0, IF(M1047210=N1047210, 1, 0))</f>
        <v>0</v>
      </c>
      <c r="AD1047210" s="5" t="n">
        <v>0</v>
      </c>
      <c r="AE1047210" s="37" t="s">
        <v>62</v>
      </c>
      <c r="AF1047210" s="12" t="str">
        <f aca="false">""</f>
        <v/>
      </c>
      <c r="AG1047210" s="36" t="n">
        <v>0</v>
      </c>
      <c r="AH1047210" s="43" t="s">
        <v>66</v>
      </c>
      <c r="AI1047210" s="43" t="s">
        <v>67</v>
      </c>
      <c r="AJ1047210" s="36" t="n">
        <v>1</v>
      </c>
      <c r="AK1047210" s="36" t="n">
        <v>13</v>
      </c>
      <c r="AL1047210" s="36" t="n">
        <v>0</v>
      </c>
      <c r="AM1047210" s="36" t="n">
        <f aca="false">IF(OR(AN1047210="2022-2023",AN1047210=2022), 1, 0)</f>
        <v>1</v>
      </c>
      <c r="AN1047210" s="36" t="s">
        <v>68</v>
      </c>
      <c r="AO1047210" s="36" t="n">
        <f aca="false">VLOOKUP($I1047210,'[1]Price List, Weapons &amp; Items'!B$1:F$1048576,5,0)</f>
        <v>0</v>
      </c>
      <c r="AP1047210" s="36" t="n">
        <f aca="false">IF(AND(AO1047210=1,M1047210="undisclosed")=TRUE(),1,0)</f>
        <v>0</v>
      </c>
      <c r="AQ1047210" s="36" t="n">
        <f aca="false">IF(AND(AO1047210=1,N1047210="undisclosed")=TRUE(),1,0)</f>
        <v>0</v>
      </c>
      <c r="AR1047210" s="36" t="n">
        <f aca="false">IFERROR(IF(SEARCH("ammuni",I1047210,1)&gt;0,1,0),0)</f>
        <v>0</v>
      </c>
      <c r="AS1047210" s="5" t="str">
        <f aca="false">VLOOKUP($I1047210,'[1]Price List, Weapons &amp; Items'!B$1:L$1048576,COLUMN('[1]Price List, Weapons &amp; Items'!$J$11)-1,0)</f>
        <v>Media reports (incl. social media)</v>
      </c>
      <c r="AT1047210" s="5" t="str">
        <f aca="false">IF(I1047210=".",".",VLOOKUP($I1047210,'[1]Price List, Weapons &amp; Items'!B$1:J$1048576,3,0))</f>
        <v>Military equipment</v>
      </c>
      <c r="AU1047210" s="13" t="str">
        <f aca="true">IF(AG1047210=1,(OFFSET(I1047210,0,0,COUNTIF(#REF!,A1047210),1)),"")</f>
        <v/>
      </c>
      <c r="AV1047210" s="5" t="n">
        <f aca="false">VLOOKUP($I1047210,'[1]Price List, Weapons &amp; Items'!B$1:L$1048576,COLUMN('[1]Price List, Weapons &amp; Items'!$L$11)-1,0)</f>
        <v>0</v>
      </c>
      <c r="AW1047210" s="5" t="n">
        <f aca="false">IF(U1047210="Yes",1,0)</f>
        <v>1</v>
      </c>
      <c r="AX1047210" s="5" t="n">
        <f aca="false">IF(D1047210="Military",IF(OR(IFERROR(SEARCH("equipment",E1047210,1),0)&gt;0,IFERROR(SEARCH("weapons",E1047210,1),0)&gt;0),1,0),0)</f>
        <v>1</v>
      </c>
      <c r="AY1047210" s="5" t="str">
        <f aca="false">IFERROR(IF(VALUE(TEXT(C1047210,"mm"))=IF(AK1047210&gt;12,AK1047210-12,AK1047210),".",IF(TEXT(C1047210,"mm")="01",".",1)),"Value is not in date format")</f>
        <v>.</v>
      </c>
      <c r="AZ1047210" s="5" t="str">
        <f aca="false">IF(AND(A1047210=A1047209,C1047210=C1047209)=TRUE(),IF(F1047210=F1047209,".","1"),".")</f>
        <v>.</v>
      </c>
      <c r="BA1047210" s="5" t="str">
        <f aca="false">IF(AND(_xlfn.ISFORMULA(R1047210),_xlfn.ISFORMULA(S1047210),_xlfn.ISFORMULA(T1047210))=TRUE(),".",1)</f>
        <v>.</v>
      </c>
      <c r="BB1047210" s="5" t="str">
        <f aca="false">IF(T1047210&lt;&gt;".",IF(T1047210&gt;S1047210,1,"."),".")</f>
        <v>.</v>
      </c>
      <c r="BC1047210" s="5" t="n">
        <f aca="false">IFERROR(VLOOKUP(B1047210,'[1]Share, Heavy Weapons to Ukraine'!B$1:AA$1048576,COLUMN('[1]Share, Heavy Weapons to Ukraine'!C1047219)-1,0),0)</f>
        <v>1</v>
      </c>
      <c r="BD1047210" s="5" t="n">
        <f aca="false">VLOOKUP(Sheet1!B1047210,'[1]Country Summary (€)'!B$1:F$1048576,COLUMN('[1]Country Summary (€)'!C1047220)-1,FALSE())</f>
        <v>0</v>
      </c>
      <c r="BE1047210" s="5" t="str">
        <f aca="false">IF(AND(AG1047210=1,D1047210="Military",H1047210&lt;&gt;"Not given")=TRUE(),IF(SUMIFS(#REF!,#REF!,A1047210)&gt;0,ABS((SUMIFS(#REF!,#REF!,A1047210)/VLOOKUP("USD",'[1]Exchange Rates'!B$1:C$1048576,2,0)))/S1047210,"."),".")</f>
        <v>.</v>
      </c>
      <c r="BF1047210" s="1" t="str">
        <f aca="false">IF(AND(AG1047210=1,D1047210="Military",H1047210&lt;&gt;"Not given")=TRUE(),IF(SUMIFS(#REF!,#REF!,A1047210)&gt;0,IF((ABS((SUMIFS(#REF!,#REF!,A1047210)/VLOOKUP("USD",'[1]Exchange Rates'!B$1:C$1048576,2,0)))/S1047210)&gt;1,(SUMIFS(#REF!,#REF!,A1047210)-S1047210)/S1047210,(S1047210-SUMIFS(#REF!,#REF!,A1047210))/SUMIFS(#REF!,#REF!,A1047210)),"."),".")</f>
        <v>.</v>
      </c>
      <c r="BG1047210" s="37" t="s">
        <v>491</v>
      </c>
      <c r="BH1047210" s="37" t="s">
        <v>491</v>
      </c>
      <c r="BI1047210" s="37" t="s">
        <v>491</v>
      </c>
      <c r="BJ1047210" s="37" t="s">
        <v>491</v>
      </c>
      <c r="BK1047210" s="37" t="s">
        <v>491</v>
      </c>
      <c r="BL1047210" s="37" t="s">
        <v>491</v>
      </c>
      <c r="BM1047210" s="37" t="s">
        <v>491</v>
      </c>
      <c r="BN1047210" s="37" t="s">
        <v>491</v>
      </c>
      <c r="BO1047210" s="37" t="s">
        <v>491</v>
      </c>
      <c r="BP1047210" s="37" t="s">
        <v>491</v>
      </c>
      <c r="BQ1047210" s="37" t="s">
        <v>491</v>
      </c>
      <c r="BR1047210" s="37" t="s">
        <v>491</v>
      </c>
      <c r="BS1047210" s="37" t="s">
        <v>491</v>
      </c>
      <c r="BT1047210" s="37" t="s">
        <v>491</v>
      </c>
      <c r="BU1047210" s="37" t="s">
        <v>491</v>
      </c>
      <c r="BV1047210" s="37" t="s">
        <v>491</v>
      </c>
      <c r="BW1047210" s="37" t="s">
        <v>491</v>
      </c>
      <c r="BX1047210" s="37" t="s">
        <v>491</v>
      </c>
    </row>
    <row r="1047211" customFormat="false" ht="15.75" hidden="false" customHeight="true" outlineLevel="0" collapsed="false">
      <c r="A1047211" s="37" t="s">
        <v>479</v>
      </c>
      <c r="B1047211" s="37" t="s">
        <v>57</v>
      </c>
      <c r="C1047211" s="92" t="n">
        <v>44945</v>
      </c>
      <c r="D1047211" s="37" t="s">
        <v>105</v>
      </c>
      <c r="E1047211" s="37" t="s">
        <v>370</v>
      </c>
      <c r="F1047211" s="37" t="s">
        <v>489</v>
      </c>
      <c r="G1047211" s="5" t="s">
        <v>61</v>
      </c>
      <c r="H1047211" s="39" t="n">
        <v>2500000000</v>
      </c>
      <c r="I1047211" s="37" t="s">
        <v>368</v>
      </c>
      <c r="J1047211" s="7" t="str">
        <f aca="false">VLOOKUP($I1047211,'[1]Price List, Weapons &amp; Items'!B$1:C$1048576,2,0)</f>
        <v>Military equipment</v>
      </c>
      <c r="K1047211" s="7" t="str">
        <f aca="false">IF(I1047211=".",I1047211,VLOOKUP($I1047211,'[1]Price List, Weapons &amp; Items'!B$1:D$1048576,3,0))</f>
        <v>spare parts</v>
      </c>
      <c r="L1047211" s="8" t="n">
        <f aca="false">VLOOKUP(I1047211,'[1]Price List, Weapons &amp; Items'!B$1:E$1048576,4,0)</f>
        <v>0</v>
      </c>
      <c r="M1047211" s="9" t="s">
        <v>166</v>
      </c>
      <c r="N1047211" s="9" t="s">
        <v>166</v>
      </c>
      <c r="O1047211" s="9" t="str">
        <f aca="false">VLOOKUP($I1047211,'[1]Price List, Weapons &amp; Items'!B$1:G$1048576,6,0)</f>
        <v>.</v>
      </c>
      <c r="P1047211" s="6" t="str">
        <f aca="false">IF(TYPE(M1047211)=1,IF(TYPE(O1047211)=1,M1047211*O1047211,"No price"),".")</f>
        <v>.</v>
      </c>
      <c r="Q1047211" s="6" t="str">
        <f aca="false">IF(TYPE(N1047211)=1,IF(TYPE(O1047211)=1,N1047211*O1047211,"No price"),".")</f>
        <v>.</v>
      </c>
      <c r="R1047211" s="6" t="str">
        <f aca="false">IF(AG1047211=1,IF(H1047211&lt;&gt;"Not given",H1047211,IF(TYPE(H1047211)=2,IF(SUMIFS(#REF!,#REF!,A1047211)&gt;0,SUMIFS(#REF!,#REF!,A1047211),"."),"Format error")),"")</f>
        <v/>
      </c>
      <c r="S1047211" s="6" t="str">
        <f aca="false">IF(AND(AG1047211=1,R1047211&lt;&gt;".")=TRUE(),R1047211/VLOOKUP(G1047211,'[1]Exchange Rates'!B$1:C$1048576,2,0),IF(R1047211=".",".",""))</f>
        <v/>
      </c>
      <c r="T1047211" s="6" t="str">
        <f aca="false">IF(AG1047211=1,IF(AI1047211="Value is not given at all",".",IF(AI1047211="Value is given by the source",S1047211,IF(AI1047211="Value is calculated with prices",(IF(SUMIFS(#REF!,#REF!,A1047211)&gt;0,SUMIFS(#REF!,#REF!,A1047211),"."))/VLOOKUP("USD",'[1]Exchange Rates'!B$1:C$1048576,2,0),"Error with coding"))),"")</f>
        <v/>
      </c>
      <c r="U1047211" s="43" t="s">
        <v>63</v>
      </c>
      <c r="V1047211" s="34" t="s">
        <v>490</v>
      </c>
      <c r="W1047211" s="34" t="s">
        <v>108</v>
      </c>
      <c r="X1047211" s="37" t="s">
        <v>62</v>
      </c>
      <c r="Y1047211" s="37" t="s">
        <v>62</v>
      </c>
      <c r="Z1047211" s="43" t="n">
        <v>0</v>
      </c>
      <c r="AA1047211" s="43" t="n">
        <v>0</v>
      </c>
      <c r="AB1047211" s="5" t="n">
        <f aca="false">IF(AND(D1047211="Humanitarian", AE1047211&lt;&gt;"."), 1, 0)</f>
        <v>0</v>
      </c>
      <c r="AC1047211" s="5" t="n">
        <f aca="false">IF(OR(M1047211="undisclosed", M1047211="."), 0, IF(M1047211=N1047211, 1, 0))</f>
        <v>0</v>
      </c>
      <c r="AD1047211" s="5" t="n">
        <v>0</v>
      </c>
      <c r="AE1047211" s="37" t="s">
        <v>62</v>
      </c>
      <c r="AF1047211" s="12" t="str">
        <f aca="false">""</f>
        <v/>
      </c>
      <c r="AG1047211" s="36" t="n">
        <v>0</v>
      </c>
      <c r="AH1047211" s="43" t="s">
        <v>66</v>
      </c>
      <c r="AI1047211" s="43" t="s">
        <v>67</v>
      </c>
      <c r="AJ1047211" s="36" t="n">
        <v>1</v>
      </c>
      <c r="AK1047211" s="36" t="n">
        <v>13</v>
      </c>
      <c r="AL1047211" s="36" t="n">
        <v>0</v>
      </c>
      <c r="AM1047211" s="36" t="n">
        <f aca="false">IF(OR(AN1047211="2022-2023",AN1047211=2022), 1, 0)</f>
        <v>1</v>
      </c>
      <c r="AN1047211" s="36" t="s">
        <v>68</v>
      </c>
      <c r="AO1047211" s="36" t="n">
        <f aca="false">VLOOKUP($I1047211,'[1]Price List, Weapons &amp; Items'!B$1:F$1048576,5,0)</f>
        <v>0</v>
      </c>
      <c r="AP1047211" s="36" t="n">
        <f aca="false">IF(AND(AO1047211=1,M1047211="undisclosed")=TRUE(),1,0)</f>
        <v>0</v>
      </c>
      <c r="AQ1047211" s="36" t="n">
        <f aca="false">IF(AND(AO1047211=1,N1047211="undisclosed")=TRUE(),1,0)</f>
        <v>0</v>
      </c>
      <c r="AR1047211" s="36" t="n">
        <f aca="false">IFERROR(IF(SEARCH("ammuni",I1047211,1)&gt;0,1,0),0)</f>
        <v>0</v>
      </c>
      <c r="AS1047211" s="5" t="str">
        <f aca="false">VLOOKUP($I1047211,'[1]Price List, Weapons &amp; Items'!B$1:L$1048576,COLUMN('[1]Price List, Weapons &amp; Items'!$J$11)-1,0)</f>
        <v>.</v>
      </c>
      <c r="AT1047211" s="5" t="str">
        <f aca="false">IF(I1047211=".",".",VLOOKUP($I1047211,'[1]Price List, Weapons &amp; Items'!B$1:J$1048576,3,0))</f>
        <v>spare parts</v>
      </c>
      <c r="AU1047211" s="13" t="str">
        <f aca="true">IF(AG1047211=1,(OFFSET(I1047211,0,0,COUNTIF(#REF!,A1047211),1)),"")</f>
        <v/>
      </c>
      <c r="AV1047211" s="5" t="str">
        <f aca="false">VLOOKUP($I1047211,'[1]Price List, Weapons &amp; Items'!B$1:L$1048576,COLUMN('[1]Price List, Weapons &amp; Items'!$L$11)-1,0)</f>
        <v>no price, 0 count</v>
      </c>
      <c r="AW1047211" s="5" t="n">
        <f aca="false">IF(U1047211="Yes",1,0)</f>
        <v>1</v>
      </c>
      <c r="AX1047211" s="5" t="n">
        <f aca="false">IF(D1047211="Military",IF(OR(IFERROR(SEARCH("equipment",E1047211,1),0)&gt;0,IFERROR(SEARCH("weapons",E1047211,1),0)&gt;0),1,0),0)</f>
        <v>1</v>
      </c>
      <c r="AY1047211" s="5" t="str">
        <f aca="false">IFERROR(IF(VALUE(TEXT(C1047211,"mm"))=IF(AK1047211&gt;12,AK1047211-12,AK1047211),".",IF(TEXT(C1047211,"mm")="01",".",1)),"Value is not in date format")</f>
        <v>.</v>
      </c>
      <c r="AZ1047211" s="5" t="str">
        <f aca="false">IF(AND(A1047211=A1047210,C1047211=C1047210)=TRUE(),IF(F1047211=F1047210,".","1"),".")</f>
        <v>.</v>
      </c>
      <c r="BA1047211" s="5" t="str">
        <f aca="false">IF(AND(_xlfn.ISFORMULA(R1047211),_xlfn.ISFORMULA(S1047211),_xlfn.ISFORMULA(T1047211))=TRUE(),".",1)</f>
        <v>.</v>
      </c>
      <c r="BB1047211" s="5" t="str">
        <f aca="false">IF(T1047211&lt;&gt;".",IF(T1047211&gt;S1047211,1,"."),".")</f>
        <v>.</v>
      </c>
      <c r="BC1047211" s="5" t="n">
        <f aca="false">IFERROR(VLOOKUP(B1047211,'[1]Share, Heavy Weapons to Ukraine'!B$1:AA$1048576,COLUMN('[1]Share, Heavy Weapons to Ukraine'!C1047220)-1,0),0)</f>
        <v>1</v>
      </c>
      <c r="BD1047211" s="5" t="n">
        <f aca="false">VLOOKUP(Sheet1!B1047211,'[1]Country Summary (€)'!B$1:F$1048576,COLUMN('[1]Country Summary (€)'!C1047221)-1,FALSE())</f>
        <v>0</v>
      </c>
      <c r="BE1047211" s="5" t="str">
        <f aca="false">IF(AND(AG1047211=1,D1047211="Military",H1047211&lt;&gt;"Not given")=TRUE(),IF(SUMIFS(#REF!,#REF!,A1047211)&gt;0,ABS((SUMIFS(#REF!,#REF!,A1047211)/VLOOKUP("USD",'[1]Exchange Rates'!B$1:C$1048576,2,0)))/S1047211,"."),".")</f>
        <v>.</v>
      </c>
      <c r="BF1047211" s="1" t="str">
        <f aca="false">IF(AND(AG1047211=1,D1047211="Military",H1047211&lt;&gt;"Not given")=TRUE(),IF(SUMIFS(#REF!,#REF!,A1047211)&gt;0,IF((ABS((SUMIFS(#REF!,#REF!,A1047211)/VLOOKUP("USD",'[1]Exchange Rates'!B$1:C$1048576,2,0)))/S1047211)&gt;1,(SUMIFS(#REF!,#REF!,A1047211)-S1047211)/S1047211,(S1047211-SUMIFS(#REF!,#REF!,A1047211))/SUMIFS(#REF!,#REF!,A1047211)),"."),".")</f>
        <v>.</v>
      </c>
      <c r="BG1047211" s="37" t="s">
        <v>491</v>
      </c>
      <c r="BH1047211" s="37" t="s">
        <v>491</v>
      </c>
      <c r="BI1047211" s="37" t="s">
        <v>491</v>
      </c>
      <c r="BJ1047211" s="37" t="s">
        <v>491</v>
      </c>
      <c r="BK1047211" s="37" t="s">
        <v>491</v>
      </c>
      <c r="BL1047211" s="37" t="s">
        <v>491</v>
      </c>
      <c r="BM1047211" s="37" t="s">
        <v>491</v>
      </c>
      <c r="BN1047211" s="37" t="s">
        <v>491</v>
      </c>
      <c r="BO1047211" s="37" t="s">
        <v>491</v>
      </c>
      <c r="BP1047211" s="37" t="s">
        <v>491</v>
      </c>
      <c r="BQ1047211" s="37" t="s">
        <v>491</v>
      </c>
      <c r="BR1047211" s="37" t="s">
        <v>491</v>
      </c>
      <c r="BS1047211" s="37" t="s">
        <v>491</v>
      </c>
      <c r="BT1047211" s="37" t="s">
        <v>491</v>
      </c>
      <c r="BU1047211" s="37" t="s">
        <v>491</v>
      </c>
      <c r="BV1047211" s="37" t="s">
        <v>491</v>
      </c>
      <c r="BW1047211" s="37" t="s">
        <v>491</v>
      </c>
      <c r="BX1047211" s="37" t="s">
        <v>491</v>
      </c>
    </row>
    <row r="1047212" customFormat="false" ht="15.75" hidden="false" customHeight="true" outlineLevel="0" collapsed="false">
      <c r="A1047212" s="37" t="s">
        <v>479</v>
      </c>
      <c r="B1047212" s="37" t="s">
        <v>57</v>
      </c>
      <c r="C1047212" s="92" t="n">
        <v>44945</v>
      </c>
      <c r="D1047212" s="37" t="s">
        <v>105</v>
      </c>
      <c r="E1047212" s="37" t="s">
        <v>370</v>
      </c>
      <c r="F1047212" s="37" t="s">
        <v>489</v>
      </c>
      <c r="G1047212" s="5" t="s">
        <v>61</v>
      </c>
      <c r="H1047212" s="39" t="n">
        <v>2500000000</v>
      </c>
      <c r="I1047212" s="37" t="s">
        <v>498</v>
      </c>
      <c r="J1047212" s="7" t="str">
        <f aca="false">VLOOKUP($I1047212,'[1]Price List, Weapons &amp; Items'!B$1:C$1048576,2,0)</f>
        <v>Military equipment</v>
      </c>
      <c r="K1047212" s="7" t="str">
        <f aca="false">IF(I1047212=".",I1047212,VLOOKUP($I1047212,'[1]Price List, Weapons &amp; Items'!B$1:D$1048576,3,0))</f>
        <v>Military equipment</v>
      </c>
      <c r="L1047212" s="8" t="n">
        <f aca="false">VLOOKUP(I1047212,'[1]Price List, Weapons &amp; Items'!B$1:E$1048576,4,0)</f>
        <v>0</v>
      </c>
      <c r="M1047212" s="9" t="s">
        <v>166</v>
      </c>
      <c r="N1047212" s="9" t="s">
        <v>166</v>
      </c>
      <c r="O1047212" s="9" t="str">
        <f aca="false">VLOOKUP($I1047212,'[1]Price List, Weapons &amp; Items'!B$1:G$1048576,6,0)</f>
        <v>.</v>
      </c>
      <c r="P1047212" s="6" t="str">
        <f aca="false">IF(TYPE(M1047212)=1,IF(TYPE(O1047212)=1,M1047212*O1047212,"No price"),".")</f>
        <v>.</v>
      </c>
      <c r="Q1047212" s="6" t="str">
        <f aca="false">IF(TYPE(N1047212)=1,IF(TYPE(O1047212)=1,N1047212*O1047212,"No price"),".")</f>
        <v>.</v>
      </c>
      <c r="R1047212" s="6" t="str">
        <f aca="false">IF(AG1047212=1,IF(H1047212&lt;&gt;"Not given",H1047212,IF(TYPE(H1047212)=2,IF(SUMIFS(#REF!,#REF!,A1047212)&gt;0,SUMIFS(#REF!,#REF!,A1047212),"."),"Format error")),"")</f>
        <v/>
      </c>
      <c r="S1047212" s="6" t="str">
        <f aca="false">IF(AND(AG1047212=1,R1047212&lt;&gt;".")=TRUE(),R1047212/VLOOKUP(G1047212,'[1]Exchange Rates'!B$1:C$1048576,2,0),IF(R1047212=".",".",""))</f>
        <v/>
      </c>
      <c r="T1047212" s="6" t="str">
        <f aca="false">IF(AG1047212=1,IF(AI1047212="Value is not given at all",".",IF(AI1047212="Value is given by the source",S1047212,IF(AI1047212="Value is calculated with prices",(IF(SUMIFS(#REF!,#REF!,A1047212)&gt;0,SUMIFS(#REF!,#REF!,A1047212),"."))/VLOOKUP("USD",'[1]Exchange Rates'!B$1:C$1048576,2,0),"Error with coding"))),"")</f>
        <v/>
      </c>
      <c r="U1047212" s="43" t="s">
        <v>63</v>
      </c>
      <c r="V1047212" s="34" t="s">
        <v>490</v>
      </c>
      <c r="W1047212" s="34" t="s">
        <v>108</v>
      </c>
      <c r="X1047212" s="37" t="s">
        <v>62</v>
      </c>
      <c r="Y1047212" s="37" t="s">
        <v>62</v>
      </c>
      <c r="Z1047212" s="43" t="n">
        <v>0</v>
      </c>
      <c r="AA1047212" s="43" t="n">
        <v>0</v>
      </c>
      <c r="AB1047212" s="5" t="n">
        <f aca="false">IF(AND(D1047212="Humanitarian", AE1047212&lt;&gt;"."), 1, 0)</f>
        <v>0</v>
      </c>
      <c r="AC1047212" s="5" t="n">
        <f aca="false">IF(OR(M1047212="undisclosed", M1047212="."), 0, IF(M1047212=N1047212, 1, 0))</f>
        <v>0</v>
      </c>
      <c r="AD1047212" s="5" t="n">
        <v>0</v>
      </c>
      <c r="AE1047212" s="37" t="s">
        <v>62</v>
      </c>
      <c r="AF1047212" s="12" t="str">
        <f aca="false">""</f>
        <v/>
      </c>
      <c r="AG1047212" s="36" t="n">
        <v>0</v>
      </c>
      <c r="AH1047212" s="43" t="s">
        <v>66</v>
      </c>
      <c r="AI1047212" s="43" t="s">
        <v>67</v>
      </c>
      <c r="AJ1047212" s="36" t="n">
        <v>1</v>
      </c>
      <c r="AK1047212" s="36" t="n">
        <v>13</v>
      </c>
      <c r="AL1047212" s="36" t="n">
        <v>0</v>
      </c>
      <c r="AM1047212" s="36" t="n">
        <f aca="false">IF(OR(AN1047212="2022-2023",AN1047212=2022), 1, 0)</f>
        <v>1</v>
      </c>
      <c r="AN1047212" s="36" t="s">
        <v>68</v>
      </c>
      <c r="AO1047212" s="36" t="n">
        <f aca="false">VLOOKUP($I1047212,'[1]Price List, Weapons &amp; Items'!B$1:F$1048576,5,0)</f>
        <v>0</v>
      </c>
      <c r="AP1047212" s="36" t="n">
        <f aca="false">IF(AND(AO1047212=1,M1047212="undisclosed")=TRUE(),1,0)</f>
        <v>0</v>
      </c>
      <c r="AQ1047212" s="36" t="n">
        <f aca="false">IF(AND(AO1047212=1,N1047212="undisclosed")=TRUE(),1,0)</f>
        <v>0</v>
      </c>
      <c r="AR1047212" s="36" t="n">
        <f aca="false">IFERROR(IF(SEARCH("ammuni",I1047212,1)&gt;0,1,0),0)</f>
        <v>0</v>
      </c>
      <c r="AS1047212" s="5" t="str">
        <f aca="false">VLOOKUP($I1047212,'[1]Price List, Weapons &amp; Items'!B$1:L$1048576,COLUMN('[1]Price List, Weapons &amp; Items'!$J$11)-1,0)</f>
        <v>.</v>
      </c>
      <c r="AT1047212" s="5" t="str">
        <f aca="false">IF(I1047212=".",".",VLOOKUP($I1047212,'[1]Price List, Weapons &amp; Items'!B$1:J$1048576,3,0))</f>
        <v>Military equipment</v>
      </c>
      <c r="AU1047212" s="13" t="str">
        <f aca="true">IF(AG1047212=1,(OFFSET(I1047212,0,0,COUNTIF(#REF!,A1047212),1)),"")</f>
        <v/>
      </c>
      <c r="AV1047212" s="5" t="str">
        <f aca="false">VLOOKUP($I1047212,'[1]Price List, Weapons &amp; Items'!B$1:L$1048576,COLUMN('[1]Price List, Weapons &amp; Items'!$L$11)-1,0)</f>
        <v>no price, 0 count</v>
      </c>
      <c r="AW1047212" s="5" t="n">
        <f aca="false">IF(U1047212="Yes",1,0)</f>
        <v>1</v>
      </c>
      <c r="AX1047212" s="5" t="n">
        <f aca="false">IF(D1047212="Military",IF(OR(IFERROR(SEARCH("equipment",E1047212,1),0)&gt;0,IFERROR(SEARCH("weapons",E1047212,1),0)&gt;0),1,0),0)</f>
        <v>1</v>
      </c>
      <c r="AY1047212" s="5" t="str">
        <f aca="false">IFERROR(IF(VALUE(TEXT(C1047212,"mm"))=IF(AK1047212&gt;12,AK1047212-12,AK1047212),".",IF(TEXT(C1047212,"mm")="01",".",1)),"Value is not in date format")</f>
        <v>.</v>
      </c>
      <c r="AZ1047212" s="5" t="str">
        <f aca="false">IF(AND(A1047212=A1047211,C1047212=C1047211)=TRUE(),IF(F1047212=F1047211,".","1"),".")</f>
        <v>.</v>
      </c>
      <c r="BA1047212" s="5" t="str">
        <f aca="false">IF(AND(_xlfn.ISFORMULA(R1047212),_xlfn.ISFORMULA(S1047212),_xlfn.ISFORMULA(T1047212))=TRUE(),".",1)</f>
        <v>.</v>
      </c>
      <c r="BB1047212" s="5" t="str">
        <f aca="false">IF(T1047212&lt;&gt;".",IF(T1047212&gt;S1047212,1,"."),".")</f>
        <v>.</v>
      </c>
      <c r="BC1047212" s="5" t="n">
        <f aca="false">IFERROR(VLOOKUP(B1047212,'[1]Share, Heavy Weapons to Ukraine'!B$1:AA$1048576,COLUMN('[1]Share, Heavy Weapons to Ukraine'!C1047221)-1,0),0)</f>
        <v>1</v>
      </c>
      <c r="BD1047212" s="5" t="n">
        <f aca="false">VLOOKUP(Sheet1!B1047212,'[1]Country Summary (€)'!B$1:F$1048576,COLUMN('[1]Country Summary (€)'!C1047222)-1,FALSE())</f>
        <v>0</v>
      </c>
      <c r="BE1047212" s="5" t="str">
        <f aca="false">IF(AND(AG1047212=1,D1047212="Military",H1047212&lt;&gt;"Not given")=TRUE(),IF(SUMIFS(#REF!,#REF!,A1047212)&gt;0,ABS((SUMIFS(#REF!,#REF!,A1047212)/VLOOKUP("USD",'[1]Exchange Rates'!B$1:C$1048576,2,0)))/S1047212,"."),".")</f>
        <v>.</v>
      </c>
      <c r="BF1047212" s="1" t="str">
        <f aca="false">IF(AND(AG1047212=1,D1047212="Military",H1047212&lt;&gt;"Not given")=TRUE(),IF(SUMIFS(#REF!,#REF!,A1047212)&gt;0,IF((ABS((SUMIFS(#REF!,#REF!,A1047212)/VLOOKUP("USD",'[1]Exchange Rates'!B$1:C$1048576,2,0)))/S1047212)&gt;1,(SUMIFS(#REF!,#REF!,A1047212)-S1047212)/S1047212,(S1047212-SUMIFS(#REF!,#REF!,A1047212))/SUMIFS(#REF!,#REF!,A1047212)),"."),".")</f>
        <v>.</v>
      </c>
      <c r="BG1047212" s="37" t="s">
        <v>491</v>
      </c>
      <c r="BH1047212" s="37" t="s">
        <v>491</v>
      </c>
      <c r="BI1047212" s="37" t="s">
        <v>491</v>
      </c>
      <c r="BJ1047212" s="37" t="s">
        <v>491</v>
      </c>
      <c r="BK1047212" s="37" t="s">
        <v>491</v>
      </c>
      <c r="BL1047212" s="37" t="s">
        <v>491</v>
      </c>
      <c r="BM1047212" s="37" t="s">
        <v>491</v>
      </c>
      <c r="BN1047212" s="37" t="s">
        <v>491</v>
      </c>
      <c r="BO1047212" s="37" t="s">
        <v>491</v>
      </c>
      <c r="BP1047212" s="37" t="s">
        <v>491</v>
      </c>
      <c r="BQ1047212" s="37" t="s">
        <v>491</v>
      </c>
      <c r="BR1047212" s="37" t="s">
        <v>491</v>
      </c>
      <c r="BS1047212" s="37" t="s">
        <v>491</v>
      </c>
      <c r="BT1047212" s="37" t="s">
        <v>491</v>
      </c>
      <c r="BU1047212" s="37" t="s">
        <v>491</v>
      </c>
      <c r="BV1047212" s="37" t="s">
        <v>491</v>
      </c>
      <c r="BW1047212" s="37" t="s">
        <v>491</v>
      </c>
      <c r="BX1047212" s="37" t="s">
        <v>491</v>
      </c>
    </row>
    <row r="1047213" customFormat="false" ht="15.75" hidden="false" customHeight="true" outlineLevel="0" collapsed="false">
      <c r="A1047213" s="37" t="s">
        <v>479</v>
      </c>
      <c r="B1047213" s="37" t="s">
        <v>57</v>
      </c>
      <c r="C1047213" s="92" t="n">
        <v>44960</v>
      </c>
      <c r="D1047213" s="37" t="s">
        <v>105</v>
      </c>
      <c r="E1047213" s="37" t="s">
        <v>370</v>
      </c>
      <c r="F1047213" s="37" t="s">
        <v>499</v>
      </c>
      <c r="G1047213" s="5" t="s">
        <v>61</v>
      </c>
      <c r="H1047213" s="39" t="n">
        <v>425000000</v>
      </c>
      <c r="I1047213" s="37" t="s">
        <v>282</v>
      </c>
      <c r="J1047213" s="7" t="str">
        <f aca="false">VLOOKUP($I1047213,'[1]Price List, Weapons &amp; Items'!B$1:C$1048576,2,0)</f>
        <v>Ammunition for Heavy Weapon</v>
      </c>
      <c r="K1047213" s="7" t="str">
        <f aca="false">IF(I1047213=".",I1047213,VLOOKUP($I1047213,'[1]Price List, Weapons &amp; Items'!B$1:D$1048576,3,0))</f>
        <v>Missile</v>
      </c>
      <c r="L1047213" s="8" t="n">
        <f aca="false">VLOOKUP(I1047213,'[1]Price List, Weapons &amp; Items'!B$1:E$1048576,4,0)</f>
        <v>0</v>
      </c>
      <c r="M1047213" s="9" t="s">
        <v>166</v>
      </c>
      <c r="N1047213" s="9" t="s">
        <v>166</v>
      </c>
      <c r="O1047213" s="9" t="n">
        <f aca="false">VLOOKUP($I1047213,'[1]Price List, Weapons &amp; Items'!B$1:G$1048576,6,0)</f>
        <v>1090000</v>
      </c>
      <c r="P1047213" s="6" t="str">
        <f aca="false">IF(TYPE(M1047213)=1,IF(TYPE(O1047213)=1,M1047213*O1047213,"No price"),".")</f>
        <v>.</v>
      </c>
      <c r="Q1047213" s="6" t="str">
        <f aca="false">IF(TYPE(N1047213)=1,IF(TYPE(O1047213)=1,N1047213*O1047213,"No price"),".")</f>
        <v>.</v>
      </c>
      <c r="R1047213" s="6" t="str">
        <f aca="false">IF(AG1047213=1,IF(H1047213&lt;&gt;"Not given",H1047213,IF(TYPE(H1047213)=2,IF(SUMIFS(#REF!,#REF!,A1047213)&gt;0,SUMIFS(#REF!,#REF!,A1047213),"."),"Format error")),"")</f>
        <v/>
      </c>
      <c r="S1047213" s="6" t="str">
        <f aca="false">IF(AND(AG1047213=1,R1047213&lt;&gt;".")=TRUE(),R1047213/VLOOKUP(G1047213,'[1]Exchange Rates'!B$1:C$1048576,2,0),IF(R1047213=".",".",""))</f>
        <v/>
      </c>
      <c r="T1047213" s="6" t="str">
        <f aca="false">IF(AG1047213=1,IF(AI1047213="Value is not given at all",".",IF(AI1047213="Value is given by the source",S1047213,IF(AI1047213="Value is calculated with prices",(IF(SUMIFS(#REF!,#REF!,A1047213)&gt;0,SUMIFS(#REF!,#REF!,A1047213),"."))/VLOOKUP("USD",'[1]Exchange Rates'!B$1:C$1048576,2,0),"Error with coding"))),"")</f>
        <v/>
      </c>
      <c r="U1047213" s="43" t="s">
        <v>63</v>
      </c>
      <c r="V1047213" s="34" t="s">
        <v>500</v>
      </c>
      <c r="W1047213" s="34" t="s">
        <v>108</v>
      </c>
      <c r="X1047213" s="37" t="s">
        <v>62</v>
      </c>
      <c r="Y1047213" s="37" t="s">
        <v>62</v>
      </c>
      <c r="Z1047213" s="43" t="n">
        <v>0</v>
      </c>
      <c r="AA1047213" s="43" t="n">
        <v>0</v>
      </c>
      <c r="AB1047213" s="5" t="n">
        <f aca="false">IF(AND(D1047213="Humanitarian", AE1047213&lt;&gt;"."), 1, 0)</f>
        <v>0</v>
      </c>
      <c r="AC1047213" s="5" t="n">
        <f aca="false">IF(OR(M1047213="undisclosed", M1047213="."), 0, IF(M1047213=N1047213, 1, 0))</f>
        <v>0</v>
      </c>
      <c r="AD1047213" s="5" t="n">
        <v>0</v>
      </c>
      <c r="AE1047213" s="37" t="s">
        <v>62</v>
      </c>
      <c r="AF1047213" s="12" t="str">
        <f aca="false">""</f>
        <v/>
      </c>
      <c r="AG1047213" s="36" t="n">
        <v>0</v>
      </c>
      <c r="AH1047213" s="43" t="s">
        <v>66</v>
      </c>
      <c r="AI1047213" s="43" t="s">
        <v>67</v>
      </c>
      <c r="AJ1047213" s="36" t="n">
        <v>1</v>
      </c>
      <c r="AK1047213" s="36" t="n">
        <v>14</v>
      </c>
      <c r="AL1047213" s="36" t="n">
        <v>0</v>
      </c>
      <c r="AM1047213" s="36" t="n">
        <f aca="false">IF(OR(AN1047213="2022-2023",AN1047213=2022), 1, 0)</f>
        <v>1</v>
      </c>
      <c r="AN1047213" s="36" t="s">
        <v>68</v>
      </c>
      <c r="AO1047213" s="36" t="n">
        <f aca="false">VLOOKUP($I1047213,'[1]Price List, Weapons &amp; Items'!B$1:F$1048576,5,0)</f>
        <v>0</v>
      </c>
      <c r="AP1047213" s="36" t="n">
        <f aca="false">IF(AND(AO1047213=1,M1047213="undisclosed")=TRUE(),1,0)</f>
        <v>0</v>
      </c>
      <c r="AQ1047213" s="36" t="n">
        <f aca="false">IF(AND(AO1047213=1,N1047213="undisclosed")=TRUE(),1,0)</f>
        <v>0</v>
      </c>
      <c r="AR1047213" s="36" t="n">
        <f aca="false">IFERROR(IF(SEARCH("ammuni",I1047213,1)&gt;0,1,0),0)</f>
        <v>0</v>
      </c>
      <c r="AS1047213" s="5" t="str">
        <f aca="false">VLOOKUP($I1047213,'[1]Price List, Weapons &amp; Items'!B$1:L$1048576,COLUMN('[1]Price List, Weapons &amp; Items'!$J$11)-1,0)</f>
        <v>Miscellaneous</v>
      </c>
      <c r="AT1047213" s="5" t="str">
        <f aca="false">IF(I1047213=".",".",VLOOKUP($I1047213,'[1]Price List, Weapons &amp; Items'!B$1:J$1048576,3,0))</f>
        <v>Missile</v>
      </c>
      <c r="AU1047213" s="13" t="str">
        <f aca="true">IF(AG1047213=1,(OFFSET(I1047213,0,0,COUNTIF(#REF!,A1047213),1)),"")</f>
        <v/>
      </c>
      <c r="AV1047213" s="5" t="str">
        <f aca="false">VLOOKUP($I1047213,'[1]Price List, Weapons &amp; Items'!B$1:L$1048576,COLUMN('[1]Price List, Weapons &amp; Items'!$L$11)-1,0)</f>
        <v>no price, 0 count</v>
      </c>
      <c r="AW1047213" s="5" t="n">
        <f aca="false">IF(U1047213="Yes",1,0)</f>
        <v>1</v>
      </c>
      <c r="AX1047213" s="5" t="n">
        <f aca="false">IF(D1047213="Military",IF(OR(IFERROR(SEARCH("equipment",E1047213,1),0)&gt;0,IFERROR(SEARCH("weapons",E1047213,1),0)&gt;0),1,0),0)</f>
        <v>1</v>
      </c>
      <c r="AY1047213" s="5" t="str">
        <f aca="false">IFERROR(IF(VALUE(TEXT(C1047213,"mm"))=IF(AK1047213&gt;12,AK1047213-12,AK1047213),".",IF(TEXT(C1047213,"mm")="01",".",1)),"Value is not in date format")</f>
        <v>.</v>
      </c>
      <c r="AZ1047213" s="5" t="str">
        <f aca="false">IF(AND(A1047213=A1047212,C1047213=C1047212)=TRUE(),IF(F1047213=F1047212,".","1"),".")</f>
        <v>.</v>
      </c>
      <c r="BA1047213" s="5" t="str">
        <f aca="false">IF(AND(_xlfn.ISFORMULA(R1047213),_xlfn.ISFORMULA(S1047213),_xlfn.ISFORMULA(T1047213))=TRUE(),".",1)</f>
        <v>.</v>
      </c>
      <c r="BB1047213" s="5" t="str">
        <f aca="false">IF(T1047213&lt;&gt;".",IF(T1047213&gt;S1047213,1,"."),".")</f>
        <v>.</v>
      </c>
      <c r="BC1047213" s="5" t="n">
        <f aca="false">IFERROR(VLOOKUP(B1047213,'[1]Share, Heavy Weapons to Ukraine'!B$1:AA$1048576,COLUMN('[1]Share, Heavy Weapons to Ukraine'!C1047222)-1,0),0)</f>
        <v>1</v>
      </c>
      <c r="BD1047213" s="5" t="n">
        <f aca="false">VLOOKUP(Sheet1!B1047213,'[1]Country Summary (€)'!B$1:F$1048576,COLUMN('[1]Country Summary (€)'!C1047223)-1,FALSE())</f>
        <v>0</v>
      </c>
      <c r="BE1047213" s="5" t="str">
        <f aca="false">IF(AND(AG1047213=1,D1047213="Military",H1047213&lt;&gt;"Not given")=TRUE(),IF(SUMIFS(#REF!,#REF!,A1047213)&gt;0,ABS((SUMIFS(#REF!,#REF!,A1047213)/VLOOKUP("USD",'[1]Exchange Rates'!B$1:C$1048576,2,0)))/S1047213,"."),".")</f>
        <v>.</v>
      </c>
      <c r="BF1047213" s="1" t="str">
        <f aca="false">IF(AND(AG1047213=1,D1047213="Military",H1047213&lt;&gt;"Not given")=TRUE(),IF(SUMIFS(#REF!,#REF!,A1047213)&gt;0,IF((ABS((SUMIFS(#REF!,#REF!,A1047213)/VLOOKUP("USD",'[1]Exchange Rates'!B$1:C$1048576,2,0)))/S1047213)&gt;1,(SUMIFS(#REF!,#REF!,A1047213)-S1047213)/S1047213,(S1047213-SUMIFS(#REF!,#REF!,A1047213))/SUMIFS(#REF!,#REF!,A1047213)),"."),".")</f>
        <v>.</v>
      </c>
      <c r="BG1047213" s="37" t="s">
        <v>491</v>
      </c>
      <c r="BH1047213" s="37" t="s">
        <v>491</v>
      </c>
      <c r="BI1047213" s="37" t="s">
        <v>491</v>
      </c>
      <c r="BJ1047213" s="37" t="s">
        <v>491</v>
      </c>
      <c r="BK1047213" s="37" t="s">
        <v>491</v>
      </c>
      <c r="BL1047213" s="37" t="s">
        <v>491</v>
      </c>
      <c r="BM1047213" s="37" t="s">
        <v>491</v>
      </c>
      <c r="BN1047213" s="37" t="s">
        <v>491</v>
      </c>
      <c r="BO1047213" s="37" t="s">
        <v>491</v>
      </c>
      <c r="BP1047213" s="37" t="s">
        <v>491</v>
      </c>
      <c r="BQ1047213" s="37" t="s">
        <v>491</v>
      </c>
      <c r="BR1047213" s="37" t="s">
        <v>491</v>
      </c>
      <c r="BS1047213" s="37" t="s">
        <v>491</v>
      </c>
      <c r="BT1047213" s="37" t="s">
        <v>491</v>
      </c>
      <c r="BU1047213" s="37" t="s">
        <v>491</v>
      </c>
      <c r="BV1047213" s="37" t="s">
        <v>491</v>
      </c>
      <c r="BW1047213" s="37" t="s">
        <v>491</v>
      </c>
      <c r="BX1047213" s="37" t="s">
        <v>491</v>
      </c>
    </row>
    <row r="1047214" customFormat="false" ht="15.75" hidden="false" customHeight="true" outlineLevel="0" collapsed="false">
      <c r="A1047214" s="37" t="s">
        <v>479</v>
      </c>
      <c r="B1047214" s="37" t="s">
        <v>57</v>
      </c>
      <c r="C1047214" s="92" t="n">
        <v>44960</v>
      </c>
      <c r="D1047214" s="37" t="s">
        <v>105</v>
      </c>
      <c r="E1047214" s="37" t="s">
        <v>370</v>
      </c>
      <c r="F1047214" s="37" t="s">
        <v>499</v>
      </c>
      <c r="G1047214" s="5" t="s">
        <v>61</v>
      </c>
      <c r="H1047214" s="39" t="n">
        <v>425000000</v>
      </c>
      <c r="I1047214" s="37" t="s">
        <v>147</v>
      </c>
      <c r="J1047214" s="7" t="str">
        <f aca="false">VLOOKUP($I1047214,'[1]Price List, Weapons &amp; Items'!B$1:C$1048576,2,0)</f>
        <v>Ammunition for heavy weapon</v>
      </c>
      <c r="K1047214" s="7" t="str">
        <f aca="false">IF(I1047214=".",I1047214,VLOOKUP($I1047214,'[1]Price List, Weapons &amp; Items'!B$1:D$1048576,3,0))</f>
        <v>155mm howitzer ammunition</v>
      </c>
      <c r="L1047214" s="8" t="n">
        <f aca="false">VLOOKUP(I1047214,'[1]Price List, Weapons &amp; Items'!B$1:E$1048576,4,0)</f>
        <v>0</v>
      </c>
      <c r="M1047214" s="9" t="n">
        <v>61500</v>
      </c>
      <c r="N1047214" s="9" t="s">
        <v>166</v>
      </c>
      <c r="O1047214" s="9" t="n">
        <f aca="false">VLOOKUP($I1047214,'[1]Price List, Weapons &amp; Items'!B$1:G$1048576,6,0)</f>
        <v>3800</v>
      </c>
      <c r="P1047214" s="6" t="str">
        <f aca="false">IF(TYPE(M1047214)=1,IF(TYPE(O1047214)=1,M1047214*O1047214,"No price"),".")</f>
        <v>No price</v>
      </c>
      <c r="Q1047214" s="6" t="str">
        <f aca="false">IF(TYPE(N1047214)=1,IF(TYPE(O1047214)=1,N1047214*O1047214,"No price"),".")</f>
        <v>.</v>
      </c>
      <c r="R1047214" s="6" t="str">
        <f aca="false">IF(AG1047214=1,IF(H1047214&lt;&gt;"Not given",H1047214,IF(TYPE(H1047214)=2,IF(SUMIFS(#REF!,#REF!,A1047214)&gt;0,SUMIFS(#REF!,#REF!,A1047214),"."),"Format error")),"")</f>
        <v/>
      </c>
      <c r="S1047214" s="6" t="str">
        <f aca="false">IF(AND(AG1047214=1,R1047214&lt;&gt;".")=TRUE(),R1047214/VLOOKUP(G1047214,'[1]Exchange Rates'!B$1:C$1048576,2,0),IF(R1047214=".",".",""))</f>
        <v/>
      </c>
      <c r="T1047214" s="6" t="str">
        <f aca="false">IF(AG1047214=1,IF(AI1047214="Value is not given at all",".",IF(AI1047214="Value is given by the source",S1047214,IF(AI1047214="Value is calculated with prices",(IF(SUMIFS(#REF!,#REF!,A1047214)&gt;0,SUMIFS(#REF!,#REF!,A1047214),"."))/VLOOKUP("USD",'[1]Exchange Rates'!B$1:C$1048576,2,0),"Error with coding"))),"")</f>
        <v/>
      </c>
      <c r="U1047214" s="43" t="s">
        <v>63</v>
      </c>
      <c r="V1047214" s="34" t="s">
        <v>500</v>
      </c>
      <c r="W1047214" s="34" t="s">
        <v>108</v>
      </c>
      <c r="X1047214" s="37" t="s">
        <v>62</v>
      </c>
      <c r="Y1047214" s="37" t="s">
        <v>62</v>
      </c>
      <c r="Z1047214" s="43" t="n">
        <v>0</v>
      </c>
      <c r="AA1047214" s="43" t="n">
        <v>0</v>
      </c>
      <c r="AB1047214" s="5" t="n">
        <f aca="false">IF(AND(D1047214="Humanitarian", AE1047214&lt;&gt;"."), 1, 0)</f>
        <v>0</v>
      </c>
      <c r="AC1047214" s="5" t="n">
        <f aca="false">IF(OR(M1047214="undisclosed", M1047214="."), 0, IF(M1047214=N1047214, 1, 0))</f>
        <v>0</v>
      </c>
      <c r="AD1047214" s="5" t="n">
        <v>0</v>
      </c>
      <c r="AE1047214" s="37" t="s">
        <v>62</v>
      </c>
      <c r="AF1047214" s="12" t="str">
        <f aca="false">""</f>
        <v/>
      </c>
      <c r="AG1047214" s="36" t="n">
        <v>0</v>
      </c>
      <c r="AH1047214" s="43" t="s">
        <v>66</v>
      </c>
      <c r="AI1047214" s="43" t="s">
        <v>67</v>
      </c>
      <c r="AJ1047214" s="36" t="n">
        <v>1</v>
      </c>
      <c r="AK1047214" s="36" t="n">
        <v>14</v>
      </c>
      <c r="AL1047214" s="36" t="n">
        <v>0</v>
      </c>
      <c r="AM1047214" s="36" t="n">
        <f aca="false">IF(OR(AN1047214="2022-2023",AN1047214=2022), 1, 0)</f>
        <v>1</v>
      </c>
      <c r="AN1047214" s="36" t="s">
        <v>68</v>
      </c>
      <c r="AO1047214" s="36" t="n">
        <f aca="false">VLOOKUP($I1047214,'[1]Price List, Weapons &amp; Items'!B$1:F$1048576,5,0)</f>
        <v>1</v>
      </c>
      <c r="AP1047214" s="36" t="n">
        <f aca="false">IF(AND(AO1047214=1,M1047214="undisclosed")=TRUE(),1,0)</f>
        <v>0</v>
      </c>
      <c r="AQ1047214" s="36" t="n">
        <f aca="false">IF(AND(AO1047214=1,N1047214="undisclosed")=TRUE(),1,0)</f>
        <v>1</v>
      </c>
      <c r="AR1047214" s="36" t="n">
        <f aca="false">IFERROR(IF(SEARCH("ammuni",I1047214,1)&gt;0,1,0),0)</f>
        <v>0</v>
      </c>
      <c r="AS1047214" s="5" t="str">
        <f aca="false">VLOOKUP($I1047214,'[1]Price List, Weapons &amp; Items'!B$1:L$1048576,COLUMN('[1]Price List, Weapons &amp; Items'!$J$11)-1,0)</f>
        <v>Government information</v>
      </c>
      <c r="AT1047214" s="5" t="str">
        <f aca="false">IF(I1047214=".",".",VLOOKUP($I1047214,'[1]Price List, Weapons &amp; Items'!B$1:J$1048576,3,0))</f>
        <v>155mm howitzer ammunition</v>
      </c>
      <c r="AU1047214" s="13" t="str">
        <f aca="true">IF(AG1047214=1,(OFFSET(I1047214,0,0,COUNTIF(#REF!,A1047214),1)),"")</f>
        <v/>
      </c>
      <c r="AV1047214" s="5" t="n">
        <f aca="false">VLOOKUP($I1047214,'[1]Price List, Weapons &amp; Items'!B$1:L$1048576,COLUMN('[1]Price List, Weapons &amp; Items'!$L$11)-1,0)</f>
        <v>0</v>
      </c>
      <c r="AW1047214" s="5" t="n">
        <f aca="false">IF(U1047214="Yes",1,0)</f>
        <v>1</v>
      </c>
      <c r="AX1047214" s="5" t="n">
        <f aca="false">IF(D1047214="Military",IF(OR(IFERROR(SEARCH("equipment",E1047214,1),0)&gt;0,IFERROR(SEARCH("weapons",E1047214,1),0)&gt;0),1,0),0)</f>
        <v>1</v>
      </c>
      <c r="AY1047214" s="5" t="str">
        <f aca="false">IFERROR(IF(VALUE(TEXT(C1047214,"mm"))=IF(AK1047214&gt;12,AK1047214-12,AK1047214),".",IF(TEXT(C1047214,"mm")="01",".",1)),"Value is not in date format")</f>
        <v>.</v>
      </c>
      <c r="AZ1047214" s="5" t="str">
        <f aca="false">IF(AND(A1047214=A1047213,C1047214=C1047213)=TRUE(),IF(F1047214=F1047213,".","1"),".")</f>
        <v>.</v>
      </c>
      <c r="BA1047214" s="5" t="str">
        <f aca="false">IF(AND(_xlfn.ISFORMULA(R1047214),_xlfn.ISFORMULA(S1047214),_xlfn.ISFORMULA(T1047214))=TRUE(),".",1)</f>
        <v>.</v>
      </c>
      <c r="BB1047214" s="5" t="str">
        <f aca="false">IF(T1047214&lt;&gt;".",IF(T1047214&gt;S1047214,1,"."),".")</f>
        <v>.</v>
      </c>
      <c r="BC1047214" s="5" t="n">
        <f aca="false">IFERROR(VLOOKUP(B1047214,'[1]Share, Heavy Weapons to Ukraine'!B$1:AA$1048576,COLUMN('[1]Share, Heavy Weapons to Ukraine'!C1047223)-1,0),0)</f>
        <v>1</v>
      </c>
      <c r="BD1047214" s="5" t="n">
        <f aca="false">VLOOKUP(Sheet1!B1047214,'[1]Country Summary (€)'!B$1:F$1048576,COLUMN('[1]Country Summary (€)'!C1047224)-1,FALSE())</f>
        <v>0</v>
      </c>
      <c r="BE1047214" s="5" t="str">
        <f aca="false">IF(AND(AG1047214=1,D1047214="Military",H1047214&lt;&gt;"Not given")=TRUE(),IF(SUMIFS(#REF!,#REF!,A1047214)&gt;0,ABS((SUMIFS(#REF!,#REF!,A1047214)/VLOOKUP("USD",'[1]Exchange Rates'!B$1:C$1048576,2,0)))/S1047214,"."),".")</f>
        <v>.</v>
      </c>
      <c r="BF1047214" s="1" t="str">
        <f aca="false">IF(AND(AG1047214=1,D1047214="Military",H1047214&lt;&gt;"Not given")=TRUE(),IF(SUMIFS(#REF!,#REF!,A1047214)&gt;0,IF((ABS((SUMIFS(#REF!,#REF!,A1047214)/VLOOKUP("USD",'[1]Exchange Rates'!B$1:C$1048576,2,0)))/S1047214)&gt;1,(SUMIFS(#REF!,#REF!,A1047214)-S1047214)/S1047214,(S1047214-SUMIFS(#REF!,#REF!,A1047214))/SUMIFS(#REF!,#REF!,A1047214)),"."),".")</f>
        <v>.</v>
      </c>
      <c r="BG1047214" s="37" t="s">
        <v>491</v>
      </c>
      <c r="BH1047214" s="37" t="s">
        <v>491</v>
      </c>
      <c r="BI1047214" s="37" t="s">
        <v>491</v>
      </c>
      <c r="BJ1047214" s="37" t="s">
        <v>491</v>
      </c>
      <c r="BK1047214" s="37" t="s">
        <v>491</v>
      </c>
      <c r="BL1047214" s="37" t="s">
        <v>491</v>
      </c>
      <c r="BM1047214" s="37" t="s">
        <v>491</v>
      </c>
      <c r="BN1047214" s="37" t="s">
        <v>491</v>
      </c>
      <c r="BO1047214" s="37" t="s">
        <v>491</v>
      </c>
      <c r="BP1047214" s="37" t="s">
        <v>491</v>
      </c>
      <c r="BQ1047214" s="37" t="s">
        <v>491</v>
      </c>
      <c r="BR1047214" s="37" t="s">
        <v>491</v>
      </c>
      <c r="BS1047214" s="37" t="s">
        <v>491</v>
      </c>
      <c r="BT1047214" s="37" t="s">
        <v>491</v>
      </c>
      <c r="BU1047214" s="37" t="s">
        <v>491</v>
      </c>
      <c r="BV1047214" s="37" t="s">
        <v>491</v>
      </c>
      <c r="BW1047214" s="37" t="s">
        <v>491</v>
      </c>
      <c r="BX1047214" s="37" t="s">
        <v>491</v>
      </c>
    </row>
    <row r="1047215" customFormat="false" ht="15.75" hidden="false" customHeight="true" outlineLevel="0" collapsed="false">
      <c r="A1047215" s="37" t="s">
        <v>479</v>
      </c>
      <c r="B1047215" s="37" t="s">
        <v>57</v>
      </c>
      <c r="C1047215" s="92" t="n">
        <v>44960</v>
      </c>
      <c r="D1047215" s="37" t="s">
        <v>105</v>
      </c>
      <c r="E1047215" s="37" t="s">
        <v>370</v>
      </c>
      <c r="F1047215" s="37" t="s">
        <v>499</v>
      </c>
      <c r="G1047215" s="5" t="s">
        <v>61</v>
      </c>
      <c r="H1047215" s="39" t="n">
        <v>425000000</v>
      </c>
      <c r="I1047215" s="37" t="s">
        <v>280</v>
      </c>
      <c r="J1047215" s="7" t="str">
        <f aca="false">VLOOKUP($I1047215,'[1]Price List, Weapons &amp; Items'!B$1:C$1048576,2,0)</f>
        <v>Ammunition for heavy weapon</v>
      </c>
      <c r="K1047215" s="7" t="str">
        <f aca="false">IF(I1047215=".",I1047215,VLOOKUP($I1047215,'[1]Price List, Weapons &amp; Items'!B$1:D$1048576,3,0))</f>
        <v>Mortar ammunition</v>
      </c>
      <c r="L1047215" s="8" t="n">
        <f aca="false">VLOOKUP(I1047215,'[1]Price List, Weapons &amp; Items'!B$1:E$1048576,4,0)</f>
        <v>0</v>
      </c>
      <c r="M1047215" s="9" t="s">
        <v>166</v>
      </c>
      <c r="N1047215" s="9" t="s">
        <v>166</v>
      </c>
      <c r="O1047215" s="9" t="n">
        <f aca="false">VLOOKUP($I1047215,'[1]Price List, Weapons &amp; Items'!B$1:G$1048576,6,0)</f>
        <v>109.89</v>
      </c>
      <c r="P1047215" s="6" t="str">
        <f aca="false">IF(TYPE(M1047215)=1,IF(TYPE(O1047215)=1,M1047215*O1047215,"No price"),".")</f>
        <v>.</v>
      </c>
      <c r="Q1047215" s="6" t="str">
        <f aca="false">IF(TYPE(N1047215)=1,IF(TYPE(O1047215)=1,N1047215*O1047215,"No price"),".")</f>
        <v>.</v>
      </c>
      <c r="R1047215" s="6" t="str">
        <f aca="false">IF(AG1047215=1,IF(H1047215&lt;&gt;"Not given",H1047215,IF(TYPE(H1047215)=2,IF(SUMIFS(#REF!,#REF!,A1047215)&gt;0,SUMIFS(#REF!,#REF!,A1047215),"."),"Format error")),"")</f>
        <v/>
      </c>
      <c r="S1047215" s="6" t="str">
        <f aca="false">IF(AND(AG1047215=1,R1047215&lt;&gt;".")=TRUE(),R1047215/VLOOKUP(G1047215,'[1]Exchange Rates'!B$1:C$1048576,2,0),IF(R1047215=".",".",""))</f>
        <v/>
      </c>
      <c r="T1047215" s="6" t="str">
        <f aca="false">IF(AG1047215=1,IF(AI1047215="Value is not given at all",".",IF(AI1047215="Value is given by the source",S1047215,IF(AI1047215="Value is calculated with prices",(IF(SUMIFS(#REF!,#REF!,A1047215)&gt;0,SUMIFS(#REF!,#REF!,A1047215),"."))/VLOOKUP("USD",'[1]Exchange Rates'!B$1:C$1048576,2,0),"Error with coding"))),"")</f>
        <v/>
      </c>
      <c r="U1047215" s="43" t="s">
        <v>63</v>
      </c>
      <c r="V1047215" s="34" t="s">
        <v>500</v>
      </c>
      <c r="W1047215" s="34" t="s">
        <v>108</v>
      </c>
      <c r="X1047215" s="37" t="s">
        <v>62</v>
      </c>
      <c r="Y1047215" s="37" t="s">
        <v>62</v>
      </c>
      <c r="Z1047215" s="43" t="n">
        <v>0</v>
      </c>
      <c r="AA1047215" s="43" t="n">
        <v>0</v>
      </c>
      <c r="AB1047215" s="5" t="n">
        <f aca="false">IF(AND(D1047215="Humanitarian", AE1047215&lt;&gt;"."), 1, 0)</f>
        <v>0</v>
      </c>
      <c r="AC1047215" s="5" t="n">
        <f aca="false">IF(OR(M1047215="undisclosed", M1047215="."), 0, IF(M1047215=N1047215, 1, 0))</f>
        <v>0</v>
      </c>
      <c r="AD1047215" s="5" t="n">
        <v>0</v>
      </c>
      <c r="AE1047215" s="37" t="s">
        <v>62</v>
      </c>
      <c r="AF1047215" s="12" t="str">
        <f aca="false">""</f>
        <v/>
      </c>
      <c r="AG1047215" s="36" t="n">
        <v>0</v>
      </c>
      <c r="AH1047215" s="43" t="s">
        <v>66</v>
      </c>
      <c r="AI1047215" s="43" t="s">
        <v>67</v>
      </c>
      <c r="AJ1047215" s="36" t="n">
        <v>1</v>
      </c>
      <c r="AK1047215" s="36" t="n">
        <v>14</v>
      </c>
      <c r="AL1047215" s="36" t="n">
        <v>0</v>
      </c>
      <c r="AM1047215" s="36" t="n">
        <f aca="false">IF(OR(AN1047215="2022-2023",AN1047215=2022), 1, 0)</f>
        <v>1</v>
      </c>
      <c r="AN1047215" s="36" t="s">
        <v>68</v>
      </c>
      <c r="AO1047215" s="36" t="n">
        <f aca="false">VLOOKUP($I1047215,'[1]Price List, Weapons &amp; Items'!B$1:F$1048576,5,0)</f>
        <v>0</v>
      </c>
      <c r="AP1047215" s="36" t="n">
        <f aca="false">IF(AND(AO1047215=1,M1047215="undisclosed")=TRUE(),1,0)</f>
        <v>0</v>
      </c>
      <c r="AQ1047215" s="36" t="n">
        <f aca="false">IF(AND(AO1047215=1,N1047215="undisclosed")=TRUE(),1,0)</f>
        <v>0</v>
      </c>
      <c r="AR1047215" s="36" t="n">
        <f aca="false">IFERROR(IF(SEARCH("ammuni",I1047215,1)&gt;0,1,0),0)</f>
        <v>0</v>
      </c>
      <c r="AS1047215" s="5" t="str">
        <f aca="false">VLOOKUP($I1047215,'[1]Price List, Weapons &amp; Items'!B$1:L$1048576,COLUMN('[1]Price List, Weapons &amp; Items'!$J$11)-1,0)</f>
        <v>Government information</v>
      </c>
      <c r="AT1047215" s="5" t="str">
        <f aca="false">IF(I1047215=".",".",VLOOKUP($I1047215,'[1]Price List, Weapons &amp; Items'!B$1:J$1048576,3,0))</f>
        <v>Mortar ammunition</v>
      </c>
      <c r="AU1047215" s="13" t="str">
        <f aca="true">IF(AG1047215=1,(OFFSET(I1047215,0,0,COUNTIF(#REF!,A1047215),1)),"")</f>
        <v/>
      </c>
      <c r="AV1047215" s="5" t="n">
        <f aca="false">VLOOKUP($I1047215,'[1]Price List, Weapons &amp; Items'!B$1:L$1048576,COLUMN('[1]Price List, Weapons &amp; Items'!$L$11)-1,0)</f>
        <v>0</v>
      </c>
      <c r="AW1047215" s="5" t="n">
        <f aca="false">IF(U1047215="Yes",1,0)</f>
        <v>1</v>
      </c>
      <c r="AX1047215" s="5" t="n">
        <f aca="false">IF(D1047215="Military",IF(OR(IFERROR(SEARCH("equipment",E1047215,1),0)&gt;0,IFERROR(SEARCH("weapons",E1047215,1),0)&gt;0),1,0),0)</f>
        <v>1</v>
      </c>
      <c r="AY1047215" s="5" t="str">
        <f aca="false">IFERROR(IF(VALUE(TEXT(C1047215,"mm"))=IF(AK1047215&gt;12,AK1047215-12,AK1047215),".",IF(TEXT(C1047215,"mm")="01",".",1)),"Value is not in date format")</f>
        <v>.</v>
      </c>
      <c r="AZ1047215" s="5" t="str">
        <f aca="false">IF(AND(A1047215=A1047214,C1047215=C1047214)=TRUE(),IF(F1047215=F1047214,".","1"),".")</f>
        <v>.</v>
      </c>
      <c r="BA1047215" s="5" t="str">
        <f aca="false">IF(AND(_xlfn.ISFORMULA(R1047215),_xlfn.ISFORMULA(S1047215),_xlfn.ISFORMULA(T1047215))=TRUE(),".",1)</f>
        <v>.</v>
      </c>
      <c r="BB1047215" s="5" t="str">
        <f aca="false">IF(T1047215&lt;&gt;".",IF(T1047215&gt;S1047215,1,"."),".")</f>
        <v>.</v>
      </c>
      <c r="BC1047215" s="5" t="n">
        <f aca="false">IFERROR(VLOOKUP(B1047215,'[1]Share, Heavy Weapons to Ukraine'!B$1:AA$1048576,COLUMN('[1]Share, Heavy Weapons to Ukraine'!C1047224)-1,0),0)</f>
        <v>1</v>
      </c>
      <c r="BD1047215" s="5" t="n">
        <f aca="false">VLOOKUP(Sheet1!B1047215,'[1]Country Summary (€)'!B$1:F$1048576,COLUMN('[1]Country Summary (€)'!C1047225)-1,FALSE())</f>
        <v>0</v>
      </c>
      <c r="BE1047215" s="5" t="str">
        <f aca="false">IF(AND(AG1047215=1,D1047215="Military",H1047215&lt;&gt;"Not given")=TRUE(),IF(SUMIFS(#REF!,#REF!,A1047215)&gt;0,ABS((SUMIFS(#REF!,#REF!,A1047215)/VLOOKUP("USD",'[1]Exchange Rates'!B$1:C$1048576,2,0)))/S1047215,"."),".")</f>
        <v>.</v>
      </c>
      <c r="BF1047215" s="1" t="str">
        <f aca="false">IF(AND(AG1047215=1,D1047215="Military",H1047215&lt;&gt;"Not given")=TRUE(),IF(SUMIFS(#REF!,#REF!,A1047215)&gt;0,IF((ABS((SUMIFS(#REF!,#REF!,A1047215)/VLOOKUP("USD",'[1]Exchange Rates'!B$1:C$1048576,2,0)))/S1047215)&gt;1,(SUMIFS(#REF!,#REF!,A1047215)-S1047215)/S1047215,(S1047215-SUMIFS(#REF!,#REF!,A1047215))/SUMIFS(#REF!,#REF!,A1047215)),"."),".")</f>
        <v>.</v>
      </c>
      <c r="BG1047215" s="37" t="s">
        <v>491</v>
      </c>
      <c r="BH1047215" s="37" t="s">
        <v>491</v>
      </c>
      <c r="BI1047215" s="37" t="s">
        <v>491</v>
      </c>
      <c r="BJ1047215" s="37" t="s">
        <v>491</v>
      </c>
      <c r="BK1047215" s="37" t="s">
        <v>491</v>
      </c>
      <c r="BL1047215" s="37" t="s">
        <v>491</v>
      </c>
      <c r="BM1047215" s="37" t="s">
        <v>491</v>
      </c>
      <c r="BN1047215" s="37" t="s">
        <v>491</v>
      </c>
      <c r="BO1047215" s="37" t="s">
        <v>491</v>
      </c>
      <c r="BP1047215" s="37" t="s">
        <v>491</v>
      </c>
      <c r="BQ1047215" s="37" t="s">
        <v>491</v>
      </c>
      <c r="BR1047215" s="37" t="s">
        <v>491</v>
      </c>
      <c r="BS1047215" s="37" t="s">
        <v>491</v>
      </c>
      <c r="BT1047215" s="37" t="s">
        <v>491</v>
      </c>
      <c r="BU1047215" s="37" t="s">
        <v>491</v>
      </c>
      <c r="BV1047215" s="37" t="s">
        <v>491</v>
      </c>
      <c r="BW1047215" s="37" t="s">
        <v>491</v>
      </c>
      <c r="BX1047215" s="37" t="s">
        <v>491</v>
      </c>
    </row>
    <row r="1047216" customFormat="false" ht="15.75" hidden="false" customHeight="true" outlineLevel="0" collapsed="false">
      <c r="A1047216" s="37" t="s">
        <v>479</v>
      </c>
      <c r="B1047216" s="37" t="s">
        <v>57</v>
      </c>
      <c r="C1047216" s="92" t="n">
        <v>44960</v>
      </c>
      <c r="D1047216" s="37" t="s">
        <v>105</v>
      </c>
      <c r="E1047216" s="37" t="s">
        <v>370</v>
      </c>
      <c r="F1047216" s="37" t="s">
        <v>499</v>
      </c>
      <c r="G1047216" s="5" t="s">
        <v>61</v>
      </c>
      <c r="H1047216" s="39" t="n">
        <v>425000000</v>
      </c>
      <c r="I1047216" s="37" t="s">
        <v>501</v>
      </c>
      <c r="J1047216" s="7" t="str">
        <f aca="false">VLOOKUP($I1047216,'[1]Price List, Weapons &amp; Items'!B$1:C$1048576,2,0)</f>
        <v>Light armaments &amp; infantry</v>
      </c>
      <c r="K1047216" s="7" t="str">
        <f aca="false">IF(I1047216=".",I1047216,VLOOKUP($I1047216,'[1]Price List, Weapons &amp; Items'!B$1:D$1048576,3,0))</f>
        <v>Small Arms and Light Weapons (SALW)</v>
      </c>
      <c r="L1047216" s="8" t="n">
        <f aca="false">VLOOKUP(I1047216,'[1]Price List, Weapons &amp; Items'!B$1:E$1048576,4,0)</f>
        <v>0</v>
      </c>
      <c r="M1047216" s="9" t="n">
        <v>190</v>
      </c>
      <c r="N1047216" s="9" t="s">
        <v>166</v>
      </c>
      <c r="O1047216" s="9" t="n">
        <f aca="false">VLOOKUP($I1047216,'[1]Price List, Weapons &amp; Items'!B$1:G$1048576,6,0)</f>
        <v>5300</v>
      </c>
      <c r="P1047216" s="6" t="str">
        <f aca="false">IF(TYPE(M1047216)=1,IF(TYPE(O1047216)=1,M1047216*O1047216,"No price"),".")</f>
        <v>No price</v>
      </c>
      <c r="Q1047216" s="6" t="str">
        <f aca="false">IF(TYPE(N1047216)=1,IF(TYPE(O1047216)=1,N1047216*O1047216,"No price"),".")</f>
        <v>.</v>
      </c>
      <c r="R1047216" s="6" t="str">
        <f aca="false">IF(AG1047216=1,IF(H1047216&lt;&gt;"Not given",H1047216,IF(TYPE(H1047216)=2,IF(SUMIFS(#REF!,#REF!,A1047216)&gt;0,SUMIFS(#REF!,#REF!,A1047216),"."),"Format error")),"")</f>
        <v/>
      </c>
      <c r="S1047216" s="6" t="str">
        <f aca="false">IF(AND(AG1047216=1,R1047216&lt;&gt;".")=TRUE(),R1047216/VLOOKUP(G1047216,'[1]Exchange Rates'!B$1:C$1048576,2,0),IF(R1047216=".",".",""))</f>
        <v/>
      </c>
      <c r="T1047216" s="6" t="str">
        <f aca="false">IF(AG1047216=1,IF(AI1047216="Value is not given at all",".",IF(AI1047216="Value is given by the source",S1047216,IF(AI1047216="Value is calculated with prices",(IF(SUMIFS(#REF!,#REF!,A1047216)&gt;0,SUMIFS(#REF!,#REF!,A1047216),"."))/VLOOKUP("USD",'[1]Exchange Rates'!B$1:C$1048576,2,0),"Error with coding"))),"")</f>
        <v/>
      </c>
      <c r="U1047216" s="43" t="s">
        <v>63</v>
      </c>
      <c r="V1047216" s="34" t="s">
        <v>500</v>
      </c>
      <c r="W1047216" s="34" t="s">
        <v>108</v>
      </c>
      <c r="X1047216" s="37" t="s">
        <v>62</v>
      </c>
      <c r="Y1047216" s="37" t="s">
        <v>62</v>
      </c>
      <c r="Z1047216" s="43" t="n">
        <v>0</v>
      </c>
      <c r="AA1047216" s="43" t="n">
        <v>0</v>
      </c>
      <c r="AB1047216" s="5" t="n">
        <f aca="false">IF(AND(D1047216="Humanitarian", AE1047216&lt;&gt;"."), 1, 0)</f>
        <v>0</v>
      </c>
      <c r="AC1047216" s="5" t="n">
        <f aca="false">IF(OR(M1047216="undisclosed", M1047216="."), 0, IF(M1047216=N1047216, 1, 0))</f>
        <v>0</v>
      </c>
      <c r="AD1047216" s="5" t="n">
        <v>0</v>
      </c>
      <c r="AE1047216" s="37" t="s">
        <v>62</v>
      </c>
      <c r="AF1047216" s="12" t="str">
        <f aca="false">""</f>
        <v/>
      </c>
      <c r="AG1047216" s="36" t="n">
        <v>0</v>
      </c>
      <c r="AH1047216" s="43" t="s">
        <v>66</v>
      </c>
      <c r="AI1047216" s="43" t="s">
        <v>67</v>
      </c>
      <c r="AJ1047216" s="36" t="n">
        <v>1</v>
      </c>
      <c r="AK1047216" s="36" t="n">
        <v>14</v>
      </c>
      <c r="AL1047216" s="36" t="n">
        <v>0</v>
      </c>
      <c r="AM1047216" s="36" t="n">
        <f aca="false">IF(OR(AN1047216="2022-2023",AN1047216=2022), 1, 0)</f>
        <v>1</v>
      </c>
      <c r="AN1047216" s="36" t="s">
        <v>68</v>
      </c>
      <c r="AO1047216" s="36" t="n">
        <f aca="false">VLOOKUP($I1047216,'[1]Price List, Weapons &amp; Items'!B$1:F$1048576,5,0)</f>
        <v>0</v>
      </c>
      <c r="AP1047216" s="36" t="n">
        <f aca="false">IF(AND(AO1047216=1,M1047216="undisclosed")=TRUE(),1,0)</f>
        <v>0</v>
      </c>
      <c r="AQ1047216" s="36" t="n">
        <f aca="false">IF(AND(AO1047216=1,N1047216="undisclosed")=TRUE(),1,0)</f>
        <v>0</v>
      </c>
      <c r="AR1047216" s="36" t="n">
        <f aca="false">IFERROR(IF(SEARCH("ammuni",I1047216,1)&gt;0,1,0),0)</f>
        <v>0</v>
      </c>
      <c r="AS1047216" s="5" t="str">
        <f aca="false">VLOOKUP($I1047216,'[1]Price List, Weapons &amp; Items'!B$1:L$1048576,COLUMN('[1]Price List, Weapons &amp; Items'!$J$11)-1,0)</f>
        <v>Miscellaneous</v>
      </c>
      <c r="AT1047216" s="5" t="str">
        <f aca="false">IF(I1047216=".",".",VLOOKUP($I1047216,'[1]Price List, Weapons &amp; Items'!B$1:J$1048576,3,0))</f>
        <v>Small Arms and Light Weapons (SALW)</v>
      </c>
      <c r="AU1047216" s="13" t="str">
        <f aca="true">IF(AG1047216=1,(OFFSET(I1047216,0,0,COUNTIF(#REF!,A1047216),1)),"")</f>
        <v/>
      </c>
      <c r="AV1047216" s="5" t="n">
        <f aca="false">VLOOKUP($I1047216,'[1]Price List, Weapons &amp; Items'!B$1:L$1048576,COLUMN('[1]Price List, Weapons &amp; Items'!$L$11)-1,0)</f>
        <v>0</v>
      </c>
      <c r="AW1047216" s="5" t="n">
        <f aca="false">IF(U1047216="Yes",1,0)</f>
        <v>1</v>
      </c>
      <c r="AX1047216" s="5" t="n">
        <f aca="false">IF(D1047216="Military",IF(OR(IFERROR(SEARCH("equipment",E1047216,1),0)&gt;0,IFERROR(SEARCH("weapons",E1047216,1),0)&gt;0),1,0),0)</f>
        <v>1</v>
      </c>
      <c r="AY1047216" s="5" t="str">
        <f aca="false">IFERROR(IF(VALUE(TEXT(C1047216,"mm"))=IF(AK1047216&gt;12,AK1047216-12,AK1047216),".",IF(TEXT(C1047216,"mm")="01",".",1)),"Value is not in date format")</f>
        <v>.</v>
      </c>
      <c r="AZ1047216" s="5" t="str">
        <f aca="false">IF(AND(A1047216=A1047215,C1047216=C1047215)=TRUE(),IF(F1047216=F1047215,".","1"),".")</f>
        <v>.</v>
      </c>
      <c r="BA1047216" s="5" t="str">
        <f aca="false">IF(AND(_xlfn.ISFORMULA(R1047216),_xlfn.ISFORMULA(S1047216),_xlfn.ISFORMULA(T1047216))=TRUE(),".",1)</f>
        <v>.</v>
      </c>
      <c r="BB1047216" s="5" t="str">
        <f aca="false">IF(T1047216&lt;&gt;".",IF(T1047216&gt;S1047216,1,"."),".")</f>
        <v>.</v>
      </c>
      <c r="BC1047216" s="5" t="n">
        <f aca="false">IFERROR(VLOOKUP(B1047216,'[1]Share, Heavy Weapons to Ukraine'!B$1:AA$1048576,COLUMN('[1]Share, Heavy Weapons to Ukraine'!C1047225)-1,0),0)</f>
        <v>1</v>
      </c>
      <c r="BD1047216" s="5" t="n">
        <f aca="false">VLOOKUP(Sheet1!B1047216,'[1]Country Summary (€)'!B$1:F$1048576,COLUMN('[1]Country Summary (€)'!C1047226)-1,FALSE())</f>
        <v>0</v>
      </c>
      <c r="BE1047216" s="5" t="str">
        <f aca="false">IF(AND(AG1047216=1,D1047216="Military",H1047216&lt;&gt;"Not given")=TRUE(),IF(SUMIFS(#REF!,#REF!,A1047216)&gt;0,ABS((SUMIFS(#REF!,#REF!,A1047216)/VLOOKUP("USD",'[1]Exchange Rates'!B$1:C$1048576,2,0)))/S1047216,"."),".")</f>
        <v>.</v>
      </c>
      <c r="BF1047216" s="1" t="str">
        <f aca="false">IF(AND(AG1047216=1,D1047216="Military",H1047216&lt;&gt;"Not given")=TRUE(),IF(SUMIFS(#REF!,#REF!,A1047216)&gt;0,IF((ABS((SUMIFS(#REF!,#REF!,A1047216)/VLOOKUP("USD",'[1]Exchange Rates'!B$1:C$1048576,2,0)))/S1047216)&gt;1,(SUMIFS(#REF!,#REF!,A1047216)-S1047216)/S1047216,(S1047216-SUMIFS(#REF!,#REF!,A1047216))/SUMIFS(#REF!,#REF!,A1047216)),"."),".")</f>
        <v>.</v>
      </c>
      <c r="BG1047216" s="37" t="s">
        <v>491</v>
      </c>
      <c r="BH1047216" s="37" t="s">
        <v>491</v>
      </c>
      <c r="BI1047216" s="37" t="s">
        <v>491</v>
      </c>
      <c r="BJ1047216" s="37" t="s">
        <v>491</v>
      </c>
      <c r="BK1047216" s="37" t="s">
        <v>491</v>
      </c>
      <c r="BL1047216" s="37" t="s">
        <v>491</v>
      </c>
      <c r="BM1047216" s="37" t="s">
        <v>491</v>
      </c>
      <c r="BN1047216" s="37" t="s">
        <v>491</v>
      </c>
      <c r="BO1047216" s="37" t="s">
        <v>491</v>
      </c>
      <c r="BP1047216" s="37" t="s">
        <v>491</v>
      </c>
      <c r="BQ1047216" s="37" t="s">
        <v>491</v>
      </c>
      <c r="BR1047216" s="37" t="s">
        <v>491</v>
      </c>
      <c r="BS1047216" s="37" t="s">
        <v>491</v>
      </c>
      <c r="BT1047216" s="37" t="s">
        <v>491</v>
      </c>
      <c r="BU1047216" s="37" t="s">
        <v>491</v>
      </c>
      <c r="BV1047216" s="37" t="s">
        <v>491</v>
      </c>
      <c r="BW1047216" s="37" t="s">
        <v>491</v>
      </c>
      <c r="BX1047216" s="37" t="s">
        <v>491</v>
      </c>
    </row>
    <row r="1047217" customFormat="false" ht="15.75" hidden="false" customHeight="true" outlineLevel="0" collapsed="false">
      <c r="A1047217" s="37" t="s">
        <v>479</v>
      </c>
      <c r="B1047217" s="37" t="s">
        <v>57</v>
      </c>
      <c r="C1047217" s="92" t="n">
        <v>44960</v>
      </c>
      <c r="D1047217" s="37" t="s">
        <v>105</v>
      </c>
      <c r="E1047217" s="37" t="s">
        <v>370</v>
      </c>
      <c r="F1047217" s="37" t="s">
        <v>499</v>
      </c>
      <c r="G1047217" s="5" t="s">
        <v>61</v>
      </c>
      <c r="H1047217" s="39" t="n">
        <v>425000000</v>
      </c>
      <c r="I1047217" s="37" t="s">
        <v>502</v>
      </c>
      <c r="J1047217" s="7" t="str">
        <f aca="false">VLOOKUP($I1047217,'[1]Price List, Weapons &amp; Items'!B$1:C$1048576,2,0)</f>
        <v>Ammunition</v>
      </c>
      <c r="K1047217" s="7" t="str">
        <f aca="false">IF(I1047217=".",I1047217,VLOOKUP($I1047217,'[1]Price List, Weapons &amp; Items'!B$1:D$1048576,3,0))</f>
        <v>Military equipment</v>
      </c>
      <c r="L1047217" s="8" t="n">
        <f aca="false">VLOOKUP(I1047217,'[1]Price List, Weapons &amp; Items'!B$1:E$1048576,4,0)</f>
        <v>0</v>
      </c>
      <c r="M1047217" s="9" t="s">
        <v>166</v>
      </c>
      <c r="N1047217" s="9" t="s">
        <v>166</v>
      </c>
      <c r="O1047217" s="9" t="str">
        <f aca="false">VLOOKUP($I1047217,'[1]Price List, Weapons &amp; Items'!B$1:G$1048576,6,0)</f>
        <v>.</v>
      </c>
      <c r="P1047217" s="6" t="str">
        <f aca="false">IF(TYPE(M1047217)=1,IF(TYPE(O1047217)=1,M1047217*O1047217,"No price"),".")</f>
        <v>.</v>
      </c>
      <c r="Q1047217" s="6" t="str">
        <f aca="false">IF(TYPE(N1047217)=1,IF(TYPE(O1047217)=1,N1047217*O1047217,"No price"),".")</f>
        <v>.</v>
      </c>
      <c r="R1047217" s="6" t="str">
        <f aca="false">IF(AG1047217=1,IF(H1047217&lt;&gt;"Not given",H1047217,IF(TYPE(H1047217)=2,IF(SUMIFS(#REF!,#REF!,A1047217)&gt;0,SUMIFS(#REF!,#REF!,A1047217),"."),"Format error")),"")</f>
        <v/>
      </c>
      <c r="S1047217" s="6" t="str">
        <f aca="false">IF(AND(AG1047217=1,R1047217&lt;&gt;".")=TRUE(),R1047217/VLOOKUP(G1047217,'[1]Exchange Rates'!B$1:C$1048576,2,0),IF(R1047217=".",".",""))</f>
        <v/>
      </c>
      <c r="T1047217" s="6" t="str">
        <f aca="false">IF(AG1047217=1,IF(AI1047217="Value is not given at all",".",IF(AI1047217="Value is given by the source",S1047217,IF(AI1047217="Value is calculated with prices",(IF(SUMIFS(#REF!,#REF!,A1047217)&gt;0,SUMIFS(#REF!,#REF!,A1047217),"."))/VLOOKUP("USD",'[1]Exchange Rates'!B$1:C$1048576,2,0),"Error with coding"))),"")</f>
        <v/>
      </c>
      <c r="U1047217" s="43" t="s">
        <v>63</v>
      </c>
      <c r="V1047217" s="34" t="s">
        <v>500</v>
      </c>
      <c r="W1047217" s="34" t="s">
        <v>108</v>
      </c>
      <c r="X1047217" s="37" t="s">
        <v>62</v>
      </c>
      <c r="Y1047217" s="37" t="s">
        <v>62</v>
      </c>
      <c r="Z1047217" s="43" t="n">
        <v>0</v>
      </c>
      <c r="AA1047217" s="43" t="n">
        <v>0</v>
      </c>
      <c r="AB1047217" s="5" t="n">
        <f aca="false">IF(AND(D1047217="Humanitarian", AE1047217&lt;&gt;"."), 1, 0)</f>
        <v>0</v>
      </c>
      <c r="AC1047217" s="5" t="n">
        <f aca="false">IF(OR(M1047217="undisclosed", M1047217="."), 0, IF(M1047217=N1047217, 1, 0))</f>
        <v>0</v>
      </c>
      <c r="AD1047217" s="5" t="n">
        <v>0</v>
      </c>
      <c r="AE1047217" s="37" t="s">
        <v>62</v>
      </c>
      <c r="AF1047217" s="12" t="str">
        <f aca="false">""</f>
        <v/>
      </c>
      <c r="AG1047217" s="36" t="n">
        <v>0</v>
      </c>
      <c r="AH1047217" s="43" t="s">
        <v>66</v>
      </c>
      <c r="AI1047217" s="43" t="s">
        <v>67</v>
      </c>
      <c r="AJ1047217" s="36" t="n">
        <v>1</v>
      </c>
      <c r="AK1047217" s="36" t="n">
        <v>14</v>
      </c>
      <c r="AL1047217" s="36" t="n">
        <v>0</v>
      </c>
      <c r="AM1047217" s="36" t="n">
        <f aca="false">IF(OR(AN1047217="2022-2023",AN1047217=2022), 1, 0)</f>
        <v>1</v>
      </c>
      <c r="AN1047217" s="36" t="s">
        <v>68</v>
      </c>
      <c r="AO1047217" s="36" t="n">
        <f aca="false">VLOOKUP($I1047217,'[1]Price List, Weapons &amp; Items'!B$1:F$1048576,5,0)</f>
        <v>0</v>
      </c>
      <c r="AP1047217" s="36" t="n">
        <f aca="false">IF(AND(AO1047217=1,M1047217="undisclosed")=TRUE(),1,0)</f>
        <v>0</v>
      </c>
      <c r="AQ1047217" s="36" t="n">
        <f aca="false">IF(AND(AO1047217=1,N1047217="undisclosed")=TRUE(),1,0)</f>
        <v>0</v>
      </c>
      <c r="AR1047217" s="36" t="n">
        <f aca="false">IFERROR(IF(SEARCH("ammuni",I1047217,1)&gt;0,1,0),0)</f>
        <v>1</v>
      </c>
      <c r="AS1047217" s="5" t="str">
        <f aca="false">VLOOKUP($I1047217,'[1]Price List, Weapons &amp; Items'!B$1:L$1048576,COLUMN('[1]Price List, Weapons &amp; Items'!$J$11)-1,0)</f>
        <v>.</v>
      </c>
      <c r="AT1047217" s="5" t="str">
        <f aca="false">IF(I1047217=".",".",VLOOKUP($I1047217,'[1]Price List, Weapons &amp; Items'!B$1:J$1048576,3,0))</f>
        <v>Military equipment</v>
      </c>
      <c r="AU1047217" s="13" t="str">
        <f aca="true">IF(AG1047217=1,(OFFSET(I1047217,0,0,COUNTIF(#REF!,A1047217),1)),"")</f>
        <v/>
      </c>
      <c r="AV1047217" s="5" t="n">
        <f aca="false">VLOOKUP($I1047217,'[1]Price List, Weapons &amp; Items'!B$1:L$1048576,COLUMN('[1]Price List, Weapons &amp; Items'!$L$11)-1,0)</f>
        <v>0</v>
      </c>
      <c r="AW1047217" s="5" t="n">
        <f aca="false">IF(U1047217="Yes",1,0)</f>
        <v>1</v>
      </c>
      <c r="AX1047217" s="5" t="n">
        <f aca="false">IF(D1047217="Military",IF(OR(IFERROR(SEARCH("equipment",E1047217,1),0)&gt;0,IFERROR(SEARCH("weapons",E1047217,1),0)&gt;0),1,0),0)</f>
        <v>1</v>
      </c>
      <c r="AY1047217" s="5" t="str">
        <f aca="false">IFERROR(IF(VALUE(TEXT(C1047217,"mm"))=IF(AK1047217&gt;12,AK1047217-12,AK1047217),".",IF(TEXT(C1047217,"mm")="01",".",1)),"Value is not in date format")</f>
        <v>.</v>
      </c>
      <c r="AZ1047217" s="5" t="str">
        <f aca="false">IF(AND(A1047217=A1047216,C1047217=C1047216)=TRUE(),IF(F1047217=F1047216,".","1"),".")</f>
        <v>.</v>
      </c>
      <c r="BA1047217" s="5" t="str">
        <f aca="false">IF(AND(_xlfn.ISFORMULA(R1047217),_xlfn.ISFORMULA(S1047217),_xlfn.ISFORMULA(T1047217))=TRUE(),".",1)</f>
        <v>.</v>
      </c>
      <c r="BB1047217" s="5" t="str">
        <f aca="false">IF(T1047217&lt;&gt;".",IF(T1047217&gt;S1047217,1,"."),".")</f>
        <v>.</v>
      </c>
      <c r="BC1047217" s="5" t="n">
        <f aca="false">IFERROR(VLOOKUP(B1047217,'[1]Share, Heavy Weapons to Ukraine'!B$1:AA$1048576,COLUMN('[1]Share, Heavy Weapons to Ukraine'!C1047226)-1,0),0)</f>
        <v>1</v>
      </c>
      <c r="BD1047217" s="5" t="n">
        <f aca="false">VLOOKUP(Sheet1!B1047217,'[1]Country Summary (€)'!B$1:F$1048576,COLUMN('[1]Country Summary (€)'!C1047227)-1,FALSE())</f>
        <v>0</v>
      </c>
      <c r="BE1047217" s="5" t="str">
        <f aca="false">IF(AND(AG1047217=1,D1047217="Military",H1047217&lt;&gt;"Not given")=TRUE(),IF(SUMIFS(#REF!,#REF!,A1047217)&gt;0,ABS((SUMIFS(#REF!,#REF!,A1047217)/VLOOKUP("USD",'[1]Exchange Rates'!B$1:C$1048576,2,0)))/S1047217,"."),".")</f>
        <v>.</v>
      </c>
      <c r="BF1047217" s="1" t="str">
        <f aca="false">IF(AND(AG1047217=1,D1047217="Military",H1047217&lt;&gt;"Not given")=TRUE(),IF(SUMIFS(#REF!,#REF!,A1047217)&gt;0,IF((ABS((SUMIFS(#REF!,#REF!,A1047217)/VLOOKUP("USD",'[1]Exchange Rates'!B$1:C$1048576,2,0)))/S1047217)&gt;1,(SUMIFS(#REF!,#REF!,A1047217)-S1047217)/S1047217,(S1047217-SUMIFS(#REF!,#REF!,A1047217))/SUMIFS(#REF!,#REF!,A1047217)),"."),".")</f>
        <v>.</v>
      </c>
      <c r="BG1047217" s="37" t="s">
        <v>491</v>
      </c>
      <c r="BH1047217" s="37" t="s">
        <v>491</v>
      </c>
      <c r="BI1047217" s="37" t="s">
        <v>491</v>
      </c>
      <c r="BJ1047217" s="37" t="s">
        <v>491</v>
      </c>
      <c r="BK1047217" s="37" t="s">
        <v>491</v>
      </c>
      <c r="BL1047217" s="37" t="s">
        <v>491</v>
      </c>
      <c r="BM1047217" s="37" t="s">
        <v>491</v>
      </c>
      <c r="BN1047217" s="37" t="s">
        <v>491</v>
      </c>
      <c r="BO1047217" s="37" t="s">
        <v>491</v>
      </c>
      <c r="BP1047217" s="37" t="s">
        <v>491</v>
      </c>
      <c r="BQ1047217" s="37" t="s">
        <v>491</v>
      </c>
      <c r="BR1047217" s="37" t="s">
        <v>491</v>
      </c>
      <c r="BS1047217" s="37" t="s">
        <v>491</v>
      </c>
      <c r="BT1047217" s="37" t="s">
        <v>491</v>
      </c>
      <c r="BU1047217" s="37" t="s">
        <v>491</v>
      </c>
      <c r="BV1047217" s="37" t="s">
        <v>491</v>
      </c>
      <c r="BW1047217" s="37" t="s">
        <v>491</v>
      </c>
      <c r="BX1047217" s="37" t="s">
        <v>491</v>
      </c>
    </row>
    <row r="1047218" customFormat="false" ht="15.75" hidden="false" customHeight="true" outlineLevel="0" collapsed="false">
      <c r="A1047218" s="37" t="s">
        <v>479</v>
      </c>
      <c r="B1047218" s="37" t="s">
        <v>57</v>
      </c>
      <c r="C1047218" s="92" t="n">
        <v>44960</v>
      </c>
      <c r="D1047218" s="37" t="s">
        <v>105</v>
      </c>
      <c r="E1047218" s="37" t="s">
        <v>370</v>
      </c>
      <c r="F1047218" s="37" t="s">
        <v>499</v>
      </c>
      <c r="G1047218" s="5" t="s">
        <v>61</v>
      </c>
      <c r="H1047218" s="39" t="n">
        <v>425000000</v>
      </c>
      <c r="I1047218" s="37" t="s">
        <v>301</v>
      </c>
      <c r="J1047218" s="7" t="str">
        <f aca="false">VLOOKUP($I1047218,'[1]Price List, Weapons &amp; Items'!B$1:C$1048576,2,0)</f>
        <v>Heavy Weapon</v>
      </c>
      <c r="K1047218" s="7" t="str">
        <f aca="false">IF(I1047218=".",I1047218,VLOOKUP($I1047218,'[1]Price List, Weapons &amp; Items'!B$1:D$1048576,3,0))</f>
        <v>Armored Utility Vehicle (AUV)</v>
      </c>
      <c r="L1047218" s="8" t="n">
        <f aca="false">VLOOKUP(I1047218,'[1]Price List, Weapons &amp; Items'!B$1:E$1048576,4,0)</f>
        <v>0</v>
      </c>
      <c r="M1047218" s="40" t="n">
        <v>181</v>
      </c>
      <c r="N1047218" s="9" t="s">
        <v>166</v>
      </c>
      <c r="O1047218" s="9" t="n">
        <f aca="false">VLOOKUP($I1047218,'[1]Price List, Weapons &amp; Items'!B$1:G$1048576,6,0)</f>
        <v>405530</v>
      </c>
      <c r="P1047218" s="6" t="str">
        <f aca="false">IF(TYPE(M1047218)=1,IF(TYPE(O1047218)=1,M1047218*O1047218,"No price"),".")</f>
        <v>No price</v>
      </c>
      <c r="Q1047218" s="6" t="str">
        <f aca="false">IF(TYPE(N1047218)=1,IF(TYPE(O1047218)=1,N1047218*O1047218,"No price"),".")</f>
        <v>.</v>
      </c>
      <c r="R1047218" s="6" t="str">
        <f aca="false">IF(AG1047218=1,IF(H1047218&lt;&gt;"Not given",H1047218,IF(TYPE(H1047218)=2,IF(SUMIFS(#REF!,#REF!,A1047218)&gt;0,SUMIFS(#REF!,#REF!,A1047218),"."),"Format error")),"")</f>
        <v/>
      </c>
      <c r="S1047218" s="6" t="str">
        <f aca="false">IF(AND(AG1047218=1,R1047218&lt;&gt;".")=TRUE(),R1047218/VLOOKUP(G1047218,'[1]Exchange Rates'!B$1:C$1048576,2,0),IF(R1047218=".",".",""))</f>
        <v/>
      </c>
      <c r="T1047218" s="6" t="str">
        <f aca="false">IF(AG1047218=1,IF(AI1047218="Value is not given at all",".",IF(AI1047218="Value is given by the source",S1047218,IF(AI1047218="Value is calculated with prices",(IF(SUMIFS(#REF!,#REF!,A1047218)&gt;0,SUMIFS(#REF!,#REF!,A1047218),"."))/VLOOKUP("USD",'[1]Exchange Rates'!B$1:C$1048576,2,0),"Error with coding"))),"")</f>
        <v/>
      </c>
      <c r="U1047218" s="43" t="s">
        <v>63</v>
      </c>
      <c r="V1047218" s="34" t="s">
        <v>500</v>
      </c>
      <c r="W1047218" s="34" t="s">
        <v>108</v>
      </c>
      <c r="X1047218" s="37" t="s">
        <v>62</v>
      </c>
      <c r="Y1047218" s="37" t="s">
        <v>62</v>
      </c>
      <c r="Z1047218" s="43" t="n">
        <v>0</v>
      </c>
      <c r="AA1047218" s="43" t="n">
        <v>0</v>
      </c>
      <c r="AB1047218" s="5" t="n">
        <f aca="false">IF(AND(D1047218="Humanitarian", AE1047218&lt;&gt;"."), 1, 0)</f>
        <v>0</v>
      </c>
      <c r="AC1047218" s="5" t="n">
        <f aca="false">IF(OR(M1047218="undisclosed", M1047218="."), 0, IF(M1047218=N1047218, 1, 0))</f>
        <v>0</v>
      </c>
      <c r="AD1047218" s="5" t="n">
        <v>0</v>
      </c>
      <c r="AE1047218" s="37" t="s">
        <v>62</v>
      </c>
      <c r="AF1047218" s="12" t="str">
        <f aca="false">""</f>
        <v/>
      </c>
      <c r="AG1047218" s="36" t="n">
        <v>0</v>
      </c>
      <c r="AH1047218" s="43" t="s">
        <v>66</v>
      </c>
      <c r="AI1047218" s="43" t="s">
        <v>67</v>
      </c>
      <c r="AJ1047218" s="36" t="n">
        <v>1</v>
      </c>
      <c r="AK1047218" s="36" t="n">
        <v>14</v>
      </c>
      <c r="AL1047218" s="36" t="n">
        <v>0</v>
      </c>
      <c r="AM1047218" s="36" t="n">
        <f aca="false">IF(OR(AN1047218="2022-2023",AN1047218=2022), 1, 0)</f>
        <v>1</v>
      </c>
      <c r="AN1047218" s="36" t="s">
        <v>68</v>
      </c>
      <c r="AO1047218" s="36" t="n">
        <f aca="false">VLOOKUP($I1047218,'[1]Price List, Weapons &amp; Items'!B$1:F$1048576,5,0)</f>
        <v>1</v>
      </c>
      <c r="AP1047218" s="36" t="n">
        <f aca="false">IF(AND(AO1047218=1,M1047218="undisclosed")=TRUE(),1,0)</f>
        <v>0</v>
      </c>
      <c r="AQ1047218" s="36" t="n">
        <f aca="false">IF(AND(AO1047218=1,N1047218="undisclosed")=TRUE(),1,0)</f>
        <v>1</v>
      </c>
      <c r="AR1047218" s="36" t="n">
        <f aca="false">IFERROR(IF(SEARCH("ammuni",I1047218,1)&gt;0,1,0),0)</f>
        <v>0</v>
      </c>
      <c r="AS1047218" s="5" t="str">
        <f aca="false">VLOOKUP($I1047218,'[1]Price List, Weapons &amp; Items'!B$1:L$1048576,COLUMN('[1]Price List, Weapons &amp; Items'!$J$11)-1,0)</f>
        <v>Contract</v>
      </c>
      <c r="AT1047218" s="5" t="str">
        <f aca="false">IF(I1047218=".",".",VLOOKUP($I1047218,'[1]Price List, Weapons &amp; Items'!B$1:J$1048576,3,0))</f>
        <v>Armored Utility Vehicle (AUV)</v>
      </c>
      <c r="AU1047218" s="13" t="str">
        <f aca="true">IF(AG1047218=1,(OFFSET(I1047218,0,0,COUNTIF(#REF!,A1047218),1)),"")</f>
        <v/>
      </c>
      <c r="AV1047218" s="5" t="n">
        <f aca="false">VLOOKUP($I1047218,'[1]Price List, Weapons &amp; Items'!B$1:L$1048576,COLUMN('[1]Price List, Weapons &amp; Items'!$L$11)-1,0)</f>
        <v>0</v>
      </c>
      <c r="AW1047218" s="5" t="n">
        <f aca="false">IF(U1047218="Yes",1,0)</f>
        <v>1</v>
      </c>
      <c r="AX1047218" s="5" t="n">
        <f aca="false">IF(D1047218="Military",IF(OR(IFERROR(SEARCH("equipment",E1047218,1),0)&gt;0,IFERROR(SEARCH("weapons",E1047218,1),0)&gt;0),1,0),0)</f>
        <v>1</v>
      </c>
      <c r="AY1047218" s="5" t="str">
        <f aca="false">IFERROR(IF(VALUE(TEXT(C1047218,"mm"))=IF(AK1047218&gt;12,AK1047218-12,AK1047218),".",IF(TEXT(C1047218,"mm")="01",".",1)),"Value is not in date format")</f>
        <v>.</v>
      </c>
      <c r="AZ1047218" s="5" t="str">
        <f aca="false">IF(AND(A1047218=A1047217,C1047218=C1047217)=TRUE(),IF(F1047218=F1047217,".","1"),".")</f>
        <v>.</v>
      </c>
      <c r="BA1047218" s="5" t="str">
        <f aca="false">IF(AND(_xlfn.ISFORMULA(R1047218),_xlfn.ISFORMULA(S1047218),_xlfn.ISFORMULA(T1047218))=TRUE(),".",1)</f>
        <v>.</v>
      </c>
      <c r="BB1047218" s="5" t="str">
        <f aca="false">IF(T1047218&lt;&gt;".",IF(T1047218&gt;S1047218,1,"."),".")</f>
        <v>.</v>
      </c>
      <c r="BC1047218" s="5" t="n">
        <f aca="false">IFERROR(VLOOKUP(B1047218,'[1]Share, Heavy Weapons to Ukraine'!B$1:AA$1048576,COLUMN('[1]Share, Heavy Weapons to Ukraine'!C1047227)-1,0),0)</f>
        <v>1</v>
      </c>
      <c r="BD1047218" s="5" t="n">
        <f aca="false">VLOOKUP(Sheet1!B1047218,'[1]Country Summary (€)'!B$1:F$1048576,COLUMN('[1]Country Summary (€)'!C1047228)-1,FALSE())</f>
        <v>0</v>
      </c>
      <c r="BE1047218" s="5" t="str">
        <f aca="false">IF(AND(AG1047218=1,D1047218="Military",H1047218&lt;&gt;"Not given")=TRUE(),IF(SUMIFS(#REF!,#REF!,A1047218)&gt;0,ABS((SUMIFS(#REF!,#REF!,A1047218)/VLOOKUP("USD",'[1]Exchange Rates'!B$1:C$1048576,2,0)))/S1047218,"."),".")</f>
        <v>.</v>
      </c>
      <c r="BF1047218" s="1" t="str">
        <f aca="false">IF(AND(AG1047218=1,D1047218="Military",H1047218&lt;&gt;"Not given")=TRUE(),IF(SUMIFS(#REF!,#REF!,A1047218)&gt;0,IF((ABS((SUMIFS(#REF!,#REF!,A1047218)/VLOOKUP("USD",'[1]Exchange Rates'!B$1:C$1048576,2,0)))/S1047218)&gt;1,(SUMIFS(#REF!,#REF!,A1047218)-S1047218)/S1047218,(S1047218-SUMIFS(#REF!,#REF!,A1047218))/SUMIFS(#REF!,#REF!,A1047218)),"."),".")</f>
        <v>.</v>
      </c>
      <c r="BG1047218" s="37" t="s">
        <v>491</v>
      </c>
      <c r="BH1047218" s="37" t="s">
        <v>491</v>
      </c>
      <c r="BI1047218" s="37" t="s">
        <v>491</v>
      </c>
      <c r="BJ1047218" s="37" t="s">
        <v>491</v>
      </c>
      <c r="BK1047218" s="37" t="s">
        <v>491</v>
      </c>
      <c r="BL1047218" s="37" t="s">
        <v>491</v>
      </c>
      <c r="BM1047218" s="37" t="s">
        <v>491</v>
      </c>
      <c r="BN1047218" s="37" t="s">
        <v>491</v>
      </c>
      <c r="BO1047218" s="37" t="s">
        <v>491</v>
      </c>
      <c r="BP1047218" s="37" t="s">
        <v>491</v>
      </c>
      <c r="BQ1047218" s="37" t="s">
        <v>491</v>
      </c>
      <c r="BR1047218" s="37" t="s">
        <v>491</v>
      </c>
      <c r="BS1047218" s="37" t="s">
        <v>491</v>
      </c>
      <c r="BT1047218" s="37" t="s">
        <v>491</v>
      </c>
      <c r="BU1047218" s="37" t="s">
        <v>491</v>
      </c>
      <c r="BV1047218" s="37" t="s">
        <v>491</v>
      </c>
      <c r="BW1047218" s="37" t="s">
        <v>491</v>
      </c>
      <c r="BX1047218" s="37" t="s">
        <v>491</v>
      </c>
    </row>
    <row r="1047219" customFormat="false" ht="15.75" hidden="false" customHeight="true" outlineLevel="0" collapsed="false">
      <c r="A1047219" s="37" t="s">
        <v>479</v>
      </c>
      <c r="B1047219" s="37" t="s">
        <v>57</v>
      </c>
      <c r="C1047219" s="92" t="n">
        <v>44960</v>
      </c>
      <c r="D1047219" s="37" t="s">
        <v>105</v>
      </c>
      <c r="E1047219" s="37" t="s">
        <v>370</v>
      </c>
      <c r="F1047219" s="37" t="s">
        <v>499</v>
      </c>
      <c r="G1047219" s="5" t="s">
        <v>61</v>
      </c>
      <c r="H1047219" s="39" t="n">
        <v>425000000</v>
      </c>
      <c r="I1047219" s="37" t="s">
        <v>309</v>
      </c>
      <c r="J1047219" s="7" t="str">
        <f aca="false">VLOOKUP($I1047219,'[1]Price List, Weapons &amp; Items'!B$1:C$1048576,2,0)</f>
        <v>Portable defence system</v>
      </c>
      <c r="K1047219" s="7" t="str">
        <f aca="false">IF(I1047219=".",I1047219,VLOOKUP($I1047219,'[1]Price List, Weapons &amp; Items'!B$1:D$1048576,3,0))</f>
        <v>Light Anti-armor Weapon (LAW)</v>
      </c>
      <c r="L1047219" s="8" t="n">
        <f aca="false">VLOOKUP(I1047219,'[1]Price List, Weapons &amp; Items'!B$1:E$1048576,4,0)</f>
        <v>0</v>
      </c>
      <c r="M1047219" s="40" t="n">
        <v>250</v>
      </c>
      <c r="N1047219" s="9" t="s">
        <v>166</v>
      </c>
      <c r="O1047219" s="9" t="n">
        <f aca="false">VLOOKUP($I1047219,'[1]Price List, Weapons &amp; Items'!B$1:G$1048576,6,0)</f>
        <v>246216</v>
      </c>
      <c r="P1047219" s="6" t="str">
        <f aca="false">IF(TYPE(M1047219)=1,IF(TYPE(O1047219)=1,M1047219*O1047219,"No price"),".")</f>
        <v>No price</v>
      </c>
      <c r="Q1047219" s="6" t="str">
        <f aca="false">IF(TYPE(N1047219)=1,IF(TYPE(O1047219)=1,N1047219*O1047219,"No price"),".")</f>
        <v>.</v>
      </c>
      <c r="R1047219" s="6" t="str">
        <f aca="false">IF(AG1047219=1,IF(H1047219&lt;&gt;"Not given",H1047219,IF(TYPE(H1047219)=2,IF(SUMIFS(#REF!,#REF!,A1047219)&gt;0,SUMIFS(#REF!,#REF!,A1047219),"."),"Format error")),"")</f>
        <v/>
      </c>
      <c r="S1047219" s="6" t="str">
        <f aca="false">IF(AND(AG1047219=1,R1047219&lt;&gt;".")=TRUE(),R1047219/VLOOKUP(G1047219,'[1]Exchange Rates'!B$1:C$1048576,2,0),IF(R1047219=".",".",""))</f>
        <v/>
      </c>
      <c r="T1047219" s="6" t="str">
        <f aca="false">IF(AG1047219=1,IF(AI1047219="Value is not given at all",".",IF(AI1047219="Value is given by the source",S1047219,IF(AI1047219="Value is calculated with prices",(IF(SUMIFS(#REF!,#REF!,A1047219)&gt;0,SUMIFS(#REF!,#REF!,A1047219),"."))/VLOOKUP("USD",'[1]Exchange Rates'!B$1:C$1048576,2,0),"Error with coding"))),"")</f>
        <v/>
      </c>
      <c r="U1047219" s="43" t="s">
        <v>63</v>
      </c>
      <c r="V1047219" s="34" t="s">
        <v>500</v>
      </c>
      <c r="W1047219" s="34" t="s">
        <v>108</v>
      </c>
      <c r="X1047219" s="37" t="s">
        <v>62</v>
      </c>
      <c r="Y1047219" s="37" t="s">
        <v>62</v>
      </c>
      <c r="Z1047219" s="43" t="n">
        <v>0</v>
      </c>
      <c r="AA1047219" s="43" t="n">
        <v>0</v>
      </c>
      <c r="AB1047219" s="5" t="n">
        <f aca="false">IF(AND(D1047219="Humanitarian", AE1047219&lt;&gt;"."), 1, 0)</f>
        <v>0</v>
      </c>
      <c r="AC1047219" s="5" t="n">
        <f aca="false">IF(OR(M1047219="undisclosed", M1047219="."), 0, IF(M1047219=N1047219, 1, 0))</f>
        <v>0</v>
      </c>
      <c r="AD1047219" s="5" t="n">
        <v>0</v>
      </c>
      <c r="AE1047219" s="37" t="s">
        <v>62</v>
      </c>
      <c r="AF1047219" s="12" t="str">
        <f aca="false">""</f>
        <v/>
      </c>
      <c r="AG1047219" s="36" t="n">
        <v>0</v>
      </c>
      <c r="AH1047219" s="43" t="s">
        <v>66</v>
      </c>
      <c r="AI1047219" s="43" t="s">
        <v>67</v>
      </c>
      <c r="AJ1047219" s="36" t="n">
        <v>1</v>
      </c>
      <c r="AK1047219" s="36" t="n">
        <v>14</v>
      </c>
      <c r="AL1047219" s="36" t="n">
        <v>0</v>
      </c>
      <c r="AM1047219" s="36" t="n">
        <f aca="false">IF(OR(AN1047219="2022-2023",AN1047219=2022), 1, 0)</f>
        <v>1</v>
      </c>
      <c r="AN1047219" s="36" t="s">
        <v>68</v>
      </c>
      <c r="AO1047219" s="36" t="n">
        <f aca="false">VLOOKUP($I1047219,'[1]Price List, Weapons &amp; Items'!B$1:F$1048576,5,0)</f>
        <v>0</v>
      </c>
      <c r="AP1047219" s="36" t="n">
        <f aca="false">IF(AND(AO1047219=1,M1047219="undisclosed")=TRUE(),1,0)</f>
        <v>0</v>
      </c>
      <c r="AQ1047219" s="36" t="n">
        <f aca="false">IF(AND(AO1047219=1,N1047219="undisclosed")=TRUE(),1,0)</f>
        <v>0</v>
      </c>
      <c r="AR1047219" s="36" t="n">
        <f aca="false">IFERROR(IF(SEARCH("ammuni",I1047219,1)&gt;0,1,0),0)</f>
        <v>0</v>
      </c>
      <c r="AS1047219" s="5" t="str">
        <f aca="false">VLOOKUP($I1047219,'[1]Price List, Weapons &amp; Items'!B$1:L$1048576,COLUMN('[1]Price List, Weapons &amp; Items'!$J$11)-1,0)</f>
        <v>Government information</v>
      </c>
      <c r="AT1047219" s="5" t="str">
        <f aca="false">IF(I1047219=".",".",VLOOKUP($I1047219,'[1]Price List, Weapons &amp; Items'!B$1:J$1048576,3,0))</f>
        <v>Light Anti-armor Weapon (LAW)</v>
      </c>
      <c r="AU1047219" s="13" t="str">
        <f aca="true">IF(AG1047219=1,(OFFSET(I1047219,0,0,COUNTIF(#REF!,A1047219),1)),"")</f>
        <v/>
      </c>
      <c r="AV1047219" s="5" t="n">
        <f aca="false">VLOOKUP($I1047219,'[1]Price List, Weapons &amp; Items'!B$1:L$1048576,COLUMN('[1]Price List, Weapons &amp; Items'!$L$11)-1,0)</f>
        <v>0</v>
      </c>
      <c r="AW1047219" s="5" t="n">
        <f aca="false">IF(U1047219="Yes",1,0)</f>
        <v>1</v>
      </c>
      <c r="AX1047219" s="5" t="n">
        <f aca="false">IF(D1047219="Military",IF(OR(IFERROR(SEARCH("equipment",E1047219,1),0)&gt;0,IFERROR(SEARCH("weapons",E1047219,1),0)&gt;0),1,0),0)</f>
        <v>1</v>
      </c>
      <c r="AY1047219" s="5" t="str">
        <f aca="false">IFERROR(IF(VALUE(TEXT(C1047219,"mm"))=IF(AK1047219&gt;12,AK1047219-12,AK1047219),".",IF(TEXT(C1047219,"mm")="01",".",1)),"Value is not in date format")</f>
        <v>.</v>
      </c>
      <c r="AZ1047219" s="5" t="str">
        <f aca="false">IF(AND(A1047219=A1047218,C1047219=C1047218)=TRUE(),IF(F1047219=F1047218,".","1"),".")</f>
        <v>.</v>
      </c>
      <c r="BA1047219" s="5" t="str">
        <f aca="false">IF(AND(_xlfn.ISFORMULA(R1047219),_xlfn.ISFORMULA(S1047219),_xlfn.ISFORMULA(T1047219))=TRUE(),".",1)</f>
        <v>.</v>
      </c>
      <c r="BB1047219" s="5" t="str">
        <f aca="false">IF(T1047219&lt;&gt;".",IF(T1047219&gt;S1047219,1,"."),".")</f>
        <v>.</v>
      </c>
      <c r="BC1047219" s="5" t="n">
        <f aca="false">IFERROR(VLOOKUP(B1047219,'[1]Share, Heavy Weapons to Ukraine'!B$1:AA$1048576,COLUMN('[1]Share, Heavy Weapons to Ukraine'!C1047228)-1,0),0)</f>
        <v>1</v>
      </c>
      <c r="BD1047219" s="5" t="n">
        <f aca="false">VLOOKUP(Sheet1!B1047219,'[1]Country Summary (€)'!B$1:F$1048576,COLUMN('[1]Country Summary (€)'!C1047229)-1,FALSE())</f>
        <v>0</v>
      </c>
      <c r="BE1047219" s="5" t="str">
        <f aca="false">IF(AND(AG1047219=1,D1047219="Military",H1047219&lt;&gt;"Not given")=TRUE(),IF(SUMIFS(#REF!,#REF!,A1047219)&gt;0,ABS((SUMIFS(#REF!,#REF!,A1047219)/VLOOKUP("USD",'[1]Exchange Rates'!B$1:C$1048576,2,0)))/S1047219,"."),".")</f>
        <v>.</v>
      </c>
      <c r="BF1047219" s="1" t="str">
        <f aca="false">IF(AND(AG1047219=1,D1047219="Military",H1047219&lt;&gt;"Not given")=TRUE(),IF(SUMIFS(#REF!,#REF!,A1047219)&gt;0,IF((ABS((SUMIFS(#REF!,#REF!,A1047219)/VLOOKUP("USD",'[1]Exchange Rates'!B$1:C$1048576,2,0)))/S1047219)&gt;1,(SUMIFS(#REF!,#REF!,A1047219)-S1047219)/S1047219,(S1047219-SUMIFS(#REF!,#REF!,A1047219))/SUMIFS(#REF!,#REF!,A1047219)),"."),".")</f>
        <v>.</v>
      </c>
      <c r="BG1047219" s="37" t="s">
        <v>491</v>
      </c>
      <c r="BH1047219" s="37" t="s">
        <v>491</v>
      </c>
      <c r="BI1047219" s="37" t="s">
        <v>491</v>
      </c>
      <c r="BJ1047219" s="37" t="s">
        <v>491</v>
      </c>
      <c r="BK1047219" s="37" t="s">
        <v>491</v>
      </c>
      <c r="BL1047219" s="37" t="s">
        <v>491</v>
      </c>
      <c r="BM1047219" s="37" t="s">
        <v>491</v>
      </c>
      <c r="BN1047219" s="37" t="s">
        <v>491</v>
      </c>
      <c r="BO1047219" s="37" t="s">
        <v>491</v>
      </c>
      <c r="BP1047219" s="37" t="s">
        <v>491</v>
      </c>
      <c r="BQ1047219" s="37" t="s">
        <v>491</v>
      </c>
      <c r="BR1047219" s="37" t="s">
        <v>491</v>
      </c>
      <c r="BS1047219" s="37" t="s">
        <v>491</v>
      </c>
      <c r="BT1047219" s="37" t="s">
        <v>491</v>
      </c>
      <c r="BU1047219" s="37" t="s">
        <v>491</v>
      </c>
      <c r="BV1047219" s="37" t="s">
        <v>491</v>
      </c>
      <c r="BW1047219" s="37" t="s">
        <v>491</v>
      </c>
      <c r="BX1047219" s="37" t="s">
        <v>491</v>
      </c>
    </row>
    <row r="1047220" customFormat="false" ht="15.75" hidden="false" customHeight="true" outlineLevel="0" collapsed="false">
      <c r="A1047220" s="37" t="s">
        <v>479</v>
      </c>
      <c r="B1047220" s="37" t="s">
        <v>57</v>
      </c>
      <c r="C1047220" s="92" t="n">
        <v>44960</v>
      </c>
      <c r="D1047220" s="37" t="s">
        <v>105</v>
      </c>
      <c r="E1047220" s="37" t="s">
        <v>370</v>
      </c>
      <c r="F1047220" s="37" t="s">
        <v>499</v>
      </c>
      <c r="G1047220" s="5" t="s">
        <v>61</v>
      </c>
      <c r="H1047220" s="39" t="n">
        <v>425000000</v>
      </c>
      <c r="I1047220" s="37" t="s">
        <v>496</v>
      </c>
      <c r="J1047220" s="7" t="str">
        <f aca="false">VLOOKUP($I1047220,'[1]Price List, Weapons &amp; Items'!B$1:C$1048576,2,0)</f>
        <v>Portable defence system</v>
      </c>
      <c r="K1047220" s="7" t="str">
        <f aca="false">IF(I1047220=".",I1047220,VLOOKUP($I1047220,'[1]Price List, Weapons &amp; Items'!B$1:D$1048576,3,0))</f>
        <v>Light Anti-armor Weapon (LAW)</v>
      </c>
      <c r="L1047220" s="8" t="n">
        <f aca="false">VLOOKUP(I1047220,'[1]Price List, Weapons &amp; Items'!B$1:E$1048576,4,0)</f>
        <v>0</v>
      </c>
      <c r="M1047220" s="40" t="n">
        <v>2000</v>
      </c>
      <c r="N1047220" s="9" t="s">
        <v>166</v>
      </c>
      <c r="O1047220" s="9" t="n">
        <f aca="false">VLOOKUP($I1047220,'[1]Price List, Weapons &amp; Items'!B$1:G$1048576,6,0)</f>
        <v>78000</v>
      </c>
      <c r="P1047220" s="6" t="str">
        <f aca="false">IF(TYPE(M1047220)=1,IF(TYPE(O1047220)=1,M1047220*O1047220,"No price"),".")</f>
        <v>No price</v>
      </c>
      <c r="Q1047220" s="6" t="str">
        <f aca="false">IF(TYPE(N1047220)=1,IF(TYPE(O1047220)=1,N1047220*O1047220,"No price"),".")</f>
        <v>.</v>
      </c>
      <c r="R1047220" s="6" t="str">
        <f aca="false">IF(AG1047220=1,IF(H1047220&lt;&gt;"Not given",H1047220,IF(TYPE(H1047220)=2,IF(SUMIFS(#REF!,#REF!,A1047220)&gt;0,SUMIFS(#REF!,#REF!,A1047220),"."),"Format error")),"")</f>
        <v/>
      </c>
      <c r="S1047220" s="6" t="str">
        <f aca="false">IF(AND(AG1047220=1,R1047220&lt;&gt;".")=TRUE(),R1047220/VLOOKUP(G1047220,'[1]Exchange Rates'!B$1:C$1048576,2,0),IF(R1047220=".",".",""))</f>
        <v/>
      </c>
      <c r="T1047220" s="6" t="str">
        <f aca="false">IF(AG1047220=1,IF(AI1047220="Value is not given at all",".",IF(AI1047220="Value is given by the source",S1047220,IF(AI1047220="Value is calculated with prices",(IF(SUMIFS(#REF!,#REF!,A1047220)&gt;0,SUMIFS(#REF!,#REF!,A1047220),"."))/VLOOKUP("USD",'[1]Exchange Rates'!B$1:C$1048576,2,0),"Error with coding"))),"")</f>
        <v/>
      </c>
      <c r="U1047220" s="43" t="s">
        <v>63</v>
      </c>
      <c r="V1047220" s="34" t="s">
        <v>500</v>
      </c>
      <c r="W1047220" s="34" t="s">
        <v>108</v>
      </c>
      <c r="X1047220" s="37" t="s">
        <v>62</v>
      </c>
      <c r="Y1047220" s="37" t="s">
        <v>62</v>
      </c>
      <c r="Z1047220" s="43" t="n">
        <v>0</v>
      </c>
      <c r="AA1047220" s="43" t="n">
        <v>0</v>
      </c>
      <c r="AB1047220" s="5" t="n">
        <f aca="false">IF(AND(D1047220="Humanitarian", AE1047220&lt;&gt;"."), 1, 0)</f>
        <v>0</v>
      </c>
      <c r="AC1047220" s="5" t="n">
        <f aca="false">IF(OR(M1047220="undisclosed", M1047220="."), 0, IF(M1047220=N1047220, 1, 0))</f>
        <v>0</v>
      </c>
      <c r="AD1047220" s="5" t="n">
        <v>0</v>
      </c>
      <c r="AE1047220" s="37" t="s">
        <v>62</v>
      </c>
      <c r="AF1047220" s="12" t="str">
        <f aca="false">""</f>
        <v/>
      </c>
      <c r="AG1047220" s="36" t="n">
        <v>0</v>
      </c>
      <c r="AH1047220" s="43" t="s">
        <v>66</v>
      </c>
      <c r="AI1047220" s="43" t="s">
        <v>67</v>
      </c>
      <c r="AJ1047220" s="36" t="n">
        <v>1</v>
      </c>
      <c r="AK1047220" s="36" t="n">
        <v>14</v>
      </c>
      <c r="AL1047220" s="36" t="n">
        <v>0</v>
      </c>
      <c r="AM1047220" s="36" t="n">
        <f aca="false">IF(OR(AN1047220="2022-2023",AN1047220=2022), 1, 0)</f>
        <v>1</v>
      </c>
      <c r="AN1047220" s="36" t="s">
        <v>68</v>
      </c>
      <c r="AO1047220" s="36" t="n">
        <f aca="false">VLOOKUP($I1047220,'[1]Price List, Weapons &amp; Items'!B$1:F$1048576,5,0)</f>
        <v>0</v>
      </c>
      <c r="AP1047220" s="36" t="n">
        <f aca="false">IF(AND(AO1047220=1,M1047220="undisclosed")=TRUE(),1,0)</f>
        <v>0</v>
      </c>
      <c r="AQ1047220" s="36" t="n">
        <f aca="false">IF(AND(AO1047220=1,N1047220="undisclosed")=TRUE(),1,0)</f>
        <v>0</v>
      </c>
      <c r="AR1047220" s="36" t="n">
        <f aca="false">IFERROR(IF(SEARCH("ammuni",I1047220,1)&gt;0,1,0),0)</f>
        <v>0</v>
      </c>
      <c r="AS1047220" s="5" t="str">
        <f aca="false">VLOOKUP($I1047220,'[1]Price List, Weapons &amp; Items'!B$1:L$1048576,COLUMN('[1]Price List, Weapons &amp; Items'!$J$11)-1,0)</f>
        <v>Military media (incl. websites)</v>
      </c>
      <c r="AT1047220" s="5" t="str">
        <f aca="false">IF(I1047220=".",".",VLOOKUP($I1047220,'[1]Price List, Weapons &amp; Items'!B$1:J$1048576,3,0))</f>
        <v>Light Anti-armor Weapon (LAW)</v>
      </c>
      <c r="AU1047220" s="13" t="str">
        <f aca="true">IF(AG1047220=1,(OFFSET(I1047220,0,0,COUNTIF(#REF!,A1047220),1)),"")</f>
        <v/>
      </c>
      <c r="AV1047220" s="5" t="n">
        <f aca="false">VLOOKUP($I1047220,'[1]Price List, Weapons &amp; Items'!B$1:L$1048576,COLUMN('[1]Price List, Weapons &amp; Items'!$L$11)-1,0)</f>
        <v>0</v>
      </c>
      <c r="AW1047220" s="5" t="n">
        <f aca="false">IF(U1047220="Yes",1,0)</f>
        <v>1</v>
      </c>
      <c r="AX1047220" s="5" t="n">
        <f aca="false">IF(D1047220="Military",IF(OR(IFERROR(SEARCH("equipment",E1047220,1),0)&gt;0,IFERROR(SEARCH("weapons",E1047220,1),0)&gt;0),1,0),0)</f>
        <v>1</v>
      </c>
      <c r="AY1047220" s="5" t="str">
        <f aca="false">IFERROR(IF(VALUE(TEXT(C1047220,"mm"))=IF(AK1047220&gt;12,AK1047220-12,AK1047220),".",IF(TEXT(C1047220,"mm")="01",".",1)),"Value is not in date format")</f>
        <v>.</v>
      </c>
      <c r="AZ1047220" s="5" t="str">
        <f aca="false">IF(AND(A1047220=A1047219,C1047220=C1047219)=TRUE(),IF(F1047220=F1047219,".","1"),".")</f>
        <v>.</v>
      </c>
      <c r="BA1047220" s="5" t="str">
        <f aca="false">IF(AND(_xlfn.ISFORMULA(R1047220),_xlfn.ISFORMULA(S1047220),_xlfn.ISFORMULA(T1047220))=TRUE(),".",1)</f>
        <v>.</v>
      </c>
      <c r="BB1047220" s="5" t="str">
        <f aca="false">IF(T1047220&lt;&gt;".",IF(T1047220&gt;S1047220,1,"."),".")</f>
        <v>.</v>
      </c>
      <c r="BC1047220" s="5" t="n">
        <f aca="false">IFERROR(VLOOKUP(B1047220,'[1]Share, Heavy Weapons to Ukraine'!B$1:AA$1048576,COLUMN('[1]Share, Heavy Weapons to Ukraine'!C1047229)-1,0),0)</f>
        <v>1</v>
      </c>
      <c r="BD1047220" s="5" t="n">
        <f aca="false">VLOOKUP(Sheet1!B1047220,'[1]Country Summary (€)'!B$1:F$1048576,COLUMN('[1]Country Summary (€)'!C1047230)-1,FALSE())</f>
        <v>0</v>
      </c>
      <c r="BE1047220" s="5" t="str">
        <f aca="false">IF(AND(AG1047220=1,D1047220="Military",H1047220&lt;&gt;"Not given")=TRUE(),IF(SUMIFS(#REF!,#REF!,A1047220)&gt;0,ABS((SUMIFS(#REF!,#REF!,A1047220)/VLOOKUP("USD",'[1]Exchange Rates'!B$1:C$1048576,2,0)))/S1047220,"."),".")</f>
        <v>.</v>
      </c>
      <c r="BF1047220" s="1" t="str">
        <f aca="false">IF(AND(AG1047220=1,D1047220="Military",H1047220&lt;&gt;"Not given")=TRUE(),IF(SUMIFS(#REF!,#REF!,A1047220)&gt;0,IF((ABS((SUMIFS(#REF!,#REF!,A1047220)/VLOOKUP("USD",'[1]Exchange Rates'!B$1:C$1048576,2,0)))/S1047220)&gt;1,(SUMIFS(#REF!,#REF!,A1047220)-S1047220)/S1047220,(S1047220-SUMIFS(#REF!,#REF!,A1047220))/SUMIFS(#REF!,#REF!,A1047220)),"."),".")</f>
        <v>.</v>
      </c>
      <c r="BG1047220" s="37" t="s">
        <v>491</v>
      </c>
      <c r="BH1047220" s="37" t="s">
        <v>491</v>
      </c>
      <c r="BI1047220" s="37" t="s">
        <v>491</v>
      </c>
      <c r="BJ1047220" s="37" t="s">
        <v>491</v>
      </c>
      <c r="BK1047220" s="37" t="s">
        <v>491</v>
      </c>
      <c r="BL1047220" s="37" t="s">
        <v>491</v>
      </c>
      <c r="BM1047220" s="37" t="s">
        <v>491</v>
      </c>
      <c r="BN1047220" s="37" t="s">
        <v>491</v>
      </c>
      <c r="BO1047220" s="37" t="s">
        <v>491</v>
      </c>
      <c r="BP1047220" s="37" t="s">
        <v>491</v>
      </c>
      <c r="BQ1047220" s="37" t="s">
        <v>491</v>
      </c>
      <c r="BR1047220" s="37" t="s">
        <v>491</v>
      </c>
      <c r="BS1047220" s="37" t="s">
        <v>491</v>
      </c>
      <c r="BT1047220" s="37" t="s">
        <v>491</v>
      </c>
      <c r="BU1047220" s="37" t="s">
        <v>491</v>
      </c>
      <c r="BV1047220" s="37" t="s">
        <v>491</v>
      </c>
      <c r="BW1047220" s="37" t="s">
        <v>491</v>
      </c>
      <c r="BX1047220" s="37" t="s">
        <v>491</v>
      </c>
    </row>
    <row r="1047221" customFormat="false" ht="15.75" hidden="false" customHeight="true" outlineLevel="0" collapsed="false">
      <c r="A1047221" s="37" t="s">
        <v>479</v>
      </c>
      <c r="B1047221" s="37" t="s">
        <v>57</v>
      </c>
      <c r="C1047221" s="92" t="n">
        <v>44960</v>
      </c>
      <c r="D1047221" s="37" t="s">
        <v>105</v>
      </c>
      <c r="E1047221" s="37" t="s">
        <v>370</v>
      </c>
      <c r="F1047221" s="37" t="s">
        <v>499</v>
      </c>
      <c r="G1047221" s="5" t="s">
        <v>61</v>
      </c>
      <c r="H1047221" s="39" t="n">
        <v>425000000</v>
      </c>
      <c r="I1047221" s="37" t="s">
        <v>497</v>
      </c>
      <c r="J1047221" s="7" t="str">
        <f aca="false">VLOOKUP($I1047221,'[1]Price List, Weapons &amp; Items'!B$1:C$1048576,2,0)</f>
        <v>Light armaments &amp; infantry</v>
      </c>
      <c r="K1047221" s="7" t="str">
        <f aca="false">IF(I1047221=".",I1047221,VLOOKUP($I1047221,'[1]Price List, Weapons &amp; Items'!B$1:D$1048576,3,0))</f>
        <v>Explosive</v>
      </c>
      <c r="L1047221" s="8" t="n">
        <f aca="false">VLOOKUP(I1047221,'[1]Price List, Weapons &amp; Items'!B$1:E$1048576,4,0)</f>
        <v>0</v>
      </c>
      <c r="M1047221" s="9" t="s">
        <v>166</v>
      </c>
      <c r="N1047221" s="9" t="s">
        <v>166</v>
      </c>
      <c r="O1047221" s="9" t="n">
        <f aca="false">VLOOKUP($I1047221,'[1]Price List, Weapons &amp; Items'!B$1:G$1048576,6,0)</f>
        <v>223.15</v>
      </c>
      <c r="P1047221" s="6" t="str">
        <f aca="false">IF(TYPE(M1047221)=1,IF(TYPE(O1047221)=1,M1047221*O1047221,"No price"),".")</f>
        <v>.</v>
      </c>
      <c r="Q1047221" s="6" t="str">
        <f aca="false">IF(TYPE(N1047221)=1,IF(TYPE(O1047221)=1,N1047221*O1047221,"No price"),".")</f>
        <v>.</v>
      </c>
      <c r="R1047221" s="6" t="str">
        <f aca="false">IF(AG1047221=1,IF(H1047221&lt;&gt;"Not given",H1047221,IF(TYPE(H1047221)=2,IF(SUMIFS(#REF!,#REF!,A1047221)&gt;0,SUMIFS(#REF!,#REF!,A1047221),"."),"Format error")),"")</f>
        <v/>
      </c>
      <c r="S1047221" s="6" t="str">
        <f aca="false">IF(AND(AG1047221=1,R1047221&lt;&gt;".")=TRUE(),R1047221/VLOOKUP(G1047221,'[1]Exchange Rates'!B$1:C$1048576,2,0),IF(R1047221=".",".",""))</f>
        <v/>
      </c>
      <c r="T1047221" s="6" t="str">
        <f aca="false">IF(AG1047221=1,IF(AI1047221="Value is not given at all",".",IF(AI1047221="Value is given by the source",S1047221,IF(AI1047221="Value is calculated with prices",(IF(SUMIFS(#REF!,#REF!,A1047221)&gt;0,SUMIFS(#REF!,#REF!,A1047221),"."))/VLOOKUP("USD",'[1]Exchange Rates'!B$1:C$1048576,2,0),"Error with coding"))),"")</f>
        <v/>
      </c>
      <c r="U1047221" s="43" t="s">
        <v>63</v>
      </c>
      <c r="V1047221" s="34" t="s">
        <v>500</v>
      </c>
      <c r="W1047221" s="34" t="s">
        <v>108</v>
      </c>
      <c r="X1047221" s="37" t="s">
        <v>62</v>
      </c>
      <c r="Y1047221" s="37" t="s">
        <v>62</v>
      </c>
      <c r="Z1047221" s="43" t="n">
        <v>0</v>
      </c>
      <c r="AA1047221" s="43" t="n">
        <v>0</v>
      </c>
      <c r="AB1047221" s="5" t="n">
        <f aca="false">IF(AND(D1047221="Humanitarian", AE1047221&lt;&gt;"."), 1, 0)</f>
        <v>0</v>
      </c>
      <c r="AC1047221" s="5" t="n">
        <f aca="false">IF(OR(M1047221="undisclosed", M1047221="."), 0, IF(M1047221=N1047221, 1, 0))</f>
        <v>0</v>
      </c>
      <c r="AD1047221" s="5" t="n">
        <v>0</v>
      </c>
      <c r="AE1047221" s="37" t="s">
        <v>62</v>
      </c>
      <c r="AF1047221" s="12" t="str">
        <f aca="false">""</f>
        <v/>
      </c>
      <c r="AG1047221" s="36" t="n">
        <v>0</v>
      </c>
      <c r="AH1047221" s="43" t="s">
        <v>66</v>
      </c>
      <c r="AI1047221" s="43" t="s">
        <v>67</v>
      </c>
      <c r="AJ1047221" s="36" t="n">
        <v>1</v>
      </c>
      <c r="AK1047221" s="36" t="n">
        <v>14</v>
      </c>
      <c r="AL1047221" s="36" t="n">
        <v>0</v>
      </c>
      <c r="AM1047221" s="36" t="n">
        <f aca="false">IF(OR(AN1047221="2022-2023",AN1047221=2022), 1, 0)</f>
        <v>1</v>
      </c>
      <c r="AN1047221" s="36" t="s">
        <v>68</v>
      </c>
      <c r="AO1047221" s="36" t="n">
        <f aca="false">VLOOKUP($I1047221,'[1]Price List, Weapons &amp; Items'!B$1:F$1048576,5,0)</f>
        <v>0</v>
      </c>
      <c r="AP1047221" s="36" t="n">
        <f aca="false">IF(AND(AO1047221=1,M1047221="undisclosed")=TRUE(),1,0)</f>
        <v>0</v>
      </c>
      <c r="AQ1047221" s="36" t="n">
        <f aca="false">IF(AND(AO1047221=1,N1047221="undisclosed")=TRUE(),1,0)</f>
        <v>0</v>
      </c>
      <c r="AR1047221" s="36" t="n">
        <f aca="false">IFERROR(IF(SEARCH("ammuni",I1047221,1)&gt;0,1,0),0)</f>
        <v>0</v>
      </c>
      <c r="AS1047221" s="5" t="str">
        <f aca="false">VLOOKUP($I1047221,'[1]Price List, Weapons &amp; Items'!B$1:L$1048576,COLUMN('[1]Price List, Weapons &amp; Items'!$J$11)-1,0)</f>
        <v>Miscellaneous</v>
      </c>
      <c r="AT1047221" s="5" t="str">
        <f aca="false">IF(I1047221=".",".",VLOOKUP($I1047221,'[1]Price List, Weapons &amp; Items'!B$1:J$1048576,3,0))</f>
        <v>Explosive</v>
      </c>
      <c r="AU1047221" s="13" t="str">
        <f aca="true">IF(AG1047221=1,(OFFSET(I1047221,0,0,COUNTIF(#REF!,A1047221),1)),"")</f>
        <v/>
      </c>
      <c r="AV1047221" s="5" t="str">
        <f aca="false">VLOOKUP($I1047221,'[1]Price List, Weapons &amp; Items'!B$1:L$1048576,COLUMN('[1]Price List, Weapons &amp; Items'!$L$11)-1,0)</f>
        <v>no price, 0 count</v>
      </c>
      <c r="AW1047221" s="5" t="n">
        <f aca="false">IF(U1047221="Yes",1,0)</f>
        <v>1</v>
      </c>
      <c r="AX1047221" s="5" t="n">
        <f aca="false">IF(D1047221="Military",IF(OR(IFERROR(SEARCH("equipment",E1047221,1),0)&gt;0,IFERROR(SEARCH("weapons",E1047221,1),0)&gt;0),1,0),0)</f>
        <v>1</v>
      </c>
      <c r="AY1047221" s="5" t="str">
        <f aca="false">IFERROR(IF(VALUE(TEXT(C1047221,"mm"))=IF(AK1047221&gt;12,AK1047221-12,AK1047221),".",IF(TEXT(C1047221,"mm")="01",".",1)),"Value is not in date format")</f>
        <v>.</v>
      </c>
      <c r="AZ1047221" s="5" t="str">
        <f aca="false">IF(AND(A1047221=A1047220,C1047221=C1047220)=TRUE(),IF(F1047221=F1047220,".","1"),".")</f>
        <v>.</v>
      </c>
      <c r="BA1047221" s="5" t="str">
        <f aca="false">IF(AND(_xlfn.ISFORMULA(R1047221),_xlfn.ISFORMULA(S1047221),_xlfn.ISFORMULA(T1047221))=TRUE(),".",1)</f>
        <v>.</v>
      </c>
      <c r="BB1047221" s="5" t="str">
        <f aca="false">IF(T1047221&lt;&gt;".",IF(T1047221&gt;S1047221,1,"."),".")</f>
        <v>.</v>
      </c>
      <c r="BC1047221" s="5" t="n">
        <f aca="false">IFERROR(VLOOKUP(B1047221,'[1]Share, Heavy Weapons to Ukraine'!B$1:AA$1048576,COLUMN('[1]Share, Heavy Weapons to Ukraine'!C1047230)-1,0),0)</f>
        <v>1</v>
      </c>
      <c r="BD1047221" s="5" t="n">
        <f aca="false">VLOOKUP(Sheet1!B1047221,'[1]Country Summary (€)'!B$1:F$1048576,COLUMN('[1]Country Summary (€)'!C1047231)-1,FALSE())</f>
        <v>0</v>
      </c>
      <c r="BE1047221" s="5" t="str">
        <f aca="false">IF(AND(AG1047221=1,D1047221="Military",H1047221&lt;&gt;"Not given")=TRUE(),IF(SUMIFS(#REF!,#REF!,A1047221)&gt;0,ABS((SUMIFS(#REF!,#REF!,A1047221)/VLOOKUP("USD",'[1]Exchange Rates'!B$1:C$1048576,2,0)))/S1047221,"."),".")</f>
        <v>.</v>
      </c>
      <c r="BF1047221" s="1" t="str">
        <f aca="false">IF(AND(AG1047221=1,D1047221="Military",H1047221&lt;&gt;"Not given")=TRUE(),IF(SUMIFS(#REF!,#REF!,A1047221)&gt;0,IF((ABS((SUMIFS(#REF!,#REF!,A1047221)/VLOOKUP("USD",'[1]Exchange Rates'!B$1:C$1048576,2,0)))/S1047221)&gt;1,(SUMIFS(#REF!,#REF!,A1047221)-S1047221)/S1047221,(S1047221-SUMIFS(#REF!,#REF!,A1047221))/SUMIFS(#REF!,#REF!,A1047221)),"."),".")</f>
        <v>.</v>
      </c>
      <c r="BG1047221" s="37" t="s">
        <v>491</v>
      </c>
      <c r="BH1047221" s="37" t="s">
        <v>491</v>
      </c>
      <c r="BI1047221" s="37" t="s">
        <v>491</v>
      </c>
      <c r="BJ1047221" s="37" t="s">
        <v>491</v>
      </c>
      <c r="BK1047221" s="37" t="s">
        <v>491</v>
      </c>
      <c r="BL1047221" s="37" t="s">
        <v>491</v>
      </c>
      <c r="BM1047221" s="37" t="s">
        <v>491</v>
      </c>
      <c r="BN1047221" s="37" t="s">
        <v>491</v>
      </c>
      <c r="BO1047221" s="37" t="s">
        <v>491</v>
      </c>
      <c r="BP1047221" s="37" t="s">
        <v>491</v>
      </c>
      <c r="BQ1047221" s="37" t="s">
        <v>491</v>
      </c>
      <c r="BR1047221" s="37" t="s">
        <v>491</v>
      </c>
      <c r="BS1047221" s="37" t="s">
        <v>491</v>
      </c>
      <c r="BT1047221" s="37" t="s">
        <v>491</v>
      </c>
      <c r="BU1047221" s="37" t="s">
        <v>491</v>
      </c>
      <c r="BV1047221" s="37" t="s">
        <v>491</v>
      </c>
      <c r="BW1047221" s="37" t="s">
        <v>491</v>
      </c>
      <c r="BX1047221" s="37" t="s">
        <v>491</v>
      </c>
    </row>
    <row r="1047222" customFormat="false" ht="15.75" hidden="false" customHeight="true" outlineLevel="0" collapsed="false">
      <c r="A1047222" s="37" t="s">
        <v>479</v>
      </c>
      <c r="B1047222" s="37" t="s">
        <v>57</v>
      </c>
      <c r="C1047222" s="92" t="n">
        <v>44960</v>
      </c>
      <c r="D1047222" s="37" t="s">
        <v>105</v>
      </c>
      <c r="E1047222" s="37" t="s">
        <v>370</v>
      </c>
      <c r="F1047222" s="37" t="s">
        <v>499</v>
      </c>
      <c r="G1047222" s="5" t="s">
        <v>61</v>
      </c>
      <c r="H1047222" s="39" t="n">
        <v>425000000</v>
      </c>
      <c r="I1047222" s="37" t="s">
        <v>315</v>
      </c>
      <c r="J1047222" s="7" t="str">
        <f aca="false">VLOOKUP($I1047222,'[1]Price List, Weapons &amp; Items'!B$1:C$1048576,2,0)</f>
        <v>Military equipment</v>
      </c>
      <c r="K1047222" s="7" t="str">
        <f aca="false">IF(I1047222=".",I1047222,VLOOKUP($I1047222,'[1]Price List, Weapons &amp; Items'!B$1:D$1048576,3,0))</f>
        <v>Military equipment</v>
      </c>
      <c r="L1047222" s="8" t="n">
        <f aca="false">VLOOKUP(I1047222,'[1]Price List, Weapons &amp; Items'!B$1:E$1048576,4,0)</f>
        <v>0</v>
      </c>
      <c r="M1047222" s="9" t="s">
        <v>166</v>
      </c>
      <c r="N1047222" s="9" t="s">
        <v>166</v>
      </c>
      <c r="O1047222" s="9" t="n">
        <f aca="false">VLOOKUP($I1047222,'[1]Price List, Weapons &amp; Items'!B$1:G$1048576,6,0)</f>
        <v>90</v>
      </c>
      <c r="P1047222" s="6" t="str">
        <f aca="false">IF(TYPE(M1047222)=1,IF(TYPE(O1047222)=1,M1047222*O1047222,"No price"),".")</f>
        <v>.</v>
      </c>
      <c r="Q1047222" s="6" t="str">
        <f aca="false">IF(TYPE(N1047222)=1,IF(TYPE(O1047222)=1,N1047222*O1047222,"No price"),".")</f>
        <v>.</v>
      </c>
      <c r="R1047222" s="6" t="str">
        <f aca="false">IF(AG1047222=1,IF(H1047222&lt;&gt;"Not given",H1047222,IF(TYPE(H1047222)=2,IF(SUMIFS(#REF!,#REF!,A1047222)&gt;0,SUMIFS(#REF!,#REF!,A1047222),"."),"Format error")),"")</f>
        <v/>
      </c>
      <c r="S1047222" s="6" t="str">
        <f aca="false">IF(AND(AG1047222=1,R1047222&lt;&gt;".")=TRUE(),R1047222/VLOOKUP(G1047222,'[1]Exchange Rates'!B$1:C$1048576,2,0),IF(R1047222=".",".",""))</f>
        <v/>
      </c>
      <c r="T1047222" s="6" t="str">
        <f aca="false">IF(AG1047222=1,IF(AI1047222="Value is not given at all",".",IF(AI1047222="Value is given by the source",S1047222,IF(AI1047222="Value is calculated with prices",(IF(SUMIFS(#REF!,#REF!,A1047222)&gt;0,SUMIFS(#REF!,#REF!,A1047222),"."))/VLOOKUP("USD",'[1]Exchange Rates'!B$1:C$1048576,2,0),"Error with coding"))),"")</f>
        <v/>
      </c>
      <c r="U1047222" s="43" t="s">
        <v>63</v>
      </c>
      <c r="V1047222" s="34" t="s">
        <v>500</v>
      </c>
      <c r="W1047222" s="34" t="s">
        <v>108</v>
      </c>
      <c r="X1047222" s="37" t="s">
        <v>62</v>
      </c>
      <c r="Y1047222" s="37" t="s">
        <v>62</v>
      </c>
      <c r="Z1047222" s="43" t="n">
        <v>0</v>
      </c>
      <c r="AA1047222" s="43" t="n">
        <v>0</v>
      </c>
      <c r="AB1047222" s="5" t="n">
        <f aca="false">IF(AND(D1047222="Humanitarian", AE1047222&lt;&gt;"."), 1, 0)</f>
        <v>0</v>
      </c>
      <c r="AC1047222" s="5" t="n">
        <f aca="false">IF(OR(M1047222="undisclosed", M1047222="."), 0, IF(M1047222=N1047222, 1, 0))</f>
        <v>0</v>
      </c>
      <c r="AD1047222" s="5" t="n">
        <v>0</v>
      </c>
      <c r="AE1047222" s="37" t="s">
        <v>62</v>
      </c>
      <c r="AF1047222" s="12" t="str">
        <f aca="false">""</f>
        <v/>
      </c>
      <c r="AG1047222" s="36" t="n">
        <v>0</v>
      </c>
      <c r="AH1047222" s="43" t="s">
        <v>66</v>
      </c>
      <c r="AI1047222" s="43" t="s">
        <v>67</v>
      </c>
      <c r="AJ1047222" s="36" t="n">
        <v>1</v>
      </c>
      <c r="AK1047222" s="36" t="n">
        <v>14</v>
      </c>
      <c r="AL1047222" s="36" t="n">
        <v>0</v>
      </c>
      <c r="AM1047222" s="36" t="n">
        <f aca="false">IF(OR(AN1047222="2022-2023",AN1047222=2022), 1, 0)</f>
        <v>1</v>
      </c>
      <c r="AN1047222" s="36" t="s">
        <v>68</v>
      </c>
      <c r="AO1047222" s="36" t="n">
        <f aca="false">VLOOKUP($I1047222,'[1]Price List, Weapons &amp; Items'!B$1:F$1048576,5,0)</f>
        <v>0</v>
      </c>
      <c r="AP1047222" s="36" t="n">
        <f aca="false">IF(AND(AO1047222=1,M1047222="undisclosed")=TRUE(),1,0)</f>
        <v>0</v>
      </c>
      <c r="AQ1047222" s="36" t="n">
        <f aca="false">IF(AND(AO1047222=1,N1047222="undisclosed")=TRUE(),1,0)</f>
        <v>0</v>
      </c>
      <c r="AR1047222" s="36" t="n">
        <f aca="false">IFERROR(IF(SEARCH("ammuni",I1047222,1)&gt;0,1,0),0)</f>
        <v>0</v>
      </c>
      <c r="AS1047222" s="5" t="str">
        <f aca="false">VLOOKUP($I1047222,'[1]Price List, Weapons &amp; Items'!B$1:L$1048576,COLUMN('[1]Price List, Weapons &amp; Items'!$J$11)-1,0)</f>
        <v>Media reports (incl. social media)</v>
      </c>
      <c r="AT1047222" s="5" t="str">
        <f aca="false">IF(I1047222=".",".",VLOOKUP($I1047222,'[1]Price List, Weapons &amp; Items'!B$1:J$1048576,3,0))</f>
        <v>Military equipment</v>
      </c>
      <c r="AU1047222" s="13" t="str">
        <f aca="true">IF(AG1047222=1,(OFFSET(I1047222,0,0,COUNTIF(#REF!,A1047222),1)),"")</f>
        <v/>
      </c>
      <c r="AV1047222" s="5" t="str">
        <f aca="false">VLOOKUP($I1047222,'[1]Price List, Weapons &amp; Items'!B$1:L$1048576,COLUMN('[1]Price List, Weapons &amp; Items'!$L$11)-1,0)</f>
        <v>no price, 0 count</v>
      </c>
      <c r="AW1047222" s="5" t="n">
        <f aca="false">IF(U1047222="Yes",1,0)</f>
        <v>1</v>
      </c>
      <c r="AX1047222" s="5" t="n">
        <f aca="false">IF(D1047222="Military",IF(OR(IFERROR(SEARCH("equipment",E1047222,1),0)&gt;0,IFERROR(SEARCH("weapons",E1047222,1),0)&gt;0),1,0),0)</f>
        <v>1</v>
      </c>
      <c r="AY1047222" s="5" t="str">
        <f aca="false">IFERROR(IF(VALUE(TEXT(C1047222,"mm"))=IF(AK1047222&gt;12,AK1047222-12,AK1047222),".",IF(TEXT(C1047222,"mm")="01",".",1)),"Value is not in date format")</f>
        <v>.</v>
      </c>
      <c r="AZ1047222" s="5" t="str">
        <f aca="false">IF(AND(A1047222=A1047221,C1047222=C1047221)=TRUE(),IF(F1047222=F1047221,".","1"),".")</f>
        <v>.</v>
      </c>
      <c r="BA1047222" s="5" t="str">
        <f aca="false">IF(AND(_xlfn.ISFORMULA(R1047222),_xlfn.ISFORMULA(S1047222),_xlfn.ISFORMULA(T1047222))=TRUE(),".",1)</f>
        <v>.</v>
      </c>
      <c r="BB1047222" s="5" t="str">
        <f aca="false">IF(T1047222&lt;&gt;".",IF(T1047222&gt;S1047222,1,"."),".")</f>
        <v>.</v>
      </c>
      <c r="BC1047222" s="5" t="n">
        <f aca="false">IFERROR(VLOOKUP(B1047222,'[1]Share, Heavy Weapons to Ukraine'!B$1:AA$1048576,COLUMN('[1]Share, Heavy Weapons to Ukraine'!C1047231)-1,0),0)</f>
        <v>1</v>
      </c>
      <c r="BD1047222" s="5" t="n">
        <f aca="false">VLOOKUP(Sheet1!B1047222,'[1]Country Summary (€)'!B$1:F$1048576,COLUMN('[1]Country Summary (€)'!C1047232)-1,FALSE())</f>
        <v>0</v>
      </c>
      <c r="BE1047222" s="5" t="str">
        <f aca="false">IF(AND(AG1047222=1,D1047222="Military",H1047222&lt;&gt;"Not given")=TRUE(),IF(SUMIFS(#REF!,#REF!,A1047222)&gt;0,ABS((SUMIFS(#REF!,#REF!,A1047222)/VLOOKUP("USD",'[1]Exchange Rates'!B$1:C$1048576,2,0)))/S1047222,"."),".")</f>
        <v>.</v>
      </c>
      <c r="BF1047222" s="1" t="str">
        <f aca="false">IF(AND(AG1047222=1,D1047222="Military",H1047222&lt;&gt;"Not given")=TRUE(),IF(SUMIFS(#REF!,#REF!,A1047222)&gt;0,IF((ABS((SUMIFS(#REF!,#REF!,A1047222)/VLOOKUP("USD",'[1]Exchange Rates'!B$1:C$1048576,2,0)))/S1047222)&gt;1,(SUMIFS(#REF!,#REF!,A1047222)-S1047222)/S1047222,(S1047222-SUMIFS(#REF!,#REF!,A1047222))/SUMIFS(#REF!,#REF!,A1047222)),"."),".")</f>
        <v>.</v>
      </c>
      <c r="BG1047222" s="37" t="s">
        <v>491</v>
      </c>
      <c r="BH1047222" s="37" t="s">
        <v>491</v>
      </c>
      <c r="BI1047222" s="37" t="s">
        <v>491</v>
      </c>
      <c r="BJ1047222" s="37" t="s">
        <v>491</v>
      </c>
      <c r="BK1047222" s="37" t="s">
        <v>491</v>
      </c>
      <c r="BL1047222" s="37" t="s">
        <v>491</v>
      </c>
      <c r="BM1047222" s="37" t="s">
        <v>491</v>
      </c>
      <c r="BN1047222" s="37" t="s">
        <v>491</v>
      </c>
      <c r="BO1047222" s="37" t="s">
        <v>491</v>
      </c>
      <c r="BP1047222" s="37" t="s">
        <v>491</v>
      </c>
      <c r="BQ1047222" s="37" t="s">
        <v>491</v>
      </c>
      <c r="BR1047222" s="37" t="s">
        <v>491</v>
      </c>
      <c r="BS1047222" s="37" t="s">
        <v>491</v>
      </c>
      <c r="BT1047222" s="37" t="s">
        <v>491</v>
      </c>
      <c r="BU1047222" s="37" t="s">
        <v>491</v>
      </c>
      <c r="BV1047222" s="37" t="s">
        <v>491</v>
      </c>
      <c r="BW1047222" s="37" t="s">
        <v>491</v>
      </c>
      <c r="BX1047222" s="37" t="s">
        <v>491</v>
      </c>
    </row>
    <row r="1047223" customFormat="false" ht="15.75" hidden="false" customHeight="true" outlineLevel="0" collapsed="false">
      <c r="A1047223" s="37" t="s">
        <v>479</v>
      </c>
      <c r="B1047223" s="37" t="s">
        <v>57</v>
      </c>
      <c r="C1047223" s="92" t="n">
        <v>44960</v>
      </c>
      <c r="D1047223" s="37" t="s">
        <v>105</v>
      </c>
      <c r="E1047223" s="37" t="s">
        <v>370</v>
      </c>
      <c r="F1047223" s="37" t="s">
        <v>499</v>
      </c>
      <c r="G1047223" s="5" t="s">
        <v>61</v>
      </c>
      <c r="H1047223" s="39" t="n">
        <v>425000000</v>
      </c>
      <c r="I1047223" s="37" t="s">
        <v>503</v>
      </c>
      <c r="J1047223" s="7" t="str">
        <f aca="false">VLOOKUP($I1047223,'[1]Price List, Weapons &amp; Items'!B$1:C$1048576,2,0)</f>
        <v>Military equipment</v>
      </c>
      <c r="K1047223" s="7" t="str">
        <f aca="false">IF(I1047223=".",I1047223,VLOOKUP($I1047223,'[1]Price List, Weapons &amp; Items'!B$1:D$1048576,3,0))</f>
        <v>Military equipment</v>
      </c>
      <c r="L1047223" s="8" t="n">
        <f aca="false">VLOOKUP(I1047223,'[1]Price List, Weapons &amp; Items'!B$1:E$1048576,4,0)</f>
        <v>0</v>
      </c>
      <c r="M1047223" s="9" t="s">
        <v>166</v>
      </c>
      <c r="N1047223" s="9" t="s">
        <v>166</v>
      </c>
      <c r="O1047223" s="9" t="str">
        <f aca="false">VLOOKUP($I1047223,'[1]Price List, Weapons &amp; Items'!B$1:G$1048576,6,0)</f>
        <v>.</v>
      </c>
      <c r="P1047223" s="6" t="str">
        <f aca="false">IF(TYPE(M1047223)=1,IF(TYPE(O1047223)=1,M1047223*O1047223,"No price"),".")</f>
        <v>.</v>
      </c>
      <c r="Q1047223" s="6" t="str">
        <f aca="false">IF(TYPE(N1047223)=1,IF(TYPE(O1047223)=1,N1047223*O1047223,"No price"),".")</f>
        <v>.</v>
      </c>
      <c r="R1047223" s="6" t="str">
        <f aca="false">IF(AG1047223=1,IF(H1047223&lt;&gt;"Not given",H1047223,IF(TYPE(H1047223)=2,IF(SUMIFS(#REF!,#REF!,A1047223)&gt;0,SUMIFS(#REF!,#REF!,A1047223),"."),"Format error")),"")</f>
        <v/>
      </c>
      <c r="S1047223" s="6" t="str">
        <f aca="false">IF(AND(AG1047223=1,R1047223&lt;&gt;".")=TRUE(),R1047223/VLOOKUP(G1047223,'[1]Exchange Rates'!B$1:C$1048576,2,0),IF(R1047223=".",".",""))</f>
        <v/>
      </c>
      <c r="T1047223" s="6" t="str">
        <f aca="false">IF(AG1047223=1,IF(AI1047223="Value is not given at all",".",IF(AI1047223="Value is given by the source",S1047223,IF(AI1047223="Value is calculated with prices",(IF(SUMIFS(#REF!,#REF!,A1047223)&gt;0,SUMIFS(#REF!,#REF!,A1047223),"."))/VLOOKUP("USD",'[1]Exchange Rates'!B$1:C$1048576,2,0),"Error with coding"))),"")</f>
        <v/>
      </c>
      <c r="U1047223" s="43" t="s">
        <v>63</v>
      </c>
      <c r="V1047223" s="34" t="s">
        <v>500</v>
      </c>
      <c r="W1047223" s="34" t="s">
        <v>108</v>
      </c>
      <c r="X1047223" s="37" t="s">
        <v>62</v>
      </c>
      <c r="Y1047223" s="37" t="s">
        <v>62</v>
      </c>
      <c r="Z1047223" s="43" t="n">
        <v>0</v>
      </c>
      <c r="AA1047223" s="43" t="n">
        <v>0</v>
      </c>
      <c r="AB1047223" s="5" t="n">
        <f aca="false">IF(AND(D1047223="Humanitarian", AE1047223&lt;&gt;"."), 1, 0)</f>
        <v>0</v>
      </c>
      <c r="AC1047223" s="5" t="n">
        <f aca="false">IF(OR(M1047223="undisclosed", M1047223="."), 0, IF(M1047223=N1047223, 1, 0))</f>
        <v>0</v>
      </c>
      <c r="AD1047223" s="5" t="n">
        <v>0</v>
      </c>
      <c r="AE1047223" s="37" t="s">
        <v>62</v>
      </c>
      <c r="AF1047223" s="12" t="str">
        <f aca="false">""</f>
        <v/>
      </c>
      <c r="AG1047223" s="36" t="n">
        <v>0</v>
      </c>
      <c r="AH1047223" s="43" t="s">
        <v>66</v>
      </c>
      <c r="AI1047223" s="43" t="s">
        <v>67</v>
      </c>
      <c r="AJ1047223" s="36" t="n">
        <v>1</v>
      </c>
      <c r="AK1047223" s="36" t="n">
        <v>14</v>
      </c>
      <c r="AL1047223" s="36" t="n">
        <v>0</v>
      </c>
      <c r="AM1047223" s="36" t="n">
        <f aca="false">IF(OR(AN1047223="2022-2023",AN1047223=2022), 1, 0)</f>
        <v>1</v>
      </c>
      <c r="AN1047223" s="36" t="s">
        <v>68</v>
      </c>
      <c r="AO1047223" s="36" t="n">
        <f aca="false">VLOOKUP($I1047223,'[1]Price List, Weapons &amp; Items'!B$1:F$1048576,5,0)</f>
        <v>0</v>
      </c>
      <c r="AP1047223" s="36" t="n">
        <f aca="false">IF(AND(AO1047223=1,M1047223="undisclosed")=TRUE(),1,0)</f>
        <v>0</v>
      </c>
      <c r="AQ1047223" s="36" t="n">
        <f aca="false">IF(AND(AO1047223=1,N1047223="undisclosed")=TRUE(),1,0)</f>
        <v>0</v>
      </c>
      <c r="AR1047223" s="36" t="n">
        <f aca="false">IFERROR(IF(SEARCH("ammuni",I1047223,1)&gt;0,1,0),0)</f>
        <v>0</v>
      </c>
      <c r="AS1047223" s="5" t="str">
        <f aca="false">VLOOKUP($I1047223,'[1]Price List, Weapons &amp; Items'!B$1:L$1048576,COLUMN('[1]Price List, Weapons &amp; Items'!$J$11)-1,0)</f>
        <v>.</v>
      </c>
      <c r="AT1047223" s="5" t="str">
        <f aca="false">IF(I1047223=".",".",VLOOKUP($I1047223,'[1]Price List, Weapons &amp; Items'!B$1:J$1048576,3,0))</f>
        <v>Military equipment</v>
      </c>
      <c r="AU1047223" s="13" t="str">
        <f aca="true">IF(AG1047223=1,(OFFSET(I1047223,0,0,COUNTIF(#REF!,A1047223),1)),"")</f>
        <v/>
      </c>
      <c r="AV1047223" s="5" t="str">
        <f aca="false">VLOOKUP($I1047223,'[1]Price List, Weapons &amp; Items'!B$1:L$1048576,COLUMN('[1]Price List, Weapons &amp; Items'!$L$11)-1,0)</f>
        <v>no price, 0 count</v>
      </c>
      <c r="AW1047223" s="5" t="n">
        <f aca="false">IF(U1047223="Yes",1,0)</f>
        <v>1</v>
      </c>
      <c r="AX1047223" s="5" t="n">
        <f aca="false">IF(D1047223="Military",IF(OR(IFERROR(SEARCH("equipment",E1047223,1),0)&gt;0,IFERROR(SEARCH("weapons",E1047223,1),0)&gt;0),1,0),0)</f>
        <v>1</v>
      </c>
      <c r="AY1047223" s="5" t="str">
        <f aca="false">IFERROR(IF(VALUE(TEXT(C1047223,"mm"))=IF(AK1047223&gt;12,AK1047223-12,AK1047223),".",IF(TEXT(C1047223,"mm")="01",".",1)),"Value is not in date format")</f>
        <v>.</v>
      </c>
      <c r="AZ1047223" s="5" t="str">
        <f aca="false">IF(AND(A1047223=A1047222,C1047223=C1047222)=TRUE(),IF(F1047223=F1047222,".","1"),".")</f>
        <v>.</v>
      </c>
      <c r="BA1047223" s="5" t="str">
        <f aca="false">IF(AND(_xlfn.ISFORMULA(R1047223),_xlfn.ISFORMULA(S1047223),_xlfn.ISFORMULA(T1047223))=TRUE(),".",1)</f>
        <v>.</v>
      </c>
      <c r="BB1047223" s="5" t="str">
        <f aca="false">IF(T1047223&lt;&gt;".",IF(T1047223&gt;S1047223,1,"."),".")</f>
        <v>.</v>
      </c>
      <c r="BC1047223" s="5" t="n">
        <f aca="false">IFERROR(VLOOKUP(B1047223,'[1]Share, Heavy Weapons to Ukraine'!B$1:AA$1048576,COLUMN('[1]Share, Heavy Weapons to Ukraine'!C1047232)-1,0),0)</f>
        <v>1</v>
      </c>
      <c r="BD1047223" s="5" t="n">
        <f aca="false">VLOOKUP(Sheet1!B1047223,'[1]Country Summary (€)'!B$1:F$1048576,COLUMN('[1]Country Summary (€)'!C1047233)-1,FALSE())</f>
        <v>0</v>
      </c>
      <c r="BE1047223" s="5" t="str">
        <f aca="false">IF(AND(AG1047223=1,D1047223="Military",H1047223&lt;&gt;"Not given")=TRUE(),IF(SUMIFS(#REF!,#REF!,A1047223)&gt;0,ABS((SUMIFS(#REF!,#REF!,A1047223)/VLOOKUP("USD",'[1]Exchange Rates'!B$1:C$1048576,2,0)))/S1047223,"."),".")</f>
        <v>.</v>
      </c>
      <c r="BF1047223" s="1" t="str">
        <f aca="false">IF(AND(AG1047223=1,D1047223="Military",H1047223&lt;&gt;"Not given")=TRUE(),IF(SUMIFS(#REF!,#REF!,A1047223)&gt;0,IF((ABS((SUMIFS(#REF!,#REF!,A1047223)/VLOOKUP("USD",'[1]Exchange Rates'!B$1:C$1048576,2,0)))/S1047223)&gt;1,(SUMIFS(#REF!,#REF!,A1047223)-S1047223)/S1047223,(S1047223-SUMIFS(#REF!,#REF!,A1047223))/SUMIFS(#REF!,#REF!,A1047223)),"."),".")</f>
        <v>.</v>
      </c>
      <c r="BG1047223" s="37" t="s">
        <v>491</v>
      </c>
      <c r="BH1047223" s="37" t="s">
        <v>491</v>
      </c>
      <c r="BI1047223" s="37" t="s">
        <v>491</v>
      </c>
      <c r="BJ1047223" s="37" t="s">
        <v>491</v>
      </c>
      <c r="BK1047223" s="37" t="s">
        <v>491</v>
      </c>
      <c r="BL1047223" s="37" t="s">
        <v>491</v>
      </c>
      <c r="BM1047223" s="37" t="s">
        <v>491</v>
      </c>
      <c r="BN1047223" s="37" t="s">
        <v>491</v>
      </c>
      <c r="BO1047223" s="37" t="s">
        <v>491</v>
      </c>
      <c r="BP1047223" s="37" t="s">
        <v>491</v>
      </c>
      <c r="BQ1047223" s="37" t="s">
        <v>491</v>
      </c>
      <c r="BR1047223" s="37" t="s">
        <v>491</v>
      </c>
      <c r="BS1047223" s="37" t="s">
        <v>491</v>
      </c>
      <c r="BT1047223" s="37" t="s">
        <v>491</v>
      </c>
      <c r="BU1047223" s="37" t="s">
        <v>491</v>
      </c>
      <c r="BV1047223" s="37" t="s">
        <v>491</v>
      </c>
      <c r="BW1047223" s="37" t="s">
        <v>491</v>
      </c>
      <c r="BX1047223" s="37" t="s">
        <v>491</v>
      </c>
    </row>
    <row r="1047224" customFormat="false" ht="15.75" hidden="false" customHeight="true" outlineLevel="0" collapsed="false">
      <c r="A1047224" s="37" t="s">
        <v>479</v>
      </c>
      <c r="B1047224" s="37" t="s">
        <v>57</v>
      </c>
      <c r="C1047224" s="92" t="n">
        <v>44960</v>
      </c>
      <c r="D1047224" s="37" t="s">
        <v>105</v>
      </c>
      <c r="E1047224" s="37" t="s">
        <v>370</v>
      </c>
      <c r="F1047224" s="37" t="s">
        <v>499</v>
      </c>
      <c r="G1047224" s="5" t="s">
        <v>61</v>
      </c>
      <c r="H1047224" s="39" t="n">
        <v>425000000</v>
      </c>
      <c r="I1047224" s="37" t="s">
        <v>504</v>
      </c>
      <c r="J1047224" s="7" t="str">
        <f aca="false">VLOOKUP($I1047224,'[1]Price List, Weapons &amp; Items'!B$1:C$1048576,2,0)</f>
        <v>Military equipment</v>
      </c>
      <c r="K1047224" s="7" t="str">
        <f aca="false">IF(I1047224=".",I1047224,VLOOKUP($I1047224,'[1]Price List, Weapons &amp; Items'!B$1:D$1048576,3,0))</f>
        <v>Military equipment</v>
      </c>
      <c r="L1047224" s="8" t="n">
        <f aca="false">VLOOKUP(I1047224,'[1]Price List, Weapons &amp; Items'!B$1:E$1048576,4,0)</f>
        <v>0</v>
      </c>
      <c r="M1047224" s="9" t="s">
        <v>166</v>
      </c>
      <c r="N1047224" s="9" t="s">
        <v>166</v>
      </c>
      <c r="O1047224" s="9" t="n">
        <f aca="false">VLOOKUP($I1047224,'[1]Price List, Weapons &amp; Items'!B$1:G$1048576,6,0)</f>
        <v>1400</v>
      </c>
      <c r="P1047224" s="6" t="str">
        <f aca="false">IF(TYPE(M1047224)=1,IF(TYPE(O1047224)=1,M1047224*O1047224,"No price"),".")</f>
        <v>.</v>
      </c>
      <c r="Q1047224" s="6" t="str">
        <f aca="false">IF(TYPE(N1047224)=1,IF(TYPE(O1047224)=1,N1047224*O1047224,"No price"),".")</f>
        <v>.</v>
      </c>
      <c r="R1047224" s="6" t="str">
        <f aca="false">IF(AG1047224=1,IF(H1047224&lt;&gt;"Not given",H1047224,IF(TYPE(H1047224)=2,IF(SUMIFS(#REF!,#REF!,A1047224)&gt;0,SUMIFS(#REF!,#REF!,A1047224),"."),"Format error")),"")</f>
        <v/>
      </c>
      <c r="S1047224" s="6" t="str">
        <f aca="false">IF(AND(AG1047224=1,R1047224&lt;&gt;".")=TRUE(),R1047224/VLOOKUP(G1047224,'[1]Exchange Rates'!B$1:C$1048576,2,0),IF(R1047224=".",".",""))</f>
        <v/>
      </c>
      <c r="T1047224" s="6" t="str">
        <f aca="false">IF(AG1047224=1,IF(AI1047224="Value is not given at all",".",IF(AI1047224="Value is given by the source",S1047224,IF(AI1047224="Value is calculated with prices",(IF(SUMIFS(#REF!,#REF!,A1047224)&gt;0,SUMIFS(#REF!,#REF!,A1047224),"."))/VLOOKUP("USD",'[1]Exchange Rates'!B$1:C$1048576,2,0),"Error with coding"))),"")</f>
        <v/>
      </c>
      <c r="U1047224" s="43" t="s">
        <v>63</v>
      </c>
      <c r="V1047224" s="34" t="s">
        <v>500</v>
      </c>
      <c r="W1047224" s="34" t="s">
        <v>108</v>
      </c>
      <c r="X1047224" s="37" t="s">
        <v>62</v>
      </c>
      <c r="Y1047224" s="37" t="s">
        <v>62</v>
      </c>
      <c r="Z1047224" s="43" t="n">
        <v>0</v>
      </c>
      <c r="AA1047224" s="43" t="n">
        <v>0</v>
      </c>
      <c r="AB1047224" s="5" t="n">
        <f aca="false">IF(AND(D1047224="Humanitarian", AE1047224&lt;&gt;"."), 1, 0)</f>
        <v>0</v>
      </c>
      <c r="AC1047224" s="5" t="n">
        <f aca="false">IF(OR(M1047224="undisclosed", M1047224="."), 0, IF(M1047224=N1047224, 1, 0))</f>
        <v>0</v>
      </c>
      <c r="AD1047224" s="5" t="n">
        <v>0</v>
      </c>
      <c r="AE1047224" s="37" t="s">
        <v>62</v>
      </c>
      <c r="AF1047224" s="12" t="str">
        <f aca="false">""</f>
        <v/>
      </c>
      <c r="AG1047224" s="36" t="n">
        <v>0</v>
      </c>
      <c r="AH1047224" s="43" t="s">
        <v>66</v>
      </c>
      <c r="AI1047224" s="43" t="s">
        <v>67</v>
      </c>
      <c r="AJ1047224" s="36" t="n">
        <v>1</v>
      </c>
      <c r="AK1047224" s="36" t="n">
        <v>14</v>
      </c>
      <c r="AL1047224" s="36" t="n">
        <v>0</v>
      </c>
      <c r="AM1047224" s="36" t="n">
        <f aca="false">IF(OR(AN1047224="2022-2023",AN1047224=2022), 1, 0)</f>
        <v>1</v>
      </c>
      <c r="AN1047224" s="36" t="s">
        <v>68</v>
      </c>
      <c r="AO1047224" s="36" t="n">
        <f aca="false">VLOOKUP($I1047224,'[1]Price List, Weapons &amp; Items'!B$1:F$1048576,5,0)</f>
        <v>0</v>
      </c>
      <c r="AP1047224" s="36" t="n">
        <f aca="false">IF(AND(AO1047224=1,M1047224="undisclosed")=TRUE(),1,0)</f>
        <v>0</v>
      </c>
      <c r="AQ1047224" s="36" t="n">
        <f aca="false">IF(AND(AO1047224=1,N1047224="undisclosed")=TRUE(),1,0)</f>
        <v>0</v>
      </c>
      <c r="AR1047224" s="36" t="n">
        <f aca="false">IFERROR(IF(SEARCH("ammuni",I1047224,1)&gt;0,1,0),0)</f>
        <v>0</v>
      </c>
      <c r="AS1047224" s="5" t="str">
        <f aca="false">VLOOKUP($I1047224,'[1]Price List, Weapons &amp; Items'!B$1:L$1048576,COLUMN('[1]Price List, Weapons &amp; Items'!$J$11)-1,0)</f>
        <v>Military media (incl. websites)</v>
      </c>
      <c r="AT1047224" s="5" t="str">
        <f aca="false">IF(I1047224=".",".",VLOOKUP($I1047224,'[1]Price List, Weapons &amp; Items'!B$1:J$1048576,3,0))</f>
        <v>Military equipment</v>
      </c>
      <c r="AU1047224" s="13" t="str">
        <f aca="true">IF(AG1047224=1,(OFFSET(I1047224,0,0,COUNTIF(#REF!,A1047224),1)),"")</f>
        <v/>
      </c>
      <c r="AV1047224" s="5" t="n">
        <f aca="false">VLOOKUP($I1047224,'[1]Price List, Weapons &amp; Items'!B$1:L$1048576,COLUMN('[1]Price List, Weapons &amp; Items'!$L$11)-1,0)</f>
        <v>0</v>
      </c>
      <c r="AW1047224" s="5" t="n">
        <f aca="false">IF(U1047224="Yes",1,0)</f>
        <v>1</v>
      </c>
      <c r="AX1047224" s="5" t="n">
        <f aca="false">IF(D1047224="Military",IF(OR(IFERROR(SEARCH("equipment",E1047224,1),0)&gt;0,IFERROR(SEARCH("weapons",E1047224,1),0)&gt;0),1,0),0)</f>
        <v>1</v>
      </c>
      <c r="AY1047224" s="5" t="str">
        <f aca="false">IFERROR(IF(VALUE(TEXT(C1047224,"mm"))=IF(AK1047224&gt;12,AK1047224-12,AK1047224),".",IF(TEXT(C1047224,"mm")="01",".",1)),"Value is not in date format")</f>
        <v>.</v>
      </c>
      <c r="AZ1047224" s="5" t="str">
        <f aca="false">IF(AND(A1047224=A1047223,C1047224=C1047223)=TRUE(),IF(F1047224=F1047223,".","1"),".")</f>
        <v>.</v>
      </c>
      <c r="BA1047224" s="5" t="str">
        <f aca="false">IF(AND(_xlfn.ISFORMULA(R1047224),_xlfn.ISFORMULA(S1047224),_xlfn.ISFORMULA(T1047224))=TRUE(),".",1)</f>
        <v>.</v>
      </c>
      <c r="BB1047224" s="5" t="str">
        <f aca="false">IF(T1047224&lt;&gt;".",IF(T1047224&gt;S1047224,1,"."),".")</f>
        <v>.</v>
      </c>
      <c r="BC1047224" s="5" t="n">
        <f aca="false">IFERROR(VLOOKUP(B1047224,'[1]Share, Heavy Weapons to Ukraine'!B$1:AA$1048576,COLUMN('[1]Share, Heavy Weapons to Ukraine'!C1047233)-1,0),0)</f>
        <v>1</v>
      </c>
      <c r="BD1047224" s="5" t="n">
        <f aca="false">VLOOKUP(Sheet1!B1047224,'[1]Country Summary (€)'!B$1:F$1048576,COLUMN('[1]Country Summary (€)'!C1047234)-1,FALSE())</f>
        <v>0</v>
      </c>
      <c r="BE1047224" s="5" t="str">
        <f aca="false">IF(AND(AG1047224=1,D1047224="Military",H1047224&lt;&gt;"Not given")=TRUE(),IF(SUMIFS(#REF!,#REF!,A1047224)&gt;0,ABS((SUMIFS(#REF!,#REF!,A1047224)/VLOOKUP("USD",'[1]Exchange Rates'!B$1:C$1048576,2,0)))/S1047224,"."),".")</f>
        <v>.</v>
      </c>
      <c r="BF1047224" s="1" t="str">
        <f aca="false">IF(AND(AG1047224=1,D1047224="Military",H1047224&lt;&gt;"Not given")=TRUE(),IF(SUMIFS(#REF!,#REF!,A1047224)&gt;0,IF((ABS((SUMIFS(#REF!,#REF!,A1047224)/VLOOKUP("USD",'[1]Exchange Rates'!B$1:C$1048576,2,0)))/S1047224)&gt;1,(SUMIFS(#REF!,#REF!,A1047224)-S1047224)/S1047224,(S1047224-SUMIFS(#REF!,#REF!,A1047224))/SUMIFS(#REF!,#REF!,A1047224)),"."),".")</f>
        <v>.</v>
      </c>
      <c r="BG1047224" s="37" t="s">
        <v>491</v>
      </c>
      <c r="BH1047224" s="37" t="s">
        <v>491</v>
      </c>
      <c r="BI1047224" s="37" t="s">
        <v>491</v>
      </c>
      <c r="BJ1047224" s="37" t="s">
        <v>491</v>
      </c>
      <c r="BK1047224" s="37" t="s">
        <v>491</v>
      </c>
      <c r="BL1047224" s="37" t="s">
        <v>491</v>
      </c>
      <c r="BM1047224" s="37" t="s">
        <v>491</v>
      </c>
      <c r="BN1047224" s="37" t="s">
        <v>491</v>
      </c>
      <c r="BO1047224" s="37" t="s">
        <v>491</v>
      </c>
      <c r="BP1047224" s="37" t="s">
        <v>491</v>
      </c>
      <c r="BQ1047224" s="37" t="s">
        <v>491</v>
      </c>
      <c r="BR1047224" s="37" t="s">
        <v>491</v>
      </c>
      <c r="BS1047224" s="37" t="s">
        <v>491</v>
      </c>
      <c r="BT1047224" s="37" t="s">
        <v>491</v>
      </c>
      <c r="BU1047224" s="37" t="s">
        <v>491</v>
      </c>
      <c r="BV1047224" s="37" t="s">
        <v>491</v>
      </c>
      <c r="BW1047224" s="37" t="s">
        <v>491</v>
      </c>
      <c r="BX1047224" s="37" t="s">
        <v>491</v>
      </c>
    </row>
    <row r="1047225" customFormat="false" ht="15.75" hidden="false" customHeight="true" outlineLevel="0" collapsed="false">
      <c r="A1047225" s="37" t="s">
        <v>479</v>
      </c>
      <c r="B1047225" s="37" t="s">
        <v>57</v>
      </c>
      <c r="C1047225" s="92" t="n">
        <v>44960</v>
      </c>
      <c r="D1047225" s="37" t="s">
        <v>105</v>
      </c>
      <c r="E1047225" s="37" t="s">
        <v>370</v>
      </c>
      <c r="F1047225" s="37" t="s">
        <v>499</v>
      </c>
      <c r="G1047225" s="5" t="s">
        <v>61</v>
      </c>
      <c r="H1047225" s="39" t="n">
        <v>425000000</v>
      </c>
      <c r="I1047225" s="37" t="s">
        <v>498</v>
      </c>
      <c r="J1047225" s="7" t="str">
        <f aca="false">VLOOKUP($I1047225,'[1]Price List, Weapons &amp; Items'!B$1:C$1048576,2,0)</f>
        <v>Military equipment</v>
      </c>
      <c r="K1047225" s="7" t="str">
        <f aca="false">IF(I1047225=".",I1047225,VLOOKUP($I1047225,'[1]Price List, Weapons &amp; Items'!B$1:D$1048576,3,0))</f>
        <v>Military equipment</v>
      </c>
      <c r="L1047225" s="8" t="n">
        <f aca="false">VLOOKUP(I1047225,'[1]Price List, Weapons &amp; Items'!B$1:E$1048576,4,0)</f>
        <v>0</v>
      </c>
      <c r="M1047225" s="9" t="s">
        <v>166</v>
      </c>
      <c r="N1047225" s="9" t="s">
        <v>166</v>
      </c>
      <c r="O1047225" s="9" t="str">
        <f aca="false">VLOOKUP($I1047225,'[1]Price List, Weapons &amp; Items'!B$1:G$1048576,6,0)</f>
        <v>.</v>
      </c>
      <c r="P1047225" s="6" t="str">
        <f aca="false">IF(TYPE(M1047225)=1,IF(TYPE(O1047225)=1,M1047225*O1047225,"No price"),".")</f>
        <v>.</v>
      </c>
      <c r="Q1047225" s="6" t="str">
        <f aca="false">IF(TYPE(N1047225)=1,IF(TYPE(O1047225)=1,N1047225*O1047225,"No price"),".")</f>
        <v>.</v>
      </c>
      <c r="R1047225" s="6" t="str">
        <f aca="false">IF(AG1047225=1,IF(H1047225&lt;&gt;"Not given",H1047225,IF(TYPE(H1047225)=2,IF(SUMIFS(#REF!,#REF!,A1047225)&gt;0,SUMIFS(#REF!,#REF!,A1047225),"."),"Format error")),"")</f>
        <v/>
      </c>
      <c r="S1047225" s="6" t="str">
        <f aca="false">IF(AND(AG1047225=1,R1047225&lt;&gt;".")=TRUE(),R1047225/VLOOKUP(G1047225,'[1]Exchange Rates'!B$1:C$1048576,2,0),IF(R1047225=".",".",""))</f>
        <v/>
      </c>
      <c r="T1047225" s="6" t="str">
        <f aca="false">IF(AG1047225=1,IF(AI1047225="Value is not given at all",".",IF(AI1047225="Value is given by the source",S1047225,IF(AI1047225="Value is calculated with prices",(IF(SUMIFS(#REF!,#REF!,A1047225)&gt;0,SUMIFS(#REF!,#REF!,A1047225),"."))/VLOOKUP("USD",'[1]Exchange Rates'!B$1:C$1048576,2,0),"Error with coding"))),"")</f>
        <v/>
      </c>
      <c r="U1047225" s="43" t="s">
        <v>63</v>
      </c>
      <c r="V1047225" s="34" t="s">
        <v>500</v>
      </c>
      <c r="W1047225" s="34" t="s">
        <v>108</v>
      </c>
      <c r="X1047225" s="37" t="s">
        <v>62</v>
      </c>
      <c r="Y1047225" s="37" t="s">
        <v>62</v>
      </c>
      <c r="Z1047225" s="43" t="n">
        <v>0</v>
      </c>
      <c r="AA1047225" s="43" t="n">
        <v>0</v>
      </c>
      <c r="AB1047225" s="5" t="n">
        <f aca="false">IF(AND(D1047225="Humanitarian", AE1047225&lt;&gt;"."), 1, 0)</f>
        <v>0</v>
      </c>
      <c r="AC1047225" s="5" t="n">
        <f aca="false">IF(OR(M1047225="undisclosed", M1047225="."), 0, IF(M1047225=N1047225, 1, 0))</f>
        <v>0</v>
      </c>
      <c r="AD1047225" s="5" t="n">
        <v>0</v>
      </c>
      <c r="AE1047225" s="37" t="s">
        <v>62</v>
      </c>
      <c r="AF1047225" s="12" t="str">
        <f aca="false">""</f>
        <v/>
      </c>
      <c r="AG1047225" s="36" t="n">
        <v>0</v>
      </c>
      <c r="AH1047225" s="43" t="s">
        <v>66</v>
      </c>
      <c r="AI1047225" s="43" t="s">
        <v>67</v>
      </c>
      <c r="AJ1047225" s="36" t="n">
        <v>1</v>
      </c>
      <c r="AK1047225" s="36" t="n">
        <v>14</v>
      </c>
      <c r="AL1047225" s="36" t="n">
        <v>0</v>
      </c>
      <c r="AM1047225" s="36" t="n">
        <f aca="false">IF(OR(AN1047225="2022-2023",AN1047225=2022), 1, 0)</f>
        <v>1</v>
      </c>
      <c r="AN1047225" s="36" t="s">
        <v>68</v>
      </c>
      <c r="AO1047225" s="36" t="n">
        <f aca="false">VLOOKUP($I1047225,'[1]Price List, Weapons &amp; Items'!B$1:F$1048576,5,0)</f>
        <v>0</v>
      </c>
      <c r="AP1047225" s="36" t="n">
        <f aca="false">IF(AND(AO1047225=1,M1047225="undisclosed")=TRUE(),1,0)</f>
        <v>0</v>
      </c>
      <c r="AQ1047225" s="36" t="n">
        <f aca="false">IF(AND(AO1047225=1,N1047225="undisclosed")=TRUE(),1,0)</f>
        <v>0</v>
      </c>
      <c r="AR1047225" s="36" t="n">
        <f aca="false">IFERROR(IF(SEARCH("ammuni",I1047225,1)&gt;0,1,0),0)</f>
        <v>0</v>
      </c>
      <c r="AS1047225" s="5" t="str">
        <f aca="false">VLOOKUP($I1047225,'[1]Price List, Weapons &amp; Items'!B$1:L$1048576,COLUMN('[1]Price List, Weapons &amp; Items'!$J$11)-1,0)</f>
        <v>.</v>
      </c>
      <c r="AT1047225" s="5" t="str">
        <f aca="false">IF(I1047225=".",".",VLOOKUP($I1047225,'[1]Price List, Weapons &amp; Items'!B$1:J$1048576,3,0))</f>
        <v>Military equipment</v>
      </c>
      <c r="AU1047225" s="13" t="str">
        <f aca="true">IF(AG1047225=1,(OFFSET(I1047225,0,0,COUNTIF(#REF!,A1047225),1)),"")</f>
        <v/>
      </c>
      <c r="AV1047225" s="5" t="str">
        <f aca="false">VLOOKUP($I1047225,'[1]Price List, Weapons &amp; Items'!B$1:L$1048576,COLUMN('[1]Price List, Weapons &amp; Items'!$L$11)-1,0)</f>
        <v>no price, 0 count</v>
      </c>
      <c r="AW1047225" s="5" t="n">
        <f aca="false">IF(U1047225="Yes",1,0)</f>
        <v>1</v>
      </c>
      <c r="AX1047225" s="5" t="n">
        <f aca="false">IF(D1047225="Military",IF(OR(IFERROR(SEARCH("equipment",E1047225,1),0)&gt;0,IFERROR(SEARCH("weapons",E1047225,1),0)&gt;0),1,0),0)</f>
        <v>1</v>
      </c>
      <c r="AY1047225" s="5" t="str">
        <f aca="false">IFERROR(IF(VALUE(TEXT(C1047225,"mm"))=IF(AK1047225&gt;12,AK1047225-12,AK1047225),".",IF(TEXT(C1047225,"mm")="01",".",1)),"Value is not in date format")</f>
        <v>.</v>
      </c>
      <c r="AZ1047225" s="5" t="str">
        <f aca="false">IF(AND(A1047225=A1047224,C1047225=C1047224)=TRUE(),IF(F1047225=F1047224,".","1"),".")</f>
        <v>.</v>
      </c>
      <c r="BA1047225" s="5" t="str">
        <f aca="false">IF(AND(_xlfn.ISFORMULA(R1047225),_xlfn.ISFORMULA(S1047225),_xlfn.ISFORMULA(T1047225))=TRUE(),".",1)</f>
        <v>.</v>
      </c>
      <c r="BB1047225" s="5" t="str">
        <f aca="false">IF(T1047225&lt;&gt;".",IF(T1047225&gt;S1047225,1,"."),".")</f>
        <v>.</v>
      </c>
      <c r="BC1047225" s="5" t="n">
        <f aca="false">IFERROR(VLOOKUP(B1047225,'[1]Share, Heavy Weapons to Ukraine'!B$1:AA$1048576,COLUMN('[1]Share, Heavy Weapons to Ukraine'!C1047234)-1,0),0)</f>
        <v>1</v>
      </c>
      <c r="BD1047225" s="5" t="n">
        <f aca="false">VLOOKUP(Sheet1!B1047225,'[1]Country Summary (€)'!B$1:F$1048576,COLUMN('[1]Country Summary (€)'!C1047235)-1,FALSE())</f>
        <v>0</v>
      </c>
      <c r="BE1047225" s="5" t="str">
        <f aca="false">IF(AND(AG1047225=1,D1047225="Military",H1047225&lt;&gt;"Not given")=TRUE(),IF(SUMIFS(#REF!,#REF!,A1047225)&gt;0,ABS((SUMIFS(#REF!,#REF!,A1047225)/VLOOKUP("USD",'[1]Exchange Rates'!B$1:C$1048576,2,0)))/S1047225,"."),".")</f>
        <v>.</v>
      </c>
      <c r="BF1047225" s="1" t="str">
        <f aca="false">IF(AND(AG1047225=1,D1047225="Military",H1047225&lt;&gt;"Not given")=TRUE(),IF(SUMIFS(#REF!,#REF!,A1047225)&gt;0,IF((ABS((SUMIFS(#REF!,#REF!,A1047225)/VLOOKUP("USD",'[1]Exchange Rates'!B$1:C$1048576,2,0)))/S1047225)&gt;1,(SUMIFS(#REF!,#REF!,A1047225)-S1047225)/S1047225,(S1047225-SUMIFS(#REF!,#REF!,A1047225))/SUMIFS(#REF!,#REF!,A1047225)),"."),".")</f>
        <v>.</v>
      </c>
      <c r="BG1047225" s="37" t="s">
        <v>491</v>
      </c>
      <c r="BH1047225" s="37" t="s">
        <v>491</v>
      </c>
      <c r="BI1047225" s="37" t="s">
        <v>491</v>
      </c>
      <c r="BJ1047225" s="37" t="s">
        <v>491</v>
      </c>
      <c r="BK1047225" s="37" t="s">
        <v>491</v>
      </c>
      <c r="BL1047225" s="37" t="s">
        <v>491</v>
      </c>
      <c r="BM1047225" s="37" t="s">
        <v>491</v>
      </c>
      <c r="BN1047225" s="37" t="s">
        <v>491</v>
      </c>
      <c r="BO1047225" s="37" t="s">
        <v>491</v>
      </c>
      <c r="BP1047225" s="37" t="s">
        <v>491</v>
      </c>
      <c r="BQ1047225" s="37" t="s">
        <v>491</v>
      </c>
      <c r="BR1047225" s="37" t="s">
        <v>491</v>
      </c>
      <c r="BS1047225" s="37" t="s">
        <v>491</v>
      </c>
      <c r="BT1047225" s="37" t="s">
        <v>491</v>
      </c>
      <c r="BU1047225" s="37" t="s">
        <v>491</v>
      </c>
      <c r="BV1047225" s="37" t="s">
        <v>491</v>
      </c>
      <c r="BW1047225" s="37" t="s">
        <v>491</v>
      </c>
      <c r="BX1047225" s="37" t="s">
        <v>491</v>
      </c>
    </row>
    <row r="1047226" customFormat="false" ht="15.75" hidden="false" customHeight="true" outlineLevel="0" collapsed="false">
      <c r="A1047226" s="37" t="s">
        <v>479</v>
      </c>
      <c r="B1047226" s="37" t="s">
        <v>57</v>
      </c>
      <c r="C1047226" s="92" t="n">
        <v>44977</v>
      </c>
      <c r="D1047226" s="37" t="s">
        <v>105</v>
      </c>
      <c r="E1047226" s="37" t="s">
        <v>370</v>
      </c>
      <c r="F1047226" s="37" t="s">
        <v>505</v>
      </c>
      <c r="G1047226" s="5" t="s">
        <v>61</v>
      </c>
      <c r="H1047226" s="39" t="n">
        <v>460000000</v>
      </c>
      <c r="I1047226" s="37" t="s">
        <v>282</v>
      </c>
      <c r="J1047226" s="7" t="str">
        <f aca="false">VLOOKUP($I1047226,'[1]Price List, Weapons &amp; Items'!B$1:C$1048576,2,0)</f>
        <v>Ammunition for Heavy Weapon</v>
      </c>
      <c r="K1047226" s="7" t="str">
        <f aca="false">IF(I1047226=".",I1047226,VLOOKUP($I1047226,'[1]Price List, Weapons &amp; Items'!B$1:D$1048576,3,0))</f>
        <v>Missile</v>
      </c>
      <c r="L1047226" s="8" t="n">
        <f aca="false">VLOOKUP(I1047226,'[1]Price List, Weapons &amp; Items'!B$1:E$1048576,4,0)</f>
        <v>0</v>
      </c>
      <c r="M1047226" s="9" t="s">
        <v>166</v>
      </c>
      <c r="N1047226" s="9" t="s">
        <v>166</v>
      </c>
      <c r="O1047226" s="9" t="n">
        <f aca="false">VLOOKUP($I1047226,'[1]Price List, Weapons &amp; Items'!B$1:G$1048576,6,0)</f>
        <v>1090000</v>
      </c>
      <c r="P1047226" s="6" t="str">
        <f aca="false">IF(TYPE(M1047226)=1,IF(TYPE(O1047226)=1,M1047226*O1047226,"No price"),".")</f>
        <v>.</v>
      </c>
      <c r="Q1047226" s="6" t="str">
        <f aca="false">IF(TYPE(N1047226)=1,IF(TYPE(O1047226)=1,N1047226*O1047226,"No price"),".")</f>
        <v>.</v>
      </c>
      <c r="R1047226" s="6" t="str">
        <f aca="false">IF(AG1047226=1,IF(H1047226&lt;&gt;"Not given",H1047226,IF(TYPE(H1047226)=2,IF(SUMIFS(#REF!,#REF!,A1047226)&gt;0,SUMIFS(#REF!,#REF!,A1047226),"."),"Format error")),"")</f>
        <v/>
      </c>
      <c r="S1047226" s="6" t="str">
        <f aca="false">IF(AND(AG1047226=1,R1047226&lt;&gt;".")=TRUE(),R1047226/VLOOKUP(G1047226,'[1]Exchange Rates'!B$1:C$1048576,2,0),IF(R1047226=".",".",""))</f>
        <v/>
      </c>
      <c r="T1047226" s="6" t="str">
        <f aca="false">IF(AG1047226=1,IF(AI1047226="Value is not given at all",".",IF(AI1047226="Value is given by the source",S1047226,IF(AI1047226="Value is calculated with prices",(IF(SUMIFS(#REF!,#REF!,A1047226)&gt;0,SUMIFS(#REF!,#REF!,A1047226),"."))/VLOOKUP("USD",'[1]Exchange Rates'!B$1:C$1048576,2,0),"Error with coding"))),"")</f>
        <v/>
      </c>
      <c r="U1047226" s="43" t="s">
        <v>63</v>
      </c>
      <c r="V1047226" s="34" t="s">
        <v>506</v>
      </c>
      <c r="W1047226" s="34" t="s">
        <v>108</v>
      </c>
      <c r="X1047226" s="37" t="s">
        <v>62</v>
      </c>
      <c r="Y1047226" s="37" t="s">
        <v>62</v>
      </c>
      <c r="Z1047226" s="43" t="n">
        <v>0</v>
      </c>
      <c r="AA1047226" s="43" t="n">
        <v>0</v>
      </c>
      <c r="AB1047226" s="5" t="n">
        <f aca="false">IF(AND(D1047226="Humanitarian", AE1047226&lt;&gt;"."), 1, 0)</f>
        <v>0</v>
      </c>
      <c r="AC1047226" s="5" t="n">
        <f aca="false">IF(OR(M1047226="undisclosed", M1047226="."), 0, IF(M1047226=N1047226, 1, 0))</f>
        <v>0</v>
      </c>
      <c r="AD1047226" s="5" t="n">
        <v>0</v>
      </c>
      <c r="AE1047226" s="37" t="s">
        <v>62</v>
      </c>
      <c r="AF1047226" s="12" t="str">
        <f aca="false">""</f>
        <v/>
      </c>
      <c r="AG1047226" s="36" t="n">
        <v>0</v>
      </c>
      <c r="AH1047226" s="43" t="s">
        <v>66</v>
      </c>
      <c r="AI1047226" s="43" t="s">
        <v>67</v>
      </c>
      <c r="AJ1047226" s="36" t="n">
        <v>1</v>
      </c>
      <c r="AK1047226" s="36" t="n">
        <v>14</v>
      </c>
      <c r="AL1047226" s="36" t="n">
        <v>0</v>
      </c>
      <c r="AM1047226" s="36" t="n">
        <f aca="false">IF(OR(AN1047226="2022-2023",AN1047226=2022), 1, 0)</f>
        <v>1</v>
      </c>
      <c r="AN1047226" s="36" t="s">
        <v>68</v>
      </c>
      <c r="AO1047226" s="36" t="n">
        <f aca="false">VLOOKUP($I1047226,'[1]Price List, Weapons &amp; Items'!B$1:F$1048576,5,0)</f>
        <v>0</v>
      </c>
      <c r="AP1047226" s="36" t="n">
        <f aca="false">IF(AND(AO1047226=1,M1047226="undisclosed")=TRUE(),1,0)</f>
        <v>0</v>
      </c>
      <c r="AQ1047226" s="36" t="n">
        <f aca="false">IF(AND(AO1047226=1,N1047226="undisclosed")=TRUE(),1,0)</f>
        <v>0</v>
      </c>
      <c r="AR1047226" s="36" t="n">
        <f aca="false">IFERROR(IF(SEARCH("ammuni",I1047226,1)&gt;0,1,0),0)</f>
        <v>0</v>
      </c>
      <c r="AS1047226" s="5" t="str">
        <f aca="false">VLOOKUP($I1047226,'[1]Price List, Weapons &amp; Items'!B$1:L$1048576,COLUMN('[1]Price List, Weapons &amp; Items'!$J$11)-1,0)</f>
        <v>Miscellaneous</v>
      </c>
      <c r="AT1047226" s="5" t="str">
        <f aca="false">IF(I1047226=".",".",VLOOKUP($I1047226,'[1]Price List, Weapons &amp; Items'!B$1:J$1048576,3,0))</f>
        <v>Missile</v>
      </c>
      <c r="AU1047226" s="13" t="str">
        <f aca="true">IF(AG1047226=1,(OFFSET(I1047226,0,0,COUNTIF(#REF!,A1047226),1)),"")</f>
        <v/>
      </c>
      <c r="AV1047226" s="5" t="str">
        <f aca="false">VLOOKUP($I1047226,'[1]Price List, Weapons &amp; Items'!B$1:L$1048576,COLUMN('[1]Price List, Weapons &amp; Items'!$L$11)-1,0)</f>
        <v>no price, 0 count</v>
      </c>
      <c r="AW1047226" s="5" t="n">
        <f aca="false">IF(U1047226="Yes",1,0)</f>
        <v>1</v>
      </c>
      <c r="AX1047226" s="5" t="n">
        <f aca="false">IF(D1047226="Military",IF(OR(IFERROR(SEARCH("equipment",E1047226,1),0)&gt;0,IFERROR(SEARCH("weapons",E1047226,1),0)&gt;0),1,0),0)</f>
        <v>1</v>
      </c>
      <c r="AY1047226" s="5" t="str">
        <f aca="false">IFERROR(IF(VALUE(TEXT(C1047226,"mm"))=IF(AK1047226&gt;12,AK1047226-12,AK1047226),".",IF(TEXT(C1047226,"mm")="01",".",1)),"Value is not in date format")</f>
        <v>.</v>
      </c>
      <c r="AZ1047226" s="5" t="str">
        <f aca="false">IF(AND(A1047226=A1047225,C1047226=C1047225)=TRUE(),IF(F1047226=F1047225,".","1"),".")</f>
        <v>.</v>
      </c>
      <c r="BA1047226" s="5" t="str">
        <f aca="false">IF(AND(_xlfn.ISFORMULA(R1047226),_xlfn.ISFORMULA(S1047226),_xlfn.ISFORMULA(T1047226))=TRUE(),".",1)</f>
        <v>.</v>
      </c>
      <c r="BB1047226" s="5" t="str">
        <f aca="false">IF(T1047226&lt;&gt;".",IF(T1047226&gt;S1047226,1,"."),".")</f>
        <v>.</v>
      </c>
      <c r="BC1047226" s="5" t="n">
        <f aca="false">IFERROR(VLOOKUP(B1047226,'[1]Share, Heavy Weapons to Ukraine'!B$1:AA$1048576,COLUMN('[1]Share, Heavy Weapons to Ukraine'!C1047235)-1,0),0)</f>
        <v>1</v>
      </c>
      <c r="BD1047226" s="5" t="n">
        <f aca="false">VLOOKUP(Sheet1!B1047226,'[1]Country Summary (€)'!B$1:F$1048576,COLUMN('[1]Country Summary (€)'!C1047236)-1,FALSE())</f>
        <v>0</v>
      </c>
      <c r="BE1047226" s="5" t="str">
        <f aca="false">IF(AND(AG1047226=1,D1047226="Military",H1047226&lt;&gt;"Not given")=TRUE(),IF(SUMIFS(#REF!,#REF!,A1047226)&gt;0,ABS((SUMIFS(#REF!,#REF!,A1047226)/VLOOKUP("USD",'[1]Exchange Rates'!B$1:C$1048576,2,0)))/S1047226,"."),".")</f>
        <v>.</v>
      </c>
      <c r="BF1047226" s="1" t="str">
        <f aca="false">IF(AND(AG1047226=1,D1047226="Military",H1047226&lt;&gt;"Not given")=TRUE(),IF(SUMIFS(#REF!,#REF!,A1047226)&gt;0,IF((ABS((SUMIFS(#REF!,#REF!,A1047226)/VLOOKUP("USD",'[1]Exchange Rates'!B$1:C$1048576,2,0)))/S1047226)&gt;1,(SUMIFS(#REF!,#REF!,A1047226)-S1047226)/S1047226,(S1047226-SUMIFS(#REF!,#REF!,A1047226))/SUMIFS(#REF!,#REF!,A1047226)),"."),".")</f>
        <v>.</v>
      </c>
      <c r="BG1047226" s="37" t="s">
        <v>491</v>
      </c>
      <c r="BH1047226" s="37" t="s">
        <v>491</v>
      </c>
      <c r="BI1047226" s="37" t="s">
        <v>491</v>
      </c>
      <c r="BJ1047226" s="37" t="s">
        <v>491</v>
      </c>
      <c r="BK1047226" s="37" t="s">
        <v>491</v>
      </c>
      <c r="BL1047226" s="37" t="s">
        <v>491</v>
      </c>
      <c r="BM1047226" s="37" t="s">
        <v>491</v>
      </c>
      <c r="BN1047226" s="37" t="s">
        <v>491</v>
      </c>
      <c r="BO1047226" s="37" t="s">
        <v>491</v>
      </c>
      <c r="BP1047226" s="37" t="s">
        <v>491</v>
      </c>
      <c r="BQ1047226" s="37" t="s">
        <v>491</v>
      </c>
      <c r="BR1047226" s="37" t="s">
        <v>491</v>
      </c>
      <c r="BS1047226" s="37" t="s">
        <v>491</v>
      </c>
      <c r="BT1047226" s="37" t="s">
        <v>491</v>
      </c>
      <c r="BU1047226" s="37" t="s">
        <v>491</v>
      </c>
      <c r="BV1047226" s="37" t="s">
        <v>491</v>
      </c>
      <c r="BW1047226" s="37" t="s">
        <v>491</v>
      </c>
      <c r="BX1047226" s="37" t="s">
        <v>491</v>
      </c>
    </row>
    <row r="1047227" customFormat="false" ht="15.75" hidden="false" customHeight="true" outlineLevel="0" collapsed="false">
      <c r="A1047227" s="37" t="s">
        <v>479</v>
      </c>
      <c r="B1047227" s="37" t="s">
        <v>57</v>
      </c>
      <c r="C1047227" s="92" t="n">
        <v>44977</v>
      </c>
      <c r="D1047227" s="37" t="s">
        <v>105</v>
      </c>
      <c r="E1047227" s="37" t="s">
        <v>370</v>
      </c>
      <c r="F1047227" s="37" t="s">
        <v>505</v>
      </c>
      <c r="G1047227" s="5" t="s">
        <v>61</v>
      </c>
      <c r="H1047227" s="39" t="n">
        <v>460000000</v>
      </c>
      <c r="I1047227" s="37" t="s">
        <v>147</v>
      </c>
      <c r="J1047227" s="7" t="str">
        <f aca="false">VLOOKUP($I1047227,'[1]Price List, Weapons &amp; Items'!B$1:C$1048576,2,0)</f>
        <v>Ammunition for heavy weapon</v>
      </c>
      <c r="K1047227" s="7" t="str">
        <f aca="false">IF(I1047227=".",I1047227,VLOOKUP($I1047227,'[1]Price List, Weapons &amp; Items'!B$1:D$1048576,3,0))</f>
        <v>155mm howitzer ammunition</v>
      </c>
      <c r="L1047227" s="8" t="n">
        <f aca="false">VLOOKUP(I1047227,'[1]Price List, Weapons &amp; Items'!B$1:E$1048576,4,0)</f>
        <v>0</v>
      </c>
      <c r="M1047227" s="9" t="n">
        <v>61500</v>
      </c>
      <c r="N1047227" s="9" t="s">
        <v>166</v>
      </c>
      <c r="O1047227" s="9" t="n">
        <f aca="false">VLOOKUP($I1047227,'[1]Price List, Weapons &amp; Items'!B$1:G$1048576,6,0)</f>
        <v>3800</v>
      </c>
      <c r="P1047227" s="6" t="str">
        <f aca="false">IF(TYPE(M1047227)=1,IF(TYPE(O1047227)=1,M1047227*O1047227,"No price"),".")</f>
        <v>No price</v>
      </c>
      <c r="Q1047227" s="6" t="str">
        <f aca="false">IF(TYPE(N1047227)=1,IF(TYPE(O1047227)=1,N1047227*O1047227,"No price"),".")</f>
        <v>.</v>
      </c>
      <c r="R1047227" s="6" t="str">
        <f aca="false">IF(AG1047227=1,IF(H1047227&lt;&gt;"Not given",H1047227,IF(TYPE(H1047227)=2,IF(SUMIFS(#REF!,#REF!,A1047227)&gt;0,SUMIFS(#REF!,#REF!,A1047227),"."),"Format error")),"")</f>
        <v/>
      </c>
      <c r="S1047227" s="6" t="str">
        <f aca="false">IF(AND(AG1047227=1,R1047227&lt;&gt;".")=TRUE(),R1047227/VLOOKUP(G1047227,'[1]Exchange Rates'!B$1:C$1048576,2,0),IF(R1047227=".",".",""))</f>
        <v/>
      </c>
      <c r="T1047227" s="6" t="str">
        <f aca="false">IF(AG1047227=1,IF(AI1047227="Value is not given at all",".",IF(AI1047227="Value is given by the source",S1047227,IF(AI1047227="Value is calculated with prices",(IF(SUMIFS(#REF!,#REF!,A1047227)&gt;0,SUMIFS(#REF!,#REF!,A1047227),"."))/VLOOKUP("USD",'[1]Exchange Rates'!B$1:C$1048576,2,0),"Error with coding"))),"")</f>
        <v/>
      </c>
      <c r="U1047227" s="43" t="s">
        <v>63</v>
      </c>
      <c r="V1047227" s="34" t="s">
        <v>506</v>
      </c>
      <c r="W1047227" s="34" t="s">
        <v>108</v>
      </c>
      <c r="X1047227" s="37" t="s">
        <v>62</v>
      </c>
      <c r="Y1047227" s="37" t="s">
        <v>62</v>
      </c>
      <c r="Z1047227" s="43" t="n">
        <v>0</v>
      </c>
      <c r="AA1047227" s="43" t="n">
        <v>0</v>
      </c>
      <c r="AB1047227" s="5" t="n">
        <f aca="false">IF(AND(D1047227="Humanitarian", AE1047227&lt;&gt;"."), 1, 0)</f>
        <v>0</v>
      </c>
      <c r="AC1047227" s="5" t="n">
        <f aca="false">IF(OR(M1047227="undisclosed", M1047227="."), 0, IF(M1047227=N1047227, 1, 0))</f>
        <v>0</v>
      </c>
      <c r="AD1047227" s="5" t="n">
        <v>0</v>
      </c>
      <c r="AE1047227" s="37" t="s">
        <v>62</v>
      </c>
      <c r="AF1047227" s="12" t="str">
        <f aca="false">""</f>
        <v/>
      </c>
      <c r="AG1047227" s="36" t="n">
        <v>0</v>
      </c>
      <c r="AH1047227" s="43" t="s">
        <v>66</v>
      </c>
      <c r="AI1047227" s="43" t="s">
        <v>67</v>
      </c>
      <c r="AJ1047227" s="36" t="n">
        <v>1</v>
      </c>
      <c r="AK1047227" s="36" t="n">
        <v>14</v>
      </c>
      <c r="AL1047227" s="36" t="n">
        <v>0</v>
      </c>
      <c r="AM1047227" s="36" t="n">
        <f aca="false">IF(OR(AN1047227="2022-2023",AN1047227=2022), 1, 0)</f>
        <v>1</v>
      </c>
      <c r="AN1047227" s="36" t="s">
        <v>68</v>
      </c>
      <c r="AO1047227" s="36" t="n">
        <f aca="false">VLOOKUP($I1047227,'[1]Price List, Weapons &amp; Items'!B$1:F$1048576,5,0)</f>
        <v>1</v>
      </c>
      <c r="AP1047227" s="36" t="n">
        <f aca="false">IF(AND(AO1047227=1,M1047227="undisclosed")=TRUE(),1,0)</f>
        <v>0</v>
      </c>
      <c r="AQ1047227" s="36" t="n">
        <f aca="false">IF(AND(AO1047227=1,N1047227="undisclosed")=TRUE(),1,0)</f>
        <v>1</v>
      </c>
      <c r="AR1047227" s="36" t="n">
        <f aca="false">IFERROR(IF(SEARCH("ammuni",I1047227,1)&gt;0,1,0),0)</f>
        <v>0</v>
      </c>
      <c r="AS1047227" s="5" t="str">
        <f aca="false">VLOOKUP($I1047227,'[1]Price List, Weapons &amp; Items'!B$1:L$1048576,COLUMN('[1]Price List, Weapons &amp; Items'!$J$11)-1,0)</f>
        <v>Government information</v>
      </c>
      <c r="AT1047227" s="5" t="str">
        <f aca="false">IF(I1047227=".",".",VLOOKUP($I1047227,'[1]Price List, Weapons &amp; Items'!B$1:J$1048576,3,0))</f>
        <v>155mm howitzer ammunition</v>
      </c>
      <c r="AU1047227" s="13" t="str">
        <f aca="true">IF(AG1047227=1,(OFFSET(I1047227,0,0,COUNTIF(#REF!,A1047227),1)),"")</f>
        <v/>
      </c>
      <c r="AV1047227" s="5" t="n">
        <f aca="false">VLOOKUP($I1047227,'[1]Price List, Weapons &amp; Items'!B$1:L$1048576,COLUMN('[1]Price List, Weapons &amp; Items'!$L$11)-1,0)</f>
        <v>0</v>
      </c>
      <c r="AW1047227" s="5" t="n">
        <f aca="false">IF(U1047227="Yes",1,0)</f>
        <v>1</v>
      </c>
      <c r="AX1047227" s="5" t="n">
        <f aca="false">IF(D1047227="Military",IF(OR(IFERROR(SEARCH("equipment",E1047227,1),0)&gt;0,IFERROR(SEARCH("weapons",E1047227,1),0)&gt;0),1,0),0)</f>
        <v>1</v>
      </c>
      <c r="AY1047227" s="5" t="str">
        <f aca="false">IFERROR(IF(VALUE(TEXT(C1047227,"mm"))=IF(AK1047227&gt;12,AK1047227-12,AK1047227),".",IF(TEXT(C1047227,"mm")="01",".",1)),"Value is not in date format")</f>
        <v>.</v>
      </c>
      <c r="AZ1047227" s="5" t="str">
        <f aca="false">IF(AND(A1047227=A1047226,C1047227=C1047226)=TRUE(),IF(F1047227=F1047226,".","1"),".")</f>
        <v>.</v>
      </c>
      <c r="BA1047227" s="5" t="str">
        <f aca="false">IF(AND(_xlfn.ISFORMULA(R1047227),_xlfn.ISFORMULA(S1047227),_xlfn.ISFORMULA(T1047227))=TRUE(),".",1)</f>
        <v>.</v>
      </c>
      <c r="BB1047227" s="5" t="str">
        <f aca="false">IF(T1047227&lt;&gt;".",IF(T1047227&gt;S1047227,1,"."),".")</f>
        <v>.</v>
      </c>
      <c r="BC1047227" s="5" t="n">
        <f aca="false">IFERROR(VLOOKUP(B1047227,'[1]Share, Heavy Weapons to Ukraine'!B$1:AA$1048576,COLUMN('[1]Share, Heavy Weapons to Ukraine'!C1047236)-1,0),0)</f>
        <v>1</v>
      </c>
      <c r="BD1047227" s="5" t="n">
        <f aca="false">VLOOKUP(Sheet1!B1047227,'[1]Country Summary (€)'!B$1:F$1048576,COLUMN('[1]Country Summary (€)'!C1047237)-1,FALSE())</f>
        <v>0</v>
      </c>
      <c r="BE1047227" s="5" t="str">
        <f aca="false">IF(AND(AG1047227=1,D1047227="Military",H1047227&lt;&gt;"Not given")=TRUE(),IF(SUMIFS(#REF!,#REF!,A1047227)&gt;0,ABS((SUMIFS(#REF!,#REF!,A1047227)/VLOOKUP("USD",'[1]Exchange Rates'!B$1:C$1048576,2,0)))/S1047227,"."),".")</f>
        <v>.</v>
      </c>
      <c r="BF1047227" s="1" t="str">
        <f aca="false">IF(AND(AG1047227=1,D1047227="Military",H1047227&lt;&gt;"Not given")=TRUE(),IF(SUMIFS(#REF!,#REF!,A1047227)&gt;0,IF((ABS((SUMIFS(#REF!,#REF!,A1047227)/VLOOKUP("USD",'[1]Exchange Rates'!B$1:C$1048576,2,0)))/S1047227)&gt;1,(SUMIFS(#REF!,#REF!,A1047227)-S1047227)/S1047227,(S1047227-SUMIFS(#REF!,#REF!,A1047227))/SUMIFS(#REF!,#REF!,A1047227)),"."),".")</f>
        <v>.</v>
      </c>
      <c r="BG1047227" s="37" t="s">
        <v>491</v>
      </c>
      <c r="BH1047227" s="37" t="s">
        <v>491</v>
      </c>
      <c r="BI1047227" s="37" t="s">
        <v>491</v>
      </c>
      <c r="BJ1047227" s="37" t="s">
        <v>491</v>
      </c>
      <c r="BK1047227" s="37" t="s">
        <v>491</v>
      </c>
      <c r="BL1047227" s="37" t="s">
        <v>491</v>
      </c>
      <c r="BM1047227" s="37" t="s">
        <v>491</v>
      </c>
      <c r="BN1047227" s="37" t="s">
        <v>491</v>
      </c>
      <c r="BO1047227" s="37" t="s">
        <v>491</v>
      </c>
      <c r="BP1047227" s="37" t="s">
        <v>491</v>
      </c>
      <c r="BQ1047227" s="37" t="s">
        <v>491</v>
      </c>
      <c r="BR1047227" s="37" t="s">
        <v>491</v>
      </c>
      <c r="BS1047227" s="37" t="s">
        <v>491</v>
      </c>
      <c r="BT1047227" s="37" t="s">
        <v>491</v>
      </c>
      <c r="BU1047227" s="37" t="s">
        <v>491</v>
      </c>
      <c r="BV1047227" s="37" t="s">
        <v>491</v>
      </c>
      <c r="BW1047227" s="37" t="s">
        <v>491</v>
      </c>
      <c r="BX1047227" s="37" t="s">
        <v>491</v>
      </c>
    </row>
    <row r="1047228" customFormat="false" ht="15.75" hidden="false" customHeight="true" outlineLevel="0" collapsed="false">
      <c r="A1047228" s="37" t="s">
        <v>479</v>
      </c>
      <c r="B1047228" s="37" t="s">
        <v>57</v>
      </c>
      <c r="C1047228" s="92" t="n">
        <v>44977</v>
      </c>
      <c r="D1047228" s="37" t="s">
        <v>105</v>
      </c>
      <c r="E1047228" s="37" t="s">
        <v>370</v>
      </c>
      <c r="F1047228" s="37" t="s">
        <v>505</v>
      </c>
      <c r="G1047228" s="5" t="s">
        <v>61</v>
      </c>
      <c r="H1047228" s="39" t="n">
        <v>460000000</v>
      </c>
      <c r="I1047228" s="37" t="s">
        <v>280</v>
      </c>
      <c r="J1047228" s="7" t="str">
        <f aca="false">VLOOKUP($I1047228,'[1]Price List, Weapons &amp; Items'!B$1:C$1048576,2,0)</f>
        <v>Ammunition for heavy weapon</v>
      </c>
      <c r="K1047228" s="7" t="str">
        <f aca="false">IF(I1047228=".",I1047228,VLOOKUP($I1047228,'[1]Price List, Weapons &amp; Items'!B$1:D$1048576,3,0))</f>
        <v>Mortar ammunition</v>
      </c>
      <c r="L1047228" s="8" t="n">
        <f aca="false">VLOOKUP(I1047228,'[1]Price List, Weapons &amp; Items'!B$1:E$1048576,4,0)</f>
        <v>0</v>
      </c>
      <c r="M1047228" s="9" t="s">
        <v>166</v>
      </c>
      <c r="N1047228" s="9" t="s">
        <v>166</v>
      </c>
      <c r="O1047228" s="9" t="n">
        <f aca="false">VLOOKUP($I1047228,'[1]Price List, Weapons &amp; Items'!B$1:G$1048576,6,0)</f>
        <v>109.89</v>
      </c>
      <c r="P1047228" s="6" t="str">
        <f aca="false">IF(TYPE(M1047228)=1,IF(TYPE(O1047228)=1,M1047228*O1047228,"No price"),".")</f>
        <v>.</v>
      </c>
      <c r="Q1047228" s="6" t="str">
        <f aca="false">IF(TYPE(N1047228)=1,IF(TYPE(O1047228)=1,N1047228*O1047228,"No price"),".")</f>
        <v>.</v>
      </c>
      <c r="R1047228" s="6" t="str">
        <f aca="false">IF(AG1047228=1,IF(H1047228&lt;&gt;"Not given",H1047228,IF(TYPE(H1047228)=2,IF(SUMIFS(#REF!,#REF!,A1047228)&gt;0,SUMIFS(#REF!,#REF!,A1047228),"."),"Format error")),"")</f>
        <v/>
      </c>
      <c r="S1047228" s="6" t="str">
        <f aca="false">IF(AND(AG1047228=1,R1047228&lt;&gt;".")=TRUE(),R1047228/VLOOKUP(G1047228,'[1]Exchange Rates'!B$1:C$1048576,2,0),IF(R1047228=".",".",""))</f>
        <v/>
      </c>
      <c r="T1047228" s="6" t="str">
        <f aca="false">IF(AG1047228=1,IF(AI1047228="Value is not given at all",".",IF(AI1047228="Value is given by the source",S1047228,IF(AI1047228="Value is calculated with prices",(IF(SUMIFS(#REF!,#REF!,A1047228)&gt;0,SUMIFS(#REF!,#REF!,A1047228),"."))/VLOOKUP("USD",'[1]Exchange Rates'!B$1:C$1048576,2,0),"Error with coding"))),"")</f>
        <v/>
      </c>
      <c r="U1047228" s="43" t="s">
        <v>63</v>
      </c>
      <c r="V1047228" s="34" t="s">
        <v>506</v>
      </c>
      <c r="W1047228" s="34" t="s">
        <v>108</v>
      </c>
      <c r="X1047228" s="37" t="s">
        <v>62</v>
      </c>
      <c r="Y1047228" s="37" t="s">
        <v>62</v>
      </c>
      <c r="Z1047228" s="43" t="n">
        <v>0</v>
      </c>
      <c r="AA1047228" s="43" t="n">
        <v>0</v>
      </c>
      <c r="AB1047228" s="5" t="n">
        <f aca="false">IF(AND(D1047228="Humanitarian", AE1047228&lt;&gt;"."), 1, 0)</f>
        <v>0</v>
      </c>
      <c r="AC1047228" s="5" t="n">
        <f aca="false">IF(OR(M1047228="undisclosed", M1047228="."), 0, IF(M1047228=N1047228, 1, 0))</f>
        <v>0</v>
      </c>
      <c r="AD1047228" s="5" t="n">
        <v>0</v>
      </c>
      <c r="AE1047228" s="37" t="s">
        <v>62</v>
      </c>
      <c r="AF1047228" s="12" t="str">
        <f aca="false">""</f>
        <v/>
      </c>
      <c r="AG1047228" s="36" t="n">
        <v>0</v>
      </c>
      <c r="AH1047228" s="43" t="s">
        <v>66</v>
      </c>
      <c r="AI1047228" s="43" t="s">
        <v>67</v>
      </c>
      <c r="AJ1047228" s="36" t="n">
        <v>1</v>
      </c>
      <c r="AK1047228" s="36" t="n">
        <v>14</v>
      </c>
      <c r="AL1047228" s="36" t="n">
        <v>0</v>
      </c>
      <c r="AM1047228" s="36" t="n">
        <f aca="false">IF(OR(AN1047228="2022-2023",AN1047228=2022), 1, 0)</f>
        <v>1</v>
      </c>
      <c r="AN1047228" s="36" t="s">
        <v>68</v>
      </c>
      <c r="AO1047228" s="36" t="n">
        <f aca="false">VLOOKUP($I1047228,'[1]Price List, Weapons &amp; Items'!B$1:F$1048576,5,0)</f>
        <v>0</v>
      </c>
      <c r="AP1047228" s="36" t="n">
        <f aca="false">IF(AND(AO1047228=1,M1047228="undisclosed")=TRUE(),1,0)</f>
        <v>0</v>
      </c>
      <c r="AQ1047228" s="36" t="n">
        <f aca="false">IF(AND(AO1047228=1,N1047228="undisclosed")=TRUE(),1,0)</f>
        <v>0</v>
      </c>
      <c r="AR1047228" s="36" t="n">
        <f aca="false">IFERROR(IF(SEARCH("ammuni",I1047228,1)&gt;0,1,0),0)</f>
        <v>0</v>
      </c>
      <c r="AS1047228" s="5" t="str">
        <f aca="false">VLOOKUP($I1047228,'[1]Price List, Weapons &amp; Items'!B$1:L$1048576,COLUMN('[1]Price List, Weapons &amp; Items'!$J$11)-1,0)</f>
        <v>Government information</v>
      </c>
      <c r="AT1047228" s="5" t="str">
        <f aca="false">IF(I1047228=".",".",VLOOKUP($I1047228,'[1]Price List, Weapons &amp; Items'!B$1:J$1048576,3,0))</f>
        <v>Mortar ammunition</v>
      </c>
      <c r="AU1047228" s="13" t="str">
        <f aca="true">IF(AG1047228=1,(OFFSET(I1047228,0,0,COUNTIF(#REF!,A1047228),1)),"")</f>
        <v/>
      </c>
      <c r="AV1047228" s="5" t="n">
        <f aca="false">VLOOKUP($I1047228,'[1]Price List, Weapons &amp; Items'!B$1:L$1048576,COLUMN('[1]Price List, Weapons &amp; Items'!$L$11)-1,0)</f>
        <v>0</v>
      </c>
      <c r="AW1047228" s="5" t="n">
        <f aca="false">IF(U1047228="Yes",1,0)</f>
        <v>1</v>
      </c>
      <c r="AX1047228" s="5" t="n">
        <f aca="false">IF(D1047228="Military",IF(OR(IFERROR(SEARCH("equipment",E1047228,1),0)&gt;0,IFERROR(SEARCH("weapons",E1047228,1),0)&gt;0),1,0),0)</f>
        <v>1</v>
      </c>
      <c r="AY1047228" s="5" t="str">
        <f aca="false">IFERROR(IF(VALUE(TEXT(C1047228,"mm"))=IF(AK1047228&gt;12,AK1047228-12,AK1047228),".",IF(TEXT(C1047228,"mm")="01",".",1)),"Value is not in date format")</f>
        <v>.</v>
      </c>
      <c r="AZ1047228" s="5" t="str">
        <f aca="false">IF(AND(A1047228=A1047227,C1047228=C1047227)=TRUE(),IF(F1047228=F1047227,".","1"),".")</f>
        <v>.</v>
      </c>
      <c r="BA1047228" s="5" t="str">
        <f aca="false">IF(AND(_xlfn.ISFORMULA(R1047228),_xlfn.ISFORMULA(S1047228),_xlfn.ISFORMULA(T1047228))=TRUE(),".",1)</f>
        <v>.</v>
      </c>
      <c r="BB1047228" s="5" t="str">
        <f aca="false">IF(T1047228&lt;&gt;".",IF(T1047228&gt;S1047228,1,"."),".")</f>
        <v>.</v>
      </c>
      <c r="BC1047228" s="5" t="n">
        <f aca="false">IFERROR(VLOOKUP(B1047228,'[1]Share, Heavy Weapons to Ukraine'!B$1:AA$1048576,COLUMN('[1]Share, Heavy Weapons to Ukraine'!C1047237)-1,0),0)</f>
        <v>1</v>
      </c>
      <c r="BD1047228" s="5" t="n">
        <f aca="false">VLOOKUP(Sheet1!B1047228,'[1]Country Summary (€)'!B$1:F$1048576,COLUMN('[1]Country Summary (€)'!C1047238)-1,FALSE())</f>
        <v>0</v>
      </c>
      <c r="BE1047228" s="5" t="str">
        <f aca="false">IF(AND(AG1047228=1,D1047228="Military",H1047228&lt;&gt;"Not given")=TRUE(),IF(SUMIFS(#REF!,#REF!,A1047228)&gt;0,ABS((SUMIFS(#REF!,#REF!,A1047228)/VLOOKUP("USD",'[1]Exchange Rates'!B$1:C$1048576,2,0)))/S1047228,"."),".")</f>
        <v>.</v>
      </c>
      <c r="BF1047228" s="1" t="str">
        <f aca="false">IF(AND(AG1047228=1,D1047228="Military",H1047228&lt;&gt;"Not given")=TRUE(),IF(SUMIFS(#REF!,#REF!,A1047228)&gt;0,IF((ABS((SUMIFS(#REF!,#REF!,A1047228)/VLOOKUP("USD",'[1]Exchange Rates'!B$1:C$1048576,2,0)))/S1047228)&gt;1,(SUMIFS(#REF!,#REF!,A1047228)-S1047228)/S1047228,(S1047228-SUMIFS(#REF!,#REF!,A1047228))/SUMIFS(#REF!,#REF!,A1047228)),"."),".")</f>
        <v>.</v>
      </c>
      <c r="BG1047228" s="37" t="s">
        <v>491</v>
      </c>
      <c r="BH1047228" s="37" t="s">
        <v>491</v>
      </c>
      <c r="BI1047228" s="37" t="s">
        <v>491</v>
      </c>
      <c r="BJ1047228" s="37" t="s">
        <v>491</v>
      </c>
      <c r="BK1047228" s="37" t="s">
        <v>491</v>
      </c>
      <c r="BL1047228" s="37" t="s">
        <v>491</v>
      </c>
      <c r="BM1047228" s="37" t="s">
        <v>491</v>
      </c>
      <c r="BN1047228" s="37" t="s">
        <v>491</v>
      </c>
      <c r="BO1047228" s="37" t="s">
        <v>491</v>
      </c>
      <c r="BP1047228" s="37" t="s">
        <v>491</v>
      </c>
      <c r="BQ1047228" s="37" t="s">
        <v>491</v>
      </c>
      <c r="BR1047228" s="37" t="s">
        <v>491</v>
      </c>
      <c r="BS1047228" s="37" t="s">
        <v>491</v>
      </c>
      <c r="BT1047228" s="37" t="s">
        <v>491</v>
      </c>
      <c r="BU1047228" s="37" t="s">
        <v>491</v>
      </c>
      <c r="BV1047228" s="37" t="s">
        <v>491</v>
      </c>
      <c r="BW1047228" s="37" t="s">
        <v>491</v>
      </c>
      <c r="BX1047228" s="37" t="s">
        <v>491</v>
      </c>
    </row>
    <row r="1047229" customFormat="false" ht="15.75" hidden="false" customHeight="true" outlineLevel="0" collapsed="false">
      <c r="A1047229" s="37" t="s">
        <v>479</v>
      </c>
      <c r="B1047229" s="37" t="s">
        <v>57</v>
      </c>
      <c r="C1047229" s="92" t="n">
        <v>44977</v>
      </c>
      <c r="D1047229" s="37" t="s">
        <v>105</v>
      </c>
      <c r="E1047229" s="37" t="s">
        <v>370</v>
      </c>
      <c r="F1047229" s="37" t="s">
        <v>505</v>
      </c>
      <c r="G1047229" s="5" t="s">
        <v>61</v>
      </c>
      <c r="H1047229" s="39" t="n">
        <v>460000000</v>
      </c>
      <c r="I1047229" s="37" t="s">
        <v>507</v>
      </c>
      <c r="J1047229" s="7" t="str">
        <f aca="false">VLOOKUP($I1047229,'[1]Price List, Weapons &amp; Items'!B$1:C$1048576,2,0)</f>
        <v>Heavy weapon</v>
      </c>
      <c r="K1047229" s="7" t="str">
        <f aca="false">IF(I1047229=".",I1047229,VLOOKUP($I1047229,'[1]Price List, Weapons &amp; Items'!B$1:D$1048576,3,0))</f>
        <v>Radar or imagery systems</v>
      </c>
      <c r="L1047229" s="8" t="n">
        <f aca="false">VLOOKUP(I1047229,'[1]Price List, Weapons &amp; Items'!B$1:E$1048576,4,0)</f>
        <v>0</v>
      </c>
      <c r="M1047229" s="40" t="n">
        <v>4</v>
      </c>
      <c r="N1047229" s="9" t="s">
        <v>166</v>
      </c>
      <c r="O1047229" s="9" t="n">
        <f aca="false">VLOOKUP($I1047229,'[1]Price List, Weapons &amp; Items'!B$1:G$1048576,6,0)</f>
        <v>70000000</v>
      </c>
      <c r="P1047229" s="6" t="str">
        <f aca="false">IF(TYPE(M1047229)=1,IF(TYPE(O1047229)=1,M1047229*O1047229,"No price"),".")</f>
        <v>No price</v>
      </c>
      <c r="Q1047229" s="6" t="str">
        <f aca="false">IF(TYPE(N1047229)=1,IF(TYPE(O1047229)=1,N1047229*O1047229,"No price"),".")</f>
        <v>.</v>
      </c>
      <c r="R1047229" s="6" t="str">
        <f aca="false">IF(AG1047229=1,IF(H1047229&lt;&gt;"Not given",H1047229,IF(TYPE(H1047229)=2,IF(SUMIFS(#REF!,#REF!,A1047229)&gt;0,SUMIFS(#REF!,#REF!,A1047229),"."),"Format error")),"")</f>
        <v/>
      </c>
      <c r="S1047229" s="6" t="str">
        <f aca="false">IF(AND(AG1047229=1,R1047229&lt;&gt;".")=TRUE(),R1047229/VLOOKUP(G1047229,'[1]Exchange Rates'!B$1:C$1048576,2,0),IF(R1047229=".",".",""))</f>
        <v/>
      </c>
      <c r="T1047229" s="6" t="str">
        <f aca="false">IF(AG1047229=1,IF(AI1047229="Value is not given at all",".",IF(AI1047229="Value is given by the source",S1047229,IF(AI1047229="Value is calculated with prices",(IF(SUMIFS(#REF!,#REF!,A1047229)&gt;0,SUMIFS(#REF!,#REF!,A1047229),"."))/VLOOKUP("USD",'[1]Exchange Rates'!B$1:C$1048576,2,0),"Error with coding"))),"")</f>
        <v/>
      </c>
      <c r="U1047229" s="43" t="s">
        <v>63</v>
      </c>
      <c r="V1047229" s="34" t="s">
        <v>506</v>
      </c>
      <c r="W1047229" s="34" t="s">
        <v>108</v>
      </c>
      <c r="X1047229" s="37" t="s">
        <v>62</v>
      </c>
      <c r="Y1047229" s="37" t="s">
        <v>62</v>
      </c>
      <c r="Z1047229" s="43" t="n">
        <v>0</v>
      </c>
      <c r="AA1047229" s="43" t="n">
        <v>0</v>
      </c>
      <c r="AB1047229" s="5" t="n">
        <f aca="false">IF(AND(D1047229="Humanitarian", AE1047229&lt;&gt;"."), 1, 0)</f>
        <v>0</v>
      </c>
      <c r="AC1047229" s="5" t="n">
        <f aca="false">IF(OR(M1047229="undisclosed", M1047229="."), 0, IF(M1047229=N1047229, 1, 0))</f>
        <v>0</v>
      </c>
      <c r="AD1047229" s="5" t="n">
        <v>0</v>
      </c>
      <c r="AE1047229" s="37" t="s">
        <v>62</v>
      </c>
      <c r="AF1047229" s="12" t="str">
        <f aca="false">""</f>
        <v/>
      </c>
      <c r="AG1047229" s="36" t="n">
        <v>0</v>
      </c>
      <c r="AH1047229" s="43" t="s">
        <v>66</v>
      </c>
      <c r="AI1047229" s="43" t="s">
        <v>67</v>
      </c>
      <c r="AJ1047229" s="36" t="n">
        <v>1</v>
      </c>
      <c r="AK1047229" s="36" t="n">
        <v>14</v>
      </c>
      <c r="AL1047229" s="36" t="n">
        <v>0</v>
      </c>
      <c r="AM1047229" s="36" t="n">
        <f aca="false">IF(OR(AN1047229="2022-2023",AN1047229=2022), 1, 0)</f>
        <v>1</v>
      </c>
      <c r="AN1047229" s="36" t="s">
        <v>68</v>
      </c>
      <c r="AO1047229" s="36" t="n">
        <f aca="false">VLOOKUP($I1047229,'[1]Price List, Weapons &amp; Items'!B$1:F$1048576,5,0)</f>
        <v>0</v>
      </c>
      <c r="AP1047229" s="36" t="n">
        <f aca="false">IF(AND(AO1047229=1,M1047229="undisclosed")=TRUE(),1,0)</f>
        <v>0</v>
      </c>
      <c r="AQ1047229" s="36" t="n">
        <f aca="false">IF(AND(AO1047229=1,N1047229="undisclosed")=TRUE(),1,0)</f>
        <v>0</v>
      </c>
      <c r="AR1047229" s="36" t="n">
        <f aca="false">IFERROR(IF(SEARCH("ammuni",I1047229,1)&gt;0,1,0),0)</f>
        <v>0</v>
      </c>
      <c r="AS1047229" s="5" t="str">
        <f aca="false">VLOOKUP($I1047229,'[1]Price List, Weapons &amp; Items'!B$1:L$1048576,COLUMN('[1]Price List, Weapons &amp; Items'!$J$11)-1,0)</f>
        <v>Military media (incl. websites)</v>
      </c>
      <c r="AT1047229" s="5" t="str">
        <f aca="false">IF(I1047229=".",".",VLOOKUP($I1047229,'[1]Price List, Weapons &amp; Items'!B$1:J$1048576,3,0))</f>
        <v>Radar or imagery systems</v>
      </c>
      <c r="AU1047229" s="13" t="str">
        <f aca="true">IF(AG1047229=1,(OFFSET(I1047229,0,0,COUNTIF(#REF!,A1047229),1)),"")</f>
        <v/>
      </c>
      <c r="AV1047229" s="5" t="n">
        <f aca="false">VLOOKUP($I1047229,'[1]Price List, Weapons &amp; Items'!B$1:L$1048576,COLUMN('[1]Price List, Weapons &amp; Items'!$L$11)-1,0)</f>
        <v>0</v>
      </c>
      <c r="AW1047229" s="5" t="n">
        <f aca="false">IF(U1047229="Yes",1,0)</f>
        <v>1</v>
      </c>
      <c r="AX1047229" s="5" t="n">
        <f aca="false">IF(D1047229="Military",IF(OR(IFERROR(SEARCH("equipment",E1047229,1),0)&gt;0,IFERROR(SEARCH("weapons",E1047229,1),0)&gt;0),1,0),0)</f>
        <v>1</v>
      </c>
      <c r="AY1047229" s="5" t="str">
        <f aca="false">IFERROR(IF(VALUE(TEXT(C1047229,"mm"))=IF(AK1047229&gt;12,AK1047229-12,AK1047229),".",IF(TEXT(C1047229,"mm")="01",".",1)),"Value is not in date format")</f>
        <v>.</v>
      </c>
      <c r="AZ1047229" s="5" t="str">
        <f aca="false">IF(AND(A1047229=A1047228,C1047229=C1047228)=TRUE(),IF(F1047229=F1047228,".","1"),".")</f>
        <v>.</v>
      </c>
      <c r="BA1047229" s="5" t="str">
        <f aca="false">IF(AND(_xlfn.ISFORMULA(R1047229),_xlfn.ISFORMULA(S1047229),_xlfn.ISFORMULA(T1047229))=TRUE(),".",1)</f>
        <v>.</v>
      </c>
      <c r="BB1047229" s="5" t="str">
        <f aca="false">IF(T1047229&lt;&gt;".",IF(T1047229&gt;S1047229,1,"."),".")</f>
        <v>.</v>
      </c>
      <c r="BC1047229" s="5" t="n">
        <f aca="false">IFERROR(VLOOKUP(B1047229,'[1]Share, Heavy Weapons to Ukraine'!B$1:AA$1048576,COLUMN('[1]Share, Heavy Weapons to Ukraine'!C1047238)-1,0),0)</f>
        <v>1</v>
      </c>
      <c r="BD1047229" s="5" t="n">
        <f aca="false">VLOOKUP(Sheet1!B1047229,'[1]Country Summary (€)'!B$1:F$1048576,COLUMN('[1]Country Summary (€)'!C1047239)-1,FALSE())</f>
        <v>0</v>
      </c>
      <c r="BE1047229" s="5" t="str">
        <f aca="false">IF(AND(AG1047229=1,D1047229="Military",H1047229&lt;&gt;"Not given")=TRUE(),IF(SUMIFS(#REF!,#REF!,A1047229)&gt;0,ABS((SUMIFS(#REF!,#REF!,A1047229)/VLOOKUP("USD",'[1]Exchange Rates'!B$1:C$1048576,2,0)))/S1047229,"."),".")</f>
        <v>.</v>
      </c>
      <c r="BF1047229" s="1" t="str">
        <f aca="false">IF(AND(AG1047229=1,D1047229="Military",H1047229&lt;&gt;"Not given")=TRUE(),IF(SUMIFS(#REF!,#REF!,A1047229)&gt;0,IF((ABS((SUMIFS(#REF!,#REF!,A1047229)/VLOOKUP("USD",'[1]Exchange Rates'!B$1:C$1048576,2,0)))/S1047229)&gt;1,(SUMIFS(#REF!,#REF!,A1047229)-S1047229)/S1047229,(S1047229-SUMIFS(#REF!,#REF!,A1047229))/SUMIFS(#REF!,#REF!,A1047229)),"."),".")</f>
        <v>.</v>
      </c>
      <c r="BG1047229" s="37" t="s">
        <v>491</v>
      </c>
      <c r="BH1047229" s="37" t="s">
        <v>491</v>
      </c>
      <c r="BI1047229" s="37" t="s">
        <v>491</v>
      </c>
      <c r="BJ1047229" s="37" t="s">
        <v>491</v>
      </c>
      <c r="BK1047229" s="37" t="s">
        <v>491</v>
      </c>
      <c r="BL1047229" s="37" t="s">
        <v>491</v>
      </c>
      <c r="BM1047229" s="37" t="s">
        <v>491</v>
      </c>
      <c r="BN1047229" s="37" t="s">
        <v>491</v>
      </c>
      <c r="BO1047229" s="37" t="s">
        <v>491</v>
      </c>
      <c r="BP1047229" s="37" t="s">
        <v>491</v>
      </c>
      <c r="BQ1047229" s="37" t="s">
        <v>491</v>
      </c>
      <c r="BR1047229" s="37" t="s">
        <v>491</v>
      </c>
      <c r="BS1047229" s="37" t="s">
        <v>491</v>
      </c>
      <c r="BT1047229" s="37" t="s">
        <v>491</v>
      </c>
      <c r="BU1047229" s="37" t="s">
        <v>491</v>
      </c>
      <c r="BV1047229" s="37" t="s">
        <v>491</v>
      </c>
      <c r="BW1047229" s="37" t="s">
        <v>491</v>
      </c>
      <c r="BX1047229" s="37" t="s">
        <v>491</v>
      </c>
    </row>
    <row r="1047230" customFormat="false" ht="15.75" hidden="false" customHeight="true" outlineLevel="0" collapsed="false">
      <c r="A1047230" s="37" t="s">
        <v>479</v>
      </c>
      <c r="B1047230" s="37" t="s">
        <v>57</v>
      </c>
      <c r="C1047230" s="92" t="n">
        <v>44977</v>
      </c>
      <c r="D1047230" s="37" t="s">
        <v>105</v>
      </c>
      <c r="E1047230" s="37" t="s">
        <v>370</v>
      </c>
      <c r="F1047230" s="37" t="s">
        <v>505</v>
      </c>
      <c r="G1047230" s="5" t="s">
        <v>61</v>
      </c>
      <c r="H1047230" s="39" t="n">
        <v>460000000</v>
      </c>
      <c r="I1047230" s="37" t="s">
        <v>309</v>
      </c>
      <c r="J1047230" s="7" t="str">
        <f aca="false">VLOOKUP($I1047230,'[1]Price List, Weapons &amp; Items'!B$1:C$1048576,2,0)</f>
        <v>Portable defence system</v>
      </c>
      <c r="K1047230" s="7" t="str">
        <f aca="false">IF(I1047230=".",I1047230,VLOOKUP($I1047230,'[1]Price List, Weapons &amp; Items'!B$1:D$1048576,3,0))</f>
        <v>Light Anti-armor Weapon (LAW)</v>
      </c>
      <c r="L1047230" s="8" t="n">
        <f aca="false">VLOOKUP(I1047230,'[1]Price List, Weapons &amp; Items'!B$1:E$1048576,4,0)</f>
        <v>0</v>
      </c>
      <c r="M1047230" s="9" t="n">
        <v>1000</v>
      </c>
      <c r="N1047230" s="9" t="s">
        <v>166</v>
      </c>
      <c r="O1047230" s="9" t="n">
        <f aca="false">VLOOKUP($I1047230,'[1]Price List, Weapons &amp; Items'!B$1:G$1048576,6,0)</f>
        <v>246216</v>
      </c>
      <c r="P1047230" s="6" t="str">
        <f aca="false">IF(TYPE(M1047230)=1,IF(TYPE(O1047230)=1,M1047230*O1047230,"No price"),".")</f>
        <v>No price</v>
      </c>
      <c r="Q1047230" s="6" t="str">
        <f aca="false">IF(TYPE(N1047230)=1,IF(TYPE(O1047230)=1,N1047230*O1047230,"No price"),".")</f>
        <v>.</v>
      </c>
      <c r="R1047230" s="6" t="str">
        <f aca="false">IF(AG1047230=1,IF(H1047230&lt;&gt;"Not given",H1047230,IF(TYPE(H1047230)=2,IF(SUMIFS(#REF!,#REF!,A1047230)&gt;0,SUMIFS(#REF!,#REF!,A1047230),"."),"Format error")),"")</f>
        <v/>
      </c>
      <c r="S1047230" s="6" t="str">
        <f aca="false">IF(AND(AG1047230=1,R1047230&lt;&gt;".")=TRUE(),R1047230/VLOOKUP(G1047230,'[1]Exchange Rates'!B$1:C$1048576,2,0),IF(R1047230=".",".",""))</f>
        <v/>
      </c>
      <c r="T1047230" s="6" t="str">
        <f aca="false">IF(AG1047230=1,IF(AI1047230="Value is not given at all",".",IF(AI1047230="Value is given by the source",S1047230,IF(AI1047230="Value is calculated with prices",(IF(SUMIFS(#REF!,#REF!,A1047230)&gt;0,SUMIFS(#REF!,#REF!,A1047230),"."))/VLOOKUP("USD",'[1]Exchange Rates'!B$1:C$1048576,2,0),"Error with coding"))),"")</f>
        <v/>
      </c>
      <c r="U1047230" s="43" t="s">
        <v>63</v>
      </c>
      <c r="V1047230" s="34" t="s">
        <v>506</v>
      </c>
      <c r="W1047230" s="34" t="s">
        <v>108</v>
      </c>
      <c r="X1047230" s="37" t="s">
        <v>62</v>
      </c>
      <c r="Y1047230" s="37" t="s">
        <v>62</v>
      </c>
      <c r="Z1047230" s="43" t="n">
        <v>0</v>
      </c>
      <c r="AA1047230" s="43" t="n">
        <v>0</v>
      </c>
      <c r="AB1047230" s="5" t="n">
        <f aca="false">IF(AND(D1047230="Humanitarian", AE1047230&lt;&gt;"."), 1, 0)</f>
        <v>0</v>
      </c>
      <c r="AC1047230" s="5" t="n">
        <f aca="false">IF(OR(M1047230="undisclosed", M1047230="."), 0, IF(M1047230=N1047230, 1, 0))</f>
        <v>0</v>
      </c>
      <c r="AD1047230" s="5" t="n">
        <v>0</v>
      </c>
      <c r="AE1047230" s="37" t="s">
        <v>62</v>
      </c>
      <c r="AF1047230" s="12" t="str">
        <f aca="false">""</f>
        <v/>
      </c>
      <c r="AG1047230" s="36" t="n">
        <v>0</v>
      </c>
      <c r="AH1047230" s="43" t="s">
        <v>66</v>
      </c>
      <c r="AI1047230" s="43" t="s">
        <v>67</v>
      </c>
      <c r="AJ1047230" s="36" t="n">
        <v>1</v>
      </c>
      <c r="AK1047230" s="36" t="n">
        <v>14</v>
      </c>
      <c r="AL1047230" s="36" t="n">
        <v>0</v>
      </c>
      <c r="AM1047230" s="36" t="n">
        <f aca="false">IF(OR(AN1047230="2022-2023",AN1047230=2022), 1, 0)</f>
        <v>1</v>
      </c>
      <c r="AN1047230" s="36" t="s">
        <v>68</v>
      </c>
      <c r="AO1047230" s="36" t="n">
        <f aca="false">VLOOKUP($I1047230,'[1]Price List, Weapons &amp; Items'!B$1:F$1048576,5,0)</f>
        <v>0</v>
      </c>
      <c r="AP1047230" s="36" t="n">
        <f aca="false">IF(AND(AO1047230=1,M1047230="undisclosed")=TRUE(),1,0)</f>
        <v>0</v>
      </c>
      <c r="AQ1047230" s="36" t="n">
        <f aca="false">IF(AND(AO1047230=1,N1047230="undisclosed")=TRUE(),1,0)</f>
        <v>0</v>
      </c>
      <c r="AR1047230" s="36" t="n">
        <f aca="false">IFERROR(IF(SEARCH("ammuni",I1047230,1)&gt;0,1,0),0)</f>
        <v>0</v>
      </c>
      <c r="AS1047230" s="5" t="str">
        <f aca="false">VLOOKUP($I1047230,'[1]Price List, Weapons &amp; Items'!B$1:L$1048576,COLUMN('[1]Price List, Weapons &amp; Items'!$J$11)-1,0)</f>
        <v>Government information</v>
      </c>
      <c r="AT1047230" s="5" t="str">
        <f aca="false">IF(I1047230=".",".",VLOOKUP($I1047230,'[1]Price List, Weapons &amp; Items'!B$1:J$1048576,3,0))</f>
        <v>Light Anti-armor Weapon (LAW)</v>
      </c>
      <c r="AU1047230" s="13" t="str">
        <f aca="true">IF(AG1047230=1,(OFFSET(I1047230,0,0,COUNTIF(#REF!,A1047230),1)),"")</f>
        <v/>
      </c>
      <c r="AV1047230" s="5" t="n">
        <f aca="false">VLOOKUP($I1047230,'[1]Price List, Weapons &amp; Items'!B$1:L$1048576,COLUMN('[1]Price List, Weapons &amp; Items'!$L$11)-1,0)</f>
        <v>0</v>
      </c>
      <c r="AW1047230" s="5" t="n">
        <f aca="false">IF(U1047230="Yes",1,0)</f>
        <v>1</v>
      </c>
      <c r="AX1047230" s="5" t="n">
        <f aca="false">IF(D1047230="Military",IF(OR(IFERROR(SEARCH("equipment",E1047230,1),0)&gt;0,IFERROR(SEARCH("weapons",E1047230,1),0)&gt;0),1,0),0)</f>
        <v>1</v>
      </c>
      <c r="AY1047230" s="5" t="str">
        <f aca="false">IFERROR(IF(VALUE(TEXT(C1047230,"mm"))=IF(AK1047230&gt;12,AK1047230-12,AK1047230),".",IF(TEXT(C1047230,"mm")="01",".",1)),"Value is not in date format")</f>
        <v>.</v>
      </c>
      <c r="AZ1047230" s="5" t="str">
        <f aca="false">IF(AND(A1047230=A1047229,C1047230=C1047229)=TRUE(),IF(F1047230=F1047229,".","1"),".")</f>
        <v>.</v>
      </c>
      <c r="BA1047230" s="5" t="str">
        <f aca="false">IF(AND(_xlfn.ISFORMULA(R1047230),_xlfn.ISFORMULA(S1047230),_xlfn.ISFORMULA(T1047230))=TRUE(),".",1)</f>
        <v>.</v>
      </c>
      <c r="BB1047230" s="5" t="str">
        <f aca="false">IF(T1047230&lt;&gt;".",IF(T1047230&gt;S1047230,1,"."),".")</f>
        <v>.</v>
      </c>
      <c r="BC1047230" s="5" t="n">
        <f aca="false">IFERROR(VLOOKUP(B1047230,'[1]Share, Heavy Weapons to Ukraine'!B$1:AA$1048576,COLUMN('[1]Share, Heavy Weapons to Ukraine'!C1047239)-1,0),0)</f>
        <v>1</v>
      </c>
      <c r="BD1047230" s="5" t="n">
        <f aca="false">VLOOKUP(Sheet1!B1047230,'[1]Country Summary (€)'!B$1:F$1048576,COLUMN('[1]Country Summary (€)'!C1047240)-1,FALSE())</f>
        <v>0</v>
      </c>
      <c r="BE1047230" s="5" t="str">
        <f aca="false">IF(AND(AG1047230=1,D1047230="Military",H1047230&lt;&gt;"Not given")=TRUE(),IF(SUMIFS(#REF!,#REF!,A1047230)&gt;0,ABS((SUMIFS(#REF!,#REF!,A1047230)/VLOOKUP("USD",'[1]Exchange Rates'!B$1:C$1048576,2,0)))/S1047230,"."),".")</f>
        <v>.</v>
      </c>
      <c r="BF1047230" s="1" t="str">
        <f aca="false">IF(AND(AG1047230=1,D1047230="Military",H1047230&lt;&gt;"Not given")=TRUE(),IF(SUMIFS(#REF!,#REF!,A1047230)&gt;0,IF((ABS((SUMIFS(#REF!,#REF!,A1047230)/VLOOKUP("USD",'[1]Exchange Rates'!B$1:C$1048576,2,0)))/S1047230)&gt;1,(SUMIFS(#REF!,#REF!,A1047230)-S1047230)/S1047230,(S1047230-SUMIFS(#REF!,#REF!,A1047230))/SUMIFS(#REF!,#REF!,A1047230)),"."),".")</f>
        <v>.</v>
      </c>
      <c r="BG1047230" s="37" t="s">
        <v>491</v>
      </c>
      <c r="BH1047230" s="37" t="s">
        <v>491</v>
      </c>
      <c r="BI1047230" s="37" t="s">
        <v>491</v>
      </c>
      <c r="BJ1047230" s="37" t="s">
        <v>491</v>
      </c>
      <c r="BK1047230" s="37" t="s">
        <v>491</v>
      </c>
      <c r="BL1047230" s="37" t="s">
        <v>491</v>
      </c>
      <c r="BM1047230" s="37" t="s">
        <v>491</v>
      </c>
      <c r="BN1047230" s="37" t="s">
        <v>491</v>
      </c>
      <c r="BO1047230" s="37" t="s">
        <v>491</v>
      </c>
      <c r="BP1047230" s="37" t="s">
        <v>491</v>
      </c>
      <c r="BQ1047230" s="37" t="s">
        <v>491</v>
      </c>
      <c r="BR1047230" s="37" t="s">
        <v>491</v>
      </c>
      <c r="BS1047230" s="37" t="s">
        <v>491</v>
      </c>
      <c r="BT1047230" s="37" t="s">
        <v>491</v>
      </c>
      <c r="BU1047230" s="37" t="s">
        <v>491</v>
      </c>
      <c r="BV1047230" s="37" t="s">
        <v>491</v>
      </c>
      <c r="BW1047230" s="37" t="s">
        <v>491</v>
      </c>
      <c r="BX1047230" s="37" t="s">
        <v>491</v>
      </c>
    </row>
    <row r="1047231" customFormat="false" ht="15.75" hidden="false" customHeight="true" outlineLevel="0" collapsed="false">
      <c r="A1047231" s="37" t="s">
        <v>479</v>
      </c>
      <c r="B1047231" s="37" t="s">
        <v>57</v>
      </c>
      <c r="C1047231" s="92" t="n">
        <v>44977</v>
      </c>
      <c r="D1047231" s="37" t="s">
        <v>105</v>
      </c>
      <c r="E1047231" s="37" t="s">
        <v>370</v>
      </c>
      <c r="F1047231" s="37" t="s">
        <v>505</v>
      </c>
      <c r="G1047231" s="5" t="s">
        <v>61</v>
      </c>
      <c r="H1047231" s="39" t="n">
        <v>460000000</v>
      </c>
      <c r="I1047231" s="37" t="s">
        <v>496</v>
      </c>
      <c r="J1047231" s="7" t="str">
        <f aca="false">VLOOKUP($I1047231,'[1]Price List, Weapons &amp; Items'!B$1:C$1048576,2,0)</f>
        <v>Portable defence system</v>
      </c>
      <c r="K1047231" s="7" t="str">
        <f aca="false">IF(I1047231=".",I1047231,VLOOKUP($I1047231,'[1]Price List, Weapons &amp; Items'!B$1:D$1048576,3,0))</f>
        <v>Light Anti-armor Weapon (LAW)</v>
      </c>
      <c r="L1047231" s="8" t="n">
        <f aca="false">VLOOKUP(I1047231,'[1]Price List, Weapons &amp; Items'!B$1:E$1048576,4,0)</f>
        <v>0</v>
      </c>
      <c r="M1047231" s="40" t="n">
        <v>2000</v>
      </c>
      <c r="N1047231" s="9" t="s">
        <v>166</v>
      </c>
      <c r="O1047231" s="9" t="n">
        <f aca="false">VLOOKUP($I1047231,'[1]Price List, Weapons &amp; Items'!B$1:G$1048576,6,0)</f>
        <v>78000</v>
      </c>
      <c r="P1047231" s="6" t="str">
        <f aca="false">IF(TYPE(M1047231)=1,IF(TYPE(O1047231)=1,M1047231*O1047231,"No price"),".")</f>
        <v>No price</v>
      </c>
      <c r="Q1047231" s="6" t="str">
        <f aca="false">IF(TYPE(N1047231)=1,IF(TYPE(O1047231)=1,N1047231*O1047231,"No price"),".")</f>
        <v>.</v>
      </c>
      <c r="R1047231" s="6" t="str">
        <f aca="false">IF(AG1047231=1,IF(H1047231&lt;&gt;"Not given",H1047231,IF(TYPE(H1047231)=2,IF(SUMIFS(#REF!,#REF!,A1047231)&gt;0,SUMIFS(#REF!,#REF!,A1047231),"."),"Format error")),"")</f>
        <v/>
      </c>
      <c r="S1047231" s="6" t="str">
        <f aca="false">IF(AND(AG1047231=1,R1047231&lt;&gt;".")=TRUE(),R1047231/VLOOKUP(G1047231,'[1]Exchange Rates'!B$1:C$1048576,2,0),IF(R1047231=".",".",""))</f>
        <v/>
      </c>
      <c r="T1047231" s="6" t="str">
        <f aca="false">IF(AG1047231=1,IF(AI1047231="Value is not given at all",".",IF(AI1047231="Value is given by the source",S1047231,IF(AI1047231="Value is calculated with prices",(IF(SUMIFS(#REF!,#REF!,A1047231)&gt;0,SUMIFS(#REF!,#REF!,A1047231),"."))/VLOOKUP("USD",'[1]Exchange Rates'!B$1:C$1048576,2,0),"Error with coding"))),"")</f>
        <v/>
      </c>
      <c r="U1047231" s="43" t="s">
        <v>63</v>
      </c>
      <c r="V1047231" s="34" t="s">
        <v>506</v>
      </c>
      <c r="W1047231" s="34" t="s">
        <v>108</v>
      </c>
      <c r="X1047231" s="37" t="s">
        <v>62</v>
      </c>
      <c r="Y1047231" s="37" t="s">
        <v>62</v>
      </c>
      <c r="Z1047231" s="43" t="n">
        <v>0</v>
      </c>
      <c r="AA1047231" s="43" t="n">
        <v>0</v>
      </c>
      <c r="AB1047231" s="5" t="n">
        <f aca="false">IF(AND(D1047231="Humanitarian", AE1047231&lt;&gt;"."), 1, 0)</f>
        <v>0</v>
      </c>
      <c r="AC1047231" s="5" t="n">
        <f aca="false">IF(OR(M1047231="undisclosed", M1047231="."), 0, IF(M1047231=N1047231, 1, 0))</f>
        <v>0</v>
      </c>
      <c r="AD1047231" s="5" t="n">
        <v>0</v>
      </c>
      <c r="AE1047231" s="37" t="s">
        <v>62</v>
      </c>
      <c r="AF1047231" s="12" t="str">
        <f aca="false">""</f>
        <v/>
      </c>
      <c r="AG1047231" s="36" t="n">
        <v>0</v>
      </c>
      <c r="AH1047231" s="43" t="s">
        <v>66</v>
      </c>
      <c r="AI1047231" s="43" t="s">
        <v>67</v>
      </c>
      <c r="AJ1047231" s="36" t="n">
        <v>1</v>
      </c>
      <c r="AK1047231" s="36" t="n">
        <v>14</v>
      </c>
      <c r="AL1047231" s="36" t="n">
        <v>0</v>
      </c>
      <c r="AM1047231" s="36" t="n">
        <f aca="false">IF(OR(AN1047231="2022-2023",AN1047231=2022), 1, 0)</f>
        <v>1</v>
      </c>
      <c r="AN1047231" s="36" t="s">
        <v>68</v>
      </c>
      <c r="AO1047231" s="36" t="n">
        <f aca="false">VLOOKUP($I1047231,'[1]Price List, Weapons &amp; Items'!B$1:F$1048576,5,0)</f>
        <v>0</v>
      </c>
      <c r="AP1047231" s="36" t="n">
        <f aca="false">IF(AND(AO1047231=1,M1047231="undisclosed")=TRUE(),1,0)</f>
        <v>0</v>
      </c>
      <c r="AQ1047231" s="36" t="n">
        <f aca="false">IF(AND(AO1047231=1,N1047231="undisclosed")=TRUE(),1,0)</f>
        <v>0</v>
      </c>
      <c r="AR1047231" s="36" t="n">
        <f aca="false">IFERROR(IF(SEARCH("ammuni",I1047231,1)&gt;0,1,0),0)</f>
        <v>0</v>
      </c>
      <c r="AS1047231" s="5" t="str">
        <f aca="false">VLOOKUP($I1047231,'[1]Price List, Weapons &amp; Items'!B$1:L$1048576,COLUMN('[1]Price List, Weapons &amp; Items'!$J$11)-1,0)</f>
        <v>Military media (incl. websites)</v>
      </c>
      <c r="AT1047231" s="5" t="str">
        <f aca="false">IF(I1047231=".",".",VLOOKUP($I1047231,'[1]Price List, Weapons &amp; Items'!B$1:J$1048576,3,0))</f>
        <v>Light Anti-armor Weapon (LAW)</v>
      </c>
      <c r="AU1047231" s="13" t="str">
        <f aca="true">IF(AG1047231=1,(OFFSET(I1047231,0,0,COUNTIF(#REF!,A1047231),1)),"")</f>
        <v/>
      </c>
      <c r="AV1047231" s="5" t="n">
        <f aca="false">VLOOKUP($I1047231,'[1]Price List, Weapons &amp; Items'!B$1:L$1048576,COLUMN('[1]Price List, Weapons &amp; Items'!$L$11)-1,0)</f>
        <v>0</v>
      </c>
      <c r="AW1047231" s="5" t="n">
        <f aca="false">IF(U1047231="Yes",1,0)</f>
        <v>1</v>
      </c>
      <c r="AX1047231" s="5" t="n">
        <f aca="false">IF(D1047231="Military",IF(OR(IFERROR(SEARCH("equipment",E1047231,1),0)&gt;0,IFERROR(SEARCH("weapons",E1047231,1),0)&gt;0),1,0),0)</f>
        <v>1</v>
      </c>
      <c r="AY1047231" s="5" t="str">
        <f aca="false">IFERROR(IF(VALUE(TEXT(C1047231,"mm"))=IF(AK1047231&gt;12,AK1047231-12,AK1047231),".",IF(TEXT(C1047231,"mm")="01",".",1)),"Value is not in date format")</f>
        <v>.</v>
      </c>
      <c r="AZ1047231" s="5" t="str">
        <f aca="false">IF(AND(A1047231=A1047230,C1047231=C1047230)=TRUE(),IF(F1047231=F1047230,".","1"),".")</f>
        <v>.</v>
      </c>
      <c r="BA1047231" s="5" t="str">
        <f aca="false">IF(AND(_xlfn.ISFORMULA(R1047231),_xlfn.ISFORMULA(S1047231),_xlfn.ISFORMULA(T1047231))=TRUE(),".",1)</f>
        <v>.</v>
      </c>
      <c r="BB1047231" s="5" t="str">
        <f aca="false">IF(T1047231&lt;&gt;".",IF(T1047231&gt;S1047231,1,"."),".")</f>
        <v>.</v>
      </c>
      <c r="BC1047231" s="5" t="n">
        <f aca="false">IFERROR(VLOOKUP(B1047231,'[1]Share, Heavy Weapons to Ukraine'!B$1:AA$1048576,COLUMN('[1]Share, Heavy Weapons to Ukraine'!C1047240)-1,0),0)</f>
        <v>1</v>
      </c>
      <c r="BD1047231" s="5" t="n">
        <f aca="false">VLOOKUP(Sheet1!B1047231,'[1]Country Summary (€)'!B$1:F$1048576,COLUMN('[1]Country Summary (€)'!C1047241)-1,FALSE())</f>
        <v>0</v>
      </c>
      <c r="BE1047231" s="5" t="str">
        <f aca="false">IF(AND(AG1047231=1,D1047231="Military",H1047231&lt;&gt;"Not given")=TRUE(),IF(SUMIFS(#REF!,#REF!,A1047231)&gt;0,ABS((SUMIFS(#REF!,#REF!,A1047231)/VLOOKUP("USD",'[1]Exchange Rates'!B$1:C$1048576,2,0)))/S1047231,"."),".")</f>
        <v>.</v>
      </c>
      <c r="BF1047231" s="1" t="str">
        <f aca="false">IF(AND(AG1047231=1,D1047231="Military",H1047231&lt;&gt;"Not given")=TRUE(),IF(SUMIFS(#REF!,#REF!,A1047231)&gt;0,IF((ABS((SUMIFS(#REF!,#REF!,A1047231)/VLOOKUP("USD",'[1]Exchange Rates'!B$1:C$1048576,2,0)))/S1047231)&gt;1,(SUMIFS(#REF!,#REF!,A1047231)-S1047231)/S1047231,(S1047231-SUMIFS(#REF!,#REF!,A1047231))/SUMIFS(#REF!,#REF!,A1047231)),"."),".")</f>
        <v>.</v>
      </c>
      <c r="BG1047231" s="37" t="s">
        <v>491</v>
      </c>
      <c r="BH1047231" s="37" t="s">
        <v>491</v>
      </c>
      <c r="BI1047231" s="37" t="s">
        <v>491</v>
      </c>
      <c r="BJ1047231" s="37" t="s">
        <v>491</v>
      </c>
      <c r="BK1047231" s="37" t="s">
        <v>491</v>
      </c>
      <c r="BL1047231" s="37" t="s">
        <v>491</v>
      </c>
      <c r="BM1047231" s="37" t="s">
        <v>491</v>
      </c>
      <c r="BN1047231" s="37" t="s">
        <v>491</v>
      </c>
      <c r="BO1047231" s="37" t="s">
        <v>491</v>
      </c>
      <c r="BP1047231" s="37" t="s">
        <v>491</v>
      </c>
      <c r="BQ1047231" s="37" t="s">
        <v>491</v>
      </c>
      <c r="BR1047231" s="37" t="s">
        <v>491</v>
      </c>
      <c r="BS1047231" s="37" t="s">
        <v>491</v>
      </c>
      <c r="BT1047231" s="37" t="s">
        <v>491</v>
      </c>
      <c r="BU1047231" s="37" t="s">
        <v>491</v>
      </c>
      <c r="BV1047231" s="37" t="s">
        <v>491</v>
      </c>
      <c r="BW1047231" s="37" t="s">
        <v>491</v>
      </c>
      <c r="BX1047231" s="37" t="s">
        <v>491</v>
      </c>
    </row>
    <row r="1047232" customFormat="false" ht="15.75" hidden="false" customHeight="true" outlineLevel="0" collapsed="false">
      <c r="A1047232" s="37" t="s">
        <v>479</v>
      </c>
      <c r="B1047232" s="37" t="s">
        <v>57</v>
      </c>
      <c r="C1047232" s="92" t="n">
        <v>44977</v>
      </c>
      <c r="D1047232" s="37" t="s">
        <v>105</v>
      </c>
      <c r="E1047232" s="37" t="s">
        <v>370</v>
      </c>
      <c r="F1047232" s="37" t="s">
        <v>505</v>
      </c>
      <c r="G1047232" s="5" t="s">
        <v>61</v>
      </c>
      <c r="H1047232" s="39" t="n">
        <v>460000000</v>
      </c>
      <c r="I1047232" s="37" t="s">
        <v>508</v>
      </c>
      <c r="J1047232" s="7" t="str">
        <f aca="false">VLOOKUP($I1047232,'[1]Price List, Weapons &amp; Items'!B$1:C$1048576,2,0)</f>
        <v>Heavy weapon</v>
      </c>
      <c r="K1047232" s="7" t="str">
        <f aca="false">IF(I1047232=".",I1047232,VLOOKUP($I1047232,'[1]Price List, Weapons &amp; Items'!B$1:D$1048576,3,0))</f>
        <v>Infantry fighting vehicle (IFV)</v>
      </c>
      <c r="L1047232" s="8" t="n">
        <f aca="false">VLOOKUP(I1047232,'[1]Price List, Weapons &amp; Items'!B$1:E$1048576,4,0)</f>
        <v>0</v>
      </c>
      <c r="M1047232" s="40" t="n">
        <v>4</v>
      </c>
      <c r="N1047232" s="9" t="s">
        <v>166</v>
      </c>
      <c r="O1047232" s="9" t="n">
        <f aca="false">VLOOKUP($I1047232,'[1]Price List, Weapons &amp; Items'!B$1:G$1048576,6,0)</f>
        <v>1900000</v>
      </c>
      <c r="P1047232" s="6" t="str">
        <f aca="false">IF(TYPE(M1047232)=1,IF(TYPE(O1047232)=1,M1047232*O1047232,"No price"),".")</f>
        <v>No price</v>
      </c>
      <c r="Q1047232" s="6" t="str">
        <f aca="false">IF(TYPE(N1047232)=1,IF(TYPE(O1047232)=1,N1047232*O1047232,"No price"),".")</f>
        <v>.</v>
      </c>
      <c r="R1047232" s="6" t="str">
        <f aca="false">IF(AG1047232=1,IF(H1047232&lt;&gt;"Not given",H1047232,IF(TYPE(H1047232)=2,IF(SUMIFS(#REF!,#REF!,A1047232)&gt;0,SUMIFS(#REF!,#REF!,A1047232),"."),"Format error")),"")</f>
        <v/>
      </c>
      <c r="S1047232" s="6" t="str">
        <f aca="false">IF(AND(AG1047232=1,R1047232&lt;&gt;".")=TRUE(),R1047232/VLOOKUP(G1047232,'[1]Exchange Rates'!B$1:C$1048576,2,0),IF(R1047232=".",".",""))</f>
        <v/>
      </c>
      <c r="T1047232" s="6" t="str">
        <f aca="false">IF(AG1047232=1,IF(AI1047232="Value is not given at all",".",IF(AI1047232="Value is given by the source",S1047232,IF(AI1047232="Value is calculated with prices",(IF(SUMIFS(#REF!,#REF!,A1047232)&gt;0,SUMIFS(#REF!,#REF!,A1047232),"."))/VLOOKUP("USD",'[1]Exchange Rates'!B$1:C$1048576,2,0),"Error with coding"))),"")</f>
        <v/>
      </c>
      <c r="U1047232" s="43" t="s">
        <v>63</v>
      </c>
      <c r="V1047232" s="34" t="s">
        <v>506</v>
      </c>
      <c r="W1047232" s="34" t="s">
        <v>108</v>
      </c>
      <c r="X1047232" s="37" t="s">
        <v>62</v>
      </c>
      <c r="Y1047232" s="37" t="s">
        <v>62</v>
      </c>
      <c r="Z1047232" s="43" t="n">
        <v>0</v>
      </c>
      <c r="AA1047232" s="43" t="n">
        <v>0</v>
      </c>
      <c r="AB1047232" s="5" t="n">
        <f aca="false">IF(AND(D1047232="Humanitarian", AE1047232&lt;&gt;"."), 1, 0)</f>
        <v>0</v>
      </c>
      <c r="AC1047232" s="5" t="n">
        <f aca="false">IF(OR(M1047232="undisclosed", M1047232="."), 0, IF(M1047232=N1047232, 1, 0))</f>
        <v>0</v>
      </c>
      <c r="AD1047232" s="5" t="n">
        <v>0</v>
      </c>
      <c r="AE1047232" s="37" t="s">
        <v>62</v>
      </c>
      <c r="AF1047232" s="12" t="str">
        <f aca="false">""</f>
        <v/>
      </c>
      <c r="AG1047232" s="36" t="n">
        <v>0</v>
      </c>
      <c r="AH1047232" s="43" t="s">
        <v>66</v>
      </c>
      <c r="AI1047232" s="43" t="s">
        <v>67</v>
      </c>
      <c r="AJ1047232" s="36" t="n">
        <v>1</v>
      </c>
      <c r="AK1047232" s="36" t="n">
        <v>14</v>
      </c>
      <c r="AL1047232" s="36" t="n">
        <v>0</v>
      </c>
      <c r="AM1047232" s="36" t="n">
        <f aca="false">IF(OR(AN1047232="2022-2023",AN1047232=2022), 1, 0)</f>
        <v>1</v>
      </c>
      <c r="AN1047232" s="36" t="s">
        <v>68</v>
      </c>
      <c r="AO1047232" s="36" t="n">
        <f aca="false">VLOOKUP($I1047232,'[1]Price List, Weapons &amp; Items'!B$1:F$1048576,5,0)</f>
        <v>1</v>
      </c>
      <c r="AP1047232" s="36" t="n">
        <f aca="false">IF(AND(AO1047232=1,M1047232="undisclosed")=TRUE(),1,0)</f>
        <v>0</v>
      </c>
      <c r="AQ1047232" s="36" t="n">
        <f aca="false">IF(AND(AO1047232=1,N1047232="undisclosed")=TRUE(),1,0)</f>
        <v>1</v>
      </c>
      <c r="AR1047232" s="36" t="n">
        <f aca="false">IFERROR(IF(SEARCH("ammuni",I1047232,1)&gt;0,1,0),0)</f>
        <v>0</v>
      </c>
      <c r="AS1047232" s="5" t="str">
        <f aca="false">VLOOKUP($I1047232,'[1]Price List, Weapons &amp; Items'!B$1:L$1048576,COLUMN('[1]Price List, Weapons &amp; Items'!$J$11)-1,0)</f>
        <v>Contracts</v>
      </c>
      <c r="AT1047232" s="5" t="str">
        <f aca="false">IF(I1047232=".",".",VLOOKUP($I1047232,'[1]Price List, Weapons &amp; Items'!B$1:J$1048576,3,0))</f>
        <v>Infantry fighting vehicle (IFV)</v>
      </c>
      <c r="AU1047232" s="13" t="str">
        <f aca="true">IF(AG1047232=1,(OFFSET(I1047232,0,0,COUNTIF(#REF!,A1047232),1)),"")</f>
        <v/>
      </c>
      <c r="AV1047232" s="5" t="n">
        <f aca="false">VLOOKUP($I1047232,'[1]Price List, Weapons &amp; Items'!B$1:L$1048576,COLUMN('[1]Price List, Weapons &amp; Items'!$L$11)-1,0)</f>
        <v>0</v>
      </c>
      <c r="AW1047232" s="5" t="n">
        <f aca="false">IF(U1047232="Yes",1,0)</f>
        <v>1</v>
      </c>
      <c r="AX1047232" s="5" t="n">
        <f aca="false">IF(D1047232="Military",IF(OR(IFERROR(SEARCH("equipment",E1047232,1),0)&gt;0,IFERROR(SEARCH("weapons",E1047232,1),0)&gt;0),1,0),0)</f>
        <v>1</v>
      </c>
      <c r="AY1047232" s="5" t="str">
        <f aca="false">IFERROR(IF(VALUE(TEXT(C1047232,"mm"))=IF(AK1047232&gt;12,AK1047232-12,AK1047232),".",IF(TEXT(C1047232,"mm")="01",".",1)),"Value is not in date format")</f>
        <v>.</v>
      </c>
      <c r="AZ1047232" s="5" t="str">
        <f aca="false">IF(AND(A1047232=A1047231,C1047232=C1047231)=TRUE(),IF(F1047232=F1047231,".","1"),".")</f>
        <v>.</v>
      </c>
      <c r="BA1047232" s="5" t="str">
        <f aca="false">IF(AND(_xlfn.ISFORMULA(R1047232),_xlfn.ISFORMULA(S1047232),_xlfn.ISFORMULA(T1047232))=TRUE(),".",1)</f>
        <v>.</v>
      </c>
      <c r="BB1047232" s="5" t="str">
        <f aca="false">IF(T1047232&lt;&gt;".",IF(T1047232&gt;S1047232,1,"."),".")</f>
        <v>.</v>
      </c>
      <c r="BC1047232" s="5" t="n">
        <f aca="false">IFERROR(VLOOKUP(B1047232,'[1]Share, Heavy Weapons to Ukraine'!B$1:AA$1048576,COLUMN('[1]Share, Heavy Weapons to Ukraine'!C1047241)-1,0),0)</f>
        <v>1</v>
      </c>
      <c r="BD1047232" s="5" t="n">
        <f aca="false">VLOOKUP(Sheet1!B1047232,'[1]Country Summary (€)'!B$1:F$1048576,COLUMN('[1]Country Summary (€)'!C1047242)-1,FALSE())</f>
        <v>0</v>
      </c>
      <c r="BE1047232" s="5" t="str">
        <f aca="false">IF(AND(AG1047232=1,D1047232="Military",H1047232&lt;&gt;"Not given")=TRUE(),IF(SUMIFS(#REF!,#REF!,A1047232)&gt;0,ABS((SUMIFS(#REF!,#REF!,A1047232)/VLOOKUP("USD",'[1]Exchange Rates'!B$1:C$1048576,2,0)))/S1047232,"."),".")</f>
        <v>.</v>
      </c>
      <c r="BF1047232" s="1" t="str">
        <f aca="false">IF(AND(AG1047232=1,D1047232="Military",H1047232&lt;&gt;"Not given")=TRUE(),IF(SUMIFS(#REF!,#REF!,A1047232)&gt;0,IF((ABS((SUMIFS(#REF!,#REF!,A1047232)/VLOOKUP("USD",'[1]Exchange Rates'!B$1:C$1048576,2,0)))/S1047232)&gt;1,(SUMIFS(#REF!,#REF!,A1047232)-S1047232)/S1047232,(S1047232-SUMIFS(#REF!,#REF!,A1047232))/SUMIFS(#REF!,#REF!,A1047232)),"."),".")</f>
        <v>.</v>
      </c>
      <c r="BG1047232" s="37" t="s">
        <v>491</v>
      </c>
      <c r="BH1047232" s="37" t="s">
        <v>491</v>
      </c>
      <c r="BI1047232" s="37" t="s">
        <v>491</v>
      </c>
      <c r="BJ1047232" s="37" t="s">
        <v>491</v>
      </c>
      <c r="BK1047232" s="37" t="s">
        <v>491</v>
      </c>
      <c r="BL1047232" s="37" t="s">
        <v>491</v>
      </c>
      <c r="BM1047232" s="37" t="s">
        <v>491</v>
      </c>
      <c r="BN1047232" s="37" t="s">
        <v>491</v>
      </c>
      <c r="BO1047232" s="37" t="s">
        <v>491</v>
      </c>
      <c r="BP1047232" s="37" t="s">
        <v>491</v>
      </c>
      <c r="BQ1047232" s="37" t="s">
        <v>491</v>
      </c>
      <c r="BR1047232" s="37" t="s">
        <v>491</v>
      </c>
      <c r="BS1047232" s="37" t="s">
        <v>491</v>
      </c>
      <c r="BT1047232" s="37" t="s">
        <v>491</v>
      </c>
      <c r="BU1047232" s="37" t="s">
        <v>491</v>
      </c>
      <c r="BV1047232" s="37" t="s">
        <v>491</v>
      </c>
      <c r="BW1047232" s="37" t="s">
        <v>491</v>
      </c>
      <c r="BX1047232" s="37" t="s">
        <v>491</v>
      </c>
    </row>
    <row r="1047233" customFormat="false" ht="15.75" hidden="false" customHeight="true" outlineLevel="0" collapsed="false">
      <c r="A1047233" s="37" t="s">
        <v>479</v>
      </c>
      <c r="B1047233" s="37" t="s">
        <v>57</v>
      </c>
      <c r="C1047233" s="92" t="n">
        <v>44977</v>
      </c>
      <c r="D1047233" s="37" t="s">
        <v>105</v>
      </c>
      <c r="E1047233" s="37" t="s">
        <v>370</v>
      </c>
      <c r="F1047233" s="37" t="s">
        <v>505</v>
      </c>
      <c r="G1047233" s="5" t="s">
        <v>61</v>
      </c>
      <c r="H1047233" s="39" t="n">
        <v>460000000</v>
      </c>
      <c r="I1047233" s="37" t="s">
        <v>509</v>
      </c>
      <c r="J1047233" s="7" t="str">
        <f aca="false">VLOOKUP($I1047233,'[1]Price List, Weapons &amp; Items'!B$1:C$1048576,2,0)</f>
        <v>Heavy weapon</v>
      </c>
      <c r="K1047233" s="7" t="str">
        <f aca="false">IF(I1047233=".",I1047233,VLOOKUP($I1047233,'[1]Price List, Weapons &amp; Items'!B$1:D$1048576,3,0))</f>
        <v>Armored Recovery Vehicle (ARV)</v>
      </c>
      <c r="L1047233" s="8" t="n">
        <f aca="false">VLOOKUP(I1047233,'[1]Price List, Weapons &amp; Items'!B$1:E$1048576,4,0)</f>
        <v>0</v>
      </c>
      <c r="M1047233" s="40" t="n">
        <v>2</v>
      </c>
      <c r="N1047233" s="9" t="s">
        <v>166</v>
      </c>
      <c r="O1047233" s="9" t="n">
        <f aca="false">VLOOKUP($I1047233,'[1]Price List, Weapons &amp; Items'!B$1:G$1048576,6,0)</f>
        <v>6654468.87154607</v>
      </c>
      <c r="P1047233" s="6" t="str">
        <f aca="false">IF(TYPE(M1047233)=1,IF(TYPE(O1047233)=1,M1047233*O1047233,"No price"),".")</f>
        <v>No price</v>
      </c>
      <c r="Q1047233" s="6" t="str">
        <f aca="false">IF(TYPE(N1047233)=1,IF(TYPE(O1047233)=1,N1047233*O1047233,"No price"),".")</f>
        <v>.</v>
      </c>
      <c r="R1047233" s="6" t="str">
        <f aca="false">IF(AG1047233=1,IF(H1047233&lt;&gt;"Not given",H1047233,IF(TYPE(H1047233)=2,IF(SUMIFS(#REF!,#REF!,A1047233)&gt;0,SUMIFS(#REF!,#REF!,A1047233),"."),"Format error")),"")</f>
        <v/>
      </c>
      <c r="S1047233" s="6" t="str">
        <f aca="false">IF(AND(AG1047233=1,R1047233&lt;&gt;".")=TRUE(),R1047233/VLOOKUP(G1047233,'[1]Exchange Rates'!B$1:C$1048576,2,0),IF(R1047233=".",".",""))</f>
        <v/>
      </c>
      <c r="T1047233" s="6" t="str">
        <f aca="false">IF(AG1047233=1,IF(AI1047233="Value is not given at all",".",IF(AI1047233="Value is given by the source",S1047233,IF(AI1047233="Value is calculated with prices",(IF(SUMIFS(#REF!,#REF!,A1047233)&gt;0,SUMIFS(#REF!,#REF!,A1047233),"."))/VLOOKUP("USD",'[1]Exchange Rates'!B$1:C$1048576,2,0),"Error with coding"))),"")</f>
        <v/>
      </c>
      <c r="U1047233" s="43" t="s">
        <v>63</v>
      </c>
      <c r="V1047233" s="34" t="s">
        <v>506</v>
      </c>
      <c r="W1047233" s="34" t="s">
        <v>108</v>
      </c>
      <c r="X1047233" s="37" t="s">
        <v>62</v>
      </c>
      <c r="Y1047233" s="37" t="s">
        <v>62</v>
      </c>
      <c r="Z1047233" s="43" t="n">
        <v>0</v>
      </c>
      <c r="AA1047233" s="43" t="n">
        <v>0</v>
      </c>
      <c r="AB1047233" s="5" t="n">
        <f aca="false">IF(AND(D1047233="Humanitarian", AE1047233&lt;&gt;"."), 1, 0)</f>
        <v>0</v>
      </c>
      <c r="AC1047233" s="5" t="n">
        <f aca="false">IF(OR(M1047233="undisclosed", M1047233="."), 0, IF(M1047233=N1047233, 1, 0))</f>
        <v>0</v>
      </c>
      <c r="AD1047233" s="5" t="n">
        <v>0</v>
      </c>
      <c r="AE1047233" s="37" t="s">
        <v>62</v>
      </c>
      <c r="AF1047233" s="12" t="str">
        <f aca="false">""</f>
        <v/>
      </c>
      <c r="AG1047233" s="36" t="n">
        <v>0</v>
      </c>
      <c r="AH1047233" s="43" t="s">
        <v>66</v>
      </c>
      <c r="AI1047233" s="43" t="s">
        <v>67</v>
      </c>
      <c r="AJ1047233" s="36" t="n">
        <v>1</v>
      </c>
      <c r="AK1047233" s="36" t="n">
        <v>14</v>
      </c>
      <c r="AL1047233" s="36" t="n">
        <v>0</v>
      </c>
      <c r="AM1047233" s="36" t="n">
        <f aca="false">IF(OR(AN1047233="2022-2023",AN1047233=2022), 1, 0)</f>
        <v>1</v>
      </c>
      <c r="AN1047233" s="36" t="s">
        <v>68</v>
      </c>
      <c r="AO1047233" s="36" t="n">
        <f aca="false">VLOOKUP($I1047233,'[1]Price List, Weapons &amp; Items'!B$1:F$1048576,5,0)</f>
        <v>1</v>
      </c>
      <c r="AP1047233" s="36" t="n">
        <f aca="false">IF(AND(AO1047233=1,M1047233="undisclosed")=TRUE(),1,0)</f>
        <v>0</v>
      </c>
      <c r="AQ1047233" s="36" t="n">
        <f aca="false">IF(AND(AO1047233=1,N1047233="undisclosed")=TRUE(),1,0)</f>
        <v>1</v>
      </c>
      <c r="AR1047233" s="36" t="n">
        <f aca="false">IFERROR(IF(SEARCH("ammuni",I1047233,1)&gt;0,1,0),0)</f>
        <v>0</v>
      </c>
      <c r="AS1047233" s="5" t="str">
        <f aca="false">VLOOKUP($I1047233,'[1]Price List, Weapons &amp; Items'!B$1:L$1048576,COLUMN('[1]Price List, Weapons &amp; Items'!$J$11)-1,0)</f>
        <v>Contracts</v>
      </c>
      <c r="AT1047233" s="5" t="str">
        <f aca="false">IF(I1047233=".",".",VLOOKUP($I1047233,'[1]Price List, Weapons &amp; Items'!B$1:J$1048576,3,0))</f>
        <v>Armored Recovery Vehicle (ARV)</v>
      </c>
      <c r="AU1047233" s="13" t="str">
        <f aca="true">IF(AG1047233=1,(OFFSET(I1047233,0,0,COUNTIF(#REF!,A1047233),1)),"")</f>
        <v/>
      </c>
      <c r="AV1047233" s="5" t="n">
        <f aca="false">VLOOKUP($I1047233,'[1]Price List, Weapons &amp; Items'!B$1:L$1048576,COLUMN('[1]Price List, Weapons &amp; Items'!$L$11)-1,0)</f>
        <v>0</v>
      </c>
      <c r="AW1047233" s="5" t="n">
        <f aca="false">IF(U1047233="Yes",1,0)</f>
        <v>1</v>
      </c>
      <c r="AX1047233" s="5" t="n">
        <f aca="false">IF(D1047233="Military",IF(OR(IFERROR(SEARCH("equipment",E1047233,1),0)&gt;0,IFERROR(SEARCH("weapons",E1047233,1),0)&gt;0),1,0),0)</f>
        <v>1</v>
      </c>
      <c r="AY1047233" s="5" t="str">
        <f aca="false">IFERROR(IF(VALUE(TEXT(C1047233,"mm"))=IF(AK1047233&gt;12,AK1047233-12,AK1047233),".",IF(TEXT(C1047233,"mm")="01",".",1)),"Value is not in date format")</f>
        <v>.</v>
      </c>
      <c r="AZ1047233" s="5" t="str">
        <f aca="false">IF(AND(A1047233=A1047232,C1047233=C1047232)=TRUE(),IF(F1047233=F1047232,".","1"),".")</f>
        <v>.</v>
      </c>
      <c r="BA1047233" s="5" t="str">
        <f aca="false">IF(AND(_xlfn.ISFORMULA(R1047233),_xlfn.ISFORMULA(S1047233),_xlfn.ISFORMULA(T1047233))=TRUE(),".",1)</f>
        <v>.</v>
      </c>
      <c r="BB1047233" s="5" t="str">
        <f aca="false">IF(T1047233&lt;&gt;".",IF(T1047233&gt;S1047233,1,"."),".")</f>
        <v>.</v>
      </c>
      <c r="BC1047233" s="5" t="n">
        <f aca="false">IFERROR(VLOOKUP(B1047233,'[1]Share, Heavy Weapons to Ukraine'!B$1:AA$1048576,COLUMN('[1]Share, Heavy Weapons to Ukraine'!C1047242)-1,0),0)</f>
        <v>1</v>
      </c>
      <c r="BD1047233" s="5" t="n">
        <f aca="false">VLOOKUP(Sheet1!B1047233,'[1]Country Summary (€)'!B$1:F$1048576,COLUMN('[1]Country Summary (€)'!C1047243)-1,FALSE())</f>
        <v>0</v>
      </c>
      <c r="BE1047233" s="5" t="str">
        <f aca="false">IF(AND(AG1047233=1,D1047233="Military",H1047233&lt;&gt;"Not given")=TRUE(),IF(SUMIFS(#REF!,#REF!,A1047233)&gt;0,ABS((SUMIFS(#REF!,#REF!,A1047233)/VLOOKUP("USD",'[1]Exchange Rates'!B$1:C$1048576,2,0)))/S1047233,"."),".")</f>
        <v>.</v>
      </c>
      <c r="BF1047233" s="1" t="str">
        <f aca="false">IF(AND(AG1047233=1,D1047233="Military",H1047233&lt;&gt;"Not given")=TRUE(),IF(SUMIFS(#REF!,#REF!,A1047233)&gt;0,IF((ABS((SUMIFS(#REF!,#REF!,A1047233)/VLOOKUP("USD",'[1]Exchange Rates'!B$1:C$1048576,2,0)))/S1047233)&gt;1,(SUMIFS(#REF!,#REF!,A1047233)-S1047233)/S1047233,(S1047233-SUMIFS(#REF!,#REF!,A1047233))/SUMIFS(#REF!,#REF!,A1047233)),"."),".")</f>
        <v>.</v>
      </c>
      <c r="BG1047233" s="37" t="s">
        <v>491</v>
      </c>
      <c r="BH1047233" s="37" t="s">
        <v>491</v>
      </c>
      <c r="BI1047233" s="37" t="s">
        <v>491</v>
      </c>
      <c r="BJ1047233" s="37" t="s">
        <v>491</v>
      </c>
      <c r="BK1047233" s="37" t="s">
        <v>491</v>
      </c>
      <c r="BL1047233" s="37" t="s">
        <v>491</v>
      </c>
      <c r="BM1047233" s="37" t="s">
        <v>491</v>
      </c>
      <c r="BN1047233" s="37" t="s">
        <v>491</v>
      </c>
      <c r="BO1047233" s="37" t="s">
        <v>491</v>
      </c>
      <c r="BP1047233" s="37" t="s">
        <v>491</v>
      </c>
      <c r="BQ1047233" s="37" t="s">
        <v>491</v>
      </c>
      <c r="BR1047233" s="37" t="s">
        <v>491</v>
      </c>
      <c r="BS1047233" s="37" t="s">
        <v>491</v>
      </c>
      <c r="BT1047233" s="37" t="s">
        <v>491</v>
      </c>
      <c r="BU1047233" s="37" t="s">
        <v>491</v>
      </c>
      <c r="BV1047233" s="37" t="s">
        <v>491</v>
      </c>
      <c r="BW1047233" s="37" t="s">
        <v>491</v>
      </c>
      <c r="BX1047233" s="37" t="s">
        <v>491</v>
      </c>
    </row>
    <row r="1047234" customFormat="false" ht="15.75" hidden="false" customHeight="true" outlineLevel="0" collapsed="false">
      <c r="A1047234" s="37" t="s">
        <v>479</v>
      </c>
      <c r="B1047234" s="37" t="s">
        <v>57</v>
      </c>
      <c r="C1047234" s="92" t="n">
        <v>44977</v>
      </c>
      <c r="D1047234" s="37" t="s">
        <v>105</v>
      </c>
      <c r="E1047234" s="37" t="s">
        <v>370</v>
      </c>
      <c r="F1047234" s="37" t="s">
        <v>505</v>
      </c>
      <c r="G1047234" s="5" t="s">
        <v>61</v>
      </c>
      <c r="H1047234" s="39" t="n">
        <v>460000000</v>
      </c>
      <c r="I1047234" s="37" t="s">
        <v>497</v>
      </c>
      <c r="J1047234" s="7" t="str">
        <f aca="false">VLOOKUP($I1047234,'[1]Price List, Weapons &amp; Items'!B$1:C$1048576,2,0)</f>
        <v>Light armaments &amp; infantry</v>
      </c>
      <c r="K1047234" s="7" t="str">
        <f aca="false">IF(I1047234=".",I1047234,VLOOKUP($I1047234,'[1]Price List, Weapons &amp; Items'!B$1:D$1048576,3,0))</f>
        <v>Explosive</v>
      </c>
      <c r="L1047234" s="8" t="n">
        <f aca="false">VLOOKUP(I1047234,'[1]Price List, Weapons &amp; Items'!B$1:E$1048576,4,0)</f>
        <v>0</v>
      </c>
      <c r="M1047234" s="9" t="s">
        <v>166</v>
      </c>
      <c r="N1047234" s="9" t="s">
        <v>166</v>
      </c>
      <c r="O1047234" s="9" t="n">
        <f aca="false">VLOOKUP($I1047234,'[1]Price List, Weapons &amp; Items'!B$1:G$1048576,6,0)</f>
        <v>223.15</v>
      </c>
      <c r="P1047234" s="6" t="str">
        <f aca="false">IF(TYPE(M1047234)=1,IF(TYPE(O1047234)=1,M1047234*O1047234,"No price"),".")</f>
        <v>.</v>
      </c>
      <c r="Q1047234" s="6" t="str">
        <f aca="false">IF(TYPE(N1047234)=1,IF(TYPE(O1047234)=1,N1047234*O1047234,"No price"),".")</f>
        <v>.</v>
      </c>
      <c r="R1047234" s="6" t="str">
        <f aca="false">IF(AG1047234=1,IF(H1047234&lt;&gt;"Not given",H1047234,IF(TYPE(H1047234)=2,IF(SUMIFS(#REF!,#REF!,A1047234)&gt;0,SUMIFS(#REF!,#REF!,A1047234),"."),"Format error")),"")</f>
        <v/>
      </c>
      <c r="S1047234" s="6" t="str">
        <f aca="false">IF(AND(AG1047234=1,R1047234&lt;&gt;".")=TRUE(),R1047234/VLOOKUP(G1047234,'[1]Exchange Rates'!B$1:C$1048576,2,0),IF(R1047234=".",".",""))</f>
        <v/>
      </c>
      <c r="T1047234" s="6" t="str">
        <f aca="false">IF(AG1047234=1,IF(AI1047234="Value is not given at all",".",IF(AI1047234="Value is given by the source",S1047234,IF(AI1047234="Value is calculated with prices",(IF(SUMIFS(#REF!,#REF!,A1047234)&gt;0,SUMIFS(#REF!,#REF!,A1047234),"."))/VLOOKUP("USD",'[1]Exchange Rates'!B$1:C$1048576,2,0),"Error with coding"))),"")</f>
        <v/>
      </c>
      <c r="U1047234" s="43" t="s">
        <v>63</v>
      </c>
      <c r="V1047234" s="34" t="s">
        <v>506</v>
      </c>
      <c r="W1047234" s="34" t="s">
        <v>108</v>
      </c>
      <c r="X1047234" s="37" t="s">
        <v>62</v>
      </c>
      <c r="Y1047234" s="37" t="s">
        <v>62</v>
      </c>
      <c r="Z1047234" s="43" t="n">
        <v>0</v>
      </c>
      <c r="AA1047234" s="43" t="n">
        <v>0</v>
      </c>
      <c r="AB1047234" s="5" t="n">
        <f aca="false">IF(AND(D1047234="Humanitarian", AE1047234&lt;&gt;"."), 1, 0)</f>
        <v>0</v>
      </c>
      <c r="AC1047234" s="5" t="n">
        <f aca="false">IF(OR(M1047234="undisclosed", M1047234="."), 0, IF(M1047234=N1047234, 1, 0))</f>
        <v>0</v>
      </c>
      <c r="AD1047234" s="5" t="n">
        <v>0</v>
      </c>
      <c r="AE1047234" s="37" t="s">
        <v>62</v>
      </c>
      <c r="AF1047234" s="12" t="str">
        <f aca="false">""</f>
        <v/>
      </c>
      <c r="AG1047234" s="36" t="n">
        <v>0</v>
      </c>
      <c r="AH1047234" s="43" t="s">
        <v>66</v>
      </c>
      <c r="AI1047234" s="43" t="s">
        <v>67</v>
      </c>
      <c r="AJ1047234" s="36" t="n">
        <v>1</v>
      </c>
      <c r="AK1047234" s="36" t="n">
        <v>14</v>
      </c>
      <c r="AL1047234" s="36" t="n">
        <v>0</v>
      </c>
      <c r="AM1047234" s="36" t="n">
        <f aca="false">IF(OR(AN1047234="2022-2023",AN1047234=2022), 1, 0)</f>
        <v>1</v>
      </c>
      <c r="AN1047234" s="36" t="s">
        <v>68</v>
      </c>
      <c r="AO1047234" s="36" t="n">
        <f aca="false">VLOOKUP($I1047234,'[1]Price List, Weapons &amp; Items'!B$1:F$1048576,5,0)</f>
        <v>0</v>
      </c>
      <c r="AP1047234" s="36" t="n">
        <f aca="false">IF(AND(AO1047234=1,M1047234="undisclosed")=TRUE(),1,0)</f>
        <v>0</v>
      </c>
      <c r="AQ1047234" s="36" t="n">
        <f aca="false">IF(AND(AO1047234=1,N1047234="undisclosed")=TRUE(),1,0)</f>
        <v>0</v>
      </c>
      <c r="AR1047234" s="36" t="n">
        <f aca="false">IFERROR(IF(SEARCH("ammuni",I1047234,1)&gt;0,1,0),0)</f>
        <v>0</v>
      </c>
      <c r="AS1047234" s="5" t="str">
        <f aca="false">VLOOKUP($I1047234,'[1]Price List, Weapons &amp; Items'!B$1:L$1048576,COLUMN('[1]Price List, Weapons &amp; Items'!$J$11)-1,0)</f>
        <v>Miscellaneous</v>
      </c>
      <c r="AT1047234" s="5" t="str">
        <f aca="false">IF(I1047234=".",".",VLOOKUP($I1047234,'[1]Price List, Weapons &amp; Items'!B$1:J$1048576,3,0))</f>
        <v>Explosive</v>
      </c>
      <c r="AU1047234" s="13" t="str">
        <f aca="true">IF(AG1047234=1,(OFFSET(I1047234,0,0,COUNTIF(#REF!,A1047234),1)),"")</f>
        <v/>
      </c>
      <c r="AV1047234" s="5" t="str">
        <f aca="false">VLOOKUP($I1047234,'[1]Price List, Weapons &amp; Items'!B$1:L$1048576,COLUMN('[1]Price List, Weapons &amp; Items'!$L$11)-1,0)</f>
        <v>no price, 0 count</v>
      </c>
      <c r="AW1047234" s="5" t="n">
        <f aca="false">IF(U1047234="Yes",1,0)</f>
        <v>1</v>
      </c>
      <c r="AX1047234" s="5" t="n">
        <f aca="false">IF(D1047234="Military",IF(OR(IFERROR(SEARCH("equipment",E1047234,1),0)&gt;0,IFERROR(SEARCH("weapons",E1047234,1),0)&gt;0),1,0),0)</f>
        <v>1</v>
      </c>
      <c r="AY1047234" s="5" t="str">
        <f aca="false">IFERROR(IF(VALUE(TEXT(C1047234,"mm"))=IF(AK1047234&gt;12,AK1047234-12,AK1047234),".",IF(TEXT(C1047234,"mm")="01",".",1)),"Value is not in date format")</f>
        <v>.</v>
      </c>
      <c r="AZ1047234" s="5" t="str">
        <f aca="false">IF(AND(A1047234=A1047233,C1047234=C1047233)=TRUE(),IF(F1047234=F1047233,".","1"),".")</f>
        <v>.</v>
      </c>
      <c r="BA1047234" s="5" t="str">
        <f aca="false">IF(AND(_xlfn.ISFORMULA(R1047234),_xlfn.ISFORMULA(S1047234),_xlfn.ISFORMULA(T1047234))=TRUE(),".",1)</f>
        <v>.</v>
      </c>
      <c r="BB1047234" s="5" t="str">
        <f aca="false">IF(T1047234&lt;&gt;".",IF(T1047234&gt;S1047234,1,"."),".")</f>
        <v>.</v>
      </c>
      <c r="BC1047234" s="5" t="n">
        <f aca="false">IFERROR(VLOOKUP(B1047234,'[1]Share, Heavy Weapons to Ukraine'!B$1:AA$1048576,COLUMN('[1]Share, Heavy Weapons to Ukraine'!C1047243)-1,0),0)</f>
        <v>1</v>
      </c>
      <c r="BD1047234" s="5" t="n">
        <f aca="false">VLOOKUP(Sheet1!B1047234,'[1]Country Summary (€)'!B$1:F$1048576,COLUMN('[1]Country Summary (€)'!C1047244)-1,FALSE())</f>
        <v>0</v>
      </c>
      <c r="BE1047234" s="5" t="str">
        <f aca="false">IF(AND(AG1047234=1,D1047234="Military",H1047234&lt;&gt;"Not given")=TRUE(),IF(SUMIFS(#REF!,#REF!,A1047234)&gt;0,ABS((SUMIFS(#REF!,#REF!,A1047234)/VLOOKUP("USD",'[1]Exchange Rates'!B$1:C$1048576,2,0)))/S1047234,"."),".")</f>
        <v>.</v>
      </c>
      <c r="BF1047234" s="1" t="str">
        <f aca="false">IF(AND(AG1047234=1,D1047234="Military",H1047234&lt;&gt;"Not given")=TRUE(),IF(SUMIFS(#REF!,#REF!,A1047234)&gt;0,IF((ABS((SUMIFS(#REF!,#REF!,A1047234)/VLOOKUP("USD",'[1]Exchange Rates'!B$1:C$1048576,2,0)))/S1047234)&gt;1,(SUMIFS(#REF!,#REF!,A1047234)-S1047234)/S1047234,(S1047234-SUMIFS(#REF!,#REF!,A1047234))/SUMIFS(#REF!,#REF!,A1047234)),"."),".")</f>
        <v>.</v>
      </c>
      <c r="BG1047234" s="37" t="s">
        <v>491</v>
      </c>
      <c r="BH1047234" s="37" t="s">
        <v>491</v>
      </c>
      <c r="BI1047234" s="37" t="s">
        <v>491</v>
      </c>
      <c r="BJ1047234" s="37" t="s">
        <v>491</v>
      </c>
      <c r="BK1047234" s="37" t="s">
        <v>491</v>
      </c>
      <c r="BL1047234" s="37" t="s">
        <v>491</v>
      </c>
      <c r="BM1047234" s="37" t="s">
        <v>491</v>
      </c>
      <c r="BN1047234" s="37" t="s">
        <v>491</v>
      </c>
      <c r="BO1047234" s="37" t="s">
        <v>491</v>
      </c>
      <c r="BP1047234" s="37" t="s">
        <v>491</v>
      </c>
      <c r="BQ1047234" s="37" t="s">
        <v>491</v>
      </c>
      <c r="BR1047234" s="37" t="s">
        <v>491</v>
      </c>
      <c r="BS1047234" s="37" t="s">
        <v>491</v>
      </c>
      <c r="BT1047234" s="37" t="s">
        <v>491</v>
      </c>
      <c r="BU1047234" s="37" t="s">
        <v>491</v>
      </c>
      <c r="BV1047234" s="37" t="s">
        <v>491</v>
      </c>
      <c r="BW1047234" s="37" t="s">
        <v>491</v>
      </c>
      <c r="BX1047234" s="37" t="s">
        <v>491</v>
      </c>
    </row>
    <row r="1047235" customFormat="false" ht="15.75" hidden="false" customHeight="true" outlineLevel="0" collapsed="false">
      <c r="A1047235" s="37" t="s">
        <v>479</v>
      </c>
      <c r="B1047235" s="37" t="s">
        <v>57</v>
      </c>
      <c r="C1047235" s="92" t="n">
        <v>44977</v>
      </c>
      <c r="D1047235" s="37" t="s">
        <v>105</v>
      </c>
      <c r="E1047235" s="37" t="s">
        <v>370</v>
      </c>
      <c r="F1047235" s="37" t="s">
        <v>505</v>
      </c>
      <c r="G1047235" s="5" t="s">
        <v>61</v>
      </c>
      <c r="H1047235" s="39" t="n">
        <v>460000000</v>
      </c>
      <c r="I1047235" s="37" t="s">
        <v>315</v>
      </c>
      <c r="J1047235" s="7" t="str">
        <f aca="false">VLOOKUP($I1047235,'[1]Price List, Weapons &amp; Items'!B$1:C$1048576,2,0)</f>
        <v>Military equipment</v>
      </c>
      <c r="K1047235" s="7" t="str">
        <f aca="false">IF(I1047235=".",I1047235,VLOOKUP($I1047235,'[1]Price List, Weapons &amp; Items'!B$1:D$1048576,3,0))</f>
        <v>Military equipment</v>
      </c>
      <c r="L1047235" s="8" t="n">
        <f aca="false">VLOOKUP(I1047235,'[1]Price List, Weapons &amp; Items'!B$1:E$1048576,4,0)</f>
        <v>0</v>
      </c>
      <c r="M1047235" s="9" t="s">
        <v>166</v>
      </c>
      <c r="N1047235" s="9" t="s">
        <v>166</v>
      </c>
      <c r="O1047235" s="9" t="n">
        <f aca="false">VLOOKUP($I1047235,'[1]Price List, Weapons &amp; Items'!B$1:G$1048576,6,0)</f>
        <v>90</v>
      </c>
      <c r="P1047235" s="6" t="str">
        <f aca="false">IF(TYPE(M1047235)=1,IF(TYPE(O1047235)=1,M1047235*O1047235,"No price"),".")</f>
        <v>.</v>
      </c>
      <c r="Q1047235" s="6" t="str">
        <f aca="false">IF(TYPE(N1047235)=1,IF(TYPE(O1047235)=1,N1047235*O1047235,"No price"),".")</f>
        <v>.</v>
      </c>
      <c r="R1047235" s="6" t="str">
        <f aca="false">IF(AG1047235=1,IF(H1047235&lt;&gt;"Not given",H1047235,IF(TYPE(H1047235)=2,IF(SUMIFS(#REF!,#REF!,A1047235)&gt;0,SUMIFS(#REF!,#REF!,A1047235),"."),"Format error")),"")</f>
        <v/>
      </c>
      <c r="S1047235" s="6" t="str">
        <f aca="false">IF(AND(AG1047235=1,R1047235&lt;&gt;".")=TRUE(),R1047235/VLOOKUP(G1047235,'[1]Exchange Rates'!B$1:C$1048576,2,0),IF(R1047235=".",".",""))</f>
        <v/>
      </c>
      <c r="T1047235" s="6" t="str">
        <f aca="false">IF(AG1047235=1,IF(AI1047235="Value is not given at all",".",IF(AI1047235="Value is given by the source",S1047235,IF(AI1047235="Value is calculated with prices",(IF(SUMIFS(#REF!,#REF!,A1047235)&gt;0,SUMIFS(#REF!,#REF!,A1047235),"."))/VLOOKUP("USD",'[1]Exchange Rates'!B$1:C$1048576,2,0),"Error with coding"))),"")</f>
        <v/>
      </c>
      <c r="U1047235" s="43" t="s">
        <v>63</v>
      </c>
      <c r="V1047235" s="34" t="s">
        <v>506</v>
      </c>
      <c r="W1047235" s="34" t="s">
        <v>108</v>
      </c>
      <c r="X1047235" s="37" t="s">
        <v>62</v>
      </c>
      <c r="Y1047235" s="37" t="s">
        <v>62</v>
      </c>
      <c r="Z1047235" s="43" t="n">
        <v>0</v>
      </c>
      <c r="AA1047235" s="43" t="n">
        <v>0</v>
      </c>
      <c r="AB1047235" s="5" t="n">
        <f aca="false">IF(AND(D1047235="Humanitarian", AE1047235&lt;&gt;"."), 1, 0)</f>
        <v>0</v>
      </c>
      <c r="AC1047235" s="5" t="n">
        <f aca="false">IF(OR(M1047235="undisclosed", M1047235="."), 0, IF(M1047235=N1047235, 1, 0))</f>
        <v>0</v>
      </c>
      <c r="AD1047235" s="5" t="n">
        <v>0</v>
      </c>
      <c r="AE1047235" s="37" t="s">
        <v>62</v>
      </c>
      <c r="AF1047235" s="12" t="str">
        <f aca="false">""</f>
        <v/>
      </c>
      <c r="AG1047235" s="36" t="n">
        <v>0</v>
      </c>
      <c r="AH1047235" s="43" t="s">
        <v>66</v>
      </c>
      <c r="AI1047235" s="43" t="s">
        <v>67</v>
      </c>
      <c r="AJ1047235" s="36" t="n">
        <v>1</v>
      </c>
      <c r="AK1047235" s="36" t="n">
        <v>14</v>
      </c>
      <c r="AL1047235" s="36" t="n">
        <v>0</v>
      </c>
      <c r="AM1047235" s="36" t="n">
        <f aca="false">IF(OR(AN1047235="2022-2023",AN1047235=2022), 1, 0)</f>
        <v>1</v>
      </c>
      <c r="AN1047235" s="36" t="s">
        <v>68</v>
      </c>
      <c r="AO1047235" s="36" t="n">
        <f aca="false">VLOOKUP($I1047235,'[1]Price List, Weapons &amp; Items'!B$1:F$1048576,5,0)</f>
        <v>0</v>
      </c>
      <c r="AP1047235" s="36" t="n">
        <f aca="false">IF(AND(AO1047235=1,M1047235="undisclosed")=TRUE(),1,0)</f>
        <v>0</v>
      </c>
      <c r="AQ1047235" s="36" t="n">
        <f aca="false">IF(AND(AO1047235=1,N1047235="undisclosed")=TRUE(),1,0)</f>
        <v>0</v>
      </c>
      <c r="AR1047235" s="36" t="n">
        <f aca="false">IFERROR(IF(SEARCH("ammuni",I1047235,1)&gt;0,1,0),0)</f>
        <v>0</v>
      </c>
      <c r="AS1047235" s="5" t="str">
        <f aca="false">VLOOKUP($I1047235,'[1]Price List, Weapons &amp; Items'!B$1:L$1048576,COLUMN('[1]Price List, Weapons &amp; Items'!$J$11)-1,0)</f>
        <v>Media reports (incl. social media)</v>
      </c>
      <c r="AT1047235" s="5" t="str">
        <f aca="false">IF(I1047235=".",".",VLOOKUP($I1047235,'[1]Price List, Weapons &amp; Items'!B$1:J$1048576,3,0))</f>
        <v>Military equipment</v>
      </c>
      <c r="AU1047235" s="13" t="str">
        <f aca="true">IF(AG1047235=1,(OFFSET(I1047235,0,0,COUNTIF(#REF!,A1047235),1)),"")</f>
        <v/>
      </c>
      <c r="AV1047235" s="5" t="str">
        <f aca="false">VLOOKUP($I1047235,'[1]Price List, Weapons &amp; Items'!B$1:L$1048576,COLUMN('[1]Price List, Weapons &amp; Items'!$L$11)-1,0)</f>
        <v>no price, 0 count</v>
      </c>
      <c r="AW1047235" s="5" t="n">
        <f aca="false">IF(U1047235="Yes",1,0)</f>
        <v>1</v>
      </c>
      <c r="AX1047235" s="5" t="n">
        <f aca="false">IF(D1047235="Military",IF(OR(IFERROR(SEARCH("equipment",E1047235,1),0)&gt;0,IFERROR(SEARCH("weapons",E1047235,1),0)&gt;0),1,0),0)</f>
        <v>1</v>
      </c>
      <c r="AY1047235" s="5" t="str">
        <f aca="false">IFERROR(IF(VALUE(TEXT(C1047235,"mm"))=IF(AK1047235&gt;12,AK1047235-12,AK1047235),".",IF(TEXT(C1047235,"mm")="01",".",1)),"Value is not in date format")</f>
        <v>.</v>
      </c>
      <c r="AZ1047235" s="5" t="str">
        <f aca="false">IF(AND(A1047235=A1047234,C1047235=C1047234)=TRUE(),IF(F1047235=F1047234,".","1"),".")</f>
        <v>.</v>
      </c>
      <c r="BA1047235" s="5" t="str">
        <f aca="false">IF(AND(_xlfn.ISFORMULA(R1047235),_xlfn.ISFORMULA(S1047235),_xlfn.ISFORMULA(T1047235))=TRUE(),".",1)</f>
        <v>.</v>
      </c>
      <c r="BB1047235" s="5" t="str">
        <f aca="false">IF(T1047235&lt;&gt;".",IF(T1047235&gt;S1047235,1,"."),".")</f>
        <v>.</v>
      </c>
      <c r="BC1047235" s="5" t="n">
        <f aca="false">IFERROR(VLOOKUP(B1047235,'[1]Share, Heavy Weapons to Ukraine'!B$1:AA$1048576,COLUMN('[1]Share, Heavy Weapons to Ukraine'!C1047244)-1,0),0)</f>
        <v>1</v>
      </c>
      <c r="BD1047235" s="5" t="n">
        <f aca="false">VLOOKUP(Sheet1!B1047235,'[1]Country Summary (€)'!B$1:F$1048576,COLUMN('[1]Country Summary (€)'!C1047245)-1,FALSE())</f>
        <v>0</v>
      </c>
      <c r="BE1047235" s="5" t="str">
        <f aca="false">IF(AND(AG1047235=1,D1047235="Military",H1047235&lt;&gt;"Not given")=TRUE(),IF(SUMIFS(#REF!,#REF!,A1047235)&gt;0,ABS((SUMIFS(#REF!,#REF!,A1047235)/VLOOKUP("USD",'[1]Exchange Rates'!B$1:C$1048576,2,0)))/S1047235,"."),".")</f>
        <v>.</v>
      </c>
      <c r="BF1047235" s="1" t="str">
        <f aca="false">IF(AND(AG1047235=1,D1047235="Military",H1047235&lt;&gt;"Not given")=TRUE(),IF(SUMIFS(#REF!,#REF!,A1047235)&gt;0,IF((ABS((SUMIFS(#REF!,#REF!,A1047235)/VLOOKUP("USD",'[1]Exchange Rates'!B$1:C$1048576,2,0)))/S1047235)&gt;1,(SUMIFS(#REF!,#REF!,A1047235)-S1047235)/S1047235,(S1047235-SUMIFS(#REF!,#REF!,A1047235))/SUMIFS(#REF!,#REF!,A1047235)),"."),".")</f>
        <v>.</v>
      </c>
      <c r="BG1047235" s="37" t="s">
        <v>491</v>
      </c>
      <c r="BH1047235" s="37" t="s">
        <v>491</v>
      </c>
      <c r="BI1047235" s="37" t="s">
        <v>491</v>
      </c>
      <c r="BJ1047235" s="37" t="s">
        <v>491</v>
      </c>
      <c r="BK1047235" s="37" t="s">
        <v>491</v>
      </c>
      <c r="BL1047235" s="37" t="s">
        <v>491</v>
      </c>
      <c r="BM1047235" s="37" t="s">
        <v>491</v>
      </c>
      <c r="BN1047235" s="37" t="s">
        <v>491</v>
      </c>
      <c r="BO1047235" s="37" t="s">
        <v>491</v>
      </c>
      <c r="BP1047235" s="37" t="s">
        <v>491</v>
      </c>
      <c r="BQ1047235" s="37" t="s">
        <v>491</v>
      </c>
      <c r="BR1047235" s="37" t="s">
        <v>491</v>
      </c>
      <c r="BS1047235" s="37" t="s">
        <v>491</v>
      </c>
      <c r="BT1047235" s="37" t="s">
        <v>491</v>
      </c>
      <c r="BU1047235" s="37" t="s">
        <v>491</v>
      </c>
      <c r="BV1047235" s="37" t="s">
        <v>491</v>
      </c>
      <c r="BW1047235" s="37" t="s">
        <v>491</v>
      </c>
      <c r="BX1047235" s="37" t="s">
        <v>491</v>
      </c>
    </row>
    <row r="1047236" customFormat="false" ht="15.75" hidden="false" customHeight="true" outlineLevel="0" collapsed="false">
      <c r="A1047236" s="37" t="s">
        <v>479</v>
      </c>
      <c r="B1047236" s="37" t="s">
        <v>57</v>
      </c>
      <c r="C1047236" s="92" t="n">
        <v>44977</v>
      </c>
      <c r="D1047236" s="37" t="s">
        <v>105</v>
      </c>
      <c r="E1047236" s="37" t="s">
        <v>370</v>
      </c>
      <c r="F1047236" s="37" t="s">
        <v>505</v>
      </c>
      <c r="G1047236" s="5" t="s">
        <v>61</v>
      </c>
      <c r="H1047236" s="39" t="n">
        <v>460000000</v>
      </c>
      <c r="I1047236" s="37" t="s">
        <v>319</v>
      </c>
      <c r="J1047236" s="7" t="str">
        <f aca="false">VLOOKUP($I1047236,'[1]Price List, Weapons &amp; Items'!B$1:C$1048576,2,0)</f>
        <v>Military equipment</v>
      </c>
      <c r="K1047236" s="7" t="str">
        <f aca="false">IF(I1047236=".",I1047236,VLOOKUP($I1047236,'[1]Price List, Weapons &amp; Items'!B$1:D$1048576,3,0))</f>
        <v>Military equipment</v>
      </c>
      <c r="L1047236" s="8" t="n">
        <f aca="false">VLOOKUP(I1047236,'[1]Price List, Weapons &amp; Items'!B$1:E$1048576,4,0)</f>
        <v>0</v>
      </c>
      <c r="M1047236" s="9" t="s">
        <v>166</v>
      </c>
      <c r="N1047236" s="9" t="s">
        <v>166</v>
      </c>
      <c r="O1047236" s="9" t="n">
        <f aca="false">VLOOKUP($I1047236,'[1]Price List, Weapons &amp; Items'!B$1:G$1048576,6,0)</f>
        <v>2320</v>
      </c>
      <c r="P1047236" s="6" t="str">
        <f aca="false">IF(TYPE(M1047236)=1,IF(TYPE(O1047236)=1,M1047236*O1047236,"No price"),".")</f>
        <v>.</v>
      </c>
      <c r="Q1047236" s="6" t="str">
        <f aca="false">IF(TYPE(N1047236)=1,IF(TYPE(O1047236)=1,N1047236*O1047236,"No price"),".")</f>
        <v>.</v>
      </c>
      <c r="R1047236" s="6" t="str">
        <f aca="false">IF(AG1047236=1,IF(H1047236&lt;&gt;"Not given",H1047236,IF(TYPE(H1047236)=2,IF(SUMIFS(#REF!,#REF!,A1047236)&gt;0,SUMIFS(#REF!,#REF!,A1047236),"."),"Format error")),"")</f>
        <v/>
      </c>
      <c r="S1047236" s="6" t="str">
        <f aca="false">IF(AND(AG1047236=1,R1047236&lt;&gt;".")=TRUE(),R1047236/VLOOKUP(G1047236,'[1]Exchange Rates'!B$1:C$1048576,2,0),IF(R1047236=".",".",""))</f>
        <v/>
      </c>
      <c r="T1047236" s="6" t="str">
        <f aca="false">IF(AG1047236=1,IF(AI1047236="Value is not given at all",".",IF(AI1047236="Value is given by the source",S1047236,IF(AI1047236="Value is calculated with prices",(IF(SUMIFS(#REF!,#REF!,A1047236)&gt;0,SUMIFS(#REF!,#REF!,A1047236),"."))/VLOOKUP("USD",'[1]Exchange Rates'!B$1:C$1048576,2,0),"Error with coding"))),"")</f>
        <v/>
      </c>
      <c r="U1047236" s="43" t="s">
        <v>63</v>
      </c>
      <c r="V1047236" s="34" t="s">
        <v>506</v>
      </c>
      <c r="W1047236" s="34" t="s">
        <v>108</v>
      </c>
      <c r="X1047236" s="37" t="s">
        <v>62</v>
      </c>
      <c r="Y1047236" s="37" t="s">
        <v>62</v>
      </c>
      <c r="Z1047236" s="43" t="n">
        <v>0</v>
      </c>
      <c r="AA1047236" s="43" t="n">
        <v>0</v>
      </c>
      <c r="AB1047236" s="5" t="n">
        <f aca="false">IF(AND(D1047236="Humanitarian", AE1047236&lt;&gt;"."), 1, 0)</f>
        <v>0</v>
      </c>
      <c r="AC1047236" s="5" t="n">
        <f aca="false">IF(OR(M1047236="undisclosed", M1047236="."), 0, IF(M1047236=N1047236, 1, 0))</f>
        <v>0</v>
      </c>
      <c r="AD1047236" s="5" t="n">
        <v>0</v>
      </c>
      <c r="AE1047236" s="37" t="s">
        <v>62</v>
      </c>
      <c r="AF1047236" s="12" t="str">
        <f aca="false">""</f>
        <v/>
      </c>
      <c r="AG1047236" s="36" t="n">
        <v>0</v>
      </c>
      <c r="AH1047236" s="43" t="s">
        <v>66</v>
      </c>
      <c r="AI1047236" s="43" t="s">
        <v>67</v>
      </c>
      <c r="AJ1047236" s="36" t="n">
        <v>1</v>
      </c>
      <c r="AK1047236" s="36" t="n">
        <v>14</v>
      </c>
      <c r="AL1047236" s="36" t="n">
        <v>0</v>
      </c>
      <c r="AM1047236" s="36" t="n">
        <f aca="false">IF(OR(AN1047236="2022-2023",AN1047236=2022), 1, 0)</f>
        <v>1</v>
      </c>
      <c r="AN1047236" s="36" t="s">
        <v>68</v>
      </c>
      <c r="AO1047236" s="36" t="n">
        <f aca="false">VLOOKUP($I1047236,'[1]Price List, Weapons &amp; Items'!B$1:F$1048576,5,0)</f>
        <v>0</v>
      </c>
      <c r="AP1047236" s="36" t="n">
        <f aca="false">IF(AND(AO1047236=1,M1047236="undisclosed")=TRUE(),1,0)</f>
        <v>0</v>
      </c>
      <c r="AQ1047236" s="36" t="n">
        <f aca="false">IF(AND(AO1047236=1,N1047236="undisclosed")=TRUE(),1,0)</f>
        <v>0</v>
      </c>
      <c r="AR1047236" s="36" t="n">
        <f aca="false">IFERROR(IF(SEARCH("ammuni",I1047236,1)&gt;0,1,0),0)</f>
        <v>0</v>
      </c>
      <c r="AS1047236" s="5" t="str">
        <f aca="false">VLOOKUP($I1047236,'[1]Price List, Weapons &amp; Items'!B$1:L$1048576,COLUMN('[1]Price List, Weapons &amp; Items'!$J$11)-1,0)</f>
        <v>Media reports (incl. social media)</v>
      </c>
      <c r="AT1047236" s="5" t="str">
        <f aca="false">IF(I1047236=".",".",VLOOKUP($I1047236,'[1]Price List, Weapons &amp; Items'!B$1:J$1048576,3,0))</f>
        <v>Military equipment</v>
      </c>
      <c r="AU1047236" s="13" t="str">
        <f aca="true">IF(AG1047236=1,(OFFSET(I1047236,0,0,COUNTIF(#REF!,A1047236),1)),"")</f>
        <v/>
      </c>
      <c r="AV1047236" s="5" t="n">
        <f aca="false">VLOOKUP($I1047236,'[1]Price List, Weapons &amp; Items'!B$1:L$1048576,COLUMN('[1]Price List, Weapons &amp; Items'!$L$11)-1,0)</f>
        <v>0</v>
      </c>
      <c r="AW1047236" s="5" t="n">
        <f aca="false">IF(U1047236="Yes",1,0)</f>
        <v>1</v>
      </c>
      <c r="AX1047236" s="5" t="n">
        <f aca="false">IF(D1047236="Military",IF(OR(IFERROR(SEARCH("equipment",E1047236,1),0)&gt;0,IFERROR(SEARCH("weapons",E1047236,1),0)&gt;0),1,0),0)</f>
        <v>1</v>
      </c>
      <c r="AY1047236" s="5" t="str">
        <f aca="false">IFERROR(IF(VALUE(TEXT(C1047236,"mm"))=IF(AK1047236&gt;12,AK1047236-12,AK1047236),".",IF(TEXT(C1047236,"mm")="01",".",1)),"Value is not in date format")</f>
        <v>.</v>
      </c>
      <c r="AZ1047236" s="5" t="str">
        <f aca="false">IF(AND(A1047236=A1047235,C1047236=C1047235)=TRUE(),IF(F1047236=F1047235,".","1"),".")</f>
        <v>.</v>
      </c>
      <c r="BA1047236" s="5" t="str">
        <f aca="false">IF(AND(_xlfn.ISFORMULA(R1047236),_xlfn.ISFORMULA(S1047236),_xlfn.ISFORMULA(T1047236))=TRUE(),".",1)</f>
        <v>.</v>
      </c>
      <c r="BB1047236" s="5" t="str">
        <f aca="false">IF(T1047236&lt;&gt;".",IF(T1047236&gt;S1047236,1,"."),".")</f>
        <v>.</v>
      </c>
      <c r="BC1047236" s="5" t="n">
        <f aca="false">IFERROR(VLOOKUP(B1047236,'[1]Share, Heavy Weapons to Ukraine'!B$1:AA$1048576,COLUMN('[1]Share, Heavy Weapons to Ukraine'!C1047245)-1,0),0)</f>
        <v>1</v>
      </c>
      <c r="BD1047236" s="5" t="n">
        <f aca="false">VLOOKUP(Sheet1!B1047236,'[1]Country Summary (€)'!B$1:F$1048576,COLUMN('[1]Country Summary (€)'!C1047246)-1,FALSE())</f>
        <v>0</v>
      </c>
      <c r="BE1047236" s="5" t="str">
        <f aca="false">IF(AND(AG1047236=1,D1047236="Military",H1047236&lt;&gt;"Not given")=TRUE(),IF(SUMIFS(#REF!,#REF!,A1047236)&gt;0,ABS((SUMIFS(#REF!,#REF!,A1047236)/VLOOKUP("USD",'[1]Exchange Rates'!B$1:C$1048576,2,0)))/S1047236,"."),".")</f>
        <v>.</v>
      </c>
      <c r="BF1047236" s="1" t="str">
        <f aca="false">IF(AND(AG1047236=1,D1047236="Military",H1047236&lt;&gt;"Not given")=TRUE(),IF(SUMIFS(#REF!,#REF!,A1047236)&gt;0,IF((ABS((SUMIFS(#REF!,#REF!,A1047236)/VLOOKUP("USD",'[1]Exchange Rates'!B$1:C$1048576,2,0)))/S1047236)&gt;1,(SUMIFS(#REF!,#REF!,A1047236)-S1047236)/S1047236,(S1047236-SUMIFS(#REF!,#REF!,A1047236))/SUMIFS(#REF!,#REF!,A1047236)),"."),".")</f>
        <v>.</v>
      </c>
      <c r="BG1047236" s="37" t="s">
        <v>491</v>
      </c>
      <c r="BH1047236" s="37" t="s">
        <v>491</v>
      </c>
      <c r="BI1047236" s="37" t="s">
        <v>491</v>
      </c>
      <c r="BJ1047236" s="37" t="s">
        <v>491</v>
      </c>
      <c r="BK1047236" s="37" t="s">
        <v>491</v>
      </c>
      <c r="BL1047236" s="37" t="s">
        <v>491</v>
      </c>
      <c r="BM1047236" s="37" t="s">
        <v>491</v>
      </c>
      <c r="BN1047236" s="37" t="s">
        <v>491</v>
      </c>
      <c r="BO1047236" s="37" t="s">
        <v>491</v>
      </c>
      <c r="BP1047236" s="37" t="s">
        <v>491</v>
      </c>
      <c r="BQ1047236" s="37" t="s">
        <v>491</v>
      </c>
      <c r="BR1047236" s="37" t="s">
        <v>491</v>
      </c>
      <c r="BS1047236" s="37" t="s">
        <v>491</v>
      </c>
      <c r="BT1047236" s="37" t="s">
        <v>491</v>
      </c>
      <c r="BU1047236" s="37" t="s">
        <v>491</v>
      </c>
      <c r="BV1047236" s="37" t="s">
        <v>491</v>
      </c>
      <c r="BW1047236" s="37" t="s">
        <v>491</v>
      </c>
      <c r="BX1047236" s="37" t="s">
        <v>491</v>
      </c>
    </row>
    <row r="1047237" customFormat="false" ht="15.75" hidden="false" customHeight="true" outlineLevel="0" collapsed="false">
      <c r="A1047237" s="37" t="s">
        <v>479</v>
      </c>
      <c r="B1047237" s="37" t="s">
        <v>57</v>
      </c>
      <c r="C1047237" s="92" t="n">
        <v>44977</v>
      </c>
      <c r="D1047237" s="37" t="s">
        <v>105</v>
      </c>
      <c r="E1047237" s="37" t="s">
        <v>370</v>
      </c>
      <c r="F1047237" s="37" t="s">
        <v>505</v>
      </c>
      <c r="G1047237" s="5" t="s">
        <v>61</v>
      </c>
      <c r="H1047237" s="39" t="n">
        <v>460000000</v>
      </c>
      <c r="I1047237" s="37" t="s">
        <v>317</v>
      </c>
      <c r="J1047237" s="7" t="str">
        <f aca="false">VLOOKUP($I1047237,'[1]Price List, Weapons &amp; Items'!B$1:C$1048576,2,0)</f>
        <v>Military equipment</v>
      </c>
      <c r="K1047237" s="7" t="str">
        <f aca="false">IF(I1047237=".",I1047237,VLOOKUP($I1047237,'[1]Price List, Weapons &amp; Items'!B$1:D$1048576,3,0))</f>
        <v>Military equipment</v>
      </c>
      <c r="L1047237" s="8" t="n">
        <f aca="false">VLOOKUP(I1047237,'[1]Price List, Weapons &amp; Items'!B$1:E$1048576,4,0)</f>
        <v>0</v>
      </c>
      <c r="M1047237" s="9" t="s">
        <v>166</v>
      </c>
      <c r="N1047237" s="9" t="s">
        <v>166</v>
      </c>
      <c r="O1047237" s="9" t="str">
        <f aca="false">VLOOKUP($I1047237,'[1]Price List, Weapons &amp; Items'!B$1:G$1048576,6,0)</f>
        <v>.</v>
      </c>
      <c r="P1047237" s="6" t="str">
        <f aca="false">IF(TYPE(M1047237)=1,IF(TYPE(O1047237)=1,M1047237*O1047237,"No price"),".")</f>
        <v>.</v>
      </c>
      <c r="Q1047237" s="6" t="str">
        <f aca="false">IF(TYPE(N1047237)=1,IF(TYPE(O1047237)=1,N1047237*O1047237,"No price"),".")</f>
        <v>.</v>
      </c>
      <c r="R1047237" s="6" t="str">
        <f aca="false">IF(AG1047237=1,IF(H1047237&lt;&gt;"Not given",H1047237,IF(TYPE(H1047237)=2,IF(SUMIFS(#REF!,#REF!,A1047237)&gt;0,SUMIFS(#REF!,#REF!,A1047237),"."),"Format error")),"")</f>
        <v/>
      </c>
      <c r="S1047237" s="6" t="str">
        <f aca="false">IF(AND(AG1047237=1,R1047237&lt;&gt;".")=TRUE(),R1047237/VLOOKUP(G1047237,'[1]Exchange Rates'!B$1:C$1048576,2,0),IF(R1047237=".",".",""))</f>
        <v/>
      </c>
      <c r="T1047237" s="6" t="str">
        <f aca="false">IF(AG1047237=1,IF(AI1047237="Value is not given at all",".",IF(AI1047237="Value is given by the source",S1047237,IF(AI1047237="Value is calculated with prices",(IF(SUMIFS(#REF!,#REF!,A1047237)&gt;0,SUMIFS(#REF!,#REF!,A1047237),"."))/VLOOKUP("USD",'[1]Exchange Rates'!B$1:C$1048576,2,0),"Error with coding"))),"")</f>
        <v/>
      </c>
      <c r="U1047237" s="43" t="s">
        <v>63</v>
      </c>
      <c r="V1047237" s="34" t="s">
        <v>506</v>
      </c>
      <c r="W1047237" s="34" t="s">
        <v>108</v>
      </c>
      <c r="X1047237" s="37" t="s">
        <v>62</v>
      </c>
      <c r="Y1047237" s="37" t="s">
        <v>62</v>
      </c>
      <c r="Z1047237" s="43" t="n">
        <v>0</v>
      </c>
      <c r="AA1047237" s="43" t="n">
        <v>0</v>
      </c>
      <c r="AB1047237" s="5" t="n">
        <f aca="false">IF(AND(D1047237="Humanitarian", AE1047237&lt;&gt;"."), 1, 0)</f>
        <v>0</v>
      </c>
      <c r="AC1047237" s="5" t="n">
        <f aca="false">IF(OR(M1047237="undisclosed", M1047237="."), 0, IF(M1047237=N1047237, 1, 0))</f>
        <v>0</v>
      </c>
      <c r="AD1047237" s="5" t="n">
        <v>0</v>
      </c>
      <c r="AE1047237" s="37" t="s">
        <v>62</v>
      </c>
      <c r="AF1047237" s="12" t="str">
        <f aca="false">""</f>
        <v/>
      </c>
      <c r="AG1047237" s="36" t="n">
        <v>0</v>
      </c>
      <c r="AH1047237" s="43" t="s">
        <v>66</v>
      </c>
      <c r="AI1047237" s="43" t="s">
        <v>67</v>
      </c>
      <c r="AJ1047237" s="36" t="n">
        <v>1</v>
      </c>
      <c r="AK1047237" s="36" t="n">
        <v>14</v>
      </c>
      <c r="AL1047237" s="36" t="n">
        <v>0</v>
      </c>
      <c r="AM1047237" s="36" t="n">
        <f aca="false">IF(OR(AN1047237="2022-2023",AN1047237=2022), 1, 0)</f>
        <v>1</v>
      </c>
      <c r="AN1047237" s="36" t="s">
        <v>68</v>
      </c>
      <c r="AO1047237" s="36" t="n">
        <f aca="false">VLOOKUP($I1047237,'[1]Price List, Weapons &amp; Items'!B$1:F$1048576,5,0)</f>
        <v>0</v>
      </c>
      <c r="AP1047237" s="36" t="n">
        <f aca="false">IF(AND(AO1047237=1,M1047237="undisclosed")=TRUE(),1,0)</f>
        <v>0</v>
      </c>
      <c r="AQ1047237" s="36" t="n">
        <f aca="false">IF(AND(AO1047237=1,N1047237="undisclosed")=TRUE(),1,0)</f>
        <v>0</v>
      </c>
      <c r="AR1047237" s="36" t="n">
        <f aca="false">IFERROR(IF(SEARCH("ammuni",I1047237,1)&gt;0,1,0),0)</f>
        <v>0</v>
      </c>
      <c r="AS1047237" s="5" t="str">
        <f aca="false">VLOOKUP($I1047237,'[1]Price List, Weapons &amp; Items'!B$1:L$1048576,COLUMN('[1]Price List, Weapons &amp; Items'!$J$11)-1,0)</f>
        <v>.</v>
      </c>
      <c r="AT1047237" s="5" t="str">
        <f aca="false">IF(I1047237=".",".",VLOOKUP($I1047237,'[1]Price List, Weapons &amp; Items'!B$1:J$1048576,3,0))</f>
        <v>Military equipment</v>
      </c>
      <c r="AU1047237" s="13" t="str">
        <f aca="true">IF(AG1047237=1,(OFFSET(I1047237,0,0,COUNTIF(#REF!,A1047237),1)),"")</f>
        <v/>
      </c>
      <c r="AV1047237" s="5" t="n">
        <f aca="false">VLOOKUP($I1047237,'[1]Price List, Weapons &amp; Items'!B$1:L$1048576,COLUMN('[1]Price List, Weapons &amp; Items'!$L$11)-1,0)</f>
        <v>0</v>
      </c>
      <c r="AW1047237" s="5" t="n">
        <f aca="false">IF(U1047237="Yes",1,0)</f>
        <v>1</v>
      </c>
      <c r="AX1047237" s="5" t="n">
        <f aca="false">IF(D1047237="Military",IF(OR(IFERROR(SEARCH("equipment",E1047237,1),0)&gt;0,IFERROR(SEARCH("weapons",E1047237,1),0)&gt;0),1,0),0)</f>
        <v>1</v>
      </c>
      <c r="AY1047237" s="5" t="str">
        <f aca="false">IFERROR(IF(VALUE(TEXT(C1047237,"mm"))=IF(AK1047237&gt;12,AK1047237-12,AK1047237),".",IF(TEXT(C1047237,"mm")="01",".",1)),"Value is not in date format")</f>
        <v>.</v>
      </c>
      <c r="AZ1047237" s="5" t="str">
        <f aca="false">IF(AND(A1047237=A1047236,C1047237=C1047236)=TRUE(),IF(F1047237=F1047236,".","1"),".")</f>
        <v>.</v>
      </c>
      <c r="BA1047237" s="5" t="str">
        <f aca="false">IF(AND(_xlfn.ISFORMULA(R1047237),_xlfn.ISFORMULA(S1047237),_xlfn.ISFORMULA(T1047237))=TRUE(),".",1)</f>
        <v>.</v>
      </c>
      <c r="BB1047237" s="5" t="str">
        <f aca="false">IF(T1047237&lt;&gt;".",IF(T1047237&gt;S1047237,1,"."),".")</f>
        <v>.</v>
      </c>
      <c r="BC1047237" s="5" t="n">
        <f aca="false">IFERROR(VLOOKUP(B1047237,'[1]Share, Heavy Weapons to Ukraine'!B$1:AA$1048576,COLUMN('[1]Share, Heavy Weapons to Ukraine'!C1047246)-1,0),0)</f>
        <v>1</v>
      </c>
      <c r="BD1047237" s="5" t="n">
        <f aca="false">VLOOKUP(Sheet1!B1047237,'[1]Country Summary (€)'!B$1:F$1048576,COLUMN('[1]Country Summary (€)'!C1047247)-1,FALSE())</f>
        <v>0</v>
      </c>
      <c r="BE1047237" s="5" t="str">
        <f aca="false">IF(AND(AG1047237=1,D1047237="Military",H1047237&lt;&gt;"Not given")=TRUE(),IF(SUMIFS(#REF!,#REF!,A1047237)&gt;0,ABS((SUMIFS(#REF!,#REF!,A1047237)/VLOOKUP("USD",'[1]Exchange Rates'!B$1:C$1048576,2,0)))/S1047237,"."),".")</f>
        <v>.</v>
      </c>
      <c r="BF1047237" s="1" t="str">
        <f aca="false">IF(AND(AG1047237=1,D1047237="Military",H1047237&lt;&gt;"Not given")=TRUE(),IF(SUMIFS(#REF!,#REF!,A1047237)&gt;0,IF((ABS((SUMIFS(#REF!,#REF!,A1047237)/VLOOKUP("USD",'[1]Exchange Rates'!B$1:C$1048576,2,0)))/S1047237)&gt;1,(SUMIFS(#REF!,#REF!,A1047237)-S1047237)/S1047237,(S1047237-SUMIFS(#REF!,#REF!,A1047237))/SUMIFS(#REF!,#REF!,A1047237)),"."),".")</f>
        <v>.</v>
      </c>
      <c r="BG1047237" s="37" t="s">
        <v>491</v>
      </c>
      <c r="BH1047237" s="37" t="s">
        <v>491</v>
      </c>
      <c r="BI1047237" s="37" t="s">
        <v>491</v>
      </c>
      <c r="BJ1047237" s="37" t="s">
        <v>491</v>
      </c>
      <c r="BK1047237" s="37" t="s">
        <v>491</v>
      </c>
      <c r="BL1047237" s="37" t="s">
        <v>491</v>
      </c>
      <c r="BM1047237" s="37" t="s">
        <v>491</v>
      </c>
      <c r="BN1047237" s="37" t="s">
        <v>491</v>
      </c>
      <c r="BO1047237" s="37" t="s">
        <v>491</v>
      </c>
      <c r="BP1047237" s="37" t="s">
        <v>491</v>
      </c>
      <c r="BQ1047237" s="37" t="s">
        <v>491</v>
      </c>
      <c r="BR1047237" s="37" t="s">
        <v>491</v>
      </c>
      <c r="BS1047237" s="37" t="s">
        <v>491</v>
      </c>
      <c r="BT1047237" s="37" t="s">
        <v>491</v>
      </c>
      <c r="BU1047237" s="37" t="s">
        <v>491</v>
      </c>
      <c r="BV1047237" s="37" t="s">
        <v>491</v>
      </c>
      <c r="BW1047237" s="37" t="s">
        <v>491</v>
      </c>
      <c r="BX1047237" s="37" t="s">
        <v>491</v>
      </c>
    </row>
    <row r="1047238" customFormat="false" ht="15.75" hidden="false" customHeight="true" outlineLevel="0" collapsed="false">
      <c r="A1047238" s="37" t="s">
        <v>479</v>
      </c>
      <c r="B1047238" s="37" t="s">
        <v>57</v>
      </c>
      <c r="C1047238" s="92" t="n">
        <v>44977</v>
      </c>
      <c r="D1047238" s="37" t="s">
        <v>105</v>
      </c>
      <c r="E1047238" s="37" t="s">
        <v>370</v>
      </c>
      <c r="F1047238" s="37" t="s">
        <v>505</v>
      </c>
      <c r="G1047238" s="5" t="s">
        <v>61</v>
      </c>
      <c r="H1047238" s="39" t="n">
        <v>460000000</v>
      </c>
      <c r="I1047238" s="37" t="s">
        <v>510</v>
      </c>
      <c r="J1047238" s="7" t="str">
        <f aca="false">VLOOKUP($I1047238,'[1]Price List, Weapons &amp; Items'!B$1:C$1048576,2,0)</f>
        <v>Humanitarian</v>
      </c>
      <c r="K1047238" s="7" t="str">
        <f aca="false">IF(I1047238=".",I1047238,VLOOKUP($I1047238,'[1]Price List, Weapons &amp; Items'!B$1:D$1048576,3,0))</f>
        <v>Humanitarian</v>
      </c>
      <c r="L1047238" s="8" t="n">
        <f aca="false">VLOOKUP(I1047238,'[1]Price List, Weapons &amp; Items'!B$1:E$1048576,4,0)</f>
        <v>0</v>
      </c>
      <c r="M1047238" s="9" t="s">
        <v>166</v>
      </c>
      <c r="N1047238" s="9" t="s">
        <v>166</v>
      </c>
      <c r="O1047238" s="9" t="str">
        <f aca="false">VLOOKUP($I1047238,'[1]Price List, Weapons &amp; Items'!B$1:G$1048576,6,0)</f>
        <v>.</v>
      </c>
      <c r="P1047238" s="6" t="str">
        <f aca="false">IF(TYPE(M1047238)=1,IF(TYPE(O1047238)=1,M1047238*O1047238,"No price"),".")</f>
        <v>.</v>
      </c>
      <c r="Q1047238" s="6" t="str">
        <f aca="false">IF(TYPE(N1047238)=1,IF(TYPE(O1047238)=1,N1047238*O1047238,"No price"),".")</f>
        <v>.</v>
      </c>
      <c r="R1047238" s="6" t="str">
        <f aca="false">IF(AG1047238=1,IF(H1047238&lt;&gt;"Not given",H1047238,IF(TYPE(H1047238)=2,IF(SUMIFS(#REF!,#REF!,A1047238)&gt;0,SUMIFS(#REF!,#REF!,A1047238),"."),"Format error")),"")</f>
        <v/>
      </c>
      <c r="S1047238" s="6" t="str">
        <f aca="false">IF(AND(AG1047238=1,R1047238&lt;&gt;".")=TRUE(),R1047238/VLOOKUP(G1047238,'[1]Exchange Rates'!B$1:C$1048576,2,0),IF(R1047238=".",".",""))</f>
        <v/>
      </c>
      <c r="T1047238" s="6" t="str">
        <f aca="false">IF(AG1047238=1,IF(AI1047238="Value is not given at all",".",IF(AI1047238="Value is given by the source",S1047238,IF(AI1047238="Value is calculated with prices",(IF(SUMIFS(#REF!,#REF!,A1047238)&gt;0,SUMIFS(#REF!,#REF!,A1047238),"."))/VLOOKUP("USD",'[1]Exchange Rates'!B$1:C$1048576,2,0),"Error with coding"))),"")</f>
        <v/>
      </c>
      <c r="U1047238" s="43" t="s">
        <v>63</v>
      </c>
      <c r="V1047238" s="34" t="s">
        <v>506</v>
      </c>
      <c r="W1047238" s="34" t="s">
        <v>108</v>
      </c>
      <c r="X1047238" s="37" t="s">
        <v>62</v>
      </c>
      <c r="Y1047238" s="37" t="s">
        <v>62</v>
      </c>
      <c r="Z1047238" s="43" t="n">
        <v>0</v>
      </c>
      <c r="AA1047238" s="43" t="n">
        <v>0</v>
      </c>
      <c r="AB1047238" s="5" t="n">
        <f aca="false">IF(AND(D1047238="Humanitarian", AE1047238&lt;&gt;"."), 1, 0)</f>
        <v>0</v>
      </c>
      <c r="AC1047238" s="5" t="n">
        <f aca="false">IF(OR(M1047238="undisclosed", M1047238="."), 0, IF(M1047238=N1047238, 1, 0))</f>
        <v>0</v>
      </c>
      <c r="AD1047238" s="5" t="n">
        <v>0</v>
      </c>
      <c r="AE1047238" s="37" t="s">
        <v>62</v>
      </c>
      <c r="AF1047238" s="12" t="str">
        <f aca="false">""</f>
        <v/>
      </c>
      <c r="AG1047238" s="36" t="n">
        <v>0</v>
      </c>
      <c r="AH1047238" s="43" t="s">
        <v>66</v>
      </c>
      <c r="AI1047238" s="43" t="s">
        <v>67</v>
      </c>
      <c r="AJ1047238" s="36" t="n">
        <v>1</v>
      </c>
      <c r="AK1047238" s="36" t="n">
        <v>14</v>
      </c>
      <c r="AL1047238" s="36" t="n">
        <v>0</v>
      </c>
      <c r="AM1047238" s="36" t="n">
        <f aca="false">IF(OR(AN1047238="2022-2023",AN1047238=2022), 1, 0)</f>
        <v>1</v>
      </c>
      <c r="AN1047238" s="36" t="s">
        <v>68</v>
      </c>
      <c r="AO1047238" s="36" t="n">
        <f aca="false">VLOOKUP($I1047238,'[1]Price List, Weapons &amp; Items'!B$1:F$1048576,5,0)</f>
        <v>0</v>
      </c>
      <c r="AP1047238" s="36" t="n">
        <f aca="false">IF(AND(AO1047238=1,M1047238="undisclosed")=TRUE(),1,0)</f>
        <v>0</v>
      </c>
      <c r="AQ1047238" s="36" t="n">
        <f aca="false">IF(AND(AO1047238=1,N1047238="undisclosed")=TRUE(),1,0)</f>
        <v>0</v>
      </c>
      <c r="AR1047238" s="36" t="n">
        <f aca="false">IFERROR(IF(SEARCH("ammuni",I1047238,1)&gt;0,1,0),0)</f>
        <v>0</v>
      </c>
      <c r="AS1047238" s="5" t="str">
        <f aca="false">VLOOKUP($I1047238,'[1]Price List, Weapons &amp; Items'!B$1:L$1048576,COLUMN('[1]Price List, Weapons &amp; Items'!$J$11)-1,0)</f>
        <v>.</v>
      </c>
      <c r="AT1047238" s="5" t="str">
        <f aca="false">IF(I1047238=".",".",VLOOKUP($I1047238,'[1]Price List, Weapons &amp; Items'!B$1:J$1048576,3,0))</f>
        <v>Humanitarian</v>
      </c>
      <c r="AU1047238" s="13" t="str">
        <f aca="true">IF(AG1047238=1,(OFFSET(I1047238,0,0,COUNTIF(#REF!,A1047238),1)),"")</f>
        <v/>
      </c>
      <c r="AV1047238" s="5" t="n">
        <f aca="false">VLOOKUP($I1047238,'[1]Price List, Weapons &amp; Items'!B$1:L$1048576,COLUMN('[1]Price List, Weapons &amp; Items'!$L$11)-1,0)</f>
        <v>0</v>
      </c>
      <c r="AW1047238" s="5" t="n">
        <f aca="false">IF(U1047238="Yes",1,0)</f>
        <v>1</v>
      </c>
      <c r="AX1047238" s="5" t="n">
        <f aca="false">IF(D1047238="Military",IF(OR(IFERROR(SEARCH("equipment",E1047238,1),0)&gt;0,IFERROR(SEARCH("weapons",E1047238,1),0)&gt;0),1,0),0)</f>
        <v>1</v>
      </c>
      <c r="AY1047238" s="5" t="str">
        <f aca="false">IFERROR(IF(VALUE(TEXT(C1047238,"mm"))=IF(AK1047238&gt;12,AK1047238-12,AK1047238),".",IF(TEXT(C1047238,"mm")="01",".",1)),"Value is not in date format")</f>
        <v>.</v>
      </c>
      <c r="AZ1047238" s="5" t="str">
        <f aca="false">IF(AND(A1047238=A1047237,C1047238=C1047237)=TRUE(),IF(F1047238=F1047237,".","1"),".")</f>
        <v>.</v>
      </c>
      <c r="BA1047238" s="5" t="str">
        <f aca="false">IF(AND(_xlfn.ISFORMULA(R1047238),_xlfn.ISFORMULA(S1047238),_xlfn.ISFORMULA(T1047238))=TRUE(),".",1)</f>
        <v>.</v>
      </c>
      <c r="BB1047238" s="5" t="str">
        <f aca="false">IF(T1047238&lt;&gt;".",IF(T1047238&gt;S1047238,1,"."),".")</f>
        <v>.</v>
      </c>
      <c r="BC1047238" s="5" t="n">
        <f aca="false">IFERROR(VLOOKUP(B1047238,'[1]Share, Heavy Weapons to Ukraine'!B$1:AA$1048576,COLUMN('[1]Share, Heavy Weapons to Ukraine'!C1047247)-1,0),0)</f>
        <v>1</v>
      </c>
      <c r="BD1047238" s="5" t="n">
        <f aca="false">VLOOKUP(Sheet1!B1047238,'[1]Country Summary (€)'!B$1:F$1048576,COLUMN('[1]Country Summary (€)'!C1047248)-1,FALSE())</f>
        <v>0</v>
      </c>
      <c r="BE1047238" s="5" t="str">
        <f aca="false">IF(AND(AG1047238=1,D1047238="Military",H1047238&lt;&gt;"Not given")=TRUE(),IF(SUMIFS(#REF!,#REF!,A1047238)&gt;0,ABS((SUMIFS(#REF!,#REF!,A1047238)/VLOOKUP("USD",'[1]Exchange Rates'!B$1:C$1048576,2,0)))/S1047238,"."),".")</f>
        <v>.</v>
      </c>
      <c r="BF1047238" s="1" t="str">
        <f aca="false">IF(AND(AG1047238=1,D1047238="Military",H1047238&lt;&gt;"Not given")=TRUE(),IF(SUMIFS(#REF!,#REF!,A1047238)&gt;0,IF((ABS((SUMIFS(#REF!,#REF!,A1047238)/VLOOKUP("USD",'[1]Exchange Rates'!B$1:C$1048576,2,0)))/S1047238)&gt;1,(SUMIFS(#REF!,#REF!,A1047238)-S1047238)/S1047238,(S1047238-SUMIFS(#REF!,#REF!,A1047238))/SUMIFS(#REF!,#REF!,A1047238)),"."),".")</f>
        <v>.</v>
      </c>
      <c r="BG1047238" s="37" t="s">
        <v>491</v>
      </c>
      <c r="BH1047238" s="37" t="s">
        <v>491</v>
      </c>
      <c r="BI1047238" s="37" t="s">
        <v>491</v>
      </c>
      <c r="BJ1047238" s="37" t="s">
        <v>491</v>
      </c>
      <c r="BK1047238" s="37" t="s">
        <v>491</v>
      </c>
      <c r="BL1047238" s="37" t="s">
        <v>491</v>
      </c>
      <c r="BM1047238" s="37" t="s">
        <v>491</v>
      </c>
      <c r="BN1047238" s="37" t="s">
        <v>491</v>
      </c>
      <c r="BO1047238" s="37" t="s">
        <v>491</v>
      </c>
      <c r="BP1047238" s="37" t="s">
        <v>491</v>
      </c>
      <c r="BQ1047238" s="37" t="s">
        <v>491</v>
      </c>
      <c r="BR1047238" s="37" t="s">
        <v>491</v>
      </c>
      <c r="BS1047238" s="37" t="s">
        <v>491</v>
      </c>
      <c r="BT1047238" s="37" t="s">
        <v>491</v>
      </c>
      <c r="BU1047238" s="37" t="s">
        <v>491</v>
      </c>
      <c r="BV1047238" s="37" t="s">
        <v>491</v>
      </c>
      <c r="BW1047238" s="37" t="s">
        <v>491</v>
      </c>
      <c r="BX1047238" s="37" t="s">
        <v>491</v>
      </c>
    </row>
    <row r="1047239" customFormat="false" ht="15.75" hidden="false" customHeight="true" outlineLevel="0" collapsed="false">
      <c r="A1047239" s="37" t="s">
        <v>479</v>
      </c>
      <c r="B1047239" s="37" t="s">
        <v>57</v>
      </c>
      <c r="C1047239" s="92" t="n">
        <v>44977</v>
      </c>
      <c r="D1047239" s="37" t="s">
        <v>105</v>
      </c>
      <c r="E1047239" s="37" t="s">
        <v>370</v>
      </c>
      <c r="F1047239" s="37" t="s">
        <v>505</v>
      </c>
      <c r="G1047239" s="5" t="s">
        <v>61</v>
      </c>
      <c r="H1047239" s="39" t="n">
        <v>460000000</v>
      </c>
      <c r="I1047239" s="37" t="s">
        <v>368</v>
      </c>
      <c r="J1047239" s="7" t="str">
        <f aca="false">VLOOKUP($I1047239,'[1]Price List, Weapons &amp; Items'!B$1:C$1048576,2,0)</f>
        <v>Military equipment</v>
      </c>
      <c r="K1047239" s="7" t="str">
        <f aca="false">IF(I1047239=".",I1047239,VLOOKUP($I1047239,'[1]Price List, Weapons &amp; Items'!B$1:D$1048576,3,0))</f>
        <v>spare parts</v>
      </c>
      <c r="L1047239" s="8" t="n">
        <f aca="false">VLOOKUP(I1047239,'[1]Price List, Weapons &amp; Items'!B$1:E$1048576,4,0)</f>
        <v>0</v>
      </c>
      <c r="M1047239" s="9" t="s">
        <v>166</v>
      </c>
      <c r="N1047239" s="9" t="s">
        <v>166</v>
      </c>
      <c r="O1047239" s="9" t="str">
        <f aca="false">VLOOKUP($I1047239,'[1]Price List, Weapons &amp; Items'!B$1:G$1048576,6,0)</f>
        <v>.</v>
      </c>
      <c r="P1047239" s="6" t="str">
        <f aca="false">IF(TYPE(M1047239)=1,IF(TYPE(O1047239)=1,M1047239*O1047239,"No price"),".")</f>
        <v>.</v>
      </c>
      <c r="Q1047239" s="6" t="str">
        <f aca="false">IF(TYPE(N1047239)=1,IF(TYPE(O1047239)=1,N1047239*O1047239,"No price"),".")</f>
        <v>.</v>
      </c>
      <c r="R1047239" s="6" t="str">
        <f aca="false">IF(AG1047239=1,IF(H1047239&lt;&gt;"Not given",H1047239,IF(TYPE(H1047239)=2,IF(SUMIFS(#REF!,#REF!,A1047239)&gt;0,SUMIFS(#REF!,#REF!,A1047239),"."),"Format error")),"")</f>
        <v/>
      </c>
      <c r="S1047239" s="6" t="str">
        <f aca="false">IF(AND(AG1047239=1,R1047239&lt;&gt;".")=TRUE(),R1047239/VLOOKUP(G1047239,'[1]Exchange Rates'!B$1:C$1048576,2,0),IF(R1047239=".",".",""))</f>
        <v/>
      </c>
      <c r="T1047239" s="6" t="str">
        <f aca="false">IF(AG1047239=1,IF(AI1047239="Value is not given at all",".",IF(AI1047239="Value is given by the source",S1047239,IF(AI1047239="Value is calculated with prices",(IF(SUMIFS(#REF!,#REF!,A1047239)&gt;0,SUMIFS(#REF!,#REF!,A1047239),"."))/VLOOKUP("USD",'[1]Exchange Rates'!B$1:C$1048576,2,0),"Error with coding"))),"")</f>
        <v/>
      </c>
      <c r="U1047239" s="43" t="s">
        <v>63</v>
      </c>
      <c r="V1047239" s="34" t="s">
        <v>506</v>
      </c>
      <c r="W1047239" s="34" t="s">
        <v>108</v>
      </c>
      <c r="X1047239" s="37" t="s">
        <v>62</v>
      </c>
      <c r="Y1047239" s="37" t="s">
        <v>62</v>
      </c>
      <c r="Z1047239" s="43" t="n">
        <v>0</v>
      </c>
      <c r="AA1047239" s="43" t="n">
        <v>0</v>
      </c>
      <c r="AB1047239" s="5" t="n">
        <f aca="false">IF(AND(D1047239="Humanitarian", AE1047239&lt;&gt;"."), 1, 0)</f>
        <v>0</v>
      </c>
      <c r="AC1047239" s="5" t="n">
        <f aca="false">IF(OR(M1047239="undisclosed", M1047239="."), 0, IF(M1047239=N1047239, 1, 0))</f>
        <v>0</v>
      </c>
      <c r="AD1047239" s="5" t="n">
        <v>0</v>
      </c>
      <c r="AE1047239" s="37" t="s">
        <v>62</v>
      </c>
      <c r="AF1047239" s="12" t="str">
        <f aca="false">""</f>
        <v/>
      </c>
      <c r="AG1047239" s="36" t="n">
        <v>0</v>
      </c>
      <c r="AH1047239" s="43" t="s">
        <v>66</v>
      </c>
      <c r="AI1047239" s="43" t="s">
        <v>67</v>
      </c>
      <c r="AJ1047239" s="36" t="n">
        <v>1</v>
      </c>
      <c r="AK1047239" s="36" t="n">
        <v>14</v>
      </c>
      <c r="AL1047239" s="36" t="n">
        <v>0</v>
      </c>
      <c r="AM1047239" s="36" t="n">
        <f aca="false">IF(OR(AN1047239="2022-2023",AN1047239=2022), 1, 0)</f>
        <v>1</v>
      </c>
      <c r="AN1047239" s="36" t="s">
        <v>68</v>
      </c>
      <c r="AO1047239" s="36" t="n">
        <f aca="false">VLOOKUP($I1047239,'[1]Price List, Weapons &amp; Items'!B$1:F$1048576,5,0)</f>
        <v>0</v>
      </c>
      <c r="AP1047239" s="36" t="n">
        <f aca="false">IF(AND(AO1047239=1,M1047239="undisclosed")=TRUE(),1,0)</f>
        <v>0</v>
      </c>
      <c r="AQ1047239" s="36" t="n">
        <f aca="false">IF(AND(AO1047239=1,N1047239="undisclosed")=TRUE(),1,0)</f>
        <v>0</v>
      </c>
      <c r="AR1047239" s="36" t="n">
        <f aca="false">IFERROR(IF(SEARCH("ammuni",I1047239,1)&gt;0,1,0),0)</f>
        <v>0</v>
      </c>
      <c r="AS1047239" s="5" t="str">
        <f aca="false">VLOOKUP($I1047239,'[1]Price List, Weapons &amp; Items'!B$1:L$1048576,COLUMN('[1]Price List, Weapons &amp; Items'!$J$11)-1,0)</f>
        <v>.</v>
      </c>
      <c r="AT1047239" s="5" t="str">
        <f aca="false">IF(I1047239=".",".",VLOOKUP($I1047239,'[1]Price List, Weapons &amp; Items'!B$1:J$1048576,3,0))</f>
        <v>spare parts</v>
      </c>
      <c r="AU1047239" s="13" t="str">
        <f aca="true">IF(AG1047239=1,(OFFSET(I1047239,0,0,COUNTIF(#REF!,A1047239),1)),"")</f>
        <v/>
      </c>
      <c r="AV1047239" s="5" t="str">
        <f aca="false">VLOOKUP($I1047239,'[1]Price List, Weapons &amp; Items'!B$1:L$1048576,COLUMN('[1]Price List, Weapons &amp; Items'!$L$11)-1,0)</f>
        <v>no price, 0 count</v>
      </c>
      <c r="AW1047239" s="5" t="n">
        <f aca="false">IF(U1047239="Yes",1,0)</f>
        <v>1</v>
      </c>
      <c r="AX1047239" s="5" t="n">
        <f aca="false">IF(D1047239="Military",IF(OR(IFERROR(SEARCH("equipment",E1047239,1),0)&gt;0,IFERROR(SEARCH("weapons",E1047239,1),0)&gt;0),1,0),0)</f>
        <v>1</v>
      </c>
      <c r="AY1047239" s="5" t="str">
        <f aca="false">IFERROR(IF(VALUE(TEXT(C1047239,"mm"))=IF(AK1047239&gt;12,AK1047239-12,AK1047239),".",IF(TEXT(C1047239,"mm")="01",".",1)),"Value is not in date format")</f>
        <v>.</v>
      </c>
      <c r="AZ1047239" s="5" t="str">
        <f aca="false">IF(AND(A1047239=A1047238,C1047239=C1047238)=TRUE(),IF(F1047239=F1047238,".","1"),".")</f>
        <v>.</v>
      </c>
      <c r="BA1047239" s="5" t="str">
        <f aca="false">IF(AND(_xlfn.ISFORMULA(R1047239),_xlfn.ISFORMULA(S1047239),_xlfn.ISFORMULA(T1047239))=TRUE(),".",1)</f>
        <v>.</v>
      </c>
      <c r="BB1047239" s="5" t="str">
        <f aca="false">IF(T1047239&lt;&gt;".",IF(T1047239&gt;S1047239,1,"."),".")</f>
        <v>.</v>
      </c>
      <c r="BC1047239" s="5" t="n">
        <f aca="false">IFERROR(VLOOKUP(B1047239,'[1]Share, Heavy Weapons to Ukraine'!B$1:AA$1048576,COLUMN('[1]Share, Heavy Weapons to Ukraine'!C1047248)-1,0),0)</f>
        <v>1</v>
      </c>
      <c r="BD1047239" s="5" t="n">
        <f aca="false">VLOOKUP(Sheet1!B1047239,'[1]Country Summary (€)'!B$1:F$1048576,COLUMN('[1]Country Summary (€)'!C1047249)-1,FALSE())</f>
        <v>0</v>
      </c>
      <c r="BE1047239" s="5" t="str">
        <f aca="false">IF(AND(AG1047239=1,D1047239="Military",H1047239&lt;&gt;"Not given")=TRUE(),IF(SUMIFS(#REF!,#REF!,A1047239)&gt;0,ABS((SUMIFS(#REF!,#REF!,A1047239)/VLOOKUP("USD",'[1]Exchange Rates'!B$1:C$1048576,2,0)))/S1047239,"."),".")</f>
        <v>.</v>
      </c>
      <c r="BF1047239" s="1" t="str">
        <f aca="false">IF(AND(AG1047239=1,D1047239="Military",H1047239&lt;&gt;"Not given")=TRUE(),IF(SUMIFS(#REF!,#REF!,A1047239)&gt;0,IF((ABS((SUMIFS(#REF!,#REF!,A1047239)/VLOOKUP("USD",'[1]Exchange Rates'!B$1:C$1048576,2,0)))/S1047239)&gt;1,(SUMIFS(#REF!,#REF!,A1047239)-S1047239)/S1047239,(S1047239-SUMIFS(#REF!,#REF!,A1047239))/SUMIFS(#REF!,#REF!,A1047239)),"."),".")</f>
        <v>.</v>
      </c>
      <c r="BG1047239" s="37" t="s">
        <v>491</v>
      </c>
      <c r="BH1047239" s="37" t="s">
        <v>491</v>
      </c>
      <c r="BI1047239" s="37" t="s">
        <v>491</v>
      </c>
      <c r="BJ1047239" s="37" t="s">
        <v>491</v>
      </c>
      <c r="BK1047239" s="37" t="s">
        <v>491</v>
      </c>
      <c r="BL1047239" s="37" t="s">
        <v>491</v>
      </c>
      <c r="BM1047239" s="37" t="s">
        <v>491</v>
      </c>
      <c r="BN1047239" s="37" t="s">
        <v>491</v>
      </c>
      <c r="BO1047239" s="37" t="s">
        <v>491</v>
      </c>
      <c r="BP1047239" s="37" t="s">
        <v>491</v>
      </c>
      <c r="BQ1047239" s="37" t="s">
        <v>491</v>
      </c>
      <c r="BR1047239" s="37" t="s">
        <v>491</v>
      </c>
      <c r="BS1047239" s="37" t="s">
        <v>491</v>
      </c>
      <c r="BT1047239" s="37" t="s">
        <v>491</v>
      </c>
      <c r="BU1047239" s="37" t="s">
        <v>491</v>
      </c>
      <c r="BV1047239" s="37" t="s">
        <v>491</v>
      </c>
      <c r="BW1047239" s="37" t="s">
        <v>491</v>
      </c>
      <c r="BX1047239" s="37" t="s">
        <v>491</v>
      </c>
    </row>
    <row r="1047240" customFormat="false" ht="15.75" hidden="false" customHeight="true" outlineLevel="0" collapsed="false">
      <c r="A1047240" s="37" t="s">
        <v>479</v>
      </c>
      <c r="B1047240" s="37" t="s">
        <v>57</v>
      </c>
      <c r="C1047240" s="92" t="n">
        <v>44977</v>
      </c>
      <c r="D1047240" s="37" t="s">
        <v>105</v>
      </c>
      <c r="E1047240" s="37" t="s">
        <v>370</v>
      </c>
      <c r="F1047240" s="37" t="s">
        <v>505</v>
      </c>
      <c r="G1047240" s="5" t="s">
        <v>61</v>
      </c>
      <c r="H1047240" s="39" t="n">
        <v>460000000</v>
      </c>
      <c r="I1047240" s="37" t="s">
        <v>498</v>
      </c>
      <c r="J1047240" s="7" t="str">
        <f aca="false">VLOOKUP($I1047240,'[1]Price List, Weapons &amp; Items'!B$1:C$1048576,2,0)</f>
        <v>Military equipment</v>
      </c>
      <c r="K1047240" s="7" t="str">
        <f aca="false">IF(I1047240=".",I1047240,VLOOKUP($I1047240,'[1]Price List, Weapons &amp; Items'!B$1:D$1048576,3,0))</f>
        <v>Military equipment</v>
      </c>
      <c r="L1047240" s="8" t="n">
        <f aca="false">VLOOKUP(I1047240,'[1]Price List, Weapons &amp; Items'!B$1:E$1048576,4,0)</f>
        <v>0</v>
      </c>
      <c r="M1047240" s="9" t="s">
        <v>166</v>
      </c>
      <c r="N1047240" s="9" t="s">
        <v>166</v>
      </c>
      <c r="O1047240" s="9" t="str">
        <f aca="false">VLOOKUP($I1047240,'[1]Price List, Weapons &amp; Items'!B$1:G$1048576,6,0)</f>
        <v>.</v>
      </c>
      <c r="P1047240" s="6" t="str">
        <f aca="false">IF(TYPE(M1047240)=1,IF(TYPE(O1047240)=1,M1047240*O1047240,"No price"),".")</f>
        <v>.</v>
      </c>
      <c r="Q1047240" s="6" t="str">
        <f aca="false">IF(TYPE(N1047240)=1,IF(TYPE(O1047240)=1,N1047240*O1047240,"No price"),".")</f>
        <v>.</v>
      </c>
      <c r="R1047240" s="6" t="str">
        <f aca="false">IF(AG1047240=1,IF(H1047240&lt;&gt;"Not given",H1047240,IF(TYPE(H1047240)=2,IF(SUMIFS(#REF!,#REF!,A1047240)&gt;0,SUMIFS(#REF!,#REF!,A1047240),"."),"Format error")),"")</f>
        <v/>
      </c>
      <c r="S1047240" s="6" t="str">
        <f aca="false">IF(AND(AG1047240=1,R1047240&lt;&gt;".")=TRUE(),R1047240/VLOOKUP(G1047240,'[1]Exchange Rates'!B$1:C$1048576,2,0),IF(R1047240=".",".",""))</f>
        <v/>
      </c>
      <c r="T1047240" s="6" t="str">
        <f aca="false">IF(AG1047240=1,IF(AI1047240="Value is not given at all",".",IF(AI1047240="Value is given by the source",S1047240,IF(AI1047240="Value is calculated with prices",(IF(SUMIFS(#REF!,#REF!,A1047240)&gt;0,SUMIFS(#REF!,#REF!,A1047240),"."))/VLOOKUP("USD",'[1]Exchange Rates'!B$1:C$1048576,2,0),"Error with coding"))),"")</f>
        <v/>
      </c>
      <c r="U1047240" s="43" t="s">
        <v>63</v>
      </c>
      <c r="V1047240" s="34" t="s">
        <v>506</v>
      </c>
      <c r="W1047240" s="34" t="s">
        <v>108</v>
      </c>
      <c r="X1047240" s="37" t="s">
        <v>62</v>
      </c>
      <c r="Y1047240" s="37" t="s">
        <v>62</v>
      </c>
      <c r="Z1047240" s="43" t="n">
        <v>0</v>
      </c>
      <c r="AA1047240" s="43" t="n">
        <v>0</v>
      </c>
      <c r="AB1047240" s="5" t="n">
        <f aca="false">IF(AND(D1047240="Humanitarian", AE1047240&lt;&gt;"."), 1, 0)</f>
        <v>0</v>
      </c>
      <c r="AC1047240" s="5" t="n">
        <f aca="false">IF(OR(M1047240="undisclosed", M1047240="."), 0, IF(M1047240=N1047240, 1, 0))</f>
        <v>0</v>
      </c>
      <c r="AD1047240" s="5" t="n">
        <v>0</v>
      </c>
      <c r="AE1047240" s="37" t="s">
        <v>62</v>
      </c>
      <c r="AF1047240" s="12" t="str">
        <f aca="false">""</f>
        <v/>
      </c>
      <c r="AG1047240" s="36" t="n">
        <v>0</v>
      </c>
      <c r="AH1047240" s="43" t="s">
        <v>66</v>
      </c>
      <c r="AI1047240" s="43" t="s">
        <v>67</v>
      </c>
      <c r="AJ1047240" s="36" t="n">
        <v>1</v>
      </c>
      <c r="AK1047240" s="36" t="n">
        <v>14</v>
      </c>
      <c r="AL1047240" s="36" t="n">
        <v>0</v>
      </c>
      <c r="AM1047240" s="36" t="n">
        <f aca="false">IF(OR(AN1047240="2022-2023",AN1047240=2022), 1, 0)</f>
        <v>1</v>
      </c>
      <c r="AN1047240" s="36" t="s">
        <v>68</v>
      </c>
      <c r="AO1047240" s="36" t="n">
        <f aca="false">VLOOKUP($I1047240,'[1]Price List, Weapons &amp; Items'!B$1:F$1048576,5,0)</f>
        <v>0</v>
      </c>
      <c r="AP1047240" s="36" t="n">
        <f aca="false">IF(AND(AO1047240=1,M1047240="undisclosed")=TRUE(),1,0)</f>
        <v>0</v>
      </c>
      <c r="AQ1047240" s="36" t="n">
        <f aca="false">IF(AND(AO1047240=1,N1047240="undisclosed")=TRUE(),1,0)</f>
        <v>0</v>
      </c>
      <c r="AR1047240" s="36" t="n">
        <f aca="false">IFERROR(IF(SEARCH("ammuni",I1047240,1)&gt;0,1,0),0)</f>
        <v>0</v>
      </c>
      <c r="AS1047240" s="5" t="str">
        <f aca="false">VLOOKUP($I1047240,'[1]Price List, Weapons &amp; Items'!B$1:L$1048576,COLUMN('[1]Price List, Weapons &amp; Items'!$J$11)-1,0)</f>
        <v>.</v>
      </c>
      <c r="AT1047240" s="5" t="str">
        <f aca="false">IF(I1047240=".",".",VLOOKUP($I1047240,'[1]Price List, Weapons &amp; Items'!B$1:J$1048576,3,0))</f>
        <v>Military equipment</v>
      </c>
      <c r="AU1047240" s="13" t="str">
        <f aca="true">IF(AG1047240=1,(OFFSET(I1047240,0,0,COUNTIF(#REF!,A1047240),1)),"")</f>
        <v/>
      </c>
      <c r="AV1047240" s="5" t="str">
        <f aca="false">VLOOKUP($I1047240,'[1]Price List, Weapons &amp; Items'!B$1:L$1048576,COLUMN('[1]Price List, Weapons &amp; Items'!$L$11)-1,0)</f>
        <v>no price, 0 count</v>
      </c>
      <c r="AW1047240" s="5" t="n">
        <f aca="false">IF(U1047240="Yes",1,0)</f>
        <v>1</v>
      </c>
      <c r="AX1047240" s="5" t="n">
        <f aca="false">IF(D1047240="Military",IF(OR(IFERROR(SEARCH("equipment",E1047240,1),0)&gt;0,IFERROR(SEARCH("weapons",E1047240,1),0)&gt;0),1,0),0)</f>
        <v>1</v>
      </c>
      <c r="AY1047240" s="5" t="str">
        <f aca="false">IFERROR(IF(VALUE(TEXT(C1047240,"mm"))=IF(AK1047240&gt;12,AK1047240-12,AK1047240),".",IF(TEXT(C1047240,"mm")="01",".",1)),"Value is not in date format")</f>
        <v>.</v>
      </c>
      <c r="AZ1047240" s="5" t="str">
        <f aca="false">IF(AND(A1047240=A1047239,C1047240=C1047239)=TRUE(),IF(F1047240=F1047239,".","1"),".")</f>
        <v>.</v>
      </c>
      <c r="BA1047240" s="5" t="str">
        <f aca="false">IF(AND(_xlfn.ISFORMULA(R1047240),_xlfn.ISFORMULA(S1047240),_xlfn.ISFORMULA(T1047240))=TRUE(),".",1)</f>
        <v>.</v>
      </c>
      <c r="BB1047240" s="5" t="str">
        <f aca="false">IF(T1047240&lt;&gt;".",IF(T1047240&gt;S1047240,1,"."),".")</f>
        <v>.</v>
      </c>
      <c r="BC1047240" s="5" t="n">
        <f aca="false">IFERROR(VLOOKUP(B1047240,'[1]Share, Heavy Weapons to Ukraine'!B$1:AA$1048576,COLUMN('[1]Share, Heavy Weapons to Ukraine'!C1047249)-1,0),0)</f>
        <v>1</v>
      </c>
      <c r="BD1047240" s="5" t="n">
        <f aca="false">VLOOKUP(Sheet1!B1047240,'[1]Country Summary (€)'!B$1:F$1048576,COLUMN('[1]Country Summary (€)'!C1047250)-1,FALSE())</f>
        <v>0</v>
      </c>
      <c r="BE1047240" s="5" t="str">
        <f aca="false">IF(AND(AG1047240=1,D1047240="Military",H1047240&lt;&gt;"Not given")=TRUE(),IF(SUMIFS(#REF!,#REF!,A1047240)&gt;0,ABS((SUMIFS(#REF!,#REF!,A1047240)/VLOOKUP("USD",'[1]Exchange Rates'!B$1:C$1048576,2,0)))/S1047240,"."),".")</f>
        <v>.</v>
      </c>
      <c r="BF1047240" s="1" t="str">
        <f aca="false">IF(AND(AG1047240=1,D1047240="Military",H1047240&lt;&gt;"Not given")=TRUE(),IF(SUMIFS(#REF!,#REF!,A1047240)&gt;0,IF((ABS((SUMIFS(#REF!,#REF!,A1047240)/VLOOKUP("USD",'[1]Exchange Rates'!B$1:C$1048576,2,0)))/S1047240)&gt;1,(SUMIFS(#REF!,#REF!,A1047240)-S1047240)/S1047240,(S1047240-SUMIFS(#REF!,#REF!,A1047240))/SUMIFS(#REF!,#REF!,A1047240)),"."),".")</f>
        <v>.</v>
      </c>
      <c r="BG1047240" s="37" t="s">
        <v>491</v>
      </c>
      <c r="BH1047240" s="37" t="s">
        <v>491</v>
      </c>
      <c r="BI1047240" s="37" t="s">
        <v>491</v>
      </c>
      <c r="BJ1047240" s="37" t="s">
        <v>491</v>
      </c>
      <c r="BK1047240" s="37" t="s">
        <v>491</v>
      </c>
      <c r="BL1047240" s="37" t="s">
        <v>491</v>
      </c>
      <c r="BM1047240" s="37" t="s">
        <v>491</v>
      </c>
      <c r="BN1047240" s="37" t="s">
        <v>491</v>
      </c>
      <c r="BO1047240" s="37" t="s">
        <v>491</v>
      </c>
      <c r="BP1047240" s="37" t="s">
        <v>491</v>
      </c>
      <c r="BQ1047240" s="37" t="s">
        <v>491</v>
      </c>
      <c r="BR1047240" s="37" t="s">
        <v>491</v>
      </c>
      <c r="BS1047240" s="37" t="s">
        <v>491</v>
      </c>
      <c r="BT1047240" s="37" t="s">
        <v>491</v>
      </c>
      <c r="BU1047240" s="37" t="s">
        <v>491</v>
      </c>
      <c r="BV1047240" s="37" t="s">
        <v>491</v>
      </c>
      <c r="BW1047240" s="37" t="s">
        <v>491</v>
      </c>
      <c r="BX1047240" s="37" t="s">
        <v>491</v>
      </c>
    </row>
    <row r="1047241" customFormat="false" ht="15.75" hidden="false" customHeight="true" outlineLevel="0" collapsed="false">
      <c r="A1047241" s="37" t="s">
        <v>479</v>
      </c>
      <c r="B1047241" s="37" t="s">
        <v>57</v>
      </c>
      <c r="C1047241" s="92" t="n">
        <v>44988</v>
      </c>
      <c r="D1047241" s="37" t="s">
        <v>105</v>
      </c>
      <c r="E1047241" s="37" t="s">
        <v>370</v>
      </c>
      <c r="F1047241" s="37" t="s">
        <v>511</v>
      </c>
      <c r="G1047241" s="5" t="s">
        <v>61</v>
      </c>
      <c r="H1047241" s="39" t="n">
        <v>400000000</v>
      </c>
      <c r="I1047241" s="37" t="s">
        <v>282</v>
      </c>
      <c r="J1047241" s="7" t="str">
        <f aca="false">VLOOKUP($I1047241,'[1]Price List, Weapons &amp; Items'!B$1:C$1048576,2,0)</f>
        <v>Ammunition for Heavy Weapon</v>
      </c>
      <c r="K1047241" s="7" t="str">
        <f aca="false">IF(I1047241=".",I1047241,VLOOKUP($I1047241,'[1]Price List, Weapons &amp; Items'!B$1:D$1048576,3,0))</f>
        <v>Missile</v>
      </c>
      <c r="L1047241" s="8" t="n">
        <f aca="false">VLOOKUP(I1047241,'[1]Price List, Weapons &amp; Items'!B$1:E$1048576,4,0)</f>
        <v>0</v>
      </c>
      <c r="M1047241" s="9" t="s">
        <v>166</v>
      </c>
      <c r="N1047241" s="9" t="s">
        <v>166</v>
      </c>
      <c r="O1047241" s="9" t="n">
        <f aca="false">VLOOKUP($I1047241,'[1]Price List, Weapons &amp; Items'!B$1:G$1048576,6,0)</f>
        <v>1090000</v>
      </c>
      <c r="P1047241" s="6" t="str">
        <f aca="false">IF(TYPE(M1047241)=1,IF(TYPE(O1047241)=1,M1047241*O1047241,"No price"),".")</f>
        <v>.</v>
      </c>
      <c r="Q1047241" s="6" t="str">
        <f aca="false">IF(TYPE(N1047241)=1,IF(TYPE(O1047241)=1,N1047241*O1047241,"No price"),".")</f>
        <v>.</v>
      </c>
      <c r="R1047241" s="6" t="str">
        <f aca="false">IF(AG1047241=1,IF(H1047241&lt;&gt;"Not given",H1047241,IF(TYPE(H1047241)=2,IF(SUMIFS(#REF!,#REF!,A1047241)&gt;0,SUMIFS(#REF!,#REF!,A1047241),"."),"Format error")),"")</f>
        <v/>
      </c>
      <c r="S1047241" s="6" t="str">
        <f aca="false">IF(AND(AG1047241=1,R1047241&lt;&gt;".")=TRUE(),R1047241/VLOOKUP(G1047241,'[1]Exchange Rates'!B$1:C$1048576,2,0),IF(R1047241=".",".",""))</f>
        <v/>
      </c>
      <c r="T1047241" s="6" t="str">
        <f aca="false">IF(AG1047241=1,IF(AI1047241="Value is not given at all",".",IF(AI1047241="Value is given by the source",S1047241,IF(AI1047241="Value is calculated with prices",(IF(SUMIFS(#REF!,#REF!,A1047241)&gt;0,SUMIFS(#REF!,#REF!,A1047241),"."))/VLOOKUP("USD",'[1]Exchange Rates'!B$1:C$1048576,2,0),"Error with coding"))),"")</f>
        <v/>
      </c>
      <c r="U1047241" s="43" t="s">
        <v>63</v>
      </c>
      <c r="V1047241" s="34" t="s">
        <v>512</v>
      </c>
      <c r="W1047241" s="34" t="s">
        <v>513</v>
      </c>
      <c r="X1047241" s="37" t="s">
        <v>62</v>
      </c>
      <c r="Y1047241" s="37" t="s">
        <v>62</v>
      </c>
      <c r="Z1047241" s="43" t="n">
        <v>0</v>
      </c>
      <c r="AA1047241" s="43" t="n">
        <v>1</v>
      </c>
      <c r="AB1047241" s="5" t="n">
        <f aca="false">IF(AND(D1047241="Humanitarian", AE1047241&lt;&gt;"."), 1, 0)</f>
        <v>0</v>
      </c>
      <c r="AC1047241" s="5" t="n">
        <f aca="false">IF(OR(M1047241="undisclosed", M1047241="."), 0, IF(M1047241=N1047241, 1, 0))</f>
        <v>0</v>
      </c>
      <c r="AD1047241" s="5" t="n">
        <v>0</v>
      </c>
      <c r="AE1047241" s="37" t="s">
        <v>62</v>
      </c>
      <c r="AF1047241" s="12" t="str">
        <f aca="false">""</f>
        <v/>
      </c>
      <c r="AG1047241" s="36" t="n">
        <v>0</v>
      </c>
      <c r="AH1047241" s="43" t="s">
        <v>66</v>
      </c>
      <c r="AI1047241" s="43" t="s">
        <v>67</v>
      </c>
      <c r="AJ1047241" s="36" t="n">
        <v>1</v>
      </c>
      <c r="AK1047241" s="36" t="n">
        <v>15</v>
      </c>
      <c r="AL1047241" s="36" t="n">
        <v>0</v>
      </c>
      <c r="AM1047241" s="36" t="n">
        <f aca="false">IF(OR(AN1047241="2022-2023",AN1047241=2022), 1, 0)</f>
        <v>1</v>
      </c>
      <c r="AN1047241" s="36" t="s">
        <v>68</v>
      </c>
      <c r="AO1047241" s="36" t="n">
        <f aca="false">VLOOKUP($I1047241,'[1]Price List, Weapons &amp; Items'!B$1:F$1048576,5,0)</f>
        <v>0</v>
      </c>
      <c r="AP1047241" s="36" t="n">
        <f aca="false">IF(AND(AO1047241=1,M1047241="undisclosed")=TRUE(),1,0)</f>
        <v>0</v>
      </c>
      <c r="AQ1047241" s="36" t="n">
        <f aca="false">IF(AND(AO1047241=1,N1047241="undisclosed")=TRUE(),1,0)</f>
        <v>0</v>
      </c>
      <c r="AR1047241" s="36" t="n">
        <f aca="false">IFERROR(IF(SEARCH("ammuni",I1047241,1)&gt;0,1,0),0)</f>
        <v>0</v>
      </c>
      <c r="AS1047241" s="5" t="str">
        <f aca="false">VLOOKUP($I1047241,'[1]Price List, Weapons &amp; Items'!B$1:L$1048576,COLUMN('[1]Price List, Weapons &amp; Items'!$J$11)-1,0)</f>
        <v>Miscellaneous</v>
      </c>
      <c r="AT1047241" s="5" t="str">
        <f aca="false">IF(I1047241=".",".",VLOOKUP($I1047241,'[1]Price List, Weapons &amp; Items'!B$1:J$1048576,3,0))</f>
        <v>Missile</v>
      </c>
      <c r="AU1047241" s="13" t="str">
        <f aca="true">IF(AG1047241=1,(OFFSET(I1047241,0,0,COUNTIF(#REF!,A1047241),1)),"")</f>
        <v/>
      </c>
      <c r="AV1047241" s="5" t="str">
        <f aca="false">VLOOKUP($I1047241,'[1]Price List, Weapons &amp; Items'!B$1:L$1048576,COLUMN('[1]Price List, Weapons &amp; Items'!$L$11)-1,0)</f>
        <v>no price, 0 count</v>
      </c>
      <c r="AW1047241" s="5" t="n">
        <f aca="false">IF(U1047241="Yes",1,0)</f>
        <v>1</v>
      </c>
      <c r="AX1047241" s="5" t="n">
        <f aca="false">IF(D1047241="Military",IF(OR(IFERROR(SEARCH("equipment",E1047241,1),0)&gt;0,IFERROR(SEARCH("weapons",E1047241,1),0)&gt;0),1,0),0)</f>
        <v>1</v>
      </c>
      <c r="AY1047241" s="5" t="str">
        <f aca="false">IFERROR(IF(VALUE(TEXT(C1047241,"mm"))=IF(AK1047241&gt;12,AK1047241-12,AK1047241),".",IF(TEXT(C1047241,"mm")="01",".",1)),"Value is not in date format")</f>
        <v>.</v>
      </c>
      <c r="AZ1047241" s="5" t="str">
        <f aca="false">IF(AND(A1047241=A1047240,C1047241=C1047240)=TRUE(),IF(F1047241=F1047240,".","1"),".")</f>
        <v>.</v>
      </c>
      <c r="BA1047241" s="5" t="str">
        <f aca="false">IF(AND(_xlfn.ISFORMULA(R1047241),_xlfn.ISFORMULA(S1047241),_xlfn.ISFORMULA(T1047241))=TRUE(),".",1)</f>
        <v>.</v>
      </c>
      <c r="BB1047241" s="5" t="str">
        <f aca="false">IF(T1047241&lt;&gt;".",IF(T1047241&gt;S1047241,1,"."),".")</f>
        <v>.</v>
      </c>
      <c r="BC1047241" s="5" t="n">
        <f aca="false">IFERROR(VLOOKUP(B1047241,'[1]Share, Heavy Weapons to Ukraine'!B$1:AA$1048576,COLUMN('[1]Share, Heavy Weapons to Ukraine'!C1047250)-1,0),0)</f>
        <v>1</v>
      </c>
      <c r="BD1047241" s="5" t="n">
        <f aca="false">VLOOKUP(Sheet1!B1047241,'[1]Country Summary (€)'!B$1:F$1048576,COLUMN('[1]Country Summary (€)'!C1047251)-1,FALSE())</f>
        <v>0</v>
      </c>
      <c r="BE1047241" s="5" t="str">
        <f aca="false">IF(AND(AG1047241=1,D1047241="Military",H1047241&lt;&gt;"Not given")=TRUE(),IF(SUMIFS(#REF!,#REF!,A1047241)&gt;0,ABS((SUMIFS(#REF!,#REF!,A1047241)/VLOOKUP("USD",'[1]Exchange Rates'!B$1:C$1048576,2,0)))/S1047241,"."),".")</f>
        <v>.</v>
      </c>
      <c r="BF1047241" s="1" t="str">
        <f aca="false">IF(AND(AG1047241=1,D1047241="Military",H1047241&lt;&gt;"Not given")=TRUE(),IF(SUMIFS(#REF!,#REF!,A1047241)&gt;0,IF((ABS((SUMIFS(#REF!,#REF!,A1047241)/VLOOKUP("USD",'[1]Exchange Rates'!B$1:C$1048576,2,0)))/S1047241)&gt;1,(SUMIFS(#REF!,#REF!,A1047241)-S1047241)/S1047241,(S1047241-SUMIFS(#REF!,#REF!,A1047241))/SUMIFS(#REF!,#REF!,A1047241)),"."),".")</f>
        <v>.</v>
      </c>
      <c r="BG1047241" s="37"/>
      <c r="BH1047241" s="37"/>
      <c r="BI1047241" s="37"/>
      <c r="BJ1047241" s="37"/>
      <c r="BK1047241" s="37"/>
      <c r="BL1047241" s="37"/>
      <c r="BM1047241" s="37"/>
      <c r="BN1047241" s="37"/>
      <c r="BO1047241" s="37"/>
      <c r="BP1047241" s="37"/>
      <c r="BQ1047241" s="37"/>
      <c r="BR1047241" s="37"/>
      <c r="BS1047241" s="37"/>
      <c r="BT1047241" s="37"/>
      <c r="BU1047241" s="37"/>
      <c r="BV1047241" s="37"/>
      <c r="BW1047241" s="37"/>
      <c r="BX1047241" s="37"/>
    </row>
    <row r="1047242" customFormat="false" ht="15.75" hidden="false" customHeight="true" outlineLevel="0" collapsed="false">
      <c r="A1047242" s="37" t="s">
        <v>479</v>
      </c>
      <c r="B1047242" s="37" t="s">
        <v>57</v>
      </c>
      <c r="C1047242" s="92" t="n">
        <v>44988</v>
      </c>
      <c r="D1047242" s="37" t="s">
        <v>105</v>
      </c>
      <c r="E1047242" s="37" t="s">
        <v>370</v>
      </c>
      <c r="F1047242" s="37" t="s">
        <v>511</v>
      </c>
      <c r="G1047242" s="5" t="s">
        <v>61</v>
      </c>
      <c r="H1047242" s="39" t="n">
        <v>400000000</v>
      </c>
      <c r="I1047242" s="37" t="s">
        <v>239</v>
      </c>
      <c r="J1047242" s="7" t="str">
        <f aca="false">VLOOKUP($I1047242,'[1]Price List, Weapons &amp; Items'!B$1:C$1048576,2,0)</f>
        <v>Ammunition for heavy weapon</v>
      </c>
      <c r="K1047242" s="7" t="str">
        <f aca="false">IF(I1047242=".",I1047242,VLOOKUP($I1047242,'[1]Price List, Weapons &amp; Items'!B$1:D$1048576,3,0))</f>
        <v>105mm howitzer ammunition</v>
      </c>
      <c r="L1047242" s="8" t="n">
        <f aca="false">VLOOKUP(I1047242,'[1]Price List, Weapons &amp; Items'!B$1:E$1048576,4,0)</f>
        <v>0</v>
      </c>
      <c r="M1047242" s="9" t="n">
        <v>20000</v>
      </c>
      <c r="N1047242" s="9" t="s">
        <v>166</v>
      </c>
      <c r="O1047242" s="9" t="n">
        <f aca="false">VLOOKUP($I1047242,'[1]Price List, Weapons &amp; Items'!B$1:G$1048576,6,0)</f>
        <v>400</v>
      </c>
      <c r="P1047242" s="6" t="str">
        <f aca="false">IF(TYPE(M1047242)=1,IF(TYPE(O1047242)=1,M1047242*O1047242,"No price"),".")</f>
        <v>No price</v>
      </c>
      <c r="Q1047242" s="6" t="str">
        <f aca="false">IF(TYPE(N1047242)=1,IF(TYPE(O1047242)=1,N1047242*O1047242,"No price"),".")</f>
        <v>.</v>
      </c>
      <c r="R1047242" s="6" t="str">
        <f aca="false">IF(AG1047242=1,IF(H1047242&lt;&gt;"Not given",H1047242,IF(TYPE(H1047242)=2,IF(SUMIFS(#REF!,#REF!,A1047242)&gt;0,SUMIFS(#REF!,#REF!,A1047242),"."),"Format error")),"")</f>
        <v/>
      </c>
      <c r="S1047242" s="6" t="str">
        <f aca="false">IF(AND(AG1047242=1,R1047242&lt;&gt;".")=TRUE(),R1047242/VLOOKUP(G1047242,'[1]Exchange Rates'!B$1:C$1048576,2,0),IF(R1047242=".",".",""))</f>
        <v/>
      </c>
      <c r="T1047242" s="6" t="str">
        <f aca="false">IF(AG1047242=1,IF(AI1047242="Value is not given at all",".",IF(AI1047242="Value is given by the source",S1047242,IF(AI1047242="Value is calculated with prices",(IF(SUMIFS(#REF!,#REF!,A1047242)&gt;0,SUMIFS(#REF!,#REF!,A1047242),"."))/VLOOKUP("USD",'[1]Exchange Rates'!B$1:C$1048576,2,0),"Error with coding"))),"")</f>
        <v/>
      </c>
      <c r="U1047242" s="43" t="s">
        <v>63</v>
      </c>
      <c r="V1047242" s="34" t="s">
        <v>512</v>
      </c>
      <c r="W1047242" s="34" t="s">
        <v>513</v>
      </c>
      <c r="X1047242" s="37" t="s">
        <v>62</v>
      </c>
      <c r="Y1047242" s="37" t="s">
        <v>62</v>
      </c>
      <c r="Z1047242" s="43" t="n">
        <v>0</v>
      </c>
      <c r="AA1047242" s="43" t="n">
        <v>1</v>
      </c>
      <c r="AB1047242" s="5" t="n">
        <f aca="false">IF(AND(D1047242="Humanitarian", AE1047242&lt;&gt;"."), 1, 0)</f>
        <v>0</v>
      </c>
      <c r="AC1047242" s="5" t="n">
        <f aca="false">IF(OR(M1047242="undisclosed", M1047242="."), 0, IF(M1047242=N1047242, 1, 0))</f>
        <v>0</v>
      </c>
      <c r="AD1047242" s="5" t="n">
        <v>0</v>
      </c>
      <c r="AE1047242" s="37" t="s">
        <v>62</v>
      </c>
      <c r="AF1047242" s="12" t="str">
        <f aca="false">""</f>
        <v/>
      </c>
      <c r="AG1047242" s="36" t="n">
        <v>0</v>
      </c>
      <c r="AH1047242" s="43" t="s">
        <v>66</v>
      </c>
      <c r="AI1047242" s="43" t="s">
        <v>67</v>
      </c>
      <c r="AJ1047242" s="36" t="n">
        <v>1</v>
      </c>
      <c r="AK1047242" s="36" t="n">
        <v>15</v>
      </c>
      <c r="AL1047242" s="36" t="n">
        <v>0</v>
      </c>
      <c r="AM1047242" s="36" t="n">
        <f aca="false">IF(OR(AN1047242="2022-2023",AN1047242=2022), 1, 0)</f>
        <v>1</v>
      </c>
      <c r="AN1047242" s="36" t="s">
        <v>68</v>
      </c>
      <c r="AO1047242" s="36" t="n">
        <f aca="false">VLOOKUP($I1047242,'[1]Price List, Weapons &amp; Items'!B$1:F$1048576,5,0)</f>
        <v>0</v>
      </c>
      <c r="AP1047242" s="36" t="n">
        <f aca="false">IF(AND(AO1047242=1,M1047242="undisclosed")=TRUE(),1,0)</f>
        <v>0</v>
      </c>
      <c r="AQ1047242" s="36" t="n">
        <f aca="false">IF(AND(AO1047242=1,N1047242="undisclosed")=TRUE(),1,0)</f>
        <v>0</v>
      </c>
      <c r="AR1047242" s="36" t="n">
        <f aca="false">IFERROR(IF(SEARCH("ammuni",I1047242,1)&gt;0,1,0),0)</f>
        <v>0</v>
      </c>
      <c r="AS1047242" s="5" t="str">
        <f aca="false">VLOOKUP($I1047242,'[1]Price List, Weapons &amp; Items'!B$1:L$1048576,COLUMN('[1]Price List, Weapons &amp; Items'!$J$11)-1,0)</f>
        <v>Military media (incl. websites)</v>
      </c>
      <c r="AT1047242" s="5" t="str">
        <f aca="false">IF(I1047242=".",".",VLOOKUP($I1047242,'[1]Price List, Weapons &amp; Items'!B$1:J$1048576,3,0))</f>
        <v>105mm howitzer ammunition</v>
      </c>
      <c r="AU1047242" s="13" t="str">
        <f aca="true">IF(AG1047242=1,(OFFSET(I1047242,0,0,COUNTIF(#REF!,A1047242),1)),"")</f>
        <v/>
      </c>
      <c r="AV1047242" s="5" t="n">
        <f aca="false">VLOOKUP($I1047242,'[1]Price List, Weapons &amp; Items'!B$1:L$1048576,COLUMN('[1]Price List, Weapons &amp; Items'!$L$11)-1,0)</f>
        <v>0</v>
      </c>
      <c r="AW1047242" s="5" t="n">
        <f aca="false">IF(U1047242="Yes",1,0)</f>
        <v>1</v>
      </c>
      <c r="AX1047242" s="5" t="n">
        <f aca="false">IF(D1047242="Military",IF(OR(IFERROR(SEARCH("equipment",E1047242,1),0)&gt;0,IFERROR(SEARCH("weapons",E1047242,1),0)&gt;0),1,0),0)</f>
        <v>1</v>
      </c>
      <c r="AY1047242" s="5" t="str">
        <f aca="false">IFERROR(IF(VALUE(TEXT(C1047242,"mm"))=IF(AK1047242&gt;12,AK1047242-12,AK1047242),".",IF(TEXT(C1047242,"mm")="01",".",1)),"Value is not in date format")</f>
        <v>.</v>
      </c>
      <c r="AZ1047242" s="5" t="str">
        <f aca="false">IF(AND(A1047242=A1047241,C1047242=C1047241)=TRUE(),IF(F1047242=F1047241,".","1"),".")</f>
        <v>.</v>
      </c>
      <c r="BA1047242" s="5" t="str">
        <f aca="false">IF(AND(_xlfn.ISFORMULA(R1047242),_xlfn.ISFORMULA(S1047242),_xlfn.ISFORMULA(T1047242))=TRUE(),".",1)</f>
        <v>.</v>
      </c>
      <c r="BB1047242" s="5" t="str">
        <f aca="false">IF(T1047242&lt;&gt;".",IF(T1047242&gt;S1047242,1,"."),".")</f>
        <v>.</v>
      </c>
      <c r="BC1047242" s="5" t="n">
        <f aca="false">IFERROR(VLOOKUP(B1047242,'[1]Share, Heavy Weapons to Ukraine'!B$1:AA$1048576,COLUMN('[1]Share, Heavy Weapons to Ukraine'!C1047251)-1,0),0)</f>
        <v>1</v>
      </c>
      <c r="BD1047242" s="5" t="n">
        <f aca="false">VLOOKUP(Sheet1!B1047242,'[1]Country Summary (€)'!B$1:F$1048576,COLUMN('[1]Country Summary (€)'!C1047252)-1,FALSE())</f>
        <v>0</v>
      </c>
      <c r="BE1047242" s="5" t="str">
        <f aca="false">IF(AND(AG1047242=1,D1047242="Military",H1047242&lt;&gt;"Not given")=TRUE(),IF(SUMIFS(#REF!,#REF!,A1047242)&gt;0,ABS((SUMIFS(#REF!,#REF!,A1047242)/VLOOKUP("USD",'[1]Exchange Rates'!B$1:C$1048576,2,0)))/S1047242,"."),".")</f>
        <v>.</v>
      </c>
      <c r="BF1047242" s="1" t="str">
        <f aca="false">IF(AND(AG1047242=1,D1047242="Military",H1047242&lt;&gt;"Not given")=TRUE(),IF(SUMIFS(#REF!,#REF!,A1047242)&gt;0,IF((ABS((SUMIFS(#REF!,#REF!,A1047242)/VLOOKUP("USD",'[1]Exchange Rates'!B$1:C$1048576,2,0)))/S1047242)&gt;1,(SUMIFS(#REF!,#REF!,A1047242)-S1047242)/S1047242,(S1047242-SUMIFS(#REF!,#REF!,A1047242))/SUMIFS(#REF!,#REF!,A1047242)),"."),".")</f>
        <v>.</v>
      </c>
      <c r="BG1047242" s="37"/>
      <c r="BH1047242" s="37"/>
      <c r="BI1047242" s="37"/>
      <c r="BJ1047242" s="37"/>
      <c r="BK1047242" s="37"/>
      <c r="BL1047242" s="37"/>
      <c r="BM1047242" s="37"/>
      <c r="BN1047242" s="37"/>
      <c r="BO1047242" s="37"/>
      <c r="BP1047242" s="37"/>
      <c r="BQ1047242" s="37"/>
      <c r="BR1047242" s="37"/>
      <c r="BS1047242" s="37"/>
      <c r="BT1047242" s="37"/>
      <c r="BU1047242" s="37"/>
      <c r="BV1047242" s="37"/>
      <c r="BW1047242" s="37"/>
      <c r="BX1047242" s="37"/>
    </row>
    <row r="1047243" customFormat="false" ht="15.75" hidden="false" customHeight="true" outlineLevel="0" collapsed="false">
      <c r="A1047243" s="37" t="s">
        <v>479</v>
      </c>
      <c r="B1047243" s="37" t="s">
        <v>57</v>
      </c>
      <c r="C1047243" s="92" t="n">
        <v>44988</v>
      </c>
      <c r="D1047243" s="37" t="s">
        <v>105</v>
      </c>
      <c r="E1047243" s="37" t="s">
        <v>370</v>
      </c>
      <c r="F1047243" s="37" t="s">
        <v>511</v>
      </c>
      <c r="G1047243" s="5" t="s">
        <v>61</v>
      </c>
      <c r="H1047243" s="39" t="n">
        <v>400000000</v>
      </c>
      <c r="I1047243" s="37" t="s">
        <v>147</v>
      </c>
      <c r="J1047243" s="7" t="str">
        <f aca="false">VLOOKUP($I1047243,'[1]Price List, Weapons &amp; Items'!B$1:C$1048576,2,0)</f>
        <v>Ammunition for heavy weapon</v>
      </c>
      <c r="K1047243" s="7" t="str">
        <f aca="false">IF(I1047243=".",I1047243,VLOOKUP($I1047243,'[1]Price List, Weapons &amp; Items'!B$1:D$1048576,3,0))</f>
        <v>155mm howitzer ammunition</v>
      </c>
      <c r="L1047243" s="8" t="n">
        <f aca="false">VLOOKUP(I1047243,'[1]Price List, Weapons &amp; Items'!B$1:E$1048576,4,0)</f>
        <v>0</v>
      </c>
      <c r="M1047243" s="9" t="n">
        <v>100000</v>
      </c>
      <c r="N1047243" s="9" t="s">
        <v>166</v>
      </c>
      <c r="O1047243" s="9" t="n">
        <f aca="false">VLOOKUP($I1047243,'[1]Price List, Weapons &amp; Items'!B$1:G$1048576,6,0)</f>
        <v>3800</v>
      </c>
      <c r="P1047243" s="6" t="str">
        <f aca="false">IF(TYPE(M1047243)=1,IF(TYPE(O1047243)=1,M1047243*O1047243,"No price"),".")</f>
        <v>No price</v>
      </c>
      <c r="Q1047243" s="6" t="str">
        <f aca="false">IF(TYPE(N1047243)=1,IF(TYPE(O1047243)=1,N1047243*O1047243,"No price"),".")</f>
        <v>.</v>
      </c>
      <c r="R1047243" s="6" t="str">
        <f aca="false">IF(AG1047243=1,IF(H1047243&lt;&gt;"Not given",H1047243,IF(TYPE(H1047243)=2,IF(SUMIFS(#REF!,#REF!,A1047243)&gt;0,SUMIFS(#REF!,#REF!,A1047243),"."),"Format error")),"")</f>
        <v/>
      </c>
      <c r="S1047243" s="6" t="str">
        <f aca="false">IF(AND(AG1047243=1,R1047243&lt;&gt;".")=TRUE(),R1047243/VLOOKUP(G1047243,'[1]Exchange Rates'!B$1:C$1048576,2,0),IF(R1047243=".",".",""))</f>
        <v/>
      </c>
      <c r="T1047243" s="6" t="str">
        <f aca="false">IF(AG1047243=1,IF(AI1047243="Value is not given at all",".",IF(AI1047243="Value is given by the source",S1047243,IF(AI1047243="Value is calculated with prices",(IF(SUMIFS(#REF!,#REF!,A1047243)&gt;0,SUMIFS(#REF!,#REF!,A1047243),"."))/VLOOKUP("USD",'[1]Exchange Rates'!B$1:C$1048576,2,0),"Error with coding"))),"")</f>
        <v/>
      </c>
      <c r="U1047243" s="43" t="s">
        <v>63</v>
      </c>
      <c r="V1047243" s="34" t="s">
        <v>512</v>
      </c>
      <c r="W1047243" s="34" t="s">
        <v>513</v>
      </c>
      <c r="X1047243" s="37" t="s">
        <v>62</v>
      </c>
      <c r="Y1047243" s="37" t="s">
        <v>62</v>
      </c>
      <c r="Z1047243" s="43" t="n">
        <v>0</v>
      </c>
      <c r="AA1047243" s="43" t="n">
        <v>1</v>
      </c>
      <c r="AB1047243" s="5" t="n">
        <f aca="false">IF(AND(D1047243="Humanitarian", AE1047243&lt;&gt;"."), 1, 0)</f>
        <v>0</v>
      </c>
      <c r="AC1047243" s="5" t="n">
        <f aca="false">IF(OR(M1047243="undisclosed", M1047243="."), 0, IF(M1047243=N1047243, 1, 0))</f>
        <v>0</v>
      </c>
      <c r="AD1047243" s="5" t="n">
        <v>0</v>
      </c>
      <c r="AE1047243" s="37" t="s">
        <v>62</v>
      </c>
      <c r="AF1047243" s="12" t="str">
        <f aca="false">""</f>
        <v/>
      </c>
      <c r="AG1047243" s="36" t="n">
        <v>0</v>
      </c>
      <c r="AH1047243" s="43" t="s">
        <v>66</v>
      </c>
      <c r="AI1047243" s="43" t="s">
        <v>67</v>
      </c>
      <c r="AJ1047243" s="36" t="n">
        <v>1</v>
      </c>
      <c r="AK1047243" s="36" t="n">
        <v>15</v>
      </c>
      <c r="AL1047243" s="36" t="n">
        <v>0</v>
      </c>
      <c r="AM1047243" s="36" t="n">
        <f aca="false">IF(OR(AN1047243="2022-2023",AN1047243=2022), 1, 0)</f>
        <v>1</v>
      </c>
      <c r="AN1047243" s="36" t="s">
        <v>68</v>
      </c>
      <c r="AO1047243" s="36" t="n">
        <f aca="false">VLOOKUP($I1047243,'[1]Price List, Weapons &amp; Items'!B$1:F$1048576,5,0)</f>
        <v>1</v>
      </c>
      <c r="AP1047243" s="36" t="n">
        <f aca="false">IF(AND(AO1047243=1,M1047243="undisclosed")=TRUE(),1,0)</f>
        <v>0</v>
      </c>
      <c r="AQ1047243" s="36" t="n">
        <f aca="false">IF(AND(AO1047243=1,N1047243="undisclosed")=TRUE(),1,0)</f>
        <v>1</v>
      </c>
      <c r="AR1047243" s="36" t="n">
        <f aca="false">IFERROR(IF(SEARCH("ammuni",I1047243,1)&gt;0,1,0),0)</f>
        <v>0</v>
      </c>
      <c r="AS1047243" s="5" t="str">
        <f aca="false">VLOOKUP($I1047243,'[1]Price List, Weapons &amp; Items'!B$1:L$1048576,COLUMN('[1]Price List, Weapons &amp; Items'!$J$11)-1,0)</f>
        <v>Government information</v>
      </c>
      <c r="AT1047243" s="5" t="str">
        <f aca="false">IF(I1047243=".",".",VLOOKUP($I1047243,'[1]Price List, Weapons &amp; Items'!B$1:J$1048576,3,0))</f>
        <v>155mm howitzer ammunition</v>
      </c>
      <c r="AU1047243" s="13" t="str">
        <f aca="true">IF(AG1047243=1,(OFFSET(I1047243,0,0,COUNTIF(#REF!,A1047243),1)),"")</f>
        <v/>
      </c>
      <c r="AV1047243" s="5" t="n">
        <f aca="false">VLOOKUP($I1047243,'[1]Price List, Weapons &amp; Items'!B$1:L$1048576,COLUMN('[1]Price List, Weapons &amp; Items'!$L$11)-1,0)</f>
        <v>0</v>
      </c>
      <c r="AW1047243" s="5" t="n">
        <f aca="false">IF(U1047243="Yes",1,0)</f>
        <v>1</v>
      </c>
      <c r="AX1047243" s="5" t="n">
        <f aca="false">IF(D1047243="Military",IF(OR(IFERROR(SEARCH("equipment",E1047243,1),0)&gt;0,IFERROR(SEARCH("weapons",E1047243,1),0)&gt;0),1,0),0)</f>
        <v>1</v>
      </c>
      <c r="AY1047243" s="5" t="str">
        <f aca="false">IFERROR(IF(VALUE(TEXT(C1047243,"mm"))=IF(AK1047243&gt;12,AK1047243-12,AK1047243),".",IF(TEXT(C1047243,"mm")="01",".",1)),"Value is not in date format")</f>
        <v>.</v>
      </c>
      <c r="AZ1047243" s="5" t="str">
        <f aca="false">IF(AND(A1047243=A1047242,C1047243=C1047242)=TRUE(),IF(F1047243=F1047242,".","1"),".")</f>
        <v>.</v>
      </c>
      <c r="BA1047243" s="5" t="str">
        <f aca="false">IF(AND(_xlfn.ISFORMULA(R1047243),_xlfn.ISFORMULA(S1047243),_xlfn.ISFORMULA(T1047243))=TRUE(),".",1)</f>
        <v>.</v>
      </c>
      <c r="BB1047243" s="5" t="str">
        <f aca="false">IF(T1047243&lt;&gt;".",IF(T1047243&gt;S1047243,1,"."),".")</f>
        <v>.</v>
      </c>
      <c r="BC1047243" s="5" t="n">
        <f aca="false">IFERROR(VLOOKUP(B1047243,'[1]Share, Heavy Weapons to Ukraine'!B$1:AA$1048576,COLUMN('[1]Share, Heavy Weapons to Ukraine'!C1047252)-1,0),0)</f>
        <v>1</v>
      </c>
      <c r="BD1047243" s="5" t="n">
        <f aca="false">VLOOKUP(Sheet1!B1047243,'[1]Country Summary (€)'!B$1:F$1048576,COLUMN('[1]Country Summary (€)'!C1047253)-1,FALSE())</f>
        <v>0</v>
      </c>
      <c r="BE1047243" s="5" t="str">
        <f aca="false">IF(AND(AG1047243=1,D1047243="Military",H1047243&lt;&gt;"Not given")=TRUE(),IF(SUMIFS(#REF!,#REF!,A1047243)&gt;0,ABS((SUMIFS(#REF!,#REF!,A1047243)/VLOOKUP("USD",'[1]Exchange Rates'!B$1:C$1048576,2,0)))/S1047243,"."),".")</f>
        <v>.</v>
      </c>
      <c r="BF1047243" s="1" t="str">
        <f aca="false">IF(AND(AG1047243=1,D1047243="Military",H1047243&lt;&gt;"Not given")=TRUE(),IF(SUMIFS(#REF!,#REF!,A1047243)&gt;0,IF((ABS((SUMIFS(#REF!,#REF!,A1047243)/VLOOKUP("USD",'[1]Exchange Rates'!B$1:C$1048576,2,0)))/S1047243)&gt;1,(SUMIFS(#REF!,#REF!,A1047243)-S1047243)/S1047243,(S1047243-SUMIFS(#REF!,#REF!,A1047243))/SUMIFS(#REF!,#REF!,A1047243)),"."),".")</f>
        <v>.</v>
      </c>
      <c r="BG1047243" s="37"/>
      <c r="BH1047243" s="37"/>
      <c r="BI1047243" s="37"/>
      <c r="BJ1047243" s="37"/>
      <c r="BK1047243" s="37"/>
      <c r="BL1047243" s="37"/>
      <c r="BM1047243" s="37"/>
      <c r="BN1047243" s="37"/>
      <c r="BO1047243" s="37"/>
      <c r="BP1047243" s="37"/>
      <c r="BQ1047243" s="37"/>
      <c r="BR1047243" s="37"/>
      <c r="BS1047243" s="37"/>
      <c r="BT1047243" s="37"/>
      <c r="BU1047243" s="37"/>
      <c r="BV1047243" s="37"/>
      <c r="BW1047243" s="37"/>
      <c r="BX1047243" s="37"/>
    </row>
    <row r="1047244" customFormat="false" ht="15.75" hidden="false" customHeight="true" outlineLevel="0" collapsed="false">
      <c r="A1047244" s="37" t="s">
        <v>479</v>
      </c>
      <c r="B1047244" s="37" t="s">
        <v>57</v>
      </c>
      <c r="C1047244" s="92" t="n">
        <v>44988</v>
      </c>
      <c r="D1047244" s="37" t="s">
        <v>105</v>
      </c>
      <c r="E1047244" s="37" t="s">
        <v>370</v>
      </c>
      <c r="F1047244" s="37" t="s">
        <v>511</v>
      </c>
      <c r="G1047244" s="5" t="s">
        <v>61</v>
      </c>
      <c r="H1047244" s="39" t="n">
        <v>400000000</v>
      </c>
      <c r="I1047244" s="37" t="s">
        <v>484</v>
      </c>
      <c r="J1047244" s="7" t="str">
        <f aca="false">VLOOKUP($I1047244,'[1]Price List, Weapons &amp; Items'!B$1:C$1048576,2,0)</f>
        <v>Ammunition for heavy weapon</v>
      </c>
      <c r="K1047244" s="7" t="str">
        <f aca="false">IF(I1047244=".",I1047244,VLOOKUP($I1047244,'[1]Price List, Weapons &amp; Items'!B$1:D$1048576,3,0))</f>
        <v>ammunition</v>
      </c>
      <c r="L1047244" s="8" t="n">
        <f aca="false">VLOOKUP(I1047244,'[1]Price List, Weapons &amp; Items'!B$1:E$1048576,4,0)</f>
        <v>0</v>
      </c>
      <c r="M1047244" s="9" t="n">
        <v>418000</v>
      </c>
      <c r="N1047244" s="9" t="s">
        <v>166</v>
      </c>
      <c r="O1047244" s="9" t="n">
        <f aca="false">VLOOKUP($I1047244,'[1]Price List, Weapons &amp; Items'!B$1:G$1048576,6,0)</f>
        <v>140.58</v>
      </c>
      <c r="P1047244" s="6" t="str">
        <f aca="false">IF(TYPE(M1047244)=1,IF(TYPE(O1047244)=1,M1047244*O1047244,"No price"),".")</f>
        <v>No price</v>
      </c>
      <c r="Q1047244" s="6" t="str">
        <f aca="false">IF(TYPE(N1047244)=1,IF(TYPE(O1047244)=1,N1047244*O1047244,"No price"),".")</f>
        <v>.</v>
      </c>
      <c r="R1047244" s="6" t="str">
        <f aca="false">IF(AG1047244=1,IF(H1047244&lt;&gt;"Not given",H1047244,IF(TYPE(H1047244)=2,IF(SUMIFS(#REF!,#REF!,A1047244)&gt;0,SUMIFS(#REF!,#REF!,A1047244),"."),"Format error")),"")</f>
        <v/>
      </c>
      <c r="S1047244" s="6" t="str">
        <f aca="false">IF(AND(AG1047244=1,R1047244&lt;&gt;".")=TRUE(),R1047244/VLOOKUP(G1047244,'[1]Exchange Rates'!B$1:C$1048576,2,0),IF(R1047244=".",".",""))</f>
        <v/>
      </c>
      <c r="T1047244" s="6" t="str">
        <f aca="false">IF(AG1047244=1,IF(AI1047244="Value is not given at all",".",IF(AI1047244="Value is given by the source",S1047244,IF(AI1047244="Value is calculated with prices",(IF(SUMIFS(#REF!,#REF!,A1047244)&gt;0,SUMIFS(#REF!,#REF!,A1047244),"."))/VLOOKUP("USD",'[1]Exchange Rates'!B$1:C$1048576,2,0),"Error with coding"))),"")</f>
        <v/>
      </c>
      <c r="U1047244" s="43" t="s">
        <v>63</v>
      </c>
      <c r="V1047244" s="34" t="s">
        <v>512</v>
      </c>
      <c r="W1047244" s="34" t="s">
        <v>513</v>
      </c>
      <c r="X1047244" s="37" t="s">
        <v>62</v>
      </c>
      <c r="Y1047244" s="37" t="s">
        <v>62</v>
      </c>
      <c r="Z1047244" s="43" t="n">
        <v>0</v>
      </c>
      <c r="AA1047244" s="43" t="n">
        <v>1</v>
      </c>
      <c r="AB1047244" s="5" t="n">
        <f aca="false">IF(AND(D1047244="Humanitarian", AE1047244&lt;&gt;"."), 1, 0)</f>
        <v>0</v>
      </c>
      <c r="AC1047244" s="5" t="n">
        <f aca="false">IF(OR(M1047244="undisclosed", M1047244="."), 0, IF(M1047244=N1047244, 1, 0))</f>
        <v>0</v>
      </c>
      <c r="AD1047244" s="5" t="n">
        <v>0</v>
      </c>
      <c r="AE1047244" s="37" t="s">
        <v>62</v>
      </c>
      <c r="AF1047244" s="12" t="str">
        <f aca="false">""</f>
        <v/>
      </c>
      <c r="AG1047244" s="36" t="n">
        <v>0</v>
      </c>
      <c r="AH1047244" s="43" t="s">
        <v>66</v>
      </c>
      <c r="AI1047244" s="43" t="s">
        <v>67</v>
      </c>
      <c r="AJ1047244" s="36" t="n">
        <v>1</v>
      </c>
      <c r="AK1047244" s="36" t="n">
        <v>15</v>
      </c>
      <c r="AL1047244" s="36" t="n">
        <v>0</v>
      </c>
      <c r="AM1047244" s="36" t="n">
        <f aca="false">IF(OR(AN1047244="2022-2023",AN1047244=2022), 1, 0)</f>
        <v>1</v>
      </c>
      <c r="AN1047244" s="36" t="s">
        <v>68</v>
      </c>
      <c r="AO1047244" s="36" t="n">
        <f aca="false">VLOOKUP($I1047244,'[1]Price List, Weapons &amp; Items'!B$1:F$1048576,5,0)</f>
        <v>0</v>
      </c>
      <c r="AP1047244" s="36" t="n">
        <f aca="false">IF(AND(AO1047244=1,M1047244="undisclosed")=TRUE(),1,0)</f>
        <v>0</v>
      </c>
      <c r="AQ1047244" s="36" t="n">
        <f aca="false">IF(AND(AO1047244=1,N1047244="undisclosed")=TRUE(),1,0)</f>
        <v>0</v>
      </c>
      <c r="AR1047244" s="36" t="n">
        <f aca="false">IFERROR(IF(SEARCH("ammuni",I1047244,1)&gt;0,1,0),0)</f>
        <v>1</v>
      </c>
      <c r="AS1047244" s="5" t="str">
        <f aca="false">VLOOKUP($I1047244,'[1]Price List, Weapons &amp; Items'!B$1:L$1048576,COLUMN('[1]Price List, Weapons &amp; Items'!$J$11)-1,0)</f>
        <v>Military media (incl. websites)</v>
      </c>
      <c r="AT1047244" s="5" t="str">
        <f aca="false">IF(I1047244=".",".",VLOOKUP($I1047244,'[1]Price List, Weapons &amp; Items'!B$1:J$1048576,3,0))</f>
        <v>ammunition</v>
      </c>
      <c r="AU1047244" s="13" t="str">
        <f aca="true">IF(AG1047244=1,(OFFSET(I1047244,0,0,COUNTIF(#REF!,A1047244),1)),"")</f>
        <v/>
      </c>
      <c r="AV1047244" s="5" t="n">
        <f aca="false">VLOOKUP($I1047244,'[1]Price List, Weapons &amp; Items'!B$1:L$1048576,COLUMN('[1]Price List, Weapons &amp; Items'!$L$11)-1,0)</f>
        <v>0</v>
      </c>
      <c r="AW1047244" s="5" t="n">
        <f aca="false">IF(U1047244="Yes",1,0)</f>
        <v>1</v>
      </c>
      <c r="AX1047244" s="5" t="n">
        <f aca="false">IF(D1047244="Military",IF(OR(IFERROR(SEARCH("equipment",E1047244,1),0)&gt;0,IFERROR(SEARCH("weapons",E1047244,1),0)&gt;0),1,0),0)</f>
        <v>1</v>
      </c>
      <c r="AY1047244" s="5" t="str">
        <f aca="false">IFERROR(IF(VALUE(TEXT(C1047244,"mm"))=IF(AK1047244&gt;12,AK1047244-12,AK1047244),".",IF(TEXT(C1047244,"mm")="01",".",1)),"Value is not in date format")</f>
        <v>.</v>
      </c>
      <c r="AZ1047244" s="5" t="str">
        <f aca="false">IF(AND(A1047244=A1047243,C1047244=C1047243)=TRUE(),IF(F1047244=F1047243,".","1"),".")</f>
        <v>.</v>
      </c>
      <c r="BA1047244" s="5" t="str">
        <f aca="false">IF(AND(_xlfn.ISFORMULA(R1047244),_xlfn.ISFORMULA(S1047244),_xlfn.ISFORMULA(T1047244))=TRUE(),".",1)</f>
        <v>.</v>
      </c>
      <c r="BB1047244" s="5" t="str">
        <f aca="false">IF(T1047244&lt;&gt;".",IF(T1047244&gt;S1047244,1,"."),".")</f>
        <v>.</v>
      </c>
      <c r="BC1047244" s="5" t="n">
        <f aca="false">IFERROR(VLOOKUP(B1047244,'[1]Share, Heavy Weapons to Ukraine'!B$1:AA$1048576,COLUMN('[1]Share, Heavy Weapons to Ukraine'!C1047253)-1,0),0)</f>
        <v>1</v>
      </c>
      <c r="BD1047244" s="5" t="n">
        <f aca="false">VLOOKUP(Sheet1!B1047244,'[1]Country Summary (€)'!B$1:F$1048576,COLUMN('[1]Country Summary (€)'!C1047254)-1,FALSE())</f>
        <v>0</v>
      </c>
      <c r="BE1047244" s="5" t="str">
        <f aca="false">IF(AND(AG1047244=1,D1047244="Military",H1047244&lt;&gt;"Not given")=TRUE(),IF(SUMIFS(#REF!,#REF!,A1047244)&gt;0,ABS((SUMIFS(#REF!,#REF!,A1047244)/VLOOKUP("USD",'[1]Exchange Rates'!B$1:C$1048576,2,0)))/S1047244,"."),".")</f>
        <v>.</v>
      </c>
      <c r="BF1047244" s="1" t="str">
        <f aca="false">IF(AND(AG1047244=1,D1047244="Military",H1047244&lt;&gt;"Not given")=TRUE(),IF(SUMIFS(#REF!,#REF!,A1047244)&gt;0,IF((ABS((SUMIFS(#REF!,#REF!,A1047244)/VLOOKUP("USD",'[1]Exchange Rates'!B$1:C$1048576,2,0)))/S1047244)&gt;1,(SUMIFS(#REF!,#REF!,A1047244)-S1047244)/S1047244,(S1047244-SUMIFS(#REF!,#REF!,A1047244))/SUMIFS(#REF!,#REF!,A1047244)),"."),".")</f>
        <v>.</v>
      </c>
      <c r="BG1047244" s="37"/>
      <c r="BH1047244" s="37"/>
      <c r="BI1047244" s="37"/>
      <c r="BJ1047244" s="37"/>
      <c r="BK1047244" s="37"/>
      <c r="BL1047244" s="37"/>
      <c r="BM1047244" s="37"/>
      <c r="BN1047244" s="37"/>
      <c r="BO1047244" s="37"/>
      <c r="BP1047244" s="37"/>
      <c r="BQ1047244" s="37"/>
      <c r="BR1047244" s="37"/>
      <c r="BS1047244" s="37"/>
      <c r="BT1047244" s="37"/>
      <c r="BU1047244" s="37"/>
      <c r="BV1047244" s="37"/>
      <c r="BW1047244" s="37"/>
      <c r="BX1047244" s="37"/>
    </row>
    <row r="1047245" customFormat="false" ht="15.75" hidden="false" customHeight="true" outlineLevel="0" collapsed="false">
      <c r="A1047245" s="37" t="s">
        <v>479</v>
      </c>
      <c r="B1047245" s="37" t="s">
        <v>57</v>
      </c>
      <c r="C1047245" s="92" t="n">
        <v>44988</v>
      </c>
      <c r="D1047245" s="37" t="s">
        <v>105</v>
      </c>
      <c r="E1047245" s="37" t="s">
        <v>370</v>
      </c>
      <c r="F1047245" s="37" t="s">
        <v>511</v>
      </c>
      <c r="G1047245" s="5" t="s">
        <v>61</v>
      </c>
      <c r="H1047245" s="39" t="n">
        <v>400000000</v>
      </c>
      <c r="I1047245" s="37" t="s">
        <v>514</v>
      </c>
      <c r="J1047245" s="7" t="str">
        <f aca="false">VLOOKUP($I1047245,'[1]Price List, Weapons &amp; Items'!B$1:C$1048576,2,0)</f>
        <v>Military equipment</v>
      </c>
      <c r="K1047245" s="7" t="str">
        <f aca="false">IF(I1047245=".",I1047245,VLOOKUP($I1047245,'[1]Price List, Weapons &amp; Items'!B$1:D$1048576,3,0))</f>
        <v>Military equipment</v>
      </c>
      <c r="L1047245" s="8" t="n">
        <f aca="false">VLOOKUP(I1047245,'[1]Price List, Weapons &amp; Items'!B$1:E$1048576,4,0)</f>
        <v>0</v>
      </c>
      <c r="M1047245" s="9" t="n">
        <v>6</v>
      </c>
      <c r="N1047245" s="9" t="s">
        <v>166</v>
      </c>
      <c r="O1047245" s="9" t="n">
        <f aca="false">VLOOKUP($I1047245,'[1]Price List, Weapons &amp; Items'!B$1:G$1048576,6,0)</f>
        <v>2268127</v>
      </c>
      <c r="P1047245" s="6" t="str">
        <f aca="false">IF(TYPE(M1047245)=1,IF(TYPE(O1047245)=1,M1047245*O1047245,"No price"),".")</f>
        <v>No price</v>
      </c>
      <c r="Q1047245" s="6" t="str">
        <f aca="false">IF(TYPE(N1047245)=1,IF(TYPE(O1047245)=1,N1047245*O1047245,"No price"),".")</f>
        <v>.</v>
      </c>
      <c r="R1047245" s="6" t="str">
        <f aca="false">IF(AG1047245=1,IF(H1047245&lt;&gt;"Not given",H1047245,IF(TYPE(H1047245)=2,IF(SUMIFS(#REF!,#REF!,A1047245)&gt;0,SUMIFS(#REF!,#REF!,A1047245),"."),"Format error")),"")</f>
        <v/>
      </c>
      <c r="S1047245" s="6" t="str">
        <f aca="false">IF(AND(AG1047245=1,R1047245&lt;&gt;".")=TRUE(),R1047245/VLOOKUP(G1047245,'[1]Exchange Rates'!B$1:C$1048576,2,0),IF(R1047245=".",".",""))</f>
        <v/>
      </c>
      <c r="T1047245" s="6" t="str">
        <f aca="false">IF(AG1047245=1,IF(AI1047245="Value is not given at all",".",IF(AI1047245="Value is given by the source",S1047245,IF(AI1047245="Value is calculated with prices",(IF(SUMIFS(#REF!,#REF!,A1047245)&gt;0,SUMIFS(#REF!,#REF!,A1047245),"."))/VLOOKUP("USD",'[1]Exchange Rates'!B$1:C$1048576,2,0),"Error with coding"))),"")</f>
        <v/>
      </c>
      <c r="U1047245" s="43" t="s">
        <v>63</v>
      </c>
      <c r="V1047245" s="34" t="s">
        <v>512</v>
      </c>
      <c r="W1047245" s="34" t="s">
        <v>513</v>
      </c>
      <c r="X1047245" s="37" t="s">
        <v>62</v>
      </c>
      <c r="Y1047245" s="37" t="s">
        <v>62</v>
      </c>
      <c r="Z1047245" s="43" t="n">
        <v>0</v>
      </c>
      <c r="AA1047245" s="43" t="n">
        <v>1</v>
      </c>
      <c r="AB1047245" s="5" t="n">
        <f aca="false">IF(AND(D1047245="Humanitarian", AE1047245&lt;&gt;"."), 1, 0)</f>
        <v>0</v>
      </c>
      <c r="AC1047245" s="5" t="n">
        <f aca="false">IF(OR(M1047245="undisclosed", M1047245="."), 0, IF(M1047245=N1047245, 1, 0))</f>
        <v>0</v>
      </c>
      <c r="AD1047245" s="5" t="n">
        <v>0</v>
      </c>
      <c r="AE1047245" s="37" t="s">
        <v>62</v>
      </c>
      <c r="AF1047245" s="12" t="str">
        <f aca="false">""</f>
        <v/>
      </c>
      <c r="AG1047245" s="36" t="n">
        <v>0</v>
      </c>
      <c r="AH1047245" s="43" t="s">
        <v>66</v>
      </c>
      <c r="AI1047245" s="43" t="s">
        <v>67</v>
      </c>
      <c r="AJ1047245" s="36" t="n">
        <v>1</v>
      </c>
      <c r="AK1047245" s="36" t="n">
        <v>15</v>
      </c>
      <c r="AL1047245" s="36" t="n">
        <v>0</v>
      </c>
      <c r="AM1047245" s="36" t="n">
        <f aca="false">IF(OR(AN1047245="2022-2023",AN1047245=2022), 1, 0)</f>
        <v>1</v>
      </c>
      <c r="AN1047245" s="36" t="s">
        <v>68</v>
      </c>
      <c r="AO1047245" s="36" t="n">
        <f aca="false">VLOOKUP($I1047245,'[1]Price List, Weapons &amp; Items'!B$1:F$1048576,5,0)</f>
        <v>0</v>
      </c>
      <c r="AP1047245" s="36" t="n">
        <f aca="false">IF(AND(AO1047245=1,M1047245="undisclosed")=TRUE(),1,0)</f>
        <v>0</v>
      </c>
      <c r="AQ1047245" s="36" t="n">
        <f aca="false">IF(AND(AO1047245=1,N1047245="undisclosed")=TRUE(),1,0)</f>
        <v>0</v>
      </c>
      <c r="AR1047245" s="36" t="n">
        <f aca="false">IFERROR(IF(SEARCH("ammuni",I1047245,1)&gt;0,1,0),0)</f>
        <v>0</v>
      </c>
      <c r="AS1047245" s="5" t="str">
        <f aca="false">VLOOKUP($I1047245,'[1]Price List, Weapons &amp; Items'!B$1:L$1048576,COLUMN('[1]Price List, Weapons &amp; Items'!$J$11)-1,0)</f>
        <v>Media reports (incl. social media)</v>
      </c>
      <c r="AT1047245" s="5" t="str">
        <f aca="false">IF(I1047245=".",".",VLOOKUP($I1047245,'[1]Price List, Weapons &amp; Items'!B$1:J$1048576,3,0))</f>
        <v>Military equipment</v>
      </c>
      <c r="AU1047245" s="13" t="str">
        <f aca="true">IF(AG1047245=1,(OFFSET(I1047245,0,0,COUNTIF(#REF!,A1047245),1)),"")</f>
        <v/>
      </c>
      <c r="AV1047245" s="5" t="n">
        <f aca="false">VLOOKUP($I1047245,'[1]Price List, Weapons &amp; Items'!B$1:L$1048576,COLUMN('[1]Price List, Weapons &amp; Items'!$L$11)-1,0)</f>
        <v>0</v>
      </c>
      <c r="AW1047245" s="5" t="n">
        <f aca="false">IF(U1047245="Yes",1,0)</f>
        <v>1</v>
      </c>
      <c r="AX1047245" s="5" t="n">
        <f aca="false">IF(D1047245="Military",IF(OR(IFERROR(SEARCH("equipment",E1047245,1),0)&gt;0,IFERROR(SEARCH("weapons",E1047245,1),0)&gt;0),1,0),0)</f>
        <v>1</v>
      </c>
      <c r="AY1047245" s="5" t="str">
        <f aca="false">IFERROR(IF(VALUE(TEXT(C1047245,"mm"))=IF(AK1047245&gt;12,AK1047245-12,AK1047245),".",IF(TEXT(C1047245,"mm")="01",".",1)),"Value is not in date format")</f>
        <v>.</v>
      </c>
      <c r="AZ1047245" s="5" t="str">
        <f aca="false">IF(AND(A1047245=A1047244,C1047245=C1047244)=TRUE(),IF(F1047245=F1047244,".","1"),".")</f>
        <v>.</v>
      </c>
      <c r="BA1047245" s="5" t="str">
        <f aca="false">IF(AND(_xlfn.ISFORMULA(R1047245),_xlfn.ISFORMULA(S1047245),_xlfn.ISFORMULA(T1047245))=TRUE(),".",1)</f>
        <v>.</v>
      </c>
      <c r="BB1047245" s="5" t="str">
        <f aca="false">IF(T1047245&lt;&gt;".",IF(T1047245&gt;S1047245,1,"."),".")</f>
        <v>.</v>
      </c>
      <c r="BC1047245" s="5" t="n">
        <f aca="false">IFERROR(VLOOKUP(B1047245,'[1]Share, Heavy Weapons to Ukraine'!B$1:AA$1048576,COLUMN('[1]Share, Heavy Weapons to Ukraine'!C1047254)-1,0),0)</f>
        <v>1</v>
      </c>
      <c r="BD1047245" s="5" t="n">
        <f aca="false">VLOOKUP(Sheet1!B1047245,'[1]Country Summary (€)'!B$1:F$1048576,COLUMN('[1]Country Summary (€)'!C1047255)-1,FALSE())</f>
        <v>0</v>
      </c>
      <c r="BE1047245" s="5" t="str">
        <f aca="false">IF(AND(AG1047245=1,D1047245="Military",H1047245&lt;&gt;"Not given")=TRUE(),IF(SUMIFS(#REF!,#REF!,A1047245)&gt;0,ABS((SUMIFS(#REF!,#REF!,A1047245)/VLOOKUP("USD",'[1]Exchange Rates'!B$1:C$1048576,2,0)))/S1047245,"."),".")</f>
        <v>.</v>
      </c>
      <c r="BF1047245" s="1" t="str">
        <f aca="false">IF(AND(AG1047245=1,D1047245="Military",H1047245&lt;&gt;"Not given")=TRUE(),IF(SUMIFS(#REF!,#REF!,A1047245)&gt;0,IF((ABS((SUMIFS(#REF!,#REF!,A1047245)/VLOOKUP("USD",'[1]Exchange Rates'!B$1:C$1048576,2,0)))/S1047245)&gt;1,(SUMIFS(#REF!,#REF!,A1047245)-S1047245)/S1047245,(S1047245-SUMIFS(#REF!,#REF!,A1047245))/SUMIFS(#REF!,#REF!,A1047245)),"."),".")</f>
        <v>.</v>
      </c>
      <c r="BG1047245" s="37"/>
      <c r="BH1047245" s="37"/>
      <c r="BI1047245" s="37"/>
      <c r="BJ1047245" s="37"/>
      <c r="BK1047245" s="37"/>
      <c r="BL1047245" s="37"/>
      <c r="BM1047245" s="37"/>
      <c r="BN1047245" s="37"/>
      <c r="BO1047245" s="37"/>
      <c r="BP1047245" s="37"/>
      <c r="BQ1047245" s="37"/>
      <c r="BR1047245" s="37"/>
      <c r="BS1047245" s="37"/>
      <c r="BT1047245" s="37"/>
      <c r="BU1047245" s="37"/>
      <c r="BV1047245" s="37"/>
      <c r="BW1047245" s="37"/>
      <c r="BX1047245" s="37"/>
    </row>
    <row r="1047246" customFormat="false" ht="15.75" hidden="false" customHeight="true" outlineLevel="0" collapsed="false">
      <c r="A1047246" s="37" t="s">
        <v>479</v>
      </c>
      <c r="B1047246" s="37" t="s">
        <v>57</v>
      </c>
      <c r="C1047246" s="92" t="n">
        <v>44988</v>
      </c>
      <c r="D1047246" s="37" t="s">
        <v>105</v>
      </c>
      <c r="E1047246" s="37" t="s">
        <v>370</v>
      </c>
      <c r="F1047246" s="37" t="s">
        <v>511</v>
      </c>
      <c r="G1047246" s="5" t="s">
        <v>61</v>
      </c>
      <c r="H1047246" s="39" t="n">
        <v>400000000</v>
      </c>
      <c r="I1047246" s="37" t="s">
        <v>315</v>
      </c>
      <c r="J1047246" s="7" t="str">
        <f aca="false">VLOOKUP($I1047246,'[1]Price List, Weapons &amp; Items'!B$1:C$1048576,2,0)</f>
        <v>Military equipment</v>
      </c>
      <c r="K1047246" s="7" t="str">
        <f aca="false">IF(I1047246=".",I1047246,VLOOKUP($I1047246,'[1]Price List, Weapons &amp; Items'!B$1:D$1048576,3,0))</f>
        <v>Military equipment</v>
      </c>
      <c r="L1047246" s="8" t="n">
        <f aca="false">VLOOKUP(I1047246,'[1]Price List, Weapons &amp; Items'!B$1:E$1048576,4,0)</f>
        <v>0</v>
      </c>
      <c r="M1047246" s="9" t="s">
        <v>166</v>
      </c>
      <c r="N1047246" s="9" t="s">
        <v>166</v>
      </c>
      <c r="O1047246" s="9" t="n">
        <f aca="false">VLOOKUP($I1047246,'[1]Price List, Weapons &amp; Items'!B$1:G$1048576,6,0)</f>
        <v>90</v>
      </c>
      <c r="P1047246" s="6" t="str">
        <f aca="false">IF(TYPE(M1047246)=1,IF(TYPE(O1047246)=1,M1047246*O1047246,"No price"),".")</f>
        <v>.</v>
      </c>
      <c r="Q1047246" s="6" t="str">
        <f aca="false">IF(TYPE(N1047246)=1,IF(TYPE(O1047246)=1,N1047246*O1047246,"No price"),".")</f>
        <v>.</v>
      </c>
      <c r="R1047246" s="6" t="str">
        <f aca="false">IF(AG1047246=1,IF(H1047246&lt;&gt;"Not given",H1047246,IF(TYPE(H1047246)=2,IF(SUMIFS(#REF!,#REF!,A1047246)&gt;0,SUMIFS(#REF!,#REF!,A1047246),"."),"Format error")),"")</f>
        <v/>
      </c>
      <c r="S1047246" s="6" t="str">
        <f aca="false">IF(AND(AG1047246=1,R1047246&lt;&gt;".")=TRUE(),R1047246/VLOOKUP(G1047246,'[1]Exchange Rates'!B$1:C$1048576,2,0),IF(R1047246=".",".",""))</f>
        <v/>
      </c>
      <c r="T1047246" s="6" t="str">
        <f aca="false">IF(AG1047246=1,IF(AI1047246="Value is not given at all",".",IF(AI1047246="Value is given by the source",S1047246,IF(AI1047246="Value is calculated with prices",(IF(SUMIFS(#REF!,#REF!,A1047246)&gt;0,SUMIFS(#REF!,#REF!,A1047246),"."))/VLOOKUP("USD",'[1]Exchange Rates'!B$1:C$1048576,2,0),"Error with coding"))),"")</f>
        <v/>
      </c>
      <c r="U1047246" s="43" t="s">
        <v>63</v>
      </c>
      <c r="V1047246" s="34" t="s">
        <v>512</v>
      </c>
      <c r="W1047246" s="34" t="s">
        <v>513</v>
      </c>
      <c r="X1047246" s="37" t="s">
        <v>62</v>
      </c>
      <c r="Y1047246" s="37" t="s">
        <v>62</v>
      </c>
      <c r="Z1047246" s="43" t="n">
        <v>0</v>
      </c>
      <c r="AA1047246" s="43" t="n">
        <v>1</v>
      </c>
      <c r="AB1047246" s="5" t="n">
        <f aca="false">IF(AND(D1047246="Humanitarian", AE1047246&lt;&gt;"."), 1, 0)</f>
        <v>0</v>
      </c>
      <c r="AC1047246" s="5" t="n">
        <f aca="false">IF(OR(M1047246="undisclosed", M1047246="."), 0, IF(M1047246=N1047246, 1, 0))</f>
        <v>0</v>
      </c>
      <c r="AD1047246" s="5" t="n">
        <v>0</v>
      </c>
      <c r="AE1047246" s="37" t="s">
        <v>62</v>
      </c>
      <c r="AF1047246" s="12" t="str">
        <f aca="false">""</f>
        <v/>
      </c>
      <c r="AG1047246" s="36" t="n">
        <v>0</v>
      </c>
      <c r="AH1047246" s="43" t="s">
        <v>66</v>
      </c>
      <c r="AI1047246" s="43" t="s">
        <v>67</v>
      </c>
      <c r="AJ1047246" s="36" t="n">
        <v>1</v>
      </c>
      <c r="AK1047246" s="36" t="n">
        <v>15</v>
      </c>
      <c r="AL1047246" s="36" t="n">
        <v>0</v>
      </c>
      <c r="AM1047246" s="36" t="n">
        <f aca="false">IF(OR(AN1047246="2022-2023",AN1047246=2022), 1, 0)</f>
        <v>1</v>
      </c>
      <c r="AN1047246" s="36" t="s">
        <v>68</v>
      </c>
      <c r="AO1047246" s="36" t="n">
        <f aca="false">VLOOKUP($I1047246,'[1]Price List, Weapons &amp; Items'!B$1:F$1048576,5,0)</f>
        <v>0</v>
      </c>
      <c r="AP1047246" s="36" t="n">
        <f aca="false">IF(AND(AO1047246=1,M1047246="undisclosed")=TRUE(),1,0)</f>
        <v>0</v>
      </c>
      <c r="AQ1047246" s="36" t="n">
        <f aca="false">IF(AND(AO1047246=1,N1047246="undisclosed")=TRUE(),1,0)</f>
        <v>0</v>
      </c>
      <c r="AR1047246" s="36" t="n">
        <f aca="false">IFERROR(IF(SEARCH("ammuni",I1047246,1)&gt;0,1,0),0)</f>
        <v>0</v>
      </c>
      <c r="AS1047246" s="5" t="str">
        <f aca="false">VLOOKUP($I1047246,'[1]Price List, Weapons &amp; Items'!B$1:L$1048576,COLUMN('[1]Price List, Weapons &amp; Items'!$J$11)-1,0)</f>
        <v>Media reports (incl. social media)</v>
      </c>
      <c r="AT1047246" s="5" t="str">
        <f aca="false">IF(I1047246=".",".",VLOOKUP($I1047246,'[1]Price List, Weapons &amp; Items'!B$1:J$1048576,3,0))</f>
        <v>Military equipment</v>
      </c>
      <c r="AU1047246" s="13" t="str">
        <f aca="true">IF(AG1047246=1,(OFFSET(I1047246,0,0,COUNTIF(#REF!,A1047246),1)),"")</f>
        <v/>
      </c>
      <c r="AV1047246" s="5" t="str">
        <f aca="false">VLOOKUP($I1047246,'[1]Price List, Weapons &amp; Items'!B$1:L$1048576,COLUMN('[1]Price List, Weapons &amp; Items'!$L$11)-1,0)</f>
        <v>no price, 0 count</v>
      </c>
      <c r="AW1047246" s="5" t="n">
        <f aca="false">IF(U1047246="Yes",1,0)</f>
        <v>1</v>
      </c>
      <c r="AX1047246" s="5" t="n">
        <f aca="false">IF(D1047246="Military",IF(OR(IFERROR(SEARCH("equipment",E1047246,1),0)&gt;0,IFERROR(SEARCH("weapons",E1047246,1),0)&gt;0),1,0),0)</f>
        <v>1</v>
      </c>
      <c r="AY1047246" s="5" t="str">
        <f aca="false">IFERROR(IF(VALUE(TEXT(C1047246,"mm"))=IF(AK1047246&gt;12,AK1047246-12,AK1047246),".",IF(TEXT(C1047246,"mm")="01",".",1)),"Value is not in date format")</f>
        <v>.</v>
      </c>
      <c r="AZ1047246" s="5" t="str">
        <f aca="false">IF(AND(A1047246=A1047245,C1047246=C1047245)=TRUE(),IF(F1047246=F1047245,".","1"),".")</f>
        <v>.</v>
      </c>
      <c r="BA1047246" s="5" t="str">
        <f aca="false">IF(AND(_xlfn.ISFORMULA(R1047246),_xlfn.ISFORMULA(S1047246),_xlfn.ISFORMULA(T1047246))=TRUE(),".",1)</f>
        <v>.</v>
      </c>
      <c r="BB1047246" s="5" t="str">
        <f aca="false">IF(T1047246&lt;&gt;".",IF(T1047246&gt;S1047246,1,"."),".")</f>
        <v>.</v>
      </c>
      <c r="BC1047246" s="5" t="n">
        <f aca="false">IFERROR(VLOOKUP(B1047246,'[1]Share, Heavy Weapons to Ukraine'!B$1:AA$1048576,COLUMN('[1]Share, Heavy Weapons to Ukraine'!C1047255)-1,0),0)</f>
        <v>1</v>
      </c>
      <c r="BD1047246" s="5" t="n">
        <f aca="false">VLOOKUP(Sheet1!B1047246,'[1]Country Summary (€)'!B$1:F$1048576,COLUMN('[1]Country Summary (€)'!C1047256)-1,FALSE())</f>
        <v>0</v>
      </c>
      <c r="BE1047246" s="5" t="str">
        <f aca="false">IF(AND(AG1047246=1,D1047246="Military",H1047246&lt;&gt;"Not given")=TRUE(),IF(SUMIFS(#REF!,#REF!,A1047246)&gt;0,ABS((SUMIFS(#REF!,#REF!,A1047246)/VLOOKUP("USD",'[1]Exchange Rates'!B$1:C$1048576,2,0)))/S1047246,"."),".")</f>
        <v>.</v>
      </c>
      <c r="BF1047246" s="1" t="str">
        <f aca="false">IF(AND(AG1047246=1,D1047246="Military",H1047246&lt;&gt;"Not given")=TRUE(),IF(SUMIFS(#REF!,#REF!,A1047246)&gt;0,IF((ABS((SUMIFS(#REF!,#REF!,A1047246)/VLOOKUP("USD",'[1]Exchange Rates'!B$1:C$1048576,2,0)))/S1047246)&gt;1,(SUMIFS(#REF!,#REF!,A1047246)-S1047246)/S1047246,(S1047246-SUMIFS(#REF!,#REF!,A1047246))/SUMIFS(#REF!,#REF!,A1047246)),"."),".")</f>
        <v>.</v>
      </c>
      <c r="BG1047246" s="37"/>
      <c r="BH1047246" s="37"/>
      <c r="BI1047246" s="37"/>
      <c r="BJ1047246" s="37"/>
      <c r="BK1047246" s="37"/>
      <c r="BL1047246" s="37"/>
      <c r="BM1047246" s="37"/>
      <c r="BN1047246" s="37"/>
      <c r="BO1047246" s="37"/>
      <c r="BP1047246" s="37"/>
      <c r="BQ1047246" s="37"/>
      <c r="BR1047246" s="37"/>
      <c r="BS1047246" s="37"/>
      <c r="BT1047246" s="37"/>
      <c r="BU1047246" s="37"/>
      <c r="BV1047246" s="37"/>
      <c r="BW1047246" s="37"/>
      <c r="BX1047246" s="37"/>
    </row>
    <row r="1047247" customFormat="false" ht="15.75" hidden="false" customHeight="true" outlineLevel="0" collapsed="false">
      <c r="A1047247" s="37" t="s">
        <v>479</v>
      </c>
      <c r="B1047247" s="37" t="s">
        <v>57</v>
      </c>
      <c r="C1047247" s="92" t="n">
        <v>44988</v>
      </c>
      <c r="D1047247" s="37" t="s">
        <v>105</v>
      </c>
      <c r="E1047247" s="37" t="s">
        <v>370</v>
      </c>
      <c r="F1047247" s="37" t="s">
        <v>511</v>
      </c>
      <c r="G1047247" s="5" t="s">
        <v>61</v>
      </c>
      <c r="H1047247" s="39" t="n">
        <v>400000000</v>
      </c>
      <c r="I1047247" s="37" t="s">
        <v>368</v>
      </c>
      <c r="J1047247" s="7" t="str">
        <f aca="false">VLOOKUP($I1047247,'[1]Price List, Weapons &amp; Items'!B$1:C$1048576,2,0)</f>
        <v>Military equipment</v>
      </c>
      <c r="K1047247" s="7" t="str">
        <f aca="false">IF(I1047247=".",I1047247,VLOOKUP($I1047247,'[1]Price List, Weapons &amp; Items'!B$1:D$1048576,3,0))</f>
        <v>spare parts</v>
      </c>
      <c r="L1047247" s="8" t="n">
        <f aca="false">VLOOKUP(I1047247,'[1]Price List, Weapons &amp; Items'!B$1:E$1048576,4,0)</f>
        <v>0</v>
      </c>
      <c r="M1047247" s="9" t="s">
        <v>166</v>
      </c>
      <c r="N1047247" s="9" t="s">
        <v>166</v>
      </c>
      <c r="O1047247" s="9" t="str">
        <f aca="false">VLOOKUP($I1047247,'[1]Price List, Weapons &amp; Items'!B$1:G$1048576,6,0)</f>
        <v>.</v>
      </c>
      <c r="P1047247" s="6" t="str">
        <f aca="false">IF(TYPE(M1047247)=1,IF(TYPE(O1047247)=1,M1047247*O1047247,"No price"),".")</f>
        <v>.</v>
      </c>
      <c r="Q1047247" s="6" t="str">
        <f aca="false">IF(TYPE(N1047247)=1,IF(TYPE(O1047247)=1,N1047247*O1047247,"No price"),".")</f>
        <v>.</v>
      </c>
      <c r="R1047247" s="6" t="str">
        <f aca="false">IF(AG1047247=1,IF(H1047247&lt;&gt;"Not given",H1047247,IF(TYPE(H1047247)=2,IF(SUMIFS(#REF!,#REF!,A1047247)&gt;0,SUMIFS(#REF!,#REF!,A1047247),"."),"Format error")),"")</f>
        <v/>
      </c>
      <c r="S1047247" s="6" t="str">
        <f aca="false">IF(AND(AG1047247=1,R1047247&lt;&gt;".")=TRUE(),R1047247/VLOOKUP(G1047247,'[1]Exchange Rates'!B$1:C$1048576,2,0),IF(R1047247=".",".",""))</f>
        <v/>
      </c>
      <c r="T1047247" s="6" t="str">
        <f aca="false">IF(AG1047247=1,IF(AI1047247="Value is not given at all",".",IF(AI1047247="Value is given by the source",S1047247,IF(AI1047247="Value is calculated with prices",(IF(SUMIFS(#REF!,#REF!,A1047247)&gt;0,SUMIFS(#REF!,#REF!,A1047247),"."))/VLOOKUP("USD",'[1]Exchange Rates'!B$1:C$1048576,2,0),"Error with coding"))),"")</f>
        <v/>
      </c>
      <c r="U1047247" s="43" t="s">
        <v>63</v>
      </c>
      <c r="V1047247" s="34" t="s">
        <v>512</v>
      </c>
      <c r="W1047247" s="34" t="s">
        <v>513</v>
      </c>
      <c r="X1047247" s="37" t="s">
        <v>62</v>
      </c>
      <c r="Y1047247" s="37" t="s">
        <v>62</v>
      </c>
      <c r="Z1047247" s="43" t="n">
        <v>0</v>
      </c>
      <c r="AA1047247" s="43" t="n">
        <v>1</v>
      </c>
      <c r="AB1047247" s="5" t="n">
        <f aca="false">IF(AND(D1047247="Humanitarian", AE1047247&lt;&gt;"."), 1, 0)</f>
        <v>0</v>
      </c>
      <c r="AC1047247" s="5" t="n">
        <f aca="false">IF(OR(M1047247="undisclosed", M1047247="."), 0, IF(M1047247=N1047247, 1, 0))</f>
        <v>0</v>
      </c>
      <c r="AD1047247" s="5" t="n">
        <v>0</v>
      </c>
      <c r="AE1047247" s="37" t="s">
        <v>62</v>
      </c>
      <c r="AF1047247" s="12" t="str">
        <f aca="false">""</f>
        <v/>
      </c>
      <c r="AG1047247" s="36" t="n">
        <v>0</v>
      </c>
      <c r="AH1047247" s="43" t="s">
        <v>66</v>
      </c>
      <c r="AI1047247" s="43" t="s">
        <v>67</v>
      </c>
      <c r="AJ1047247" s="36" t="n">
        <v>1</v>
      </c>
      <c r="AK1047247" s="36" t="n">
        <v>15</v>
      </c>
      <c r="AL1047247" s="36" t="n">
        <v>0</v>
      </c>
      <c r="AM1047247" s="36" t="n">
        <f aca="false">IF(OR(AN1047247="2022-2023",AN1047247=2022), 1, 0)</f>
        <v>1</v>
      </c>
      <c r="AN1047247" s="36" t="s">
        <v>68</v>
      </c>
      <c r="AO1047247" s="36" t="n">
        <f aca="false">VLOOKUP($I1047247,'[1]Price List, Weapons &amp; Items'!B$1:F$1048576,5,0)</f>
        <v>0</v>
      </c>
      <c r="AP1047247" s="36" t="n">
        <f aca="false">IF(AND(AO1047247=1,M1047247="undisclosed")=TRUE(),1,0)</f>
        <v>0</v>
      </c>
      <c r="AQ1047247" s="36" t="n">
        <f aca="false">IF(AND(AO1047247=1,N1047247="undisclosed")=TRUE(),1,0)</f>
        <v>0</v>
      </c>
      <c r="AR1047247" s="36" t="n">
        <f aca="false">IFERROR(IF(SEARCH("ammuni",I1047247,1)&gt;0,1,0),0)</f>
        <v>0</v>
      </c>
      <c r="AS1047247" s="5" t="str">
        <f aca="false">VLOOKUP($I1047247,'[1]Price List, Weapons &amp; Items'!B$1:L$1048576,COLUMN('[1]Price List, Weapons &amp; Items'!$J$11)-1,0)</f>
        <v>.</v>
      </c>
      <c r="AT1047247" s="5" t="str">
        <f aca="false">IF(I1047247=".",".",VLOOKUP($I1047247,'[1]Price List, Weapons &amp; Items'!B$1:J$1048576,3,0))</f>
        <v>spare parts</v>
      </c>
      <c r="AU1047247" s="13" t="str">
        <f aca="true">IF(AG1047247=1,(OFFSET(I1047247,0,0,COUNTIF(#REF!,A1047247),1)),"")</f>
        <v/>
      </c>
      <c r="AV1047247" s="5" t="str">
        <f aca="false">VLOOKUP($I1047247,'[1]Price List, Weapons &amp; Items'!B$1:L$1048576,COLUMN('[1]Price List, Weapons &amp; Items'!$L$11)-1,0)</f>
        <v>no price, 0 count</v>
      </c>
      <c r="AW1047247" s="5" t="n">
        <f aca="false">IF(U1047247="Yes",1,0)</f>
        <v>1</v>
      </c>
      <c r="AX1047247" s="5" t="n">
        <f aca="false">IF(D1047247="Military",IF(OR(IFERROR(SEARCH("equipment",E1047247,1),0)&gt;0,IFERROR(SEARCH("weapons",E1047247,1),0)&gt;0),1,0),0)</f>
        <v>1</v>
      </c>
      <c r="AY1047247" s="5" t="str">
        <f aca="false">IFERROR(IF(VALUE(TEXT(C1047247,"mm"))=IF(AK1047247&gt;12,AK1047247-12,AK1047247),".",IF(TEXT(C1047247,"mm")="01",".",1)),"Value is not in date format")</f>
        <v>.</v>
      </c>
      <c r="AZ1047247" s="5" t="str">
        <f aca="false">IF(AND(A1047247=A1047246,C1047247=C1047246)=TRUE(),IF(F1047247=F1047246,".","1"),".")</f>
        <v>.</v>
      </c>
      <c r="BA1047247" s="5" t="str">
        <f aca="false">IF(AND(_xlfn.ISFORMULA(R1047247),_xlfn.ISFORMULA(S1047247),_xlfn.ISFORMULA(T1047247))=TRUE(),".",1)</f>
        <v>.</v>
      </c>
      <c r="BB1047247" s="5" t="str">
        <f aca="false">IF(T1047247&lt;&gt;".",IF(T1047247&gt;S1047247,1,"."),".")</f>
        <v>.</v>
      </c>
      <c r="BC1047247" s="5" t="n">
        <f aca="false">IFERROR(VLOOKUP(B1047247,'[1]Share, Heavy Weapons to Ukraine'!B$1:AA$1048576,COLUMN('[1]Share, Heavy Weapons to Ukraine'!C1047256)-1,0),0)</f>
        <v>1</v>
      </c>
      <c r="BD1047247" s="5" t="n">
        <f aca="false">VLOOKUP(Sheet1!B1047247,'[1]Country Summary (€)'!B$1:F$1048576,COLUMN('[1]Country Summary (€)'!C1047257)-1,FALSE())</f>
        <v>0</v>
      </c>
      <c r="BE1047247" s="5" t="str">
        <f aca="false">IF(AND(AG1047247=1,D1047247="Military",H1047247&lt;&gt;"Not given")=TRUE(),IF(SUMIFS(#REF!,#REF!,A1047247)&gt;0,ABS((SUMIFS(#REF!,#REF!,A1047247)/VLOOKUP("USD",'[1]Exchange Rates'!B$1:C$1048576,2,0)))/S1047247,"."),".")</f>
        <v>.</v>
      </c>
      <c r="BF1047247" s="1" t="str">
        <f aca="false">IF(AND(AG1047247=1,D1047247="Military",H1047247&lt;&gt;"Not given")=TRUE(),IF(SUMIFS(#REF!,#REF!,A1047247)&gt;0,IF((ABS((SUMIFS(#REF!,#REF!,A1047247)/VLOOKUP("USD",'[1]Exchange Rates'!B$1:C$1048576,2,0)))/S1047247)&gt;1,(SUMIFS(#REF!,#REF!,A1047247)-S1047247)/S1047247,(S1047247-SUMIFS(#REF!,#REF!,A1047247))/SUMIFS(#REF!,#REF!,A1047247)),"."),".")</f>
        <v>.</v>
      </c>
      <c r="BG1047247" s="37"/>
      <c r="BH1047247" s="37"/>
      <c r="BI1047247" s="37"/>
      <c r="BJ1047247" s="37"/>
      <c r="BK1047247" s="37"/>
      <c r="BL1047247" s="37"/>
      <c r="BM1047247" s="37"/>
      <c r="BN1047247" s="37"/>
      <c r="BO1047247" s="37"/>
      <c r="BP1047247" s="37"/>
      <c r="BQ1047247" s="37"/>
      <c r="BR1047247" s="37"/>
      <c r="BS1047247" s="37"/>
      <c r="BT1047247" s="37"/>
      <c r="BU1047247" s="37"/>
      <c r="BV1047247" s="37"/>
      <c r="BW1047247" s="37"/>
      <c r="BX1047247" s="37"/>
    </row>
    <row r="1047248" customFormat="false" ht="15.75" hidden="false" customHeight="true" outlineLevel="0" collapsed="false">
      <c r="A1047248" s="37" t="s">
        <v>479</v>
      </c>
      <c r="B1047248" s="37" t="s">
        <v>57</v>
      </c>
      <c r="C1047248" s="92" t="n">
        <v>44988</v>
      </c>
      <c r="D1047248" s="37" t="s">
        <v>105</v>
      </c>
      <c r="E1047248" s="37" t="s">
        <v>370</v>
      </c>
      <c r="F1047248" s="37" t="s">
        <v>511</v>
      </c>
      <c r="G1047248" s="5" t="s">
        <v>61</v>
      </c>
      <c r="H1047248" s="39" t="n">
        <v>400000000</v>
      </c>
      <c r="I1047248" s="37" t="s">
        <v>515</v>
      </c>
      <c r="J1047248" s="7" t="str">
        <f aca="false">VLOOKUP($I1047248,'[1]Price List, Weapons &amp; Items'!B$1:C$1048576,2,0)</f>
        <v>Heavy weapon</v>
      </c>
      <c r="K1047248" s="7" t="str">
        <f aca="false">IF(I1047248=".",I1047248,VLOOKUP($I1047248,'[1]Price List, Weapons &amp; Items'!B$1:D$1048576,3,0))</f>
        <v>Armored Utility Vehicle (AUV)</v>
      </c>
      <c r="L1047248" s="8" t="n">
        <f aca="false">VLOOKUP(I1047248,'[1]Price List, Weapons &amp; Items'!B$1:E$1048576,4,0)</f>
        <v>1</v>
      </c>
      <c r="M1047248" s="9" t="n">
        <v>18</v>
      </c>
      <c r="N1047248" s="9" t="s">
        <v>166</v>
      </c>
      <c r="O1047248" s="9" t="n">
        <f aca="false">VLOOKUP($I1047248,'[1]Price List, Weapons &amp; Items'!B$1:G$1048576,6,0)</f>
        <v>2289116.94</v>
      </c>
      <c r="P1047248" s="6" t="str">
        <f aca="false">IF(TYPE(M1047248)=1,IF(TYPE(O1047248)=1,M1047248*O1047248,"No price"),".")</f>
        <v>No price</v>
      </c>
      <c r="Q1047248" s="6" t="str">
        <f aca="false">IF(TYPE(N1047248)=1,IF(TYPE(O1047248)=1,N1047248*O1047248,"No price"),".")</f>
        <v>.</v>
      </c>
      <c r="R1047248" s="6" t="str">
        <f aca="false">IF(AG1047248=1,IF(H1047248&lt;&gt;"Not given",H1047248,IF(TYPE(H1047248)=2,IF(SUMIFS(#REF!,#REF!,A1047248)&gt;0,SUMIFS(#REF!,#REF!,A1047248),"."),"Format error")),"")</f>
        <v/>
      </c>
      <c r="S1047248" s="6" t="str">
        <f aca="false">IF(AND(AG1047248=1,R1047248&lt;&gt;".")=TRUE(),R1047248/VLOOKUP(G1047248,'[1]Exchange Rates'!B$1:C$1048576,2,0),IF(R1047248=".",".",""))</f>
        <v/>
      </c>
      <c r="T1047248" s="6" t="str">
        <f aca="false">IF(AG1047248=1,IF(AI1047248="Value is not given at all",".",IF(AI1047248="Value is given by the source",S1047248,IF(AI1047248="Value is calculated with prices",(IF(SUMIFS(#REF!,#REF!,A1047248)&gt;0,SUMIFS(#REF!,#REF!,A1047248),"."))/VLOOKUP("USD",'[1]Exchange Rates'!B$1:C$1048576,2,0),"Error with coding"))),"")</f>
        <v/>
      </c>
      <c r="U1047248" s="43" t="s">
        <v>63</v>
      </c>
      <c r="V1047248" s="34" t="s">
        <v>512</v>
      </c>
      <c r="W1047248" s="34" t="s">
        <v>513</v>
      </c>
      <c r="X1047248" s="37" t="s">
        <v>62</v>
      </c>
      <c r="Y1047248" s="37" t="s">
        <v>62</v>
      </c>
      <c r="Z1047248" s="43" t="n">
        <v>0</v>
      </c>
      <c r="AA1047248" s="43" t="n">
        <v>1</v>
      </c>
      <c r="AB1047248" s="5" t="n">
        <f aca="false">IF(AND(D1047248="Humanitarian", AE1047248&lt;&gt;"."), 1, 0)</f>
        <v>0</v>
      </c>
      <c r="AC1047248" s="5" t="n">
        <f aca="false">IF(OR(M1047248="undisclosed", M1047248="."), 0, IF(M1047248=N1047248, 1, 0))</f>
        <v>0</v>
      </c>
      <c r="AD1047248" s="5" t="n">
        <v>0</v>
      </c>
      <c r="AE1047248" s="37" t="s">
        <v>62</v>
      </c>
      <c r="AF1047248" s="12" t="str">
        <f aca="false">""</f>
        <v/>
      </c>
      <c r="AG1047248" s="36" t="n">
        <v>0</v>
      </c>
      <c r="AH1047248" s="43" t="s">
        <v>66</v>
      </c>
      <c r="AI1047248" s="43" t="s">
        <v>67</v>
      </c>
      <c r="AJ1047248" s="36" t="n">
        <v>1</v>
      </c>
      <c r="AK1047248" s="36" t="n">
        <v>15</v>
      </c>
      <c r="AL1047248" s="36" t="n">
        <v>0</v>
      </c>
      <c r="AM1047248" s="36" t="n">
        <f aca="false">IF(OR(AN1047248="2022-2023",AN1047248=2022), 1, 0)</f>
        <v>1</v>
      </c>
      <c r="AN1047248" s="36" t="s">
        <v>68</v>
      </c>
      <c r="AO1047248" s="36" t="n">
        <f aca="false">VLOOKUP($I1047248,'[1]Price List, Weapons &amp; Items'!B$1:F$1048576,5,0)</f>
        <v>1</v>
      </c>
      <c r="AP1047248" s="36" t="n">
        <f aca="false">IF(AND(AO1047248=1,M1047248="undisclosed")=TRUE(),1,0)</f>
        <v>0</v>
      </c>
      <c r="AQ1047248" s="36" t="n">
        <f aca="false">IF(AND(AO1047248=1,N1047248="undisclosed")=TRUE(),1,0)</f>
        <v>1</v>
      </c>
      <c r="AR1047248" s="36" t="n">
        <f aca="false">IFERROR(IF(SEARCH("ammuni",I1047248,1)&gt;0,1,0),0)</f>
        <v>1</v>
      </c>
      <c r="AS1047248" s="5" t="str">
        <f aca="false">VLOOKUP($I1047248,'[1]Price List, Weapons &amp; Items'!B$1:L$1048576,COLUMN('[1]Price List, Weapons &amp; Items'!$J$11)-1,0)</f>
        <v>Contracts</v>
      </c>
      <c r="AT1047248" s="5" t="str">
        <f aca="false">IF(I1047248=".",".",VLOOKUP($I1047248,'[1]Price List, Weapons &amp; Items'!B$1:J$1048576,3,0))</f>
        <v>Armored Utility Vehicle (AUV)</v>
      </c>
      <c r="AU1047248" s="13" t="str">
        <f aca="true">IF(AG1047248=1,(OFFSET(I1047248,0,0,COUNTIF(#REF!,A1047248),1)),"")</f>
        <v/>
      </c>
      <c r="AV1047248" s="5" t="n">
        <f aca="false">VLOOKUP($I1047248,'[1]Price List, Weapons &amp; Items'!B$1:L$1048576,COLUMN('[1]Price List, Weapons &amp; Items'!$L$11)-1,0)</f>
        <v>0</v>
      </c>
      <c r="AW1047248" s="5" t="n">
        <f aca="false">IF(U1047248="Yes",1,0)</f>
        <v>1</v>
      </c>
      <c r="AX1047248" s="5" t="n">
        <f aca="false">IF(D1047248="Military",IF(OR(IFERROR(SEARCH("equipment",E1047248,1),0)&gt;0,IFERROR(SEARCH("weapons",E1047248,1),0)&gt;0),1,0),0)</f>
        <v>1</v>
      </c>
      <c r="AY1047248" s="5" t="str">
        <f aca="false">IFERROR(IF(VALUE(TEXT(C1047248,"mm"))=IF(AK1047248&gt;12,AK1047248-12,AK1047248),".",IF(TEXT(C1047248,"mm")="01",".",1)),"Value is not in date format")</f>
        <v>.</v>
      </c>
      <c r="AZ1047248" s="5" t="str">
        <f aca="false">IF(AND(A1047248=A1047247,C1047248=C1047247)=TRUE(),IF(F1047248=F1047247,".","1"),".")</f>
        <v>.</v>
      </c>
      <c r="BA1047248" s="5" t="str">
        <f aca="false">IF(AND(_xlfn.ISFORMULA(R1047248),_xlfn.ISFORMULA(S1047248),_xlfn.ISFORMULA(T1047248))=TRUE(),".",1)</f>
        <v>.</v>
      </c>
      <c r="BB1047248" s="5" t="str">
        <f aca="false">IF(T1047248&lt;&gt;".",IF(T1047248&gt;S1047248,1,"."),".")</f>
        <v>.</v>
      </c>
      <c r="BC1047248" s="5" t="n">
        <f aca="false">IFERROR(VLOOKUP(B1047248,'[1]Share, Heavy Weapons to Ukraine'!B$1:AA$1048576,COLUMN('[1]Share, Heavy Weapons to Ukraine'!C1047257)-1,0),0)</f>
        <v>1</v>
      </c>
      <c r="BD1047248" s="5" t="n">
        <f aca="false">VLOOKUP(Sheet1!B1047248,'[1]Country Summary (€)'!B$1:F$1048576,COLUMN('[1]Country Summary (€)'!C1047258)-1,FALSE())</f>
        <v>0</v>
      </c>
      <c r="BE1047248" s="5" t="str">
        <f aca="false">IF(AND(AG1047248=1,D1047248="Military",H1047248&lt;&gt;"Not given")=TRUE(),IF(SUMIFS(#REF!,#REF!,A1047248)&gt;0,ABS((SUMIFS(#REF!,#REF!,A1047248)/VLOOKUP("USD",'[1]Exchange Rates'!B$1:C$1048576,2,0)))/S1047248,"."),".")</f>
        <v>.</v>
      </c>
      <c r="BF1047248" s="1" t="str">
        <f aca="false">IF(AND(AG1047248=1,D1047248="Military",H1047248&lt;&gt;"Not given")=TRUE(),IF(SUMIFS(#REF!,#REF!,A1047248)&gt;0,IF((ABS((SUMIFS(#REF!,#REF!,A1047248)/VLOOKUP("USD",'[1]Exchange Rates'!B$1:C$1048576,2,0)))/S1047248)&gt;1,(SUMIFS(#REF!,#REF!,A1047248)-S1047248)/S1047248,(S1047248-SUMIFS(#REF!,#REF!,A1047248))/SUMIFS(#REF!,#REF!,A1047248)),"."),".")</f>
        <v>.</v>
      </c>
      <c r="BG1047248" s="37"/>
      <c r="BH1047248" s="37"/>
      <c r="BI1047248" s="37"/>
      <c r="BJ1047248" s="37"/>
      <c r="BK1047248" s="37"/>
      <c r="BL1047248" s="37"/>
      <c r="BM1047248" s="37"/>
      <c r="BN1047248" s="37"/>
      <c r="BO1047248" s="37"/>
      <c r="BP1047248" s="37"/>
      <c r="BQ1047248" s="37"/>
      <c r="BR1047248" s="37"/>
      <c r="BS1047248" s="37"/>
      <c r="BT1047248" s="37"/>
      <c r="BU1047248" s="37"/>
      <c r="BV1047248" s="37"/>
      <c r="BW1047248" s="37"/>
      <c r="BX1047248" s="37"/>
    </row>
    <row r="1047249" customFormat="false" ht="15.75" hidden="false" customHeight="true" outlineLevel="0" collapsed="false">
      <c r="A1047249" s="37" t="s">
        <v>479</v>
      </c>
      <c r="B1047249" s="37" t="s">
        <v>57</v>
      </c>
      <c r="C1047249" s="92" t="n">
        <v>45005</v>
      </c>
      <c r="D1047249" s="37" t="s">
        <v>105</v>
      </c>
      <c r="E1047249" s="37" t="s">
        <v>370</v>
      </c>
      <c r="F1047249" s="37" t="s">
        <v>516</v>
      </c>
      <c r="G1047249" s="5" t="s">
        <v>61</v>
      </c>
      <c r="H1047249" s="39" t="n">
        <v>350000000</v>
      </c>
      <c r="I1047249" s="37" t="s">
        <v>231</v>
      </c>
      <c r="J1047249" s="7" t="str">
        <f aca="false">VLOOKUP($I1047249,'[1]Price List, Weapons &amp; Items'!B$1:C$1048576,2,0)</f>
        <v>Ammunition for heavy weapon</v>
      </c>
      <c r="K1047249" s="7" t="str">
        <f aca="false">IF(I1047249=".",I1047249,VLOOKUP($I1047249,'[1]Price List, Weapons &amp; Items'!B$1:D$1048576,3,0))</f>
        <v>227mm MLRS ammunition</v>
      </c>
      <c r="L1047249" s="8" t="n">
        <f aca="false">VLOOKUP(I1047249,'[1]Price List, Weapons &amp; Items'!B$1:E$1048576,4,0)</f>
        <v>0</v>
      </c>
      <c r="M1047249" s="9" t="s">
        <v>166</v>
      </c>
      <c r="N1047249" s="9" t="s">
        <v>166</v>
      </c>
      <c r="O1047249" s="9" t="n">
        <f aca="false">VLOOKUP($I1047249,'[1]Price List, Weapons &amp; Items'!B$1:G$1048576,6,0)</f>
        <v>150000</v>
      </c>
      <c r="P1047249" s="6" t="str">
        <f aca="false">IF(TYPE(M1047249)=1,IF(TYPE(O1047249)=1,M1047249*O1047249,"No price"),".")</f>
        <v>.</v>
      </c>
      <c r="Q1047249" s="6" t="str">
        <f aca="false">IF(TYPE(N1047249)=1,IF(TYPE(O1047249)=1,N1047249*O1047249,"No price"),".")</f>
        <v>.</v>
      </c>
      <c r="R1047249" s="6" t="str">
        <f aca="false">IF(AG1047249=1,IF(H1047249&lt;&gt;"Not given",H1047249,IF(TYPE(H1047249)=2,IF(SUMIFS(#REF!,#REF!,A1047249)&gt;0,SUMIFS(#REF!,#REF!,A1047249),"."),"Format error")),"")</f>
        <v/>
      </c>
      <c r="S1047249" s="6" t="str">
        <f aca="false">IF(AND(AG1047249=1,R1047249&lt;&gt;".")=TRUE(),R1047249/VLOOKUP(G1047249,'[1]Exchange Rates'!B$1:C$1048576,2,0),IF(R1047249=".",".",""))</f>
        <v/>
      </c>
      <c r="T1047249" s="6" t="str">
        <f aca="false">IF(AG1047249=1,IF(AI1047249="Value is not given at all",".",IF(AI1047249="Value is given by the source",S1047249,IF(AI1047249="Value is calculated with prices",(IF(SUMIFS(#REF!,#REF!,A1047249)&gt;0,SUMIFS(#REF!,#REF!,A1047249),"."))/VLOOKUP("USD",'[1]Exchange Rates'!B$1:C$1048576,2,0),"Error with coding"))),"")</f>
        <v/>
      </c>
      <c r="U1047249" s="43" t="s">
        <v>63</v>
      </c>
      <c r="V1047249" s="34" t="s">
        <v>517</v>
      </c>
      <c r="W1047249" s="34" t="s">
        <v>513</v>
      </c>
      <c r="X1047249" s="37" t="s">
        <v>62</v>
      </c>
      <c r="Y1047249" s="37" t="s">
        <v>62</v>
      </c>
      <c r="Z1047249" s="43" t="n">
        <v>0</v>
      </c>
      <c r="AA1047249" s="43" t="n">
        <v>1</v>
      </c>
      <c r="AB1047249" s="5" t="n">
        <f aca="false">IF(AND(D1047249="Humanitarian", AE1047249&lt;&gt;"."), 1, 0)</f>
        <v>0</v>
      </c>
      <c r="AC1047249" s="5" t="n">
        <f aca="false">IF(OR(M1047249="undisclosed", M1047249="."), 0, IF(M1047249=N1047249, 1, 0))</f>
        <v>0</v>
      </c>
      <c r="AD1047249" s="5" t="n">
        <v>0</v>
      </c>
      <c r="AE1047249" s="37" t="s">
        <v>62</v>
      </c>
      <c r="AF1047249" s="12" t="str">
        <f aca="false">""</f>
        <v/>
      </c>
      <c r="AG1047249" s="36" t="n">
        <v>0</v>
      </c>
      <c r="AH1047249" s="43" t="s">
        <v>66</v>
      </c>
      <c r="AI1047249" s="43" t="s">
        <v>67</v>
      </c>
      <c r="AJ1047249" s="36" t="n">
        <v>1</v>
      </c>
      <c r="AK1047249" s="36" t="n">
        <v>15</v>
      </c>
      <c r="AL1047249" s="36" t="n">
        <v>0</v>
      </c>
      <c r="AM1047249" s="36" t="n">
        <f aca="false">IF(OR(AN1047249="2022-2023",AN1047249=2022), 1, 0)</f>
        <v>1</v>
      </c>
      <c r="AN1047249" s="36" t="s">
        <v>68</v>
      </c>
      <c r="AO1047249" s="36" t="n">
        <f aca="false">VLOOKUP($I1047249,'[1]Price List, Weapons &amp; Items'!B$1:F$1048576,5,0)</f>
        <v>1</v>
      </c>
      <c r="AP1047249" s="36" t="n">
        <f aca="false">IF(AND(AO1047249=1,M1047249="undisclosed")=TRUE(),1,0)</f>
        <v>1</v>
      </c>
      <c r="AQ1047249" s="36" t="n">
        <f aca="false">IF(AND(AO1047249=1,N1047249="undisclosed")=TRUE(),1,0)</f>
        <v>1</v>
      </c>
      <c r="AR1047249" s="36" t="n">
        <f aca="false">IFERROR(IF(SEARCH("ammuni",I1047249,1)&gt;0,1,0),0)</f>
        <v>1</v>
      </c>
      <c r="AS1047249" s="5" t="str">
        <f aca="false">VLOOKUP($I1047249,'[1]Price List, Weapons &amp; Items'!B$1:L$1048576,COLUMN('[1]Price List, Weapons &amp; Items'!$J$11)-1,0)</f>
        <v>Media reports (incl. social media)</v>
      </c>
      <c r="AT1047249" s="5" t="str">
        <f aca="false">IF(I1047249=".",".",VLOOKUP($I1047249,'[1]Price List, Weapons &amp; Items'!B$1:J$1048576,3,0))</f>
        <v>227mm MLRS ammunition</v>
      </c>
      <c r="AU1047249" s="13" t="str">
        <f aca="true">IF(AG1047249=1,(OFFSET(I1047249,0,0,COUNTIF(#REF!,A1047249),1)),"")</f>
        <v/>
      </c>
      <c r="AV1047249" s="5" t="str">
        <f aca="false">VLOOKUP($I1047249,'[1]Price List, Weapons &amp; Items'!B$1:L$1048576,COLUMN('[1]Price List, Weapons &amp; Items'!$L$11)-1,0)</f>
        <v>no price, 0 count</v>
      </c>
      <c r="AW1047249" s="5" t="n">
        <f aca="false">IF(U1047249="Yes",1,0)</f>
        <v>1</v>
      </c>
      <c r="AX1047249" s="5" t="n">
        <f aca="false">IF(D1047249="Military",IF(OR(IFERROR(SEARCH("equipment",E1047249,1),0)&gt;0,IFERROR(SEARCH("weapons",E1047249,1),0)&gt;0),1,0),0)</f>
        <v>1</v>
      </c>
      <c r="AY1047249" s="5" t="str">
        <f aca="false">IFERROR(IF(VALUE(TEXT(C1047249,"mm"))=IF(AK1047249&gt;12,AK1047249-12,AK1047249),".",IF(TEXT(C1047249,"mm")="01",".",1)),"Value is not in date format")</f>
        <v>.</v>
      </c>
      <c r="AZ1047249" s="5" t="str">
        <f aca="false">IF(AND(A1047249=A1047248,C1047249=C1047248)=TRUE(),IF(F1047249=F1047248,".","1"),".")</f>
        <v>.</v>
      </c>
      <c r="BA1047249" s="5" t="str">
        <f aca="false">IF(AND(_xlfn.ISFORMULA(R1047249),_xlfn.ISFORMULA(S1047249),_xlfn.ISFORMULA(T1047249))=TRUE(),".",1)</f>
        <v>.</v>
      </c>
      <c r="BB1047249" s="5" t="str">
        <f aca="false">IF(T1047249&lt;&gt;".",IF(T1047249&gt;S1047249,1,"."),".")</f>
        <v>.</v>
      </c>
      <c r="BC1047249" s="5" t="n">
        <f aca="false">IFERROR(VLOOKUP(B1047249,'[1]Share, Heavy Weapons to Ukraine'!B$1:AA$1048576,COLUMN('[1]Share, Heavy Weapons to Ukraine'!C1047258)-1,0),0)</f>
        <v>1</v>
      </c>
      <c r="BD1047249" s="5" t="n">
        <f aca="false">VLOOKUP(Sheet1!B1047249,'[1]Country Summary (€)'!B$1:F$1048576,COLUMN('[1]Country Summary (€)'!C1047259)-1,FALSE())</f>
        <v>0</v>
      </c>
      <c r="BE1047249" s="5" t="str">
        <f aca="false">IF(AND(AG1047249=1,D1047249="Military",H1047249&lt;&gt;"Not given")=TRUE(),IF(SUMIFS(#REF!,#REF!,A1047249)&gt;0,ABS((SUMIFS(#REF!,#REF!,A1047249)/VLOOKUP("USD",'[1]Exchange Rates'!B$1:C$1048576,2,0)))/S1047249,"."),".")</f>
        <v>.</v>
      </c>
      <c r="BF1047249" s="1" t="str">
        <f aca="false">IF(AND(AG1047249=1,D1047249="Military",H1047249&lt;&gt;"Not given")=TRUE(),IF(SUMIFS(#REF!,#REF!,A1047249)&gt;0,IF((ABS((SUMIFS(#REF!,#REF!,A1047249)/VLOOKUP("USD",'[1]Exchange Rates'!B$1:C$1048576,2,0)))/S1047249)&gt;1,(SUMIFS(#REF!,#REF!,A1047249)-S1047249)/S1047249,(S1047249-SUMIFS(#REF!,#REF!,A1047249))/SUMIFS(#REF!,#REF!,A1047249)),"."),".")</f>
        <v>.</v>
      </c>
      <c r="BG1047249" s="37"/>
      <c r="BH1047249" s="37"/>
      <c r="BI1047249" s="37"/>
      <c r="BJ1047249" s="37"/>
      <c r="BK1047249" s="37"/>
      <c r="BL1047249" s="37"/>
      <c r="BM1047249" s="37"/>
      <c r="BN1047249" s="37"/>
      <c r="BO1047249" s="37"/>
      <c r="BP1047249" s="37"/>
      <c r="BQ1047249" s="37"/>
      <c r="BR1047249" s="37"/>
      <c r="BS1047249" s="37"/>
      <c r="BT1047249" s="37"/>
      <c r="BU1047249" s="37"/>
      <c r="BV1047249" s="37"/>
      <c r="BW1047249" s="37"/>
      <c r="BX1047249" s="37"/>
    </row>
    <row r="1047250" customFormat="false" ht="15.75" hidden="false" customHeight="true" outlineLevel="0" collapsed="false">
      <c r="A1047250" s="37" t="s">
        <v>479</v>
      </c>
      <c r="B1047250" s="37" t="s">
        <v>57</v>
      </c>
      <c r="C1047250" s="92" t="n">
        <v>45005</v>
      </c>
      <c r="D1047250" s="37" t="s">
        <v>105</v>
      </c>
      <c r="E1047250" s="37" t="s">
        <v>370</v>
      </c>
      <c r="F1047250" s="37" t="s">
        <v>516</v>
      </c>
      <c r="G1047250" s="5" t="s">
        <v>61</v>
      </c>
      <c r="H1047250" s="39" t="n">
        <v>350000000</v>
      </c>
      <c r="I1047250" s="37" t="s">
        <v>147</v>
      </c>
      <c r="J1047250" s="7" t="str">
        <f aca="false">VLOOKUP($I1047250,'[1]Price List, Weapons &amp; Items'!B$1:C$1048576,2,0)</f>
        <v>Ammunition for heavy weapon</v>
      </c>
      <c r="K1047250" s="7" t="str">
        <f aca="false">IF(I1047250=".",I1047250,VLOOKUP($I1047250,'[1]Price List, Weapons &amp; Items'!B$1:D$1048576,3,0))</f>
        <v>155mm howitzer ammunition</v>
      </c>
      <c r="L1047250" s="8" t="n">
        <f aca="false">VLOOKUP(I1047250,'[1]Price List, Weapons &amp; Items'!B$1:E$1048576,4,0)</f>
        <v>0</v>
      </c>
      <c r="M1047250" s="9" t="n">
        <v>100000</v>
      </c>
      <c r="N1047250" s="9" t="s">
        <v>166</v>
      </c>
      <c r="O1047250" s="9" t="n">
        <f aca="false">VLOOKUP($I1047250,'[1]Price List, Weapons &amp; Items'!B$1:G$1048576,6,0)</f>
        <v>3800</v>
      </c>
      <c r="P1047250" s="6" t="str">
        <f aca="false">IF(TYPE(M1047250)=1,IF(TYPE(O1047250)=1,M1047250*O1047250,"No price"),".")</f>
        <v>No price</v>
      </c>
      <c r="Q1047250" s="6" t="str">
        <f aca="false">IF(TYPE(N1047250)=1,IF(TYPE(O1047250)=1,N1047250*O1047250,"No price"),".")</f>
        <v>.</v>
      </c>
      <c r="R1047250" s="6" t="str">
        <f aca="false">IF(AG1047250=1,IF(H1047250&lt;&gt;"Not given",H1047250,IF(TYPE(H1047250)=2,IF(SUMIFS(#REF!,#REF!,A1047250)&gt;0,SUMIFS(#REF!,#REF!,A1047250),"."),"Format error")),"")</f>
        <v/>
      </c>
      <c r="S1047250" s="6" t="str">
        <f aca="false">IF(AND(AG1047250=1,R1047250&lt;&gt;".")=TRUE(),R1047250/VLOOKUP(G1047250,'[1]Exchange Rates'!B$1:C$1048576,2,0),IF(R1047250=".",".",""))</f>
        <v/>
      </c>
      <c r="T1047250" s="6" t="str">
        <f aca="false">IF(AG1047250=1,IF(AI1047250="Value is not given at all",".",IF(AI1047250="Value is given by the source",S1047250,IF(AI1047250="Value is calculated with prices",(IF(SUMIFS(#REF!,#REF!,A1047250)&gt;0,SUMIFS(#REF!,#REF!,A1047250),"."))/VLOOKUP("USD",'[1]Exchange Rates'!B$1:C$1048576,2,0),"Error with coding"))),"")</f>
        <v/>
      </c>
      <c r="U1047250" s="43" t="s">
        <v>63</v>
      </c>
      <c r="V1047250" s="34" t="s">
        <v>517</v>
      </c>
      <c r="W1047250" s="34" t="s">
        <v>513</v>
      </c>
      <c r="X1047250" s="37" t="s">
        <v>62</v>
      </c>
      <c r="Y1047250" s="37" t="s">
        <v>62</v>
      </c>
      <c r="Z1047250" s="43" t="n">
        <v>0</v>
      </c>
      <c r="AA1047250" s="43" t="n">
        <v>1</v>
      </c>
      <c r="AB1047250" s="5" t="n">
        <f aca="false">IF(AND(D1047250="Humanitarian", AE1047250&lt;&gt;"."), 1, 0)</f>
        <v>0</v>
      </c>
      <c r="AC1047250" s="5" t="n">
        <f aca="false">IF(OR(M1047250="undisclosed", M1047250="."), 0, IF(M1047250=N1047250, 1, 0))</f>
        <v>0</v>
      </c>
      <c r="AD1047250" s="5" t="n">
        <v>0</v>
      </c>
      <c r="AE1047250" s="37" t="s">
        <v>62</v>
      </c>
      <c r="AF1047250" s="12" t="str">
        <f aca="false">""</f>
        <v/>
      </c>
      <c r="AG1047250" s="36" t="n">
        <v>0</v>
      </c>
      <c r="AH1047250" s="43" t="s">
        <v>66</v>
      </c>
      <c r="AI1047250" s="43" t="s">
        <v>67</v>
      </c>
      <c r="AJ1047250" s="36" t="n">
        <v>1</v>
      </c>
      <c r="AK1047250" s="36" t="n">
        <v>15</v>
      </c>
      <c r="AL1047250" s="36" t="n">
        <v>0</v>
      </c>
      <c r="AM1047250" s="36" t="n">
        <f aca="false">IF(OR(AN1047250="2022-2023",AN1047250=2022), 1, 0)</f>
        <v>1</v>
      </c>
      <c r="AN1047250" s="36" t="s">
        <v>68</v>
      </c>
      <c r="AO1047250" s="36" t="n">
        <f aca="false">VLOOKUP($I1047250,'[1]Price List, Weapons &amp; Items'!B$1:F$1048576,5,0)</f>
        <v>1</v>
      </c>
      <c r="AP1047250" s="36" t="n">
        <f aca="false">IF(AND(AO1047250=1,M1047250="undisclosed")=TRUE(),1,0)</f>
        <v>0</v>
      </c>
      <c r="AQ1047250" s="36" t="n">
        <f aca="false">IF(AND(AO1047250=1,N1047250="undisclosed")=TRUE(),1,0)</f>
        <v>1</v>
      </c>
      <c r="AR1047250" s="36" t="n">
        <f aca="false">IFERROR(IF(SEARCH("ammuni",I1047250,1)&gt;0,1,0),0)</f>
        <v>0</v>
      </c>
      <c r="AS1047250" s="5" t="str">
        <f aca="false">VLOOKUP($I1047250,'[1]Price List, Weapons &amp; Items'!B$1:L$1048576,COLUMN('[1]Price List, Weapons &amp; Items'!$J$11)-1,0)</f>
        <v>Government information</v>
      </c>
      <c r="AT1047250" s="5" t="str">
        <f aca="false">IF(I1047250=".",".",VLOOKUP($I1047250,'[1]Price List, Weapons &amp; Items'!B$1:J$1048576,3,0))</f>
        <v>155mm howitzer ammunition</v>
      </c>
      <c r="AU1047250" s="13" t="str">
        <f aca="true">IF(AG1047250=1,(OFFSET(I1047250,0,0,COUNTIF(#REF!,A1047250),1)),"")</f>
        <v/>
      </c>
      <c r="AV1047250" s="5" t="n">
        <f aca="false">VLOOKUP($I1047250,'[1]Price List, Weapons &amp; Items'!B$1:L$1048576,COLUMN('[1]Price List, Weapons &amp; Items'!$L$11)-1,0)</f>
        <v>0</v>
      </c>
      <c r="AW1047250" s="5" t="n">
        <f aca="false">IF(U1047250="Yes",1,0)</f>
        <v>1</v>
      </c>
      <c r="AX1047250" s="5" t="n">
        <f aca="false">IF(D1047250="Military",IF(OR(IFERROR(SEARCH("equipment",E1047250,1),0)&gt;0,IFERROR(SEARCH("weapons",E1047250,1),0)&gt;0),1,0),0)</f>
        <v>1</v>
      </c>
      <c r="AY1047250" s="5" t="str">
        <f aca="false">IFERROR(IF(VALUE(TEXT(C1047250,"mm"))=IF(AK1047250&gt;12,AK1047250-12,AK1047250),".",IF(TEXT(C1047250,"mm")="01",".",1)),"Value is not in date format")</f>
        <v>.</v>
      </c>
      <c r="AZ1047250" s="5" t="str">
        <f aca="false">IF(AND(A1047250=A1047249,C1047250=C1047249)=TRUE(),IF(F1047250=F1047249,".","1"),".")</f>
        <v>.</v>
      </c>
      <c r="BA1047250" s="5" t="str">
        <f aca="false">IF(AND(_xlfn.ISFORMULA(R1047250),_xlfn.ISFORMULA(S1047250),_xlfn.ISFORMULA(T1047250))=TRUE(),".",1)</f>
        <v>.</v>
      </c>
      <c r="BB1047250" s="5" t="str">
        <f aca="false">IF(T1047250&lt;&gt;".",IF(T1047250&gt;S1047250,1,"."),".")</f>
        <v>.</v>
      </c>
      <c r="BC1047250" s="5" t="n">
        <f aca="false">IFERROR(VLOOKUP(B1047250,'[1]Share, Heavy Weapons to Ukraine'!B$1:AA$1048576,COLUMN('[1]Share, Heavy Weapons to Ukraine'!C1047259)-1,0),0)</f>
        <v>1</v>
      </c>
      <c r="BD1047250" s="5" t="n">
        <f aca="false">VLOOKUP(Sheet1!B1047250,'[1]Country Summary (€)'!B$1:F$1048576,COLUMN('[1]Country Summary (€)'!C1047260)-1,FALSE())</f>
        <v>0</v>
      </c>
      <c r="BE1047250" s="5" t="str">
        <f aca="false">IF(AND(AG1047250=1,D1047250="Military",H1047250&lt;&gt;"Not given")=TRUE(),IF(SUMIFS(#REF!,#REF!,A1047250)&gt;0,ABS((SUMIFS(#REF!,#REF!,A1047250)/VLOOKUP("USD",'[1]Exchange Rates'!B$1:C$1048576,2,0)))/S1047250,"."),".")</f>
        <v>.</v>
      </c>
      <c r="BF1047250" s="1" t="str">
        <f aca="false">IF(AND(AG1047250=1,D1047250="Military",H1047250&lt;&gt;"Not given")=TRUE(),IF(SUMIFS(#REF!,#REF!,A1047250)&gt;0,IF((ABS((SUMIFS(#REF!,#REF!,A1047250)/VLOOKUP("USD",'[1]Exchange Rates'!B$1:C$1048576,2,0)))/S1047250)&gt;1,(SUMIFS(#REF!,#REF!,A1047250)-S1047250)/S1047250,(S1047250-SUMIFS(#REF!,#REF!,A1047250))/SUMIFS(#REF!,#REF!,A1047250)),"."),".")</f>
        <v>.</v>
      </c>
      <c r="BG1047250" s="37"/>
      <c r="BH1047250" s="37"/>
      <c r="BI1047250" s="37"/>
      <c r="BJ1047250" s="37"/>
      <c r="BK1047250" s="37"/>
      <c r="BL1047250" s="37"/>
      <c r="BM1047250" s="37"/>
      <c r="BN1047250" s="37"/>
      <c r="BO1047250" s="37"/>
      <c r="BP1047250" s="37"/>
      <c r="BQ1047250" s="37"/>
      <c r="BR1047250" s="37"/>
      <c r="BS1047250" s="37"/>
      <c r="BT1047250" s="37"/>
      <c r="BU1047250" s="37"/>
      <c r="BV1047250" s="37"/>
      <c r="BW1047250" s="37"/>
      <c r="BX1047250" s="37"/>
    </row>
    <row r="1047251" customFormat="false" ht="15.75" hidden="false" customHeight="true" outlineLevel="0" collapsed="false">
      <c r="A1047251" s="37" t="s">
        <v>479</v>
      </c>
      <c r="B1047251" s="37" t="s">
        <v>57</v>
      </c>
      <c r="C1047251" s="92" t="n">
        <v>45005</v>
      </c>
      <c r="D1047251" s="37" t="s">
        <v>105</v>
      </c>
      <c r="E1047251" s="37" t="s">
        <v>370</v>
      </c>
      <c r="F1047251" s="37" t="s">
        <v>516</v>
      </c>
      <c r="G1047251" s="5" t="s">
        <v>61</v>
      </c>
      <c r="H1047251" s="39" t="n">
        <v>350000000</v>
      </c>
      <c r="I1047251" s="37" t="s">
        <v>484</v>
      </c>
      <c r="J1047251" s="7" t="str">
        <f aca="false">VLOOKUP($I1047251,'[1]Price List, Weapons &amp; Items'!B$1:C$1048576,2,0)</f>
        <v>Ammunition for heavy weapon</v>
      </c>
      <c r="K1047251" s="7" t="str">
        <f aca="false">IF(I1047251=".",I1047251,VLOOKUP($I1047251,'[1]Price List, Weapons &amp; Items'!B$1:D$1048576,3,0))</f>
        <v>ammunition</v>
      </c>
      <c r="L1047251" s="8" t="n">
        <f aca="false">VLOOKUP(I1047251,'[1]Price List, Weapons &amp; Items'!B$1:E$1048576,4,0)</f>
        <v>0</v>
      </c>
      <c r="M1047251" s="9" t="n">
        <v>418000</v>
      </c>
      <c r="N1047251" s="9" t="s">
        <v>166</v>
      </c>
      <c r="O1047251" s="9" t="n">
        <f aca="false">VLOOKUP($I1047251,'[1]Price List, Weapons &amp; Items'!B$1:G$1048576,6,0)</f>
        <v>140.58</v>
      </c>
      <c r="P1047251" s="6" t="str">
        <f aca="false">IF(TYPE(M1047251)=1,IF(TYPE(O1047251)=1,M1047251*O1047251,"No price"),".")</f>
        <v>No price</v>
      </c>
      <c r="Q1047251" s="6" t="str">
        <f aca="false">IF(TYPE(N1047251)=1,IF(TYPE(O1047251)=1,N1047251*O1047251,"No price"),".")</f>
        <v>.</v>
      </c>
      <c r="R1047251" s="6" t="str">
        <f aca="false">IF(AG1047251=1,IF(H1047251&lt;&gt;"Not given",H1047251,IF(TYPE(H1047251)=2,IF(SUMIFS(#REF!,#REF!,A1047251)&gt;0,SUMIFS(#REF!,#REF!,A1047251),"."),"Format error")),"")</f>
        <v/>
      </c>
      <c r="S1047251" s="6" t="str">
        <f aca="false">IF(AND(AG1047251=1,R1047251&lt;&gt;".")=TRUE(),R1047251/VLOOKUP(G1047251,'[1]Exchange Rates'!B$1:C$1048576,2,0),IF(R1047251=".",".",""))</f>
        <v/>
      </c>
      <c r="T1047251" s="6" t="str">
        <f aca="false">IF(AG1047251=1,IF(AI1047251="Value is not given at all",".",IF(AI1047251="Value is given by the source",S1047251,IF(AI1047251="Value is calculated with prices",(IF(SUMIFS(#REF!,#REF!,A1047251)&gt;0,SUMIFS(#REF!,#REF!,A1047251),"."))/VLOOKUP("USD",'[1]Exchange Rates'!B$1:C$1048576,2,0),"Error with coding"))),"")</f>
        <v/>
      </c>
      <c r="U1047251" s="43" t="s">
        <v>63</v>
      </c>
      <c r="V1047251" s="34" t="s">
        <v>517</v>
      </c>
      <c r="W1047251" s="34" t="s">
        <v>513</v>
      </c>
      <c r="X1047251" s="37" t="s">
        <v>62</v>
      </c>
      <c r="Y1047251" s="37" t="s">
        <v>62</v>
      </c>
      <c r="Z1047251" s="43" t="n">
        <v>0</v>
      </c>
      <c r="AA1047251" s="43" t="n">
        <v>1</v>
      </c>
      <c r="AB1047251" s="5" t="n">
        <f aca="false">IF(AND(D1047251="Humanitarian", AE1047251&lt;&gt;"."), 1, 0)</f>
        <v>0</v>
      </c>
      <c r="AC1047251" s="5" t="n">
        <f aca="false">IF(OR(M1047251="undisclosed", M1047251="."), 0, IF(M1047251=N1047251, 1, 0))</f>
        <v>0</v>
      </c>
      <c r="AD1047251" s="5" t="n">
        <v>0</v>
      </c>
      <c r="AE1047251" s="37" t="s">
        <v>62</v>
      </c>
      <c r="AF1047251" s="12" t="str">
        <f aca="false">""</f>
        <v/>
      </c>
      <c r="AG1047251" s="36" t="n">
        <v>0</v>
      </c>
      <c r="AH1047251" s="43" t="s">
        <v>66</v>
      </c>
      <c r="AI1047251" s="43" t="s">
        <v>67</v>
      </c>
      <c r="AJ1047251" s="36" t="n">
        <v>1</v>
      </c>
      <c r="AK1047251" s="36" t="n">
        <v>15</v>
      </c>
      <c r="AL1047251" s="36" t="n">
        <v>0</v>
      </c>
      <c r="AM1047251" s="36" t="n">
        <f aca="false">IF(OR(AN1047251="2022-2023",AN1047251=2022), 1, 0)</f>
        <v>1</v>
      </c>
      <c r="AN1047251" s="36" t="s">
        <v>68</v>
      </c>
      <c r="AO1047251" s="36" t="n">
        <f aca="false">VLOOKUP($I1047251,'[1]Price List, Weapons &amp; Items'!B$1:F$1048576,5,0)</f>
        <v>0</v>
      </c>
      <c r="AP1047251" s="36" t="n">
        <f aca="false">IF(AND(AO1047251=1,M1047251="undisclosed")=TRUE(),1,0)</f>
        <v>0</v>
      </c>
      <c r="AQ1047251" s="36" t="n">
        <f aca="false">IF(AND(AO1047251=1,N1047251="undisclosed")=TRUE(),1,0)</f>
        <v>0</v>
      </c>
      <c r="AR1047251" s="36" t="n">
        <f aca="false">IFERROR(IF(SEARCH("ammuni",I1047251,1)&gt;0,1,0),0)</f>
        <v>1</v>
      </c>
      <c r="AS1047251" s="5" t="str">
        <f aca="false">VLOOKUP($I1047251,'[1]Price List, Weapons &amp; Items'!B$1:L$1048576,COLUMN('[1]Price List, Weapons &amp; Items'!$J$11)-1,0)</f>
        <v>Military media (incl. websites)</v>
      </c>
      <c r="AT1047251" s="5" t="str">
        <f aca="false">IF(I1047251=".",".",VLOOKUP($I1047251,'[1]Price List, Weapons &amp; Items'!B$1:J$1048576,3,0))</f>
        <v>ammunition</v>
      </c>
      <c r="AU1047251" s="13" t="str">
        <f aca="true">IF(AG1047251=1,(OFFSET(I1047251,0,0,COUNTIF(#REF!,A1047251),1)),"")</f>
        <v/>
      </c>
      <c r="AV1047251" s="5" t="n">
        <f aca="false">VLOOKUP($I1047251,'[1]Price List, Weapons &amp; Items'!B$1:L$1048576,COLUMN('[1]Price List, Weapons &amp; Items'!$L$11)-1,0)</f>
        <v>0</v>
      </c>
      <c r="AW1047251" s="5" t="n">
        <f aca="false">IF(U1047251="Yes",1,0)</f>
        <v>1</v>
      </c>
      <c r="AX1047251" s="5" t="n">
        <f aca="false">IF(D1047251="Military",IF(OR(IFERROR(SEARCH("equipment",E1047251,1),0)&gt;0,IFERROR(SEARCH("weapons",E1047251,1),0)&gt;0),1,0),0)</f>
        <v>1</v>
      </c>
      <c r="AY1047251" s="5" t="str">
        <f aca="false">IFERROR(IF(VALUE(TEXT(C1047251,"mm"))=IF(AK1047251&gt;12,AK1047251-12,AK1047251),".",IF(TEXT(C1047251,"mm")="01",".",1)),"Value is not in date format")</f>
        <v>.</v>
      </c>
      <c r="AZ1047251" s="5" t="str">
        <f aca="false">IF(AND(A1047251=A1047250,C1047251=C1047250)=TRUE(),IF(F1047251=F1047250,".","1"),".")</f>
        <v>.</v>
      </c>
      <c r="BA1047251" s="5" t="str">
        <f aca="false">IF(AND(_xlfn.ISFORMULA(R1047251),_xlfn.ISFORMULA(S1047251),_xlfn.ISFORMULA(T1047251))=TRUE(),".",1)</f>
        <v>.</v>
      </c>
      <c r="BB1047251" s="5" t="str">
        <f aca="false">IF(T1047251&lt;&gt;".",IF(T1047251&gt;S1047251,1,"."),".")</f>
        <v>.</v>
      </c>
      <c r="BC1047251" s="5" t="n">
        <f aca="false">IFERROR(VLOOKUP(B1047251,'[1]Share, Heavy Weapons to Ukraine'!B$1:AA$1048576,COLUMN('[1]Share, Heavy Weapons to Ukraine'!C1047260)-1,0),0)</f>
        <v>1</v>
      </c>
      <c r="BD1047251" s="5" t="n">
        <f aca="false">VLOOKUP(Sheet1!B1047251,'[1]Country Summary (€)'!B$1:F$1048576,COLUMN('[1]Country Summary (€)'!C1047261)-1,FALSE())</f>
        <v>0</v>
      </c>
      <c r="BE1047251" s="5" t="str">
        <f aca="false">IF(AND(AG1047251=1,D1047251="Military",H1047251&lt;&gt;"Not given")=TRUE(),IF(SUMIFS(#REF!,#REF!,A1047251)&gt;0,ABS((SUMIFS(#REF!,#REF!,A1047251)/VLOOKUP("USD",'[1]Exchange Rates'!B$1:C$1048576,2,0)))/S1047251,"."),".")</f>
        <v>.</v>
      </c>
      <c r="BF1047251" s="1" t="str">
        <f aca="false">IF(AND(AG1047251=1,D1047251="Military",H1047251&lt;&gt;"Not given")=TRUE(),IF(SUMIFS(#REF!,#REF!,A1047251)&gt;0,IF((ABS((SUMIFS(#REF!,#REF!,A1047251)/VLOOKUP("USD",'[1]Exchange Rates'!B$1:C$1048576,2,0)))/S1047251)&gt;1,(SUMIFS(#REF!,#REF!,A1047251)-S1047251)/S1047251,(S1047251-SUMIFS(#REF!,#REF!,A1047251))/SUMIFS(#REF!,#REF!,A1047251)),"."),".")</f>
        <v>.</v>
      </c>
      <c r="BG1047251" s="37"/>
      <c r="BH1047251" s="37"/>
      <c r="BI1047251" s="37"/>
      <c r="BJ1047251" s="37"/>
      <c r="BK1047251" s="37"/>
      <c r="BL1047251" s="37"/>
      <c r="BM1047251" s="37"/>
      <c r="BN1047251" s="37"/>
      <c r="BO1047251" s="37"/>
      <c r="BP1047251" s="37"/>
      <c r="BQ1047251" s="37"/>
      <c r="BR1047251" s="37"/>
      <c r="BS1047251" s="37"/>
      <c r="BT1047251" s="37"/>
      <c r="BU1047251" s="37"/>
      <c r="BV1047251" s="37"/>
      <c r="BW1047251" s="37"/>
      <c r="BX1047251" s="37"/>
    </row>
    <row r="1047252" customFormat="false" ht="15.75" hidden="false" customHeight="true" outlineLevel="0" collapsed="false">
      <c r="A1047252" s="37" t="s">
        <v>479</v>
      </c>
      <c r="B1047252" s="37" t="s">
        <v>57</v>
      </c>
      <c r="C1047252" s="92" t="n">
        <v>45005</v>
      </c>
      <c r="D1047252" s="37" t="s">
        <v>105</v>
      </c>
      <c r="E1047252" s="37" t="s">
        <v>370</v>
      </c>
      <c r="F1047252" s="37" t="s">
        <v>516</v>
      </c>
      <c r="G1047252" s="5" t="s">
        <v>61</v>
      </c>
      <c r="H1047252" s="39" t="n">
        <v>350000000</v>
      </c>
      <c r="I1047252" s="37" t="s">
        <v>303</v>
      </c>
      <c r="J1047252" s="7" t="str">
        <f aca="false">VLOOKUP($I1047252,'[1]Price List, Weapons &amp; Items'!B$1:C$1048576,2,0)</f>
        <v>Ammunition for heavy weapon</v>
      </c>
      <c r="K1047252" s="7" t="str">
        <f aca="false">IF(I1047252=".",I1047252,VLOOKUP($I1047252,'[1]Price List, Weapons &amp; Items'!B$1:D$1048576,3,0))</f>
        <v>Missile</v>
      </c>
      <c r="L1047252" s="8" t="n">
        <f aca="false">VLOOKUP(I1047252,'[1]Price List, Weapons &amp; Items'!B$1:E$1048576,4,0)</f>
        <v>0</v>
      </c>
      <c r="M1047252" s="9" t="s">
        <v>166</v>
      </c>
      <c r="N1047252" s="9" t="s">
        <v>166</v>
      </c>
      <c r="O1047252" s="9" t="n">
        <f aca="false">VLOOKUP($I1047252,'[1]Price List, Weapons &amp; Items'!B$1:G$1048576,6,0)</f>
        <v>557000</v>
      </c>
      <c r="P1047252" s="6" t="str">
        <f aca="false">IF(TYPE(M1047252)=1,IF(TYPE(O1047252)=1,M1047252*O1047252,"No price"),".")</f>
        <v>.</v>
      </c>
      <c r="Q1047252" s="6" t="str">
        <f aca="false">IF(TYPE(N1047252)=1,IF(TYPE(O1047252)=1,N1047252*O1047252,"No price"),".")</f>
        <v>.</v>
      </c>
      <c r="R1047252" s="6" t="str">
        <f aca="false">IF(AG1047252=1,IF(H1047252&lt;&gt;"Not given",H1047252,IF(TYPE(H1047252)=2,IF(SUMIFS(#REF!,#REF!,A1047252)&gt;0,SUMIFS(#REF!,#REF!,A1047252),"."),"Format error")),"")</f>
        <v/>
      </c>
      <c r="S1047252" s="6" t="str">
        <f aca="false">IF(AND(AG1047252=1,R1047252&lt;&gt;".")=TRUE(),R1047252/VLOOKUP(G1047252,'[1]Exchange Rates'!B$1:C$1048576,2,0),IF(R1047252=".",".",""))</f>
        <v/>
      </c>
      <c r="T1047252" s="6" t="str">
        <f aca="false">IF(AG1047252=1,IF(AI1047252="Value is not given at all",".",IF(AI1047252="Value is given by the source",S1047252,IF(AI1047252="Value is calculated with prices",(IF(SUMIFS(#REF!,#REF!,A1047252)&gt;0,SUMIFS(#REF!,#REF!,A1047252),"."))/VLOOKUP("USD",'[1]Exchange Rates'!B$1:C$1048576,2,0),"Error with coding"))),"")</f>
        <v/>
      </c>
      <c r="U1047252" s="43" t="s">
        <v>63</v>
      </c>
      <c r="V1047252" s="34" t="s">
        <v>517</v>
      </c>
      <c r="W1047252" s="34" t="s">
        <v>513</v>
      </c>
      <c r="X1047252" s="37" t="s">
        <v>62</v>
      </c>
      <c r="Y1047252" s="37" t="s">
        <v>62</v>
      </c>
      <c r="Z1047252" s="43" t="n">
        <v>0</v>
      </c>
      <c r="AA1047252" s="43" t="n">
        <v>1</v>
      </c>
      <c r="AB1047252" s="5" t="n">
        <f aca="false">IF(AND(D1047252="Humanitarian", AE1047252&lt;&gt;"."), 1, 0)</f>
        <v>0</v>
      </c>
      <c r="AC1047252" s="5" t="n">
        <f aca="false">IF(OR(M1047252="undisclosed", M1047252="."), 0, IF(M1047252=N1047252, 1, 0))</f>
        <v>0</v>
      </c>
      <c r="AD1047252" s="5" t="n">
        <v>0</v>
      </c>
      <c r="AE1047252" s="37" t="s">
        <v>62</v>
      </c>
      <c r="AF1047252" s="12" t="str">
        <f aca="false">""</f>
        <v/>
      </c>
      <c r="AG1047252" s="36" t="n">
        <v>0</v>
      </c>
      <c r="AH1047252" s="43" t="s">
        <v>66</v>
      </c>
      <c r="AI1047252" s="43" t="s">
        <v>67</v>
      </c>
      <c r="AJ1047252" s="36" t="n">
        <v>1</v>
      </c>
      <c r="AK1047252" s="36" t="n">
        <v>15</v>
      </c>
      <c r="AL1047252" s="36" t="n">
        <v>0</v>
      </c>
      <c r="AM1047252" s="36" t="n">
        <f aca="false">IF(OR(AN1047252="2022-2023",AN1047252=2022), 1, 0)</f>
        <v>1</v>
      </c>
      <c r="AN1047252" s="36" t="s">
        <v>68</v>
      </c>
      <c r="AO1047252" s="36" t="n">
        <f aca="false">VLOOKUP($I1047252,'[1]Price List, Weapons &amp; Items'!B$1:F$1048576,5,0)</f>
        <v>0</v>
      </c>
      <c r="AP1047252" s="36" t="n">
        <f aca="false">IF(AND(AO1047252=1,M1047252="undisclosed")=TRUE(),1,0)</f>
        <v>0</v>
      </c>
      <c r="AQ1047252" s="36" t="n">
        <f aca="false">IF(AND(AO1047252=1,N1047252="undisclosed")=TRUE(),1,0)</f>
        <v>0</v>
      </c>
      <c r="AR1047252" s="36" t="n">
        <f aca="false">IFERROR(IF(SEARCH("ammuni",I1047252,1)&gt;0,1,0),0)</f>
        <v>0</v>
      </c>
      <c r="AS1047252" s="5" t="str">
        <f aca="false">VLOOKUP($I1047252,'[1]Price List, Weapons &amp; Items'!B$1:L$1048576,COLUMN('[1]Price List, Weapons &amp; Items'!$J$11)-1,0)</f>
        <v>Miscellaneous</v>
      </c>
      <c r="AT1047252" s="5" t="str">
        <f aca="false">IF(I1047252=".",".",VLOOKUP($I1047252,'[1]Price List, Weapons &amp; Items'!B$1:J$1048576,3,0))</f>
        <v>Missile</v>
      </c>
      <c r="AU1047252" s="13" t="str">
        <f aca="true">IF(AG1047252=1,(OFFSET(I1047252,0,0,COUNTIF(#REF!,A1047252),1)),"")</f>
        <v/>
      </c>
      <c r="AV1047252" s="5" t="str">
        <f aca="false">VLOOKUP($I1047252,'[1]Price List, Weapons &amp; Items'!B$1:L$1048576,COLUMN('[1]Price List, Weapons &amp; Items'!$L$11)-1,0)</f>
        <v>no price, 0 count</v>
      </c>
      <c r="AW1047252" s="5" t="n">
        <f aca="false">IF(U1047252="Yes",1,0)</f>
        <v>1</v>
      </c>
      <c r="AX1047252" s="5" t="n">
        <f aca="false">IF(D1047252="Military",IF(OR(IFERROR(SEARCH("equipment",E1047252,1),0)&gt;0,IFERROR(SEARCH("weapons",E1047252,1),0)&gt;0),1,0),0)</f>
        <v>1</v>
      </c>
      <c r="AY1047252" s="5" t="str">
        <f aca="false">IFERROR(IF(VALUE(TEXT(C1047252,"mm"))=IF(AK1047252&gt;12,AK1047252-12,AK1047252),".",IF(TEXT(C1047252,"mm")="01",".",1)),"Value is not in date format")</f>
        <v>.</v>
      </c>
      <c r="AZ1047252" s="5" t="str">
        <f aca="false">IF(AND(A1047252=A1047251,C1047252=C1047251)=TRUE(),IF(F1047252=F1047251,".","1"),".")</f>
        <v>.</v>
      </c>
      <c r="BA1047252" s="5" t="str">
        <f aca="false">IF(AND(_xlfn.ISFORMULA(R1047252),_xlfn.ISFORMULA(S1047252),_xlfn.ISFORMULA(T1047252))=TRUE(),".",1)</f>
        <v>.</v>
      </c>
      <c r="BB1047252" s="5" t="str">
        <f aca="false">IF(T1047252&lt;&gt;".",IF(T1047252&gt;S1047252,1,"."),".")</f>
        <v>.</v>
      </c>
      <c r="BC1047252" s="5" t="n">
        <f aca="false">IFERROR(VLOOKUP(B1047252,'[1]Share, Heavy Weapons to Ukraine'!B$1:AA$1048576,COLUMN('[1]Share, Heavy Weapons to Ukraine'!C1047261)-1,0),0)</f>
        <v>1</v>
      </c>
      <c r="BD1047252" s="5" t="n">
        <f aca="false">VLOOKUP(Sheet1!B1047252,'[1]Country Summary (€)'!B$1:F$1048576,COLUMN('[1]Country Summary (€)'!C1047262)-1,FALSE())</f>
        <v>0</v>
      </c>
      <c r="BE1047252" s="5" t="str">
        <f aca="false">IF(AND(AG1047252=1,D1047252="Military",H1047252&lt;&gt;"Not given")=TRUE(),IF(SUMIFS(#REF!,#REF!,A1047252)&gt;0,ABS((SUMIFS(#REF!,#REF!,A1047252)/VLOOKUP("USD",'[1]Exchange Rates'!B$1:C$1048576,2,0)))/S1047252,"."),".")</f>
        <v>.</v>
      </c>
      <c r="BF1047252" s="1" t="str">
        <f aca="false">IF(AND(AG1047252=1,D1047252="Military",H1047252&lt;&gt;"Not given")=TRUE(),IF(SUMIFS(#REF!,#REF!,A1047252)&gt;0,IF((ABS((SUMIFS(#REF!,#REF!,A1047252)/VLOOKUP("USD",'[1]Exchange Rates'!B$1:C$1048576,2,0)))/S1047252)&gt;1,(SUMIFS(#REF!,#REF!,A1047252)-S1047252)/S1047252,(S1047252-SUMIFS(#REF!,#REF!,A1047252))/SUMIFS(#REF!,#REF!,A1047252)),"."),".")</f>
        <v>.</v>
      </c>
      <c r="BG1047252" s="37"/>
      <c r="BH1047252" s="37"/>
      <c r="BI1047252" s="37"/>
      <c r="BJ1047252" s="37"/>
      <c r="BK1047252" s="37"/>
      <c r="BL1047252" s="37"/>
      <c r="BM1047252" s="37"/>
      <c r="BN1047252" s="37"/>
      <c r="BO1047252" s="37"/>
      <c r="BP1047252" s="37"/>
      <c r="BQ1047252" s="37"/>
      <c r="BR1047252" s="37"/>
      <c r="BS1047252" s="37"/>
      <c r="BT1047252" s="37"/>
      <c r="BU1047252" s="37"/>
      <c r="BV1047252" s="37"/>
      <c r="BW1047252" s="37"/>
      <c r="BX1047252" s="37"/>
    </row>
    <row r="1047253" customFormat="false" ht="15.75" hidden="false" customHeight="true" outlineLevel="0" collapsed="false">
      <c r="A1047253" s="37" t="s">
        <v>479</v>
      </c>
      <c r="B1047253" s="37" t="s">
        <v>57</v>
      </c>
      <c r="C1047253" s="92" t="n">
        <v>45005</v>
      </c>
      <c r="D1047253" s="37" t="s">
        <v>105</v>
      </c>
      <c r="E1047253" s="37" t="s">
        <v>370</v>
      </c>
      <c r="F1047253" s="37" t="s">
        <v>516</v>
      </c>
      <c r="G1047253" s="5" t="s">
        <v>61</v>
      </c>
      <c r="H1047253" s="39" t="n">
        <v>350000000</v>
      </c>
      <c r="I1047253" s="37" t="s">
        <v>518</v>
      </c>
      <c r="J1047253" s="7" t="str">
        <f aca="false">VLOOKUP($I1047253,'[1]Price List, Weapons &amp; Items'!B$1:C$1048576,2,0)</f>
        <v>Light armaments &amp; infantry</v>
      </c>
      <c r="K1047253" s="7" t="str">
        <f aca="false">IF(I1047253=".",I1047253,VLOOKUP($I1047253,'[1]Price List, Weapons &amp; Items'!B$1:D$1048576,3,0))</f>
        <v>Mortar</v>
      </c>
      <c r="L1047253" s="8" t="n">
        <f aca="false">VLOOKUP(I1047253,'[1]Price List, Weapons &amp; Items'!B$1:E$1048576,4,0)</f>
        <v>0</v>
      </c>
      <c r="M1047253" s="9" t="n">
        <v>30</v>
      </c>
      <c r="N1047253" s="9" t="s">
        <v>166</v>
      </c>
      <c r="O1047253" s="9" t="n">
        <f aca="false">VLOOKUP($I1047253,'[1]Price List, Weapons &amp; Items'!B$1:G$1048576,6,0)</f>
        <v>24717</v>
      </c>
      <c r="P1047253" s="6" t="str">
        <f aca="false">IF(TYPE(M1047253)=1,IF(TYPE(O1047253)=1,M1047253*O1047253,"No price"),".")</f>
        <v>No price</v>
      </c>
      <c r="Q1047253" s="6" t="str">
        <f aca="false">IF(TYPE(N1047253)=1,IF(TYPE(O1047253)=1,N1047253*O1047253,"No price"),".")</f>
        <v>.</v>
      </c>
      <c r="R1047253" s="6" t="str">
        <f aca="false">IF(AG1047253=1,IF(H1047253&lt;&gt;"Not given",H1047253,IF(TYPE(H1047253)=2,IF(SUMIFS(#REF!,#REF!,A1047253)&gt;0,SUMIFS(#REF!,#REF!,A1047253),"."),"Format error")),"")</f>
        <v/>
      </c>
      <c r="S1047253" s="6" t="str">
        <f aca="false">IF(AND(AG1047253=1,R1047253&lt;&gt;".")=TRUE(),R1047253/VLOOKUP(G1047253,'[1]Exchange Rates'!B$1:C$1048576,2,0),IF(R1047253=".",".",""))</f>
        <v/>
      </c>
      <c r="T1047253" s="6" t="str">
        <f aca="false">IF(AG1047253=1,IF(AI1047253="Value is not given at all",".",IF(AI1047253="Value is given by the source",S1047253,IF(AI1047253="Value is calculated with prices",(IF(SUMIFS(#REF!,#REF!,A1047253)&gt;0,SUMIFS(#REF!,#REF!,A1047253),"."))/VLOOKUP("USD",'[1]Exchange Rates'!B$1:C$1048576,2,0),"Error with coding"))),"")</f>
        <v/>
      </c>
      <c r="U1047253" s="43" t="s">
        <v>63</v>
      </c>
      <c r="V1047253" s="34" t="s">
        <v>517</v>
      </c>
      <c r="W1047253" s="34" t="s">
        <v>513</v>
      </c>
      <c r="X1047253" s="37" t="s">
        <v>62</v>
      </c>
      <c r="Y1047253" s="37" t="s">
        <v>62</v>
      </c>
      <c r="Z1047253" s="43" t="n">
        <v>0</v>
      </c>
      <c r="AA1047253" s="43" t="n">
        <v>1</v>
      </c>
      <c r="AB1047253" s="5" t="n">
        <f aca="false">IF(AND(D1047253="Humanitarian", AE1047253&lt;&gt;"."), 1, 0)</f>
        <v>0</v>
      </c>
      <c r="AC1047253" s="5" t="n">
        <f aca="false">IF(OR(M1047253="undisclosed", M1047253="."), 0, IF(M1047253=N1047253, 1, 0))</f>
        <v>0</v>
      </c>
      <c r="AD1047253" s="5" t="n">
        <v>0</v>
      </c>
      <c r="AE1047253" s="37" t="s">
        <v>62</v>
      </c>
      <c r="AF1047253" s="12" t="str">
        <f aca="false">""</f>
        <v/>
      </c>
      <c r="AG1047253" s="36" t="n">
        <v>0</v>
      </c>
      <c r="AH1047253" s="43" t="s">
        <v>66</v>
      </c>
      <c r="AI1047253" s="43" t="s">
        <v>67</v>
      </c>
      <c r="AJ1047253" s="36" t="n">
        <v>1</v>
      </c>
      <c r="AK1047253" s="36" t="n">
        <v>15</v>
      </c>
      <c r="AL1047253" s="36" t="n">
        <v>0</v>
      </c>
      <c r="AM1047253" s="36" t="n">
        <f aca="false">IF(OR(AN1047253="2022-2023",AN1047253=2022), 1, 0)</f>
        <v>1</v>
      </c>
      <c r="AN1047253" s="36" t="s">
        <v>68</v>
      </c>
      <c r="AO1047253" s="36" t="n">
        <f aca="false">VLOOKUP($I1047253,'[1]Price List, Weapons &amp; Items'!B$1:F$1048576,5,0)</f>
        <v>0</v>
      </c>
      <c r="AP1047253" s="36" t="n">
        <f aca="false">IF(AND(AO1047253=1,M1047253="undisclosed")=TRUE(),1,0)</f>
        <v>0</v>
      </c>
      <c r="AQ1047253" s="36" t="n">
        <f aca="false">IF(AND(AO1047253=1,N1047253="undisclosed")=TRUE(),1,0)</f>
        <v>0</v>
      </c>
      <c r="AR1047253" s="36" t="n">
        <f aca="false">IFERROR(IF(SEARCH("ammuni",I1047253,1)&gt;0,1,0),0)</f>
        <v>0</v>
      </c>
      <c r="AS1047253" s="5" t="str">
        <f aca="false">VLOOKUP($I1047253,'[1]Price List, Weapons &amp; Items'!B$1:L$1048576,COLUMN('[1]Price List, Weapons &amp; Items'!$J$11)-1,0)</f>
        <v>Military media (incl. websites)</v>
      </c>
      <c r="AT1047253" s="5" t="str">
        <f aca="false">IF(I1047253=".",".",VLOOKUP($I1047253,'[1]Price List, Weapons &amp; Items'!B$1:J$1048576,3,0))</f>
        <v>Mortar</v>
      </c>
      <c r="AU1047253" s="13" t="str">
        <f aca="true">IF(AG1047253=1,(OFFSET(I1047253,0,0,COUNTIF(#REF!,A1047253),1)),"")</f>
        <v/>
      </c>
      <c r="AV1047253" s="5" t="n">
        <f aca="false">VLOOKUP($I1047253,'[1]Price List, Weapons &amp; Items'!B$1:L$1048576,COLUMN('[1]Price List, Weapons &amp; Items'!$L$11)-1,0)</f>
        <v>0</v>
      </c>
      <c r="AW1047253" s="5" t="n">
        <f aca="false">IF(U1047253="Yes",1,0)</f>
        <v>1</v>
      </c>
      <c r="AX1047253" s="5" t="n">
        <f aca="false">IF(D1047253="Military",IF(OR(IFERROR(SEARCH("equipment",E1047253,1),0)&gt;0,IFERROR(SEARCH("weapons",E1047253,1),0)&gt;0),1,0),0)</f>
        <v>1</v>
      </c>
      <c r="AY1047253" s="5" t="str">
        <f aca="false">IFERROR(IF(VALUE(TEXT(C1047253,"mm"))=IF(AK1047253&gt;12,AK1047253-12,AK1047253),".",IF(TEXT(C1047253,"mm")="01",".",1)),"Value is not in date format")</f>
        <v>.</v>
      </c>
      <c r="AZ1047253" s="5" t="str">
        <f aca="false">IF(AND(A1047253=A1047252,C1047253=C1047252)=TRUE(),IF(F1047253=F1047252,".","1"),".")</f>
        <v>.</v>
      </c>
      <c r="BA1047253" s="5" t="str">
        <f aca="false">IF(AND(_xlfn.ISFORMULA(R1047253),_xlfn.ISFORMULA(S1047253),_xlfn.ISFORMULA(T1047253))=TRUE(),".",1)</f>
        <v>.</v>
      </c>
      <c r="BB1047253" s="5" t="str">
        <f aca="false">IF(T1047253&lt;&gt;".",IF(T1047253&gt;S1047253,1,"."),".")</f>
        <v>.</v>
      </c>
      <c r="BC1047253" s="5" t="n">
        <f aca="false">IFERROR(VLOOKUP(B1047253,'[1]Share, Heavy Weapons to Ukraine'!B$1:AA$1048576,COLUMN('[1]Share, Heavy Weapons to Ukraine'!C1047262)-1,0),0)</f>
        <v>1</v>
      </c>
      <c r="BD1047253" s="5" t="n">
        <f aca="false">VLOOKUP(Sheet1!B1047253,'[1]Country Summary (€)'!B$1:F$1048576,COLUMN('[1]Country Summary (€)'!C1047263)-1,FALSE())</f>
        <v>0</v>
      </c>
      <c r="BE1047253" s="5" t="str">
        <f aca="false">IF(AND(AG1047253=1,D1047253="Military",H1047253&lt;&gt;"Not given")=TRUE(),IF(SUMIFS(#REF!,#REF!,A1047253)&gt;0,ABS((SUMIFS(#REF!,#REF!,A1047253)/VLOOKUP("USD",'[1]Exchange Rates'!B$1:C$1048576,2,0)))/S1047253,"."),".")</f>
        <v>.</v>
      </c>
      <c r="BF1047253" s="1" t="str">
        <f aca="false">IF(AND(AG1047253=1,D1047253="Military",H1047253&lt;&gt;"Not given")=TRUE(),IF(SUMIFS(#REF!,#REF!,A1047253)&gt;0,IF((ABS((SUMIFS(#REF!,#REF!,A1047253)/VLOOKUP("USD",'[1]Exchange Rates'!B$1:C$1048576,2,0)))/S1047253)&gt;1,(SUMIFS(#REF!,#REF!,A1047253)-S1047253)/S1047253,(S1047253-SUMIFS(#REF!,#REF!,A1047253))/SUMIFS(#REF!,#REF!,A1047253)),"."),".")</f>
        <v>.</v>
      </c>
      <c r="BG1047253" s="37"/>
      <c r="BH1047253" s="37"/>
      <c r="BI1047253" s="37"/>
      <c r="BJ1047253" s="37"/>
      <c r="BK1047253" s="37"/>
      <c r="BL1047253" s="37"/>
      <c r="BM1047253" s="37"/>
      <c r="BN1047253" s="37"/>
      <c r="BO1047253" s="37"/>
      <c r="BP1047253" s="37"/>
      <c r="BQ1047253" s="37"/>
      <c r="BR1047253" s="37"/>
      <c r="BS1047253" s="37"/>
      <c r="BT1047253" s="37"/>
      <c r="BU1047253" s="37"/>
      <c r="BV1047253" s="37"/>
      <c r="BW1047253" s="37"/>
      <c r="BX1047253" s="37"/>
    </row>
    <row r="1047254" customFormat="false" ht="15.75" hidden="false" customHeight="true" outlineLevel="0" collapsed="false">
      <c r="A1047254" s="37" t="s">
        <v>479</v>
      </c>
      <c r="B1047254" s="37" t="s">
        <v>57</v>
      </c>
      <c r="C1047254" s="92" t="n">
        <v>45005</v>
      </c>
      <c r="D1047254" s="37" t="s">
        <v>105</v>
      </c>
      <c r="E1047254" s="37" t="s">
        <v>370</v>
      </c>
      <c r="F1047254" s="37" t="s">
        <v>516</v>
      </c>
      <c r="G1047254" s="5" t="s">
        <v>61</v>
      </c>
      <c r="H1047254" s="39" t="n">
        <v>350000000</v>
      </c>
      <c r="I1047254" s="37" t="s">
        <v>478</v>
      </c>
      <c r="J1047254" s="7" t="str">
        <f aca="false">VLOOKUP($I1047254,'[1]Price List, Weapons &amp; Items'!B$1:C$1048576,2,0)</f>
        <v>Light armaments &amp; infantry</v>
      </c>
      <c r="K1047254" s="7" t="str">
        <f aca="false">IF(I1047254=".",I1047254,VLOOKUP($I1047254,'[1]Price List, Weapons &amp; Items'!B$1:D$1048576,3,0))</f>
        <v>Mortar</v>
      </c>
      <c r="L1047254" s="8" t="n">
        <f aca="false">VLOOKUP(I1047254,'[1]Price List, Weapons &amp; Items'!B$1:E$1048576,4,0)</f>
        <v>0</v>
      </c>
      <c r="M1047254" s="9" t="n">
        <v>48</v>
      </c>
      <c r="N1047254" s="9" t="s">
        <v>166</v>
      </c>
      <c r="O1047254" s="9" t="n">
        <f aca="false">VLOOKUP($I1047254,'[1]Price List, Weapons &amp; Items'!B$1:G$1048576,6,0)</f>
        <v>10658</v>
      </c>
      <c r="P1047254" s="6" t="str">
        <f aca="false">IF(TYPE(M1047254)=1,IF(TYPE(O1047254)=1,M1047254*O1047254,"No price"),".")</f>
        <v>No price</v>
      </c>
      <c r="Q1047254" s="6" t="str">
        <f aca="false">IF(TYPE(N1047254)=1,IF(TYPE(O1047254)=1,N1047254*O1047254,"No price"),".")</f>
        <v>.</v>
      </c>
      <c r="R1047254" s="6" t="str">
        <f aca="false">IF(AG1047254=1,IF(H1047254&lt;&gt;"Not given",H1047254,IF(TYPE(H1047254)=2,IF(SUMIFS(#REF!,#REF!,A1047254)&gt;0,SUMIFS(#REF!,#REF!,A1047254),"."),"Format error")),"")</f>
        <v/>
      </c>
      <c r="S1047254" s="6" t="str">
        <f aca="false">IF(AND(AG1047254=1,R1047254&lt;&gt;".")=TRUE(),R1047254/VLOOKUP(G1047254,'[1]Exchange Rates'!B$1:C$1048576,2,0),IF(R1047254=".",".",""))</f>
        <v/>
      </c>
      <c r="T1047254" s="6" t="str">
        <f aca="false">IF(AG1047254=1,IF(AI1047254="Value is not given at all",".",IF(AI1047254="Value is given by the source",S1047254,IF(AI1047254="Value is calculated with prices",(IF(SUMIFS(#REF!,#REF!,A1047254)&gt;0,SUMIFS(#REF!,#REF!,A1047254),"."))/VLOOKUP("USD",'[1]Exchange Rates'!B$1:C$1048576,2,0),"Error with coding"))),"")</f>
        <v/>
      </c>
      <c r="U1047254" s="43" t="s">
        <v>63</v>
      </c>
      <c r="V1047254" s="34" t="s">
        <v>517</v>
      </c>
      <c r="W1047254" s="34" t="s">
        <v>513</v>
      </c>
      <c r="X1047254" s="37" t="s">
        <v>62</v>
      </c>
      <c r="Y1047254" s="37" t="s">
        <v>62</v>
      </c>
      <c r="Z1047254" s="43" t="n">
        <v>0</v>
      </c>
      <c r="AA1047254" s="43" t="n">
        <v>1</v>
      </c>
      <c r="AB1047254" s="5" t="n">
        <f aca="false">IF(AND(D1047254="Humanitarian", AE1047254&lt;&gt;"."), 1, 0)</f>
        <v>0</v>
      </c>
      <c r="AC1047254" s="5" t="n">
        <f aca="false">IF(OR(M1047254="undisclosed", M1047254="."), 0, IF(M1047254=N1047254, 1, 0))</f>
        <v>0</v>
      </c>
      <c r="AD1047254" s="5" t="n">
        <v>0</v>
      </c>
      <c r="AE1047254" s="37" t="s">
        <v>62</v>
      </c>
      <c r="AF1047254" s="12" t="str">
        <f aca="false">""</f>
        <v/>
      </c>
      <c r="AG1047254" s="36" t="n">
        <v>0</v>
      </c>
      <c r="AH1047254" s="43" t="s">
        <v>66</v>
      </c>
      <c r="AI1047254" s="43" t="s">
        <v>67</v>
      </c>
      <c r="AJ1047254" s="36" t="n">
        <v>1</v>
      </c>
      <c r="AK1047254" s="36" t="n">
        <v>15</v>
      </c>
      <c r="AL1047254" s="36" t="n">
        <v>0</v>
      </c>
      <c r="AM1047254" s="36" t="n">
        <f aca="false">IF(OR(AN1047254="2022-2023",AN1047254=2022), 1, 0)</f>
        <v>1</v>
      </c>
      <c r="AN1047254" s="36" t="s">
        <v>68</v>
      </c>
      <c r="AO1047254" s="36" t="n">
        <f aca="false">VLOOKUP($I1047254,'[1]Price List, Weapons &amp; Items'!B$1:F$1048576,5,0)</f>
        <v>0</v>
      </c>
      <c r="AP1047254" s="36" t="n">
        <f aca="false">IF(AND(AO1047254=1,M1047254="undisclosed")=TRUE(),1,0)</f>
        <v>0</v>
      </c>
      <c r="AQ1047254" s="36" t="n">
        <f aca="false">IF(AND(AO1047254=1,N1047254="undisclosed")=TRUE(),1,0)</f>
        <v>0</v>
      </c>
      <c r="AR1047254" s="36" t="n">
        <f aca="false">IFERROR(IF(SEARCH("ammuni",I1047254,1)&gt;0,1,0),0)</f>
        <v>0</v>
      </c>
      <c r="AS1047254" s="5" t="str">
        <f aca="false">VLOOKUP($I1047254,'[1]Price List, Weapons &amp; Items'!B$1:L$1048576,COLUMN('[1]Price List, Weapons &amp; Items'!$J$11)-1,0)</f>
        <v>Military media (incl. websites)</v>
      </c>
      <c r="AT1047254" s="5" t="str">
        <f aca="false">IF(I1047254=".",".",VLOOKUP($I1047254,'[1]Price List, Weapons &amp; Items'!B$1:J$1048576,3,0))</f>
        <v>Mortar</v>
      </c>
      <c r="AU1047254" s="13" t="str">
        <f aca="true">IF(AG1047254=1,(OFFSET(I1047254,0,0,COUNTIF(#REF!,A1047254),1)),"")</f>
        <v/>
      </c>
      <c r="AV1047254" s="5" t="n">
        <f aca="false">VLOOKUP($I1047254,'[1]Price List, Weapons &amp; Items'!B$1:L$1048576,COLUMN('[1]Price List, Weapons &amp; Items'!$L$11)-1,0)</f>
        <v>0</v>
      </c>
      <c r="AW1047254" s="5" t="n">
        <f aca="false">IF(U1047254="Yes",1,0)</f>
        <v>1</v>
      </c>
      <c r="AX1047254" s="5" t="n">
        <f aca="false">IF(D1047254="Military",IF(OR(IFERROR(SEARCH("equipment",E1047254,1),0)&gt;0,IFERROR(SEARCH("weapons",E1047254,1),0)&gt;0),1,0),0)</f>
        <v>1</v>
      </c>
      <c r="AY1047254" s="5" t="str">
        <f aca="false">IFERROR(IF(VALUE(TEXT(C1047254,"mm"))=IF(AK1047254&gt;12,AK1047254-12,AK1047254),".",IF(TEXT(C1047254,"mm")="01",".",1)),"Value is not in date format")</f>
        <v>.</v>
      </c>
      <c r="AZ1047254" s="5" t="str">
        <f aca="false">IF(AND(A1047254=A1047253,C1047254=C1047253)=TRUE(),IF(F1047254=F1047253,".","1"),".")</f>
        <v>.</v>
      </c>
      <c r="BA1047254" s="5" t="str">
        <f aca="false">IF(AND(_xlfn.ISFORMULA(R1047254),_xlfn.ISFORMULA(S1047254),_xlfn.ISFORMULA(T1047254))=TRUE(),".",1)</f>
        <v>.</v>
      </c>
      <c r="BB1047254" s="5" t="str">
        <f aca="false">IF(T1047254&lt;&gt;".",IF(T1047254&gt;S1047254,1,"."),".")</f>
        <v>.</v>
      </c>
      <c r="BC1047254" s="5" t="n">
        <f aca="false">IFERROR(VLOOKUP(B1047254,'[1]Share, Heavy Weapons to Ukraine'!B$1:AA$1048576,COLUMN('[1]Share, Heavy Weapons to Ukraine'!C1047263)-1,0),0)</f>
        <v>1</v>
      </c>
      <c r="BD1047254" s="5" t="n">
        <f aca="false">VLOOKUP(Sheet1!B1047254,'[1]Country Summary (€)'!B$1:F$1048576,COLUMN('[1]Country Summary (€)'!C1047264)-1,FALSE())</f>
        <v>0</v>
      </c>
      <c r="BE1047254" s="5" t="str">
        <f aca="false">IF(AND(AG1047254=1,D1047254="Military",H1047254&lt;&gt;"Not given")=TRUE(),IF(SUMIFS(#REF!,#REF!,A1047254)&gt;0,ABS((SUMIFS(#REF!,#REF!,A1047254)/VLOOKUP("USD",'[1]Exchange Rates'!B$1:C$1048576,2,0)))/S1047254,"."),".")</f>
        <v>.</v>
      </c>
      <c r="BF1047254" s="1" t="str">
        <f aca="false">IF(AND(AG1047254=1,D1047254="Military",H1047254&lt;&gt;"Not given")=TRUE(),IF(SUMIFS(#REF!,#REF!,A1047254)&gt;0,IF((ABS((SUMIFS(#REF!,#REF!,A1047254)/VLOOKUP("USD",'[1]Exchange Rates'!B$1:C$1048576,2,0)))/S1047254)&gt;1,(SUMIFS(#REF!,#REF!,A1047254)-S1047254)/S1047254,(S1047254-SUMIFS(#REF!,#REF!,A1047254))/SUMIFS(#REF!,#REF!,A1047254)),"."),".")</f>
        <v>.</v>
      </c>
      <c r="BG1047254" s="37"/>
      <c r="BH1047254" s="37"/>
      <c r="BI1047254" s="37"/>
      <c r="BJ1047254" s="37"/>
      <c r="BK1047254" s="37"/>
      <c r="BL1047254" s="37"/>
      <c r="BM1047254" s="37"/>
      <c r="BN1047254" s="37"/>
      <c r="BO1047254" s="37"/>
      <c r="BP1047254" s="37"/>
      <c r="BQ1047254" s="37"/>
      <c r="BR1047254" s="37"/>
      <c r="BS1047254" s="37"/>
      <c r="BT1047254" s="37"/>
      <c r="BU1047254" s="37"/>
      <c r="BV1047254" s="37"/>
      <c r="BW1047254" s="37"/>
      <c r="BX1047254" s="37"/>
    </row>
    <row r="1047255" customFormat="false" ht="15.75" hidden="false" customHeight="true" outlineLevel="0" collapsed="false">
      <c r="A1047255" s="37" t="s">
        <v>479</v>
      </c>
      <c r="B1047255" s="37" t="s">
        <v>57</v>
      </c>
      <c r="C1047255" s="92" t="n">
        <v>45005</v>
      </c>
      <c r="D1047255" s="37" t="s">
        <v>105</v>
      </c>
      <c r="E1047255" s="37" t="s">
        <v>370</v>
      </c>
      <c r="F1047255" s="37" t="s">
        <v>516</v>
      </c>
      <c r="G1047255" s="5" t="s">
        <v>61</v>
      </c>
      <c r="H1047255" s="39" t="n">
        <v>350000000</v>
      </c>
      <c r="I1047255" s="37" t="s">
        <v>121</v>
      </c>
      <c r="J1047255" s="7" t="str">
        <f aca="false">VLOOKUP($I1047255,'[1]Price List, Weapons &amp; Items'!B$1:C$1048576,2,0)</f>
        <v>Portable defence system</v>
      </c>
      <c r="K1047255" s="7" t="str">
        <f aca="false">IF(I1047255=".",I1047255,VLOOKUP($I1047255,'[1]Price List, Weapons &amp; Items'!B$1:D$1048576,3,0))</f>
        <v>MANPADS</v>
      </c>
      <c r="L1047255" s="8" t="n">
        <f aca="false">VLOOKUP(I1047255,'[1]Price List, Weapons &amp; Items'!B$1:E$1048576,4,0)</f>
        <v>0</v>
      </c>
      <c r="M1047255" s="9" t="s">
        <v>166</v>
      </c>
      <c r="N1047255" s="9" t="s">
        <v>166</v>
      </c>
      <c r="O1047255" s="9" t="n">
        <f aca="false">VLOOKUP($I1047255,'[1]Price List, Weapons &amp; Items'!B$1:G$1048576,6,0)</f>
        <v>1480.64</v>
      </c>
      <c r="P1047255" s="6" t="str">
        <f aca="false">IF(TYPE(M1047255)=1,IF(TYPE(O1047255)=1,M1047255*O1047255,"No price"),".")</f>
        <v>.</v>
      </c>
      <c r="Q1047255" s="6" t="str">
        <f aca="false">IF(TYPE(N1047255)=1,IF(TYPE(O1047255)=1,N1047255*O1047255,"No price"),".")</f>
        <v>.</v>
      </c>
      <c r="R1047255" s="6" t="str">
        <f aca="false">IF(AG1047255=1,IF(H1047255&lt;&gt;"Not given",H1047255,IF(TYPE(H1047255)=2,IF(SUMIFS(#REF!,#REF!,A1047255)&gt;0,SUMIFS(#REF!,#REF!,A1047255),"."),"Format error")),"")</f>
        <v/>
      </c>
      <c r="S1047255" s="6" t="str">
        <f aca="false">IF(AND(AG1047255=1,R1047255&lt;&gt;".")=TRUE(),R1047255/VLOOKUP(G1047255,'[1]Exchange Rates'!B$1:C$1048576,2,0),IF(R1047255=".",".",""))</f>
        <v/>
      </c>
      <c r="T1047255" s="6" t="str">
        <f aca="false">IF(AG1047255=1,IF(AI1047255="Value is not given at all",".",IF(AI1047255="Value is given by the source",S1047255,IF(AI1047255="Value is calculated with prices",(IF(SUMIFS(#REF!,#REF!,A1047255)&gt;0,SUMIFS(#REF!,#REF!,A1047255),"."))/VLOOKUP("USD",'[1]Exchange Rates'!B$1:C$1048576,2,0),"Error with coding"))),"")</f>
        <v/>
      </c>
      <c r="U1047255" s="43" t="s">
        <v>63</v>
      </c>
      <c r="V1047255" s="34" t="s">
        <v>517</v>
      </c>
      <c r="W1047255" s="34" t="s">
        <v>513</v>
      </c>
      <c r="X1047255" s="37" t="s">
        <v>62</v>
      </c>
      <c r="Y1047255" s="37" t="s">
        <v>62</v>
      </c>
      <c r="Z1047255" s="43" t="n">
        <v>0</v>
      </c>
      <c r="AA1047255" s="43" t="n">
        <v>1</v>
      </c>
      <c r="AB1047255" s="5" t="n">
        <f aca="false">IF(AND(D1047255="Humanitarian", AE1047255&lt;&gt;"."), 1, 0)</f>
        <v>0</v>
      </c>
      <c r="AC1047255" s="5" t="n">
        <f aca="false">IF(OR(M1047255="undisclosed", M1047255="."), 0, IF(M1047255=N1047255, 1, 0))</f>
        <v>0</v>
      </c>
      <c r="AD1047255" s="5" t="n">
        <v>0</v>
      </c>
      <c r="AE1047255" s="37" t="s">
        <v>62</v>
      </c>
      <c r="AF1047255" s="12" t="str">
        <f aca="false">""</f>
        <v/>
      </c>
      <c r="AG1047255" s="36" t="n">
        <v>0</v>
      </c>
      <c r="AH1047255" s="43" t="s">
        <v>66</v>
      </c>
      <c r="AI1047255" s="43" t="s">
        <v>67</v>
      </c>
      <c r="AJ1047255" s="36" t="n">
        <v>1</v>
      </c>
      <c r="AK1047255" s="36" t="n">
        <v>15</v>
      </c>
      <c r="AL1047255" s="36" t="n">
        <v>0</v>
      </c>
      <c r="AM1047255" s="36" t="n">
        <f aca="false">IF(OR(AN1047255="2022-2023",AN1047255=2022), 1, 0)</f>
        <v>1</v>
      </c>
      <c r="AN1047255" s="36" t="s">
        <v>68</v>
      </c>
      <c r="AO1047255" s="36" t="n">
        <f aca="false">VLOOKUP($I1047255,'[1]Price List, Weapons &amp; Items'!B$1:F$1048576,5,0)</f>
        <v>0</v>
      </c>
      <c r="AP1047255" s="36" t="n">
        <f aca="false">IF(AND(AO1047255=1,M1047255="undisclosed")=TRUE(),1,0)</f>
        <v>0</v>
      </c>
      <c r="AQ1047255" s="36" t="n">
        <f aca="false">IF(AND(AO1047255=1,N1047255="undisclosed")=TRUE(),1,0)</f>
        <v>0</v>
      </c>
      <c r="AR1047255" s="36" t="n">
        <f aca="false">IFERROR(IF(SEARCH("ammuni",I1047255,1)&gt;0,1,0),0)</f>
        <v>0</v>
      </c>
      <c r="AS1047255" s="5" t="str">
        <f aca="false">VLOOKUP($I1047255,'[1]Price List, Weapons &amp; Items'!B$1:L$1048576,COLUMN('[1]Price List, Weapons &amp; Items'!$J$11)-1,0)</f>
        <v>Military media (incl. websites)</v>
      </c>
      <c r="AT1047255" s="5" t="str">
        <f aca="false">IF(I1047255=".",".",VLOOKUP($I1047255,'[1]Price List, Weapons &amp; Items'!B$1:J$1048576,3,0))</f>
        <v>MANPADS</v>
      </c>
      <c r="AU1047255" s="13" t="str">
        <f aca="true">IF(AG1047255=1,(OFFSET(I1047255,0,0,COUNTIF(#REF!,A1047255),1)),"")</f>
        <v/>
      </c>
      <c r="AV1047255" s="5" t="n">
        <f aca="false">VLOOKUP($I1047255,'[1]Price List, Weapons &amp; Items'!B$1:L$1048576,COLUMN('[1]Price List, Weapons &amp; Items'!$L$11)-1,0)</f>
        <v>0</v>
      </c>
      <c r="AW1047255" s="5" t="n">
        <f aca="false">IF(U1047255="Yes",1,0)</f>
        <v>1</v>
      </c>
      <c r="AX1047255" s="5" t="n">
        <f aca="false">IF(D1047255="Military",IF(OR(IFERROR(SEARCH("equipment",E1047255,1),0)&gt;0,IFERROR(SEARCH("weapons",E1047255,1),0)&gt;0),1,0),0)</f>
        <v>1</v>
      </c>
      <c r="AY1047255" s="5" t="str">
        <f aca="false">IFERROR(IF(VALUE(TEXT(C1047255,"mm"))=IF(AK1047255&gt;12,AK1047255-12,AK1047255),".",IF(TEXT(C1047255,"mm")="01",".",1)),"Value is not in date format")</f>
        <v>.</v>
      </c>
      <c r="AZ1047255" s="5" t="str">
        <f aca="false">IF(AND(A1047255=A1047254,C1047255=C1047254)=TRUE(),IF(F1047255=F1047254,".","1"),".")</f>
        <v>.</v>
      </c>
      <c r="BA1047255" s="5" t="str">
        <f aca="false">IF(AND(_xlfn.ISFORMULA(R1047255),_xlfn.ISFORMULA(S1047255),_xlfn.ISFORMULA(T1047255))=TRUE(),".",1)</f>
        <v>.</v>
      </c>
      <c r="BB1047255" s="5" t="str">
        <f aca="false">IF(T1047255&lt;&gt;".",IF(T1047255&gt;S1047255,1,"."),".")</f>
        <v>.</v>
      </c>
      <c r="BC1047255" s="5" t="n">
        <f aca="false">IFERROR(VLOOKUP(B1047255,'[1]Share, Heavy Weapons to Ukraine'!B$1:AA$1048576,COLUMN('[1]Share, Heavy Weapons to Ukraine'!C1047264)-1,0),0)</f>
        <v>1</v>
      </c>
      <c r="BD1047255" s="5" t="n">
        <f aca="false">VLOOKUP(Sheet1!B1047255,'[1]Country Summary (€)'!B$1:F$1048576,COLUMN('[1]Country Summary (€)'!C1047265)-1,FALSE())</f>
        <v>0</v>
      </c>
      <c r="BE1047255" s="5" t="str">
        <f aca="false">IF(AND(AG1047255=1,D1047255="Military",H1047255&lt;&gt;"Not given")=TRUE(),IF(SUMIFS(#REF!,#REF!,A1047255)&gt;0,ABS((SUMIFS(#REF!,#REF!,A1047255)/VLOOKUP("USD",'[1]Exchange Rates'!B$1:C$1048576,2,0)))/S1047255,"."),".")</f>
        <v>.</v>
      </c>
      <c r="BF1047255" s="1" t="str">
        <f aca="false">IF(AND(AG1047255=1,D1047255="Military",H1047255&lt;&gt;"Not given")=TRUE(),IF(SUMIFS(#REF!,#REF!,A1047255)&gt;0,IF((ABS((SUMIFS(#REF!,#REF!,A1047255)/VLOOKUP("USD",'[1]Exchange Rates'!B$1:C$1048576,2,0)))/S1047255)&gt;1,(SUMIFS(#REF!,#REF!,A1047255)-S1047255)/S1047255,(S1047255-SUMIFS(#REF!,#REF!,A1047255))/SUMIFS(#REF!,#REF!,A1047255)),"."),".")</f>
        <v>.</v>
      </c>
      <c r="BG1047255" s="37"/>
      <c r="BH1047255" s="37"/>
      <c r="BI1047255" s="37"/>
      <c r="BJ1047255" s="37"/>
      <c r="BK1047255" s="37"/>
      <c r="BL1047255" s="37"/>
      <c r="BM1047255" s="37"/>
      <c r="BN1047255" s="37"/>
      <c r="BO1047255" s="37"/>
      <c r="BP1047255" s="37"/>
      <c r="BQ1047255" s="37"/>
      <c r="BR1047255" s="37"/>
      <c r="BS1047255" s="37"/>
      <c r="BT1047255" s="37"/>
      <c r="BU1047255" s="37"/>
      <c r="BV1047255" s="37"/>
      <c r="BW1047255" s="37"/>
      <c r="BX1047255" s="37"/>
    </row>
    <row r="1047256" customFormat="false" ht="15.75" hidden="false" customHeight="true" outlineLevel="0" collapsed="false">
      <c r="A1047256" s="37" t="s">
        <v>479</v>
      </c>
      <c r="B1047256" s="37" t="s">
        <v>57</v>
      </c>
      <c r="C1047256" s="92" t="n">
        <v>45005</v>
      </c>
      <c r="D1047256" s="37" t="s">
        <v>105</v>
      </c>
      <c r="E1047256" s="37" t="s">
        <v>370</v>
      </c>
      <c r="F1047256" s="37" t="s">
        <v>516</v>
      </c>
      <c r="G1047256" s="5" t="s">
        <v>61</v>
      </c>
      <c r="H1047256" s="39" t="n">
        <v>350000000</v>
      </c>
      <c r="I1047256" s="37" t="s">
        <v>340</v>
      </c>
      <c r="J1047256" s="7" t="str">
        <f aca="false">VLOOKUP($I1047256,'[1]Price List, Weapons &amp; Items'!B$1:C$1048576,2,0)</f>
        <v>Light armaments &amp; infantry</v>
      </c>
      <c r="K1047256" s="7" t="str">
        <f aca="false">IF(I1047256=".",I1047256,VLOOKUP($I1047256,'[1]Price List, Weapons &amp; Items'!B$1:D$1048576,3,0))</f>
        <v>Light Anti-armor Weapon (LAW)</v>
      </c>
      <c r="L1047256" s="8" t="n">
        <f aca="false">VLOOKUP(I1047256,'[1]Price List, Weapons &amp; Items'!B$1:E$1048576,4,0)</f>
        <v>0</v>
      </c>
      <c r="M1047256" s="9" t="s">
        <v>166</v>
      </c>
      <c r="N1047256" s="9" t="s">
        <v>166</v>
      </c>
      <c r="O1047256" s="9" t="n">
        <f aca="false">VLOOKUP($I1047256,'[1]Price List, Weapons &amp; Items'!B$1:G$1048576,6,0)</f>
        <v>2099</v>
      </c>
      <c r="P1047256" s="6" t="str">
        <f aca="false">IF(TYPE(M1047256)=1,IF(TYPE(O1047256)=1,M1047256*O1047256,"No price"),".")</f>
        <v>.</v>
      </c>
      <c r="Q1047256" s="6" t="str">
        <f aca="false">IF(TYPE(N1047256)=1,IF(TYPE(O1047256)=1,N1047256*O1047256,"No price"),".")</f>
        <v>.</v>
      </c>
      <c r="R1047256" s="6" t="str">
        <f aca="false">IF(AG1047256=1,IF(H1047256&lt;&gt;"Not given",H1047256,IF(TYPE(H1047256)=2,IF(SUMIFS(#REF!,#REF!,A1047256)&gt;0,SUMIFS(#REF!,#REF!,A1047256),"."),"Format error")),"")</f>
        <v/>
      </c>
      <c r="S1047256" s="6" t="str">
        <f aca="false">IF(AND(AG1047256=1,R1047256&lt;&gt;".")=TRUE(),R1047256/VLOOKUP(G1047256,'[1]Exchange Rates'!B$1:C$1048576,2,0),IF(R1047256=".",".",""))</f>
        <v/>
      </c>
      <c r="T1047256" s="6" t="str">
        <f aca="false">IF(AG1047256=1,IF(AI1047256="Value is not given at all",".",IF(AI1047256="Value is given by the source",S1047256,IF(AI1047256="Value is calculated with prices",(IF(SUMIFS(#REF!,#REF!,A1047256)&gt;0,SUMIFS(#REF!,#REF!,A1047256),"."))/VLOOKUP("USD",'[1]Exchange Rates'!B$1:C$1048576,2,0),"Error with coding"))),"")</f>
        <v/>
      </c>
      <c r="U1047256" s="43" t="s">
        <v>63</v>
      </c>
      <c r="V1047256" s="34" t="s">
        <v>517</v>
      </c>
      <c r="W1047256" s="34" t="s">
        <v>513</v>
      </c>
      <c r="X1047256" s="37" t="s">
        <v>62</v>
      </c>
      <c r="Y1047256" s="37" t="s">
        <v>62</v>
      </c>
      <c r="Z1047256" s="43" t="n">
        <v>0</v>
      </c>
      <c r="AA1047256" s="43" t="n">
        <v>1</v>
      </c>
      <c r="AB1047256" s="5" t="n">
        <f aca="false">IF(AND(D1047256="Humanitarian", AE1047256&lt;&gt;"."), 1, 0)</f>
        <v>0</v>
      </c>
      <c r="AC1047256" s="5" t="n">
        <f aca="false">IF(OR(M1047256="undisclosed", M1047256="."), 0, IF(M1047256=N1047256, 1, 0))</f>
        <v>0</v>
      </c>
      <c r="AD1047256" s="5" t="n">
        <v>0</v>
      </c>
      <c r="AE1047256" s="37" t="s">
        <v>62</v>
      </c>
      <c r="AF1047256" s="12" t="str">
        <f aca="false">""</f>
        <v/>
      </c>
      <c r="AG1047256" s="36" t="n">
        <v>0</v>
      </c>
      <c r="AH1047256" s="43" t="s">
        <v>66</v>
      </c>
      <c r="AI1047256" s="43" t="s">
        <v>67</v>
      </c>
      <c r="AJ1047256" s="36" t="n">
        <v>1</v>
      </c>
      <c r="AK1047256" s="36" t="n">
        <v>15</v>
      </c>
      <c r="AL1047256" s="36" t="n">
        <v>0</v>
      </c>
      <c r="AM1047256" s="36" t="n">
        <f aca="false">IF(OR(AN1047256="2022-2023",AN1047256=2022), 1, 0)</f>
        <v>1</v>
      </c>
      <c r="AN1047256" s="36" t="s">
        <v>68</v>
      </c>
      <c r="AO1047256" s="36" t="n">
        <f aca="false">VLOOKUP($I1047256,'[1]Price List, Weapons &amp; Items'!B$1:F$1048576,5,0)</f>
        <v>0</v>
      </c>
      <c r="AP1047256" s="36" t="n">
        <f aca="false">IF(AND(AO1047256=1,M1047256="undisclosed")=TRUE(),1,0)</f>
        <v>0</v>
      </c>
      <c r="AQ1047256" s="36" t="n">
        <f aca="false">IF(AND(AO1047256=1,N1047256="undisclosed")=TRUE(),1,0)</f>
        <v>0</v>
      </c>
      <c r="AR1047256" s="36" t="n">
        <f aca="false">IFERROR(IF(SEARCH("ammuni",I1047256,1)&gt;0,1,0),0)</f>
        <v>0</v>
      </c>
      <c r="AS1047256" s="5" t="str">
        <f aca="false">VLOOKUP($I1047256,'[1]Price List, Weapons &amp; Items'!B$1:L$1048576,COLUMN('[1]Price List, Weapons &amp; Items'!$J$11)-1,0)</f>
        <v>Media reports (incl. social media)</v>
      </c>
      <c r="AT1047256" s="5" t="str">
        <f aca="false">IF(I1047256=".",".",VLOOKUP($I1047256,'[1]Price List, Weapons &amp; Items'!B$1:J$1048576,3,0))</f>
        <v>Light Anti-armor Weapon (LAW)</v>
      </c>
      <c r="AU1047256" s="13" t="str">
        <f aca="true">IF(AG1047256=1,(OFFSET(I1047256,0,0,COUNTIF(#REF!,A1047256),1)),"")</f>
        <v/>
      </c>
      <c r="AV1047256" s="5" t="n">
        <f aca="false">VLOOKUP($I1047256,'[1]Price List, Weapons &amp; Items'!B$1:L$1048576,COLUMN('[1]Price List, Weapons &amp; Items'!$L$11)-1,0)</f>
        <v>0</v>
      </c>
      <c r="AW1047256" s="5" t="n">
        <f aca="false">IF(U1047256="Yes",1,0)</f>
        <v>1</v>
      </c>
      <c r="AX1047256" s="5" t="n">
        <f aca="false">IF(D1047256="Military",IF(OR(IFERROR(SEARCH("equipment",E1047256,1),0)&gt;0,IFERROR(SEARCH("weapons",E1047256,1),0)&gt;0),1,0),0)</f>
        <v>1</v>
      </c>
      <c r="AY1047256" s="5" t="str">
        <f aca="false">IFERROR(IF(VALUE(TEXT(C1047256,"mm"))=IF(AK1047256&gt;12,AK1047256-12,AK1047256),".",IF(TEXT(C1047256,"mm")="01",".",1)),"Value is not in date format")</f>
        <v>.</v>
      </c>
      <c r="AZ1047256" s="5" t="str">
        <f aca="false">IF(AND(A1047256=A1047255,C1047256=C1047255)=TRUE(),IF(F1047256=F1047255,".","1"),".")</f>
        <v>.</v>
      </c>
      <c r="BA1047256" s="5" t="str">
        <f aca="false">IF(AND(_xlfn.ISFORMULA(R1047256),_xlfn.ISFORMULA(S1047256),_xlfn.ISFORMULA(T1047256))=TRUE(),".",1)</f>
        <v>.</v>
      </c>
      <c r="BB1047256" s="5" t="str">
        <f aca="false">IF(T1047256&lt;&gt;".",IF(T1047256&gt;S1047256,1,"."),".")</f>
        <v>.</v>
      </c>
      <c r="BC1047256" s="5" t="n">
        <f aca="false">IFERROR(VLOOKUP(B1047256,'[1]Share, Heavy Weapons to Ukraine'!B$1:AA$1048576,COLUMN('[1]Share, Heavy Weapons to Ukraine'!C1047265)-1,0),0)</f>
        <v>1</v>
      </c>
      <c r="BD1047256" s="5" t="n">
        <f aca="false">VLOOKUP(Sheet1!B1047256,'[1]Country Summary (€)'!B$1:F$1048576,COLUMN('[1]Country Summary (€)'!C1047266)-1,FALSE())</f>
        <v>0</v>
      </c>
      <c r="BE1047256" s="5" t="str">
        <f aca="false">IF(AND(AG1047256=1,D1047256="Military",H1047256&lt;&gt;"Not given")=TRUE(),IF(SUMIFS(#REF!,#REF!,A1047256)&gt;0,ABS((SUMIFS(#REF!,#REF!,A1047256)/VLOOKUP("USD",'[1]Exchange Rates'!B$1:C$1048576,2,0)))/S1047256,"."),".")</f>
        <v>.</v>
      </c>
      <c r="BF1047256" s="1" t="str">
        <f aca="false">IF(AND(AG1047256=1,D1047256="Military",H1047256&lt;&gt;"Not given")=TRUE(),IF(SUMIFS(#REF!,#REF!,A1047256)&gt;0,IF((ABS((SUMIFS(#REF!,#REF!,A1047256)/VLOOKUP("USD",'[1]Exchange Rates'!B$1:C$1048576,2,0)))/S1047256)&gt;1,(SUMIFS(#REF!,#REF!,A1047256)-S1047256)/S1047256,(S1047256-SUMIFS(#REF!,#REF!,A1047256))/SUMIFS(#REF!,#REF!,A1047256)),"."),".")</f>
        <v>.</v>
      </c>
      <c r="BG1047256" s="37"/>
      <c r="BH1047256" s="37"/>
      <c r="BI1047256" s="37"/>
      <c r="BJ1047256" s="37"/>
      <c r="BK1047256" s="37"/>
      <c r="BL1047256" s="37"/>
      <c r="BM1047256" s="37"/>
      <c r="BN1047256" s="37"/>
      <c r="BO1047256" s="37"/>
      <c r="BP1047256" s="37"/>
      <c r="BQ1047256" s="37"/>
      <c r="BR1047256" s="37"/>
      <c r="BS1047256" s="37"/>
      <c r="BT1047256" s="37"/>
      <c r="BU1047256" s="37"/>
      <c r="BV1047256" s="37"/>
      <c r="BW1047256" s="37"/>
      <c r="BX1047256" s="37"/>
    </row>
    <row r="1047257" customFormat="false" ht="15.75" hidden="false" customHeight="true" outlineLevel="0" collapsed="false">
      <c r="A1047257" s="37" t="s">
        <v>479</v>
      </c>
      <c r="B1047257" s="37" t="s">
        <v>57</v>
      </c>
      <c r="C1047257" s="92" t="n">
        <v>45005</v>
      </c>
      <c r="D1047257" s="37" t="s">
        <v>105</v>
      </c>
      <c r="E1047257" s="37" t="s">
        <v>370</v>
      </c>
      <c r="F1047257" s="37" t="s">
        <v>516</v>
      </c>
      <c r="G1047257" s="5" t="s">
        <v>61</v>
      </c>
      <c r="H1047257" s="39" t="n">
        <v>350000000</v>
      </c>
      <c r="I1047257" s="37" t="s">
        <v>315</v>
      </c>
      <c r="J1047257" s="7" t="str">
        <f aca="false">VLOOKUP($I1047257,'[1]Price List, Weapons &amp; Items'!B$1:C$1048576,2,0)</f>
        <v>Military equipment</v>
      </c>
      <c r="K1047257" s="7" t="str">
        <f aca="false">IF(I1047257=".",I1047257,VLOOKUP($I1047257,'[1]Price List, Weapons &amp; Items'!B$1:D$1048576,3,0))</f>
        <v>Military equipment</v>
      </c>
      <c r="L1047257" s="8" t="n">
        <f aca="false">VLOOKUP(I1047257,'[1]Price List, Weapons &amp; Items'!B$1:E$1048576,4,0)</f>
        <v>0</v>
      </c>
      <c r="M1047257" s="9" t="s">
        <v>166</v>
      </c>
      <c r="N1047257" s="9" t="s">
        <v>166</v>
      </c>
      <c r="O1047257" s="9" t="n">
        <f aca="false">VLOOKUP($I1047257,'[1]Price List, Weapons &amp; Items'!B$1:G$1048576,6,0)</f>
        <v>90</v>
      </c>
      <c r="P1047257" s="6" t="str">
        <f aca="false">IF(TYPE(M1047257)=1,IF(TYPE(O1047257)=1,M1047257*O1047257,"No price"),".")</f>
        <v>.</v>
      </c>
      <c r="Q1047257" s="6" t="str">
        <f aca="false">IF(TYPE(N1047257)=1,IF(TYPE(O1047257)=1,N1047257*O1047257,"No price"),".")</f>
        <v>.</v>
      </c>
      <c r="R1047257" s="6" t="str">
        <f aca="false">IF(AG1047257=1,IF(H1047257&lt;&gt;"Not given",H1047257,IF(TYPE(H1047257)=2,IF(SUMIFS(#REF!,#REF!,A1047257)&gt;0,SUMIFS(#REF!,#REF!,A1047257),"."),"Format error")),"")</f>
        <v/>
      </c>
      <c r="S1047257" s="6" t="str">
        <f aca="false">IF(AND(AG1047257=1,R1047257&lt;&gt;".")=TRUE(),R1047257/VLOOKUP(G1047257,'[1]Exchange Rates'!B$1:C$1048576,2,0),IF(R1047257=".",".",""))</f>
        <v/>
      </c>
      <c r="T1047257" s="6" t="str">
        <f aca="false">IF(AG1047257=1,IF(AI1047257="Value is not given at all",".",IF(AI1047257="Value is given by the source",S1047257,IF(AI1047257="Value is calculated with prices",(IF(SUMIFS(#REF!,#REF!,A1047257)&gt;0,SUMIFS(#REF!,#REF!,A1047257),"."))/VLOOKUP("USD",'[1]Exchange Rates'!B$1:C$1048576,2,0),"Error with coding"))),"")</f>
        <v/>
      </c>
      <c r="U1047257" s="43" t="s">
        <v>63</v>
      </c>
      <c r="V1047257" s="34" t="s">
        <v>517</v>
      </c>
      <c r="W1047257" s="34" t="s">
        <v>513</v>
      </c>
      <c r="X1047257" s="37" t="s">
        <v>62</v>
      </c>
      <c r="Y1047257" s="37" t="s">
        <v>62</v>
      </c>
      <c r="Z1047257" s="43" t="n">
        <v>0</v>
      </c>
      <c r="AA1047257" s="43" t="n">
        <v>1</v>
      </c>
      <c r="AB1047257" s="5" t="n">
        <f aca="false">IF(AND(D1047257="Humanitarian", AE1047257&lt;&gt;"."), 1, 0)</f>
        <v>0</v>
      </c>
      <c r="AC1047257" s="5" t="n">
        <f aca="false">IF(OR(M1047257="undisclosed", M1047257="."), 0, IF(M1047257=N1047257, 1, 0))</f>
        <v>0</v>
      </c>
      <c r="AD1047257" s="5" t="n">
        <v>0</v>
      </c>
      <c r="AE1047257" s="37" t="s">
        <v>62</v>
      </c>
      <c r="AF1047257" s="12" t="str">
        <f aca="false">""</f>
        <v/>
      </c>
      <c r="AG1047257" s="36" t="n">
        <v>0</v>
      </c>
      <c r="AH1047257" s="43" t="s">
        <v>66</v>
      </c>
      <c r="AI1047257" s="43" t="s">
        <v>67</v>
      </c>
      <c r="AJ1047257" s="36" t="n">
        <v>1</v>
      </c>
      <c r="AK1047257" s="36" t="n">
        <v>15</v>
      </c>
      <c r="AL1047257" s="36" t="n">
        <v>0</v>
      </c>
      <c r="AM1047257" s="36" t="n">
        <f aca="false">IF(OR(AN1047257="2022-2023",AN1047257=2022), 1, 0)</f>
        <v>1</v>
      </c>
      <c r="AN1047257" s="36" t="s">
        <v>68</v>
      </c>
      <c r="AO1047257" s="36" t="n">
        <f aca="false">VLOOKUP($I1047257,'[1]Price List, Weapons &amp; Items'!B$1:F$1048576,5,0)</f>
        <v>0</v>
      </c>
      <c r="AP1047257" s="36" t="n">
        <f aca="false">IF(AND(AO1047257=1,M1047257="undisclosed")=TRUE(),1,0)</f>
        <v>0</v>
      </c>
      <c r="AQ1047257" s="36" t="n">
        <f aca="false">IF(AND(AO1047257=1,N1047257="undisclosed")=TRUE(),1,0)</f>
        <v>0</v>
      </c>
      <c r="AR1047257" s="36" t="n">
        <f aca="false">IFERROR(IF(SEARCH("ammuni",I1047257,1)&gt;0,1,0),0)</f>
        <v>0</v>
      </c>
      <c r="AS1047257" s="5" t="str">
        <f aca="false">VLOOKUP($I1047257,'[1]Price List, Weapons &amp; Items'!B$1:L$1048576,COLUMN('[1]Price List, Weapons &amp; Items'!$J$11)-1,0)</f>
        <v>Media reports (incl. social media)</v>
      </c>
      <c r="AT1047257" s="5" t="str">
        <f aca="false">IF(I1047257=".",".",VLOOKUP($I1047257,'[1]Price List, Weapons &amp; Items'!B$1:J$1048576,3,0))</f>
        <v>Military equipment</v>
      </c>
      <c r="AU1047257" s="13" t="str">
        <f aca="true">IF(AG1047257=1,(OFFSET(I1047257,0,0,COUNTIF(#REF!,A1047257),1)),"")</f>
        <v/>
      </c>
      <c r="AV1047257" s="5" t="str">
        <f aca="false">VLOOKUP($I1047257,'[1]Price List, Weapons &amp; Items'!B$1:L$1048576,COLUMN('[1]Price List, Weapons &amp; Items'!$L$11)-1,0)</f>
        <v>no price, 0 count</v>
      </c>
      <c r="AW1047257" s="5" t="n">
        <f aca="false">IF(U1047257="Yes",1,0)</f>
        <v>1</v>
      </c>
      <c r="AX1047257" s="5" t="n">
        <f aca="false">IF(D1047257="Military",IF(OR(IFERROR(SEARCH("equipment",E1047257,1),0)&gt;0,IFERROR(SEARCH("weapons",E1047257,1),0)&gt;0),1,0),0)</f>
        <v>1</v>
      </c>
      <c r="AY1047257" s="5" t="str">
        <f aca="false">IFERROR(IF(VALUE(TEXT(C1047257,"mm"))=IF(AK1047257&gt;12,AK1047257-12,AK1047257),".",IF(TEXT(C1047257,"mm")="01",".",1)),"Value is not in date format")</f>
        <v>.</v>
      </c>
      <c r="AZ1047257" s="5" t="str">
        <f aca="false">IF(AND(A1047257=A1047256,C1047257=C1047256)=TRUE(),IF(F1047257=F1047256,".","1"),".")</f>
        <v>.</v>
      </c>
      <c r="BA1047257" s="5" t="str">
        <f aca="false">IF(AND(_xlfn.ISFORMULA(R1047257),_xlfn.ISFORMULA(S1047257),_xlfn.ISFORMULA(T1047257))=TRUE(),".",1)</f>
        <v>.</v>
      </c>
      <c r="BB1047257" s="5" t="str">
        <f aca="false">IF(T1047257&lt;&gt;".",IF(T1047257&gt;S1047257,1,"."),".")</f>
        <v>.</v>
      </c>
      <c r="BC1047257" s="5" t="n">
        <f aca="false">IFERROR(VLOOKUP(B1047257,'[1]Share, Heavy Weapons to Ukraine'!B$1:AA$1048576,COLUMN('[1]Share, Heavy Weapons to Ukraine'!C1047266)-1,0),0)</f>
        <v>1</v>
      </c>
      <c r="BD1047257" s="5" t="n">
        <f aca="false">VLOOKUP(Sheet1!B1047257,'[1]Country Summary (€)'!B$1:F$1048576,COLUMN('[1]Country Summary (€)'!C1047267)-1,FALSE())</f>
        <v>0</v>
      </c>
      <c r="BE1047257" s="5" t="str">
        <f aca="false">IF(AND(AG1047257=1,D1047257="Military",H1047257&lt;&gt;"Not given")=TRUE(),IF(SUMIFS(#REF!,#REF!,A1047257)&gt;0,ABS((SUMIFS(#REF!,#REF!,A1047257)/VLOOKUP("USD",'[1]Exchange Rates'!B$1:C$1048576,2,0)))/S1047257,"."),".")</f>
        <v>.</v>
      </c>
      <c r="BF1047257" s="1" t="str">
        <f aca="false">IF(AND(AG1047257=1,D1047257="Military",H1047257&lt;&gt;"Not given")=TRUE(),IF(SUMIFS(#REF!,#REF!,A1047257)&gt;0,IF((ABS((SUMIFS(#REF!,#REF!,A1047257)/VLOOKUP("USD",'[1]Exchange Rates'!B$1:C$1048576,2,0)))/S1047257)&gt;1,(SUMIFS(#REF!,#REF!,A1047257)-S1047257)/S1047257,(S1047257-SUMIFS(#REF!,#REF!,A1047257))/SUMIFS(#REF!,#REF!,A1047257)),"."),".")</f>
        <v>.</v>
      </c>
      <c r="BG1047257" s="37"/>
      <c r="BH1047257" s="37"/>
      <c r="BI1047257" s="37"/>
      <c r="BJ1047257" s="37"/>
      <c r="BK1047257" s="37"/>
      <c r="BL1047257" s="37"/>
      <c r="BM1047257" s="37"/>
      <c r="BN1047257" s="37"/>
      <c r="BO1047257" s="37"/>
      <c r="BP1047257" s="37"/>
      <c r="BQ1047257" s="37"/>
      <c r="BR1047257" s="37"/>
      <c r="BS1047257" s="37"/>
      <c r="BT1047257" s="37"/>
      <c r="BU1047257" s="37"/>
      <c r="BV1047257" s="37"/>
      <c r="BW1047257" s="37"/>
      <c r="BX1047257" s="37"/>
    </row>
    <row r="1047258" customFormat="false" ht="15.75" hidden="false" customHeight="true" outlineLevel="0" collapsed="false">
      <c r="A1047258" s="37" t="s">
        <v>479</v>
      </c>
      <c r="B1047258" s="37" t="s">
        <v>57</v>
      </c>
      <c r="C1047258" s="92" t="n">
        <v>45005</v>
      </c>
      <c r="D1047258" s="37" t="s">
        <v>105</v>
      </c>
      <c r="E1047258" s="37" t="s">
        <v>370</v>
      </c>
      <c r="F1047258" s="37" t="s">
        <v>516</v>
      </c>
      <c r="G1047258" s="5" t="s">
        <v>61</v>
      </c>
      <c r="H1047258" s="39" t="n">
        <v>350000000</v>
      </c>
      <c r="I1047258" s="37" t="s">
        <v>313</v>
      </c>
      <c r="J1047258" s="7" t="str">
        <f aca="false">VLOOKUP($I1047258,'[1]Price List, Weapons &amp; Items'!B$1:C$1048576,2,0)</f>
        <v>Military equipment</v>
      </c>
      <c r="K1047258" s="7" t="str">
        <f aca="false">IF(I1047258=".",I1047258,VLOOKUP($I1047258,'[1]Price List, Weapons &amp; Items'!B$1:D$1048576,3,0))</f>
        <v>Military equipment</v>
      </c>
      <c r="L1047258" s="8" t="n">
        <f aca="false">VLOOKUP(I1047258,'[1]Price List, Weapons &amp; Items'!B$1:E$1048576,4,0)</f>
        <v>0</v>
      </c>
      <c r="M1047258" s="9" t="s">
        <v>166</v>
      </c>
      <c r="N1047258" s="9" t="s">
        <v>166</v>
      </c>
      <c r="O1047258" s="9" t="str">
        <f aca="false">VLOOKUP($I1047258,'[1]Price List, Weapons &amp; Items'!B$1:G$1048576,6,0)</f>
        <v>.</v>
      </c>
      <c r="P1047258" s="6" t="str">
        <f aca="false">IF(TYPE(M1047258)=1,IF(TYPE(O1047258)=1,M1047258*O1047258,"No price"),".")</f>
        <v>.</v>
      </c>
      <c r="Q1047258" s="6" t="str">
        <f aca="false">IF(TYPE(N1047258)=1,IF(TYPE(O1047258)=1,N1047258*O1047258,"No price"),".")</f>
        <v>.</v>
      </c>
      <c r="R1047258" s="6" t="str">
        <f aca="false">IF(AG1047258=1,IF(H1047258&lt;&gt;"Not given",H1047258,IF(TYPE(H1047258)=2,IF(SUMIFS(#REF!,#REF!,A1047258)&gt;0,SUMIFS(#REF!,#REF!,A1047258),"."),"Format error")),"")</f>
        <v/>
      </c>
      <c r="S1047258" s="6" t="str">
        <f aca="false">IF(AND(AG1047258=1,R1047258&lt;&gt;".")=TRUE(),R1047258/VLOOKUP(G1047258,'[1]Exchange Rates'!B$1:C$1048576,2,0),IF(R1047258=".",".",""))</f>
        <v/>
      </c>
      <c r="T1047258" s="6" t="str">
        <f aca="false">IF(AG1047258=1,IF(AI1047258="Value is not given at all",".",IF(AI1047258="Value is given by the source",S1047258,IF(AI1047258="Value is calculated with prices",(IF(SUMIFS(#REF!,#REF!,A1047258)&gt;0,SUMIFS(#REF!,#REF!,A1047258),"."))/VLOOKUP("USD",'[1]Exchange Rates'!B$1:C$1048576,2,0),"Error with coding"))),"")</f>
        <v/>
      </c>
      <c r="U1047258" s="43" t="s">
        <v>63</v>
      </c>
      <c r="V1047258" s="34" t="s">
        <v>517</v>
      </c>
      <c r="W1047258" s="34" t="s">
        <v>513</v>
      </c>
      <c r="X1047258" s="37" t="s">
        <v>62</v>
      </c>
      <c r="Y1047258" s="37" t="s">
        <v>62</v>
      </c>
      <c r="Z1047258" s="43" t="n">
        <v>0</v>
      </c>
      <c r="AA1047258" s="43" t="n">
        <v>1</v>
      </c>
      <c r="AB1047258" s="5" t="n">
        <f aca="false">IF(AND(D1047258="Humanitarian", AE1047258&lt;&gt;"."), 1, 0)</f>
        <v>0</v>
      </c>
      <c r="AC1047258" s="5" t="n">
        <f aca="false">IF(OR(M1047258="undisclosed", M1047258="."), 0, IF(M1047258=N1047258, 1, 0))</f>
        <v>0</v>
      </c>
      <c r="AD1047258" s="5" t="n">
        <v>0</v>
      </c>
      <c r="AE1047258" s="37" t="s">
        <v>62</v>
      </c>
      <c r="AF1047258" s="12" t="str">
        <f aca="false">""</f>
        <v/>
      </c>
      <c r="AG1047258" s="36" t="n">
        <v>0</v>
      </c>
      <c r="AH1047258" s="43" t="s">
        <v>66</v>
      </c>
      <c r="AI1047258" s="43" t="s">
        <v>67</v>
      </c>
      <c r="AJ1047258" s="36" t="n">
        <v>1</v>
      </c>
      <c r="AK1047258" s="36" t="n">
        <v>15</v>
      </c>
      <c r="AL1047258" s="36" t="n">
        <v>0</v>
      </c>
      <c r="AM1047258" s="36" t="n">
        <f aca="false">IF(OR(AN1047258="2022-2023",AN1047258=2022), 1, 0)</f>
        <v>1</v>
      </c>
      <c r="AN1047258" s="36" t="s">
        <v>68</v>
      </c>
      <c r="AO1047258" s="36" t="n">
        <f aca="false">VLOOKUP($I1047258,'[1]Price List, Weapons &amp; Items'!B$1:F$1048576,5,0)</f>
        <v>0</v>
      </c>
      <c r="AP1047258" s="36" t="n">
        <f aca="false">IF(AND(AO1047258=1,M1047258="undisclosed")=TRUE(),1,0)</f>
        <v>0</v>
      </c>
      <c r="AQ1047258" s="36" t="n">
        <f aca="false">IF(AND(AO1047258=1,N1047258="undisclosed")=TRUE(),1,0)</f>
        <v>0</v>
      </c>
      <c r="AR1047258" s="36" t="n">
        <f aca="false">IFERROR(IF(SEARCH("ammuni",I1047258,1)&gt;0,1,0),0)</f>
        <v>0</v>
      </c>
      <c r="AS1047258" s="5" t="str">
        <f aca="false">VLOOKUP($I1047258,'[1]Price List, Weapons &amp; Items'!B$1:L$1048576,COLUMN('[1]Price List, Weapons &amp; Items'!$J$11)-1,0)</f>
        <v>.</v>
      </c>
      <c r="AT1047258" s="5" t="str">
        <f aca="false">IF(I1047258=".",".",VLOOKUP($I1047258,'[1]Price List, Weapons &amp; Items'!B$1:J$1048576,3,0))</f>
        <v>Military equipment</v>
      </c>
      <c r="AU1047258" s="13" t="str">
        <f aca="true">IF(AG1047258=1,(OFFSET(I1047258,0,0,COUNTIF(#REF!,A1047258),1)),"")</f>
        <v/>
      </c>
      <c r="AV1047258" s="5" t="str">
        <f aca="false">VLOOKUP($I1047258,'[1]Price List, Weapons &amp; Items'!B$1:L$1048576,COLUMN('[1]Price List, Weapons &amp; Items'!$L$11)-1,0)</f>
        <v>no price, 0 count</v>
      </c>
      <c r="AW1047258" s="5" t="n">
        <f aca="false">IF(U1047258="Yes",1,0)</f>
        <v>1</v>
      </c>
      <c r="AX1047258" s="5" t="n">
        <f aca="false">IF(D1047258="Military",IF(OR(IFERROR(SEARCH("equipment",E1047258,1),0)&gt;0,IFERROR(SEARCH("weapons",E1047258,1),0)&gt;0),1,0),0)</f>
        <v>1</v>
      </c>
      <c r="AY1047258" s="5" t="str">
        <f aca="false">IFERROR(IF(VALUE(TEXT(C1047258,"mm"))=IF(AK1047258&gt;12,AK1047258-12,AK1047258),".",IF(TEXT(C1047258,"mm")="01",".",1)),"Value is not in date format")</f>
        <v>.</v>
      </c>
      <c r="AZ1047258" s="5" t="str">
        <f aca="false">IF(AND(A1047258=A1047257,C1047258=C1047257)=TRUE(),IF(F1047258=F1047257,".","1"),".")</f>
        <v>.</v>
      </c>
      <c r="BA1047258" s="5" t="str">
        <f aca="false">IF(AND(_xlfn.ISFORMULA(R1047258),_xlfn.ISFORMULA(S1047258),_xlfn.ISFORMULA(T1047258))=TRUE(),".",1)</f>
        <v>.</v>
      </c>
      <c r="BB1047258" s="5" t="str">
        <f aca="false">IF(T1047258&lt;&gt;".",IF(T1047258&gt;S1047258,1,"."),".")</f>
        <v>.</v>
      </c>
      <c r="BC1047258" s="5" t="n">
        <f aca="false">IFERROR(VLOOKUP(B1047258,'[1]Share, Heavy Weapons to Ukraine'!B$1:AA$1048576,COLUMN('[1]Share, Heavy Weapons to Ukraine'!C1047267)-1,0),0)</f>
        <v>1</v>
      </c>
      <c r="BD1047258" s="5" t="n">
        <f aca="false">VLOOKUP(Sheet1!B1047258,'[1]Country Summary (€)'!B$1:F$1048576,COLUMN('[1]Country Summary (€)'!C1047268)-1,FALSE())</f>
        <v>0</v>
      </c>
      <c r="BE1047258" s="5" t="str">
        <f aca="false">IF(AND(AG1047258=1,D1047258="Military",H1047258&lt;&gt;"Not given")=TRUE(),IF(SUMIFS(#REF!,#REF!,A1047258)&gt;0,ABS((SUMIFS(#REF!,#REF!,A1047258)/VLOOKUP("USD",'[1]Exchange Rates'!B$1:C$1048576,2,0)))/S1047258,"."),".")</f>
        <v>.</v>
      </c>
      <c r="BF1047258" s="1" t="str">
        <f aca="false">IF(AND(AG1047258=1,D1047258="Military",H1047258&lt;&gt;"Not given")=TRUE(),IF(SUMIFS(#REF!,#REF!,A1047258)&gt;0,IF((ABS((SUMIFS(#REF!,#REF!,A1047258)/VLOOKUP("USD",'[1]Exchange Rates'!B$1:C$1048576,2,0)))/S1047258)&gt;1,(SUMIFS(#REF!,#REF!,A1047258)-S1047258)/S1047258,(S1047258-SUMIFS(#REF!,#REF!,A1047258))/SUMIFS(#REF!,#REF!,A1047258)),"."),".")</f>
        <v>.</v>
      </c>
      <c r="BG1047258" s="37"/>
      <c r="BH1047258" s="37"/>
      <c r="BI1047258" s="37"/>
      <c r="BJ1047258" s="37"/>
      <c r="BK1047258" s="37"/>
      <c r="BL1047258" s="37"/>
      <c r="BM1047258" s="37"/>
      <c r="BN1047258" s="37"/>
      <c r="BO1047258" s="37"/>
      <c r="BP1047258" s="37"/>
      <c r="BQ1047258" s="37"/>
      <c r="BR1047258" s="37"/>
      <c r="BS1047258" s="37"/>
      <c r="BT1047258" s="37"/>
      <c r="BU1047258" s="37"/>
      <c r="BV1047258" s="37"/>
      <c r="BW1047258" s="37"/>
      <c r="BX1047258" s="37"/>
    </row>
    <row r="1047259" customFormat="false" ht="15.75" hidden="false" customHeight="true" outlineLevel="0" collapsed="false">
      <c r="A1047259" s="37" t="s">
        <v>479</v>
      </c>
      <c r="B1047259" s="37" t="s">
        <v>57</v>
      </c>
      <c r="C1047259" s="92" t="n">
        <v>45005</v>
      </c>
      <c r="D1047259" s="37" t="s">
        <v>105</v>
      </c>
      <c r="E1047259" s="37" t="s">
        <v>370</v>
      </c>
      <c r="F1047259" s="37" t="s">
        <v>516</v>
      </c>
      <c r="G1047259" s="5" t="s">
        <v>61</v>
      </c>
      <c r="H1047259" s="39" t="n">
        <v>350000000</v>
      </c>
      <c r="I1047259" s="37" t="s">
        <v>443</v>
      </c>
      <c r="J1047259" s="7" t="str">
        <f aca="false">VLOOKUP($I1047259,'[1]Price List, Weapons &amp; Items'!B$1:C$1048576,2,0)</f>
        <v>Heavy weapon</v>
      </c>
      <c r="K1047259" s="7" t="str">
        <f aca="false">IF(I1047259=".",I1047259,VLOOKUP($I1047259,'[1]Price List, Weapons &amp; Items'!B$1:D$1048576,3,0))</f>
        <v>Patrol and coastal combatants</v>
      </c>
      <c r="L1047259" s="8" t="n">
        <f aca="false">VLOOKUP(I1047259,'[1]Price List, Weapons &amp; Items'!B$1:E$1048576,4,0)</f>
        <v>0</v>
      </c>
      <c r="M1047259" s="9" t="n">
        <v>4</v>
      </c>
      <c r="N1047259" s="9" t="s">
        <v>166</v>
      </c>
      <c r="O1047259" s="9" t="n">
        <f aca="false">VLOOKUP($I1047259,'[1]Price List, Weapons &amp; Items'!B$1:G$1048576,6,0)</f>
        <v>39916727.9</v>
      </c>
      <c r="P1047259" s="6" t="str">
        <f aca="false">IF(TYPE(M1047259)=1,IF(TYPE(O1047259)=1,M1047259*O1047259,"No price"),".")</f>
        <v>No price</v>
      </c>
      <c r="Q1047259" s="6" t="str">
        <f aca="false">IF(TYPE(N1047259)=1,IF(TYPE(O1047259)=1,N1047259*O1047259,"No price"),".")</f>
        <v>.</v>
      </c>
      <c r="R1047259" s="6" t="str">
        <f aca="false">IF(AG1047259=1,IF(H1047259&lt;&gt;"Not given",H1047259,IF(TYPE(H1047259)=2,IF(SUMIFS(#REF!,#REF!,A1047259)&gt;0,SUMIFS(#REF!,#REF!,A1047259),"."),"Format error")),"")</f>
        <v/>
      </c>
      <c r="S1047259" s="6" t="str">
        <f aca="false">IF(AND(AG1047259=1,R1047259&lt;&gt;".")=TRUE(),R1047259/VLOOKUP(G1047259,'[1]Exchange Rates'!B$1:C$1048576,2,0),IF(R1047259=".",".",""))</f>
        <v/>
      </c>
      <c r="T1047259" s="6" t="str">
        <f aca="false">IF(AG1047259=1,IF(AI1047259="Value is not given at all",".",IF(AI1047259="Value is given by the source",S1047259,IF(AI1047259="Value is calculated with prices",(IF(SUMIFS(#REF!,#REF!,A1047259)&gt;0,SUMIFS(#REF!,#REF!,A1047259),"."))/VLOOKUP("USD",'[1]Exchange Rates'!B$1:C$1048576,2,0),"Error with coding"))),"")</f>
        <v/>
      </c>
      <c r="U1047259" s="43" t="s">
        <v>63</v>
      </c>
      <c r="V1047259" s="34" t="s">
        <v>517</v>
      </c>
      <c r="W1047259" s="34" t="s">
        <v>513</v>
      </c>
      <c r="X1047259" s="37" t="s">
        <v>62</v>
      </c>
      <c r="Y1047259" s="37" t="s">
        <v>62</v>
      </c>
      <c r="Z1047259" s="43" t="n">
        <v>0</v>
      </c>
      <c r="AA1047259" s="43" t="n">
        <v>1</v>
      </c>
      <c r="AB1047259" s="5" t="n">
        <f aca="false">IF(AND(D1047259="Humanitarian", AE1047259&lt;&gt;"."), 1, 0)</f>
        <v>0</v>
      </c>
      <c r="AC1047259" s="5" t="n">
        <f aca="false">IF(OR(M1047259="undisclosed", M1047259="."), 0, IF(M1047259=N1047259, 1, 0))</f>
        <v>0</v>
      </c>
      <c r="AD1047259" s="5" t="n">
        <v>0</v>
      </c>
      <c r="AE1047259" s="37" t="s">
        <v>62</v>
      </c>
      <c r="AF1047259" s="12" t="str">
        <f aca="false">""</f>
        <v/>
      </c>
      <c r="AG1047259" s="36" t="n">
        <v>0</v>
      </c>
      <c r="AH1047259" s="43" t="s">
        <v>66</v>
      </c>
      <c r="AI1047259" s="43" t="s">
        <v>67</v>
      </c>
      <c r="AJ1047259" s="36" t="n">
        <v>1</v>
      </c>
      <c r="AK1047259" s="36" t="n">
        <v>15</v>
      </c>
      <c r="AL1047259" s="36" t="n">
        <v>0</v>
      </c>
      <c r="AM1047259" s="36" t="n">
        <f aca="false">IF(OR(AN1047259="2022-2023",AN1047259=2022), 1, 0)</f>
        <v>1</v>
      </c>
      <c r="AN1047259" s="36" t="s">
        <v>68</v>
      </c>
      <c r="AO1047259" s="36" t="n">
        <f aca="false">VLOOKUP($I1047259,'[1]Price List, Weapons &amp; Items'!B$1:F$1048576,5,0)</f>
        <v>0</v>
      </c>
      <c r="AP1047259" s="36" t="n">
        <f aca="false">IF(AND(AO1047259=1,M1047259="undisclosed")=TRUE(),1,0)</f>
        <v>0</v>
      </c>
      <c r="AQ1047259" s="36" t="n">
        <f aca="false">IF(AND(AO1047259=1,N1047259="undisclosed")=TRUE(),1,0)</f>
        <v>0</v>
      </c>
      <c r="AR1047259" s="36" t="n">
        <f aca="false">IFERROR(IF(SEARCH("ammuni",I1047259,1)&gt;0,1,0),0)</f>
        <v>0</v>
      </c>
      <c r="AS1047259" s="5" t="str">
        <f aca="false">VLOOKUP($I1047259,'[1]Price List, Weapons &amp; Items'!B$1:L$1048576,COLUMN('[1]Price List, Weapons &amp; Items'!$J$11)-1,0)</f>
        <v>Military media (incl. websites)</v>
      </c>
      <c r="AT1047259" s="5" t="str">
        <f aca="false">IF(I1047259=".",".",VLOOKUP($I1047259,'[1]Price List, Weapons &amp; Items'!B$1:J$1048576,3,0))</f>
        <v>Patrol and coastal combatants</v>
      </c>
      <c r="AU1047259" s="13" t="str">
        <f aca="true">IF(AG1047259=1,(OFFSET(I1047259,0,0,COUNTIF(#REF!,A1047259),1)),"")</f>
        <v/>
      </c>
      <c r="AV1047259" s="5" t="n">
        <f aca="false">VLOOKUP($I1047259,'[1]Price List, Weapons &amp; Items'!B$1:L$1048576,COLUMN('[1]Price List, Weapons &amp; Items'!$L$11)-1,0)</f>
        <v>0</v>
      </c>
      <c r="AW1047259" s="5" t="n">
        <f aca="false">IF(U1047259="Yes",1,0)</f>
        <v>1</v>
      </c>
      <c r="AX1047259" s="5" t="n">
        <f aca="false">IF(D1047259="Military",IF(OR(IFERROR(SEARCH("equipment",E1047259,1),0)&gt;0,IFERROR(SEARCH("weapons",E1047259,1),0)&gt;0),1,0),0)</f>
        <v>1</v>
      </c>
      <c r="AY1047259" s="5" t="str">
        <f aca="false">IFERROR(IF(VALUE(TEXT(C1047259,"mm"))=IF(AK1047259&gt;12,AK1047259-12,AK1047259),".",IF(TEXT(C1047259,"mm")="01",".",1)),"Value is not in date format")</f>
        <v>.</v>
      </c>
      <c r="AZ1047259" s="5" t="str">
        <f aca="false">IF(AND(A1047259=A1047258,C1047259=C1047258)=TRUE(),IF(F1047259=F1047258,".","1"),".")</f>
        <v>.</v>
      </c>
      <c r="BA1047259" s="5" t="str">
        <f aca="false">IF(AND(_xlfn.ISFORMULA(R1047259),_xlfn.ISFORMULA(S1047259),_xlfn.ISFORMULA(T1047259))=TRUE(),".",1)</f>
        <v>.</v>
      </c>
      <c r="BB1047259" s="5" t="str">
        <f aca="false">IF(T1047259&lt;&gt;".",IF(T1047259&gt;S1047259,1,"."),".")</f>
        <v>.</v>
      </c>
      <c r="BC1047259" s="5" t="n">
        <f aca="false">IFERROR(VLOOKUP(B1047259,'[1]Share, Heavy Weapons to Ukraine'!B$1:AA$1048576,COLUMN('[1]Share, Heavy Weapons to Ukraine'!C1047268)-1,0),0)</f>
        <v>1</v>
      </c>
      <c r="BD1047259" s="5" t="n">
        <f aca="false">VLOOKUP(Sheet1!B1047259,'[1]Country Summary (€)'!B$1:F$1048576,COLUMN('[1]Country Summary (€)'!C1047269)-1,FALSE())</f>
        <v>0</v>
      </c>
      <c r="BE1047259" s="5" t="str">
        <f aca="false">IF(AND(AG1047259=1,D1047259="Military",H1047259&lt;&gt;"Not given")=TRUE(),IF(SUMIFS(#REF!,#REF!,A1047259)&gt;0,ABS((SUMIFS(#REF!,#REF!,A1047259)/VLOOKUP("USD",'[1]Exchange Rates'!B$1:C$1048576,2,0)))/S1047259,"."),".")</f>
        <v>.</v>
      </c>
      <c r="BF1047259" s="1" t="str">
        <f aca="false">IF(AND(AG1047259=1,D1047259="Military",H1047259&lt;&gt;"Not given")=TRUE(),IF(SUMIFS(#REF!,#REF!,A1047259)&gt;0,IF((ABS((SUMIFS(#REF!,#REF!,A1047259)/VLOOKUP("USD",'[1]Exchange Rates'!B$1:C$1048576,2,0)))/S1047259)&gt;1,(SUMIFS(#REF!,#REF!,A1047259)-S1047259)/S1047259,(S1047259-SUMIFS(#REF!,#REF!,A1047259))/SUMIFS(#REF!,#REF!,A1047259)),"."),".")</f>
        <v>.</v>
      </c>
      <c r="BG1047259" s="37"/>
      <c r="BH1047259" s="37"/>
      <c r="BI1047259" s="37"/>
      <c r="BJ1047259" s="37"/>
      <c r="BK1047259" s="37"/>
      <c r="BL1047259" s="37"/>
      <c r="BM1047259" s="37"/>
      <c r="BN1047259" s="37"/>
      <c r="BO1047259" s="37"/>
      <c r="BP1047259" s="37"/>
      <c r="BQ1047259" s="37"/>
      <c r="BR1047259" s="37"/>
      <c r="BS1047259" s="37"/>
      <c r="BT1047259" s="37"/>
      <c r="BU1047259" s="37"/>
      <c r="BV1047259" s="37"/>
      <c r="BW1047259" s="37"/>
      <c r="BX1047259" s="37"/>
    </row>
    <row r="1047260" customFormat="false" ht="15.75" hidden="false" customHeight="true" outlineLevel="0" collapsed="false">
      <c r="A1047260" s="37" t="s">
        <v>479</v>
      </c>
      <c r="B1047260" s="37" t="s">
        <v>57</v>
      </c>
      <c r="C1047260" s="92" t="n">
        <v>45005</v>
      </c>
      <c r="D1047260" s="37" t="s">
        <v>105</v>
      </c>
      <c r="E1047260" s="37" t="s">
        <v>370</v>
      </c>
      <c r="F1047260" s="37" t="s">
        <v>516</v>
      </c>
      <c r="G1047260" s="5" t="s">
        <v>61</v>
      </c>
      <c r="H1047260" s="39" t="n">
        <v>350000000</v>
      </c>
      <c r="I1047260" s="37" t="s">
        <v>368</v>
      </c>
      <c r="J1047260" s="7" t="str">
        <f aca="false">VLOOKUP($I1047260,'[1]Price List, Weapons &amp; Items'!B$1:C$1048576,2,0)</f>
        <v>Military equipment</v>
      </c>
      <c r="K1047260" s="7" t="str">
        <f aca="false">IF(I1047260=".",I1047260,VLOOKUP($I1047260,'[1]Price List, Weapons &amp; Items'!B$1:D$1048576,3,0))</f>
        <v>spare parts</v>
      </c>
      <c r="L1047260" s="8" t="n">
        <f aca="false">VLOOKUP(I1047260,'[1]Price List, Weapons &amp; Items'!B$1:E$1048576,4,0)</f>
        <v>0</v>
      </c>
      <c r="M1047260" s="9" t="s">
        <v>166</v>
      </c>
      <c r="N1047260" s="9" t="s">
        <v>166</v>
      </c>
      <c r="O1047260" s="9" t="str">
        <f aca="false">VLOOKUP($I1047260,'[1]Price List, Weapons &amp; Items'!B$1:G$1048576,6,0)</f>
        <v>.</v>
      </c>
      <c r="P1047260" s="6" t="str">
        <f aca="false">IF(TYPE(M1047260)=1,IF(TYPE(O1047260)=1,M1047260*O1047260,"No price"),".")</f>
        <v>.</v>
      </c>
      <c r="Q1047260" s="6" t="str">
        <f aca="false">IF(TYPE(N1047260)=1,IF(TYPE(O1047260)=1,N1047260*O1047260,"No price"),".")</f>
        <v>.</v>
      </c>
      <c r="R1047260" s="6" t="str">
        <f aca="false">IF(AG1047260=1,IF(H1047260&lt;&gt;"Not given",H1047260,IF(TYPE(H1047260)=2,IF(SUMIFS(#REF!,#REF!,A1047260)&gt;0,SUMIFS(#REF!,#REF!,A1047260),"."),"Format error")),"")</f>
        <v/>
      </c>
      <c r="S1047260" s="6" t="str">
        <f aca="false">IF(AND(AG1047260=1,R1047260&lt;&gt;".")=TRUE(),R1047260/VLOOKUP(G1047260,'[1]Exchange Rates'!B$1:C$1048576,2,0),IF(R1047260=".",".",""))</f>
        <v/>
      </c>
      <c r="T1047260" s="6" t="str">
        <f aca="false">IF(AG1047260=1,IF(AI1047260="Value is not given at all",".",IF(AI1047260="Value is given by the source",S1047260,IF(AI1047260="Value is calculated with prices",(IF(SUMIFS(#REF!,#REF!,A1047260)&gt;0,SUMIFS(#REF!,#REF!,A1047260),"."))/VLOOKUP("USD",'[1]Exchange Rates'!B$1:C$1048576,2,0),"Error with coding"))),"")</f>
        <v/>
      </c>
      <c r="U1047260" s="43" t="s">
        <v>63</v>
      </c>
      <c r="V1047260" s="34" t="s">
        <v>517</v>
      </c>
      <c r="W1047260" s="34" t="s">
        <v>513</v>
      </c>
      <c r="X1047260" s="37" t="s">
        <v>62</v>
      </c>
      <c r="Y1047260" s="37" t="s">
        <v>62</v>
      </c>
      <c r="Z1047260" s="43" t="n">
        <v>0</v>
      </c>
      <c r="AA1047260" s="43" t="n">
        <v>1</v>
      </c>
      <c r="AB1047260" s="5" t="n">
        <f aca="false">IF(AND(D1047260="Humanitarian", AE1047260&lt;&gt;"."), 1, 0)</f>
        <v>0</v>
      </c>
      <c r="AC1047260" s="5" t="n">
        <f aca="false">IF(OR(M1047260="undisclosed", M1047260="."), 0, IF(M1047260=N1047260, 1, 0))</f>
        <v>0</v>
      </c>
      <c r="AD1047260" s="5" t="n">
        <v>0</v>
      </c>
      <c r="AE1047260" s="37" t="s">
        <v>62</v>
      </c>
      <c r="AF1047260" s="12" t="str">
        <f aca="false">""</f>
        <v/>
      </c>
      <c r="AG1047260" s="36" t="n">
        <v>0</v>
      </c>
      <c r="AH1047260" s="43" t="s">
        <v>66</v>
      </c>
      <c r="AI1047260" s="43" t="s">
        <v>67</v>
      </c>
      <c r="AJ1047260" s="36" t="n">
        <v>1</v>
      </c>
      <c r="AK1047260" s="36" t="n">
        <v>15</v>
      </c>
      <c r="AL1047260" s="36" t="n">
        <v>0</v>
      </c>
      <c r="AM1047260" s="36" t="n">
        <f aca="false">IF(OR(AN1047260="2022-2023",AN1047260=2022), 1, 0)</f>
        <v>1</v>
      </c>
      <c r="AN1047260" s="36" t="s">
        <v>68</v>
      </c>
      <c r="AO1047260" s="36" t="n">
        <f aca="false">VLOOKUP($I1047260,'[1]Price List, Weapons &amp; Items'!B$1:F$1048576,5,0)</f>
        <v>0</v>
      </c>
      <c r="AP1047260" s="36" t="n">
        <f aca="false">IF(AND(AO1047260=1,M1047260="undisclosed")=TRUE(),1,0)</f>
        <v>0</v>
      </c>
      <c r="AQ1047260" s="36" t="n">
        <f aca="false">IF(AND(AO1047260=1,N1047260="undisclosed")=TRUE(),1,0)</f>
        <v>0</v>
      </c>
      <c r="AR1047260" s="36" t="n">
        <f aca="false">IFERROR(IF(SEARCH("ammuni",I1047260,1)&gt;0,1,0),0)</f>
        <v>0</v>
      </c>
      <c r="AS1047260" s="5" t="str">
        <f aca="false">VLOOKUP($I1047260,'[1]Price List, Weapons &amp; Items'!B$1:L$1048576,COLUMN('[1]Price List, Weapons &amp; Items'!$J$11)-1,0)</f>
        <v>.</v>
      </c>
      <c r="AT1047260" s="5" t="str">
        <f aca="false">IF(I1047260=".",".",VLOOKUP($I1047260,'[1]Price List, Weapons &amp; Items'!B$1:J$1048576,3,0))</f>
        <v>spare parts</v>
      </c>
      <c r="AU1047260" s="13" t="str">
        <f aca="true">IF(AG1047260=1,(OFFSET(I1047260,0,0,COUNTIF(#REF!,A1047260),1)),"")</f>
        <v/>
      </c>
      <c r="AV1047260" s="5" t="str">
        <f aca="false">VLOOKUP($I1047260,'[1]Price List, Weapons &amp; Items'!B$1:L$1048576,COLUMN('[1]Price List, Weapons &amp; Items'!$L$11)-1,0)</f>
        <v>no price, 0 count</v>
      </c>
      <c r="AW1047260" s="5" t="n">
        <f aca="false">IF(U1047260="Yes",1,0)</f>
        <v>1</v>
      </c>
      <c r="AX1047260" s="5" t="n">
        <f aca="false">IF(D1047260="Military",IF(OR(IFERROR(SEARCH("equipment",E1047260,1),0)&gt;0,IFERROR(SEARCH("weapons",E1047260,1),0)&gt;0),1,0),0)</f>
        <v>1</v>
      </c>
      <c r="AY1047260" s="5" t="str">
        <f aca="false">IFERROR(IF(VALUE(TEXT(C1047260,"mm"))=IF(AK1047260&gt;12,AK1047260-12,AK1047260),".",IF(TEXT(C1047260,"mm")="01",".",1)),"Value is not in date format")</f>
        <v>.</v>
      </c>
      <c r="AZ1047260" s="5" t="str">
        <f aca="false">IF(AND(A1047260=A1047259,C1047260=C1047259)=TRUE(),IF(F1047260=F1047259,".","1"),".")</f>
        <v>.</v>
      </c>
      <c r="BA1047260" s="5" t="str">
        <f aca="false">IF(AND(_xlfn.ISFORMULA(R1047260),_xlfn.ISFORMULA(S1047260),_xlfn.ISFORMULA(T1047260))=TRUE(),".",1)</f>
        <v>.</v>
      </c>
      <c r="BB1047260" s="5" t="str">
        <f aca="false">IF(T1047260&lt;&gt;".",IF(T1047260&gt;S1047260,1,"."),".")</f>
        <v>.</v>
      </c>
      <c r="BC1047260" s="5" t="n">
        <f aca="false">IFERROR(VLOOKUP(B1047260,'[1]Share, Heavy Weapons to Ukraine'!B$1:AA$1048576,COLUMN('[1]Share, Heavy Weapons to Ukraine'!C1047269)-1,0),0)</f>
        <v>1</v>
      </c>
      <c r="BD1047260" s="5" t="n">
        <f aca="false">VLOOKUP(Sheet1!B1047260,'[1]Country Summary (€)'!B$1:F$1048576,COLUMN('[1]Country Summary (€)'!C1047270)-1,FALSE())</f>
        <v>0</v>
      </c>
      <c r="BE1047260" s="5" t="str">
        <f aca="false">IF(AND(AG1047260=1,D1047260="Military",H1047260&lt;&gt;"Not given")=TRUE(),IF(SUMIFS(#REF!,#REF!,A1047260)&gt;0,ABS((SUMIFS(#REF!,#REF!,A1047260)/VLOOKUP("USD",'[1]Exchange Rates'!B$1:C$1048576,2,0)))/S1047260,"."),".")</f>
        <v>.</v>
      </c>
      <c r="BF1047260" s="1" t="str">
        <f aca="false">IF(AND(AG1047260=1,D1047260="Military",H1047260&lt;&gt;"Not given")=TRUE(),IF(SUMIFS(#REF!,#REF!,A1047260)&gt;0,IF((ABS((SUMIFS(#REF!,#REF!,A1047260)/VLOOKUP("USD",'[1]Exchange Rates'!B$1:C$1048576,2,0)))/S1047260)&gt;1,(SUMIFS(#REF!,#REF!,A1047260)-S1047260)/S1047260,(S1047260-SUMIFS(#REF!,#REF!,A1047260))/SUMIFS(#REF!,#REF!,A1047260)),"."),".")</f>
        <v>.</v>
      </c>
      <c r="BG1047260" s="37"/>
      <c r="BH1047260" s="37"/>
      <c r="BI1047260" s="37"/>
      <c r="BJ1047260" s="37"/>
      <c r="BK1047260" s="37"/>
      <c r="BL1047260" s="37"/>
      <c r="BM1047260" s="37"/>
      <c r="BN1047260" s="37"/>
      <c r="BO1047260" s="37"/>
      <c r="BP1047260" s="37"/>
      <c r="BQ1047260" s="37"/>
      <c r="BR1047260" s="37"/>
      <c r="BS1047260" s="37"/>
      <c r="BT1047260" s="37"/>
      <c r="BU1047260" s="37"/>
      <c r="BV1047260" s="37"/>
      <c r="BW1047260" s="37"/>
      <c r="BX1047260" s="37"/>
    </row>
    <row r="1047261" customFormat="false" ht="15.75" hidden="false" customHeight="true" outlineLevel="0" collapsed="false">
      <c r="A1047261" s="37" t="s">
        <v>479</v>
      </c>
      <c r="B1047261" s="37" t="s">
        <v>57</v>
      </c>
      <c r="C1047261" s="92" t="n">
        <v>45005</v>
      </c>
      <c r="D1047261" s="37" t="s">
        <v>105</v>
      </c>
      <c r="E1047261" s="37" t="s">
        <v>370</v>
      </c>
      <c r="F1047261" s="37" t="s">
        <v>516</v>
      </c>
      <c r="G1047261" s="5" t="s">
        <v>61</v>
      </c>
      <c r="H1047261" s="39" t="n">
        <v>350000000</v>
      </c>
      <c r="I1047261" s="37" t="s">
        <v>187</v>
      </c>
      <c r="J1047261" s="7" t="str">
        <f aca="false">VLOOKUP($I1047261,'[1]Price List, Weapons &amp; Items'!B$1:C$1048576,2,0)</f>
        <v>Military equipment</v>
      </c>
      <c r="K1047261" s="7" t="str">
        <f aca="false">IF(I1047261=".",I1047261,VLOOKUP($I1047261,'[1]Price List, Weapons &amp; Items'!B$1:D$1048576,3,0))</f>
        <v>Military equipment</v>
      </c>
      <c r="L1047261" s="8" t="n">
        <f aca="false">VLOOKUP(I1047261,'[1]Price List, Weapons &amp; Items'!B$1:E$1048576,4,0)</f>
        <v>0</v>
      </c>
      <c r="M1047261" s="9" t="s">
        <v>166</v>
      </c>
      <c r="N1047261" s="9" t="s">
        <v>166</v>
      </c>
      <c r="O1047261" s="9" t="str">
        <f aca="false">VLOOKUP($I1047261,'[1]Price List, Weapons &amp; Items'!B$1:G$1048576,6,0)</f>
        <v>.</v>
      </c>
      <c r="P1047261" s="6" t="str">
        <f aca="false">IF(TYPE(M1047261)=1,IF(TYPE(O1047261)=1,M1047261*O1047261,"No price"),".")</f>
        <v>.</v>
      </c>
      <c r="Q1047261" s="6" t="str">
        <f aca="false">IF(TYPE(N1047261)=1,IF(TYPE(O1047261)=1,N1047261*O1047261,"No price"),".")</f>
        <v>.</v>
      </c>
      <c r="R1047261" s="6" t="str">
        <f aca="false">IF(AG1047261=1,IF(H1047261&lt;&gt;"Not given",H1047261,IF(TYPE(H1047261)=2,IF(SUMIFS(#REF!,#REF!,A1047261)&gt;0,SUMIFS(#REF!,#REF!,A1047261),"."),"Format error")),"")</f>
        <v/>
      </c>
      <c r="S1047261" s="6" t="str">
        <f aca="false">IF(AND(AG1047261=1,R1047261&lt;&gt;".")=TRUE(),R1047261/VLOOKUP(G1047261,'[1]Exchange Rates'!B$1:C$1048576,2,0),IF(R1047261=".",".",""))</f>
        <v/>
      </c>
      <c r="T1047261" s="6" t="str">
        <f aca="false">IF(AG1047261=1,IF(AI1047261="Value is not given at all",".",IF(AI1047261="Value is given by the source",S1047261,IF(AI1047261="Value is calculated with prices",(IF(SUMIFS(#REF!,#REF!,A1047261)&gt;0,SUMIFS(#REF!,#REF!,A1047261),"."))/VLOOKUP("USD",'[1]Exchange Rates'!B$1:C$1048576,2,0),"Error with coding"))),"")</f>
        <v/>
      </c>
      <c r="U1047261" s="43" t="s">
        <v>63</v>
      </c>
      <c r="V1047261" s="34" t="s">
        <v>517</v>
      </c>
      <c r="W1047261" s="34" t="s">
        <v>513</v>
      </c>
      <c r="X1047261" s="37" t="s">
        <v>62</v>
      </c>
      <c r="Y1047261" s="37" t="s">
        <v>62</v>
      </c>
      <c r="Z1047261" s="43" t="n">
        <v>0</v>
      </c>
      <c r="AA1047261" s="43" t="n">
        <v>1</v>
      </c>
      <c r="AB1047261" s="5" t="n">
        <f aca="false">IF(AND(D1047261="Humanitarian", AE1047261&lt;&gt;"."), 1, 0)</f>
        <v>0</v>
      </c>
      <c r="AC1047261" s="5" t="n">
        <f aca="false">IF(OR(M1047261="undisclosed", M1047261="."), 0, IF(M1047261=N1047261, 1, 0))</f>
        <v>0</v>
      </c>
      <c r="AD1047261" s="5" t="n">
        <v>0</v>
      </c>
      <c r="AE1047261" s="37" t="s">
        <v>62</v>
      </c>
      <c r="AF1047261" s="12" t="str">
        <f aca="false">""</f>
        <v/>
      </c>
      <c r="AG1047261" s="36" t="n">
        <v>0</v>
      </c>
      <c r="AH1047261" s="43" t="s">
        <v>66</v>
      </c>
      <c r="AI1047261" s="43" t="s">
        <v>67</v>
      </c>
      <c r="AJ1047261" s="36" t="n">
        <v>1</v>
      </c>
      <c r="AK1047261" s="36" t="n">
        <v>15</v>
      </c>
      <c r="AL1047261" s="36" t="n">
        <v>0</v>
      </c>
      <c r="AM1047261" s="36" t="n">
        <f aca="false">IF(OR(AN1047261="2022-2023",AN1047261=2022), 1, 0)</f>
        <v>1</v>
      </c>
      <c r="AN1047261" s="36" t="s">
        <v>68</v>
      </c>
      <c r="AO1047261" s="36" t="n">
        <f aca="false">VLOOKUP($I1047261,'[1]Price List, Weapons &amp; Items'!B$1:F$1048576,5,0)</f>
        <v>0</v>
      </c>
      <c r="AP1047261" s="36" t="n">
        <f aca="false">IF(AND(AO1047261=1,M1047261="undisclosed")=TRUE(),1,0)</f>
        <v>0</v>
      </c>
      <c r="AQ1047261" s="36" t="n">
        <f aca="false">IF(AND(AO1047261=1,N1047261="undisclosed")=TRUE(),1,0)</f>
        <v>0</v>
      </c>
      <c r="AR1047261" s="36" t="n">
        <f aca="false">IFERROR(IF(SEARCH("ammuni",I1047261,1)&gt;0,1,0),0)</f>
        <v>0</v>
      </c>
      <c r="AS1047261" s="5" t="str">
        <f aca="false">VLOOKUP($I1047261,'[1]Price List, Weapons &amp; Items'!B$1:L$1048576,COLUMN('[1]Price List, Weapons &amp; Items'!$J$11)-1,0)</f>
        <v>.</v>
      </c>
      <c r="AT1047261" s="5" t="str">
        <f aca="false">IF(I1047261=".",".",VLOOKUP($I1047261,'[1]Price List, Weapons &amp; Items'!B$1:J$1048576,3,0))</f>
        <v>Military equipment</v>
      </c>
      <c r="AU1047261" s="13" t="str">
        <f aca="true">IF(AG1047261=1,(OFFSET(I1047261,0,0,COUNTIF(#REF!,A1047261),1)),"")</f>
        <v/>
      </c>
      <c r="AV1047261" s="5" t="str">
        <f aca="false">VLOOKUP($I1047261,'[1]Price List, Weapons &amp; Items'!B$1:L$1048576,COLUMN('[1]Price List, Weapons &amp; Items'!$L$11)-1,0)</f>
        <v>no price, 0 count</v>
      </c>
      <c r="AW1047261" s="5" t="n">
        <f aca="false">IF(U1047261="Yes",1,0)</f>
        <v>1</v>
      </c>
      <c r="AX1047261" s="5" t="n">
        <f aca="false">IF(D1047261="Military",IF(OR(IFERROR(SEARCH("equipment",E1047261,1),0)&gt;0,IFERROR(SEARCH("weapons",E1047261,1),0)&gt;0),1,0),0)</f>
        <v>1</v>
      </c>
      <c r="AY1047261" s="5" t="str">
        <f aca="false">IFERROR(IF(VALUE(TEXT(C1047261,"mm"))=IF(AK1047261&gt;12,AK1047261-12,AK1047261),".",IF(TEXT(C1047261,"mm")="01",".",1)),"Value is not in date format")</f>
        <v>.</v>
      </c>
      <c r="AZ1047261" s="5" t="str">
        <f aca="false">IF(AND(A1047261=A1047260,C1047261=C1047260)=TRUE(),IF(F1047261=F1047260,".","1"),".")</f>
        <v>.</v>
      </c>
      <c r="BA1047261" s="5" t="str">
        <f aca="false">IF(AND(_xlfn.ISFORMULA(R1047261),_xlfn.ISFORMULA(S1047261),_xlfn.ISFORMULA(T1047261))=TRUE(),".",1)</f>
        <v>.</v>
      </c>
      <c r="BB1047261" s="5" t="str">
        <f aca="false">IF(T1047261&lt;&gt;".",IF(T1047261&gt;S1047261,1,"."),".")</f>
        <v>.</v>
      </c>
      <c r="BC1047261" s="5" t="n">
        <f aca="false">IFERROR(VLOOKUP(B1047261,'[1]Share, Heavy Weapons to Ukraine'!B$1:AA$1048576,COLUMN('[1]Share, Heavy Weapons to Ukraine'!C1047270)-1,0),0)</f>
        <v>1</v>
      </c>
      <c r="BD1047261" s="5" t="n">
        <f aca="false">VLOOKUP(Sheet1!B1047261,'[1]Country Summary (€)'!B$1:F$1048576,COLUMN('[1]Country Summary (€)'!C1047271)-1,FALSE())</f>
        <v>0</v>
      </c>
      <c r="BE1047261" s="5" t="str">
        <f aca="false">IF(AND(AG1047261=1,D1047261="Military",H1047261&lt;&gt;"Not given")=TRUE(),IF(SUMIFS(#REF!,#REF!,A1047261)&gt;0,ABS((SUMIFS(#REF!,#REF!,A1047261)/VLOOKUP("USD",'[1]Exchange Rates'!B$1:C$1048576,2,0)))/S1047261,"."),".")</f>
        <v>.</v>
      </c>
      <c r="BF1047261" s="1" t="str">
        <f aca="false">IF(AND(AG1047261=1,D1047261="Military",H1047261&lt;&gt;"Not given")=TRUE(),IF(SUMIFS(#REF!,#REF!,A1047261)&gt;0,IF((ABS((SUMIFS(#REF!,#REF!,A1047261)/VLOOKUP("USD",'[1]Exchange Rates'!B$1:C$1048576,2,0)))/S1047261)&gt;1,(SUMIFS(#REF!,#REF!,A1047261)-S1047261)/S1047261,(S1047261-SUMIFS(#REF!,#REF!,A1047261))/SUMIFS(#REF!,#REF!,A1047261)),"."),".")</f>
        <v>.</v>
      </c>
      <c r="BG1047261" s="37"/>
      <c r="BH1047261" s="37"/>
      <c r="BI1047261" s="37"/>
      <c r="BJ1047261" s="37"/>
      <c r="BK1047261" s="37"/>
      <c r="BL1047261" s="37"/>
      <c r="BM1047261" s="37"/>
      <c r="BN1047261" s="37"/>
      <c r="BO1047261" s="37"/>
      <c r="BP1047261" s="37"/>
      <c r="BQ1047261" s="37"/>
      <c r="BR1047261" s="37"/>
      <c r="BS1047261" s="37"/>
      <c r="BT1047261" s="37"/>
      <c r="BU1047261" s="37"/>
      <c r="BV1047261" s="37"/>
      <c r="BW1047261" s="37"/>
      <c r="BX1047261" s="37"/>
    </row>
    <row r="1047262" customFormat="false" ht="15.75" hidden="false" customHeight="true" outlineLevel="0" collapsed="false">
      <c r="A1047262" s="37" t="s">
        <v>479</v>
      </c>
      <c r="B1047262" s="37" t="s">
        <v>57</v>
      </c>
      <c r="C1047262" s="92" t="n">
        <v>45005</v>
      </c>
      <c r="D1047262" s="37" t="s">
        <v>105</v>
      </c>
      <c r="E1047262" s="37" t="s">
        <v>370</v>
      </c>
      <c r="F1047262" s="37" t="s">
        <v>516</v>
      </c>
      <c r="G1047262" s="5" t="s">
        <v>61</v>
      </c>
      <c r="H1047262" s="39" t="n">
        <v>350000000</v>
      </c>
      <c r="I1047262" s="37" t="s">
        <v>519</v>
      </c>
      <c r="J1047262" s="7" t="str">
        <f aca="false">VLOOKUP($I1047262,'[1]Price List, Weapons &amp; Items'!B$1:C$1048576,2,0)</f>
        <v>Military equipment</v>
      </c>
      <c r="K1047262" s="7" t="str">
        <f aca="false">IF(I1047262=".",I1047262,VLOOKUP($I1047262,'[1]Price List, Weapons &amp; Items'!B$1:D$1048576,3,0))</f>
        <v>Armored Utility Vehicle (AUV)</v>
      </c>
      <c r="L1047262" s="8" t="n">
        <f aca="false">VLOOKUP(I1047262,'[1]Price List, Weapons &amp; Items'!B$1:E$1048576,4,0)</f>
        <v>0</v>
      </c>
      <c r="M1047262" s="9" t="s">
        <v>166</v>
      </c>
      <c r="N1047262" s="9" t="s">
        <v>166</v>
      </c>
      <c r="O1047262" s="9" t="n">
        <f aca="false">VLOOKUP($I1047262,'[1]Price List, Weapons &amp; Items'!B$1:G$1048576,6,0)</f>
        <v>135000</v>
      </c>
      <c r="P1047262" s="6" t="str">
        <f aca="false">IF(TYPE(M1047262)=1,IF(TYPE(O1047262)=1,M1047262*O1047262,"No price"),".")</f>
        <v>.</v>
      </c>
      <c r="Q1047262" s="6" t="str">
        <f aca="false">IF(TYPE(N1047262)=1,IF(TYPE(O1047262)=1,N1047262*O1047262,"No price"),".")</f>
        <v>.</v>
      </c>
      <c r="R1047262" s="6" t="str">
        <f aca="false">IF(AG1047262=1,IF(H1047262&lt;&gt;"Not given",H1047262,IF(TYPE(H1047262)=2,IF(SUMIFS(#REF!,#REF!,A1047262)&gt;0,SUMIFS(#REF!,#REF!,A1047262),"."),"Format error")),"")</f>
        <v/>
      </c>
      <c r="S1047262" s="6" t="str">
        <f aca="false">IF(AND(AG1047262=1,R1047262&lt;&gt;".")=TRUE(),R1047262/VLOOKUP(G1047262,'[1]Exchange Rates'!B$1:C$1048576,2,0),IF(R1047262=".",".",""))</f>
        <v/>
      </c>
      <c r="T1047262" s="6" t="str">
        <f aca="false">IF(AG1047262=1,IF(AI1047262="Value is not given at all",".",IF(AI1047262="Value is given by the source",S1047262,IF(AI1047262="Value is calculated with prices",(IF(SUMIFS(#REF!,#REF!,A1047262)&gt;0,SUMIFS(#REF!,#REF!,A1047262),"."))/VLOOKUP("USD",'[1]Exchange Rates'!B$1:C$1048576,2,0),"Error with coding"))),"")</f>
        <v/>
      </c>
      <c r="U1047262" s="43" t="s">
        <v>63</v>
      </c>
      <c r="V1047262" s="34" t="s">
        <v>517</v>
      </c>
      <c r="W1047262" s="34" t="s">
        <v>513</v>
      </c>
      <c r="X1047262" s="37" t="s">
        <v>62</v>
      </c>
      <c r="Y1047262" s="37" t="s">
        <v>62</v>
      </c>
      <c r="Z1047262" s="43" t="n">
        <v>0</v>
      </c>
      <c r="AA1047262" s="43" t="n">
        <v>1</v>
      </c>
      <c r="AB1047262" s="5" t="n">
        <f aca="false">IF(AND(D1047262="Humanitarian", AE1047262&lt;&gt;"."), 1, 0)</f>
        <v>0</v>
      </c>
      <c r="AC1047262" s="5" t="n">
        <f aca="false">IF(OR(M1047262="undisclosed", M1047262="."), 0, IF(M1047262=N1047262, 1, 0))</f>
        <v>0</v>
      </c>
      <c r="AD1047262" s="5" t="n">
        <v>0</v>
      </c>
      <c r="AE1047262" s="37" t="s">
        <v>62</v>
      </c>
      <c r="AF1047262" s="12" t="str">
        <f aca="false">""</f>
        <v/>
      </c>
      <c r="AG1047262" s="36" t="n">
        <v>0</v>
      </c>
      <c r="AH1047262" s="43" t="s">
        <v>66</v>
      </c>
      <c r="AI1047262" s="43" t="s">
        <v>67</v>
      </c>
      <c r="AJ1047262" s="36" t="n">
        <v>1</v>
      </c>
      <c r="AK1047262" s="36" t="n">
        <v>15</v>
      </c>
      <c r="AL1047262" s="36" t="n">
        <v>0</v>
      </c>
      <c r="AM1047262" s="36" t="n">
        <f aca="false">IF(OR(AN1047262="2022-2023",AN1047262=2022), 1, 0)</f>
        <v>1</v>
      </c>
      <c r="AN1047262" s="36" t="s">
        <v>68</v>
      </c>
      <c r="AO1047262" s="36" t="n">
        <f aca="false">VLOOKUP($I1047262,'[1]Price List, Weapons &amp; Items'!B$1:F$1048576,5,0)</f>
        <v>0</v>
      </c>
      <c r="AP1047262" s="36" t="n">
        <f aca="false">IF(AND(AO1047262=1,M1047262="undisclosed")=TRUE(),1,0)</f>
        <v>0</v>
      </c>
      <c r="AQ1047262" s="36" t="n">
        <f aca="false">IF(AND(AO1047262=1,N1047262="undisclosed")=TRUE(),1,0)</f>
        <v>0</v>
      </c>
      <c r="AR1047262" s="36" t="n">
        <f aca="false">IFERROR(IF(SEARCH("ammuni",I1047262,1)&gt;0,1,0),0)</f>
        <v>0</v>
      </c>
      <c r="AS1047262" s="5" t="str">
        <f aca="false">VLOOKUP($I1047262,'[1]Price List, Weapons &amp; Items'!B$1:L$1048576,COLUMN('[1]Price List, Weapons &amp; Items'!$J$11)-1,0)</f>
        <v>Military media (incl. websites)</v>
      </c>
      <c r="AT1047262" s="5" t="str">
        <f aca="false">IF(I1047262=".",".",VLOOKUP($I1047262,'[1]Price List, Weapons &amp; Items'!B$1:J$1048576,3,0))</f>
        <v>Armored Utility Vehicle (AUV)</v>
      </c>
      <c r="AU1047262" s="13" t="str">
        <f aca="true">IF(AG1047262=1,(OFFSET(I1047262,0,0,COUNTIF(#REF!,A1047262),1)),"")</f>
        <v/>
      </c>
      <c r="AV1047262" s="5" t="n">
        <f aca="false">VLOOKUP($I1047262,'[1]Price List, Weapons &amp; Items'!B$1:L$1048576,COLUMN('[1]Price List, Weapons &amp; Items'!$L$11)-1,0)</f>
        <v>0</v>
      </c>
      <c r="AW1047262" s="5" t="n">
        <f aca="false">IF(U1047262="Yes",1,0)</f>
        <v>1</v>
      </c>
      <c r="AX1047262" s="5" t="n">
        <f aca="false">IF(D1047262="Military",IF(OR(IFERROR(SEARCH("equipment",E1047262,1),0)&gt;0,IFERROR(SEARCH("weapons",E1047262,1),0)&gt;0),1,0),0)</f>
        <v>1</v>
      </c>
      <c r="AY1047262" s="5" t="str">
        <f aca="false">IFERROR(IF(VALUE(TEXT(C1047262,"mm"))=IF(AK1047262&gt;12,AK1047262-12,AK1047262),".",IF(TEXT(C1047262,"mm")="01",".",1)),"Value is not in date format")</f>
        <v>.</v>
      </c>
      <c r="AZ1047262" s="5" t="str">
        <f aca="false">IF(AND(A1047262=A1047261,C1047262=C1047261)=TRUE(),IF(F1047262=F1047261,".","1"),".")</f>
        <v>.</v>
      </c>
      <c r="BA1047262" s="5" t="str">
        <f aca="false">IF(AND(_xlfn.ISFORMULA(R1047262),_xlfn.ISFORMULA(S1047262),_xlfn.ISFORMULA(T1047262))=TRUE(),".",1)</f>
        <v>.</v>
      </c>
      <c r="BB1047262" s="5" t="str">
        <f aca="false">IF(T1047262&lt;&gt;".",IF(T1047262&gt;S1047262,1,"."),".")</f>
        <v>.</v>
      </c>
      <c r="BC1047262" s="5" t="n">
        <f aca="false">IFERROR(VLOOKUP(B1047262,'[1]Share, Heavy Weapons to Ukraine'!B$1:AA$1048576,COLUMN('[1]Share, Heavy Weapons to Ukraine'!C1047271)-1,0),0)</f>
        <v>1</v>
      </c>
      <c r="BD1047262" s="5" t="n">
        <f aca="false">VLOOKUP(Sheet1!B1047262,'[1]Country Summary (€)'!B$1:F$1048576,COLUMN('[1]Country Summary (€)'!C1047272)-1,FALSE())</f>
        <v>0</v>
      </c>
      <c r="BE1047262" s="5" t="str">
        <f aca="false">IF(AND(AG1047262=1,D1047262="Military",H1047262&lt;&gt;"Not given")=TRUE(),IF(SUMIFS(#REF!,#REF!,A1047262)&gt;0,ABS((SUMIFS(#REF!,#REF!,A1047262)/VLOOKUP("USD",'[1]Exchange Rates'!B$1:C$1048576,2,0)))/S1047262,"."),".")</f>
        <v>.</v>
      </c>
      <c r="BF1047262" s="1" t="str">
        <f aca="false">IF(AND(AG1047262=1,D1047262="Military",H1047262&lt;&gt;"Not given")=TRUE(),IF(SUMIFS(#REF!,#REF!,A1047262)&gt;0,IF((ABS((SUMIFS(#REF!,#REF!,A1047262)/VLOOKUP("USD",'[1]Exchange Rates'!B$1:C$1048576,2,0)))/S1047262)&gt;1,(SUMIFS(#REF!,#REF!,A1047262)-S1047262)/S1047262,(S1047262-SUMIFS(#REF!,#REF!,A1047262))/SUMIFS(#REF!,#REF!,A1047262)),"."),".")</f>
        <v>.</v>
      </c>
      <c r="BG1047262" s="37"/>
      <c r="BH1047262" s="37"/>
      <c r="BI1047262" s="37"/>
      <c r="BJ1047262" s="37"/>
      <c r="BK1047262" s="37"/>
      <c r="BL1047262" s="37"/>
      <c r="BM1047262" s="37"/>
      <c r="BN1047262" s="37"/>
      <c r="BO1047262" s="37"/>
      <c r="BP1047262" s="37"/>
      <c r="BQ1047262" s="37"/>
      <c r="BR1047262" s="37"/>
      <c r="BS1047262" s="37"/>
      <c r="BT1047262" s="37"/>
      <c r="BU1047262" s="37"/>
      <c r="BV1047262" s="37"/>
      <c r="BW1047262" s="37"/>
      <c r="BX1047262" s="37"/>
    </row>
    <row r="1047263" customFormat="false" ht="15.75" hidden="false" customHeight="true" outlineLevel="0" collapsed="false">
      <c r="A1047263" s="37" t="s">
        <v>479</v>
      </c>
      <c r="B1047263" s="37" t="s">
        <v>57</v>
      </c>
      <c r="C1047263" s="92" t="n">
        <v>45020</v>
      </c>
      <c r="D1047263" s="37" t="s">
        <v>105</v>
      </c>
      <c r="E1047263" s="37" t="s">
        <v>370</v>
      </c>
      <c r="F1047263" s="37" t="s">
        <v>520</v>
      </c>
      <c r="G1047263" s="5" t="s">
        <v>61</v>
      </c>
      <c r="H1047263" s="39" t="n">
        <v>500000000</v>
      </c>
      <c r="I1047263" s="37" t="s">
        <v>476</v>
      </c>
      <c r="J1047263" s="7" t="str">
        <f aca="false">VLOOKUP($I1047263,'[1]Price List, Weapons &amp; Items'!B$1:C$1048576,2,0)</f>
        <v>Ammunition for heavy weapon</v>
      </c>
      <c r="K1047263" s="7" t="str">
        <f aca="false">IF(I1047263=".",I1047263,VLOOKUP($I1047263,'[1]Price List, Weapons &amp; Items'!B$1:D$1048576,3,0))</f>
        <v>Surface-to-air missile (SAM)</v>
      </c>
      <c r="L1047263" s="8" t="n">
        <f aca="false">VLOOKUP(I1047263,'[1]Price List, Weapons &amp; Items'!B$1:E$1048576,4,0)</f>
        <v>0</v>
      </c>
      <c r="M1047263" s="9" t="s">
        <v>166</v>
      </c>
      <c r="N1047263" s="9" t="s">
        <v>166</v>
      </c>
      <c r="O1047263" s="9" t="n">
        <f aca="false">VLOOKUP($I1047263,'[1]Price List, Weapons &amp; Items'!B$1:G$1048576,6,0)</f>
        <v>3000000</v>
      </c>
      <c r="P1047263" s="6" t="str">
        <f aca="false">IF(TYPE(M1047263)=1,IF(TYPE(O1047263)=1,M1047263*O1047263,"No price"),".")</f>
        <v>.</v>
      </c>
      <c r="Q1047263" s="6" t="str">
        <f aca="false">IF(TYPE(N1047263)=1,IF(TYPE(O1047263)=1,N1047263*O1047263,"No price"),".")</f>
        <v>.</v>
      </c>
      <c r="R1047263" s="6" t="str">
        <f aca="false">IF(AG1047263=1,IF(H1047263&lt;&gt;"Not given",H1047263,IF(TYPE(H1047263)=2,IF(SUMIFS(#REF!,#REF!,A1047263)&gt;0,SUMIFS(#REF!,#REF!,A1047263),"."),"Format error")),"")</f>
        <v/>
      </c>
      <c r="S1047263" s="6" t="str">
        <f aca="false">IF(AND(AG1047263=1,R1047263&lt;&gt;".")=TRUE(),R1047263/VLOOKUP(G1047263,'[1]Exchange Rates'!B$1:C$1048576,2,0),IF(R1047263=".",".",""))</f>
        <v/>
      </c>
      <c r="T1047263" s="6" t="str">
        <f aca="false">IF(AG1047263=1,IF(AI1047263="Value is not given at all",".",IF(AI1047263="Value is given by the source",S1047263,IF(AI1047263="Value is calculated with prices",(IF(SUMIFS(#REF!,#REF!,A1047263)&gt;0,SUMIFS(#REF!,#REF!,A1047263),"."))/VLOOKUP("USD",'[1]Exchange Rates'!B$1:C$1048576,2,0),"Error with coding"))),"")</f>
        <v/>
      </c>
      <c r="U1047263" s="43" t="s">
        <v>63</v>
      </c>
      <c r="V1047263" s="34" t="s">
        <v>521</v>
      </c>
      <c r="W1047263" s="34" t="s">
        <v>513</v>
      </c>
      <c r="X1047263" s="37" t="s">
        <v>62</v>
      </c>
      <c r="Y1047263" s="37" t="s">
        <v>62</v>
      </c>
      <c r="Z1047263" s="43" t="n">
        <v>0</v>
      </c>
      <c r="AA1047263" s="43" t="n">
        <v>1</v>
      </c>
      <c r="AB1047263" s="5" t="n">
        <f aca="false">IF(AND(D1047263="Humanitarian", AE1047263&lt;&gt;"."), 1, 0)</f>
        <v>0</v>
      </c>
      <c r="AC1047263" s="5" t="n">
        <f aca="false">IF(OR(M1047263="undisclosed", M1047263="."), 0, IF(M1047263=N1047263, 1, 0))</f>
        <v>0</v>
      </c>
      <c r="AD1047263" s="5" t="n">
        <v>0</v>
      </c>
      <c r="AE1047263" s="37" t="s">
        <v>62</v>
      </c>
      <c r="AF1047263" s="12" t="str">
        <f aca="false">""</f>
        <v/>
      </c>
      <c r="AG1047263" s="36" t="n">
        <v>0</v>
      </c>
      <c r="AH1047263" s="43" t="s">
        <v>66</v>
      </c>
      <c r="AI1047263" s="43" t="s">
        <v>67</v>
      </c>
      <c r="AJ1047263" s="36" t="n">
        <v>1</v>
      </c>
      <c r="AK1047263" s="36" t="n">
        <v>16</v>
      </c>
      <c r="AL1047263" s="36" t="n">
        <v>0</v>
      </c>
      <c r="AM1047263" s="36" t="n">
        <f aca="false">IF(OR(AN1047263="2022-2023",AN1047263=2022), 1, 0)</f>
        <v>1</v>
      </c>
      <c r="AN1047263" s="36" t="s">
        <v>68</v>
      </c>
      <c r="AO1047263" s="36" t="n">
        <f aca="false">VLOOKUP($I1047263,'[1]Price List, Weapons &amp; Items'!B$1:F$1048576,5,0)</f>
        <v>0</v>
      </c>
      <c r="AP1047263" s="36" t="n">
        <f aca="false">IF(AND(AO1047263=1,M1047263="undisclosed")=TRUE(),1,0)</f>
        <v>0</v>
      </c>
      <c r="AQ1047263" s="36" t="n">
        <f aca="false">IF(AND(AO1047263=1,N1047263="undisclosed")=TRUE(),1,0)</f>
        <v>0</v>
      </c>
      <c r="AR1047263" s="36" t="n">
        <f aca="false">IFERROR(IF(SEARCH("ammuni",I1047263,1)&gt;0,1,0),0)</f>
        <v>0</v>
      </c>
      <c r="AS1047263" s="5" t="str">
        <f aca="false">VLOOKUP($I1047263,'[1]Price List, Weapons &amp; Items'!B$1:L$1048576,COLUMN('[1]Price List, Weapons &amp; Items'!$J$11)-1,0)</f>
        <v>Media reports (incl. social media)</v>
      </c>
      <c r="AT1047263" s="5" t="str">
        <f aca="false">IF(I1047263=".",".",VLOOKUP($I1047263,'[1]Price List, Weapons &amp; Items'!B$1:J$1048576,3,0))</f>
        <v>Surface-to-air missile (SAM)</v>
      </c>
      <c r="AU1047263" s="13" t="str">
        <f aca="true">IF(AG1047263=1,(OFFSET(I1047263,0,0,COUNTIF(#REF!,A1047263),1)),"")</f>
        <v/>
      </c>
      <c r="AV1047263" s="5" t="str">
        <f aca="false">VLOOKUP($I1047263,'[1]Price List, Weapons &amp; Items'!B$1:L$1048576,COLUMN('[1]Price List, Weapons &amp; Items'!$L$11)-1,0)</f>
        <v>no price, 0 count</v>
      </c>
      <c r="AW1047263" s="5" t="n">
        <f aca="false">IF(U1047263="Yes",1,0)</f>
        <v>1</v>
      </c>
      <c r="AX1047263" s="5" t="n">
        <f aca="false">IF(D1047263="Military",IF(OR(IFERROR(SEARCH("equipment",E1047263,1),0)&gt;0,IFERROR(SEARCH("weapons",E1047263,1),0)&gt;0),1,0),0)</f>
        <v>1</v>
      </c>
      <c r="AY1047263" s="5" t="str">
        <f aca="false">IFERROR(IF(VALUE(TEXT(C1047263,"mm"))=IF(AK1047263&gt;12,AK1047263-12,AK1047263),".",IF(TEXT(C1047263,"mm")="01",".",1)),"Value is not in date format")</f>
        <v>.</v>
      </c>
      <c r="AZ1047263" s="5" t="str">
        <f aca="false">IF(AND(A1047263=A1047262,C1047263=C1047262)=TRUE(),IF(F1047263=F1047262,".","1"),".")</f>
        <v>.</v>
      </c>
      <c r="BA1047263" s="5" t="str">
        <f aca="false">IF(AND(_xlfn.ISFORMULA(R1047263),_xlfn.ISFORMULA(S1047263),_xlfn.ISFORMULA(T1047263))=TRUE(),".",1)</f>
        <v>.</v>
      </c>
      <c r="BB1047263" s="5" t="str">
        <f aca="false">IF(T1047263&lt;&gt;".",IF(T1047263&gt;S1047263,1,"."),".")</f>
        <v>.</v>
      </c>
      <c r="BC1047263" s="5" t="n">
        <f aca="false">IFERROR(VLOOKUP(B1047263,'[1]Share, Heavy Weapons to Ukraine'!B$1:AA$1048576,COLUMN('[1]Share, Heavy Weapons to Ukraine'!C1047272)-1,0),0)</f>
        <v>1</v>
      </c>
      <c r="BD1047263" s="5" t="n">
        <f aca="false">VLOOKUP(Sheet1!B1047263,'[1]Country Summary (€)'!B$1:F$1048576,COLUMN('[1]Country Summary (€)'!C1047273)-1,FALSE())</f>
        <v>0</v>
      </c>
      <c r="BE1047263" s="5" t="str">
        <f aca="false">IF(AND(AG1047263=1,D1047263="Military",H1047263&lt;&gt;"Not given")=TRUE(),IF(SUMIFS(#REF!,#REF!,A1047263)&gt;0,ABS((SUMIFS(#REF!,#REF!,A1047263)/VLOOKUP("USD",'[1]Exchange Rates'!B$1:C$1048576,2,0)))/S1047263,"."),".")</f>
        <v>.</v>
      </c>
      <c r="BF1047263" s="1" t="str">
        <f aca="false">IF(AND(AG1047263=1,D1047263="Military",H1047263&lt;&gt;"Not given")=TRUE(),IF(SUMIFS(#REF!,#REF!,A1047263)&gt;0,IF((ABS((SUMIFS(#REF!,#REF!,A1047263)/VLOOKUP("USD",'[1]Exchange Rates'!B$1:C$1048576,2,0)))/S1047263)&gt;1,(SUMIFS(#REF!,#REF!,A1047263)-S1047263)/S1047263,(S1047263-SUMIFS(#REF!,#REF!,A1047263))/SUMIFS(#REF!,#REF!,A1047263)),"."),".")</f>
        <v>.</v>
      </c>
      <c r="BG1047263" s="37"/>
      <c r="BH1047263" s="37"/>
      <c r="BI1047263" s="37"/>
      <c r="BJ1047263" s="37"/>
      <c r="BK1047263" s="37"/>
      <c r="BL1047263" s="37"/>
      <c r="BM1047263" s="37"/>
      <c r="BN1047263" s="37"/>
      <c r="BO1047263" s="37"/>
      <c r="BP1047263" s="37"/>
      <c r="BQ1047263" s="37"/>
      <c r="BR1047263" s="37"/>
      <c r="BS1047263" s="37"/>
      <c r="BT1047263" s="37"/>
      <c r="BU1047263" s="37"/>
      <c r="BV1047263" s="37"/>
      <c r="BW1047263" s="37"/>
      <c r="BX1047263" s="37"/>
    </row>
    <row r="1047264" customFormat="false" ht="15.75" hidden="false" customHeight="true" outlineLevel="0" collapsed="false">
      <c r="A1047264" s="37" t="s">
        <v>479</v>
      </c>
      <c r="B1047264" s="37" t="s">
        <v>57</v>
      </c>
      <c r="C1047264" s="92" t="n">
        <v>45020</v>
      </c>
      <c r="D1047264" s="37" t="s">
        <v>105</v>
      </c>
      <c r="E1047264" s="37" t="s">
        <v>370</v>
      </c>
      <c r="F1047264" s="37" t="s">
        <v>520</v>
      </c>
      <c r="G1047264" s="5" t="s">
        <v>61</v>
      </c>
      <c r="H1047264" s="39" t="n">
        <v>500000000</v>
      </c>
      <c r="I1047264" s="37" t="s">
        <v>231</v>
      </c>
      <c r="J1047264" s="7" t="str">
        <f aca="false">VLOOKUP($I1047264,'[1]Price List, Weapons &amp; Items'!B$1:C$1048576,2,0)</f>
        <v>Ammunition for heavy weapon</v>
      </c>
      <c r="K1047264" s="7" t="str">
        <f aca="false">IF(I1047264=".",I1047264,VLOOKUP($I1047264,'[1]Price List, Weapons &amp; Items'!B$1:D$1048576,3,0))</f>
        <v>227mm MLRS ammunition</v>
      </c>
      <c r="L1047264" s="8" t="n">
        <f aca="false">VLOOKUP(I1047264,'[1]Price List, Weapons &amp; Items'!B$1:E$1048576,4,0)</f>
        <v>0</v>
      </c>
      <c r="M1047264" s="9" t="s">
        <v>166</v>
      </c>
      <c r="N1047264" s="9" t="s">
        <v>166</v>
      </c>
      <c r="O1047264" s="9" t="n">
        <f aca="false">VLOOKUP($I1047264,'[1]Price List, Weapons &amp; Items'!B$1:G$1048576,6,0)</f>
        <v>150000</v>
      </c>
      <c r="P1047264" s="6" t="str">
        <f aca="false">IF(TYPE(M1047264)=1,IF(TYPE(O1047264)=1,M1047264*O1047264,"No price"),".")</f>
        <v>.</v>
      </c>
      <c r="Q1047264" s="6" t="str">
        <f aca="false">IF(TYPE(N1047264)=1,IF(TYPE(O1047264)=1,N1047264*O1047264,"No price"),".")</f>
        <v>.</v>
      </c>
      <c r="R1047264" s="6" t="str">
        <f aca="false">IF(AG1047264=1,IF(H1047264&lt;&gt;"Not given",H1047264,IF(TYPE(H1047264)=2,IF(SUMIFS(#REF!,#REF!,A1047264)&gt;0,SUMIFS(#REF!,#REF!,A1047264),"."),"Format error")),"")</f>
        <v/>
      </c>
      <c r="S1047264" s="6" t="str">
        <f aca="false">IF(AND(AG1047264=1,R1047264&lt;&gt;".")=TRUE(),R1047264/VLOOKUP(G1047264,'[1]Exchange Rates'!B$1:C$1048576,2,0),IF(R1047264=".",".",""))</f>
        <v/>
      </c>
      <c r="T1047264" s="6" t="str">
        <f aca="false">IF(AG1047264=1,IF(AI1047264="Value is not given at all",".",IF(AI1047264="Value is given by the source",S1047264,IF(AI1047264="Value is calculated with prices",(IF(SUMIFS(#REF!,#REF!,A1047264)&gt;0,SUMIFS(#REF!,#REF!,A1047264),"."))/VLOOKUP("USD",'[1]Exchange Rates'!B$1:C$1048576,2,0),"Error with coding"))),"")</f>
        <v/>
      </c>
      <c r="U1047264" s="43" t="s">
        <v>63</v>
      </c>
      <c r="V1047264" s="34" t="s">
        <v>521</v>
      </c>
      <c r="W1047264" s="34" t="s">
        <v>513</v>
      </c>
      <c r="X1047264" s="37" t="s">
        <v>62</v>
      </c>
      <c r="Y1047264" s="37" t="s">
        <v>62</v>
      </c>
      <c r="Z1047264" s="43" t="n">
        <v>0</v>
      </c>
      <c r="AA1047264" s="43" t="n">
        <v>1</v>
      </c>
      <c r="AB1047264" s="5" t="n">
        <f aca="false">IF(AND(D1047264="Humanitarian", AE1047264&lt;&gt;"."), 1, 0)</f>
        <v>0</v>
      </c>
      <c r="AC1047264" s="5" t="n">
        <f aca="false">IF(OR(M1047264="undisclosed", M1047264="."), 0, IF(M1047264=N1047264, 1, 0))</f>
        <v>0</v>
      </c>
      <c r="AD1047264" s="5" t="n">
        <v>0</v>
      </c>
      <c r="AE1047264" s="37" t="s">
        <v>62</v>
      </c>
      <c r="AF1047264" s="12" t="str">
        <f aca="false">""</f>
        <v/>
      </c>
      <c r="AG1047264" s="36" t="n">
        <v>0</v>
      </c>
      <c r="AH1047264" s="43" t="s">
        <v>66</v>
      </c>
      <c r="AI1047264" s="43" t="s">
        <v>67</v>
      </c>
      <c r="AJ1047264" s="36" t="n">
        <v>1</v>
      </c>
      <c r="AK1047264" s="36" t="n">
        <v>16</v>
      </c>
      <c r="AL1047264" s="36" t="n">
        <v>0</v>
      </c>
      <c r="AM1047264" s="36" t="n">
        <f aca="false">IF(OR(AN1047264="2022-2023",AN1047264=2022), 1, 0)</f>
        <v>1</v>
      </c>
      <c r="AN1047264" s="36" t="s">
        <v>68</v>
      </c>
      <c r="AO1047264" s="36" t="n">
        <f aca="false">VLOOKUP($I1047264,'[1]Price List, Weapons &amp; Items'!B$1:F$1048576,5,0)</f>
        <v>1</v>
      </c>
      <c r="AP1047264" s="36" t="n">
        <f aca="false">IF(AND(AO1047264=1,M1047264="undisclosed")=TRUE(),1,0)</f>
        <v>1</v>
      </c>
      <c r="AQ1047264" s="36" t="n">
        <f aca="false">IF(AND(AO1047264=1,N1047264="undisclosed")=TRUE(),1,0)</f>
        <v>1</v>
      </c>
      <c r="AR1047264" s="36" t="n">
        <f aca="false">IFERROR(IF(SEARCH("ammuni",I1047264,1)&gt;0,1,0),0)</f>
        <v>1</v>
      </c>
      <c r="AS1047264" s="5" t="str">
        <f aca="false">VLOOKUP($I1047264,'[1]Price List, Weapons &amp; Items'!B$1:L$1048576,COLUMN('[1]Price List, Weapons &amp; Items'!$J$11)-1,0)</f>
        <v>Media reports (incl. social media)</v>
      </c>
      <c r="AT1047264" s="5" t="str">
        <f aca="false">IF(I1047264=".",".",VLOOKUP($I1047264,'[1]Price List, Weapons &amp; Items'!B$1:J$1048576,3,0))</f>
        <v>227mm MLRS ammunition</v>
      </c>
      <c r="AU1047264" s="13" t="str">
        <f aca="true">IF(AG1047264=1,(OFFSET(I1047264,0,0,COUNTIF(#REF!,A1047264),1)),"")</f>
        <v/>
      </c>
      <c r="AV1047264" s="5" t="str">
        <f aca="false">VLOOKUP($I1047264,'[1]Price List, Weapons &amp; Items'!B$1:L$1048576,COLUMN('[1]Price List, Weapons &amp; Items'!$L$11)-1,0)</f>
        <v>no price, 0 count</v>
      </c>
      <c r="AW1047264" s="5" t="n">
        <f aca="false">IF(U1047264="Yes",1,0)</f>
        <v>1</v>
      </c>
      <c r="AX1047264" s="5" t="n">
        <f aca="false">IF(D1047264="Military",IF(OR(IFERROR(SEARCH("equipment",E1047264,1),0)&gt;0,IFERROR(SEARCH("weapons",E1047264,1),0)&gt;0),1,0),0)</f>
        <v>1</v>
      </c>
      <c r="AY1047264" s="5" t="str">
        <f aca="false">IFERROR(IF(VALUE(TEXT(C1047264,"mm"))=IF(AK1047264&gt;12,AK1047264-12,AK1047264),".",IF(TEXT(C1047264,"mm")="01",".",1)),"Value is not in date format")</f>
        <v>.</v>
      </c>
      <c r="AZ1047264" s="5" t="str">
        <f aca="false">IF(AND(A1047264=A1047263,C1047264=C1047263)=TRUE(),IF(F1047264=F1047263,".","1"),".")</f>
        <v>.</v>
      </c>
      <c r="BA1047264" s="5" t="str">
        <f aca="false">IF(AND(_xlfn.ISFORMULA(R1047264),_xlfn.ISFORMULA(S1047264),_xlfn.ISFORMULA(T1047264))=TRUE(),".",1)</f>
        <v>.</v>
      </c>
      <c r="BB1047264" s="5" t="str">
        <f aca="false">IF(T1047264&lt;&gt;".",IF(T1047264&gt;S1047264,1,"."),".")</f>
        <v>.</v>
      </c>
      <c r="BC1047264" s="5" t="n">
        <f aca="false">IFERROR(VLOOKUP(B1047264,'[1]Share, Heavy Weapons to Ukraine'!B$1:AA$1048576,COLUMN('[1]Share, Heavy Weapons to Ukraine'!C1047273)-1,0),0)</f>
        <v>1</v>
      </c>
      <c r="BD1047264" s="5" t="n">
        <f aca="false">VLOOKUP(Sheet1!B1047264,'[1]Country Summary (€)'!B$1:F$1048576,COLUMN('[1]Country Summary (€)'!C1047274)-1,FALSE())</f>
        <v>0</v>
      </c>
      <c r="BE1047264" s="5" t="str">
        <f aca="false">IF(AND(AG1047264=1,D1047264="Military",H1047264&lt;&gt;"Not given")=TRUE(),IF(SUMIFS(#REF!,#REF!,A1047264)&gt;0,ABS((SUMIFS(#REF!,#REF!,A1047264)/VLOOKUP("USD",'[1]Exchange Rates'!B$1:C$1048576,2,0)))/S1047264,"."),".")</f>
        <v>.</v>
      </c>
      <c r="BF1047264" s="1" t="str">
        <f aca="false">IF(AND(AG1047264=1,D1047264="Military",H1047264&lt;&gt;"Not given")=TRUE(),IF(SUMIFS(#REF!,#REF!,A1047264)&gt;0,IF((ABS((SUMIFS(#REF!,#REF!,A1047264)/VLOOKUP("USD",'[1]Exchange Rates'!B$1:C$1048576,2,0)))/S1047264)&gt;1,(SUMIFS(#REF!,#REF!,A1047264)-S1047264)/S1047264,(S1047264-SUMIFS(#REF!,#REF!,A1047264))/SUMIFS(#REF!,#REF!,A1047264)),"."),".")</f>
        <v>.</v>
      </c>
      <c r="BG1047264" s="37"/>
      <c r="BH1047264" s="37"/>
      <c r="BI1047264" s="37"/>
      <c r="BJ1047264" s="37"/>
      <c r="BK1047264" s="37"/>
      <c r="BL1047264" s="37"/>
      <c r="BM1047264" s="37"/>
      <c r="BN1047264" s="37"/>
      <c r="BO1047264" s="37"/>
      <c r="BP1047264" s="37"/>
      <c r="BQ1047264" s="37"/>
      <c r="BR1047264" s="37"/>
      <c r="BS1047264" s="37"/>
      <c r="BT1047264" s="37"/>
      <c r="BU1047264" s="37"/>
      <c r="BV1047264" s="37"/>
      <c r="BW1047264" s="37"/>
      <c r="BX1047264" s="37"/>
    </row>
    <row r="1047265" customFormat="false" ht="15.75" hidden="false" customHeight="true" outlineLevel="0" collapsed="false">
      <c r="A1047265" s="37" t="s">
        <v>479</v>
      </c>
      <c r="B1047265" s="37" t="s">
        <v>57</v>
      </c>
      <c r="C1047265" s="92" t="n">
        <v>45020</v>
      </c>
      <c r="D1047265" s="37" t="s">
        <v>105</v>
      </c>
      <c r="E1047265" s="37" t="s">
        <v>370</v>
      </c>
      <c r="F1047265" s="37" t="s">
        <v>520</v>
      </c>
      <c r="G1047265" s="5" t="s">
        <v>61</v>
      </c>
      <c r="H1047265" s="39" t="n">
        <v>500000000</v>
      </c>
      <c r="I1047265" s="37" t="s">
        <v>147</v>
      </c>
      <c r="J1047265" s="7" t="str">
        <f aca="false">VLOOKUP($I1047265,'[1]Price List, Weapons &amp; Items'!B$1:C$1048576,2,0)</f>
        <v>Ammunition for heavy weapon</v>
      </c>
      <c r="K1047265" s="7" t="str">
        <f aca="false">IF(I1047265=".",I1047265,VLOOKUP($I1047265,'[1]Price List, Weapons &amp; Items'!B$1:D$1048576,3,0))</f>
        <v>155mm howitzer ammunition</v>
      </c>
      <c r="L1047265" s="8" t="n">
        <f aca="false">VLOOKUP(I1047265,'[1]Price List, Weapons &amp; Items'!B$1:E$1048576,4,0)</f>
        <v>0</v>
      </c>
      <c r="M1047265" s="9" t="n">
        <v>100000</v>
      </c>
      <c r="N1047265" s="9" t="s">
        <v>166</v>
      </c>
      <c r="O1047265" s="9" t="n">
        <f aca="false">VLOOKUP($I1047265,'[1]Price List, Weapons &amp; Items'!B$1:G$1048576,6,0)</f>
        <v>3800</v>
      </c>
      <c r="P1047265" s="6" t="str">
        <f aca="false">IF(TYPE(M1047265)=1,IF(TYPE(O1047265)=1,M1047265*O1047265,"No price"),".")</f>
        <v>No price</v>
      </c>
      <c r="Q1047265" s="6" t="str">
        <f aca="false">IF(TYPE(N1047265)=1,IF(TYPE(O1047265)=1,N1047265*O1047265,"No price"),".")</f>
        <v>.</v>
      </c>
      <c r="R1047265" s="6" t="str">
        <f aca="false">IF(AG1047265=1,IF(H1047265&lt;&gt;"Not given",H1047265,IF(TYPE(H1047265)=2,IF(SUMIFS(#REF!,#REF!,A1047265)&gt;0,SUMIFS(#REF!,#REF!,A1047265),"."),"Format error")),"")</f>
        <v/>
      </c>
      <c r="S1047265" s="6" t="str">
        <f aca="false">IF(AND(AG1047265=1,R1047265&lt;&gt;".")=TRUE(),R1047265/VLOOKUP(G1047265,'[1]Exchange Rates'!B$1:C$1048576,2,0),IF(R1047265=".",".",""))</f>
        <v/>
      </c>
      <c r="T1047265" s="6" t="str">
        <f aca="false">IF(AG1047265=1,IF(AI1047265="Value is not given at all",".",IF(AI1047265="Value is given by the source",S1047265,IF(AI1047265="Value is calculated with prices",(IF(SUMIFS(#REF!,#REF!,A1047265)&gt;0,SUMIFS(#REF!,#REF!,A1047265),"."))/VLOOKUP("USD",'[1]Exchange Rates'!B$1:C$1048576,2,0),"Error with coding"))),"")</f>
        <v/>
      </c>
      <c r="U1047265" s="43" t="s">
        <v>63</v>
      </c>
      <c r="V1047265" s="34" t="s">
        <v>521</v>
      </c>
      <c r="W1047265" s="34" t="s">
        <v>513</v>
      </c>
      <c r="X1047265" s="37" t="s">
        <v>62</v>
      </c>
      <c r="Y1047265" s="37" t="s">
        <v>62</v>
      </c>
      <c r="Z1047265" s="43" t="n">
        <v>0</v>
      </c>
      <c r="AA1047265" s="43" t="n">
        <v>1</v>
      </c>
      <c r="AB1047265" s="5" t="n">
        <f aca="false">IF(AND(D1047265="Humanitarian", AE1047265&lt;&gt;"."), 1, 0)</f>
        <v>0</v>
      </c>
      <c r="AC1047265" s="5" t="n">
        <f aca="false">IF(OR(M1047265="undisclosed", M1047265="."), 0, IF(M1047265=N1047265, 1, 0))</f>
        <v>0</v>
      </c>
      <c r="AD1047265" s="5" t="n">
        <v>0</v>
      </c>
      <c r="AE1047265" s="37" t="s">
        <v>62</v>
      </c>
      <c r="AF1047265" s="12" t="str">
        <f aca="false">""</f>
        <v/>
      </c>
      <c r="AG1047265" s="36" t="n">
        <v>0</v>
      </c>
      <c r="AH1047265" s="43" t="s">
        <v>66</v>
      </c>
      <c r="AI1047265" s="43" t="s">
        <v>67</v>
      </c>
      <c r="AJ1047265" s="36" t="n">
        <v>1</v>
      </c>
      <c r="AK1047265" s="36" t="n">
        <v>16</v>
      </c>
      <c r="AL1047265" s="36" t="n">
        <v>0</v>
      </c>
      <c r="AM1047265" s="36" t="n">
        <f aca="false">IF(OR(AN1047265="2022-2023",AN1047265=2022), 1, 0)</f>
        <v>1</v>
      </c>
      <c r="AN1047265" s="36" t="s">
        <v>68</v>
      </c>
      <c r="AO1047265" s="36" t="n">
        <f aca="false">VLOOKUP($I1047265,'[1]Price List, Weapons &amp; Items'!B$1:F$1048576,5,0)</f>
        <v>1</v>
      </c>
      <c r="AP1047265" s="36" t="n">
        <f aca="false">IF(AND(AO1047265=1,M1047265="undisclosed")=TRUE(),1,0)</f>
        <v>0</v>
      </c>
      <c r="AQ1047265" s="36" t="n">
        <f aca="false">IF(AND(AO1047265=1,N1047265="undisclosed")=TRUE(),1,0)</f>
        <v>1</v>
      </c>
      <c r="AR1047265" s="36" t="n">
        <f aca="false">IFERROR(IF(SEARCH("ammuni",I1047265,1)&gt;0,1,0),0)</f>
        <v>0</v>
      </c>
      <c r="AS1047265" s="5" t="str">
        <f aca="false">VLOOKUP($I1047265,'[1]Price List, Weapons &amp; Items'!B$1:L$1048576,COLUMN('[1]Price List, Weapons &amp; Items'!$J$11)-1,0)</f>
        <v>Government information</v>
      </c>
      <c r="AT1047265" s="5" t="str">
        <f aca="false">IF(I1047265=".",".",VLOOKUP($I1047265,'[1]Price List, Weapons &amp; Items'!B$1:J$1048576,3,0))</f>
        <v>155mm howitzer ammunition</v>
      </c>
      <c r="AU1047265" s="13" t="str">
        <f aca="true">IF(AG1047265=1,(OFFSET(I1047265,0,0,COUNTIF(#REF!,A1047265),1)),"")</f>
        <v/>
      </c>
      <c r="AV1047265" s="5" t="n">
        <f aca="false">VLOOKUP($I1047265,'[1]Price List, Weapons &amp; Items'!B$1:L$1048576,COLUMN('[1]Price List, Weapons &amp; Items'!$L$11)-1,0)</f>
        <v>0</v>
      </c>
      <c r="AW1047265" s="5" t="n">
        <f aca="false">IF(U1047265="Yes",1,0)</f>
        <v>1</v>
      </c>
      <c r="AX1047265" s="5" t="n">
        <f aca="false">IF(D1047265="Military",IF(OR(IFERROR(SEARCH("equipment",E1047265,1),0)&gt;0,IFERROR(SEARCH("weapons",E1047265,1),0)&gt;0),1,0),0)</f>
        <v>1</v>
      </c>
      <c r="AY1047265" s="5" t="str">
        <f aca="false">IFERROR(IF(VALUE(TEXT(C1047265,"mm"))=IF(AK1047265&gt;12,AK1047265-12,AK1047265),".",IF(TEXT(C1047265,"mm")="01",".",1)),"Value is not in date format")</f>
        <v>.</v>
      </c>
      <c r="AZ1047265" s="5" t="str">
        <f aca="false">IF(AND(A1047265=A1047264,C1047265=C1047264)=TRUE(),IF(F1047265=F1047264,".","1"),".")</f>
        <v>.</v>
      </c>
      <c r="BA1047265" s="5" t="str">
        <f aca="false">IF(AND(_xlfn.ISFORMULA(R1047265),_xlfn.ISFORMULA(S1047265),_xlfn.ISFORMULA(T1047265))=TRUE(),".",1)</f>
        <v>.</v>
      </c>
      <c r="BB1047265" s="5" t="str">
        <f aca="false">IF(T1047265&lt;&gt;".",IF(T1047265&gt;S1047265,1,"."),".")</f>
        <v>.</v>
      </c>
      <c r="BC1047265" s="5" t="n">
        <f aca="false">IFERROR(VLOOKUP(B1047265,'[1]Share, Heavy Weapons to Ukraine'!B$1:AA$1048576,COLUMN('[1]Share, Heavy Weapons to Ukraine'!C1047274)-1,0),0)</f>
        <v>1</v>
      </c>
      <c r="BD1047265" s="5" t="n">
        <f aca="false">VLOOKUP(Sheet1!B1047265,'[1]Country Summary (€)'!B$1:F$1048576,COLUMN('[1]Country Summary (€)'!C1047275)-1,FALSE())</f>
        <v>0</v>
      </c>
      <c r="BE1047265" s="5" t="str">
        <f aca="false">IF(AND(AG1047265=1,D1047265="Military",H1047265&lt;&gt;"Not given")=TRUE(),IF(SUMIFS(#REF!,#REF!,A1047265)&gt;0,ABS((SUMIFS(#REF!,#REF!,A1047265)/VLOOKUP("USD",'[1]Exchange Rates'!B$1:C$1048576,2,0)))/S1047265,"."),".")</f>
        <v>.</v>
      </c>
      <c r="BF1047265" s="1" t="str">
        <f aca="false">IF(AND(AG1047265=1,D1047265="Military",H1047265&lt;&gt;"Not given")=TRUE(),IF(SUMIFS(#REF!,#REF!,A1047265)&gt;0,IF((ABS((SUMIFS(#REF!,#REF!,A1047265)/VLOOKUP("USD",'[1]Exchange Rates'!B$1:C$1048576,2,0)))/S1047265)&gt;1,(SUMIFS(#REF!,#REF!,A1047265)-S1047265)/S1047265,(S1047265-SUMIFS(#REF!,#REF!,A1047265))/SUMIFS(#REF!,#REF!,A1047265)),"."),".")</f>
        <v>.</v>
      </c>
      <c r="BG1047265" s="37"/>
      <c r="BH1047265" s="37"/>
      <c r="BI1047265" s="37"/>
      <c r="BJ1047265" s="37"/>
      <c r="BK1047265" s="37"/>
      <c r="BL1047265" s="37"/>
      <c r="BM1047265" s="37"/>
      <c r="BN1047265" s="37"/>
      <c r="BO1047265" s="37"/>
      <c r="BP1047265" s="37"/>
      <c r="BQ1047265" s="37"/>
      <c r="BR1047265" s="37"/>
      <c r="BS1047265" s="37"/>
      <c r="BT1047265" s="37"/>
      <c r="BU1047265" s="37"/>
      <c r="BV1047265" s="37"/>
      <c r="BW1047265" s="37"/>
      <c r="BX1047265" s="37"/>
    </row>
    <row r="1047266" customFormat="false" ht="15.75" hidden="false" customHeight="true" outlineLevel="0" collapsed="false">
      <c r="A1047266" s="37" t="s">
        <v>479</v>
      </c>
      <c r="B1047266" s="37" t="s">
        <v>57</v>
      </c>
      <c r="C1047266" s="92" t="n">
        <v>45020</v>
      </c>
      <c r="D1047266" s="37" t="s">
        <v>105</v>
      </c>
      <c r="E1047266" s="37" t="s">
        <v>370</v>
      </c>
      <c r="F1047266" s="37" t="s">
        <v>520</v>
      </c>
      <c r="G1047266" s="5" t="s">
        <v>61</v>
      </c>
      <c r="H1047266" s="39" t="n">
        <v>500000000</v>
      </c>
      <c r="I1047266" s="37" t="s">
        <v>239</v>
      </c>
      <c r="J1047266" s="7" t="str">
        <f aca="false">VLOOKUP($I1047266,'[1]Price List, Weapons &amp; Items'!B$1:C$1048576,2,0)</f>
        <v>Ammunition for heavy weapon</v>
      </c>
      <c r="K1047266" s="7" t="str">
        <f aca="false">IF(I1047266=".",I1047266,VLOOKUP($I1047266,'[1]Price List, Weapons &amp; Items'!B$1:D$1048576,3,0))</f>
        <v>105mm howitzer ammunition</v>
      </c>
      <c r="L1047266" s="8" t="n">
        <f aca="false">VLOOKUP(I1047266,'[1]Price List, Weapons &amp; Items'!B$1:E$1048576,4,0)</f>
        <v>0</v>
      </c>
      <c r="M1047266" s="9" t="n">
        <v>22000</v>
      </c>
      <c r="N1047266" s="9" t="s">
        <v>166</v>
      </c>
      <c r="O1047266" s="9" t="n">
        <f aca="false">VLOOKUP($I1047266,'[1]Price List, Weapons &amp; Items'!B$1:G$1048576,6,0)</f>
        <v>400</v>
      </c>
      <c r="P1047266" s="6" t="str">
        <f aca="false">IF(TYPE(M1047266)=1,IF(TYPE(O1047266)=1,M1047266*O1047266,"No price"),".")</f>
        <v>No price</v>
      </c>
      <c r="Q1047266" s="6" t="str">
        <f aca="false">IF(TYPE(N1047266)=1,IF(TYPE(O1047266)=1,N1047266*O1047266,"No price"),".")</f>
        <v>.</v>
      </c>
      <c r="R1047266" s="6" t="str">
        <f aca="false">IF(AG1047266=1,IF(H1047266&lt;&gt;"Not given",H1047266,IF(TYPE(H1047266)=2,IF(SUMIFS(#REF!,#REF!,A1047266)&gt;0,SUMIFS(#REF!,#REF!,A1047266),"."),"Format error")),"")</f>
        <v/>
      </c>
      <c r="S1047266" s="6" t="str">
        <f aca="false">IF(AND(AG1047266=1,R1047266&lt;&gt;".")=TRUE(),R1047266/VLOOKUP(G1047266,'[1]Exchange Rates'!B$1:C$1048576,2,0),IF(R1047266=".",".",""))</f>
        <v/>
      </c>
      <c r="T1047266" s="6" t="str">
        <f aca="false">IF(AG1047266=1,IF(AI1047266="Value is not given at all",".",IF(AI1047266="Value is given by the source",S1047266,IF(AI1047266="Value is calculated with prices",(IF(SUMIFS(#REF!,#REF!,A1047266)&gt;0,SUMIFS(#REF!,#REF!,A1047266),"."))/VLOOKUP("USD",'[1]Exchange Rates'!B$1:C$1048576,2,0),"Error with coding"))),"")</f>
        <v/>
      </c>
      <c r="U1047266" s="43" t="s">
        <v>63</v>
      </c>
      <c r="V1047266" s="34" t="s">
        <v>521</v>
      </c>
      <c r="W1047266" s="34" t="s">
        <v>513</v>
      </c>
      <c r="X1047266" s="37" t="s">
        <v>62</v>
      </c>
      <c r="Y1047266" s="37" t="s">
        <v>62</v>
      </c>
      <c r="Z1047266" s="43" t="n">
        <v>0</v>
      </c>
      <c r="AA1047266" s="43" t="n">
        <v>1</v>
      </c>
      <c r="AB1047266" s="5" t="n">
        <f aca="false">IF(AND(D1047266="Humanitarian", AE1047266&lt;&gt;"."), 1, 0)</f>
        <v>0</v>
      </c>
      <c r="AC1047266" s="5" t="n">
        <f aca="false">IF(OR(M1047266="undisclosed", M1047266="."), 0, IF(M1047266=N1047266, 1, 0))</f>
        <v>0</v>
      </c>
      <c r="AD1047266" s="5" t="n">
        <v>0</v>
      </c>
      <c r="AE1047266" s="37" t="s">
        <v>62</v>
      </c>
      <c r="AF1047266" s="12" t="str">
        <f aca="false">""</f>
        <v/>
      </c>
      <c r="AG1047266" s="36" t="n">
        <v>0</v>
      </c>
      <c r="AH1047266" s="43" t="s">
        <v>66</v>
      </c>
      <c r="AI1047266" s="43" t="s">
        <v>67</v>
      </c>
      <c r="AJ1047266" s="36" t="n">
        <v>1</v>
      </c>
      <c r="AK1047266" s="36" t="n">
        <v>16</v>
      </c>
      <c r="AL1047266" s="36" t="n">
        <v>0</v>
      </c>
      <c r="AM1047266" s="36" t="n">
        <f aca="false">IF(OR(AN1047266="2022-2023",AN1047266=2022), 1, 0)</f>
        <v>1</v>
      </c>
      <c r="AN1047266" s="36" t="s">
        <v>68</v>
      </c>
      <c r="AO1047266" s="36" t="n">
        <f aca="false">VLOOKUP($I1047266,'[1]Price List, Weapons &amp; Items'!B$1:F$1048576,5,0)</f>
        <v>0</v>
      </c>
      <c r="AP1047266" s="36" t="n">
        <f aca="false">IF(AND(AO1047266=1,M1047266="undisclosed")=TRUE(),1,0)</f>
        <v>0</v>
      </c>
      <c r="AQ1047266" s="36" t="n">
        <f aca="false">IF(AND(AO1047266=1,N1047266="undisclosed")=TRUE(),1,0)</f>
        <v>0</v>
      </c>
      <c r="AR1047266" s="36" t="n">
        <f aca="false">IFERROR(IF(SEARCH("ammuni",I1047266,1)&gt;0,1,0),0)</f>
        <v>0</v>
      </c>
      <c r="AS1047266" s="5" t="str">
        <f aca="false">VLOOKUP($I1047266,'[1]Price List, Weapons &amp; Items'!B$1:L$1048576,COLUMN('[1]Price List, Weapons &amp; Items'!$J$11)-1,0)</f>
        <v>Military media (incl. websites)</v>
      </c>
      <c r="AT1047266" s="5" t="str">
        <f aca="false">IF(I1047266=".",".",VLOOKUP($I1047266,'[1]Price List, Weapons &amp; Items'!B$1:J$1048576,3,0))</f>
        <v>105mm howitzer ammunition</v>
      </c>
      <c r="AU1047266" s="13" t="str">
        <f aca="true">IF(AG1047266=1,(OFFSET(I1047266,0,0,COUNTIF(#REF!,A1047266),1)),"")</f>
        <v/>
      </c>
      <c r="AV1047266" s="5" t="n">
        <f aca="false">VLOOKUP($I1047266,'[1]Price List, Weapons &amp; Items'!B$1:L$1048576,COLUMN('[1]Price List, Weapons &amp; Items'!$L$11)-1,0)</f>
        <v>0</v>
      </c>
      <c r="AW1047266" s="5" t="n">
        <f aca="false">IF(U1047266="Yes",1,0)</f>
        <v>1</v>
      </c>
      <c r="AX1047266" s="5" t="n">
        <f aca="false">IF(D1047266="Military",IF(OR(IFERROR(SEARCH("equipment",E1047266,1),0)&gt;0,IFERROR(SEARCH("weapons",E1047266,1),0)&gt;0),1,0),0)</f>
        <v>1</v>
      </c>
      <c r="AY1047266" s="5" t="str">
        <f aca="false">IFERROR(IF(VALUE(TEXT(C1047266,"mm"))=IF(AK1047266&gt;12,AK1047266-12,AK1047266),".",IF(TEXT(C1047266,"mm")="01",".",1)),"Value is not in date format")</f>
        <v>.</v>
      </c>
      <c r="AZ1047266" s="5" t="str">
        <f aca="false">IF(AND(A1047266=A1047265,C1047266=C1047265)=TRUE(),IF(F1047266=F1047265,".","1"),".")</f>
        <v>.</v>
      </c>
      <c r="BA1047266" s="5" t="str">
        <f aca="false">IF(AND(_xlfn.ISFORMULA(R1047266),_xlfn.ISFORMULA(S1047266),_xlfn.ISFORMULA(T1047266))=TRUE(),".",1)</f>
        <v>.</v>
      </c>
      <c r="BB1047266" s="5" t="str">
        <f aca="false">IF(T1047266&lt;&gt;".",IF(T1047266&gt;S1047266,1,"."),".")</f>
        <v>.</v>
      </c>
      <c r="BC1047266" s="5" t="n">
        <f aca="false">IFERROR(VLOOKUP(B1047266,'[1]Share, Heavy Weapons to Ukraine'!B$1:AA$1048576,COLUMN('[1]Share, Heavy Weapons to Ukraine'!C1047275)-1,0),0)</f>
        <v>1</v>
      </c>
      <c r="BD1047266" s="5" t="n">
        <f aca="false">VLOOKUP(Sheet1!B1047266,'[1]Country Summary (€)'!B$1:F$1048576,COLUMN('[1]Country Summary (€)'!C1047276)-1,FALSE())</f>
        <v>0</v>
      </c>
      <c r="BE1047266" s="5" t="str">
        <f aca="false">IF(AND(AG1047266=1,D1047266="Military",H1047266&lt;&gt;"Not given")=TRUE(),IF(SUMIFS(#REF!,#REF!,A1047266)&gt;0,ABS((SUMIFS(#REF!,#REF!,A1047266)/VLOOKUP("USD",'[1]Exchange Rates'!B$1:C$1048576,2,0)))/S1047266,"."),".")</f>
        <v>.</v>
      </c>
      <c r="BF1047266" s="1" t="str">
        <f aca="false">IF(AND(AG1047266=1,D1047266="Military",H1047266&lt;&gt;"Not given")=TRUE(),IF(SUMIFS(#REF!,#REF!,A1047266)&gt;0,IF((ABS((SUMIFS(#REF!,#REF!,A1047266)/VLOOKUP("USD",'[1]Exchange Rates'!B$1:C$1048576,2,0)))/S1047266)&gt;1,(SUMIFS(#REF!,#REF!,A1047266)-S1047266)/S1047266,(S1047266-SUMIFS(#REF!,#REF!,A1047266))/SUMIFS(#REF!,#REF!,A1047266)),"."),".")</f>
        <v>.</v>
      </c>
      <c r="BG1047266" s="37"/>
      <c r="BH1047266" s="37"/>
      <c r="BI1047266" s="37"/>
      <c r="BJ1047266" s="37"/>
      <c r="BK1047266" s="37"/>
      <c r="BL1047266" s="37"/>
      <c r="BM1047266" s="37"/>
      <c r="BN1047266" s="37"/>
      <c r="BO1047266" s="37"/>
      <c r="BP1047266" s="37"/>
      <c r="BQ1047266" s="37"/>
      <c r="BR1047266" s="37"/>
      <c r="BS1047266" s="37"/>
      <c r="BT1047266" s="37"/>
      <c r="BU1047266" s="37"/>
      <c r="BV1047266" s="37"/>
      <c r="BW1047266" s="37"/>
      <c r="BX1047266" s="37"/>
    </row>
    <row r="1047267" customFormat="false" ht="15.75" hidden="false" customHeight="true" outlineLevel="0" collapsed="false">
      <c r="A1047267" s="37" t="s">
        <v>479</v>
      </c>
      <c r="B1047267" s="37" t="s">
        <v>57</v>
      </c>
      <c r="C1047267" s="92" t="n">
        <v>45020</v>
      </c>
      <c r="D1047267" s="37" t="s">
        <v>105</v>
      </c>
      <c r="E1047267" s="37" t="s">
        <v>370</v>
      </c>
      <c r="F1047267" s="37" t="s">
        <v>520</v>
      </c>
      <c r="G1047267" s="5" t="s">
        <v>61</v>
      </c>
      <c r="H1047267" s="39" t="n">
        <v>500000000</v>
      </c>
      <c r="I1047267" s="37" t="s">
        <v>280</v>
      </c>
      <c r="J1047267" s="7" t="str">
        <f aca="false">VLOOKUP($I1047267,'[1]Price List, Weapons &amp; Items'!B$1:C$1048576,2,0)</f>
        <v>Ammunition for heavy weapon</v>
      </c>
      <c r="K1047267" s="7" t="str">
        <f aca="false">IF(I1047267=".",I1047267,VLOOKUP($I1047267,'[1]Price List, Weapons &amp; Items'!B$1:D$1048576,3,0))</f>
        <v>Mortar ammunition</v>
      </c>
      <c r="L1047267" s="8" t="n">
        <f aca="false">VLOOKUP(I1047267,'[1]Price List, Weapons &amp; Items'!B$1:E$1048576,4,0)</f>
        <v>0</v>
      </c>
      <c r="M1047267" s="9" t="s">
        <v>166</v>
      </c>
      <c r="N1047267" s="9" t="s">
        <v>166</v>
      </c>
      <c r="O1047267" s="9" t="n">
        <f aca="false">VLOOKUP($I1047267,'[1]Price List, Weapons &amp; Items'!B$1:G$1048576,6,0)</f>
        <v>109.89</v>
      </c>
      <c r="P1047267" s="6" t="str">
        <f aca="false">IF(TYPE(M1047267)=1,IF(TYPE(O1047267)=1,M1047267*O1047267,"No price"),".")</f>
        <v>.</v>
      </c>
      <c r="Q1047267" s="6" t="str">
        <f aca="false">IF(TYPE(N1047267)=1,IF(TYPE(O1047267)=1,N1047267*O1047267,"No price"),".")</f>
        <v>.</v>
      </c>
      <c r="R1047267" s="6" t="str">
        <f aca="false">IF(AG1047267=1,IF(H1047267&lt;&gt;"Not given",H1047267,IF(TYPE(H1047267)=2,IF(SUMIFS(#REF!,#REF!,A1047267)&gt;0,SUMIFS(#REF!,#REF!,A1047267),"."),"Format error")),"")</f>
        <v/>
      </c>
      <c r="S1047267" s="6" t="str">
        <f aca="false">IF(AND(AG1047267=1,R1047267&lt;&gt;".")=TRUE(),R1047267/VLOOKUP(G1047267,'[1]Exchange Rates'!B$1:C$1048576,2,0),IF(R1047267=".",".",""))</f>
        <v/>
      </c>
      <c r="T1047267" s="6" t="str">
        <f aca="false">IF(AG1047267=1,IF(AI1047267="Value is not given at all",".",IF(AI1047267="Value is given by the source",S1047267,IF(AI1047267="Value is calculated with prices",(IF(SUMIFS(#REF!,#REF!,A1047267)&gt;0,SUMIFS(#REF!,#REF!,A1047267),"."))/VLOOKUP("USD",'[1]Exchange Rates'!B$1:C$1048576,2,0),"Error with coding"))),"")</f>
        <v/>
      </c>
      <c r="U1047267" s="43" t="s">
        <v>63</v>
      </c>
      <c r="V1047267" s="34" t="s">
        <v>521</v>
      </c>
      <c r="W1047267" s="34" t="s">
        <v>513</v>
      </c>
      <c r="X1047267" s="37" t="s">
        <v>62</v>
      </c>
      <c r="Y1047267" s="37" t="s">
        <v>62</v>
      </c>
      <c r="Z1047267" s="43" t="n">
        <v>0</v>
      </c>
      <c r="AA1047267" s="43" t="n">
        <v>1</v>
      </c>
      <c r="AB1047267" s="5" t="n">
        <f aca="false">IF(AND(D1047267="Humanitarian", AE1047267&lt;&gt;"."), 1, 0)</f>
        <v>0</v>
      </c>
      <c r="AC1047267" s="5" t="n">
        <f aca="false">IF(OR(M1047267="undisclosed", M1047267="."), 0, IF(M1047267=N1047267, 1, 0))</f>
        <v>0</v>
      </c>
      <c r="AD1047267" s="5" t="n">
        <v>0</v>
      </c>
      <c r="AE1047267" s="37" t="s">
        <v>62</v>
      </c>
      <c r="AF1047267" s="12" t="str">
        <f aca="false">""</f>
        <v/>
      </c>
      <c r="AG1047267" s="36" t="n">
        <v>0</v>
      </c>
      <c r="AH1047267" s="43" t="s">
        <v>66</v>
      </c>
      <c r="AI1047267" s="43" t="s">
        <v>67</v>
      </c>
      <c r="AJ1047267" s="36" t="n">
        <v>1</v>
      </c>
      <c r="AK1047267" s="36" t="n">
        <v>16</v>
      </c>
      <c r="AL1047267" s="36" t="n">
        <v>0</v>
      </c>
      <c r="AM1047267" s="36" t="n">
        <f aca="false">IF(OR(AN1047267="2022-2023",AN1047267=2022), 1, 0)</f>
        <v>1</v>
      </c>
      <c r="AN1047267" s="36" t="s">
        <v>68</v>
      </c>
      <c r="AO1047267" s="36" t="n">
        <f aca="false">VLOOKUP($I1047267,'[1]Price List, Weapons &amp; Items'!B$1:F$1048576,5,0)</f>
        <v>0</v>
      </c>
      <c r="AP1047267" s="36" t="n">
        <f aca="false">IF(AND(AO1047267=1,M1047267="undisclosed")=TRUE(),1,0)</f>
        <v>0</v>
      </c>
      <c r="AQ1047267" s="36" t="n">
        <f aca="false">IF(AND(AO1047267=1,N1047267="undisclosed")=TRUE(),1,0)</f>
        <v>0</v>
      </c>
      <c r="AR1047267" s="36" t="n">
        <f aca="false">IFERROR(IF(SEARCH("ammuni",I1047267,1)&gt;0,1,0),0)</f>
        <v>0</v>
      </c>
      <c r="AS1047267" s="5" t="str">
        <f aca="false">VLOOKUP($I1047267,'[1]Price List, Weapons &amp; Items'!B$1:L$1048576,COLUMN('[1]Price List, Weapons &amp; Items'!$J$11)-1,0)</f>
        <v>Government information</v>
      </c>
      <c r="AT1047267" s="5" t="str">
        <f aca="false">IF(I1047267=".",".",VLOOKUP($I1047267,'[1]Price List, Weapons &amp; Items'!B$1:J$1048576,3,0))</f>
        <v>Mortar ammunition</v>
      </c>
      <c r="AU1047267" s="13" t="str">
        <f aca="true">IF(AG1047267=1,(OFFSET(I1047267,0,0,COUNTIF(#REF!,A1047267),1)),"")</f>
        <v/>
      </c>
      <c r="AV1047267" s="5" t="n">
        <f aca="false">VLOOKUP($I1047267,'[1]Price List, Weapons &amp; Items'!B$1:L$1048576,COLUMN('[1]Price List, Weapons &amp; Items'!$L$11)-1,0)</f>
        <v>0</v>
      </c>
      <c r="AW1047267" s="5" t="n">
        <f aca="false">IF(U1047267="Yes",1,0)</f>
        <v>1</v>
      </c>
      <c r="AX1047267" s="5" t="n">
        <f aca="false">IF(D1047267="Military",IF(OR(IFERROR(SEARCH("equipment",E1047267,1),0)&gt;0,IFERROR(SEARCH("weapons",E1047267,1),0)&gt;0),1,0),0)</f>
        <v>1</v>
      </c>
      <c r="AY1047267" s="5" t="str">
        <f aca="false">IFERROR(IF(VALUE(TEXT(C1047267,"mm"))=IF(AK1047267&gt;12,AK1047267-12,AK1047267),".",IF(TEXT(C1047267,"mm")="01",".",1)),"Value is not in date format")</f>
        <v>.</v>
      </c>
      <c r="AZ1047267" s="5" t="str">
        <f aca="false">IF(AND(A1047267=A1047266,C1047267=C1047266)=TRUE(),IF(F1047267=F1047266,".","1"),".")</f>
        <v>.</v>
      </c>
      <c r="BA1047267" s="5" t="str">
        <f aca="false">IF(AND(_xlfn.ISFORMULA(R1047267),_xlfn.ISFORMULA(S1047267),_xlfn.ISFORMULA(T1047267))=TRUE(),".",1)</f>
        <v>.</v>
      </c>
      <c r="BB1047267" s="5" t="str">
        <f aca="false">IF(T1047267&lt;&gt;".",IF(T1047267&gt;S1047267,1,"."),".")</f>
        <v>.</v>
      </c>
      <c r="BC1047267" s="5" t="n">
        <f aca="false">IFERROR(VLOOKUP(B1047267,'[1]Share, Heavy Weapons to Ukraine'!B$1:AA$1048576,COLUMN('[1]Share, Heavy Weapons to Ukraine'!C1047276)-1,0),0)</f>
        <v>1</v>
      </c>
      <c r="BD1047267" s="5" t="n">
        <f aca="false">VLOOKUP(Sheet1!B1047267,'[1]Country Summary (€)'!B$1:F$1048576,COLUMN('[1]Country Summary (€)'!C1047277)-1,FALSE())</f>
        <v>0</v>
      </c>
      <c r="BE1047267" s="5" t="str">
        <f aca="false">IF(AND(AG1047267=1,D1047267="Military",H1047267&lt;&gt;"Not given")=TRUE(),IF(SUMIFS(#REF!,#REF!,A1047267)&gt;0,ABS((SUMIFS(#REF!,#REF!,A1047267)/VLOOKUP("USD",'[1]Exchange Rates'!B$1:C$1048576,2,0)))/S1047267,"."),".")</f>
        <v>.</v>
      </c>
      <c r="BF1047267" s="1" t="str">
        <f aca="false">IF(AND(AG1047267=1,D1047267="Military",H1047267&lt;&gt;"Not given")=TRUE(),IF(SUMIFS(#REF!,#REF!,A1047267)&gt;0,IF((ABS((SUMIFS(#REF!,#REF!,A1047267)/VLOOKUP("USD",'[1]Exchange Rates'!B$1:C$1048576,2,0)))/S1047267)&gt;1,(SUMIFS(#REF!,#REF!,A1047267)-S1047267)/S1047267,(S1047267-SUMIFS(#REF!,#REF!,A1047267))/SUMIFS(#REF!,#REF!,A1047267)),"."),".")</f>
        <v>.</v>
      </c>
      <c r="BG1047267" s="37"/>
      <c r="BH1047267" s="37"/>
      <c r="BI1047267" s="37"/>
      <c r="BJ1047267" s="37"/>
      <c r="BK1047267" s="37"/>
      <c r="BL1047267" s="37"/>
      <c r="BM1047267" s="37"/>
      <c r="BN1047267" s="37"/>
      <c r="BO1047267" s="37"/>
      <c r="BP1047267" s="37"/>
      <c r="BQ1047267" s="37"/>
      <c r="BR1047267" s="37"/>
      <c r="BS1047267" s="37"/>
      <c r="BT1047267" s="37"/>
      <c r="BU1047267" s="37"/>
      <c r="BV1047267" s="37"/>
      <c r="BW1047267" s="37"/>
      <c r="BX1047267" s="37"/>
    </row>
    <row r="1047268" customFormat="false" ht="15.75" hidden="false" customHeight="true" outlineLevel="0" collapsed="false">
      <c r="A1047268" s="37" t="s">
        <v>479</v>
      </c>
      <c r="B1047268" s="37" t="s">
        <v>57</v>
      </c>
      <c r="C1047268" s="92" t="n">
        <v>45020</v>
      </c>
      <c r="D1047268" s="37" t="s">
        <v>105</v>
      </c>
      <c r="E1047268" s="37" t="s">
        <v>370</v>
      </c>
      <c r="F1047268" s="37" t="s">
        <v>520</v>
      </c>
      <c r="G1047268" s="5" t="s">
        <v>61</v>
      </c>
      <c r="H1047268" s="39" t="n">
        <v>500000000</v>
      </c>
      <c r="I1047268" s="33" t="s">
        <v>389</v>
      </c>
      <c r="J1047268" s="7" t="str">
        <f aca="false">VLOOKUP($I1047268,'[1]Price List, Weapons &amp; Items'!B$1:C$1048576,2,0)</f>
        <v>Ammunition for heavy weapon</v>
      </c>
      <c r="K1047268" s="7" t="str">
        <f aca="false">IF(I1047268=".",I1047268,VLOOKUP($I1047268,'[1]Price List, Weapons &amp; Items'!B$1:D$1048576,3,0))</f>
        <v>120mm tank ammunition</v>
      </c>
      <c r="L1047268" s="8" t="n">
        <f aca="false">VLOOKUP(I1047268,'[1]Price List, Weapons &amp; Items'!B$1:E$1048576,4,0)</f>
        <v>0</v>
      </c>
      <c r="M1047268" s="9" t="s">
        <v>166</v>
      </c>
      <c r="N1047268" s="9" t="s">
        <v>166</v>
      </c>
      <c r="O1047268" s="9" t="n">
        <f aca="false">VLOOKUP($I1047268,'[1]Price List, Weapons &amp; Items'!B$1:G$1048576,6,0)</f>
        <v>20001.25</v>
      </c>
      <c r="P1047268" s="6" t="str">
        <f aca="false">IF(TYPE(M1047268)=1,IF(TYPE(O1047268)=1,M1047268*O1047268,"No price"),".")</f>
        <v>.</v>
      </c>
      <c r="Q1047268" s="6" t="str">
        <f aca="false">IF(TYPE(N1047268)=1,IF(TYPE(O1047268)=1,N1047268*O1047268,"No price"),".")</f>
        <v>.</v>
      </c>
      <c r="R1047268" s="6" t="str">
        <f aca="false">IF(AG1047268=1,IF(H1047268&lt;&gt;"Not given",H1047268,IF(TYPE(H1047268)=2,IF(SUMIFS(#REF!,#REF!,A1047268)&gt;0,SUMIFS(#REF!,#REF!,A1047268),"."),"Format error")),"")</f>
        <v/>
      </c>
      <c r="S1047268" s="6" t="str">
        <f aca="false">IF(AND(AG1047268=1,R1047268&lt;&gt;".")=TRUE(),R1047268/VLOOKUP(G1047268,'[1]Exchange Rates'!B$1:C$1048576,2,0),IF(R1047268=".",".",""))</f>
        <v/>
      </c>
      <c r="T1047268" s="6" t="str">
        <f aca="false">IF(AG1047268=1,IF(AI1047268="Value is not given at all",".",IF(AI1047268="Value is given by the source",S1047268,IF(AI1047268="Value is calculated with prices",(IF(SUMIFS(#REF!,#REF!,A1047268)&gt;0,SUMIFS(#REF!,#REF!,A1047268),"."))/VLOOKUP("USD",'[1]Exchange Rates'!B$1:C$1048576,2,0),"Error with coding"))),"")</f>
        <v/>
      </c>
      <c r="U1047268" s="43" t="s">
        <v>63</v>
      </c>
      <c r="V1047268" s="34" t="s">
        <v>521</v>
      </c>
      <c r="W1047268" s="34" t="s">
        <v>513</v>
      </c>
      <c r="X1047268" s="37" t="s">
        <v>62</v>
      </c>
      <c r="Y1047268" s="37" t="s">
        <v>62</v>
      </c>
      <c r="Z1047268" s="43" t="n">
        <v>0</v>
      </c>
      <c r="AA1047268" s="43" t="n">
        <v>1</v>
      </c>
      <c r="AB1047268" s="5" t="n">
        <f aca="false">IF(AND(D1047268="Humanitarian", AE1047268&lt;&gt;"."), 1, 0)</f>
        <v>0</v>
      </c>
      <c r="AC1047268" s="5" t="n">
        <f aca="false">IF(OR(M1047268="undisclosed", M1047268="."), 0, IF(M1047268=N1047268, 1, 0))</f>
        <v>0</v>
      </c>
      <c r="AD1047268" s="5" t="n">
        <v>0</v>
      </c>
      <c r="AE1047268" s="37" t="s">
        <v>62</v>
      </c>
      <c r="AF1047268" s="12" t="str">
        <f aca="false">""</f>
        <v/>
      </c>
      <c r="AG1047268" s="36" t="n">
        <v>0</v>
      </c>
      <c r="AH1047268" s="43" t="s">
        <v>66</v>
      </c>
      <c r="AI1047268" s="43" t="s">
        <v>67</v>
      </c>
      <c r="AJ1047268" s="36" t="n">
        <v>1</v>
      </c>
      <c r="AK1047268" s="36" t="n">
        <v>16</v>
      </c>
      <c r="AL1047268" s="36" t="n">
        <v>0</v>
      </c>
      <c r="AM1047268" s="36" t="n">
        <f aca="false">IF(OR(AN1047268="2022-2023",AN1047268=2022), 1, 0)</f>
        <v>1</v>
      </c>
      <c r="AN1047268" s="36" t="s">
        <v>68</v>
      </c>
      <c r="AO1047268" s="36" t="n">
        <f aca="false">VLOOKUP($I1047268,'[1]Price List, Weapons &amp; Items'!B$1:F$1048576,5,0)</f>
        <v>0</v>
      </c>
      <c r="AP1047268" s="36" t="n">
        <f aca="false">IF(AND(AO1047268=1,M1047268="undisclosed")=TRUE(),1,0)</f>
        <v>0</v>
      </c>
      <c r="AQ1047268" s="36" t="n">
        <f aca="false">IF(AND(AO1047268=1,N1047268="undisclosed")=TRUE(),1,0)</f>
        <v>0</v>
      </c>
      <c r="AR1047268" s="36" t="n">
        <f aca="false">IFERROR(IF(SEARCH("ammuni",I1047268,1)&gt;0,1,0),0)</f>
        <v>1</v>
      </c>
      <c r="AS1047268" s="5" t="str">
        <f aca="false">VLOOKUP($I1047268,'[1]Price List, Weapons &amp; Items'!B$1:L$1048576,COLUMN('[1]Price List, Weapons &amp; Items'!$J$11)-1,0)</f>
        <v>Government information</v>
      </c>
      <c r="AT1047268" s="5" t="str">
        <f aca="false">IF(I1047268=".",".",VLOOKUP($I1047268,'[1]Price List, Weapons &amp; Items'!B$1:J$1048576,3,0))</f>
        <v>120mm tank ammunition</v>
      </c>
      <c r="AU1047268" s="13" t="str">
        <f aca="true">IF(AG1047268=1,(OFFSET(I1047268,0,0,COUNTIF(#REF!,A1047268),1)),"")</f>
        <v/>
      </c>
      <c r="AV1047268" s="5" t="n">
        <f aca="false">VLOOKUP($I1047268,'[1]Price List, Weapons &amp; Items'!B$1:L$1048576,COLUMN('[1]Price List, Weapons &amp; Items'!$L$11)-1,0)</f>
        <v>0</v>
      </c>
      <c r="AW1047268" s="5" t="n">
        <f aca="false">IF(U1047268="Yes",1,0)</f>
        <v>1</v>
      </c>
      <c r="AX1047268" s="5" t="n">
        <f aca="false">IF(D1047268="Military",IF(OR(IFERROR(SEARCH("equipment",E1047268,1),0)&gt;0,IFERROR(SEARCH("weapons",E1047268,1),0)&gt;0),1,0),0)</f>
        <v>1</v>
      </c>
      <c r="AY1047268" s="5" t="str">
        <f aca="false">IFERROR(IF(VALUE(TEXT(C1047268,"mm"))=IF(AK1047268&gt;12,AK1047268-12,AK1047268),".",IF(TEXT(C1047268,"mm")="01",".",1)),"Value is not in date format")</f>
        <v>.</v>
      </c>
      <c r="AZ1047268" s="5" t="str">
        <f aca="false">IF(AND(A1047268=A1047267,C1047268=C1047267)=TRUE(),IF(F1047268=F1047267,".","1"),".")</f>
        <v>.</v>
      </c>
      <c r="BA1047268" s="5" t="str">
        <f aca="false">IF(AND(_xlfn.ISFORMULA(R1047268),_xlfn.ISFORMULA(S1047268),_xlfn.ISFORMULA(T1047268))=TRUE(),".",1)</f>
        <v>.</v>
      </c>
      <c r="BB1047268" s="5" t="str">
        <f aca="false">IF(T1047268&lt;&gt;".",IF(T1047268&gt;S1047268,1,"."),".")</f>
        <v>.</v>
      </c>
      <c r="BC1047268" s="5" t="n">
        <f aca="false">IFERROR(VLOOKUP(B1047268,'[1]Share, Heavy Weapons to Ukraine'!B$1:AA$1048576,COLUMN('[1]Share, Heavy Weapons to Ukraine'!C1047277)-1,0),0)</f>
        <v>1</v>
      </c>
      <c r="BD1047268" s="5" t="n">
        <f aca="false">VLOOKUP(Sheet1!B1047268,'[1]Country Summary (€)'!B$1:F$1048576,COLUMN('[1]Country Summary (€)'!C1047278)-1,FALSE())</f>
        <v>0</v>
      </c>
      <c r="BE1047268" s="5" t="str">
        <f aca="false">IF(AND(AG1047268=1,D1047268="Military",H1047268&lt;&gt;"Not given")=TRUE(),IF(SUMIFS(#REF!,#REF!,A1047268)&gt;0,ABS((SUMIFS(#REF!,#REF!,A1047268)/VLOOKUP("USD",'[1]Exchange Rates'!B$1:C$1048576,2,0)))/S1047268,"."),".")</f>
        <v>.</v>
      </c>
      <c r="BF1047268" s="1" t="str">
        <f aca="false">IF(AND(AG1047268=1,D1047268="Military",H1047268&lt;&gt;"Not given")=TRUE(),IF(SUMIFS(#REF!,#REF!,A1047268)&gt;0,IF((ABS((SUMIFS(#REF!,#REF!,A1047268)/VLOOKUP("USD",'[1]Exchange Rates'!B$1:C$1048576,2,0)))/S1047268)&gt;1,(SUMIFS(#REF!,#REF!,A1047268)-S1047268)/S1047268,(S1047268-SUMIFS(#REF!,#REF!,A1047268))/SUMIFS(#REF!,#REF!,A1047268)),"."),".")</f>
        <v>.</v>
      </c>
      <c r="BG1047268" s="37"/>
      <c r="BH1047268" s="37"/>
      <c r="BI1047268" s="37"/>
      <c r="BJ1047268" s="37"/>
      <c r="BK1047268" s="37"/>
      <c r="BL1047268" s="37"/>
      <c r="BM1047268" s="37"/>
      <c r="BN1047268" s="37"/>
      <c r="BO1047268" s="37"/>
      <c r="BP1047268" s="37"/>
      <c r="BQ1047268" s="37"/>
      <c r="BR1047268" s="37"/>
      <c r="BS1047268" s="37"/>
      <c r="BT1047268" s="37"/>
      <c r="BU1047268" s="37"/>
      <c r="BV1047268" s="37"/>
      <c r="BW1047268" s="37"/>
      <c r="BX1047268" s="37"/>
    </row>
    <row r="1047269" customFormat="false" ht="15.75" hidden="false" customHeight="true" outlineLevel="0" collapsed="false">
      <c r="A1047269" s="37" t="s">
        <v>479</v>
      </c>
      <c r="B1047269" s="37" t="s">
        <v>57</v>
      </c>
      <c r="C1047269" s="92" t="n">
        <v>45020</v>
      </c>
      <c r="D1047269" s="37" t="s">
        <v>105</v>
      </c>
      <c r="E1047269" s="37" t="s">
        <v>370</v>
      </c>
      <c r="F1047269" s="37" t="s">
        <v>520</v>
      </c>
      <c r="G1047269" s="5" t="s">
        <v>61</v>
      </c>
      <c r="H1047269" s="39" t="n">
        <v>500000000</v>
      </c>
      <c r="I1047269" s="37" t="s">
        <v>522</v>
      </c>
      <c r="J1047269" s="7" t="str">
        <f aca="false">VLOOKUP($I1047269,'[1]Price List, Weapons &amp; Items'!B$1:C$1048576,2,0)</f>
        <v>Ammunition for heavy weapon</v>
      </c>
      <c r="K1047269" s="7" t="str">
        <f aca="false">IF(I1047269=".",I1047269,VLOOKUP($I1047269,'[1]Price List, Weapons &amp; Items'!B$1:D$1048576,3,0))</f>
        <v>105mm tank ammunition</v>
      </c>
      <c r="L1047269" s="8" t="n">
        <f aca="false">VLOOKUP(I1047269,'[1]Price List, Weapons &amp; Items'!B$1:E$1048576,4,0)</f>
        <v>0</v>
      </c>
      <c r="M1047269" s="9" t="s">
        <v>166</v>
      </c>
      <c r="N1047269" s="9" t="s">
        <v>166</v>
      </c>
      <c r="O1047269" s="9" t="n">
        <f aca="false">VLOOKUP($I1047269,'[1]Price List, Weapons &amp; Items'!B$1:G$1048576,6,0)</f>
        <v>2344.2</v>
      </c>
      <c r="P1047269" s="6" t="str">
        <f aca="false">IF(TYPE(M1047269)=1,IF(TYPE(O1047269)=1,M1047269*O1047269,"No price"),".")</f>
        <v>.</v>
      </c>
      <c r="Q1047269" s="6" t="str">
        <f aca="false">IF(TYPE(N1047269)=1,IF(TYPE(O1047269)=1,N1047269*O1047269,"No price"),".")</f>
        <v>.</v>
      </c>
      <c r="R1047269" s="6" t="str">
        <f aca="false">IF(AG1047269=1,IF(H1047269&lt;&gt;"Not given",H1047269,IF(TYPE(H1047269)=2,IF(SUMIFS(#REF!,#REF!,A1047269)&gt;0,SUMIFS(#REF!,#REF!,A1047269),"."),"Format error")),"")</f>
        <v/>
      </c>
      <c r="S1047269" s="6" t="str">
        <f aca="false">IF(AND(AG1047269=1,R1047269&lt;&gt;".")=TRUE(),R1047269/VLOOKUP(G1047269,'[1]Exchange Rates'!B$1:C$1048576,2,0),IF(R1047269=".",".",""))</f>
        <v/>
      </c>
      <c r="T1047269" s="6" t="str">
        <f aca="false">IF(AG1047269=1,IF(AI1047269="Value is not given at all",".",IF(AI1047269="Value is given by the source",S1047269,IF(AI1047269="Value is calculated with prices",(IF(SUMIFS(#REF!,#REF!,A1047269)&gt;0,SUMIFS(#REF!,#REF!,A1047269),"."))/VLOOKUP("USD",'[1]Exchange Rates'!B$1:C$1048576,2,0),"Error with coding"))),"")</f>
        <v/>
      </c>
      <c r="U1047269" s="43" t="s">
        <v>63</v>
      </c>
      <c r="V1047269" s="34" t="s">
        <v>521</v>
      </c>
      <c r="W1047269" s="34" t="s">
        <v>513</v>
      </c>
      <c r="X1047269" s="37" t="s">
        <v>62</v>
      </c>
      <c r="Y1047269" s="37" t="s">
        <v>62</v>
      </c>
      <c r="Z1047269" s="43" t="n">
        <v>0</v>
      </c>
      <c r="AA1047269" s="43" t="n">
        <v>1</v>
      </c>
      <c r="AB1047269" s="5" t="n">
        <f aca="false">IF(AND(D1047269="Humanitarian", AE1047269&lt;&gt;"."), 1, 0)</f>
        <v>0</v>
      </c>
      <c r="AC1047269" s="5" t="n">
        <f aca="false">IF(OR(M1047269="undisclosed", M1047269="."), 0, IF(M1047269=N1047269, 1, 0))</f>
        <v>0</v>
      </c>
      <c r="AD1047269" s="5" t="n">
        <v>0</v>
      </c>
      <c r="AE1047269" s="37" t="s">
        <v>62</v>
      </c>
      <c r="AF1047269" s="12" t="str">
        <f aca="false">""</f>
        <v/>
      </c>
      <c r="AG1047269" s="36" t="n">
        <v>0</v>
      </c>
      <c r="AH1047269" s="43" t="s">
        <v>66</v>
      </c>
      <c r="AI1047269" s="43" t="s">
        <v>67</v>
      </c>
      <c r="AJ1047269" s="36" t="n">
        <v>1</v>
      </c>
      <c r="AK1047269" s="36" t="n">
        <v>16</v>
      </c>
      <c r="AL1047269" s="36" t="n">
        <v>0</v>
      </c>
      <c r="AM1047269" s="36" t="n">
        <f aca="false">IF(OR(AN1047269="2022-2023",AN1047269=2022), 1, 0)</f>
        <v>1</v>
      </c>
      <c r="AN1047269" s="36" t="s">
        <v>68</v>
      </c>
      <c r="AO1047269" s="36" t="n">
        <f aca="false">VLOOKUP($I1047269,'[1]Price List, Weapons &amp; Items'!B$1:F$1048576,5,0)</f>
        <v>0</v>
      </c>
      <c r="AP1047269" s="36" t="n">
        <f aca="false">IF(AND(AO1047269=1,M1047269="undisclosed")=TRUE(),1,0)</f>
        <v>0</v>
      </c>
      <c r="AQ1047269" s="36" t="n">
        <f aca="false">IF(AND(AO1047269=1,N1047269="undisclosed")=TRUE(),1,0)</f>
        <v>0</v>
      </c>
      <c r="AR1047269" s="36" t="n">
        <f aca="false">IFERROR(IF(SEARCH("ammuni",I1047269,1)&gt;0,1,0),0)</f>
        <v>1</v>
      </c>
      <c r="AS1047269" s="5" t="str">
        <f aca="false">VLOOKUP($I1047269,'[1]Price List, Weapons &amp; Items'!B$1:L$1048576,COLUMN('[1]Price List, Weapons &amp; Items'!$J$11)-1,0)</f>
        <v>Government information</v>
      </c>
      <c r="AT1047269" s="5" t="str">
        <f aca="false">IF(I1047269=".",".",VLOOKUP($I1047269,'[1]Price List, Weapons &amp; Items'!B$1:J$1048576,3,0))</f>
        <v>105mm tank ammunition</v>
      </c>
      <c r="AU1047269" s="13" t="str">
        <f aca="true">IF(AG1047269=1,(OFFSET(I1047269,0,0,COUNTIF(#REF!,A1047269),1)),"")</f>
        <v/>
      </c>
      <c r="AV1047269" s="5" t="str">
        <f aca="false">VLOOKUP($I1047269,'[1]Price List, Weapons &amp; Items'!B$1:L$1048576,COLUMN('[1]Price List, Weapons &amp; Items'!$L$11)-1,0)</f>
        <v>no price, 0 count</v>
      </c>
      <c r="AW1047269" s="5" t="n">
        <f aca="false">IF(U1047269="Yes",1,0)</f>
        <v>1</v>
      </c>
      <c r="AX1047269" s="5" t="n">
        <f aca="false">IF(D1047269="Military",IF(OR(IFERROR(SEARCH("equipment",E1047269,1),0)&gt;0,IFERROR(SEARCH("weapons",E1047269,1),0)&gt;0),1,0),0)</f>
        <v>1</v>
      </c>
      <c r="AY1047269" s="5" t="str">
        <f aca="false">IFERROR(IF(VALUE(TEXT(C1047269,"mm"))=IF(AK1047269&gt;12,AK1047269-12,AK1047269),".",IF(TEXT(C1047269,"mm")="01",".",1)),"Value is not in date format")</f>
        <v>.</v>
      </c>
      <c r="AZ1047269" s="5" t="str">
        <f aca="false">IF(AND(A1047269=A1047268,C1047269=C1047268)=TRUE(),IF(F1047269=F1047268,".","1"),".")</f>
        <v>.</v>
      </c>
      <c r="BA1047269" s="5" t="str">
        <f aca="false">IF(AND(_xlfn.ISFORMULA(R1047269),_xlfn.ISFORMULA(S1047269),_xlfn.ISFORMULA(T1047269))=TRUE(),".",1)</f>
        <v>.</v>
      </c>
      <c r="BB1047269" s="5" t="str">
        <f aca="false">IF(T1047269&lt;&gt;".",IF(T1047269&gt;S1047269,1,"."),".")</f>
        <v>.</v>
      </c>
      <c r="BC1047269" s="5" t="n">
        <f aca="false">IFERROR(VLOOKUP(B1047269,'[1]Share, Heavy Weapons to Ukraine'!B$1:AA$1048576,COLUMN('[1]Share, Heavy Weapons to Ukraine'!C1047278)-1,0),0)</f>
        <v>1</v>
      </c>
      <c r="BD1047269" s="5" t="n">
        <f aca="false">VLOOKUP(Sheet1!B1047269,'[1]Country Summary (€)'!B$1:F$1048576,COLUMN('[1]Country Summary (€)'!C1047279)-1,FALSE())</f>
        <v>0</v>
      </c>
      <c r="BE1047269" s="5" t="str">
        <f aca="false">IF(AND(AG1047269=1,D1047269="Military",H1047269&lt;&gt;"Not given")=TRUE(),IF(SUMIFS(#REF!,#REF!,A1047269)&gt;0,ABS((SUMIFS(#REF!,#REF!,A1047269)/VLOOKUP("USD",'[1]Exchange Rates'!B$1:C$1048576,2,0)))/S1047269,"."),".")</f>
        <v>.</v>
      </c>
      <c r="BF1047269" s="1" t="str">
        <f aca="false">IF(AND(AG1047269=1,D1047269="Military",H1047269&lt;&gt;"Not given")=TRUE(),IF(SUMIFS(#REF!,#REF!,A1047269)&gt;0,IF((ABS((SUMIFS(#REF!,#REF!,A1047269)/VLOOKUP("USD",'[1]Exchange Rates'!B$1:C$1048576,2,0)))/S1047269)&gt;1,(SUMIFS(#REF!,#REF!,A1047269)-S1047269)/S1047269,(S1047269-SUMIFS(#REF!,#REF!,A1047269))/SUMIFS(#REF!,#REF!,A1047269)),"."),".")</f>
        <v>.</v>
      </c>
      <c r="BG1047269" s="37"/>
      <c r="BH1047269" s="37"/>
      <c r="BI1047269" s="37"/>
      <c r="BJ1047269" s="37"/>
      <c r="BK1047269" s="37"/>
      <c r="BL1047269" s="37"/>
      <c r="BM1047269" s="37"/>
      <c r="BN1047269" s="37"/>
      <c r="BO1047269" s="37"/>
      <c r="BP1047269" s="37"/>
      <c r="BQ1047269" s="37"/>
      <c r="BR1047269" s="37"/>
      <c r="BS1047269" s="37"/>
      <c r="BT1047269" s="37"/>
      <c r="BU1047269" s="37"/>
      <c r="BV1047269" s="37"/>
      <c r="BW1047269" s="37"/>
      <c r="BX1047269" s="37"/>
    </row>
    <row r="1047270" customFormat="false" ht="15.75" hidden="false" customHeight="true" outlineLevel="0" collapsed="false">
      <c r="A1047270" s="37" t="s">
        <v>479</v>
      </c>
      <c r="B1047270" s="37" t="s">
        <v>57</v>
      </c>
      <c r="C1047270" s="92" t="n">
        <v>45020</v>
      </c>
      <c r="D1047270" s="37" t="s">
        <v>105</v>
      </c>
      <c r="E1047270" s="37" t="s">
        <v>370</v>
      </c>
      <c r="F1047270" s="37" t="s">
        <v>520</v>
      </c>
      <c r="G1047270" s="5" t="s">
        <v>61</v>
      </c>
      <c r="H1047270" s="39" t="n">
        <v>500000000</v>
      </c>
      <c r="I1047270" s="37" t="s">
        <v>484</v>
      </c>
      <c r="J1047270" s="7" t="str">
        <f aca="false">VLOOKUP($I1047270,'[1]Price List, Weapons &amp; Items'!B$1:C$1048576,2,0)</f>
        <v>Ammunition for heavy weapon</v>
      </c>
      <c r="K1047270" s="7" t="str">
        <f aca="false">IF(I1047270=".",I1047270,VLOOKUP($I1047270,'[1]Price List, Weapons &amp; Items'!B$1:D$1048576,3,0))</f>
        <v>ammunition</v>
      </c>
      <c r="L1047270" s="8" t="n">
        <f aca="false">VLOOKUP(I1047270,'[1]Price List, Weapons &amp; Items'!B$1:E$1048576,4,0)</f>
        <v>0</v>
      </c>
      <c r="M1047270" s="9" t="n">
        <v>419000</v>
      </c>
      <c r="N1047270" s="9" t="s">
        <v>166</v>
      </c>
      <c r="O1047270" s="9" t="n">
        <f aca="false">VLOOKUP($I1047270,'[1]Price List, Weapons &amp; Items'!B$1:G$1048576,6,0)</f>
        <v>140.58</v>
      </c>
      <c r="P1047270" s="6" t="str">
        <f aca="false">IF(TYPE(M1047270)=1,IF(TYPE(O1047270)=1,M1047270*O1047270,"No price"),".")</f>
        <v>No price</v>
      </c>
      <c r="Q1047270" s="6" t="str">
        <f aca="false">IF(TYPE(N1047270)=1,IF(TYPE(O1047270)=1,N1047270*O1047270,"No price"),".")</f>
        <v>.</v>
      </c>
      <c r="R1047270" s="6" t="str">
        <f aca="false">IF(AG1047270=1,IF(H1047270&lt;&gt;"Not given",H1047270,IF(TYPE(H1047270)=2,IF(SUMIFS(#REF!,#REF!,A1047270)&gt;0,SUMIFS(#REF!,#REF!,A1047270),"."),"Format error")),"")</f>
        <v/>
      </c>
      <c r="S1047270" s="6" t="str">
        <f aca="false">IF(AND(AG1047270=1,R1047270&lt;&gt;".")=TRUE(),R1047270/VLOOKUP(G1047270,'[1]Exchange Rates'!B$1:C$1048576,2,0),IF(R1047270=".",".",""))</f>
        <v/>
      </c>
      <c r="T1047270" s="6" t="str">
        <f aca="false">IF(AG1047270=1,IF(AI1047270="Value is not given at all",".",IF(AI1047270="Value is given by the source",S1047270,IF(AI1047270="Value is calculated with prices",(IF(SUMIFS(#REF!,#REF!,A1047270)&gt;0,SUMIFS(#REF!,#REF!,A1047270),"."))/VLOOKUP("USD",'[1]Exchange Rates'!B$1:C$1048576,2,0),"Error with coding"))),"")</f>
        <v/>
      </c>
      <c r="U1047270" s="43" t="s">
        <v>63</v>
      </c>
      <c r="V1047270" s="34" t="s">
        <v>521</v>
      </c>
      <c r="W1047270" s="34" t="s">
        <v>513</v>
      </c>
      <c r="X1047270" s="37" t="s">
        <v>62</v>
      </c>
      <c r="Y1047270" s="37" t="s">
        <v>62</v>
      </c>
      <c r="Z1047270" s="43" t="n">
        <v>0</v>
      </c>
      <c r="AA1047270" s="43" t="n">
        <v>1</v>
      </c>
      <c r="AB1047270" s="5" t="n">
        <f aca="false">IF(AND(D1047270="Humanitarian", AE1047270&lt;&gt;"."), 1, 0)</f>
        <v>0</v>
      </c>
      <c r="AC1047270" s="5" t="n">
        <f aca="false">IF(OR(M1047270="undisclosed", M1047270="."), 0, IF(M1047270=N1047270, 1, 0))</f>
        <v>0</v>
      </c>
      <c r="AD1047270" s="5" t="n">
        <v>0</v>
      </c>
      <c r="AE1047270" s="37" t="s">
        <v>62</v>
      </c>
      <c r="AF1047270" s="12" t="str">
        <f aca="false">""</f>
        <v/>
      </c>
      <c r="AG1047270" s="36" t="n">
        <v>0</v>
      </c>
      <c r="AH1047270" s="43" t="s">
        <v>66</v>
      </c>
      <c r="AI1047270" s="43" t="s">
        <v>67</v>
      </c>
      <c r="AJ1047270" s="36" t="n">
        <v>1</v>
      </c>
      <c r="AK1047270" s="36" t="n">
        <v>16</v>
      </c>
      <c r="AL1047270" s="36" t="n">
        <v>0</v>
      </c>
      <c r="AM1047270" s="36" t="n">
        <f aca="false">IF(OR(AN1047270="2022-2023",AN1047270=2022), 1, 0)</f>
        <v>1</v>
      </c>
      <c r="AN1047270" s="36" t="s">
        <v>68</v>
      </c>
      <c r="AO1047270" s="36" t="n">
        <f aca="false">VLOOKUP($I1047270,'[1]Price List, Weapons &amp; Items'!B$1:F$1048576,5,0)</f>
        <v>0</v>
      </c>
      <c r="AP1047270" s="36" t="n">
        <f aca="false">IF(AND(AO1047270=1,M1047270="undisclosed")=TRUE(),1,0)</f>
        <v>0</v>
      </c>
      <c r="AQ1047270" s="36" t="n">
        <f aca="false">IF(AND(AO1047270=1,N1047270="undisclosed")=TRUE(),1,0)</f>
        <v>0</v>
      </c>
      <c r="AR1047270" s="36" t="n">
        <f aca="false">IFERROR(IF(SEARCH("ammuni",I1047270,1)&gt;0,1,0),0)</f>
        <v>1</v>
      </c>
      <c r="AS1047270" s="5" t="str">
        <f aca="false">VLOOKUP($I1047270,'[1]Price List, Weapons &amp; Items'!B$1:L$1048576,COLUMN('[1]Price List, Weapons &amp; Items'!$J$11)-1,0)</f>
        <v>Military media (incl. websites)</v>
      </c>
      <c r="AT1047270" s="5" t="str">
        <f aca="false">IF(I1047270=".",".",VLOOKUP($I1047270,'[1]Price List, Weapons &amp; Items'!B$1:J$1048576,3,0))</f>
        <v>ammunition</v>
      </c>
      <c r="AU1047270" s="13" t="str">
        <f aca="true">IF(AG1047270=1,(OFFSET(I1047270,0,0,COUNTIF(#REF!,A1047270),1)),"")</f>
        <v/>
      </c>
      <c r="AV1047270" s="5" t="n">
        <f aca="false">VLOOKUP($I1047270,'[1]Price List, Weapons &amp; Items'!B$1:L$1048576,COLUMN('[1]Price List, Weapons &amp; Items'!$L$11)-1,0)</f>
        <v>0</v>
      </c>
      <c r="AW1047270" s="5" t="n">
        <f aca="false">IF(U1047270="Yes",1,0)</f>
        <v>1</v>
      </c>
      <c r="AX1047270" s="5" t="n">
        <f aca="false">IF(D1047270="Military",IF(OR(IFERROR(SEARCH("equipment",E1047270,1),0)&gt;0,IFERROR(SEARCH("weapons",E1047270,1),0)&gt;0),1,0),0)</f>
        <v>1</v>
      </c>
      <c r="AY1047270" s="5" t="str">
        <f aca="false">IFERROR(IF(VALUE(TEXT(C1047270,"mm"))=IF(AK1047270&gt;12,AK1047270-12,AK1047270),".",IF(TEXT(C1047270,"mm")="01",".",1)),"Value is not in date format")</f>
        <v>.</v>
      </c>
      <c r="AZ1047270" s="5" t="str">
        <f aca="false">IF(AND(A1047270=A1047269,C1047270=C1047269)=TRUE(),IF(F1047270=F1047269,".","1"),".")</f>
        <v>.</v>
      </c>
      <c r="BA1047270" s="5" t="str">
        <f aca="false">IF(AND(_xlfn.ISFORMULA(R1047270),_xlfn.ISFORMULA(S1047270),_xlfn.ISFORMULA(T1047270))=TRUE(),".",1)</f>
        <v>.</v>
      </c>
      <c r="BB1047270" s="5" t="str">
        <f aca="false">IF(T1047270&lt;&gt;".",IF(T1047270&gt;S1047270,1,"."),".")</f>
        <v>.</v>
      </c>
      <c r="BC1047270" s="5" t="n">
        <f aca="false">IFERROR(VLOOKUP(B1047270,'[1]Share, Heavy Weapons to Ukraine'!B$1:AA$1048576,COLUMN('[1]Share, Heavy Weapons to Ukraine'!C1047279)-1,0),0)</f>
        <v>1</v>
      </c>
      <c r="BD1047270" s="5" t="n">
        <f aca="false">VLOOKUP(Sheet1!B1047270,'[1]Country Summary (€)'!B$1:F$1048576,COLUMN('[1]Country Summary (€)'!C1047280)-1,FALSE())</f>
        <v>0</v>
      </c>
      <c r="BE1047270" s="5" t="str">
        <f aca="false">IF(AND(AG1047270=1,D1047270="Military",H1047270&lt;&gt;"Not given")=TRUE(),IF(SUMIFS(#REF!,#REF!,A1047270)&gt;0,ABS((SUMIFS(#REF!,#REF!,A1047270)/VLOOKUP("USD",'[1]Exchange Rates'!B$1:C$1048576,2,0)))/S1047270,"."),".")</f>
        <v>.</v>
      </c>
      <c r="BF1047270" s="1" t="str">
        <f aca="false">IF(AND(AG1047270=1,D1047270="Military",H1047270&lt;&gt;"Not given")=TRUE(),IF(SUMIFS(#REF!,#REF!,A1047270)&gt;0,IF((ABS((SUMIFS(#REF!,#REF!,A1047270)/VLOOKUP("USD",'[1]Exchange Rates'!B$1:C$1048576,2,0)))/S1047270)&gt;1,(SUMIFS(#REF!,#REF!,A1047270)-S1047270)/S1047270,(S1047270-SUMIFS(#REF!,#REF!,A1047270))/SUMIFS(#REF!,#REF!,A1047270)),"."),".")</f>
        <v>.</v>
      </c>
      <c r="BG1047270" s="37"/>
      <c r="BH1047270" s="37"/>
      <c r="BI1047270" s="37"/>
      <c r="BJ1047270" s="37"/>
      <c r="BK1047270" s="37"/>
      <c r="BL1047270" s="37"/>
      <c r="BM1047270" s="37"/>
      <c r="BN1047270" s="37"/>
      <c r="BO1047270" s="37"/>
      <c r="BP1047270" s="37"/>
      <c r="BQ1047270" s="37"/>
      <c r="BR1047270" s="37"/>
      <c r="BS1047270" s="37"/>
      <c r="BT1047270" s="37"/>
      <c r="BU1047270" s="37"/>
      <c r="BV1047270" s="37"/>
      <c r="BW1047270" s="37"/>
      <c r="BX1047270" s="37"/>
    </row>
    <row r="1047271" customFormat="false" ht="15.75" hidden="false" customHeight="true" outlineLevel="0" collapsed="false">
      <c r="A1047271" s="37" t="s">
        <v>479</v>
      </c>
      <c r="B1047271" s="37" t="s">
        <v>57</v>
      </c>
      <c r="C1047271" s="92" t="n">
        <v>45020</v>
      </c>
      <c r="D1047271" s="37" t="s">
        <v>105</v>
      </c>
      <c r="E1047271" s="37" t="s">
        <v>370</v>
      </c>
      <c r="F1047271" s="37" t="s">
        <v>520</v>
      </c>
      <c r="G1047271" s="5" t="s">
        <v>61</v>
      </c>
      <c r="H1047271" s="39" t="n">
        <v>500000000</v>
      </c>
      <c r="I1047271" s="37" t="s">
        <v>307</v>
      </c>
      <c r="J1047271" s="7" t="str">
        <f aca="false">VLOOKUP($I1047271,'[1]Price List, Weapons &amp; Items'!B$1:C$1048576,2,0)</f>
        <v>Ammunition for heavy weapon</v>
      </c>
      <c r="K1047271" s="7" t="str">
        <f aca="false">IF(I1047271=".",I1047271,VLOOKUP($I1047271,'[1]Price List, Weapons &amp; Items'!B$1:D$1048576,3,0))</f>
        <v>missile</v>
      </c>
      <c r="L1047271" s="8" t="n">
        <f aca="false">VLOOKUP(I1047271,'[1]Price List, Weapons &amp; Items'!B$1:E$1048576,4,0)</f>
        <v>0</v>
      </c>
      <c r="M1047271" s="9" t="n">
        <v>510</v>
      </c>
      <c r="N1047271" s="9" t="s">
        <v>166</v>
      </c>
      <c r="O1047271" s="9" t="n">
        <f aca="false">VLOOKUP($I1047271,'[1]Price List, Weapons &amp; Items'!B$1:G$1048576,6,0)</f>
        <v>9000</v>
      </c>
      <c r="P1047271" s="6" t="str">
        <f aca="false">IF(TYPE(M1047271)=1,IF(TYPE(O1047271)=1,M1047271*O1047271,"No price"),".")</f>
        <v>No price</v>
      </c>
      <c r="Q1047271" s="6" t="str">
        <f aca="false">IF(TYPE(N1047271)=1,IF(TYPE(O1047271)=1,N1047271*O1047271,"No price"),".")</f>
        <v>.</v>
      </c>
      <c r="R1047271" s="6" t="str">
        <f aca="false">IF(AG1047271=1,IF(H1047271&lt;&gt;"Not given",H1047271,IF(TYPE(H1047271)=2,IF(SUMIFS(#REF!,#REF!,A1047271)&gt;0,SUMIFS(#REF!,#REF!,A1047271),"."),"Format error")),"")</f>
        <v/>
      </c>
      <c r="S1047271" s="6" t="str">
        <f aca="false">IF(AND(AG1047271=1,R1047271&lt;&gt;".")=TRUE(),R1047271/VLOOKUP(G1047271,'[1]Exchange Rates'!B$1:C$1048576,2,0),IF(R1047271=".",".",""))</f>
        <v/>
      </c>
      <c r="T1047271" s="6" t="str">
        <f aca="false">IF(AG1047271=1,IF(AI1047271="Value is not given at all",".",IF(AI1047271="Value is given by the source",S1047271,IF(AI1047271="Value is calculated with prices",(IF(SUMIFS(#REF!,#REF!,A1047271)&gt;0,SUMIFS(#REF!,#REF!,A1047271),"."))/VLOOKUP("USD",'[1]Exchange Rates'!B$1:C$1048576,2,0),"Error with coding"))),"")</f>
        <v/>
      </c>
      <c r="U1047271" s="43" t="s">
        <v>63</v>
      </c>
      <c r="V1047271" s="34" t="s">
        <v>521</v>
      </c>
      <c r="W1047271" s="34" t="s">
        <v>513</v>
      </c>
      <c r="X1047271" s="37" t="s">
        <v>62</v>
      </c>
      <c r="Y1047271" s="37" t="s">
        <v>62</v>
      </c>
      <c r="Z1047271" s="43" t="n">
        <v>0</v>
      </c>
      <c r="AA1047271" s="43" t="n">
        <v>1</v>
      </c>
      <c r="AB1047271" s="5" t="n">
        <f aca="false">IF(AND(D1047271="Humanitarian", AE1047271&lt;&gt;"."), 1, 0)</f>
        <v>0</v>
      </c>
      <c r="AC1047271" s="5" t="n">
        <f aca="false">IF(OR(M1047271="undisclosed", M1047271="."), 0, IF(M1047271=N1047271, 1, 0))</f>
        <v>0</v>
      </c>
      <c r="AD1047271" s="5" t="n">
        <v>0</v>
      </c>
      <c r="AE1047271" s="37" t="s">
        <v>62</v>
      </c>
      <c r="AF1047271" s="12" t="str">
        <f aca="false">""</f>
        <v/>
      </c>
      <c r="AG1047271" s="36" t="n">
        <v>0</v>
      </c>
      <c r="AH1047271" s="43" t="s">
        <v>66</v>
      </c>
      <c r="AI1047271" s="43" t="s">
        <v>67</v>
      </c>
      <c r="AJ1047271" s="36" t="n">
        <v>1</v>
      </c>
      <c r="AK1047271" s="36" t="n">
        <v>16</v>
      </c>
      <c r="AL1047271" s="36" t="n">
        <v>0</v>
      </c>
      <c r="AM1047271" s="36" t="n">
        <f aca="false">IF(OR(AN1047271="2022-2023",AN1047271=2022), 1, 0)</f>
        <v>1</v>
      </c>
      <c r="AN1047271" s="36" t="s">
        <v>68</v>
      </c>
      <c r="AO1047271" s="36" t="n">
        <f aca="false">VLOOKUP($I1047271,'[1]Price List, Weapons &amp; Items'!B$1:F$1048576,5,0)</f>
        <v>0</v>
      </c>
      <c r="AP1047271" s="36" t="n">
        <f aca="false">IF(AND(AO1047271=1,M1047271="undisclosed")=TRUE(),1,0)</f>
        <v>0</v>
      </c>
      <c r="AQ1047271" s="36" t="n">
        <f aca="false">IF(AND(AO1047271=1,N1047271="undisclosed")=TRUE(),1,0)</f>
        <v>0</v>
      </c>
      <c r="AR1047271" s="36" t="n">
        <f aca="false">IFERROR(IF(SEARCH("ammuni",I1047271,1)&gt;0,1,0),0)</f>
        <v>0</v>
      </c>
      <c r="AS1047271" s="5" t="str">
        <f aca="false">VLOOKUP($I1047271,'[1]Price List, Weapons &amp; Items'!B$1:L$1048576,COLUMN('[1]Price List, Weapons &amp; Items'!$J$11)-1,0)</f>
        <v>Media reports (incl. social media)</v>
      </c>
      <c r="AT1047271" s="5" t="str">
        <f aca="false">IF(I1047271=".",".",VLOOKUP($I1047271,'[1]Price List, Weapons &amp; Items'!B$1:J$1048576,3,0))</f>
        <v>missile</v>
      </c>
      <c r="AU1047271" s="13" t="str">
        <f aca="true">IF(AG1047271=1,(OFFSET(I1047271,0,0,COUNTIF(#REF!,A1047271),1)),"")</f>
        <v/>
      </c>
      <c r="AV1047271" s="5" t="n">
        <f aca="false">VLOOKUP($I1047271,'[1]Price List, Weapons &amp; Items'!B$1:L$1048576,COLUMN('[1]Price List, Weapons &amp; Items'!$L$11)-1,0)</f>
        <v>0</v>
      </c>
      <c r="AW1047271" s="5" t="n">
        <f aca="false">IF(U1047271="Yes",1,0)</f>
        <v>1</v>
      </c>
      <c r="AX1047271" s="5" t="n">
        <f aca="false">IF(D1047271="Military",IF(OR(IFERROR(SEARCH("equipment",E1047271,1),0)&gt;0,IFERROR(SEARCH("weapons",E1047271,1),0)&gt;0),1,0),0)</f>
        <v>1</v>
      </c>
      <c r="AY1047271" s="5" t="str">
        <f aca="false">IFERROR(IF(VALUE(TEXT(C1047271,"mm"))=IF(AK1047271&gt;12,AK1047271-12,AK1047271),".",IF(TEXT(C1047271,"mm")="01",".",1)),"Value is not in date format")</f>
        <v>.</v>
      </c>
      <c r="AZ1047271" s="5" t="str">
        <f aca="false">IF(AND(A1047271=A1047270,C1047271=C1047270)=TRUE(),IF(F1047271=F1047270,".","1"),".")</f>
        <v>.</v>
      </c>
      <c r="BA1047271" s="5" t="str">
        <f aca="false">IF(AND(_xlfn.ISFORMULA(R1047271),_xlfn.ISFORMULA(S1047271),_xlfn.ISFORMULA(T1047271))=TRUE(),".",1)</f>
        <v>.</v>
      </c>
      <c r="BB1047271" s="5" t="str">
        <f aca="false">IF(T1047271&lt;&gt;".",IF(T1047271&gt;S1047271,1,"."),".")</f>
        <v>.</v>
      </c>
      <c r="BC1047271" s="5" t="n">
        <f aca="false">IFERROR(VLOOKUP(B1047271,'[1]Share, Heavy Weapons to Ukraine'!B$1:AA$1048576,COLUMN('[1]Share, Heavy Weapons to Ukraine'!C1047280)-1,0),0)</f>
        <v>1</v>
      </c>
      <c r="BD1047271" s="5" t="n">
        <f aca="false">VLOOKUP(Sheet1!B1047271,'[1]Country Summary (€)'!B$1:F$1048576,COLUMN('[1]Country Summary (€)'!C1047281)-1,FALSE())</f>
        <v>0</v>
      </c>
      <c r="BE1047271" s="5" t="str">
        <f aca="false">IF(AND(AG1047271=1,D1047271="Military",H1047271&lt;&gt;"Not given")=TRUE(),IF(SUMIFS(#REF!,#REF!,A1047271)&gt;0,ABS((SUMIFS(#REF!,#REF!,A1047271)/VLOOKUP("USD",'[1]Exchange Rates'!B$1:C$1048576,2,0)))/S1047271,"."),".")</f>
        <v>.</v>
      </c>
      <c r="BF1047271" s="1" t="str">
        <f aca="false">IF(AND(AG1047271=1,D1047271="Military",H1047271&lt;&gt;"Not given")=TRUE(),IF(SUMIFS(#REF!,#REF!,A1047271)&gt;0,IF((ABS((SUMIFS(#REF!,#REF!,A1047271)/VLOOKUP("USD",'[1]Exchange Rates'!B$1:C$1048576,2,0)))/S1047271)&gt;1,(SUMIFS(#REF!,#REF!,A1047271)-S1047271)/S1047271,(S1047271-SUMIFS(#REF!,#REF!,A1047271))/SUMIFS(#REF!,#REF!,A1047271)),"."),".")</f>
        <v>.</v>
      </c>
      <c r="BG1047271" s="37"/>
      <c r="BH1047271" s="37"/>
      <c r="BI1047271" s="37"/>
      <c r="BJ1047271" s="37"/>
      <c r="BK1047271" s="37"/>
      <c r="BL1047271" s="37"/>
      <c r="BM1047271" s="37"/>
      <c r="BN1047271" s="37"/>
      <c r="BO1047271" s="37"/>
      <c r="BP1047271" s="37"/>
      <c r="BQ1047271" s="37"/>
      <c r="BR1047271" s="37"/>
      <c r="BS1047271" s="37"/>
      <c r="BT1047271" s="37"/>
      <c r="BU1047271" s="37"/>
      <c r="BV1047271" s="37"/>
      <c r="BW1047271" s="37"/>
      <c r="BX1047271" s="37"/>
    </row>
    <row r="1047272" customFormat="false" ht="15.75" hidden="false" customHeight="true" outlineLevel="0" collapsed="false">
      <c r="A1047272" s="37" t="s">
        <v>479</v>
      </c>
      <c r="B1047272" s="37" t="s">
        <v>57</v>
      </c>
      <c r="C1047272" s="92" t="n">
        <v>45020</v>
      </c>
      <c r="D1047272" s="37" t="s">
        <v>105</v>
      </c>
      <c r="E1047272" s="37" t="s">
        <v>370</v>
      </c>
      <c r="F1047272" s="37" t="s">
        <v>520</v>
      </c>
      <c r="G1047272" s="5" t="s">
        <v>61</v>
      </c>
      <c r="H1047272" s="39" t="n">
        <v>500000000</v>
      </c>
      <c r="I1047272" s="1" t="s">
        <v>338</v>
      </c>
      <c r="J1047272" s="7" t="str">
        <f aca="false">VLOOKUP($I1047272,'[1]Price List, Weapons &amp; Items'!B$1:C$1048576,2,0)</f>
        <v>Ammunition for heavy weapon</v>
      </c>
      <c r="K1047272" s="7" t="str">
        <f aca="false">IF(I1047272=".",I1047272,VLOOKUP($I1047272,'[1]Price List, Weapons &amp; Items'!B$1:D$1048576,3,0))</f>
        <v>155mm howitzer ammunition</v>
      </c>
      <c r="L1047272" s="8" t="n">
        <f aca="false">VLOOKUP(I1047272,'[1]Price List, Weapons &amp; Items'!B$1:E$1048576,4,0)</f>
        <v>0</v>
      </c>
      <c r="M1047272" s="9" t="n">
        <v>6000</v>
      </c>
      <c r="N1047272" s="9" t="s">
        <v>166</v>
      </c>
      <c r="O1047272" s="9" t="n">
        <f aca="false">VLOOKUP($I1047272,'[1]Price List, Weapons &amp; Items'!B$1:G$1048576,6,0)</f>
        <v>98000</v>
      </c>
      <c r="P1047272" s="6" t="str">
        <f aca="false">IF(TYPE(M1047272)=1,IF(TYPE(O1047272)=1,M1047272*O1047272,"No price"),".")</f>
        <v>No price</v>
      </c>
      <c r="Q1047272" s="6" t="str">
        <f aca="false">IF(TYPE(N1047272)=1,IF(TYPE(O1047272)=1,N1047272*O1047272,"No price"),".")</f>
        <v>.</v>
      </c>
      <c r="R1047272" s="6" t="str">
        <f aca="false">IF(AG1047272=1,IF(H1047272&lt;&gt;"Not given",H1047272,IF(TYPE(H1047272)=2,IF(SUMIFS(#REF!,#REF!,A1047272)&gt;0,SUMIFS(#REF!,#REF!,A1047272),"."),"Format error")),"")</f>
        <v/>
      </c>
      <c r="S1047272" s="6" t="str">
        <f aca="false">IF(AND(AG1047272=1,R1047272&lt;&gt;".")=TRUE(),R1047272/VLOOKUP(G1047272,'[1]Exchange Rates'!B$1:C$1048576,2,0),IF(R1047272=".",".",""))</f>
        <v/>
      </c>
      <c r="T1047272" s="6" t="str">
        <f aca="false">IF(AG1047272=1,IF(AI1047272="Value is not given at all",".",IF(AI1047272="Value is given by the source",S1047272,IF(AI1047272="Value is calculated with prices",(IF(SUMIFS(#REF!,#REF!,A1047272)&gt;0,SUMIFS(#REF!,#REF!,A1047272),"."))/VLOOKUP("USD",'[1]Exchange Rates'!B$1:C$1048576,2,0),"Error with coding"))),"")</f>
        <v/>
      </c>
      <c r="U1047272" s="43" t="s">
        <v>63</v>
      </c>
      <c r="V1047272" s="34" t="s">
        <v>521</v>
      </c>
      <c r="W1047272" s="34" t="s">
        <v>513</v>
      </c>
      <c r="X1047272" s="37" t="s">
        <v>62</v>
      </c>
      <c r="Y1047272" s="37" t="s">
        <v>62</v>
      </c>
      <c r="Z1047272" s="43" t="n">
        <v>0</v>
      </c>
      <c r="AA1047272" s="43" t="n">
        <v>1</v>
      </c>
      <c r="AB1047272" s="5" t="n">
        <f aca="false">IF(AND(D1047272="Humanitarian", AE1047272&lt;&gt;"."), 1, 0)</f>
        <v>0</v>
      </c>
      <c r="AC1047272" s="5" t="n">
        <f aca="false">IF(OR(M1047272="undisclosed", M1047272="."), 0, IF(M1047272=N1047272, 1, 0))</f>
        <v>0</v>
      </c>
      <c r="AD1047272" s="5" t="n">
        <v>0</v>
      </c>
      <c r="AE1047272" s="37" t="s">
        <v>62</v>
      </c>
      <c r="AF1047272" s="12" t="str">
        <f aca="false">""</f>
        <v/>
      </c>
      <c r="AG1047272" s="36" t="n">
        <v>0</v>
      </c>
      <c r="AH1047272" s="43" t="s">
        <v>66</v>
      </c>
      <c r="AI1047272" s="43" t="s">
        <v>67</v>
      </c>
      <c r="AJ1047272" s="36" t="n">
        <v>1</v>
      </c>
      <c r="AK1047272" s="36" t="n">
        <v>16</v>
      </c>
      <c r="AL1047272" s="36" t="n">
        <v>0</v>
      </c>
      <c r="AM1047272" s="36" t="n">
        <f aca="false">IF(OR(AN1047272="2022-2023",AN1047272=2022), 1, 0)</f>
        <v>1</v>
      </c>
      <c r="AN1047272" s="36" t="s">
        <v>68</v>
      </c>
      <c r="AO1047272" s="36" t="n">
        <f aca="false">VLOOKUP($I1047272,'[1]Price List, Weapons &amp; Items'!B$1:F$1048576,5,0)</f>
        <v>1</v>
      </c>
      <c r="AP1047272" s="36" t="n">
        <f aca="false">IF(AND(AO1047272=1,M1047272="undisclosed")=TRUE(),1,0)</f>
        <v>0</v>
      </c>
      <c r="AQ1047272" s="36" t="n">
        <f aca="false">IF(AND(AO1047272=1,N1047272="undisclosed")=TRUE(),1,0)</f>
        <v>1</v>
      </c>
      <c r="AR1047272" s="36" t="n">
        <f aca="false">IFERROR(IF(SEARCH("ammuni",I1047272,1)&gt;0,1,0),0)</f>
        <v>0</v>
      </c>
      <c r="AS1047272" s="5" t="str">
        <f aca="false">VLOOKUP($I1047272,'[1]Price List, Weapons &amp; Items'!B$1:L$1048576,COLUMN('[1]Price List, Weapons &amp; Items'!$J$11)-1,0)</f>
        <v>Government information</v>
      </c>
      <c r="AT1047272" s="5" t="str">
        <f aca="false">IF(I1047272=".",".",VLOOKUP($I1047272,'[1]Price List, Weapons &amp; Items'!B$1:J$1048576,3,0))</f>
        <v>155mm howitzer ammunition</v>
      </c>
      <c r="AU1047272" s="13" t="str">
        <f aca="true">IF(AG1047272=1,(OFFSET(I1047272,0,0,COUNTIF(#REF!,A1047272),1)),"")</f>
        <v/>
      </c>
      <c r="AV1047272" s="5" t="n">
        <f aca="false">VLOOKUP($I1047272,'[1]Price List, Weapons &amp; Items'!B$1:L$1048576,COLUMN('[1]Price List, Weapons &amp; Items'!$L$11)-1,0)</f>
        <v>0</v>
      </c>
      <c r="AW1047272" s="5" t="n">
        <f aca="false">IF(U1047272="Yes",1,0)</f>
        <v>1</v>
      </c>
      <c r="AX1047272" s="5" t="n">
        <f aca="false">IF(D1047272="Military",IF(OR(IFERROR(SEARCH("equipment",E1047272,1),0)&gt;0,IFERROR(SEARCH("weapons",E1047272,1),0)&gt;0),1,0),0)</f>
        <v>1</v>
      </c>
      <c r="AY1047272" s="5" t="str">
        <f aca="false">IFERROR(IF(VALUE(TEXT(C1047272,"mm"))=IF(AK1047272&gt;12,AK1047272-12,AK1047272),".",IF(TEXT(C1047272,"mm")="01",".",1)),"Value is not in date format")</f>
        <v>.</v>
      </c>
      <c r="AZ1047272" s="5" t="str">
        <f aca="false">IF(AND(A1047272=A1047271,C1047272=C1047271)=TRUE(),IF(F1047272=F1047271,".","1"),".")</f>
        <v>.</v>
      </c>
      <c r="BA1047272" s="5" t="str">
        <f aca="false">IF(AND(_xlfn.ISFORMULA(R1047272),_xlfn.ISFORMULA(S1047272),_xlfn.ISFORMULA(T1047272))=TRUE(),".",1)</f>
        <v>.</v>
      </c>
      <c r="BB1047272" s="5" t="str">
        <f aca="false">IF(T1047272&lt;&gt;".",IF(T1047272&gt;S1047272,1,"."),".")</f>
        <v>.</v>
      </c>
      <c r="BC1047272" s="5" t="n">
        <f aca="false">IFERROR(VLOOKUP(B1047272,'[1]Share, Heavy Weapons to Ukraine'!B$1:AA$1048576,COLUMN('[1]Share, Heavy Weapons to Ukraine'!C1047281)-1,0),0)</f>
        <v>1</v>
      </c>
      <c r="BD1047272" s="5" t="n">
        <f aca="false">VLOOKUP(Sheet1!B1047272,'[1]Country Summary (€)'!B$1:F$1048576,COLUMN('[1]Country Summary (€)'!C1047282)-1,FALSE())</f>
        <v>0</v>
      </c>
      <c r="BE1047272" s="5" t="str">
        <f aca="false">IF(AND(AG1047272=1,D1047272="Military",H1047272&lt;&gt;"Not given")=TRUE(),IF(SUMIFS(#REF!,#REF!,A1047272)&gt;0,ABS((SUMIFS(#REF!,#REF!,A1047272)/VLOOKUP("USD",'[1]Exchange Rates'!B$1:C$1048576,2,0)))/S1047272,"."),".")</f>
        <v>.</v>
      </c>
      <c r="BF1047272" s="1" t="str">
        <f aca="false">IF(AND(AG1047272=1,D1047272="Military",H1047272&lt;&gt;"Not given")=TRUE(),IF(SUMIFS(#REF!,#REF!,A1047272)&gt;0,IF((ABS((SUMIFS(#REF!,#REF!,A1047272)/VLOOKUP("USD",'[1]Exchange Rates'!B$1:C$1048576,2,0)))/S1047272)&gt;1,(SUMIFS(#REF!,#REF!,A1047272)-S1047272)/S1047272,(S1047272-SUMIFS(#REF!,#REF!,A1047272))/SUMIFS(#REF!,#REF!,A1047272)),"."),".")</f>
        <v>.</v>
      </c>
      <c r="BG1047272" s="37"/>
      <c r="BH1047272" s="37"/>
      <c r="BI1047272" s="37"/>
      <c r="BJ1047272" s="37"/>
      <c r="BK1047272" s="37"/>
      <c r="BL1047272" s="37"/>
      <c r="BM1047272" s="37"/>
      <c r="BN1047272" s="37"/>
      <c r="BO1047272" s="37"/>
      <c r="BP1047272" s="37"/>
      <c r="BQ1047272" s="37"/>
      <c r="BR1047272" s="37"/>
      <c r="BS1047272" s="37"/>
      <c r="BT1047272" s="37"/>
      <c r="BU1047272" s="37"/>
      <c r="BV1047272" s="37"/>
      <c r="BW1047272" s="37"/>
      <c r="BX1047272" s="37"/>
    </row>
    <row r="1047273" customFormat="false" ht="15.75" hidden="false" customHeight="true" outlineLevel="0" collapsed="false">
      <c r="A1047273" s="37" t="s">
        <v>479</v>
      </c>
      <c r="B1047273" s="37" t="s">
        <v>57</v>
      </c>
      <c r="C1047273" s="92" t="n">
        <v>45020</v>
      </c>
      <c r="D1047273" s="37" t="s">
        <v>105</v>
      </c>
      <c r="E1047273" s="37" t="s">
        <v>370</v>
      </c>
      <c r="F1047273" s="37" t="s">
        <v>520</v>
      </c>
      <c r="G1047273" s="5" t="s">
        <v>61</v>
      </c>
      <c r="H1047273" s="39" t="n">
        <v>500000000</v>
      </c>
      <c r="I1047273" s="37" t="s">
        <v>340</v>
      </c>
      <c r="J1047273" s="7" t="str">
        <f aca="false">VLOOKUP($I1047273,'[1]Price List, Weapons &amp; Items'!B$1:C$1048576,2,0)</f>
        <v>Light armaments &amp; infantry</v>
      </c>
      <c r="K1047273" s="7" t="str">
        <f aca="false">IF(I1047273=".",I1047273,VLOOKUP($I1047273,'[1]Price List, Weapons &amp; Items'!B$1:D$1048576,3,0))</f>
        <v>Light Anti-armor Weapon (LAW)</v>
      </c>
      <c r="L1047273" s="8" t="n">
        <f aca="false">VLOOKUP(I1047273,'[1]Price List, Weapons &amp; Items'!B$1:E$1048576,4,0)</f>
        <v>0</v>
      </c>
      <c r="M1047273" s="9" t="n">
        <v>400</v>
      </c>
      <c r="N1047273" s="9" t="s">
        <v>166</v>
      </c>
      <c r="O1047273" s="9" t="n">
        <f aca="false">VLOOKUP($I1047273,'[1]Price List, Weapons &amp; Items'!B$1:G$1048576,6,0)</f>
        <v>2099</v>
      </c>
      <c r="P1047273" s="6" t="str">
        <f aca="false">IF(TYPE(M1047273)=1,IF(TYPE(O1047273)=1,M1047273*O1047273,"No price"),".")</f>
        <v>No price</v>
      </c>
      <c r="Q1047273" s="6" t="str">
        <f aca="false">IF(TYPE(N1047273)=1,IF(TYPE(O1047273)=1,N1047273*O1047273,"No price"),".")</f>
        <v>.</v>
      </c>
      <c r="R1047273" s="6" t="str">
        <f aca="false">IF(AG1047273=1,IF(H1047273&lt;&gt;"Not given",H1047273,IF(TYPE(H1047273)=2,IF(SUMIFS(#REF!,#REF!,A1047273)&gt;0,SUMIFS(#REF!,#REF!,A1047273),"."),"Format error")),"")</f>
        <v/>
      </c>
      <c r="S1047273" s="6" t="str">
        <f aca="false">IF(AND(AG1047273=1,R1047273&lt;&gt;".")=TRUE(),R1047273/VLOOKUP(G1047273,'[1]Exchange Rates'!B$1:C$1048576,2,0),IF(R1047273=".",".",""))</f>
        <v/>
      </c>
      <c r="T1047273" s="6" t="str">
        <f aca="false">IF(AG1047273=1,IF(AI1047273="Value is not given at all",".",IF(AI1047273="Value is given by the source",S1047273,IF(AI1047273="Value is calculated with prices",(IF(SUMIFS(#REF!,#REF!,A1047273)&gt;0,SUMIFS(#REF!,#REF!,A1047273),"."))/VLOOKUP("USD",'[1]Exchange Rates'!B$1:C$1048576,2,0),"Error with coding"))),"")</f>
        <v/>
      </c>
      <c r="U1047273" s="43" t="s">
        <v>63</v>
      </c>
      <c r="V1047273" s="34" t="s">
        <v>521</v>
      </c>
      <c r="W1047273" s="34" t="s">
        <v>513</v>
      </c>
      <c r="X1047273" s="37" t="s">
        <v>62</v>
      </c>
      <c r="Y1047273" s="37" t="s">
        <v>62</v>
      </c>
      <c r="Z1047273" s="43" t="n">
        <v>0</v>
      </c>
      <c r="AA1047273" s="43" t="n">
        <v>1</v>
      </c>
      <c r="AB1047273" s="5" t="n">
        <f aca="false">IF(AND(D1047273="Humanitarian", AE1047273&lt;&gt;"."), 1, 0)</f>
        <v>0</v>
      </c>
      <c r="AC1047273" s="5" t="n">
        <f aca="false">IF(OR(M1047273="undisclosed", M1047273="."), 0, IF(M1047273=N1047273, 1, 0))</f>
        <v>0</v>
      </c>
      <c r="AD1047273" s="5" t="n">
        <v>0</v>
      </c>
      <c r="AE1047273" s="37" t="s">
        <v>62</v>
      </c>
      <c r="AF1047273" s="12" t="str">
        <f aca="false">""</f>
        <v/>
      </c>
      <c r="AG1047273" s="36" t="n">
        <v>0</v>
      </c>
      <c r="AH1047273" s="43" t="s">
        <v>66</v>
      </c>
      <c r="AI1047273" s="43" t="s">
        <v>67</v>
      </c>
      <c r="AJ1047273" s="36" t="n">
        <v>1</v>
      </c>
      <c r="AK1047273" s="36" t="n">
        <v>16</v>
      </c>
      <c r="AL1047273" s="36" t="n">
        <v>0</v>
      </c>
      <c r="AM1047273" s="36" t="n">
        <f aca="false">IF(OR(AN1047273="2022-2023",AN1047273=2022), 1, 0)</f>
        <v>1</v>
      </c>
      <c r="AN1047273" s="36" t="s">
        <v>68</v>
      </c>
      <c r="AO1047273" s="36" t="n">
        <f aca="false">VLOOKUP($I1047273,'[1]Price List, Weapons &amp; Items'!B$1:F$1048576,5,0)</f>
        <v>0</v>
      </c>
      <c r="AP1047273" s="36" t="n">
        <f aca="false">IF(AND(AO1047273=1,M1047273="undisclosed")=TRUE(),1,0)</f>
        <v>0</v>
      </c>
      <c r="AQ1047273" s="36" t="n">
        <f aca="false">IF(AND(AO1047273=1,N1047273="undisclosed")=TRUE(),1,0)</f>
        <v>0</v>
      </c>
      <c r="AR1047273" s="36" t="n">
        <f aca="false">IFERROR(IF(SEARCH("ammuni",I1047273,1)&gt;0,1,0),0)</f>
        <v>0</v>
      </c>
      <c r="AS1047273" s="5" t="str">
        <f aca="false">VLOOKUP($I1047273,'[1]Price List, Weapons &amp; Items'!B$1:L$1048576,COLUMN('[1]Price List, Weapons &amp; Items'!$J$11)-1,0)</f>
        <v>Media reports (incl. social media)</v>
      </c>
      <c r="AT1047273" s="5" t="str">
        <f aca="false">IF(I1047273=".",".",VLOOKUP($I1047273,'[1]Price List, Weapons &amp; Items'!B$1:J$1048576,3,0))</f>
        <v>Light Anti-armor Weapon (LAW)</v>
      </c>
      <c r="AU1047273" s="13" t="str">
        <f aca="true">IF(AG1047273=1,(OFFSET(I1047273,0,0,COUNTIF(#REF!,A1047273),1)),"")</f>
        <v/>
      </c>
      <c r="AV1047273" s="5" t="n">
        <f aca="false">VLOOKUP($I1047273,'[1]Price List, Weapons &amp; Items'!B$1:L$1048576,COLUMN('[1]Price List, Weapons &amp; Items'!$L$11)-1,0)</f>
        <v>0</v>
      </c>
      <c r="AW1047273" s="5" t="n">
        <f aca="false">IF(U1047273="Yes",1,0)</f>
        <v>1</v>
      </c>
      <c r="AX1047273" s="5" t="n">
        <f aca="false">IF(D1047273="Military",IF(OR(IFERROR(SEARCH("equipment",E1047273,1),0)&gt;0,IFERROR(SEARCH("weapons",E1047273,1),0)&gt;0),1,0),0)</f>
        <v>1</v>
      </c>
      <c r="AY1047273" s="5" t="str">
        <f aca="false">IFERROR(IF(VALUE(TEXT(C1047273,"mm"))=IF(AK1047273&gt;12,AK1047273-12,AK1047273),".",IF(TEXT(C1047273,"mm")="01",".",1)),"Value is not in date format")</f>
        <v>.</v>
      </c>
      <c r="AZ1047273" s="5" t="str">
        <f aca="false">IF(AND(A1047273=A1047272,C1047273=C1047272)=TRUE(),IF(F1047273=F1047272,".","1"),".")</f>
        <v>.</v>
      </c>
      <c r="BA1047273" s="5" t="str">
        <f aca="false">IF(AND(_xlfn.ISFORMULA(R1047273),_xlfn.ISFORMULA(S1047273),_xlfn.ISFORMULA(T1047273))=TRUE(),".",1)</f>
        <v>.</v>
      </c>
      <c r="BB1047273" s="5" t="str">
        <f aca="false">IF(T1047273&lt;&gt;".",IF(T1047273&gt;S1047273,1,"."),".")</f>
        <v>.</v>
      </c>
      <c r="BC1047273" s="5" t="n">
        <f aca="false">IFERROR(VLOOKUP(B1047273,'[1]Share, Heavy Weapons to Ukraine'!B$1:AA$1048576,COLUMN('[1]Share, Heavy Weapons to Ukraine'!C1047282)-1,0),0)</f>
        <v>1</v>
      </c>
      <c r="BD1047273" s="5" t="n">
        <f aca="false">VLOOKUP(Sheet1!B1047273,'[1]Country Summary (€)'!B$1:F$1048576,COLUMN('[1]Country Summary (€)'!C1047283)-1,FALSE())</f>
        <v>0</v>
      </c>
      <c r="BE1047273" s="5" t="str">
        <f aca="false">IF(AND(AG1047273=1,D1047273="Military",H1047273&lt;&gt;"Not given")=TRUE(),IF(SUMIFS(#REF!,#REF!,A1047273)&gt;0,ABS((SUMIFS(#REF!,#REF!,A1047273)/VLOOKUP("USD",'[1]Exchange Rates'!B$1:C$1048576,2,0)))/S1047273,"."),".")</f>
        <v>.</v>
      </c>
      <c r="BF1047273" s="1" t="str">
        <f aca="false">IF(AND(AG1047273=1,D1047273="Military",H1047273&lt;&gt;"Not given")=TRUE(),IF(SUMIFS(#REF!,#REF!,A1047273)&gt;0,IF((ABS((SUMIFS(#REF!,#REF!,A1047273)/VLOOKUP("USD",'[1]Exchange Rates'!B$1:C$1048576,2,0)))/S1047273)&gt;1,(SUMIFS(#REF!,#REF!,A1047273)-S1047273)/S1047273,(S1047273-SUMIFS(#REF!,#REF!,A1047273))/SUMIFS(#REF!,#REF!,A1047273)),"."),".")</f>
        <v>.</v>
      </c>
      <c r="BG1047273" s="37"/>
      <c r="BH1047273" s="37"/>
      <c r="BI1047273" s="37"/>
      <c r="BJ1047273" s="37"/>
      <c r="BK1047273" s="37"/>
      <c r="BL1047273" s="37"/>
      <c r="BM1047273" s="37"/>
      <c r="BN1047273" s="37"/>
      <c r="BO1047273" s="37"/>
      <c r="BP1047273" s="37"/>
      <c r="BQ1047273" s="37"/>
      <c r="BR1047273" s="37"/>
      <c r="BS1047273" s="37"/>
      <c r="BT1047273" s="37"/>
      <c r="BU1047273" s="37"/>
      <c r="BV1047273" s="37"/>
      <c r="BW1047273" s="37"/>
      <c r="BX1047273" s="37"/>
    </row>
    <row r="1047274" customFormat="false" ht="15.75" hidden="false" customHeight="true" outlineLevel="0" collapsed="false">
      <c r="A1047274" s="37" t="s">
        <v>479</v>
      </c>
      <c r="B1047274" s="37" t="s">
        <v>57</v>
      </c>
      <c r="C1047274" s="92" t="n">
        <v>45020</v>
      </c>
      <c r="D1047274" s="37" t="s">
        <v>105</v>
      </c>
      <c r="E1047274" s="37" t="s">
        <v>370</v>
      </c>
      <c r="F1047274" s="37" t="s">
        <v>520</v>
      </c>
      <c r="G1047274" s="5" t="s">
        <v>61</v>
      </c>
      <c r="H1047274" s="39" t="n">
        <v>500000000</v>
      </c>
      <c r="I1047274" s="37" t="s">
        <v>135</v>
      </c>
      <c r="J1047274" s="7" t="str">
        <f aca="false">VLOOKUP($I1047274,'[1]Price List, Weapons &amp; Items'!B$1:C$1048576,2,0)</f>
        <v>Ammunition for light infantry</v>
      </c>
      <c r="K1047274" s="7" t="str">
        <f aca="false">IF(I1047274=".",I1047274,VLOOKUP($I1047274,'[1]Price List, Weapons &amp; Items'!B$1:D$1048576,3,0))</f>
        <v>Small Arms and Light Weapons (SALW) ammunition</v>
      </c>
      <c r="L1047274" s="8" t="n">
        <f aca="false">VLOOKUP(I1047274,'[1]Price List, Weapons &amp; Items'!B$1:E$1048576,4,0)</f>
        <v>0</v>
      </c>
      <c r="M1047274" s="9" t="n">
        <v>200000</v>
      </c>
      <c r="N1047274" s="9" t="s">
        <v>166</v>
      </c>
      <c r="O1047274" s="9" t="n">
        <f aca="false">VLOOKUP($I1047274,'[1]Price List, Weapons &amp; Items'!B$1:G$1048576,6,0)</f>
        <v>5</v>
      </c>
      <c r="P1047274" s="6" t="str">
        <f aca="false">IF(TYPE(M1047274)=1,IF(TYPE(O1047274)=1,M1047274*O1047274,"No price"),".")</f>
        <v>No price</v>
      </c>
      <c r="Q1047274" s="6" t="str">
        <f aca="false">IF(TYPE(N1047274)=1,IF(TYPE(O1047274)=1,N1047274*O1047274,"No price"),".")</f>
        <v>.</v>
      </c>
      <c r="R1047274" s="6" t="str">
        <f aca="false">IF(AG1047274=1,IF(H1047274&lt;&gt;"Not given",H1047274,IF(TYPE(H1047274)=2,IF(SUMIFS(#REF!,#REF!,A1047274)&gt;0,SUMIFS(#REF!,#REF!,A1047274),"."),"Format error")),"")</f>
        <v/>
      </c>
      <c r="S1047274" s="6" t="str">
        <f aca="false">IF(AND(AG1047274=1,R1047274&lt;&gt;".")=TRUE(),R1047274/VLOOKUP(G1047274,'[1]Exchange Rates'!B$1:C$1048576,2,0),IF(R1047274=".",".",""))</f>
        <v/>
      </c>
      <c r="T1047274" s="6" t="str">
        <f aca="false">IF(AG1047274=1,IF(AI1047274="Value is not given at all",".",IF(AI1047274="Value is given by the source",S1047274,IF(AI1047274="Value is calculated with prices",(IF(SUMIFS(#REF!,#REF!,A1047274)&gt;0,SUMIFS(#REF!,#REF!,A1047274),"."))/VLOOKUP("USD",'[1]Exchange Rates'!B$1:C$1048576,2,0),"Error with coding"))),"")</f>
        <v/>
      </c>
      <c r="U1047274" s="43" t="s">
        <v>63</v>
      </c>
      <c r="V1047274" s="34" t="s">
        <v>521</v>
      </c>
      <c r="W1047274" s="34" t="s">
        <v>513</v>
      </c>
      <c r="X1047274" s="37" t="s">
        <v>62</v>
      </c>
      <c r="Y1047274" s="37" t="s">
        <v>62</v>
      </c>
      <c r="Z1047274" s="43" t="n">
        <v>0</v>
      </c>
      <c r="AA1047274" s="43" t="n">
        <v>1</v>
      </c>
      <c r="AB1047274" s="5" t="n">
        <f aca="false">IF(AND(D1047274="Humanitarian", AE1047274&lt;&gt;"."), 1, 0)</f>
        <v>0</v>
      </c>
      <c r="AC1047274" s="5" t="n">
        <f aca="false">IF(OR(M1047274="undisclosed", M1047274="."), 0, IF(M1047274=N1047274, 1, 0))</f>
        <v>0</v>
      </c>
      <c r="AD1047274" s="5" t="n">
        <v>0</v>
      </c>
      <c r="AE1047274" s="37" t="s">
        <v>62</v>
      </c>
      <c r="AF1047274" s="12" t="str">
        <f aca="false">""</f>
        <v/>
      </c>
      <c r="AG1047274" s="36" t="n">
        <v>0</v>
      </c>
      <c r="AH1047274" s="43" t="s">
        <v>66</v>
      </c>
      <c r="AI1047274" s="43" t="s">
        <v>67</v>
      </c>
      <c r="AJ1047274" s="36" t="n">
        <v>1</v>
      </c>
      <c r="AK1047274" s="36" t="n">
        <v>16</v>
      </c>
      <c r="AL1047274" s="36" t="n">
        <v>0</v>
      </c>
      <c r="AM1047274" s="36" t="n">
        <f aca="false">IF(OR(AN1047274="2022-2023",AN1047274=2022), 1, 0)</f>
        <v>1</v>
      </c>
      <c r="AN1047274" s="36" t="s">
        <v>68</v>
      </c>
      <c r="AO1047274" s="36" t="n">
        <f aca="false">VLOOKUP($I1047274,'[1]Price List, Weapons &amp; Items'!B$1:F$1048576,5,0)</f>
        <v>0</v>
      </c>
      <c r="AP1047274" s="36" t="n">
        <f aca="false">IF(AND(AO1047274=1,M1047274="undisclosed")=TRUE(),1,0)</f>
        <v>0</v>
      </c>
      <c r="AQ1047274" s="36" t="n">
        <f aca="false">IF(AND(AO1047274=1,N1047274="undisclosed")=TRUE(),1,0)</f>
        <v>0</v>
      </c>
      <c r="AR1047274" s="36" t="n">
        <f aca="false">IFERROR(IF(SEARCH("ammuni",I1047274,1)&gt;0,1,0),0)</f>
        <v>1</v>
      </c>
      <c r="AS1047274" s="5" t="str">
        <f aca="false">VLOOKUP($I1047274,'[1]Price List, Weapons &amp; Items'!B$1:L$1048576,COLUMN('[1]Price List, Weapons &amp; Items'!$J$11)-1,0)</f>
        <v>Miscellaneous</v>
      </c>
      <c r="AT1047274" s="5" t="str">
        <f aca="false">IF(I1047274=".",".",VLOOKUP($I1047274,'[1]Price List, Weapons &amp; Items'!B$1:J$1048576,3,0))</f>
        <v>Small Arms and Light Weapons (SALW) ammunition</v>
      </c>
      <c r="AU1047274" s="13" t="str">
        <f aca="true">IF(AG1047274=1,(OFFSET(I1047274,0,0,COUNTIF(#REF!,A1047274),1)),"")</f>
        <v/>
      </c>
      <c r="AV1047274" s="5" t="n">
        <f aca="false">VLOOKUP($I1047274,'[1]Price List, Weapons &amp; Items'!B$1:L$1048576,COLUMN('[1]Price List, Weapons &amp; Items'!$L$11)-1,0)</f>
        <v>0</v>
      </c>
      <c r="AW1047274" s="5" t="n">
        <f aca="false">IF(U1047274="Yes",1,0)</f>
        <v>1</v>
      </c>
      <c r="AX1047274" s="5" t="n">
        <f aca="false">IF(D1047274="Military",IF(OR(IFERROR(SEARCH("equipment",E1047274,1),0)&gt;0,IFERROR(SEARCH("weapons",E1047274,1),0)&gt;0),1,0),0)</f>
        <v>1</v>
      </c>
      <c r="AY1047274" s="5" t="str">
        <f aca="false">IFERROR(IF(VALUE(TEXT(C1047274,"mm"))=IF(AK1047274&gt;12,AK1047274-12,AK1047274),".",IF(TEXT(C1047274,"mm")="01",".",1)),"Value is not in date format")</f>
        <v>.</v>
      </c>
      <c r="AZ1047274" s="5" t="str">
        <f aca="false">IF(AND(A1047274=A1047273,C1047274=C1047273)=TRUE(),IF(F1047274=F1047273,".","1"),".")</f>
        <v>.</v>
      </c>
      <c r="BA1047274" s="5" t="str">
        <f aca="false">IF(AND(_xlfn.ISFORMULA(R1047274),_xlfn.ISFORMULA(S1047274),_xlfn.ISFORMULA(T1047274))=TRUE(),".",1)</f>
        <v>.</v>
      </c>
      <c r="BB1047274" s="5" t="str">
        <f aca="false">IF(T1047274&lt;&gt;".",IF(T1047274&gt;S1047274,1,"."),".")</f>
        <v>.</v>
      </c>
      <c r="BC1047274" s="5" t="n">
        <f aca="false">IFERROR(VLOOKUP(B1047274,'[1]Share, Heavy Weapons to Ukraine'!B$1:AA$1048576,COLUMN('[1]Share, Heavy Weapons to Ukraine'!C1047283)-1,0),0)</f>
        <v>1</v>
      </c>
      <c r="BD1047274" s="5" t="n">
        <f aca="false">VLOOKUP(Sheet1!B1047274,'[1]Country Summary (€)'!B$1:F$1048576,COLUMN('[1]Country Summary (€)'!C1047284)-1,FALSE())</f>
        <v>0</v>
      </c>
      <c r="BE1047274" s="5" t="str">
        <f aca="false">IF(AND(AG1047274=1,D1047274="Military",H1047274&lt;&gt;"Not given")=TRUE(),IF(SUMIFS(#REF!,#REF!,A1047274)&gt;0,ABS((SUMIFS(#REF!,#REF!,A1047274)/VLOOKUP("USD",'[1]Exchange Rates'!B$1:C$1048576,2,0)))/S1047274,"."),".")</f>
        <v>.</v>
      </c>
      <c r="BF1047274" s="1" t="str">
        <f aca="false">IF(AND(AG1047274=1,D1047274="Military",H1047274&lt;&gt;"Not given")=TRUE(),IF(SUMIFS(#REF!,#REF!,A1047274)&gt;0,IF((ABS((SUMIFS(#REF!,#REF!,A1047274)/VLOOKUP("USD",'[1]Exchange Rates'!B$1:C$1048576,2,0)))/S1047274)&gt;1,(SUMIFS(#REF!,#REF!,A1047274)-S1047274)/S1047274,(S1047274-SUMIFS(#REF!,#REF!,A1047274))/SUMIFS(#REF!,#REF!,A1047274)),"."),".")</f>
        <v>.</v>
      </c>
      <c r="BG1047274" s="37"/>
      <c r="BH1047274" s="37"/>
      <c r="BI1047274" s="37"/>
      <c r="BJ1047274" s="37"/>
      <c r="BK1047274" s="37"/>
      <c r="BL1047274" s="37"/>
      <c r="BM1047274" s="37"/>
      <c r="BN1047274" s="37"/>
      <c r="BO1047274" s="37"/>
      <c r="BP1047274" s="37"/>
      <c r="BQ1047274" s="37"/>
      <c r="BR1047274" s="37"/>
      <c r="BS1047274" s="37"/>
      <c r="BT1047274" s="37"/>
      <c r="BU1047274" s="37"/>
      <c r="BV1047274" s="37"/>
      <c r="BW1047274" s="37"/>
      <c r="BX1047274" s="37"/>
    </row>
    <row r="1047275" customFormat="false" ht="15.75" hidden="false" customHeight="true" outlineLevel="0" collapsed="false">
      <c r="A1047275" s="37" t="s">
        <v>479</v>
      </c>
      <c r="B1047275" s="37" t="s">
        <v>57</v>
      </c>
      <c r="C1047275" s="92" t="n">
        <v>45020</v>
      </c>
      <c r="D1047275" s="37" t="s">
        <v>105</v>
      </c>
      <c r="E1047275" s="37" t="s">
        <v>370</v>
      </c>
      <c r="F1047275" s="37" t="s">
        <v>520</v>
      </c>
      <c r="G1047275" s="5" t="s">
        <v>61</v>
      </c>
      <c r="H1047275" s="39" t="n">
        <v>500000000</v>
      </c>
      <c r="I1047275" s="37" t="s">
        <v>509</v>
      </c>
      <c r="J1047275" s="7" t="str">
        <f aca="false">VLOOKUP($I1047275,'[1]Price List, Weapons &amp; Items'!B$1:C$1048576,2,0)</f>
        <v>Heavy weapon</v>
      </c>
      <c r="K1047275" s="7" t="str">
        <f aca="false">IF(I1047275=".",I1047275,VLOOKUP($I1047275,'[1]Price List, Weapons &amp; Items'!B$1:D$1048576,3,0))</f>
        <v>Armored Recovery Vehicle (ARV)</v>
      </c>
      <c r="L1047275" s="8" t="n">
        <f aca="false">VLOOKUP(I1047275,'[1]Price List, Weapons &amp; Items'!B$1:E$1048576,4,0)</f>
        <v>0</v>
      </c>
      <c r="M1047275" s="9" t="n">
        <v>11</v>
      </c>
      <c r="N1047275" s="9" t="s">
        <v>166</v>
      </c>
      <c r="O1047275" s="9" t="n">
        <f aca="false">VLOOKUP($I1047275,'[1]Price List, Weapons &amp; Items'!B$1:G$1048576,6,0)</f>
        <v>6654468.87154607</v>
      </c>
      <c r="P1047275" s="6" t="str">
        <f aca="false">IF(TYPE(M1047275)=1,IF(TYPE(O1047275)=1,M1047275*O1047275,"No price"),".")</f>
        <v>No price</v>
      </c>
      <c r="Q1047275" s="6" t="str">
        <f aca="false">IF(TYPE(N1047275)=1,IF(TYPE(O1047275)=1,N1047275*O1047275,"No price"),".")</f>
        <v>.</v>
      </c>
      <c r="R1047275" s="6" t="str">
        <f aca="false">IF(AG1047275=1,IF(H1047275&lt;&gt;"Not given",H1047275,IF(TYPE(H1047275)=2,IF(SUMIFS(#REF!,#REF!,A1047275)&gt;0,SUMIFS(#REF!,#REF!,A1047275),"."),"Format error")),"")</f>
        <v/>
      </c>
      <c r="S1047275" s="6" t="str">
        <f aca="false">IF(AND(AG1047275=1,R1047275&lt;&gt;".")=TRUE(),R1047275/VLOOKUP(G1047275,'[1]Exchange Rates'!B$1:C$1048576,2,0),IF(R1047275=".",".",""))</f>
        <v/>
      </c>
      <c r="T1047275" s="6" t="str">
        <f aca="false">IF(AG1047275=1,IF(AI1047275="Value is not given at all",".",IF(AI1047275="Value is given by the source",S1047275,IF(AI1047275="Value is calculated with prices",(IF(SUMIFS(#REF!,#REF!,A1047275)&gt;0,SUMIFS(#REF!,#REF!,A1047275),"."))/VLOOKUP("USD",'[1]Exchange Rates'!B$1:C$1048576,2,0),"Error with coding"))),"")</f>
        <v/>
      </c>
      <c r="U1047275" s="43" t="s">
        <v>63</v>
      </c>
      <c r="V1047275" s="34" t="s">
        <v>521</v>
      </c>
      <c r="W1047275" s="34" t="s">
        <v>513</v>
      </c>
      <c r="X1047275" s="37" t="s">
        <v>62</v>
      </c>
      <c r="Y1047275" s="37" t="s">
        <v>62</v>
      </c>
      <c r="Z1047275" s="43" t="n">
        <v>0</v>
      </c>
      <c r="AA1047275" s="43" t="n">
        <v>1</v>
      </c>
      <c r="AB1047275" s="5" t="n">
        <f aca="false">IF(AND(D1047275="Humanitarian", AE1047275&lt;&gt;"."), 1, 0)</f>
        <v>0</v>
      </c>
      <c r="AC1047275" s="5" t="n">
        <f aca="false">IF(OR(M1047275="undisclosed", M1047275="."), 0, IF(M1047275=N1047275, 1, 0))</f>
        <v>0</v>
      </c>
      <c r="AD1047275" s="5" t="n">
        <v>0</v>
      </c>
      <c r="AE1047275" s="37" t="s">
        <v>62</v>
      </c>
      <c r="AF1047275" s="12" t="str">
        <f aca="false">""</f>
        <v/>
      </c>
      <c r="AG1047275" s="36" t="n">
        <v>0</v>
      </c>
      <c r="AH1047275" s="43" t="s">
        <v>66</v>
      </c>
      <c r="AI1047275" s="43" t="s">
        <v>67</v>
      </c>
      <c r="AJ1047275" s="36" t="n">
        <v>1</v>
      </c>
      <c r="AK1047275" s="36" t="n">
        <v>16</v>
      </c>
      <c r="AL1047275" s="36" t="n">
        <v>0</v>
      </c>
      <c r="AM1047275" s="36" t="n">
        <f aca="false">IF(OR(AN1047275="2022-2023",AN1047275=2022), 1, 0)</f>
        <v>1</v>
      </c>
      <c r="AN1047275" s="36" t="s">
        <v>68</v>
      </c>
      <c r="AO1047275" s="36" t="n">
        <f aca="false">VLOOKUP($I1047275,'[1]Price List, Weapons &amp; Items'!B$1:F$1048576,5,0)</f>
        <v>1</v>
      </c>
      <c r="AP1047275" s="36" t="n">
        <f aca="false">IF(AND(AO1047275=1,M1047275="undisclosed")=TRUE(),1,0)</f>
        <v>0</v>
      </c>
      <c r="AQ1047275" s="36" t="n">
        <f aca="false">IF(AND(AO1047275=1,N1047275="undisclosed")=TRUE(),1,0)</f>
        <v>1</v>
      </c>
      <c r="AR1047275" s="36" t="n">
        <f aca="false">IFERROR(IF(SEARCH("ammuni",I1047275,1)&gt;0,1,0),0)</f>
        <v>0</v>
      </c>
      <c r="AS1047275" s="5" t="str">
        <f aca="false">VLOOKUP($I1047275,'[1]Price List, Weapons &amp; Items'!B$1:L$1048576,COLUMN('[1]Price List, Weapons &amp; Items'!$J$11)-1,0)</f>
        <v>Contracts</v>
      </c>
      <c r="AT1047275" s="5" t="str">
        <f aca="false">IF(I1047275=".",".",VLOOKUP($I1047275,'[1]Price List, Weapons &amp; Items'!B$1:J$1048576,3,0))</f>
        <v>Armored Recovery Vehicle (ARV)</v>
      </c>
      <c r="AU1047275" s="13" t="str">
        <f aca="true">IF(AG1047275=1,(OFFSET(I1047275,0,0,COUNTIF(#REF!,A1047275),1)),"")</f>
        <v/>
      </c>
      <c r="AV1047275" s="5" t="n">
        <f aca="false">VLOOKUP($I1047275,'[1]Price List, Weapons &amp; Items'!B$1:L$1048576,COLUMN('[1]Price List, Weapons &amp; Items'!$L$11)-1,0)</f>
        <v>0</v>
      </c>
      <c r="AW1047275" s="5" t="n">
        <f aca="false">IF(U1047275="Yes",1,0)</f>
        <v>1</v>
      </c>
      <c r="AX1047275" s="5" t="n">
        <f aca="false">IF(D1047275="Military",IF(OR(IFERROR(SEARCH("equipment",E1047275,1),0)&gt;0,IFERROR(SEARCH("weapons",E1047275,1),0)&gt;0),1,0),0)</f>
        <v>1</v>
      </c>
      <c r="AY1047275" s="5" t="str">
        <f aca="false">IFERROR(IF(VALUE(TEXT(C1047275,"mm"))=IF(AK1047275&gt;12,AK1047275-12,AK1047275),".",IF(TEXT(C1047275,"mm")="01",".",1)),"Value is not in date format")</f>
        <v>.</v>
      </c>
      <c r="AZ1047275" s="5" t="str">
        <f aca="false">IF(AND(A1047275=A1047274,C1047275=C1047274)=TRUE(),IF(F1047275=F1047274,".","1"),".")</f>
        <v>.</v>
      </c>
      <c r="BA1047275" s="5" t="str">
        <f aca="false">IF(AND(_xlfn.ISFORMULA(R1047275),_xlfn.ISFORMULA(S1047275),_xlfn.ISFORMULA(T1047275))=TRUE(),".",1)</f>
        <v>.</v>
      </c>
      <c r="BB1047275" s="5" t="str">
        <f aca="false">IF(T1047275&lt;&gt;".",IF(T1047275&gt;S1047275,1,"."),".")</f>
        <v>.</v>
      </c>
      <c r="BC1047275" s="5" t="n">
        <f aca="false">IFERROR(VLOOKUP(B1047275,'[1]Share, Heavy Weapons to Ukraine'!B$1:AA$1048576,COLUMN('[1]Share, Heavy Weapons to Ukraine'!C1047284)-1,0),0)</f>
        <v>1</v>
      </c>
      <c r="BD1047275" s="5" t="n">
        <f aca="false">VLOOKUP(Sheet1!B1047275,'[1]Country Summary (€)'!B$1:F$1048576,COLUMN('[1]Country Summary (€)'!C1047285)-1,FALSE())</f>
        <v>0</v>
      </c>
      <c r="BE1047275" s="5" t="str">
        <f aca="false">IF(AND(AG1047275=1,D1047275="Military",H1047275&lt;&gt;"Not given")=TRUE(),IF(SUMIFS(#REF!,#REF!,A1047275)&gt;0,ABS((SUMIFS(#REF!,#REF!,A1047275)/VLOOKUP("USD",'[1]Exchange Rates'!B$1:C$1048576,2,0)))/S1047275,"."),".")</f>
        <v>.</v>
      </c>
      <c r="BF1047275" s="1" t="str">
        <f aca="false">IF(AND(AG1047275=1,D1047275="Military",H1047275&lt;&gt;"Not given")=TRUE(),IF(SUMIFS(#REF!,#REF!,A1047275)&gt;0,IF((ABS((SUMIFS(#REF!,#REF!,A1047275)/VLOOKUP("USD",'[1]Exchange Rates'!B$1:C$1048576,2,0)))/S1047275)&gt;1,(SUMIFS(#REF!,#REF!,A1047275)-S1047275)/S1047275,(S1047275-SUMIFS(#REF!,#REF!,A1047275))/SUMIFS(#REF!,#REF!,A1047275)),"."),".")</f>
        <v>.</v>
      </c>
      <c r="BG1047275" s="37"/>
      <c r="BH1047275" s="37"/>
      <c r="BI1047275" s="37"/>
      <c r="BJ1047275" s="37"/>
      <c r="BK1047275" s="37"/>
      <c r="BL1047275" s="37"/>
      <c r="BM1047275" s="37"/>
      <c r="BN1047275" s="37"/>
      <c r="BO1047275" s="37"/>
      <c r="BP1047275" s="37"/>
      <c r="BQ1047275" s="37"/>
      <c r="BR1047275" s="37"/>
      <c r="BS1047275" s="37"/>
      <c r="BT1047275" s="37"/>
      <c r="BU1047275" s="37"/>
      <c r="BV1047275" s="37"/>
      <c r="BW1047275" s="37"/>
      <c r="BX1047275" s="37"/>
    </row>
    <row r="1047276" customFormat="false" ht="15.75" hidden="false" customHeight="true" outlineLevel="0" collapsed="false">
      <c r="A1047276" s="37" t="s">
        <v>479</v>
      </c>
      <c r="B1047276" s="37" t="s">
        <v>57</v>
      </c>
      <c r="C1047276" s="92" t="n">
        <v>45020</v>
      </c>
      <c r="D1047276" s="37" t="s">
        <v>105</v>
      </c>
      <c r="E1047276" s="37" t="s">
        <v>370</v>
      </c>
      <c r="F1047276" s="37" t="s">
        <v>520</v>
      </c>
      <c r="G1047276" s="5" t="s">
        <v>61</v>
      </c>
      <c r="H1047276" s="39" t="n">
        <v>500000000</v>
      </c>
      <c r="I1047276" s="37" t="s">
        <v>519</v>
      </c>
      <c r="J1047276" s="7" t="str">
        <f aca="false">VLOOKUP($I1047276,'[1]Price List, Weapons &amp; Items'!B$1:C$1048576,2,0)</f>
        <v>Military equipment</v>
      </c>
      <c r="K1047276" s="7" t="str">
        <f aca="false">IF(I1047276=".",I1047276,VLOOKUP($I1047276,'[1]Price List, Weapons &amp; Items'!B$1:D$1048576,3,0))</f>
        <v>Armored Utility Vehicle (AUV)</v>
      </c>
      <c r="L1047276" s="8" t="n">
        <f aca="false">VLOOKUP(I1047276,'[1]Price List, Weapons &amp; Items'!B$1:E$1048576,4,0)</f>
        <v>0</v>
      </c>
      <c r="M1047276" s="9" t="n">
        <v>61</v>
      </c>
      <c r="N1047276" s="9" t="s">
        <v>166</v>
      </c>
      <c r="O1047276" s="9" t="n">
        <f aca="false">VLOOKUP($I1047276,'[1]Price List, Weapons &amp; Items'!B$1:G$1048576,6,0)</f>
        <v>135000</v>
      </c>
      <c r="P1047276" s="6" t="str">
        <f aca="false">IF(TYPE(M1047276)=1,IF(TYPE(O1047276)=1,M1047276*O1047276,"No price"),".")</f>
        <v>No price</v>
      </c>
      <c r="Q1047276" s="6" t="str">
        <f aca="false">IF(TYPE(N1047276)=1,IF(TYPE(O1047276)=1,N1047276*O1047276,"No price"),".")</f>
        <v>.</v>
      </c>
      <c r="R1047276" s="6" t="str">
        <f aca="false">IF(AG1047276=1,IF(H1047276&lt;&gt;"Not given",H1047276,IF(TYPE(H1047276)=2,IF(SUMIFS(#REF!,#REF!,A1047276)&gt;0,SUMIFS(#REF!,#REF!,A1047276),"."),"Format error")),"")</f>
        <v/>
      </c>
      <c r="S1047276" s="6" t="str">
        <f aca="false">IF(AND(AG1047276=1,R1047276&lt;&gt;".")=TRUE(),R1047276/VLOOKUP(G1047276,'[1]Exchange Rates'!B$1:C$1048576,2,0),IF(R1047276=".",".",""))</f>
        <v/>
      </c>
      <c r="T1047276" s="6" t="str">
        <f aca="false">IF(AG1047276=1,IF(AI1047276="Value is not given at all",".",IF(AI1047276="Value is given by the source",S1047276,IF(AI1047276="Value is calculated with prices",(IF(SUMIFS(#REF!,#REF!,A1047276)&gt;0,SUMIFS(#REF!,#REF!,A1047276),"."))/VLOOKUP("USD",'[1]Exchange Rates'!B$1:C$1048576,2,0),"Error with coding"))),"")</f>
        <v/>
      </c>
      <c r="U1047276" s="43" t="s">
        <v>63</v>
      </c>
      <c r="V1047276" s="34" t="s">
        <v>521</v>
      </c>
      <c r="W1047276" s="34" t="s">
        <v>513</v>
      </c>
      <c r="X1047276" s="37" t="s">
        <v>62</v>
      </c>
      <c r="Y1047276" s="37" t="s">
        <v>62</v>
      </c>
      <c r="Z1047276" s="43" t="n">
        <v>0</v>
      </c>
      <c r="AA1047276" s="43" t="n">
        <v>1</v>
      </c>
      <c r="AB1047276" s="5" t="n">
        <f aca="false">IF(AND(D1047276="Humanitarian", AE1047276&lt;&gt;"."), 1, 0)</f>
        <v>0</v>
      </c>
      <c r="AC1047276" s="5" t="n">
        <f aca="false">IF(OR(M1047276="undisclosed", M1047276="."), 0, IF(M1047276=N1047276, 1, 0))</f>
        <v>0</v>
      </c>
      <c r="AD1047276" s="5" t="n">
        <v>0</v>
      </c>
      <c r="AE1047276" s="37" t="s">
        <v>62</v>
      </c>
      <c r="AF1047276" s="12" t="str">
        <f aca="false">""</f>
        <v/>
      </c>
      <c r="AG1047276" s="36" t="n">
        <v>0</v>
      </c>
      <c r="AH1047276" s="43" t="s">
        <v>66</v>
      </c>
      <c r="AI1047276" s="43" t="s">
        <v>67</v>
      </c>
      <c r="AJ1047276" s="36" t="n">
        <v>1</v>
      </c>
      <c r="AK1047276" s="36" t="n">
        <v>16</v>
      </c>
      <c r="AL1047276" s="36" t="n">
        <v>0</v>
      </c>
      <c r="AM1047276" s="36" t="n">
        <f aca="false">IF(OR(AN1047276="2022-2023",AN1047276=2022), 1, 0)</f>
        <v>1</v>
      </c>
      <c r="AN1047276" s="36" t="s">
        <v>68</v>
      </c>
      <c r="AO1047276" s="36" t="n">
        <f aca="false">VLOOKUP($I1047276,'[1]Price List, Weapons &amp; Items'!B$1:F$1048576,5,0)</f>
        <v>0</v>
      </c>
      <c r="AP1047276" s="36" t="n">
        <f aca="false">IF(AND(AO1047276=1,M1047276="undisclosed")=TRUE(),1,0)</f>
        <v>0</v>
      </c>
      <c r="AQ1047276" s="36" t="n">
        <f aca="false">IF(AND(AO1047276=1,N1047276="undisclosed")=TRUE(),1,0)</f>
        <v>0</v>
      </c>
      <c r="AR1047276" s="36" t="n">
        <f aca="false">IFERROR(IF(SEARCH("ammuni",I1047276,1)&gt;0,1,0),0)</f>
        <v>0</v>
      </c>
      <c r="AS1047276" s="5" t="str">
        <f aca="false">VLOOKUP($I1047276,'[1]Price List, Weapons &amp; Items'!B$1:L$1048576,COLUMN('[1]Price List, Weapons &amp; Items'!$J$11)-1,0)</f>
        <v>Military media (incl. websites)</v>
      </c>
      <c r="AT1047276" s="5" t="str">
        <f aca="false">IF(I1047276=".",".",VLOOKUP($I1047276,'[1]Price List, Weapons &amp; Items'!B$1:J$1048576,3,0))</f>
        <v>Armored Utility Vehicle (AUV)</v>
      </c>
      <c r="AU1047276" s="13" t="str">
        <f aca="true">IF(AG1047276=1,(OFFSET(I1047276,0,0,COUNTIF(#REF!,A1047276),1)),"")</f>
        <v/>
      </c>
      <c r="AV1047276" s="5" t="n">
        <f aca="false">VLOOKUP($I1047276,'[1]Price List, Weapons &amp; Items'!B$1:L$1048576,COLUMN('[1]Price List, Weapons &amp; Items'!$L$11)-1,0)</f>
        <v>0</v>
      </c>
      <c r="AW1047276" s="5" t="n">
        <f aca="false">IF(U1047276="Yes",1,0)</f>
        <v>1</v>
      </c>
      <c r="AX1047276" s="5" t="n">
        <f aca="false">IF(D1047276="Military",IF(OR(IFERROR(SEARCH("equipment",E1047276,1),0)&gt;0,IFERROR(SEARCH("weapons",E1047276,1),0)&gt;0),1,0),0)</f>
        <v>1</v>
      </c>
      <c r="AY1047276" s="5" t="str">
        <f aca="false">IFERROR(IF(VALUE(TEXT(C1047276,"mm"))=IF(AK1047276&gt;12,AK1047276-12,AK1047276),".",IF(TEXT(C1047276,"mm")="01",".",1)),"Value is not in date format")</f>
        <v>.</v>
      </c>
      <c r="AZ1047276" s="5" t="str">
        <f aca="false">IF(AND(A1047276=A1047275,C1047276=C1047275)=TRUE(),IF(F1047276=F1047275,".","1"),".")</f>
        <v>.</v>
      </c>
      <c r="BA1047276" s="5" t="str">
        <f aca="false">IF(AND(_xlfn.ISFORMULA(R1047276),_xlfn.ISFORMULA(S1047276),_xlfn.ISFORMULA(T1047276))=TRUE(),".",1)</f>
        <v>.</v>
      </c>
      <c r="BB1047276" s="5" t="str">
        <f aca="false">IF(T1047276&lt;&gt;".",IF(T1047276&gt;S1047276,1,"."),".")</f>
        <v>.</v>
      </c>
      <c r="BC1047276" s="5" t="n">
        <f aca="false">IFERROR(VLOOKUP(B1047276,'[1]Share, Heavy Weapons to Ukraine'!B$1:AA$1048576,COLUMN('[1]Share, Heavy Weapons to Ukraine'!C1047285)-1,0),0)</f>
        <v>1</v>
      </c>
      <c r="BD1047276" s="5" t="n">
        <f aca="false">VLOOKUP(Sheet1!B1047276,'[1]Country Summary (€)'!B$1:F$1048576,COLUMN('[1]Country Summary (€)'!C1047286)-1,FALSE())</f>
        <v>0</v>
      </c>
      <c r="BE1047276" s="5" t="str">
        <f aca="false">IF(AND(AG1047276=1,D1047276="Military",H1047276&lt;&gt;"Not given")=TRUE(),IF(SUMIFS(#REF!,#REF!,A1047276)&gt;0,ABS((SUMIFS(#REF!,#REF!,A1047276)/VLOOKUP("USD",'[1]Exchange Rates'!B$1:C$1048576,2,0)))/S1047276,"."),".")</f>
        <v>.</v>
      </c>
      <c r="BF1047276" s="1" t="str">
        <f aca="false">IF(AND(AG1047276=1,D1047276="Military",H1047276&lt;&gt;"Not given")=TRUE(),IF(SUMIFS(#REF!,#REF!,A1047276)&gt;0,IF((ABS((SUMIFS(#REF!,#REF!,A1047276)/VLOOKUP("USD",'[1]Exchange Rates'!B$1:C$1048576,2,0)))/S1047276)&gt;1,(SUMIFS(#REF!,#REF!,A1047276)-S1047276)/S1047276,(S1047276-SUMIFS(#REF!,#REF!,A1047276))/SUMIFS(#REF!,#REF!,A1047276)),"."),".")</f>
        <v>.</v>
      </c>
      <c r="BG1047276" s="37"/>
      <c r="BH1047276" s="37"/>
      <c r="BI1047276" s="37"/>
      <c r="BJ1047276" s="37"/>
      <c r="BK1047276" s="37"/>
      <c r="BL1047276" s="37"/>
      <c r="BM1047276" s="37"/>
      <c r="BN1047276" s="37"/>
      <c r="BO1047276" s="37"/>
      <c r="BP1047276" s="37"/>
      <c r="BQ1047276" s="37"/>
      <c r="BR1047276" s="37"/>
      <c r="BS1047276" s="37"/>
      <c r="BT1047276" s="37"/>
      <c r="BU1047276" s="37"/>
      <c r="BV1047276" s="37"/>
      <c r="BW1047276" s="37"/>
      <c r="BX1047276" s="37"/>
    </row>
    <row r="1047277" customFormat="false" ht="15.75" hidden="false" customHeight="true" outlineLevel="0" collapsed="false">
      <c r="A1047277" s="37" t="s">
        <v>479</v>
      </c>
      <c r="B1047277" s="37" t="s">
        <v>57</v>
      </c>
      <c r="C1047277" s="92" t="n">
        <v>45020</v>
      </c>
      <c r="D1047277" s="37" t="s">
        <v>105</v>
      </c>
      <c r="E1047277" s="37" t="s">
        <v>370</v>
      </c>
      <c r="F1047277" s="37" t="s">
        <v>520</v>
      </c>
      <c r="G1047277" s="5" t="s">
        <v>61</v>
      </c>
      <c r="H1047277" s="39" t="n">
        <v>500000000</v>
      </c>
      <c r="I1047277" s="37" t="s">
        <v>353</v>
      </c>
      <c r="J1047277" s="7" t="str">
        <f aca="false">VLOOKUP($I1047277,'[1]Price List, Weapons &amp; Items'!B$1:C$1048576,2,0)</f>
        <v>Military equipment</v>
      </c>
      <c r="K1047277" s="7" t="str">
        <f aca="false">IF(I1047277=".",I1047277,VLOOKUP($I1047277,'[1]Price List, Weapons &amp; Items'!B$1:D$1048576,3,0))</f>
        <v>non combat military vehicle</v>
      </c>
      <c r="L1047277" s="8" t="n">
        <f aca="false">VLOOKUP(I1047277,'[1]Price List, Weapons &amp; Items'!B$1:E$1048576,4,0)</f>
        <v>0</v>
      </c>
      <c r="M1047277" s="9" t="n">
        <v>10</v>
      </c>
      <c r="N1047277" s="9" t="s">
        <v>166</v>
      </c>
      <c r="O1047277" s="9" t="n">
        <f aca="false">VLOOKUP($I1047277,'[1]Price List, Weapons &amp; Items'!B$1:G$1048576,6,0)</f>
        <v>350000</v>
      </c>
      <c r="P1047277" s="6" t="str">
        <f aca="false">IF(TYPE(M1047277)=1,IF(TYPE(O1047277)=1,M1047277*O1047277,"No price"),".")</f>
        <v>No price</v>
      </c>
      <c r="Q1047277" s="6" t="str">
        <f aca="false">IF(TYPE(N1047277)=1,IF(TYPE(O1047277)=1,N1047277*O1047277,"No price"),".")</f>
        <v>.</v>
      </c>
      <c r="R1047277" s="6" t="str">
        <f aca="false">IF(AG1047277=1,IF(H1047277&lt;&gt;"Not given",H1047277,IF(TYPE(H1047277)=2,IF(SUMIFS(#REF!,#REF!,A1047277)&gt;0,SUMIFS(#REF!,#REF!,A1047277),"."),"Format error")),"")</f>
        <v/>
      </c>
      <c r="S1047277" s="6" t="str">
        <f aca="false">IF(AND(AG1047277=1,R1047277&lt;&gt;".")=TRUE(),R1047277/VLOOKUP(G1047277,'[1]Exchange Rates'!B$1:C$1048576,2,0),IF(R1047277=".",".",""))</f>
        <v/>
      </c>
      <c r="T1047277" s="6" t="str">
        <f aca="false">IF(AG1047277=1,IF(AI1047277="Value is not given at all",".",IF(AI1047277="Value is given by the source",S1047277,IF(AI1047277="Value is calculated with prices",(IF(SUMIFS(#REF!,#REF!,A1047277)&gt;0,SUMIFS(#REF!,#REF!,A1047277),"."))/VLOOKUP("USD",'[1]Exchange Rates'!B$1:C$1048576,2,0),"Error with coding"))),"")</f>
        <v/>
      </c>
      <c r="U1047277" s="43" t="s">
        <v>63</v>
      </c>
      <c r="V1047277" s="34" t="s">
        <v>521</v>
      </c>
      <c r="W1047277" s="34" t="s">
        <v>513</v>
      </c>
      <c r="X1047277" s="37" t="s">
        <v>62</v>
      </c>
      <c r="Y1047277" s="37" t="s">
        <v>62</v>
      </c>
      <c r="Z1047277" s="43" t="n">
        <v>0</v>
      </c>
      <c r="AA1047277" s="43" t="n">
        <v>1</v>
      </c>
      <c r="AB1047277" s="5" t="n">
        <f aca="false">IF(AND(D1047277="Humanitarian", AE1047277&lt;&gt;"."), 1, 0)</f>
        <v>0</v>
      </c>
      <c r="AC1047277" s="5" t="n">
        <f aca="false">IF(OR(M1047277="undisclosed", M1047277="."), 0, IF(M1047277=N1047277, 1, 0))</f>
        <v>0</v>
      </c>
      <c r="AD1047277" s="5" t="n">
        <v>0</v>
      </c>
      <c r="AE1047277" s="37" t="s">
        <v>62</v>
      </c>
      <c r="AF1047277" s="12" t="str">
        <f aca="false">""</f>
        <v/>
      </c>
      <c r="AG1047277" s="36" t="n">
        <v>0</v>
      </c>
      <c r="AH1047277" s="43" t="s">
        <v>66</v>
      </c>
      <c r="AI1047277" s="43" t="s">
        <v>67</v>
      </c>
      <c r="AJ1047277" s="36" t="n">
        <v>1</v>
      </c>
      <c r="AK1047277" s="36" t="n">
        <v>16</v>
      </c>
      <c r="AL1047277" s="36" t="n">
        <v>0</v>
      </c>
      <c r="AM1047277" s="36" t="n">
        <f aca="false">IF(OR(AN1047277="2022-2023",AN1047277=2022), 1, 0)</f>
        <v>1</v>
      </c>
      <c r="AN1047277" s="36" t="s">
        <v>68</v>
      </c>
      <c r="AO1047277" s="36" t="n">
        <f aca="false">VLOOKUP($I1047277,'[1]Price List, Weapons &amp; Items'!B$1:F$1048576,5,0)</f>
        <v>0</v>
      </c>
      <c r="AP1047277" s="36" t="n">
        <f aca="false">IF(AND(AO1047277=1,M1047277="undisclosed")=TRUE(),1,0)</f>
        <v>0</v>
      </c>
      <c r="AQ1047277" s="36" t="n">
        <f aca="false">IF(AND(AO1047277=1,N1047277="undisclosed")=TRUE(),1,0)</f>
        <v>0</v>
      </c>
      <c r="AR1047277" s="36" t="n">
        <f aca="false">IFERROR(IF(SEARCH("ammuni",I1047277,1)&gt;0,1,0),0)</f>
        <v>0</v>
      </c>
      <c r="AS1047277" s="5" t="str">
        <f aca="false">VLOOKUP($I1047277,'[1]Price List, Weapons &amp; Items'!B$1:L$1048576,COLUMN('[1]Price List, Weapons &amp; Items'!$J$11)-1,0)</f>
        <v>Media reports (incl. social media)</v>
      </c>
      <c r="AT1047277" s="5" t="str">
        <f aca="false">IF(I1047277=".",".",VLOOKUP($I1047277,'[1]Price List, Weapons &amp; Items'!B$1:J$1048576,3,0))</f>
        <v>non combat military vehicle</v>
      </c>
      <c r="AU1047277" s="13" t="str">
        <f aca="true">IF(AG1047277=1,(OFFSET(I1047277,0,0,COUNTIF(#REF!,A1047277),1)),"")</f>
        <v/>
      </c>
      <c r="AV1047277" s="5" t="n">
        <f aca="false">VLOOKUP($I1047277,'[1]Price List, Weapons &amp; Items'!B$1:L$1048576,COLUMN('[1]Price List, Weapons &amp; Items'!$L$11)-1,0)</f>
        <v>0</v>
      </c>
      <c r="AW1047277" s="5" t="n">
        <f aca="false">IF(U1047277="Yes",1,0)</f>
        <v>1</v>
      </c>
      <c r="AX1047277" s="5" t="n">
        <f aca="false">IF(D1047277="Military",IF(OR(IFERROR(SEARCH("equipment",E1047277,1),0)&gt;0,IFERROR(SEARCH("weapons",E1047277,1),0)&gt;0),1,0),0)</f>
        <v>1</v>
      </c>
      <c r="AY1047277" s="5" t="str">
        <f aca="false">IFERROR(IF(VALUE(TEXT(C1047277,"mm"))=IF(AK1047277&gt;12,AK1047277-12,AK1047277),".",IF(TEXT(C1047277,"mm")="01",".",1)),"Value is not in date format")</f>
        <v>.</v>
      </c>
      <c r="AZ1047277" s="5" t="str">
        <f aca="false">IF(AND(A1047277=A1047276,C1047277=C1047276)=TRUE(),IF(F1047277=F1047276,".","1"),".")</f>
        <v>.</v>
      </c>
      <c r="BA1047277" s="5" t="str">
        <f aca="false">IF(AND(_xlfn.ISFORMULA(R1047277),_xlfn.ISFORMULA(S1047277),_xlfn.ISFORMULA(T1047277))=TRUE(),".",1)</f>
        <v>.</v>
      </c>
      <c r="BB1047277" s="5" t="str">
        <f aca="false">IF(T1047277&lt;&gt;".",IF(T1047277&gt;S1047277,1,"."),".")</f>
        <v>.</v>
      </c>
      <c r="BC1047277" s="5" t="n">
        <f aca="false">IFERROR(VLOOKUP(B1047277,'[1]Share, Heavy Weapons to Ukraine'!B$1:AA$1048576,COLUMN('[1]Share, Heavy Weapons to Ukraine'!C1047286)-1,0),0)</f>
        <v>1</v>
      </c>
      <c r="BD1047277" s="5" t="n">
        <f aca="false">VLOOKUP(Sheet1!B1047277,'[1]Country Summary (€)'!B$1:F$1048576,COLUMN('[1]Country Summary (€)'!C1047287)-1,FALSE())</f>
        <v>0</v>
      </c>
      <c r="BE1047277" s="5" t="str">
        <f aca="false">IF(AND(AG1047277=1,D1047277="Military",H1047277&lt;&gt;"Not given")=TRUE(),IF(SUMIFS(#REF!,#REF!,A1047277)&gt;0,ABS((SUMIFS(#REF!,#REF!,A1047277)/VLOOKUP("USD",'[1]Exchange Rates'!B$1:C$1048576,2,0)))/S1047277,"."),".")</f>
        <v>.</v>
      </c>
      <c r="BF1047277" s="1" t="str">
        <f aca="false">IF(AND(AG1047277=1,D1047277="Military",H1047277&lt;&gt;"Not given")=TRUE(),IF(SUMIFS(#REF!,#REF!,A1047277)&gt;0,IF((ABS((SUMIFS(#REF!,#REF!,A1047277)/VLOOKUP("USD",'[1]Exchange Rates'!B$1:C$1048576,2,0)))/S1047277)&gt;1,(SUMIFS(#REF!,#REF!,A1047277)-S1047277)/S1047277,(S1047277-SUMIFS(#REF!,#REF!,A1047277))/SUMIFS(#REF!,#REF!,A1047277)),"."),".")</f>
        <v>.</v>
      </c>
      <c r="BG1047277" s="37"/>
      <c r="BH1047277" s="37"/>
      <c r="BI1047277" s="37"/>
      <c r="BJ1047277" s="37"/>
      <c r="BK1047277" s="37"/>
      <c r="BL1047277" s="37"/>
      <c r="BM1047277" s="37"/>
      <c r="BN1047277" s="37"/>
      <c r="BO1047277" s="37"/>
      <c r="BP1047277" s="37"/>
      <c r="BQ1047277" s="37"/>
      <c r="BR1047277" s="37"/>
      <c r="BS1047277" s="37"/>
      <c r="BT1047277" s="37"/>
      <c r="BU1047277" s="37"/>
      <c r="BV1047277" s="37"/>
      <c r="BW1047277" s="37"/>
      <c r="BX1047277" s="37"/>
    </row>
    <row r="1047278" customFormat="false" ht="15.75" hidden="false" customHeight="true" outlineLevel="0" collapsed="false">
      <c r="A1047278" s="37" t="s">
        <v>479</v>
      </c>
      <c r="B1047278" s="37" t="s">
        <v>57</v>
      </c>
      <c r="C1047278" s="92" t="n">
        <v>45020</v>
      </c>
      <c r="D1047278" s="37" t="s">
        <v>105</v>
      </c>
      <c r="E1047278" s="37" t="s">
        <v>370</v>
      </c>
      <c r="F1047278" s="37" t="s">
        <v>520</v>
      </c>
      <c r="G1047278" s="5" t="s">
        <v>61</v>
      </c>
      <c r="H1047278" s="39" t="n">
        <v>500000000</v>
      </c>
      <c r="I1047278" s="37" t="s">
        <v>355</v>
      </c>
      <c r="J1047278" s="7" t="str">
        <f aca="false">VLOOKUP($I1047278,'[1]Price List, Weapons &amp; Items'!B$1:C$1048576,2,0)</f>
        <v>Military equipment</v>
      </c>
      <c r="K1047278" s="7" t="str">
        <f aca="false">IF(I1047278=".",I1047278,VLOOKUP($I1047278,'[1]Price List, Weapons &amp; Items'!B$1:D$1048576,3,0))</f>
        <v>non combat military vehicle</v>
      </c>
      <c r="L1047278" s="8" t="n">
        <f aca="false">VLOOKUP(I1047278,'[1]Price List, Weapons &amp; Items'!B$1:E$1048576,4,0)</f>
        <v>0</v>
      </c>
      <c r="M1047278" s="9" t="n">
        <v>10</v>
      </c>
      <c r="N1047278" s="9" t="s">
        <v>166</v>
      </c>
      <c r="O1047278" s="9" t="n">
        <f aca="false">VLOOKUP($I1047278,'[1]Price List, Weapons &amp; Items'!B$1:G$1048576,6,0)</f>
        <v>50000</v>
      </c>
      <c r="P1047278" s="6" t="str">
        <f aca="false">IF(TYPE(M1047278)=1,IF(TYPE(O1047278)=1,M1047278*O1047278,"No price"),".")</f>
        <v>No price</v>
      </c>
      <c r="Q1047278" s="6" t="str">
        <f aca="false">IF(TYPE(N1047278)=1,IF(TYPE(O1047278)=1,N1047278*O1047278,"No price"),".")</f>
        <v>.</v>
      </c>
      <c r="R1047278" s="6" t="str">
        <f aca="false">IF(AG1047278=1,IF(H1047278&lt;&gt;"Not given",H1047278,IF(TYPE(H1047278)=2,IF(SUMIFS(#REF!,#REF!,A1047278)&gt;0,SUMIFS(#REF!,#REF!,A1047278),"."),"Format error")),"")</f>
        <v/>
      </c>
      <c r="S1047278" s="6" t="str">
        <f aca="false">IF(AND(AG1047278=1,R1047278&lt;&gt;".")=TRUE(),R1047278/VLOOKUP(G1047278,'[1]Exchange Rates'!B$1:C$1048576,2,0),IF(R1047278=".",".",""))</f>
        <v/>
      </c>
      <c r="T1047278" s="6" t="str">
        <f aca="false">IF(AG1047278=1,IF(AI1047278="Value is not given at all",".",IF(AI1047278="Value is given by the source",S1047278,IF(AI1047278="Value is calculated with prices",(IF(SUMIFS(#REF!,#REF!,A1047278)&gt;0,SUMIFS(#REF!,#REF!,A1047278),"."))/VLOOKUP("USD",'[1]Exchange Rates'!B$1:C$1048576,2,0),"Error with coding"))),"")</f>
        <v/>
      </c>
      <c r="U1047278" s="43" t="s">
        <v>63</v>
      </c>
      <c r="V1047278" s="34" t="s">
        <v>521</v>
      </c>
      <c r="W1047278" s="34" t="s">
        <v>513</v>
      </c>
      <c r="X1047278" s="37" t="s">
        <v>62</v>
      </c>
      <c r="Y1047278" s="37" t="s">
        <v>62</v>
      </c>
      <c r="Z1047278" s="43" t="n">
        <v>0</v>
      </c>
      <c r="AA1047278" s="43" t="n">
        <v>1</v>
      </c>
      <c r="AB1047278" s="5" t="n">
        <f aca="false">IF(AND(D1047278="Humanitarian", AE1047278&lt;&gt;"."), 1, 0)</f>
        <v>0</v>
      </c>
      <c r="AC1047278" s="5" t="n">
        <f aca="false">IF(OR(M1047278="undisclosed", M1047278="."), 0, IF(M1047278=N1047278, 1, 0))</f>
        <v>0</v>
      </c>
      <c r="AD1047278" s="5" t="n">
        <v>0</v>
      </c>
      <c r="AE1047278" s="37" t="s">
        <v>62</v>
      </c>
      <c r="AF1047278" s="12" t="str">
        <f aca="false">""</f>
        <v/>
      </c>
      <c r="AG1047278" s="36" t="n">
        <v>0</v>
      </c>
      <c r="AH1047278" s="43" t="s">
        <v>66</v>
      </c>
      <c r="AI1047278" s="43" t="s">
        <v>67</v>
      </c>
      <c r="AJ1047278" s="36" t="n">
        <v>1</v>
      </c>
      <c r="AK1047278" s="36" t="n">
        <v>16</v>
      </c>
      <c r="AL1047278" s="36" t="n">
        <v>0</v>
      </c>
      <c r="AM1047278" s="36" t="n">
        <f aca="false">IF(OR(AN1047278="2022-2023",AN1047278=2022), 1, 0)</f>
        <v>1</v>
      </c>
      <c r="AN1047278" s="36" t="s">
        <v>68</v>
      </c>
      <c r="AO1047278" s="36" t="n">
        <f aca="false">VLOOKUP($I1047278,'[1]Price List, Weapons &amp; Items'!B$1:F$1048576,5,0)</f>
        <v>0</v>
      </c>
      <c r="AP1047278" s="36" t="n">
        <f aca="false">IF(AND(AO1047278=1,M1047278="undisclosed")=TRUE(),1,0)</f>
        <v>0</v>
      </c>
      <c r="AQ1047278" s="36" t="n">
        <f aca="false">IF(AND(AO1047278=1,N1047278="undisclosed")=TRUE(),1,0)</f>
        <v>0</v>
      </c>
      <c r="AR1047278" s="36" t="n">
        <f aca="false">IFERROR(IF(SEARCH("ammuni",I1047278,1)&gt;0,1,0),0)</f>
        <v>0</v>
      </c>
      <c r="AS1047278" s="5" t="str">
        <f aca="false">VLOOKUP($I1047278,'[1]Price List, Weapons &amp; Items'!B$1:L$1048576,COLUMN('[1]Price List, Weapons &amp; Items'!$J$11)-1,0)</f>
        <v>Miscellaneous</v>
      </c>
      <c r="AT1047278" s="5" t="str">
        <f aca="false">IF(I1047278=".",".",VLOOKUP($I1047278,'[1]Price List, Weapons &amp; Items'!B$1:J$1048576,3,0))</f>
        <v>non combat military vehicle</v>
      </c>
      <c r="AU1047278" s="13" t="str">
        <f aca="true">IF(AG1047278=1,(OFFSET(I1047278,0,0,COUNTIF(#REF!,A1047278),1)),"")</f>
        <v/>
      </c>
      <c r="AV1047278" s="5" t="n">
        <f aca="false">VLOOKUP($I1047278,'[1]Price List, Weapons &amp; Items'!B$1:L$1048576,COLUMN('[1]Price List, Weapons &amp; Items'!$L$11)-1,0)</f>
        <v>0</v>
      </c>
      <c r="AW1047278" s="5" t="n">
        <f aca="false">IF(U1047278="Yes",1,0)</f>
        <v>1</v>
      </c>
      <c r="AX1047278" s="5" t="n">
        <f aca="false">IF(D1047278="Military",IF(OR(IFERROR(SEARCH("equipment",E1047278,1),0)&gt;0,IFERROR(SEARCH("weapons",E1047278,1),0)&gt;0),1,0),0)</f>
        <v>1</v>
      </c>
      <c r="AY1047278" s="5" t="str">
        <f aca="false">IFERROR(IF(VALUE(TEXT(C1047278,"mm"))=IF(AK1047278&gt;12,AK1047278-12,AK1047278),".",IF(TEXT(C1047278,"mm")="01",".",1)),"Value is not in date format")</f>
        <v>.</v>
      </c>
      <c r="AZ1047278" s="5" t="str">
        <f aca="false">IF(AND(A1047278=A1047277,C1047278=C1047277)=TRUE(),IF(F1047278=F1047277,".","1"),".")</f>
        <v>.</v>
      </c>
      <c r="BA1047278" s="5" t="str">
        <f aca="false">IF(AND(_xlfn.ISFORMULA(R1047278),_xlfn.ISFORMULA(S1047278),_xlfn.ISFORMULA(T1047278))=TRUE(),".",1)</f>
        <v>.</v>
      </c>
      <c r="BB1047278" s="5" t="str">
        <f aca="false">IF(T1047278&lt;&gt;".",IF(T1047278&gt;S1047278,1,"."),".")</f>
        <v>.</v>
      </c>
      <c r="BC1047278" s="5" t="n">
        <f aca="false">IFERROR(VLOOKUP(B1047278,'[1]Share, Heavy Weapons to Ukraine'!B$1:AA$1048576,COLUMN('[1]Share, Heavy Weapons to Ukraine'!C1047287)-1,0),0)</f>
        <v>1</v>
      </c>
      <c r="BD1047278" s="5" t="n">
        <f aca="false">VLOOKUP(Sheet1!B1047278,'[1]Country Summary (€)'!B$1:F$1048576,COLUMN('[1]Country Summary (€)'!C1047288)-1,FALSE())</f>
        <v>0</v>
      </c>
      <c r="BE1047278" s="5" t="str">
        <f aca="false">IF(AND(AG1047278=1,D1047278="Military",H1047278&lt;&gt;"Not given")=TRUE(),IF(SUMIFS(#REF!,#REF!,A1047278)&gt;0,ABS((SUMIFS(#REF!,#REF!,A1047278)/VLOOKUP("USD",'[1]Exchange Rates'!B$1:C$1048576,2,0)))/S1047278,"."),".")</f>
        <v>.</v>
      </c>
      <c r="BF1047278" s="1" t="str">
        <f aca="false">IF(AND(AG1047278=1,D1047278="Military",H1047278&lt;&gt;"Not given")=TRUE(),IF(SUMIFS(#REF!,#REF!,A1047278)&gt;0,IF((ABS((SUMIFS(#REF!,#REF!,A1047278)/VLOOKUP("USD",'[1]Exchange Rates'!B$1:C$1048576,2,0)))/S1047278)&gt;1,(SUMIFS(#REF!,#REF!,A1047278)-S1047278)/S1047278,(S1047278-SUMIFS(#REF!,#REF!,A1047278))/SUMIFS(#REF!,#REF!,A1047278)),"."),".")</f>
        <v>.</v>
      </c>
      <c r="BG1047278" s="37"/>
      <c r="BH1047278" s="37"/>
      <c r="BI1047278" s="37"/>
      <c r="BJ1047278" s="37"/>
      <c r="BK1047278" s="37"/>
      <c r="BL1047278" s="37"/>
      <c r="BM1047278" s="37"/>
      <c r="BN1047278" s="37"/>
      <c r="BO1047278" s="37"/>
      <c r="BP1047278" s="37"/>
      <c r="BQ1047278" s="37"/>
      <c r="BR1047278" s="37"/>
      <c r="BS1047278" s="37"/>
      <c r="BT1047278" s="37"/>
      <c r="BU1047278" s="37"/>
      <c r="BV1047278" s="37"/>
      <c r="BW1047278" s="37"/>
      <c r="BX1047278" s="37"/>
    </row>
    <row r="1047279" customFormat="false" ht="15.75" hidden="false" customHeight="true" outlineLevel="0" collapsed="false">
      <c r="A1047279" s="37" t="s">
        <v>479</v>
      </c>
      <c r="B1047279" s="37" t="s">
        <v>57</v>
      </c>
      <c r="C1047279" s="92" t="n">
        <v>45035</v>
      </c>
      <c r="D1047279" s="37" t="s">
        <v>105</v>
      </c>
      <c r="E1047279" s="37" t="s">
        <v>370</v>
      </c>
      <c r="F1047279" s="37" t="s">
        <v>523</v>
      </c>
      <c r="G1047279" s="5" t="s">
        <v>61</v>
      </c>
      <c r="H1047279" s="39" t="n">
        <v>325000000</v>
      </c>
      <c r="I1047279" s="37" t="s">
        <v>494</v>
      </c>
      <c r="J1047279" s="7" t="str">
        <f aca="false">VLOOKUP($I1047279,'[1]Price List, Weapons &amp; Items'!B$1:C$1048576,2,0)</f>
        <v>Ammunition for heavy weapon</v>
      </c>
      <c r="K1047279" s="7" t="str">
        <f aca="false">IF(I1047279=".",I1047279,VLOOKUP($I1047279,'[1]Price List, Weapons &amp; Items'!B$1:D$1048576,3,0))</f>
        <v>227mm MLRS ammunition</v>
      </c>
      <c r="L1047279" s="8" t="n">
        <f aca="false">VLOOKUP(I1047279,'[1]Price List, Weapons &amp; Items'!B$1:E$1048576,4,0)</f>
        <v>0</v>
      </c>
      <c r="M1047279" s="9" t="s">
        <v>166</v>
      </c>
      <c r="N1047279" s="9" t="s">
        <v>166</v>
      </c>
      <c r="O1047279" s="9" t="n">
        <f aca="false">VLOOKUP($I1047279,'[1]Price List, Weapons &amp; Items'!B$1:G$1048576,6,0)</f>
        <v>150000</v>
      </c>
      <c r="P1047279" s="6" t="str">
        <f aca="false">IF(TYPE(M1047279)=1,IF(TYPE(O1047279)=1,M1047279*O1047279,"No price"),".")</f>
        <v>.</v>
      </c>
      <c r="Q1047279" s="6" t="str">
        <f aca="false">IF(TYPE(N1047279)=1,IF(TYPE(O1047279)=1,N1047279*O1047279,"No price"),".")</f>
        <v>.</v>
      </c>
      <c r="R1047279" s="6" t="str">
        <f aca="false">IF(AG1047279=1,IF(H1047279&lt;&gt;"Not given",H1047279,IF(TYPE(H1047279)=2,IF(SUMIFS(#REF!,#REF!,A1047279)&gt;0,SUMIFS(#REF!,#REF!,A1047279),"."),"Format error")),"")</f>
        <v/>
      </c>
      <c r="S1047279" s="6" t="str">
        <f aca="false">IF(AND(AG1047279=1,R1047279&lt;&gt;".")=TRUE(),R1047279/VLOOKUP(G1047279,'[1]Exchange Rates'!B$1:C$1048576,2,0),IF(R1047279=".",".",""))</f>
        <v/>
      </c>
      <c r="T1047279" s="6" t="str">
        <f aca="false">IF(AG1047279=1,IF(AI1047279="Value is not given at all",".",IF(AI1047279="Value is given by the source",S1047279,IF(AI1047279="Value is calculated with prices",(IF(SUMIFS(#REF!,#REF!,A1047279)&gt;0,SUMIFS(#REF!,#REF!,A1047279),"."))/VLOOKUP("USD",'[1]Exchange Rates'!B$1:C$1048576,2,0),"Error with coding"))),"")</f>
        <v/>
      </c>
      <c r="U1047279" s="43" t="s">
        <v>63</v>
      </c>
      <c r="V1047279" s="34" t="s">
        <v>524</v>
      </c>
      <c r="W1047279" s="34" t="s">
        <v>513</v>
      </c>
      <c r="X1047279" s="37" t="s">
        <v>62</v>
      </c>
      <c r="Y1047279" s="37" t="s">
        <v>62</v>
      </c>
      <c r="Z1047279" s="43" t="n">
        <v>0</v>
      </c>
      <c r="AA1047279" s="43" t="n">
        <v>1</v>
      </c>
      <c r="AB1047279" s="5" t="n">
        <f aca="false">IF(AND(D1047279="Humanitarian", AE1047279&lt;&gt;"."), 1, 0)</f>
        <v>0</v>
      </c>
      <c r="AC1047279" s="5" t="n">
        <f aca="false">IF(OR(M1047279="undisclosed", M1047279="."), 0, IF(M1047279=N1047279, 1, 0))</f>
        <v>0</v>
      </c>
      <c r="AD1047279" s="5" t="n">
        <v>0</v>
      </c>
      <c r="AE1047279" s="37" t="s">
        <v>62</v>
      </c>
      <c r="AF1047279" s="12" t="str">
        <f aca="false">""</f>
        <v/>
      </c>
      <c r="AG1047279" s="36" t="n">
        <v>0</v>
      </c>
      <c r="AH1047279" s="43" t="s">
        <v>66</v>
      </c>
      <c r="AI1047279" s="43" t="s">
        <v>67</v>
      </c>
      <c r="AJ1047279" s="36" t="n">
        <v>1</v>
      </c>
      <c r="AK1047279" s="36" t="n">
        <v>16</v>
      </c>
      <c r="AL1047279" s="36" t="n">
        <v>0</v>
      </c>
      <c r="AM1047279" s="36" t="n">
        <f aca="false">IF(OR(AN1047279="2022-2023",AN1047279=2022), 1, 0)</f>
        <v>1</v>
      </c>
      <c r="AN1047279" s="36" t="s">
        <v>68</v>
      </c>
      <c r="AO1047279" s="36" t="n">
        <f aca="false">VLOOKUP($I1047279,'[1]Price List, Weapons &amp; Items'!B$1:F$1048576,5,0)</f>
        <v>1</v>
      </c>
      <c r="AP1047279" s="36" t="n">
        <f aca="false">IF(AND(AO1047279=1,M1047279="undisclosed")=TRUE(),1,0)</f>
        <v>1</v>
      </c>
      <c r="AQ1047279" s="36" t="n">
        <f aca="false">IF(AND(AO1047279=1,N1047279="undisclosed")=TRUE(),1,0)</f>
        <v>1</v>
      </c>
      <c r="AR1047279" s="36" t="n">
        <f aca="false">IFERROR(IF(SEARCH("ammuni",I1047279,1)&gt;0,1,0),0)</f>
        <v>1</v>
      </c>
      <c r="AS1047279" s="5" t="str">
        <f aca="false">VLOOKUP($I1047279,'[1]Price List, Weapons &amp; Items'!B$1:L$1048576,COLUMN('[1]Price List, Weapons &amp; Items'!$J$11)-1,0)</f>
        <v>Media reports (incl. social media)</v>
      </c>
      <c r="AT1047279" s="5" t="str">
        <f aca="false">IF(I1047279=".",".",VLOOKUP($I1047279,'[1]Price List, Weapons &amp; Items'!B$1:J$1048576,3,0))</f>
        <v>227mm MLRS ammunition</v>
      </c>
      <c r="AU1047279" s="13" t="str">
        <f aca="true">IF(AG1047279=1,(OFFSET(I1047279,0,0,COUNTIF(#REF!,A1047279),1)),"")</f>
        <v/>
      </c>
      <c r="AV1047279" s="5" t="str">
        <f aca="false">VLOOKUP($I1047279,'[1]Price List, Weapons &amp; Items'!B$1:L$1048576,COLUMN('[1]Price List, Weapons &amp; Items'!$L$11)-1,0)</f>
        <v>no price, 0 count</v>
      </c>
      <c r="AW1047279" s="5" t="n">
        <f aca="false">IF(U1047279="Yes",1,0)</f>
        <v>1</v>
      </c>
      <c r="AX1047279" s="5" t="n">
        <f aca="false">IF(D1047279="Military",IF(OR(IFERROR(SEARCH("equipment",E1047279,1),0)&gt;0,IFERROR(SEARCH("weapons",E1047279,1),0)&gt;0),1,0),0)</f>
        <v>1</v>
      </c>
      <c r="AY1047279" s="5" t="str">
        <f aca="false">IFERROR(IF(VALUE(TEXT(C1047279,"mm"))=IF(AK1047279&gt;12,AK1047279-12,AK1047279),".",IF(TEXT(C1047279,"mm")="01",".",1)),"Value is not in date format")</f>
        <v>.</v>
      </c>
      <c r="AZ1047279" s="5" t="str">
        <f aca="false">IF(AND(A1047279=A1047278,C1047279=C1047278)=TRUE(),IF(F1047279=F1047278,".","1"),".")</f>
        <v>.</v>
      </c>
      <c r="BA1047279" s="5" t="str">
        <f aca="false">IF(AND(_xlfn.ISFORMULA(R1047279),_xlfn.ISFORMULA(S1047279),_xlfn.ISFORMULA(T1047279))=TRUE(),".",1)</f>
        <v>.</v>
      </c>
      <c r="BB1047279" s="5" t="str">
        <f aca="false">IF(T1047279&lt;&gt;".",IF(T1047279&gt;S1047279,1,"."),".")</f>
        <v>.</v>
      </c>
      <c r="BC1047279" s="5" t="n">
        <f aca="false">IFERROR(VLOOKUP(B1047279,'[1]Share, Heavy Weapons to Ukraine'!B$1:AA$1048576,COLUMN('[1]Share, Heavy Weapons to Ukraine'!C1047288)-1,0),0)</f>
        <v>1</v>
      </c>
      <c r="BD1047279" s="5" t="n">
        <f aca="false">VLOOKUP(Sheet1!B1047279,'[1]Country Summary (€)'!B$1:F$1048576,COLUMN('[1]Country Summary (€)'!C1047289)-1,FALSE())</f>
        <v>0</v>
      </c>
      <c r="BE1047279" s="5" t="str">
        <f aca="false">IF(AND(AG1047279=1,D1047279="Military",H1047279&lt;&gt;"Not given")=TRUE(),IF(SUMIFS(#REF!,#REF!,A1047279)&gt;0,ABS((SUMIFS(#REF!,#REF!,A1047279)/VLOOKUP("USD",'[1]Exchange Rates'!B$1:C$1048576,2,0)))/S1047279,"."),".")</f>
        <v>.</v>
      </c>
      <c r="BF1047279" s="1" t="str">
        <f aca="false">IF(AND(AG1047279=1,D1047279="Military",H1047279&lt;&gt;"Not given")=TRUE(),IF(SUMIFS(#REF!,#REF!,A1047279)&gt;0,IF((ABS((SUMIFS(#REF!,#REF!,A1047279)/VLOOKUP("USD",'[1]Exchange Rates'!B$1:C$1048576,2,0)))/S1047279)&gt;1,(SUMIFS(#REF!,#REF!,A1047279)-S1047279)/S1047279,(S1047279-SUMIFS(#REF!,#REF!,A1047279))/SUMIFS(#REF!,#REF!,A1047279)),"."),".")</f>
        <v>.</v>
      </c>
      <c r="BG1047279" s="37"/>
      <c r="BH1047279" s="37"/>
      <c r="BI1047279" s="37"/>
      <c r="BJ1047279" s="37"/>
      <c r="BK1047279" s="37"/>
      <c r="BL1047279" s="37"/>
      <c r="BM1047279" s="37"/>
      <c r="BN1047279" s="37"/>
      <c r="BO1047279" s="37"/>
      <c r="BP1047279" s="37"/>
      <c r="BQ1047279" s="37"/>
      <c r="BR1047279" s="37"/>
      <c r="BS1047279" s="37"/>
      <c r="BT1047279" s="37"/>
      <c r="BU1047279" s="37"/>
      <c r="BV1047279" s="37"/>
      <c r="BW1047279" s="37"/>
      <c r="BX1047279" s="37"/>
    </row>
    <row r="1047280" customFormat="false" ht="15" hidden="false" customHeight="true" outlineLevel="0" collapsed="false">
      <c r="A1047280" s="37" t="s">
        <v>479</v>
      </c>
      <c r="B1047280" s="37" t="s">
        <v>57</v>
      </c>
      <c r="C1047280" s="92" t="n">
        <v>45035</v>
      </c>
      <c r="D1047280" s="37" t="s">
        <v>105</v>
      </c>
      <c r="E1047280" s="37" t="s">
        <v>370</v>
      </c>
      <c r="F1047280" s="37" t="s">
        <v>523</v>
      </c>
      <c r="G1047280" s="5" t="s">
        <v>61</v>
      </c>
      <c r="H1047280" s="39" t="n">
        <v>325000000</v>
      </c>
      <c r="I1047280" s="37" t="s">
        <v>147</v>
      </c>
      <c r="J1047280" s="7" t="str">
        <f aca="false">VLOOKUP($I1047280,'[1]Price List, Weapons &amp; Items'!B$1:C$1048576,2,0)</f>
        <v>Ammunition for heavy weapon</v>
      </c>
      <c r="K1047280" s="7" t="str">
        <f aca="false">IF(I1047280=".",I1047280,VLOOKUP($I1047280,'[1]Price List, Weapons &amp; Items'!B$1:D$1048576,3,0))</f>
        <v>155mm howitzer ammunition</v>
      </c>
      <c r="L1047280" s="8" t="n">
        <f aca="false">VLOOKUP(I1047280,'[1]Price List, Weapons &amp; Items'!B$1:E$1048576,4,0)</f>
        <v>0</v>
      </c>
      <c r="M1047280" s="9" t="n">
        <v>100000</v>
      </c>
      <c r="N1047280" s="9" t="s">
        <v>166</v>
      </c>
      <c r="O1047280" s="9" t="n">
        <f aca="false">VLOOKUP($I1047280,'[1]Price List, Weapons &amp; Items'!B$1:G$1048576,6,0)</f>
        <v>3800</v>
      </c>
      <c r="P1047280" s="6" t="str">
        <f aca="false">IF(TYPE(M1047280)=1,IF(TYPE(O1047280)=1,M1047280*O1047280,"No price"),".")</f>
        <v>No price</v>
      </c>
      <c r="Q1047280" s="6" t="str">
        <f aca="false">IF(TYPE(N1047280)=1,IF(TYPE(O1047280)=1,N1047280*O1047280,"No price"),".")</f>
        <v>.</v>
      </c>
      <c r="R1047280" s="6" t="str">
        <f aca="false">IF(AG1047280=1,IF(H1047280&lt;&gt;"Not given",H1047280,IF(TYPE(H1047280)=2,IF(SUMIFS(#REF!,#REF!,A1047280)&gt;0,SUMIFS(#REF!,#REF!,A1047280),"."),"Format error")),"")</f>
        <v/>
      </c>
      <c r="S1047280" s="6" t="str">
        <f aca="false">IF(AND(AG1047280=1,R1047280&lt;&gt;".")=TRUE(),R1047280/VLOOKUP(G1047280,'[1]Exchange Rates'!B$1:C$1048576,2,0),IF(R1047280=".",".",""))</f>
        <v/>
      </c>
      <c r="T1047280" s="6" t="str">
        <f aca="false">IF(AG1047280=1,IF(AI1047280="Value is not given at all",".",IF(AI1047280="Value is given by the source",S1047280,IF(AI1047280="Value is calculated with prices",(IF(SUMIFS(#REF!,#REF!,A1047280)&gt;0,SUMIFS(#REF!,#REF!,A1047280),"."))/VLOOKUP("USD",'[1]Exchange Rates'!B$1:C$1048576,2,0),"Error with coding"))),"")</f>
        <v/>
      </c>
      <c r="U1047280" s="43" t="s">
        <v>63</v>
      </c>
      <c r="V1047280" s="34" t="s">
        <v>524</v>
      </c>
      <c r="W1047280" s="34" t="s">
        <v>513</v>
      </c>
      <c r="X1047280" s="37" t="s">
        <v>62</v>
      </c>
      <c r="Y1047280" s="37" t="s">
        <v>62</v>
      </c>
      <c r="Z1047280" s="43" t="n">
        <v>0</v>
      </c>
      <c r="AA1047280" s="43" t="n">
        <v>1</v>
      </c>
      <c r="AB1047280" s="5" t="n">
        <f aca="false">IF(AND(D1047280="Humanitarian", AE1047280&lt;&gt;"."), 1, 0)</f>
        <v>0</v>
      </c>
      <c r="AC1047280" s="5" t="n">
        <f aca="false">IF(OR(M1047280="undisclosed", M1047280="."), 0, IF(M1047280=N1047280, 1, 0))</f>
        <v>0</v>
      </c>
      <c r="AD1047280" s="5" t="n">
        <v>0</v>
      </c>
      <c r="AE1047280" s="37" t="s">
        <v>62</v>
      </c>
      <c r="AF1047280" s="12" t="str">
        <f aca="false">""</f>
        <v/>
      </c>
      <c r="AG1047280" s="36" t="n">
        <v>0</v>
      </c>
      <c r="AH1047280" s="43" t="s">
        <v>66</v>
      </c>
      <c r="AI1047280" s="43" t="s">
        <v>67</v>
      </c>
      <c r="AJ1047280" s="36" t="n">
        <v>1</v>
      </c>
      <c r="AK1047280" s="36" t="n">
        <v>16</v>
      </c>
      <c r="AL1047280" s="36" t="n">
        <v>0</v>
      </c>
      <c r="AM1047280" s="36" t="n">
        <f aca="false">IF(OR(AN1047280="2022-2023",AN1047280=2022), 1, 0)</f>
        <v>1</v>
      </c>
      <c r="AN1047280" s="36" t="s">
        <v>68</v>
      </c>
      <c r="AO1047280" s="36" t="n">
        <f aca="false">VLOOKUP($I1047280,'[1]Price List, Weapons &amp; Items'!B$1:F$1048576,5,0)</f>
        <v>1</v>
      </c>
      <c r="AP1047280" s="36" t="n">
        <f aca="false">IF(AND(AO1047280=1,M1047280="undisclosed")=TRUE(),1,0)</f>
        <v>0</v>
      </c>
      <c r="AQ1047280" s="36" t="n">
        <f aca="false">IF(AND(AO1047280=1,N1047280="undisclosed")=TRUE(),1,0)</f>
        <v>1</v>
      </c>
      <c r="AR1047280" s="36" t="n">
        <f aca="false">IFERROR(IF(SEARCH("ammuni",I1047280,1)&gt;0,1,0),0)</f>
        <v>0</v>
      </c>
      <c r="AS1047280" s="5" t="str">
        <f aca="false">VLOOKUP($I1047280,'[1]Price List, Weapons &amp; Items'!B$1:L$1048576,COLUMN('[1]Price List, Weapons &amp; Items'!$J$11)-1,0)</f>
        <v>Government information</v>
      </c>
      <c r="AT1047280" s="5" t="str">
        <f aca="false">IF(I1047280=".",".",VLOOKUP($I1047280,'[1]Price List, Weapons &amp; Items'!B$1:J$1048576,3,0))</f>
        <v>155mm howitzer ammunition</v>
      </c>
      <c r="AU1047280" s="13" t="str">
        <f aca="true">IF(AG1047280=1,(OFFSET(I1047280,0,0,COUNTIF(#REF!,A1047280),1)),"")</f>
        <v/>
      </c>
      <c r="AV1047280" s="5" t="n">
        <f aca="false">VLOOKUP($I1047280,'[1]Price List, Weapons &amp; Items'!B$1:L$1048576,COLUMN('[1]Price List, Weapons &amp; Items'!$L$11)-1,0)</f>
        <v>0</v>
      </c>
      <c r="AW1047280" s="5" t="n">
        <f aca="false">IF(U1047280="Yes",1,0)</f>
        <v>1</v>
      </c>
      <c r="AX1047280" s="5" t="n">
        <f aca="false">IF(D1047280="Military",IF(OR(IFERROR(SEARCH("equipment",E1047280,1),0)&gt;0,IFERROR(SEARCH("weapons",E1047280,1),0)&gt;0),1,0),0)</f>
        <v>1</v>
      </c>
      <c r="AY1047280" s="5" t="str">
        <f aca="false">IFERROR(IF(VALUE(TEXT(C1047280,"mm"))=IF(AK1047280&gt;12,AK1047280-12,AK1047280),".",IF(TEXT(C1047280,"mm")="01",".",1)),"Value is not in date format")</f>
        <v>.</v>
      </c>
      <c r="AZ1047280" s="5" t="str">
        <f aca="false">IF(AND(A1047280=A1047279,C1047280=C1047279)=TRUE(),IF(F1047280=F1047279,".","1"),".")</f>
        <v>.</v>
      </c>
      <c r="BA1047280" s="5" t="str">
        <f aca="false">IF(AND(_xlfn.ISFORMULA(R1047280),_xlfn.ISFORMULA(S1047280),_xlfn.ISFORMULA(T1047280))=TRUE(),".",1)</f>
        <v>.</v>
      </c>
      <c r="BB1047280" s="5" t="str">
        <f aca="false">IF(T1047280&lt;&gt;".",IF(T1047280&gt;S1047280,1,"."),".")</f>
        <v>.</v>
      </c>
      <c r="BC1047280" s="5" t="n">
        <f aca="false">IFERROR(VLOOKUP(B1047280,'[1]Share, Heavy Weapons to Ukraine'!B$1:AA$1048576,COLUMN('[1]Share, Heavy Weapons to Ukraine'!C1047289)-1,0),0)</f>
        <v>1</v>
      </c>
      <c r="BD1047280" s="5" t="n">
        <f aca="false">VLOOKUP(Sheet1!B1047280,'[1]Country Summary (€)'!B$1:F$1048576,COLUMN('[1]Country Summary (€)'!C1047290)-1,FALSE())</f>
        <v>0</v>
      </c>
      <c r="BE1047280" s="5" t="str">
        <f aca="false">IF(AND(AG1047280=1,D1047280="Military",H1047280&lt;&gt;"Not given")=TRUE(),IF(SUMIFS(#REF!,#REF!,A1047280)&gt;0,ABS((SUMIFS(#REF!,#REF!,A1047280)/VLOOKUP("USD",'[1]Exchange Rates'!B$1:C$1048576,2,0)))/S1047280,"."),".")</f>
        <v>.</v>
      </c>
      <c r="BF1047280" s="1" t="str">
        <f aca="false">IF(AND(AG1047280=1,D1047280="Military",H1047280&lt;&gt;"Not given")=TRUE(),IF(SUMIFS(#REF!,#REF!,A1047280)&gt;0,IF((ABS((SUMIFS(#REF!,#REF!,A1047280)/VLOOKUP("USD",'[1]Exchange Rates'!B$1:C$1048576,2,0)))/S1047280)&gt;1,(SUMIFS(#REF!,#REF!,A1047280)-S1047280)/S1047280,(S1047280-SUMIFS(#REF!,#REF!,A1047280))/SUMIFS(#REF!,#REF!,A1047280)),"."),".")</f>
        <v>.</v>
      </c>
      <c r="BG1047280" s="37"/>
      <c r="BH1047280" s="37"/>
      <c r="BI1047280" s="37"/>
      <c r="BJ1047280" s="37"/>
      <c r="BK1047280" s="37"/>
      <c r="BL1047280" s="37"/>
      <c r="BM1047280" s="37"/>
      <c r="BN1047280" s="37"/>
      <c r="BO1047280" s="37"/>
      <c r="BP1047280" s="37"/>
      <c r="BQ1047280" s="37"/>
      <c r="BR1047280" s="37"/>
      <c r="BS1047280" s="37"/>
      <c r="BT1047280" s="37"/>
      <c r="BU1047280" s="37"/>
      <c r="BV1047280" s="37"/>
      <c r="BW1047280" s="37"/>
      <c r="BX1047280" s="37"/>
    </row>
    <row r="1047281" customFormat="false" ht="15.75" hidden="false" customHeight="true" outlineLevel="0" collapsed="false">
      <c r="A1047281" s="37" t="s">
        <v>479</v>
      </c>
      <c r="B1047281" s="37" t="s">
        <v>57</v>
      </c>
      <c r="C1047281" s="92" t="n">
        <v>45035</v>
      </c>
      <c r="D1047281" s="37" t="s">
        <v>105</v>
      </c>
      <c r="E1047281" s="37" t="s">
        <v>370</v>
      </c>
      <c r="F1047281" s="37" t="s">
        <v>523</v>
      </c>
      <c r="G1047281" s="5" t="s">
        <v>61</v>
      </c>
      <c r="H1047281" s="39" t="n">
        <v>325000000</v>
      </c>
      <c r="I1047281" s="37" t="s">
        <v>239</v>
      </c>
      <c r="J1047281" s="7" t="str">
        <f aca="false">VLOOKUP($I1047281,'[1]Price List, Weapons &amp; Items'!B$1:C$1048576,2,0)</f>
        <v>Ammunition for heavy weapon</v>
      </c>
      <c r="K1047281" s="7" t="str">
        <f aca="false">IF(I1047281=".",I1047281,VLOOKUP($I1047281,'[1]Price List, Weapons &amp; Items'!B$1:D$1048576,3,0))</f>
        <v>105mm howitzer ammunition</v>
      </c>
      <c r="L1047281" s="8" t="n">
        <f aca="false">VLOOKUP(I1047281,'[1]Price List, Weapons &amp; Items'!B$1:E$1048576,4,0)</f>
        <v>0</v>
      </c>
      <c r="M1047281" s="9" t="n">
        <v>22000</v>
      </c>
      <c r="N1047281" s="9" t="s">
        <v>166</v>
      </c>
      <c r="O1047281" s="9" t="n">
        <f aca="false">VLOOKUP($I1047281,'[1]Price List, Weapons &amp; Items'!B$1:G$1048576,6,0)</f>
        <v>400</v>
      </c>
      <c r="P1047281" s="6" t="str">
        <f aca="false">IF(TYPE(M1047281)=1,IF(TYPE(O1047281)=1,M1047281*O1047281,"No price"),".")</f>
        <v>No price</v>
      </c>
      <c r="Q1047281" s="6" t="str">
        <f aca="false">IF(TYPE(N1047281)=1,IF(TYPE(O1047281)=1,N1047281*O1047281,"No price"),".")</f>
        <v>.</v>
      </c>
      <c r="R1047281" s="6" t="str">
        <f aca="false">IF(AG1047281=1,IF(H1047281&lt;&gt;"Not given",H1047281,IF(TYPE(H1047281)=2,IF(SUMIFS(#REF!,#REF!,A1047281)&gt;0,SUMIFS(#REF!,#REF!,A1047281),"."),"Format error")),"")</f>
        <v/>
      </c>
      <c r="S1047281" s="6" t="str">
        <f aca="false">IF(AND(AG1047281=1,R1047281&lt;&gt;".")=TRUE(),R1047281/VLOOKUP(G1047281,'[1]Exchange Rates'!B$1:C$1048576,2,0),IF(R1047281=".",".",""))</f>
        <v/>
      </c>
      <c r="T1047281" s="6" t="str">
        <f aca="false">IF(AG1047281=1,IF(AI1047281="Value is not given at all",".",IF(AI1047281="Value is given by the source",S1047281,IF(AI1047281="Value is calculated with prices",(IF(SUMIFS(#REF!,#REF!,A1047281)&gt;0,SUMIFS(#REF!,#REF!,A1047281),"."))/VLOOKUP("USD",'[1]Exchange Rates'!B$1:C$1048576,2,0),"Error with coding"))),"")</f>
        <v/>
      </c>
      <c r="U1047281" s="43" t="s">
        <v>63</v>
      </c>
      <c r="V1047281" s="34" t="s">
        <v>524</v>
      </c>
      <c r="W1047281" s="34" t="s">
        <v>513</v>
      </c>
      <c r="X1047281" s="37" t="s">
        <v>62</v>
      </c>
      <c r="Y1047281" s="37" t="s">
        <v>62</v>
      </c>
      <c r="Z1047281" s="43" t="n">
        <v>0</v>
      </c>
      <c r="AA1047281" s="43" t="n">
        <v>1</v>
      </c>
      <c r="AB1047281" s="5" t="n">
        <f aca="false">IF(AND(D1047281="Humanitarian", AE1047281&lt;&gt;"."), 1, 0)</f>
        <v>0</v>
      </c>
      <c r="AC1047281" s="5" t="n">
        <f aca="false">IF(OR(M1047281="undisclosed", M1047281="."), 0, IF(M1047281=N1047281, 1, 0))</f>
        <v>0</v>
      </c>
      <c r="AD1047281" s="5" t="n">
        <v>0</v>
      </c>
      <c r="AE1047281" s="37" t="s">
        <v>62</v>
      </c>
      <c r="AF1047281" s="12" t="str">
        <f aca="false">""</f>
        <v/>
      </c>
      <c r="AG1047281" s="36" t="n">
        <v>0</v>
      </c>
      <c r="AH1047281" s="43" t="s">
        <v>66</v>
      </c>
      <c r="AI1047281" s="43" t="s">
        <v>67</v>
      </c>
      <c r="AJ1047281" s="36" t="n">
        <v>1</v>
      </c>
      <c r="AK1047281" s="36" t="n">
        <v>16</v>
      </c>
      <c r="AL1047281" s="36" t="n">
        <v>0</v>
      </c>
      <c r="AM1047281" s="36" t="n">
        <f aca="false">IF(OR(AN1047281="2022-2023",AN1047281=2022), 1, 0)</f>
        <v>1</v>
      </c>
      <c r="AN1047281" s="36" t="s">
        <v>68</v>
      </c>
      <c r="AO1047281" s="36" t="n">
        <f aca="false">VLOOKUP($I1047281,'[1]Price List, Weapons &amp; Items'!B$1:F$1048576,5,0)</f>
        <v>0</v>
      </c>
      <c r="AP1047281" s="36" t="n">
        <f aca="false">IF(AND(AO1047281=1,M1047281="undisclosed")=TRUE(),1,0)</f>
        <v>0</v>
      </c>
      <c r="AQ1047281" s="36" t="n">
        <f aca="false">IF(AND(AO1047281=1,N1047281="undisclosed")=TRUE(),1,0)</f>
        <v>0</v>
      </c>
      <c r="AR1047281" s="36" t="n">
        <f aca="false">IFERROR(IF(SEARCH("ammuni",I1047281,1)&gt;0,1,0),0)</f>
        <v>0</v>
      </c>
      <c r="AS1047281" s="5" t="str">
        <f aca="false">VLOOKUP($I1047281,'[1]Price List, Weapons &amp; Items'!B$1:L$1048576,COLUMN('[1]Price List, Weapons &amp; Items'!$J$11)-1,0)</f>
        <v>Military media (incl. websites)</v>
      </c>
      <c r="AT1047281" s="5" t="str">
        <f aca="false">IF(I1047281=".",".",VLOOKUP($I1047281,'[1]Price List, Weapons &amp; Items'!B$1:J$1048576,3,0))</f>
        <v>105mm howitzer ammunition</v>
      </c>
      <c r="AU1047281" s="13" t="str">
        <f aca="true">IF(AG1047281=1,(OFFSET(I1047281,0,0,COUNTIF(#REF!,A1047281),1)),"")</f>
        <v/>
      </c>
      <c r="AV1047281" s="5" t="n">
        <f aca="false">VLOOKUP($I1047281,'[1]Price List, Weapons &amp; Items'!B$1:L$1048576,COLUMN('[1]Price List, Weapons &amp; Items'!$L$11)-1,0)</f>
        <v>0</v>
      </c>
      <c r="AW1047281" s="5" t="n">
        <f aca="false">IF(U1047281="Yes",1,0)</f>
        <v>1</v>
      </c>
      <c r="AX1047281" s="5" t="n">
        <f aca="false">IF(D1047281="Military",IF(OR(IFERROR(SEARCH("equipment",E1047281,1),0)&gt;0,IFERROR(SEARCH("weapons",E1047281,1),0)&gt;0),1,0),0)</f>
        <v>1</v>
      </c>
      <c r="AY1047281" s="5" t="str">
        <f aca="false">IFERROR(IF(VALUE(TEXT(C1047281,"mm"))=IF(AK1047281&gt;12,AK1047281-12,AK1047281),".",IF(TEXT(C1047281,"mm")="01",".",1)),"Value is not in date format")</f>
        <v>.</v>
      </c>
      <c r="AZ1047281" s="5" t="str">
        <f aca="false">IF(AND(A1047281=A1047280,C1047281=C1047280)=TRUE(),IF(F1047281=F1047280,".","1"),".")</f>
        <v>.</v>
      </c>
      <c r="BA1047281" s="5" t="str">
        <f aca="false">IF(AND(_xlfn.ISFORMULA(R1047281),_xlfn.ISFORMULA(S1047281),_xlfn.ISFORMULA(T1047281))=TRUE(),".",1)</f>
        <v>.</v>
      </c>
      <c r="BB1047281" s="5" t="str">
        <f aca="false">IF(T1047281&lt;&gt;".",IF(T1047281&gt;S1047281,1,"."),".")</f>
        <v>.</v>
      </c>
      <c r="BC1047281" s="5" t="n">
        <f aca="false">IFERROR(VLOOKUP(B1047281,'[1]Share, Heavy Weapons to Ukraine'!B$1:AA$1048576,COLUMN('[1]Share, Heavy Weapons to Ukraine'!C1047290)-1,0),0)</f>
        <v>1</v>
      </c>
      <c r="BD1047281" s="5" t="n">
        <f aca="false">VLOOKUP(Sheet1!B1047281,'[1]Country Summary (€)'!B$1:F$1048576,COLUMN('[1]Country Summary (€)'!C1047291)-1,FALSE())</f>
        <v>0</v>
      </c>
      <c r="BE1047281" s="5" t="str">
        <f aca="false">IF(AND(AG1047281=1,D1047281="Military",H1047281&lt;&gt;"Not given")=TRUE(),IF(SUMIFS(#REF!,#REF!,A1047281)&gt;0,ABS((SUMIFS(#REF!,#REF!,A1047281)/VLOOKUP("USD",'[1]Exchange Rates'!B$1:C$1048576,2,0)))/S1047281,"."),".")</f>
        <v>.</v>
      </c>
      <c r="BF1047281" s="1" t="str">
        <f aca="false">IF(AND(AG1047281=1,D1047281="Military",H1047281&lt;&gt;"Not given")=TRUE(),IF(SUMIFS(#REF!,#REF!,A1047281)&gt;0,IF((ABS((SUMIFS(#REF!,#REF!,A1047281)/VLOOKUP("USD",'[1]Exchange Rates'!B$1:C$1048576,2,0)))/S1047281)&gt;1,(SUMIFS(#REF!,#REF!,A1047281)-S1047281)/S1047281,(S1047281-SUMIFS(#REF!,#REF!,A1047281))/SUMIFS(#REF!,#REF!,A1047281)),"."),".")</f>
        <v>.</v>
      </c>
      <c r="BG1047281" s="37"/>
      <c r="BH1047281" s="37"/>
      <c r="BI1047281" s="37"/>
      <c r="BJ1047281" s="37"/>
      <c r="BK1047281" s="37"/>
      <c r="BL1047281" s="37"/>
      <c r="BM1047281" s="37"/>
      <c r="BN1047281" s="37"/>
      <c r="BO1047281" s="37"/>
      <c r="BP1047281" s="37"/>
      <c r="BQ1047281" s="37"/>
      <c r="BR1047281" s="37"/>
      <c r="BS1047281" s="37"/>
      <c r="BT1047281" s="37"/>
      <c r="BU1047281" s="37"/>
      <c r="BV1047281" s="37"/>
      <c r="BW1047281" s="37"/>
      <c r="BX1047281" s="37"/>
    </row>
    <row r="1047282" customFormat="false" ht="15" hidden="false" customHeight="true" outlineLevel="0" collapsed="false">
      <c r="A1047282" s="37" t="s">
        <v>479</v>
      </c>
      <c r="B1047282" s="37" t="s">
        <v>57</v>
      </c>
      <c r="C1047282" s="92" t="n">
        <v>45035</v>
      </c>
      <c r="D1047282" s="37" t="s">
        <v>105</v>
      </c>
      <c r="E1047282" s="37" t="s">
        <v>370</v>
      </c>
      <c r="F1047282" s="37" t="s">
        <v>523</v>
      </c>
      <c r="G1047282" s="5" t="s">
        <v>61</v>
      </c>
      <c r="H1047282" s="39" t="n">
        <v>325000000</v>
      </c>
      <c r="I1047282" s="37" t="s">
        <v>307</v>
      </c>
      <c r="J1047282" s="7" t="str">
        <f aca="false">VLOOKUP($I1047282,'[1]Price List, Weapons &amp; Items'!B$1:C$1048576,2,0)</f>
        <v>Ammunition for heavy weapon</v>
      </c>
      <c r="K1047282" s="7" t="str">
        <f aca="false">IF(I1047282=".",I1047282,VLOOKUP($I1047282,'[1]Price List, Weapons &amp; Items'!B$1:D$1048576,3,0))</f>
        <v>missile</v>
      </c>
      <c r="L1047282" s="8" t="n">
        <f aca="false">VLOOKUP(I1047282,'[1]Price List, Weapons &amp; Items'!B$1:E$1048576,4,0)</f>
        <v>0</v>
      </c>
      <c r="M1047282" s="9" t="n">
        <v>975</v>
      </c>
      <c r="N1047282" s="9" t="s">
        <v>166</v>
      </c>
      <c r="O1047282" s="9" t="n">
        <f aca="false">VLOOKUP($I1047282,'[1]Price List, Weapons &amp; Items'!B$1:G$1048576,6,0)</f>
        <v>9000</v>
      </c>
      <c r="P1047282" s="6" t="str">
        <f aca="false">IF(TYPE(M1047282)=1,IF(TYPE(O1047282)=1,M1047282*O1047282,"No price"),".")</f>
        <v>No price</v>
      </c>
      <c r="Q1047282" s="6" t="str">
        <f aca="false">IF(TYPE(N1047282)=1,IF(TYPE(O1047282)=1,N1047282*O1047282,"No price"),".")</f>
        <v>.</v>
      </c>
      <c r="R1047282" s="6" t="str">
        <f aca="false">IF(AG1047282=1,IF(H1047282&lt;&gt;"Not given",H1047282,IF(TYPE(H1047282)=2,IF(SUMIFS(#REF!,#REF!,A1047282)&gt;0,SUMIFS(#REF!,#REF!,A1047282),"."),"Format error")),"")</f>
        <v/>
      </c>
      <c r="S1047282" s="6" t="str">
        <f aca="false">IF(AND(AG1047282=1,R1047282&lt;&gt;".")=TRUE(),R1047282/VLOOKUP(G1047282,'[1]Exchange Rates'!B$1:C$1048576,2,0),IF(R1047282=".",".",""))</f>
        <v/>
      </c>
      <c r="T1047282" s="6" t="str">
        <f aca="false">IF(AG1047282=1,IF(AI1047282="Value is not given at all",".",IF(AI1047282="Value is given by the source",S1047282,IF(AI1047282="Value is calculated with prices",(IF(SUMIFS(#REF!,#REF!,A1047282)&gt;0,SUMIFS(#REF!,#REF!,A1047282),"."))/VLOOKUP("USD",'[1]Exchange Rates'!B$1:C$1048576,2,0),"Error with coding"))),"")</f>
        <v/>
      </c>
      <c r="U1047282" s="43" t="s">
        <v>63</v>
      </c>
      <c r="V1047282" s="34" t="s">
        <v>524</v>
      </c>
      <c r="W1047282" s="34" t="s">
        <v>513</v>
      </c>
      <c r="X1047282" s="37" t="s">
        <v>62</v>
      </c>
      <c r="Y1047282" s="37" t="s">
        <v>62</v>
      </c>
      <c r="Z1047282" s="43" t="n">
        <v>0</v>
      </c>
      <c r="AA1047282" s="43" t="n">
        <v>1</v>
      </c>
      <c r="AB1047282" s="5" t="n">
        <f aca="false">IF(AND(D1047282="Humanitarian", AE1047282&lt;&gt;"."), 1, 0)</f>
        <v>0</v>
      </c>
      <c r="AC1047282" s="5" t="n">
        <f aca="false">IF(OR(M1047282="undisclosed", M1047282="."), 0, IF(M1047282=N1047282, 1, 0))</f>
        <v>0</v>
      </c>
      <c r="AD1047282" s="5" t="n">
        <v>0</v>
      </c>
      <c r="AE1047282" s="37" t="s">
        <v>62</v>
      </c>
      <c r="AF1047282" s="12" t="str">
        <f aca="false">""</f>
        <v/>
      </c>
      <c r="AG1047282" s="36" t="n">
        <v>0</v>
      </c>
      <c r="AH1047282" s="43" t="s">
        <v>66</v>
      </c>
      <c r="AI1047282" s="43" t="s">
        <v>67</v>
      </c>
      <c r="AJ1047282" s="36" t="n">
        <v>1</v>
      </c>
      <c r="AK1047282" s="36" t="n">
        <v>16</v>
      </c>
      <c r="AL1047282" s="36" t="n">
        <v>0</v>
      </c>
      <c r="AM1047282" s="36" t="n">
        <f aca="false">IF(OR(AN1047282="2022-2023",AN1047282=2022), 1, 0)</f>
        <v>1</v>
      </c>
      <c r="AN1047282" s="36" t="s">
        <v>68</v>
      </c>
      <c r="AO1047282" s="36" t="n">
        <f aca="false">VLOOKUP($I1047282,'[1]Price List, Weapons &amp; Items'!B$1:F$1048576,5,0)</f>
        <v>0</v>
      </c>
      <c r="AP1047282" s="36" t="n">
        <f aca="false">IF(AND(AO1047282=1,M1047282="undisclosed")=TRUE(),1,0)</f>
        <v>0</v>
      </c>
      <c r="AQ1047282" s="36" t="n">
        <f aca="false">IF(AND(AO1047282=1,N1047282="undisclosed")=TRUE(),1,0)</f>
        <v>0</v>
      </c>
      <c r="AR1047282" s="36" t="n">
        <f aca="false">IFERROR(IF(SEARCH("ammuni",I1047282,1)&gt;0,1,0),0)</f>
        <v>0</v>
      </c>
      <c r="AS1047282" s="5" t="str">
        <f aca="false">VLOOKUP($I1047282,'[1]Price List, Weapons &amp; Items'!B$1:L$1048576,COLUMN('[1]Price List, Weapons &amp; Items'!$J$11)-1,0)</f>
        <v>Media reports (incl. social media)</v>
      </c>
      <c r="AT1047282" s="5" t="str">
        <f aca="false">IF(I1047282=".",".",VLOOKUP($I1047282,'[1]Price List, Weapons &amp; Items'!B$1:J$1048576,3,0))</f>
        <v>missile</v>
      </c>
      <c r="AU1047282" s="13" t="str">
        <f aca="true">IF(AG1047282=1,(OFFSET(I1047282,0,0,COUNTIF(#REF!,A1047282),1)),"")</f>
        <v/>
      </c>
      <c r="AV1047282" s="5" t="n">
        <f aca="false">VLOOKUP($I1047282,'[1]Price List, Weapons &amp; Items'!B$1:L$1048576,COLUMN('[1]Price List, Weapons &amp; Items'!$L$11)-1,0)</f>
        <v>0</v>
      </c>
      <c r="AW1047282" s="5" t="n">
        <f aca="false">IF(U1047282="Yes",1,0)</f>
        <v>1</v>
      </c>
      <c r="AX1047282" s="5" t="n">
        <f aca="false">IF(D1047282="Military",IF(OR(IFERROR(SEARCH("equipment",E1047282,1),0)&gt;0,IFERROR(SEARCH("weapons",E1047282,1),0)&gt;0),1,0),0)</f>
        <v>1</v>
      </c>
      <c r="AY1047282" s="5" t="str">
        <f aca="false">IFERROR(IF(VALUE(TEXT(C1047282,"mm"))=IF(AK1047282&gt;12,AK1047282-12,AK1047282),".",IF(TEXT(C1047282,"mm")="01",".",1)),"Value is not in date format")</f>
        <v>.</v>
      </c>
      <c r="AZ1047282" s="5" t="str">
        <f aca="false">IF(AND(A1047282=A1047281,C1047282=C1047281)=TRUE(),IF(F1047282=F1047281,".","1"),".")</f>
        <v>.</v>
      </c>
      <c r="BA1047282" s="5" t="str">
        <f aca="false">IF(AND(_xlfn.ISFORMULA(R1047282),_xlfn.ISFORMULA(S1047282),_xlfn.ISFORMULA(T1047282))=TRUE(),".",1)</f>
        <v>.</v>
      </c>
      <c r="BB1047282" s="5" t="str">
        <f aca="false">IF(T1047282&lt;&gt;".",IF(T1047282&gt;S1047282,1,"."),".")</f>
        <v>.</v>
      </c>
      <c r="BC1047282" s="5" t="n">
        <f aca="false">IFERROR(VLOOKUP(B1047282,'[1]Share, Heavy Weapons to Ukraine'!B$1:AA$1048576,COLUMN('[1]Share, Heavy Weapons to Ukraine'!C1047291)-1,0),0)</f>
        <v>1</v>
      </c>
      <c r="BD1047282" s="5" t="n">
        <f aca="false">VLOOKUP(Sheet1!B1047282,'[1]Country Summary (€)'!B$1:F$1048576,COLUMN('[1]Country Summary (€)'!C1047292)-1,FALSE())</f>
        <v>0</v>
      </c>
      <c r="BE1047282" s="5" t="str">
        <f aca="false">IF(AND(AG1047282=1,D1047282="Military",H1047282&lt;&gt;"Not given")=TRUE(),IF(SUMIFS(#REF!,#REF!,A1047282)&gt;0,ABS((SUMIFS(#REF!,#REF!,A1047282)/VLOOKUP("USD",'[1]Exchange Rates'!B$1:C$1048576,2,0)))/S1047282,"."),".")</f>
        <v>.</v>
      </c>
      <c r="BF1047282" s="1" t="str">
        <f aca="false">IF(AND(AG1047282=1,D1047282="Military",H1047282&lt;&gt;"Not given")=TRUE(),IF(SUMIFS(#REF!,#REF!,A1047282)&gt;0,IF((ABS((SUMIFS(#REF!,#REF!,A1047282)/VLOOKUP("USD",'[1]Exchange Rates'!B$1:C$1048576,2,0)))/S1047282)&gt;1,(SUMIFS(#REF!,#REF!,A1047282)-S1047282)/S1047282,(S1047282-SUMIFS(#REF!,#REF!,A1047282))/SUMIFS(#REF!,#REF!,A1047282)),"."),".")</f>
        <v>.</v>
      </c>
      <c r="BG1047282" s="37"/>
      <c r="BH1047282" s="37"/>
      <c r="BI1047282" s="37"/>
      <c r="BJ1047282" s="37"/>
      <c r="BK1047282" s="37"/>
      <c r="BL1047282" s="37"/>
      <c r="BM1047282" s="37"/>
      <c r="BN1047282" s="37"/>
      <c r="BO1047282" s="37"/>
      <c r="BP1047282" s="37"/>
      <c r="BQ1047282" s="37"/>
      <c r="BR1047282" s="37"/>
      <c r="BS1047282" s="37"/>
      <c r="BT1047282" s="37"/>
      <c r="BU1047282" s="37"/>
      <c r="BV1047282" s="37"/>
      <c r="BW1047282" s="37"/>
      <c r="BX1047282" s="37"/>
    </row>
    <row r="1047283" customFormat="false" ht="15.75" hidden="false" customHeight="true" outlineLevel="0" collapsed="false">
      <c r="A1047283" s="37" t="s">
        <v>479</v>
      </c>
      <c r="B1047283" s="37" t="s">
        <v>57</v>
      </c>
      <c r="C1047283" s="92" t="n">
        <v>45035</v>
      </c>
      <c r="D1047283" s="37" t="s">
        <v>105</v>
      </c>
      <c r="E1047283" s="37" t="s">
        <v>370</v>
      </c>
      <c r="F1047283" s="37" t="s">
        <v>523</v>
      </c>
      <c r="G1047283" s="5" t="s">
        <v>61</v>
      </c>
      <c r="H1047283" s="39" t="n">
        <v>325000000</v>
      </c>
      <c r="I1047283" s="37" t="s">
        <v>121</v>
      </c>
      <c r="J1047283" s="7" t="str">
        <f aca="false">VLOOKUP($I1047283,'[1]Price List, Weapons &amp; Items'!B$1:C$1048576,2,0)</f>
        <v>Portable defence system</v>
      </c>
      <c r="K1047283" s="7" t="str">
        <f aca="false">IF(I1047283=".",I1047283,VLOOKUP($I1047283,'[1]Price List, Weapons &amp; Items'!B$1:D$1048576,3,0))</f>
        <v>MANPADS</v>
      </c>
      <c r="L1047283" s="8" t="n">
        <f aca="false">VLOOKUP(I1047283,'[1]Price List, Weapons &amp; Items'!B$1:E$1048576,4,0)</f>
        <v>0</v>
      </c>
      <c r="M1047283" s="9" t="s">
        <v>166</v>
      </c>
      <c r="N1047283" s="9" t="s">
        <v>166</v>
      </c>
      <c r="O1047283" s="9" t="n">
        <f aca="false">VLOOKUP($I1047283,'[1]Price List, Weapons &amp; Items'!B$1:G$1048576,6,0)</f>
        <v>1480.64</v>
      </c>
      <c r="P1047283" s="6" t="str">
        <f aca="false">IF(TYPE(M1047283)=1,IF(TYPE(O1047283)=1,M1047283*O1047283,"No price"),".")</f>
        <v>.</v>
      </c>
      <c r="Q1047283" s="6" t="str">
        <f aca="false">IF(TYPE(N1047283)=1,IF(TYPE(O1047283)=1,N1047283*O1047283,"No price"),".")</f>
        <v>.</v>
      </c>
      <c r="R1047283" s="6" t="str">
        <f aca="false">IF(AG1047283=1,IF(H1047283&lt;&gt;"Not given",H1047283,IF(TYPE(H1047283)=2,IF(SUMIFS(#REF!,#REF!,A1047283)&gt;0,SUMIFS(#REF!,#REF!,A1047283),"."),"Format error")),"")</f>
        <v/>
      </c>
      <c r="S1047283" s="6" t="str">
        <f aca="false">IF(AND(AG1047283=1,R1047283&lt;&gt;".")=TRUE(),R1047283/VLOOKUP(G1047283,'[1]Exchange Rates'!B$1:C$1048576,2,0),IF(R1047283=".",".",""))</f>
        <v/>
      </c>
      <c r="T1047283" s="6" t="str">
        <f aca="false">IF(AG1047283=1,IF(AI1047283="Value is not given at all",".",IF(AI1047283="Value is given by the source",S1047283,IF(AI1047283="Value is calculated with prices",(IF(SUMIFS(#REF!,#REF!,A1047283)&gt;0,SUMIFS(#REF!,#REF!,A1047283),"."))/VLOOKUP("USD",'[1]Exchange Rates'!B$1:C$1048576,2,0),"Error with coding"))),"")</f>
        <v/>
      </c>
      <c r="U1047283" s="43" t="s">
        <v>63</v>
      </c>
      <c r="V1047283" s="34" t="s">
        <v>524</v>
      </c>
      <c r="W1047283" s="34" t="s">
        <v>513</v>
      </c>
      <c r="X1047283" s="37" t="s">
        <v>62</v>
      </c>
      <c r="Y1047283" s="37" t="s">
        <v>62</v>
      </c>
      <c r="Z1047283" s="43" t="n">
        <v>0</v>
      </c>
      <c r="AA1047283" s="43" t="n">
        <v>1</v>
      </c>
      <c r="AB1047283" s="5" t="n">
        <f aca="false">IF(AND(D1047283="Humanitarian", AE1047283&lt;&gt;"."), 1, 0)</f>
        <v>0</v>
      </c>
      <c r="AC1047283" s="5" t="n">
        <f aca="false">IF(OR(M1047283="undisclosed", M1047283="."), 0, IF(M1047283=N1047283, 1, 0))</f>
        <v>0</v>
      </c>
      <c r="AD1047283" s="5" t="n">
        <v>0</v>
      </c>
      <c r="AE1047283" s="37" t="s">
        <v>62</v>
      </c>
      <c r="AF1047283" s="12" t="str">
        <f aca="false">""</f>
        <v/>
      </c>
      <c r="AG1047283" s="36" t="n">
        <v>0</v>
      </c>
      <c r="AH1047283" s="43" t="s">
        <v>66</v>
      </c>
      <c r="AI1047283" s="43" t="s">
        <v>67</v>
      </c>
      <c r="AJ1047283" s="36" t="n">
        <v>1</v>
      </c>
      <c r="AK1047283" s="36" t="n">
        <v>16</v>
      </c>
      <c r="AL1047283" s="36" t="n">
        <v>0</v>
      </c>
      <c r="AM1047283" s="36" t="n">
        <f aca="false">IF(OR(AN1047283="2022-2023",AN1047283=2022), 1, 0)</f>
        <v>1</v>
      </c>
      <c r="AN1047283" s="36" t="s">
        <v>68</v>
      </c>
      <c r="AO1047283" s="36" t="n">
        <f aca="false">VLOOKUP($I1047283,'[1]Price List, Weapons &amp; Items'!B$1:F$1048576,5,0)</f>
        <v>0</v>
      </c>
      <c r="AP1047283" s="36" t="n">
        <f aca="false">IF(AND(AO1047283=1,M1047283="undisclosed")=TRUE(),1,0)</f>
        <v>0</v>
      </c>
      <c r="AQ1047283" s="36" t="n">
        <f aca="false">IF(AND(AO1047283=1,N1047283="undisclosed")=TRUE(),1,0)</f>
        <v>0</v>
      </c>
      <c r="AR1047283" s="36" t="n">
        <f aca="false">IFERROR(IF(SEARCH("ammuni",I1047283,1)&gt;0,1,0),0)</f>
        <v>0</v>
      </c>
      <c r="AS1047283" s="5" t="str">
        <f aca="false">VLOOKUP($I1047283,'[1]Price List, Weapons &amp; Items'!B$1:L$1048576,COLUMN('[1]Price List, Weapons &amp; Items'!$J$11)-1,0)</f>
        <v>Military media (incl. websites)</v>
      </c>
      <c r="AT1047283" s="5" t="str">
        <f aca="false">IF(I1047283=".",".",VLOOKUP($I1047283,'[1]Price List, Weapons &amp; Items'!B$1:J$1048576,3,0))</f>
        <v>MANPADS</v>
      </c>
      <c r="AU1047283" s="13" t="str">
        <f aca="true">IF(AG1047283=1,(OFFSET(I1047283,0,0,COUNTIF(#REF!,A1047283),1)),"")</f>
        <v/>
      </c>
      <c r="AV1047283" s="5" t="n">
        <f aca="false">VLOOKUP($I1047283,'[1]Price List, Weapons &amp; Items'!B$1:L$1048576,COLUMN('[1]Price List, Weapons &amp; Items'!$L$11)-1,0)</f>
        <v>0</v>
      </c>
      <c r="AW1047283" s="5" t="n">
        <f aca="false">IF(U1047283="Yes",1,0)</f>
        <v>1</v>
      </c>
      <c r="AX1047283" s="5" t="n">
        <f aca="false">IF(D1047283="Military",IF(OR(IFERROR(SEARCH("equipment",E1047283,1),0)&gt;0,IFERROR(SEARCH("weapons",E1047283,1),0)&gt;0),1,0),0)</f>
        <v>1</v>
      </c>
      <c r="AY1047283" s="5" t="str">
        <f aca="false">IFERROR(IF(VALUE(TEXT(C1047283,"mm"))=IF(AK1047283&gt;12,AK1047283-12,AK1047283),".",IF(TEXT(C1047283,"mm")="01",".",1)),"Value is not in date format")</f>
        <v>.</v>
      </c>
      <c r="AZ1047283" s="5" t="str">
        <f aca="false">IF(AND(A1047283=A1047282,C1047283=C1047282)=TRUE(),IF(F1047283=F1047282,".","1"),".")</f>
        <v>.</v>
      </c>
      <c r="BA1047283" s="5" t="str">
        <f aca="false">IF(AND(_xlfn.ISFORMULA(R1047283),_xlfn.ISFORMULA(S1047283),_xlfn.ISFORMULA(T1047283))=TRUE(),".",1)</f>
        <v>.</v>
      </c>
      <c r="BB1047283" s="5" t="str">
        <f aca="false">IF(T1047283&lt;&gt;".",IF(T1047283&gt;S1047283,1,"."),".")</f>
        <v>.</v>
      </c>
      <c r="BC1047283" s="5" t="n">
        <f aca="false">IFERROR(VLOOKUP(B1047283,'[1]Share, Heavy Weapons to Ukraine'!B$1:AA$1048576,COLUMN('[1]Share, Heavy Weapons to Ukraine'!C1047292)-1,0),0)</f>
        <v>1</v>
      </c>
      <c r="BD1047283" s="5" t="n">
        <f aca="false">VLOOKUP(Sheet1!B1047283,'[1]Country Summary (€)'!B$1:F$1048576,COLUMN('[1]Country Summary (€)'!C1047293)-1,FALSE())</f>
        <v>0</v>
      </c>
      <c r="BE1047283" s="5" t="str">
        <f aca="false">IF(AND(AG1047283=1,D1047283="Military",H1047283&lt;&gt;"Not given")=TRUE(),IF(SUMIFS(#REF!,#REF!,A1047283)&gt;0,ABS((SUMIFS(#REF!,#REF!,A1047283)/VLOOKUP("USD",'[1]Exchange Rates'!B$1:C$1048576,2,0)))/S1047283,"."),".")</f>
        <v>.</v>
      </c>
      <c r="BF1047283" s="1" t="str">
        <f aca="false">IF(AND(AG1047283=1,D1047283="Military",H1047283&lt;&gt;"Not given")=TRUE(),IF(SUMIFS(#REF!,#REF!,A1047283)&gt;0,IF((ABS((SUMIFS(#REF!,#REF!,A1047283)/VLOOKUP("USD",'[1]Exchange Rates'!B$1:C$1048576,2,0)))/S1047283)&gt;1,(SUMIFS(#REF!,#REF!,A1047283)-S1047283)/S1047283,(S1047283-SUMIFS(#REF!,#REF!,A1047283))/SUMIFS(#REF!,#REF!,A1047283)),"."),".")</f>
        <v>.</v>
      </c>
      <c r="BG1047283" s="37"/>
      <c r="BH1047283" s="37"/>
      <c r="BI1047283" s="37"/>
      <c r="BJ1047283" s="37"/>
      <c r="BK1047283" s="37"/>
      <c r="BL1047283" s="37"/>
      <c r="BM1047283" s="37"/>
      <c r="BN1047283" s="37"/>
      <c r="BO1047283" s="37"/>
      <c r="BP1047283" s="37"/>
      <c r="BQ1047283" s="37"/>
      <c r="BR1047283" s="37"/>
      <c r="BS1047283" s="37"/>
      <c r="BT1047283" s="37"/>
      <c r="BU1047283" s="37"/>
      <c r="BV1047283" s="37"/>
      <c r="BW1047283" s="37"/>
      <c r="BX1047283" s="37"/>
    </row>
    <row r="1047284" customFormat="false" ht="15" hidden="false" customHeight="true" outlineLevel="0" collapsed="false">
      <c r="A1047284" s="37" t="s">
        <v>479</v>
      </c>
      <c r="B1047284" s="37" t="s">
        <v>57</v>
      </c>
      <c r="C1047284" s="92" t="n">
        <v>45035</v>
      </c>
      <c r="D1047284" s="37" t="s">
        <v>105</v>
      </c>
      <c r="E1047284" s="37" t="s">
        <v>370</v>
      </c>
      <c r="F1047284" s="37" t="s">
        <v>523</v>
      </c>
      <c r="G1047284" s="5" t="s">
        <v>61</v>
      </c>
      <c r="H1047284" s="39" t="n">
        <v>325000000</v>
      </c>
      <c r="I1047284" s="37" t="s">
        <v>525</v>
      </c>
      <c r="J1047284" s="7" t="str">
        <f aca="false">VLOOKUP($I1047284,'[1]Price List, Weapons &amp; Items'!B$1:C$1048576,2,0)</f>
        <v>Military equipment</v>
      </c>
      <c r="K1047284" s="7" t="str">
        <f aca="false">IF(I1047284=".",I1047284,VLOOKUP($I1047284,'[1]Price List, Weapons &amp; Items'!B$1:D$1048576,3,0))</f>
        <v>Mine</v>
      </c>
      <c r="L1047284" s="8" t="n">
        <f aca="false">VLOOKUP(I1047284,'[1]Price List, Weapons &amp; Items'!B$1:E$1048576,4,0)</f>
        <v>0</v>
      </c>
      <c r="M1047284" s="9" t="s">
        <v>166</v>
      </c>
      <c r="N1047284" s="9" t="s">
        <v>166</v>
      </c>
      <c r="O1047284" s="9" t="n">
        <f aca="false">VLOOKUP($I1047284,'[1]Price List, Weapons &amp; Items'!B$1:G$1048576,6,0)</f>
        <v>1300</v>
      </c>
      <c r="P1047284" s="6" t="str">
        <f aca="false">IF(TYPE(M1047284)=1,IF(TYPE(O1047284)=1,M1047284*O1047284,"No price"),".")</f>
        <v>.</v>
      </c>
      <c r="Q1047284" s="6" t="str">
        <f aca="false">IF(TYPE(N1047284)=1,IF(TYPE(O1047284)=1,N1047284*O1047284,"No price"),".")</f>
        <v>.</v>
      </c>
      <c r="R1047284" s="6" t="str">
        <f aca="false">IF(AG1047284=1,IF(H1047284&lt;&gt;"Not given",H1047284,IF(TYPE(H1047284)=2,IF(SUMIFS(#REF!,#REF!,A1047284)&gt;0,SUMIFS(#REF!,#REF!,A1047284),"."),"Format error")),"")</f>
        <v/>
      </c>
      <c r="S1047284" s="6" t="str">
        <f aca="false">IF(AND(AG1047284=1,R1047284&lt;&gt;".")=TRUE(),R1047284/VLOOKUP(G1047284,'[1]Exchange Rates'!B$1:C$1048576,2,0),IF(R1047284=".",".",""))</f>
        <v/>
      </c>
      <c r="T1047284" s="6" t="str">
        <f aca="false">IF(AG1047284=1,IF(AI1047284="Value is not given at all",".",IF(AI1047284="Value is given by the source",S1047284,IF(AI1047284="Value is calculated with prices",(IF(SUMIFS(#REF!,#REF!,A1047284)&gt;0,SUMIFS(#REF!,#REF!,A1047284),"."))/VLOOKUP("USD",'[1]Exchange Rates'!B$1:C$1048576,2,0),"Error with coding"))),"")</f>
        <v/>
      </c>
      <c r="U1047284" s="43" t="s">
        <v>63</v>
      </c>
      <c r="V1047284" s="34" t="s">
        <v>524</v>
      </c>
      <c r="W1047284" s="34" t="s">
        <v>513</v>
      </c>
      <c r="X1047284" s="37" t="s">
        <v>62</v>
      </c>
      <c r="Y1047284" s="37" t="s">
        <v>62</v>
      </c>
      <c r="Z1047284" s="43" t="n">
        <v>0</v>
      </c>
      <c r="AA1047284" s="43" t="n">
        <v>1</v>
      </c>
      <c r="AB1047284" s="5" t="n">
        <f aca="false">IF(AND(D1047284="Humanitarian", AE1047284&lt;&gt;"."), 1, 0)</f>
        <v>0</v>
      </c>
      <c r="AC1047284" s="5" t="n">
        <f aca="false">IF(OR(M1047284="undisclosed", M1047284="."), 0, IF(M1047284=N1047284, 1, 0))</f>
        <v>0</v>
      </c>
      <c r="AD1047284" s="5" t="n">
        <v>0</v>
      </c>
      <c r="AE1047284" s="37" t="s">
        <v>62</v>
      </c>
      <c r="AF1047284" s="12" t="str">
        <f aca="false">""</f>
        <v/>
      </c>
      <c r="AG1047284" s="36" t="n">
        <v>0</v>
      </c>
      <c r="AH1047284" s="43" t="s">
        <v>66</v>
      </c>
      <c r="AI1047284" s="43" t="s">
        <v>67</v>
      </c>
      <c r="AJ1047284" s="36" t="n">
        <v>1</v>
      </c>
      <c r="AK1047284" s="36" t="n">
        <v>16</v>
      </c>
      <c r="AL1047284" s="36" t="n">
        <v>0</v>
      </c>
      <c r="AM1047284" s="36" t="n">
        <f aca="false">IF(OR(AN1047284="2022-2023",AN1047284=2022), 1, 0)</f>
        <v>1</v>
      </c>
      <c r="AN1047284" s="36" t="s">
        <v>68</v>
      </c>
      <c r="AO1047284" s="36" t="n">
        <f aca="false">VLOOKUP($I1047284,'[1]Price List, Weapons &amp; Items'!B$1:F$1048576,5,0)</f>
        <v>0</v>
      </c>
      <c r="AP1047284" s="36" t="n">
        <f aca="false">IF(AND(AO1047284=1,M1047284="undisclosed")=TRUE(),1,0)</f>
        <v>0</v>
      </c>
      <c r="AQ1047284" s="36" t="n">
        <f aca="false">IF(AND(AO1047284=1,N1047284="undisclosed")=TRUE(),1,0)</f>
        <v>0</v>
      </c>
      <c r="AR1047284" s="36" t="n">
        <f aca="false">IFERROR(IF(SEARCH("ammuni",I1047284,1)&gt;0,1,0),0)</f>
        <v>0</v>
      </c>
      <c r="AS1047284" s="5" t="str">
        <f aca="false">VLOOKUP($I1047284,'[1]Price List, Weapons &amp; Items'!B$1:L$1048576,COLUMN('[1]Price List, Weapons &amp; Items'!$J$11)-1,0)</f>
        <v>Source mentions price between 1200 and 1400 USD per piece, we average at 1300.</v>
      </c>
      <c r="AT1047284" s="5" t="str">
        <f aca="false">IF(I1047284=".",".",VLOOKUP($I1047284,'[1]Price List, Weapons &amp; Items'!B$1:J$1048576,3,0))</f>
        <v>Mine</v>
      </c>
      <c r="AU1047284" s="13" t="str">
        <f aca="true">IF(AG1047284=1,(OFFSET(I1047284,0,0,COUNTIF(#REF!,A1047284),1)),"")</f>
        <v/>
      </c>
      <c r="AV1047284" s="5" t="n">
        <f aca="false">VLOOKUP($I1047284,'[1]Price List, Weapons &amp; Items'!B$1:L$1048576,COLUMN('[1]Price List, Weapons &amp; Items'!$L$11)-1,0)</f>
        <v>0</v>
      </c>
      <c r="AW1047284" s="5" t="n">
        <f aca="false">IF(U1047284="Yes",1,0)</f>
        <v>1</v>
      </c>
      <c r="AX1047284" s="5" t="n">
        <f aca="false">IF(D1047284="Military",IF(OR(IFERROR(SEARCH("equipment",E1047284,1),0)&gt;0,IFERROR(SEARCH("weapons",E1047284,1),0)&gt;0),1,0),0)</f>
        <v>1</v>
      </c>
      <c r="AY1047284" s="5" t="str">
        <f aca="false">IFERROR(IF(VALUE(TEXT(C1047284,"mm"))=IF(AK1047284&gt;12,AK1047284-12,AK1047284),".",IF(TEXT(C1047284,"mm")="01",".",1)),"Value is not in date format")</f>
        <v>.</v>
      </c>
      <c r="AZ1047284" s="5" t="str">
        <f aca="false">IF(AND(A1047284=A1047283,C1047284=C1047283)=TRUE(),IF(F1047284=F1047283,".","1"),".")</f>
        <v>.</v>
      </c>
      <c r="BA1047284" s="5" t="str">
        <f aca="false">IF(AND(_xlfn.ISFORMULA(R1047284),_xlfn.ISFORMULA(S1047284),_xlfn.ISFORMULA(T1047284))=TRUE(),".",1)</f>
        <v>.</v>
      </c>
      <c r="BB1047284" s="5" t="str">
        <f aca="false">IF(T1047284&lt;&gt;".",IF(T1047284&gt;S1047284,1,"."),".")</f>
        <v>.</v>
      </c>
      <c r="BC1047284" s="5" t="n">
        <f aca="false">IFERROR(VLOOKUP(B1047284,'[1]Share, Heavy Weapons to Ukraine'!B$1:AA$1048576,COLUMN('[1]Share, Heavy Weapons to Ukraine'!C1047293)-1,0),0)</f>
        <v>1</v>
      </c>
      <c r="BD1047284" s="5" t="n">
        <f aca="false">VLOOKUP(Sheet1!B1047284,'[1]Country Summary (€)'!B$1:F$1048576,COLUMN('[1]Country Summary (€)'!C1047294)-1,FALSE())</f>
        <v>0</v>
      </c>
      <c r="BE1047284" s="5" t="str">
        <f aca="false">IF(AND(AG1047284=1,D1047284="Military",H1047284&lt;&gt;"Not given")=TRUE(),IF(SUMIFS(#REF!,#REF!,A1047284)&gt;0,ABS((SUMIFS(#REF!,#REF!,A1047284)/VLOOKUP("USD",'[1]Exchange Rates'!B$1:C$1048576,2,0)))/S1047284,"."),".")</f>
        <v>.</v>
      </c>
      <c r="BF1047284" s="1" t="str">
        <f aca="false">IF(AND(AG1047284=1,D1047284="Military",H1047284&lt;&gt;"Not given")=TRUE(),IF(SUMIFS(#REF!,#REF!,A1047284)&gt;0,IF((ABS((SUMIFS(#REF!,#REF!,A1047284)/VLOOKUP("USD",'[1]Exchange Rates'!B$1:C$1048576,2,0)))/S1047284)&gt;1,(SUMIFS(#REF!,#REF!,A1047284)-S1047284)/S1047284,(S1047284-SUMIFS(#REF!,#REF!,A1047284))/SUMIFS(#REF!,#REF!,A1047284)),"."),".")</f>
        <v>.</v>
      </c>
      <c r="BG1047284" s="37"/>
      <c r="BH1047284" s="37"/>
      <c r="BI1047284" s="37"/>
      <c r="BJ1047284" s="37"/>
      <c r="BK1047284" s="37"/>
      <c r="BL1047284" s="37"/>
      <c r="BM1047284" s="37"/>
      <c r="BN1047284" s="37"/>
      <c r="BO1047284" s="37"/>
      <c r="BP1047284" s="37"/>
      <c r="BQ1047284" s="37"/>
      <c r="BR1047284" s="37"/>
      <c r="BS1047284" s="37"/>
      <c r="BT1047284" s="37"/>
      <c r="BU1047284" s="37"/>
      <c r="BV1047284" s="37"/>
      <c r="BW1047284" s="37"/>
      <c r="BX1047284" s="37"/>
    </row>
    <row r="1047285" customFormat="false" ht="15.75" hidden="false" customHeight="true" outlineLevel="0" collapsed="false">
      <c r="A1047285" s="37" t="s">
        <v>479</v>
      </c>
      <c r="B1047285" s="37" t="s">
        <v>57</v>
      </c>
      <c r="C1047285" s="92" t="n">
        <v>45035</v>
      </c>
      <c r="D1047285" s="37" t="s">
        <v>105</v>
      </c>
      <c r="E1047285" s="37" t="s">
        <v>370</v>
      </c>
      <c r="F1047285" s="37" t="s">
        <v>523</v>
      </c>
      <c r="G1047285" s="5" t="s">
        <v>61</v>
      </c>
      <c r="H1047285" s="39" t="n">
        <v>325000000</v>
      </c>
      <c r="I1047285" s="37" t="s">
        <v>315</v>
      </c>
      <c r="J1047285" s="7" t="str">
        <f aca="false">VLOOKUP($I1047285,'[1]Price List, Weapons &amp; Items'!B$1:C$1048576,2,0)</f>
        <v>Military equipment</v>
      </c>
      <c r="K1047285" s="7" t="str">
        <f aca="false">IF(I1047285=".",I1047285,VLOOKUP($I1047285,'[1]Price List, Weapons &amp; Items'!B$1:D$1048576,3,0))</f>
        <v>Military equipment</v>
      </c>
      <c r="L1047285" s="8" t="n">
        <f aca="false">VLOOKUP(I1047285,'[1]Price List, Weapons &amp; Items'!B$1:E$1048576,4,0)</f>
        <v>0</v>
      </c>
      <c r="M1047285" s="9" t="s">
        <v>166</v>
      </c>
      <c r="N1047285" s="9" t="s">
        <v>166</v>
      </c>
      <c r="O1047285" s="9" t="n">
        <f aca="false">VLOOKUP($I1047285,'[1]Price List, Weapons &amp; Items'!B$1:G$1048576,6,0)</f>
        <v>90</v>
      </c>
      <c r="P1047285" s="6" t="str">
        <f aca="false">IF(TYPE(M1047285)=1,IF(TYPE(O1047285)=1,M1047285*O1047285,"No price"),".")</f>
        <v>.</v>
      </c>
      <c r="Q1047285" s="6" t="str">
        <f aca="false">IF(TYPE(N1047285)=1,IF(TYPE(O1047285)=1,N1047285*O1047285,"No price"),".")</f>
        <v>.</v>
      </c>
      <c r="R1047285" s="6" t="str">
        <f aca="false">IF(AG1047285=1,IF(H1047285&lt;&gt;"Not given",H1047285,IF(TYPE(H1047285)=2,IF(SUMIFS(#REF!,#REF!,A1047285)&gt;0,SUMIFS(#REF!,#REF!,A1047285),"."),"Format error")),"")</f>
        <v/>
      </c>
      <c r="S1047285" s="6" t="str">
        <f aca="false">IF(AND(AG1047285=1,R1047285&lt;&gt;".")=TRUE(),R1047285/VLOOKUP(G1047285,'[1]Exchange Rates'!B$1:C$1048576,2,0),IF(R1047285=".",".",""))</f>
        <v/>
      </c>
      <c r="T1047285" s="6" t="str">
        <f aca="false">IF(AG1047285=1,IF(AI1047285="Value is not given at all",".",IF(AI1047285="Value is given by the source",S1047285,IF(AI1047285="Value is calculated with prices",(IF(SUMIFS(#REF!,#REF!,A1047285)&gt;0,SUMIFS(#REF!,#REF!,A1047285),"."))/VLOOKUP("USD",'[1]Exchange Rates'!B$1:C$1048576,2,0),"Error with coding"))),"")</f>
        <v/>
      </c>
      <c r="U1047285" s="43" t="s">
        <v>63</v>
      </c>
      <c r="V1047285" s="34" t="s">
        <v>524</v>
      </c>
      <c r="W1047285" s="34" t="s">
        <v>513</v>
      </c>
      <c r="X1047285" s="37" t="s">
        <v>62</v>
      </c>
      <c r="Y1047285" s="37" t="s">
        <v>62</v>
      </c>
      <c r="Z1047285" s="43" t="n">
        <v>0</v>
      </c>
      <c r="AA1047285" s="43" t="n">
        <v>1</v>
      </c>
      <c r="AB1047285" s="5" t="n">
        <f aca="false">IF(AND(D1047285="Humanitarian", AE1047285&lt;&gt;"."), 1, 0)</f>
        <v>0</v>
      </c>
      <c r="AC1047285" s="5" t="n">
        <f aca="false">IF(OR(M1047285="undisclosed", M1047285="."), 0, IF(M1047285=N1047285, 1, 0))</f>
        <v>0</v>
      </c>
      <c r="AD1047285" s="5" t="n">
        <v>0</v>
      </c>
      <c r="AE1047285" s="37" t="s">
        <v>62</v>
      </c>
      <c r="AF1047285" s="12" t="str">
        <f aca="false">""</f>
        <v/>
      </c>
      <c r="AG1047285" s="36" t="n">
        <v>0</v>
      </c>
      <c r="AH1047285" s="43" t="s">
        <v>66</v>
      </c>
      <c r="AI1047285" s="43" t="s">
        <v>67</v>
      </c>
      <c r="AJ1047285" s="36" t="n">
        <v>1</v>
      </c>
      <c r="AK1047285" s="36" t="n">
        <v>16</v>
      </c>
      <c r="AL1047285" s="36" t="n">
        <v>0</v>
      </c>
      <c r="AM1047285" s="36" t="n">
        <f aca="false">IF(OR(AN1047285="2022-2023",AN1047285=2022), 1, 0)</f>
        <v>1</v>
      </c>
      <c r="AN1047285" s="36" t="s">
        <v>68</v>
      </c>
      <c r="AO1047285" s="36" t="n">
        <f aca="false">VLOOKUP($I1047285,'[1]Price List, Weapons &amp; Items'!B$1:F$1048576,5,0)</f>
        <v>0</v>
      </c>
      <c r="AP1047285" s="36" t="n">
        <f aca="false">IF(AND(AO1047285=1,M1047285="undisclosed")=TRUE(),1,0)</f>
        <v>0</v>
      </c>
      <c r="AQ1047285" s="36" t="n">
        <f aca="false">IF(AND(AO1047285=1,N1047285="undisclosed")=TRUE(),1,0)</f>
        <v>0</v>
      </c>
      <c r="AR1047285" s="36" t="n">
        <f aca="false">IFERROR(IF(SEARCH("ammuni",I1047285,1)&gt;0,1,0),0)</f>
        <v>0</v>
      </c>
      <c r="AS1047285" s="5" t="str">
        <f aca="false">VLOOKUP($I1047285,'[1]Price List, Weapons &amp; Items'!B$1:L$1048576,COLUMN('[1]Price List, Weapons &amp; Items'!$J$11)-1,0)</f>
        <v>Media reports (incl. social media)</v>
      </c>
      <c r="AT1047285" s="5" t="str">
        <f aca="false">IF(I1047285=".",".",VLOOKUP($I1047285,'[1]Price List, Weapons &amp; Items'!B$1:J$1048576,3,0))</f>
        <v>Military equipment</v>
      </c>
      <c r="AU1047285" s="13" t="str">
        <f aca="true">IF(AG1047285=1,(OFFSET(I1047285,0,0,COUNTIF(#REF!,A1047285),1)),"")</f>
        <v/>
      </c>
      <c r="AV1047285" s="5" t="str">
        <f aca="false">VLOOKUP($I1047285,'[1]Price List, Weapons &amp; Items'!B$1:L$1048576,COLUMN('[1]Price List, Weapons &amp; Items'!$L$11)-1,0)</f>
        <v>no price, 0 count</v>
      </c>
      <c r="AW1047285" s="5" t="n">
        <f aca="false">IF(U1047285="Yes",1,0)</f>
        <v>1</v>
      </c>
      <c r="AX1047285" s="5" t="n">
        <f aca="false">IF(D1047285="Military",IF(OR(IFERROR(SEARCH("equipment",E1047285,1),0)&gt;0,IFERROR(SEARCH("weapons",E1047285,1),0)&gt;0),1,0),0)</f>
        <v>1</v>
      </c>
      <c r="AY1047285" s="5" t="str">
        <f aca="false">IFERROR(IF(VALUE(TEXT(C1047285,"mm"))=IF(AK1047285&gt;12,AK1047285-12,AK1047285),".",IF(TEXT(C1047285,"mm")="01",".",1)),"Value is not in date format")</f>
        <v>.</v>
      </c>
      <c r="AZ1047285" s="5" t="str">
        <f aca="false">IF(AND(A1047285=A1047284,C1047285=C1047284)=TRUE(),IF(F1047285=F1047284,".","1"),".")</f>
        <v>.</v>
      </c>
      <c r="BA1047285" s="5" t="str">
        <f aca="false">IF(AND(_xlfn.ISFORMULA(R1047285),_xlfn.ISFORMULA(S1047285),_xlfn.ISFORMULA(T1047285))=TRUE(),".",1)</f>
        <v>.</v>
      </c>
      <c r="BB1047285" s="5" t="str">
        <f aca="false">IF(T1047285&lt;&gt;".",IF(T1047285&gt;S1047285,1,"."),".")</f>
        <v>.</v>
      </c>
      <c r="BC1047285" s="5" t="n">
        <f aca="false">IFERROR(VLOOKUP(B1047285,'[1]Share, Heavy Weapons to Ukraine'!B$1:AA$1048576,COLUMN('[1]Share, Heavy Weapons to Ukraine'!C1047294)-1,0),0)</f>
        <v>1</v>
      </c>
      <c r="BD1047285" s="5" t="n">
        <f aca="false">VLOOKUP(Sheet1!B1047285,'[1]Country Summary (€)'!B$1:F$1048576,COLUMN('[1]Country Summary (€)'!C1047295)-1,FALSE())</f>
        <v>0</v>
      </c>
      <c r="BE1047285" s="5" t="str">
        <f aca="false">IF(AND(AG1047285=1,D1047285="Military",H1047285&lt;&gt;"Not given")=TRUE(),IF(SUMIFS(#REF!,#REF!,A1047285)&gt;0,ABS((SUMIFS(#REF!,#REF!,A1047285)/VLOOKUP("USD",'[1]Exchange Rates'!B$1:C$1048576,2,0)))/S1047285,"."),".")</f>
        <v>.</v>
      </c>
      <c r="BF1047285" s="1" t="str">
        <f aca="false">IF(AND(AG1047285=1,D1047285="Military",H1047285&lt;&gt;"Not given")=TRUE(),IF(SUMIFS(#REF!,#REF!,A1047285)&gt;0,IF((ABS((SUMIFS(#REF!,#REF!,A1047285)/VLOOKUP("USD",'[1]Exchange Rates'!B$1:C$1048576,2,0)))/S1047285)&gt;1,(SUMIFS(#REF!,#REF!,A1047285)-S1047285)/S1047285,(S1047285-SUMIFS(#REF!,#REF!,A1047285))/SUMIFS(#REF!,#REF!,A1047285)),"."),".")</f>
        <v>.</v>
      </c>
      <c r="BG1047285" s="37"/>
      <c r="BH1047285" s="37"/>
      <c r="BI1047285" s="37"/>
      <c r="BJ1047285" s="37"/>
      <c r="BK1047285" s="37"/>
      <c r="BL1047285" s="37"/>
      <c r="BM1047285" s="37"/>
      <c r="BN1047285" s="37"/>
      <c r="BO1047285" s="37"/>
      <c r="BP1047285" s="37"/>
      <c r="BQ1047285" s="37"/>
      <c r="BR1047285" s="37"/>
      <c r="BS1047285" s="37"/>
      <c r="BT1047285" s="37"/>
      <c r="BU1047285" s="37"/>
      <c r="BV1047285" s="37"/>
      <c r="BW1047285" s="37"/>
      <c r="BX1047285" s="37"/>
    </row>
    <row r="1047286" customFormat="false" ht="15" hidden="false" customHeight="true" outlineLevel="0" collapsed="false">
      <c r="A1047286" s="37" t="s">
        <v>479</v>
      </c>
      <c r="B1047286" s="37" t="s">
        <v>57</v>
      </c>
      <c r="C1047286" s="92" t="n">
        <v>45035</v>
      </c>
      <c r="D1047286" s="37" t="s">
        <v>105</v>
      </c>
      <c r="E1047286" s="37" t="s">
        <v>370</v>
      </c>
      <c r="F1047286" s="37" t="s">
        <v>523</v>
      </c>
      <c r="G1047286" s="5" t="s">
        <v>61</v>
      </c>
      <c r="H1047286" s="39" t="n">
        <v>325000000</v>
      </c>
      <c r="I1047286" s="37" t="s">
        <v>135</v>
      </c>
      <c r="J1047286" s="7" t="str">
        <f aca="false">VLOOKUP($I1047286,'[1]Price List, Weapons &amp; Items'!B$1:C$1048576,2,0)</f>
        <v>Ammunition for light infantry</v>
      </c>
      <c r="K1047286" s="7" t="str">
        <f aca="false">IF(I1047286=".",I1047286,VLOOKUP($I1047286,'[1]Price List, Weapons &amp; Items'!B$1:D$1048576,3,0))</f>
        <v>Small Arms and Light Weapons (SALW) ammunition</v>
      </c>
      <c r="L1047286" s="8" t="n">
        <f aca="false">VLOOKUP(I1047286,'[1]Price List, Weapons &amp; Items'!B$1:E$1048576,4,0)</f>
        <v>0</v>
      </c>
      <c r="M1047286" s="9" t="n">
        <v>9000000</v>
      </c>
      <c r="N1047286" s="9" t="s">
        <v>166</v>
      </c>
      <c r="O1047286" s="9" t="n">
        <f aca="false">VLOOKUP($I1047286,'[1]Price List, Weapons &amp; Items'!B$1:G$1048576,6,0)</f>
        <v>5</v>
      </c>
      <c r="P1047286" s="6" t="str">
        <f aca="false">IF(TYPE(M1047286)=1,IF(TYPE(O1047286)=1,M1047286*O1047286,"No price"),".")</f>
        <v>No price</v>
      </c>
      <c r="Q1047286" s="6" t="str">
        <f aca="false">IF(TYPE(N1047286)=1,IF(TYPE(O1047286)=1,N1047286*O1047286,"No price"),".")</f>
        <v>.</v>
      </c>
      <c r="R1047286" s="6" t="str">
        <f aca="false">IF(AG1047286=1,IF(H1047286&lt;&gt;"Not given",H1047286,IF(TYPE(H1047286)=2,IF(SUMIFS(#REF!,#REF!,A1047286)&gt;0,SUMIFS(#REF!,#REF!,A1047286),"."),"Format error")),"")</f>
        <v/>
      </c>
      <c r="S1047286" s="6" t="str">
        <f aca="false">IF(AND(AG1047286=1,R1047286&lt;&gt;".")=TRUE(),R1047286/VLOOKUP(G1047286,'[1]Exchange Rates'!B$1:C$1048576,2,0),IF(R1047286=".",".",""))</f>
        <v/>
      </c>
      <c r="T1047286" s="6" t="str">
        <f aca="false">IF(AG1047286=1,IF(AI1047286="Value is not given at all",".",IF(AI1047286="Value is given by the source",S1047286,IF(AI1047286="Value is calculated with prices",(IF(SUMIFS(#REF!,#REF!,A1047286)&gt;0,SUMIFS(#REF!,#REF!,A1047286),"."))/VLOOKUP("USD",'[1]Exchange Rates'!B$1:C$1048576,2,0),"Error with coding"))),"")</f>
        <v/>
      </c>
      <c r="U1047286" s="43" t="s">
        <v>63</v>
      </c>
      <c r="V1047286" s="34" t="s">
        <v>524</v>
      </c>
      <c r="W1047286" s="34" t="s">
        <v>513</v>
      </c>
      <c r="X1047286" s="37" t="s">
        <v>62</v>
      </c>
      <c r="Y1047286" s="37" t="s">
        <v>62</v>
      </c>
      <c r="Z1047286" s="43" t="n">
        <v>0</v>
      </c>
      <c r="AA1047286" s="43" t="n">
        <v>1</v>
      </c>
      <c r="AB1047286" s="5" t="n">
        <f aca="false">IF(AND(D1047286="Humanitarian", AE1047286&lt;&gt;"."), 1, 0)</f>
        <v>0</v>
      </c>
      <c r="AC1047286" s="5" t="n">
        <f aca="false">IF(OR(M1047286="undisclosed", M1047286="."), 0, IF(M1047286=N1047286, 1, 0))</f>
        <v>0</v>
      </c>
      <c r="AD1047286" s="5" t="n">
        <v>0</v>
      </c>
      <c r="AE1047286" s="37" t="s">
        <v>62</v>
      </c>
      <c r="AF1047286" s="12" t="str">
        <f aca="false">""</f>
        <v/>
      </c>
      <c r="AG1047286" s="36" t="n">
        <v>0</v>
      </c>
      <c r="AH1047286" s="43" t="s">
        <v>66</v>
      </c>
      <c r="AI1047286" s="43" t="s">
        <v>67</v>
      </c>
      <c r="AJ1047286" s="36" t="n">
        <v>1</v>
      </c>
      <c r="AK1047286" s="36" t="n">
        <v>16</v>
      </c>
      <c r="AL1047286" s="36" t="n">
        <v>0</v>
      </c>
      <c r="AM1047286" s="36" t="n">
        <f aca="false">IF(OR(AN1047286="2022-2023",AN1047286=2022), 1, 0)</f>
        <v>1</v>
      </c>
      <c r="AN1047286" s="36" t="s">
        <v>68</v>
      </c>
      <c r="AO1047286" s="36" t="n">
        <f aca="false">VLOOKUP($I1047286,'[1]Price List, Weapons &amp; Items'!B$1:F$1048576,5,0)</f>
        <v>0</v>
      </c>
      <c r="AP1047286" s="36" t="n">
        <f aca="false">IF(AND(AO1047286=1,M1047286="undisclosed")=TRUE(),1,0)</f>
        <v>0</v>
      </c>
      <c r="AQ1047286" s="36" t="n">
        <f aca="false">IF(AND(AO1047286=1,N1047286="undisclosed")=TRUE(),1,0)</f>
        <v>0</v>
      </c>
      <c r="AR1047286" s="36" t="n">
        <f aca="false">IFERROR(IF(SEARCH("ammuni",I1047286,1)&gt;0,1,0),0)</f>
        <v>1</v>
      </c>
      <c r="AS1047286" s="5" t="str">
        <f aca="false">VLOOKUP($I1047286,'[1]Price List, Weapons &amp; Items'!B$1:L$1048576,COLUMN('[1]Price List, Weapons &amp; Items'!$J$11)-1,0)</f>
        <v>Miscellaneous</v>
      </c>
      <c r="AT1047286" s="5" t="str">
        <f aca="false">IF(I1047286=".",".",VLOOKUP($I1047286,'[1]Price List, Weapons &amp; Items'!B$1:J$1048576,3,0))</f>
        <v>Small Arms and Light Weapons (SALW) ammunition</v>
      </c>
      <c r="AU1047286" s="13" t="str">
        <f aca="true">IF(AG1047286=1,(OFFSET(I1047286,0,0,COUNTIF(#REF!,A1047286),1)),"")</f>
        <v/>
      </c>
      <c r="AV1047286" s="5" t="n">
        <f aca="false">VLOOKUP($I1047286,'[1]Price List, Weapons &amp; Items'!B$1:L$1048576,COLUMN('[1]Price List, Weapons &amp; Items'!$L$11)-1,0)</f>
        <v>0</v>
      </c>
      <c r="AW1047286" s="5" t="n">
        <f aca="false">IF(U1047286="Yes",1,0)</f>
        <v>1</v>
      </c>
      <c r="AX1047286" s="5" t="n">
        <f aca="false">IF(D1047286="Military",IF(OR(IFERROR(SEARCH("equipment",E1047286,1),0)&gt;0,IFERROR(SEARCH("weapons",E1047286,1),0)&gt;0),1,0),0)</f>
        <v>1</v>
      </c>
      <c r="AY1047286" s="5" t="str">
        <f aca="false">IFERROR(IF(VALUE(TEXT(C1047286,"mm"))=IF(AK1047286&gt;12,AK1047286-12,AK1047286),".",IF(TEXT(C1047286,"mm")="01",".",1)),"Value is not in date format")</f>
        <v>.</v>
      </c>
      <c r="AZ1047286" s="5" t="str">
        <f aca="false">IF(AND(A1047286=A1047285,C1047286=C1047285)=TRUE(),IF(F1047286=F1047285,".","1"),".")</f>
        <v>.</v>
      </c>
      <c r="BA1047286" s="5" t="str">
        <f aca="false">IF(AND(_xlfn.ISFORMULA(R1047286),_xlfn.ISFORMULA(S1047286),_xlfn.ISFORMULA(T1047286))=TRUE(),".",1)</f>
        <v>.</v>
      </c>
      <c r="BB1047286" s="5" t="str">
        <f aca="false">IF(T1047286&lt;&gt;".",IF(T1047286&gt;S1047286,1,"."),".")</f>
        <v>.</v>
      </c>
      <c r="BC1047286" s="5" t="n">
        <f aca="false">IFERROR(VLOOKUP(B1047286,'[1]Share, Heavy Weapons to Ukraine'!B$1:AA$1048576,COLUMN('[1]Share, Heavy Weapons to Ukraine'!C1047295)-1,0),0)</f>
        <v>1</v>
      </c>
      <c r="BD1047286" s="5" t="n">
        <f aca="false">VLOOKUP(Sheet1!B1047286,'[1]Country Summary (€)'!B$1:F$1048576,COLUMN('[1]Country Summary (€)'!C1047296)-1,FALSE())</f>
        <v>0</v>
      </c>
      <c r="BE1047286" s="5" t="str">
        <f aca="false">IF(AND(AG1047286=1,D1047286="Military",H1047286&lt;&gt;"Not given")=TRUE(),IF(SUMIFS(#REF!,#REF!,A1047286)&gt;0,ABS((SUMIFS(#REF!,#REF!,A1047286)/VLOOKUP("USD",'[1]Exchange Rates'!B$1:C$1048576,2,0)))/S1047286,"."),".")</f>
        <v>.</v>
      </c>
      <c r="BF1047286" s="1" t="str">
        <f aca="false">IF(AND(AG1047286=1,D1047286="Military",H1047286&lt;&gt;"Not given")=TRUE(),IF(SUMIFS(#REF!,#REF!,A1047286)&gt;0,IF((ABS((SUMIFS(#REF!,#REF!,A1047286)/VLOOKUP("USD",'[1]Exchange Rates'!B$1:C$1048576,2,0)))/S1047286)&gt;1,(SUMIFS(#REF!,#REF!,A1047286)-S1047286)/S1047286,(S1047286-SUMIFS(#REF!,#REF!,A1047286))/SUMIFS(#REF!,#REF!,A1047286)),"."),".")</f>
        <v>.</v>
      </c>
      <c r="BG1047286" s="37"/>
      <c r="BH1047286" s="37"/>
      <c r="BI1047286" s="37"/>
      <c r="BJ1047286" s="37"/>
      <c r="BK1047286" s="37"/>
      <c r="BL1047286" s="37"/>
      <c r="BM1047286" s="37"/>
      <c r="BN1047286" s="37"/>
      <c r="BO1047286" s="37"/>
      <c r="BP1047286" s="37"/>
      <c r="BQ1047286" s="37"/>
      <c r="BR1047286" s="37"/>
      <c r="BS1047286" s="37"/>
      <c r="BT1047286" s="37"/>
      <c r="BU1047286" s="37"/>
      <c r="BV1047286" s="37"/>
      <c r="BW1047286" s="37"/>
      <c r="BX1047286" s="37"/>
    </row>
    <row r="1047287" customFormat="false" ht="15.75" hidden="false" customHeight="true" outlineLevel="0" collapsed="false">
      <c r="A1047287" s="37" t="s">
        <v>479</v>
      </c>
      <c r="B1047287" s="37" t="s">
        <v>57</v>
      </c>
      <c r="C1047287" s="92" t="n">
        <v>45035</v>
      </c>
      <c r="D1047287" s="37" t="s">
        <v>105</v>
      </c>
      <c r="E1047287" s="37" t="s">
        <v>370</v>
      </c>
      <c r="F1047287" s="37" t="s">
        <v>523</v>
      </c>
      <c r="G1047287" s="5" t="s">
        <v>61</v>
      </c>
      <c r="H1047287" s="39" t="n">
        <v>325000000</v>
      </c>
      <c r="I1047287" s="37" t="s">
        <v>222</v>
      </c>
      <c r="J1047287" s="7" t="str">
        <f aca="false">VLOOKUP($I1047287,'[1]Price List, Weapons &amp; Items'!B$1:C$1048576,2,0)</f>
        <v>Military equipment</v>
      </c>
      <c r="K1047287" s="7" t="str">
        <f aca="false">IF(I1047287=".",I1047287,VLOOKUP($I1047287,'[1]Price List, Weapons &amp; Items'!B$1:D$1048576,3,0))</f>
        <v>Military equipment</v>
      </c>
      <c r="L1047287" s="8" t="n">
        <f aca="false">VLOOKUP(I1047287,'[1]Price List, Weapons &amp; Items'!B$1:E$1048576,4,0)</f>
        <v>0</v>
      </c>
      <c r="M1047287" s="9" t="n">
        <v>4</v>
      </c>
      <c r="N1047287" s="9" t="s">
        <v>166</v>
      </c>
      <c r="O1047287" s="9" t="n">
        <f aca="false">VLOOKUP($I1047287,'[1]Price List, Weapons &amp; Items'!B$1:G$1048576,6,0)</f>
        <v>350000</v>
      </c>
      <c r="P1047287" s="6" t="str">
        <f aca="false">IF(TYPE(M1047287)=1,IF(TYPE(O1047287)=1,M1047287*O1047287,"No price"),".")</f>
        <v>No price</v>
      </c>
      <c r="Q1047287" s="6" t="str">
        <f aca="false">IF(TYPE(N1047287)=1,IF(TYPE(O1047287)=1,N1047287*O1047287,"No price"),".")</f>
        <v>.</v>
      </c>
      <c r="R1047287" s="6" t="str">
        <f aca="false">IF(AG1047287=1,IF(H1047287&lt;&gt;"Not given",H1047287,IF(TYPE(H1047287)=2,IF(SUMIFS(#REF!,#REF!,A1047287)&gt;0,SUMIFS(#REF!,#REF!,A1047287),"."),"Format error")),"")</f>
        <v/>
      </c>
      <c r="S1047287" s="6" t="str">
        <f aca="false">IF(AND(AG1047287=1,R1047287&lt;&gt;".")=TRUE(),R1047287/VLOOKUP(G1047287,'[1]Exchange Rates'!B$1:C$1048576,2,0),IF(R1047287=".",".",""))</f>
        <v/>
      </c>
      <c r="T1047287" s="6" t="str">
        <f aca="false">IF(AG1047287=1,IF(AI1047287="Value is not given at all",".",IF(AI1047287="Value is given by the source",S1047287,IF(AI1047287="Value is calculated with prices",(IF(SUMIFS(#REF!,#REF!,A1047287)&gt;0,SUMIFS(#REF!,#REF!,A1047287),"."))/VLOOKUP("USD",'[1]Exchange Rates'!B$1:C$1048576,2,0),"Error with coding"))),"")</f>
        <v/>
      </c>
      <c r="U1047287" s="43" t="s">
        <v>63</v>
      </c>
      <c r="V1047287" s="34" t="s">
        <v>524</v>
      </c>
      <c r="W1047287" s="34" t="s">
        <v>513</v>
      </c>
      <c r="X1047287" s="37" t="s">
        <v>62</v>
      </c>
      <c r="Y1047287" s="37" t="s">
        <v>62</v>
      </c>
      <c r="Z1047287" s="43" t="n">
        <v>0</v>
      </c>
      <c r="AA1047287" s="43" t="n">
        <v>1</v>
      </c>
      <c r="AB1047287" s="5" t="n">
        <f aca="false">IF(AND(D1047287="Humanitarian", AE1047287&lt;&gt;"."), 1, 0)</f>
        <v>0</v>
      </c>
      <c r="AC1047287" s="5" t="n">
        <f aca="false">IF(OR(M1047287="undisclosed", M1047287="."), 0, IF(M1047287=N1047287, 1, 0))</f>
        <v>0</v>
      </c>
      <c r="AD1047287" s="5" t="n">
        <v>0</v>
      </c>
      <c r="AE1047287" s="37" t="s">
        <v>62</v>
      </c>
      <c r="AF1047287" s="12" t="str">
        <f aca="false">""</f>
        <v/>
      </c>
      <c r="AG1047287" s="36" t="n">
        <v>0</v>
      </c>
      <c r="AH1047287" s="43" t="s">
        <v>66</v>
      </c>
      <c r="AI1047287" s="43" t="s">
        <v>67</v>
      </c>
      <c r="AJ1047287" s="36" t="n">
        <v>1</v>
      </c>
      <c r="AK1047287" s="36" t="n">
        <v>16</v>
      </c>
      <c r="AL1047287" s="36" t="n">
        <v>0</v>
      </c>
      <c r="AM1047287" s="36" t="n">
        <f aca="false">IF(OR(AN1047287="2022-2023",AN1047287=2022), 1, 0)</f>
        <v>1</v>
      </c>
      <c r="AN1047287" s="36" t="s">
        <v>68</v>
      </c>
      <c r="AO1047287" s="36" t="n">
        <f aca="false">VLOOKUP($I1047287,'[1]Price List, Weapons &amp; Items'!B$1:F$1048576,5,0)</f>
        <v>0</v>
      </c>
      <c r="AP1047287" s="36" t="n">
        <f aca="false">IF(AND(AO1047287=1,M1047287="undisclosed")=TRUE(),1,0)</f>
        <v>0</v>
      </c>
      <c r="AQ1047287" s="36" t="n">
        <f aca="false">IF(AND(AO1047287=1,N1047287="undisclosed")=TRUE(),1,0)</f>
        <v>0</v>
      </c>
      <c r="AR1047287" s="36" t="n">
        <f aca="false">IFERROR(IF(SEARCH("ammuni",I1047287,1)&gt;0,1,0),0)</f>
        <v>0</v>
      </c>
      <c r="AS1047287" s="5" t="str">
        <f aca="false">VLOOKUP($I1047287,'[1]Price List, Weapons &amp; Items'!B$1:L$1048576,COLUMN('[1]Price List, Weapons &amp; Items'!$J$11)-1,0)</f>
        <v>Media reports (incl. social media)</v>
      </c>
      <c r="AT1047287" s="5" t="str">
        <f aca="false">IF(I1047287=".",".",VLOOKUP($I1047287,'[1]Price List, Weapons &amp; Items'!B$1:J$1048576,3,0))</f>
        <v>Military equipment</v>
      </c>
      <c r="AU1047287" s="13" t="str">
        <f aca="true">IF(AG1047287=1,(OFFSET(I1047287,0,0,COUNTIF(#REF!,A1047287),1)),"")</f>
        <v/>
      </c>
      <c r="AV1047287" s="5" t="n">
        <f aca="false">VLOOKUP($I1047287,'[1]Price List, Weapons &amp; Items'!B$1:L$1048576,COLUMN('[1]Price List, Weapons &amp; Items'!$L$11)-1,0)</f>
        <v>0</v>
      </c>
      <c r="AW1047287" s="5" t="n">
        <f aca="false">IF(U1047287="Yes",1,0)</f>
        <v>1</v>
      </c>
      <c r="AX1047287" s="5" t="n">
        <f aca="false">IF(D1047287="Military",IF(OR(IFERROR(SEARCH("equipment",E1047287,1),0)&gt;0,IFERROR(SEARCH("weapons",E1047287,1),0)&gt;0),1,0),0)</f>
        <v>1</v>
      </c>
      <c r="AY1047287" s="5" t="str">
        <f aca="false">IFERROR(IF(VALUE(TEXT(C1047287,"mm"))=IF(AK1047287&gt;12,AK1047287-12,AK1047287),".",IF(TEXT(C1047287,"mm")="01",".",1)),"Value is not in date format")</f>
        <v>.</v>
      </c>
      <c r="AZ1047287" s="5" t="str">
        <f aca="false">IF(AND(A1047287=A1047286,C1047287=C1047286)=TRUE(),IF(F1047287=F1047286,".","1"),".")</f>
        <v>.</v>
      </c>
      <c r="BA1047287" s="5" t="str">
        <f aca="false">IF(AND(_xlfn.ISFORMULA(R1047287),_xlfn.ISFORMULA(S1047287),_xlfn.ISFORMULA(T1047287))=TRUE(),".",1)</f>
        <v>.</v>
      </c>
      <c r="BB1047287" s="5" t="str">
        <f aca="false">IF(T1047287&lt;&gt;".",IF(T1047287&gt;S1047287,1,"."),".")</f>
        <v>.</v>
      </c>
      <c r="BC1047287" s="5" t="n">
        <f aca="false">IFERROR(VLOOKUP(B1047287,'[1]Share, Heavy Weapons to Ukraine'!B$1:AA$1048576,COLUMN('[1]Share, Heavy Weapons to Ukraine'!C1047296)-1,0),0)</f>
        <v>1</v>
      </c>
      <c r="BD1047287" s="5" t="n">
        <f aca="false">VLOOKUP(Sheet1!B1047287,'[1]Country Summary (€)'!B$1:F$1048576,COLUMN('[1]Country Summary (€)'!C1047297)-1,FALSE())</f>
        <v>0</v>
      </c>
      <c r="BE1047287" s="5" t="str">
        <f aca="false">IF(AND(AG1047287=1,D1047287="Military",H1047287&lt;&gt;"Not given")=TRUE(),IF(SUMIFS(#REF!,#REF!,A1047287)&gt;0,ABS((SUMIFS(#REF!,#REF!,A1047287)/VLOOKUP("USD",'[1]Exchange Rates'!B$1:C$1048576,2,0)))/S1047287,"."),".")</f>
        <v>.</v>
      </c>
      <c r="BF1047287" s="1" t="str">
        <f aca="false">IF(AND(AG1047287=1,D1047287="Military",H1047287&lt;&gt;"Not given")=TRUE(),IF(SUMIFS(#REF!,#REF!,A1047287)&gt;0,IF((ABS((SUMIFS(#REF!,#REF!,A1047287)/VLOOKUP("USD",'[1]Exchange Rates'!B$1:C$1048576,2,0)))/S1047287)&gt;1,(SUMIFS(#REF!,#REF!,A1047287)-S1047287)/S1047287,(S1047287-SUMIFS(#REF!,#REF!,A1047287))/SUMIFS(#REF!,#REF!,A1047287)),"."),".")</f>
        <v>.</v>
      </c>
      <c r="BG1047287" s="37"/>
      <c r="BH1047287" s="37"/>
      <c r="BI1047287" s="37"/>
      <c r="BJ1047287" s="37"/>
      <c r="BK1047287" s="37"/>
      <c r="BL1047287" s="37"/>
      <c r="BM1047287" s="37"/>
      <c r="BN1047287" s="37"/>
      <c r="BO1047287" s="37"/>
      <c r="BP1047287" s="37"/>
      <c r="BQ1047287" s="37"/>
      <c r="BR1047287" s="37"/>
      <c r="BS1047287" s="37"/>
      <c r="BT1047287" s="37"/>
      <c r="BU1047287" s="37"/>
      <c r="BV1047287" s="37"/>
      <c r="BW1047287" s="37"/>
      <c r="BX1047287" s="37"/>
    </row>
    <row r="1047288" customFormat="false" ht="15.75" hidden="false" customHeight="true" outlineLevel="0" collapsed="false">
      <c r="A1047288" s="37" t="s">
        <v>479</v>
      </c>
      <c r="B1047288" s="37" t="s">
        <v>57</v>
      </c>
      <c r="C1047288" s="92" t="n">
        <v>45035</v>
      </c>
      <c r="D1047288" s="37" t="s">
        <v>105</v>
      </c>
      <c r="E1047288" s="37" t="s">
        <v>370</v>
      </c>
      <c r="F1047288" s="37" t="s">
        <v>523</v>
      </c>
      <c r="G1047288" s="5" t="s">
        <v>61</v>
      </c>
      <c r="H1047288" s="39" t="n">
        <v>325000000</v>
      </c>
      <c r="I1047288" s="37" t="s">
        <v>452</v>
      </c>
      <c r="J1047288" s="7" t="str">
        <f aca="false">VLOOKUP($I1047288,'[1]Price List, Weapons &amp; Items'!B$1:C$1048576,2,0)</f>
        <v>Ammunition for heavy weapon</v>
      </c>
      <c r="K1047288" s="7" t="str">
        <f aca="false">IF(I1047288=".",I1047288,VLOOKUP($I1047288,'[1]Price List, Weapons &amp; Items'!B$1:D$1048576,3,0))</f>
        <v>artillery round</v>
      </c>
      <c r="L1047288" s="8" t="n">
        <f aca="false">VLOOKUP(I1047288,'[1]Price List, Weapons &amp; Items'!B$1:E$1048576,4,0)</f>
        <v>0</v>
      </c>
      <c r="M1047288" s="9" t="n">
        <v>1000</v>
      </c>
      <c r="N1047288" s="9" t="s">
        <v>166</v>
      </c>
      <c r="O1047288" s="9" t="n">
        <f aca="false">VLOOKUP($I1047288,'[1]Price List, Weapons &amp; Items'!B$1:G$1048576,6,0)</f>
        <v>112800</v>
      </c>
      <c r="P1047288" s="6" t="str">
        <f aca="false">IF(TYPE(M1047288)=1,IF(TYPE(O1047288)=1,M1047288*O1047288,"No price"),".")</f>
        <v>No price</v>
      </c>
      <c r="Q1047288" s="6" t="str">
        <f aca="false">IF(TYPE(N1047288)=1,IF(TYPE(O1047288)=1,N1047288*O1047288,"No price"),".")</f>
        <v>.</v>
      </c>
      <c r="R1047288" s="6" t="str">
        <f aca="false">IF(AG1047288=1,IF(H1047288&lt;&gt;"Not given",H1047288,IF(TYPE(H1047288)=2,IF(SUMIFS(#REF!,#REF!,A1047288)&gt;0,SUMIFS(#REF!,#REF!,A1047288),"."),"Format error")),"")</f>
        <v/>
      </c>
      <c r="S1047288" s="6" t="str">
        <f aca="false">IF(AND(AG1047288=1,R1047288&lt;&gt;".")=TRUE(),R1047288/VLOOKUP(G1047288,'[1]Exchange Rates'!B$1:C$1048576,2,0),IF(R1047288=".",".",""))</f>
        <v/>
      </c>
      <c r="T1047288" s="6" t="str">
        <f aca="false">IF(AG1047288=1,IF(AI1047288="Value is not given at all",".",IF(AI1047288="Value is given by the source",S1047288,IF(AI1047288="Value is calculated with prices",(IF(SUMIFS(#REF!,#REF!,A1047288)&gt;0,SUMIFS(#REF!,#REF!,A1047288),"."))/VLOOKUP("USD",'[1]Exchange Rates'!B$1:C$1048576,2,0),"Error with coding"))),"")</f>
        <v/>
      </c>
      <c r="U1047288" s="43" t="s">
        <v>63</v>
      </c>
      <c r="V1047288" s="34" t="s">
        <v>524</v>
      </c>
      <c r="W1047288" s="34" t="s">
        <v>513</v>
      </c>
      <c r="X1047288" s="37" t="s">
        <v>62</v>
      </c>
      <c r="Y1047288" s="37" t="s">
        <v>62</v>
      </c>
      <c r="Z1047288" s="43" t="n">
        <v>0</v>
      </c>
      <c r="AA1047288" s="43" t="n">
        <v>1</v>
      </c>
      <c r="AB1047288" s="5" t="n">
        <f aca="false">IF(AND(D1047288="Humanitarian", AE1047288&lt;&gt;"."), 1, 0)</f>
        <v>0</v>
      </c>
      <c r="AC1047288" s="5" t="n">
        <f aca="false">IF(OR(M1047288="undisclosed", M1047288="."), 0, IF(M1047288=N1047288, 1, 0))</f>
        <v>0</v>
      </c>
      <c r="AD1047288" s="5" t="n">
        <v>0</v>
      </c>
      <c r="AE1047288" s="37" t="s">
        <v>62</v>
      </c>
      <c r="AF1047288" s="12" t="str">
        <f aca="false">""</f>
        <v/>
      </c>
      <c r="AG1047288" s="36" t="n">
        <v>0</v>
      </c>
      <c r="AH1047288" s="43" t="s">
        <v>66</v>
      </c>
      <c r="AI1047288" s="43" t="s">
        <v>67</v>
      </c>
      <c r="AJ1047288" s="36" t="n">
        <v>1</v>
      </c>
      <c r="AK1047288" s="36" t="n">
        <v>16</v>
      </c>
      <c r="AL1047288" s="36" t="n">
        <v>0</v>
      </c>
      <c r="AM1047288" s="36" t="n">
        <f aca="false">IF(OR(AN1047288="2022-2023",AN1047288=2022), 1, 0)</f>
        <v>1</v>
      </c>
      <c r="AN1047288" s="36" t="s">
        <v>68</v>
      </c>
      <c r="AO1047288" s="36" t="n">
        <f aca="false">VLOOKUP($I1047288,'[1]Price List, Weapons &amp; Items'!B$1:F$1048576,5,0)</f>
        <v>0</v>
      </c>
      <c r="AP1047288" s="36" t="n">
        <f aca="false">IF(AND(AO1047288=1,M1047288="undisclosed")=TRUE(),1,0)</f>
        <v>0</v>
      </c>
      <c r="AQ1047288" s="36" t="n">
        <f aca="false">IF(AND(AO1047288=1,N1047288="undisclosed")=TRUE(),1,0)</f>
        <v>0</v>
      </c>
      <c r="AR1047288" s="36" t="n">
        <f aca="false">IFERROR(IF(SEARCH("ammuni",I1047288,1)&gt;0,1,0),0)</f>
        <v>0</v>
      </c>
      <c r="AS1047288" s="5" t="str">
        <f aca="false">VLOOKUP($I1047288,'[1]Price List, Weapons &amp; Items'!B$1:L$1048576,COLUMN('[1]Price List, Weapons &amp; Items'!$J$11)-1,0)</f>
        <v>Miscellaneous</v>
      </c>
      <c r="AT1047288" s="5" t="str">
        <f aca="false">IF(I1047288=".",".",VLOOKUP($I1047288,'[1]Price List, Weapons &amp; Items'!B$1:J$1048576,3,0))</f>
        <v>artillery round</v>
      </c>
      <c r="AU1047288" s="13" t="str">
        <f aca="true">IF(AG1047288=1,(OFFSET(I1047288,0,0,COUNTIF(#REF!,A1047288),1)),"")</f>
        <v/>
      </c>
      <c r="AV1047288" s="5" t="n">
        <f aca="false">VLOOKUP($I1047288,'[1]Price List, Weapons &amp; Items'!B$1:L$1048576,COLUMN('[1]Price List, Weapons &amp; Items'!$L$11)-1,0)</f>
        <v>0</v>
      </c>
      <c r="AW1047288" s="5" t="n">
        <f aca="false">IF(U1047288="Yes",1,0)</f>
        <v>1</v>
      </c>
      <c r="AX1047288" s="5" t="n">
        <f aca="false">IF(D1047288="Military",IF(OR(IFERROR(SEARCH("equipment",E1047288,1),0)&gt;0,IFERROR(SEARCH("weapons",E1047288,1),0)&gt;0),1,0),0)</f>
        <v>1</v>
      </c>
      <c r="AY1047288" s="5" t="str">
        <f aca="false">IFERROR(IF(VALUE(TEXT(C1047288,"mm"))=IF(AK1047288&gt;12,AK1047288-12,AK1047288),".",IF(TEXT(C1047288,"mm")="01",".",1)),"Value is not in date format")</f>
        <v>.</v>
      </c>
      <c r="AZ1047288" s="5" t="str">
        <f aca="false">IF(AND(A1047288=A1047287,C1047288=C1047287)=TRUE(),IF(F1047288=F1047287,".","1"),".")</f>
        <v>.</v>
      </c>
      <c r="BA1047288" s="5" t="str">
        <f aca="false">IF(AND(_xlfn.ISFORMULA(R1047288),_xlfn.ISFORMULA(S1047288),_xlfn.ISFORMULA(T1047288))=TRUE(),".",1)</f>
        <v>.</v>
      </c>
      <c r="BB1047288" s="5" t="str">
        <f aca="false">IF(T1047288&lt;&gt;".",IF(T1047288&gt;S1047288,1,"."),".")</f>
        <v>.</v>
      </c>
      <c r="BC1047288" s="5" t="n">
        <f aca="false">IFERROR(VLOOKUP(B1047288,'[1]Share, Heavy Weapons to Ukraine'!B$1:AA$1048576,COLUMN('[1]Share, Heavy Weapons to Ukraine'!C1047297)-1,0),0)</f>
        <v>1</v>
      </c>
      <c r="BD1047288" s="5" t="n">
        <f aca="false">VLOOKUP(Sheet1!B1047288,'[1]Country Summary (€)'!B$1:F$1048576,COLUMN('[1]Country Summary (€)'!C1047298)-1,FALSE())</f>
        <v>0</v>
      </c>
      <c r="BE1047288" s="5" t="str">
        <f aca="false">IF(AND(AG1047288=1,D1047288="Military",H1047288&lt;&gt;"Not given")=TRUE(),IF(SUMIFS(#REF!,#REF!,A1047288)&gt;0,ABS((SUMIFS(#REF!,#REF!,A1047288)/VLOOKUP("USD",'[1]Exchange Rates'!B$1:C$1048576,2,0)))/S1047288,"."),".")</f>
        <v>.</v>
      </c>
      <c r="BF1047288" s="1" t="str">
        <f aca="false">IF(AND(AG1047288=1,D1047288="Military",H1047288&lt;&gt;"Not given")=TRUE(),IF(SUMIFS(#REF!,#REF!,A1047288)&gt;0,IF((ABS((SUMIFS(#REF!,#REF!,A1047288)/VLOOKUP("USD",'[1]Exchange Rates'!B$1:C$1048576,2,0)))/S1047288)&gt;1,(SUMIFS(#REF!,#REF!,A1047288)-S1047288)/S1047288,(S1047288-SUMIFS(#REF!,#REF!,A1047288))/SUMIFS(#REF!,#REF!,A1047288)),"."),".")</f>
        <v>.</v>
      </c>
      <c r="BG1047288" s="37"/>
      <c r="BH1047288" s="37"/>
      <c r="BI1047288" s="37"/>
      <c r="BJ1047288" s="37"/>
      <c r="BK1047288" s="37"/>
      <c r="BL1047288" s="37"/>
      <c r="BM1047288" s="37"/>
      <c r="BN1047288" s="37"/>
      <c r="BO1047288" s="37"/>
      <c r="BP1047288" s="37"/>
      <c r="BQ1047288" s="37"/>
      <c r="BR1047288" s="37"/>
      <c r="BS1047288" s="37"/>
      <c r="BT1047288" s="37"/>
      <c r="BU1047288" s="37"/>
      <c r="BV1047288" s="37"/>
      <c r="BW1047288" s="37"/>
      <c r="BX1047288" s="37"/>
    </row>
    <row r="1047289" customFormat="false" ht="15.75" hidden="false" customHeight="true" outlineLevel="0" collapsed="false">
      <c r="A1047289" s="37" t="s">
        <v>479</v>
      </c>
      <c r="B1047289" s="37" t="s">
        <v>57</v>
      </c>
      <c r="C1047289" s="92" t="n">
        <v>45049</v>
      </c>
      <c r="D1047289" s="37" t="s">
        <v>105</v>
      </c>
      <c r="E1047289" s="37" t="s">
        <v>370</v>
      </c>
      <c r="F1047289" s="37" t="s">
        <v>526</v>
      </c>
      <c r="G1047289" s="5" t="s">
        <v>61</v>
      </c>
      <c r="H1047289" s="39" t="n">
        <v>300000000</v>
      </c>
      <c r="I1047289" s="37" t="s">
        <v>231</v>
      </c>
      <c r="J1047289" s="7" t="str">
        <f aca="false">VLOOKUP($I1047289,'[1]Price List, Weapons &amp; Items'!B$1:C$1048576,2,0)</f>
        <v>Ammunition for heavy weapon</v>
      </c>
      <c r="K1047289" s="7" t="str">
        <f aca="false">IF(I1047289=".",I1047289,VLOOKUP($I1047289,'[1]Price List, Weapons &amp; Items'!B$1:D$1048576,3,0))</f>
        <v>227mm MLRS ammunition</v>
      </c>
      <c r="L1047289" s="8" t="n">
        <f aca="false">VLOOKUP(I1047289,'[1]Price List, Weapons &amp; Items'!B$1:E$1048576,4,0)</f>
        <v>0</v>
      </c>
      <c r="M1047289" s="9" t="s">
        <v>166</v>
      </c>
      <c r="N1047289" s="9" t="s">
        <v>166</v>
      </c>
      <c r="O1047289" s="9" t="n">
        <f aca="false">VLOOKUP($I1047289,'[1]Price List, Weapons &amp; Items'!B$1:G$1048576,6,0)</f>
        <v>150000</v>
      </c>
      <c r="P1047289" s="6" t="str">
        <f aca="false">IF(TYPE(M1047289)=1,IF(TYPE(O1047289)=1,M1047289*O1047289,"No price"),".")</f>
        <v>.</v>
      </c>
      <c r="Q1047289" s="6" t="str">
        <f aca="false">IF(TYPE(N1047289)=1,IF(TYPE(O1047289)=1,N1047289*O1047289,"No price"),".")</f>
        <v>.</v>
      </c>
      <c r="R1047289" s="6" t="str">
        <f aca="false">IF(AG1047289=1,IF(H1047289&lt;&gt;"Not given",H1047289,IF(TYPE(H1047289)=2,IF(SUMIFS(#REF!,#REF!,A1047289)&gt;0,SUMIFS(#REF!,#REF!,A1047289),"."),"Format error")),"")</f>
        <v/>
      </c>
      <c r="S1047289" s="6" t="str">
        <f aca="false">IF(AND(AG1047289=1,R1047289&lt;&gt;".")=TRUE(),R1047289/VLOOKUP(G1047289,'[1]Exchange Rates'!B$1:C$1048576,2,0),IF(R1047289=".",".",""))</f>
        <v/>
      </c>
      <c r="T1047289" s="6" t="str">
        <f aca="false">IF(AG1047289=1,IF(AI1047289="Value is not given at all",".",IF(AI1047289="Value is given by the source",S1047289,IF(AI1047289="Value is calculated with prices",(IF(SUMIFS(#REF!,#REF!,A1047289)&gt;0,SUMIFS(#REF!,#REF!,A1047289),"."))/VLOOKUP("USD",'[1]Exchange Rates'!B$1:C$1048576,2,0),"Error with coding"))),"")</f>
        <v/>
      </c>
      <c r="U1047289" s="43" t="s">
        <v>63</v>
      </c>
      <c r="V1047289" s="34" t="s">
        <v>527</v>
      </c>
      <c r="W1047289" s="34" t="s">
        <v>513</v>
      </c>
      <c r="X1047289" s="37" t="s">
        <v>62</v>
      </c>
      <c r="Y1047289" s="37" t="s">
        <v>62</v>
      </c>
      <c r="Z1047289" s="43" t="n">
        <v>0</v>
      </c>
      <c r="AA1047289" s="43" t="n">
        <v>1</v>
      </c>
      <c r="AB1047289" s="5" t="n">
        <f aca="false">IF(AND(D1047289="Humanitarian", AE1047289&lt;&gt;"."), 1, 0)</f>
        <v>0</v>
      </c>
      <c r="AC1047289" s="5" t="n">
        <f aca="false">IF(OR(M1047289="undisclosed", M1047289="."), 0, IF(M1047289=N1047289, 1, 0))</f>
        <v>0</v>
      </c>
      <c r="AD1047289" s="5" t="n">
        <v>0</v>
      </c>
      <c r="AE1047289" s="37" t="s">
        <v>62</v>
      </c>
      <c r="AF1047289" s="12" t="str">
        <f aca="false">""</f>
        <v/>
      </c>
      <c r="AG1047289" s="36" t="n">
        <v>0</v>
      </c>
      <c r="AH1047289" s="43" t="s">
        <v>66</v>
      </c>
      <c r="AI1047289" s="43" t="s">
        <v>67</v>
      </c>
      <c r="AJ1047289" s="36" t="n">
        <v>1</v>
      </c>
      <c r="AK1047289" s="36" t="n">
        <v>17</v>
      </c>
      <c r="AL1047289" s="36" t="n">
        <v>0</v>
      </c>
      <c r="AM1047289" s="36" t="n">
        <f aca="false">IF(OR(AN1047289="2022-2023",AN1047289=2022), 1, 0)</f>
        <v>1</v>
      </c>
      <c r="AN1047289" s="36" t="s">
        <v>68</v>
      </c>
      <c r="AO1047289" s="36" t="n">
        <f aca="false">VLOOKUP($I1047289,'[1]Price List, Weapons &amp; Items'!B$1:F$1048576,5,0)</f>
        <v>1</v>
      </c>
      <c r="AP1047289" s="36" t="n">
        <f aca="false">IF(AND(AO1047289=1,M1047289="undisclosed")=TRUE(),1,0)</f>
        <v>1</v>
      </c>
      <c r="AQ1047289" s="36" t="n">
        <f aca="false">IF(AND(AO1047289=1,N1047289="undisclosed")=TRUE(),1,0)</f>
        <v>1</v>
      </c>
      <c r="AR1047289" s="36" t="n">
        <f aca="false">IFERROR(IF(SEARCH("ammuni",I1047289,1)&gt;0,1,0),0)</f>
        <v>1</v>
      </c>
      <c r="AS1047289" s="5" t="str">
        <f aca="false">VLOOKUP($I1047289,'[1]Price List, Weapons &amp; Items'!B$1:L$1048576,COLUMN('[1]Price List, Weapons &amp; Items'!$J$11)-1,0)</f>
        <v>Media reports (incl. social media)</v>
      </c>
      <c r="AT1047289" s="5" t="str">
        <f aca="false">IF(I1047289=".",".",VLOOKUP($I1047289,'[1]Price List, Weapons &amp; Items'!B$1:J$1048576,3,0))</f>
        <v>227mm MLRS ammunition</v>
      </c>
      <c r="AU1047289" s="13" t="str">
        <f aca="true">IF(AG1047289=1,(OFFSET(I1047289,0,0,COUNTIF(#REF!,A1047289),1)),"")</f>
        <v/>
      </c>
      <c r="AV1047289" s="5" t="str">
        <f aca="false">VLOOKUP($I1047289,'[1]Price List, Weapons &amp; Items'!B$1:L$1048576,COLUMN('[1]Price List, Weapons &amp; Items'!$L$11)-1,0)</f>
        <v>no price, 0 count</v>
      </c>
      <c r="AW1047289" s="5" t="n">
        <f aca="false">IF(U1047289="Yes",1,0)</f>
        <v>1</v>
      </c>
      <c r="AX1047289" s="5" t="n">
        <f aca="false">IF(D1047289="Military",IF(OR(IFERROR(SEARCH("equipment",E1047289,1),0)&gt;0,IFERROR(SEARCH("weapons",E1047289,1),0)&gt;0),1,0),0)</f>
        <v>1</v>
      </c>
      <c r="AY1047289" s="5" t="str">
        <f aca="false">IFERROR(IF(VALUE(TEXT(C1047289,"mm"))=IF(AK1047289&gt;12,AK1047289-12,AK1047289),".",IF(TEXT(C1047289,"mm")="01",".",1)),"Value is not in date format")</f>
        <v>.</v>
      </c>
      <c r="AZ1047289" s="5" t="str">
        <f aca="false">IF(AND(A1047289=A1047288,C1047289=C1047288)=TRUE(),IF(F1047289=F1047288,".","1"),".")</f>
        <v>.</v>
      </c>
      <c r="BA1047289" s="5" t="str">
        <f aca="false">IF(AND(_xlfn.ISFORMULA(R1047289),_xlfn.ISFORMULA(S1047289),_xlfn.ISFORMULA(T1047289))=TRUE(),".",1)</f>
        <v>.</v>
      </c>
      <c r="BB1047289" s="5" t="str">
        <f aca="false">IF(T1047289&lt;&gt;".",IF(T1047289&gt;S1047289,1,"."),".")</f>
        <v>.</v>
      </c>
      <c r="BC1047289" s="5" t="n">
        <f aca="false">IFERROR(VLOOKUP(B1047289,'[1]Share, Heavy Weapons to Ukraine'!B$1:AA$1048576,COLUMN('[1]Share, Heavy Weapons to Ukraine'!C1047298)-1,0),0)</f>
        <v>1</v>
      </c>
      <c r="BD1047289" s="5" t="n">
        <f aca="false">VLOOKUP(Sheet1!B1047289,'[1]Country Summary (€)'!B$1:F$1048576,COLUMN('[1]Country Summary (€)'!C1047299)-1,FALSE())</f>
        <v>0</v>
      </c>
      <c r="BE1047289" s="5" t="str">
        <f aca="false">IF(AND(AG1047289=1,D1047289="Military",H1047289&lt;&gt;"Not given")=TRUE(),IF(SUMIFS(#REF!,#REF!,A1047289)&gt;0,ABS((SUMIFS(#REF!,#REF!,A1047289)/VLOOKUP("USD",'[1]Exchange Rates'!B$1:C$1048576,2,0)))/S1047289,"."),".")</f>
        <v>.</v>
      </c>
      <c r="BF1047289" s="1" t="str">
        <f aca="false">IF(AND(AG1047289=1,D1047289="Military",H1047289&lt;&gt;"Not given")=TRUE(),IF(SUMIFS(#REF!,#REF!,A1047289)&gt;0,IF((ABS((SUMIFS(#REF!,#REF!,A1047289)/VLOOKUP("USD",'[1]Exchange Rates'!B$1:C$1048576,2,0)))/S1047289)&gt;1,(SUMIFS(#REF!,#REF!,A1047289)-S1047289)/S1047289,(S1047289-SUMIFS(#REF!,#REF!,A1047289))/SUMIFS(#REF!,#REF!,A1047289)),"."),".")</f>
        <v>.</v>
      </c>
      <c r="BG1047289" s="37"/>
      <c r="BH1047289" s="37"/>
      <c r="BI1047289" s="37"/>
      <c r="BJ1047289" s="37"/>
      <c r="BK1047289" s="37"/>
      <c r="BL1047289" s="37"/>
      <c r="BM1047289" s="37"/>
      <c r="BN1047289" s="37"/>
      <c r="BO1047289" s="37"/>
      <c r="BP1047289" s="37"/>
      <c r="BQ1047289" s="37"/>
      <c r="BR1047289" s="37"/>
      <c r="BS1047289" s="37"/>
      <c r="BT1047289" s="37"/>
      <c r="BU1047289" s="37"/>
      <c r="BV1047289" s="37"/>
      <c r="BW1047289" s="37"/>
      <c r="BX1047289" s="37"/>
    </row>
    <row r="1047290" customFormat="false" ht="15.75" hidden="false" customHeight="true" outlineLevel="0" collapsed="false">
      <c r="A1047290" s="37" t="s">
        <v>479</v>
      </c>
      <c r="B1047290" s="37" t="s">
        <v>57</v>
      </c>
      <c r="C1047290" s="92" t="n">
        <v>45049</v>
      </c>
      <c r="D1047290" s="37" t="s">
        <v>105</v>
      </c>
      <c r="E1047290" s="37" t="s">
        <v>370</v>
      </c>
      <c r="F1047290" s="37" t="s">
        <v>526</v>
      </c>
      <c r="G1047290" s="5" t="s">
        <v>61</v>
      </c>
      <c r="H1047290" s="39" t="n">
        <v>300000000</v>
      </c>
      <c r="I1047290" s="37" t="s">
        <v>448</v>
      </c>
      <c r="J1047290" s="7" t="str">
        <f aca="false">VLOOKUP($I1047290,'[1]Price List, Weapons &amp; Items'!B$1:C$1048576,2,0)</f>
        <v>Heavy weapon</v>
      </c>
      <c r="K1047290" s="7" t="str">
        <f aca="false">IF(I1047290=".",I1047290,VLOOKUP($I1047290,'[1]Price List, Weapons &amp; Items'!B$1:D$1048576,3,0))</f>
        <v>155mm howitzer</v>
      </c>
      <c r="L1047290" s="8" t="n">
        <f aca="false">VLOOKUP(I1047290,'[1]Price List, Weapons &amp; Items'!B$1:E$1048576,4,0)</f>
        <v>0</v>
      </c>
      <c r="M1047290" s="9" t="n">
        <v>38</v>
      </c>
      <c r="N1047290" s="9" t="n">
        <v>38</v>
      </c>
      <c r="O1047290" s="9" t="n">
        <f aca="false">VLOOKUP($I1047290,'[1]Price List, Weapons &amp; Items'!B$1:G$1048576,6,0)</f>
        <v>5170000</v>
      </c>
      <c r="P1047290" s="6" t="str">
        <f aca="false">IF(TYPE(M1047290)=1,IF(TYPE(O1047290)=1,M1047290*O1047290,"No price"),".")</f>
        <v>No price</v>
      </c>
      <c r="Q1047290" s="6" t="str">
        <f aca="false">IF(TYPE(N1047290)=1,IF(TYPE(O1047290)=1,N1047290*O1047290,"No price"),".")</f>
        <v>No price</v>
      </c>
      <c r="R1047290" s="6" t="str">
        <f aca="false">IF(AG1047290=1,IF(H1047290&lt;&gt;"Not given",H1047290,IF(TYPE(H1047290)=2,IF(SUMIFS(#REF!,#REF!,A1047290)&gt;0,SUMIFS(#REF!,#REF!,A1047290),"."),"Format error")),"")</f>
        <v/>
      </c>
      <c r="S1047290" s="6" t="str">
        <f aca="false">IF(AND(AG1047290=1,R1047290&lt;&gt;".")=TRUE(),R1047290/VLOOKUP(G1047290,'[1]Exchange Rates'!B$1:C$1048576,2,0),IF(R1047290=".",".",""))</f>
        <v/>
      </c>
      <c r="T1047290" s="6" t="str">
        <f aca="false">IF(AG1047290=1,IF(AI1047290="Value is not given at all",".",IF(AI1047290="Value is given by the source",S1047290,IF(AI1047290="Value is calculated with prices",(IF(SUMIFS(#REF!,#REF!,A1047290)&gt;0,SUMIFS(#REF!,#REF!,A1047290),"."))/VLOOKUP("USD",'[1]Exchange Rates'!B$1:C$1048576,2,0),"Error with coding"))),"")</f>
        <v/>
      </c>
      <c r="U1047290" s="43" t="s">
        <v>63</v>
      </c>
      <c r="V1047290" s="34" t="s">
        <v>527</v>
      </c>
      <c r="W1047290" s="34" t="s">
        <v>513</v>
      </c>
      <c r="X1047290" s="37" t="s">
        <v>62</v>
      </c>
      <c r="Y1047290" s="37" t="s">
        <v>62</v>
      </c>
      <c r="Z1047290" s="43" t="n">
        <v>0</v>
      </c>
      <c r="AA1047290" s="43" t="n">
        <v>1</v>
      </c>
      <c r="AB1047290" s="5" t="n">
        <f aca="false">IF(AND(D1047290="Humanitarian", AE1047290&lt;&gt;"."), 1, 0)</f>
        <v>0</v>
      </c>
      <c r="AC1047290" s="5" t="n">
        <f aca="false">IF(OR(M1047290="undisclosed", M1047290="."), 0, IF(M1047290=N1047290, 1, 0))</f>
        <v>1</v>
      </c>
      <c r="AD1047290" s="5" t="n">
        <v>0</v>
      </c>
      <c r="AE1047290" s="37" t="s">
        <v>62</v>
      </c>
      <c r="AF1047290" s="12" t="str">
        <f aca="false">""</f>
        <v/>
      </c>
      <c r="AG1047290" s="36" t="n">
        <v>0</v>
      </c>
      <c r="AH1047290" s="43" t="s">
        <v>66</v>
      </c>
      <c r="AI1047290" s="43" t="s">
        <v>67</v>
      </c>
      <c r="AJ1047290" s="36" t="n">
        <v>1</v>
      </c>
      <c r="AK1047290" s="36" t="n">
        <v>17</v>
      </c>
      <c r="AL1047290" s="36" t="n">
        <v>0</v>
      </c>
      <c r="AM1047290" s="36" t="n">
        <f aca="false">IF(OR(AN1047290="2022-2023",AN1047290=2022), 1, 0)</f>
        <v>1</v>
      </c>
      <c r="AN1047290" s="36" t="s">
        <v>68</v>
      </c>
      <c r="AO1047290" s="36" t="n">
        <f aca="false">VLOOKUP($I1047290,'[1]Price List, Weapons &amp; Items'!B$1:F$1048576,5,0)</f>
        <v>1</v>
      </c>
      <c r="AP1047290" s="36" t="n">
        <f aca="false">IF(AND(AO1047290=1,M1047290="undisclosed")=TRUE(),1,0)</f>
        <v>0</v>
      </c>
      <c r="AQ1047290" s="36" t="n">
        <f aca="false">IF(AND(AO1047290=1,N1047290="undisclosed")=TRUE(),1,0)</f>
        <v>0</v>
      </c>
      <c r="AR1047290" s="36" t="n">
        <f aca="false">IFERROR(IF(SEARCH("ammuni",I1047290,1)&gt;0,1,0),0)</f>
        <v>0</v>
      </c>
      <c r="AS1047290" s="5" t="str">
        <f aca="false">VLOOKUP($I1047290,'[1]Price List, Weapons &amp; Items'!B$1:L$1048576,COLUMN('[1]Price List, Weapons &amp; Items'!$J$11)-1,0)</f>
        <v>Military media (incl. websites)</v>
      </c>
      <c r="AT1047290" s="5" t="str">
        <f aca="false">IF(I1047290=".",".",VLOOKUP($I1047290,'[1]Price List, Weapons &amp; Items'!B$1:J$1048576,3,0))</f>
        <v>155mm howitzer</v>
      </c>
      <c r="AU1047290" s="13" t="str">
        <f aca="true">IF(AG1047290=1,(OFFSET(I1047290,0,0,COUNTIF(#REF!,A1047290),1)),"")</f>
        <v/>
      </c>
      <c r="AV1047290" s="5" t="n">
        <f aca="false">VLOOKUP($I1047290,'[1]Price List, Weapons &amp; Items'!B$1:L$1048576,COLUMN('[1]Price List, Weapons &amp; Items'!$L$11)-1,0)</f>
        <v>0</v>
      </c>
      <c r="AW1047290" s="5" t="n">
        <f aca="false">IF(U1047290="Yes",1,0)</f>
        <v>1</v>
      </c>
      <c r="AX1047290" s="5" t="n">
        <f aca="false">IF(D1047290="Military",IF(OR(IFERROR(SEARCH("equipment",E1047290,1),0)&gt;0,IFERROR(SEARCH("weapons",E1047290,1),0)&gt;0),1,0),0)</f>
        <v>1</v>
      </c>
      <c r="AY1047290" s="5" t="str">
        <f aca="false">IFERROR(IF(VALUE(TEXT(C1047290,"mm"))=IF(AK1047290&gt;12,AK1047290-12,AK1047290),".",IF(TEXT(C1047290,"mm")="01",".",1)),"Value is not in date format")</f>
        <v>.</v>
      </c>
      <c r="AZ1047290" s="5" t="str">
        <f aca="false">IF(AND(A1047290=A1047289,C1047290=C1047289)=TRUE(),IF(F1047290=F1047289,".","1"),".")</f>
        <v>.</v>
      </c>
      <c r="BA1047290" s="5" t="str">
        <f aca="false">IF(AND(_xlfn.ISFORMULA(R1047290),_xlfn.ISFORMULA(S1047290),_xlfn.ISFORMULA(T1047290))=TRUE(),".",1)</f>
        <v>.</v>
      </c>
      <c r="BB1047290" s="5" t="str">
        <f aca="false">IF(T1047290&lt;&gt;".",IF(T1047290&gt;S1047290,1,"."),".")</f>
        <v>.</v>
      </c>
      <c r="BC1047290" s="5" t="n">
        <f aca="false">IFERROR(VLOOKUP(B1047290,'[1]Share, Heavy Weapons to Ukraine'!B$1:AA$1048576,COLUMN('[1]Share, Heavy Weapons to Ukraine'!C1047299)-1,0),0)</f>
        <v>1</v>
      </c>
      <c r="BD1047290" s="5" t="n">
        <f aca="false">VLOOKUP(Sheet1!B1047290,'[1]Country Summary (€)'!B$1:F$1048576,COLUMN('[1]Country Summary (€)'!C1047300)-1,FALSE())</f>
        <v>0</v>
      </c>
      <c r="BE1047290" s="5" t="str">
        <f aca="false">IF(AND(AG1047290=1,D1047290="Military",H1047290&lt;&gt;"Not given")=TRUE(),IF(SUMIFS(#REF!,#REF!,A1047290)&gt;0,ABS((SUMIFS(#REF!,#REF!,A1047290)/VLOOKUP("USD",'[1]Exchange Rates'!B$1:C$1048576,2,0)))/S1047290,"."),".")</f>
        <v>.</v>
      </c>
      <c r="BF1047290" s="1" t="str">
        <f aca="false">IF(AND(AG1047290=1,D1047290="Military",H1047290&lt;&gt;"Not given")=TRUE(),IF(SUMIFS(#REF!,#REF!,A1047290)&gt;0,IF((ABS((SUMIFS(#REF!,#REF!,A1047290)/VLOOKUP("USD",'[1]Exchange Rates'!B$1:C$1048576,2,0)))/S1047290)&gt;1,(SUMIFS(#REF!,#REF!,A1047290)-S1047290)/S1047290,(S1047290-SUMIFS(#REF!,#REF!,A1047290))/SUMIFS(#REF!,#REF!,A1047290)),"."),".")</f>
        <v>.</v>
      </c>
      <c r="BG1047290" s="37"/>
      <c r="BH1047290" s="37"/>
      <c r="BI1047290" s="37"/>
      <c r="BJ1047290" s="37"/>
      <c r="BK1047290" s="37"/>
      <c r="BL1047290" s="37"/>
      <c r="BM1047290" s="37"/>
      <c r="BN1047290" s="37"/>
      <c r="BO1047290" s="37"/>
      <c r="BP1047290" s="37"/>
      <c r="BQ1047290" s="37"/>
      <c r="BR1047290" s="37"/>
      <c r="BS1047290" s="37"/>
      <c r="BT1047290" s="37"/>
      <c r="BU1047290" s="37"/>
      <c r="BV1047290" s="37"/>
      <c r="BW1047290" s="37"/>
      <c r="BX1047290" s="37"/>
    </row>
    <row r="1047291" customFormat="false" ht="15.75" hidden="false" customHeight="true" outlineLevel="0" collapsed="false">
      <c r="A1047291" s="37" t="s">
        <v>479</v>
      </c>
      <c r="B1047291" s="37" t="s">
        <v>57</v>
      </c>
      <c r="C1047291" s="92" t="n">
        <v>45049</v>
      </c>
      <c r="D1047291" s="37" t="s">
        <v>105</v>
      </c>
      <c r="E1047291" s="37" t="s">
        <v>370</v>
      </c>
      <c r="F1047291" s="37" t="s">
        <v>526</v>
      </c>
      <c r="G1047291" s="5" t="s">
        <v>61</v>
      </c>
      <c r="H1047291" s="39" t="n">
        <v>300000000</v>
      </c>
      <c r="I1047291" s="37" t="s">
        <v>147</v>
      </c>
      <c r="J1047291" s="7" t="str">
        <f aca="false">VLOOKUP($I1047291,'[1]Price List, Weapons &amp; Items'!B$1:C$1048576,2,0)</f>
        <v>Ammunition for heavy weapon</v>
      </c>
      <c r="K1047291" s="7" t="str">
        <f aca="false">IF(I1047291=".",I1047291,VLOOKUP($I1047291,'[1]Price List, Weapons &amp; Items'!B$1:D$1048576,3,0))</f>
        <v>155mm howitzer ammunition</v>
      </c>
      <c r="L1047291" s="8" t="n">
        <f aca="false">VLOOKUP(I1047291,'[1]Price List, Weapons &amp; Items'!B$1:E$1048576,4,0)</f>
        <v>0</v>
      </c>
      <c r="M1047291" s="9" t="n">
        <v>100000</v>
      </c>
      <c r="N1047291" s="9" t="s">
        <v>166</v>
      </c>
      <c r="O1047291" s="9" t="n">
        <f aca="false">VLOOKUP($I1047291,'[1]Price List, Weapons &amp; Items'!B$1:G$1048576,6,0)</f>
        <v>3800</v>
      </c>
      <c r="P1047291" s="6" t="str">
        <f aca="false">IF(TYPE(M1047291)=1,IF(TYPE(O1047291)=1,M1047291*O1047291,"No price"),".")</f>
        <v>No price</v>
      </c>
      <c r="Q1047291" s="6" t="str">
        <f aca="false">IF(TYPE(N1047291)=1,IF(TYPE(O1047291)=1,N1047291*O1047291,"No price"),".")</f>
        <v>.</v>
      </c>
      <c r="R1047291" s="6" t="str">
        <f aca="false">IF(AG1047291=1,IF(H1047291&lt;&gt;"Not given",H1047291,IF(TYPE(H1047291)=2,IF(SUMIFS(#REF!,#REF!,A1047291)&gt;0,SUMIFS(#REF!,#REF!,A1047291),"."),"Format error")),"")</f>
        <v/>
      </c>
      <c r="S1047291" s="6" t="str">
        <f aca="false">IF(AND(AG1047291=1,R1047291&lt;&gt;".")=TRUE(),R1047291/VLOOKUP(G1047291,'[1]Exchange Rates'!B$1:C$1048576,2,0),IF(R1047291=".",".",""))</f>
        <v/>
      </c>
      <c r="T1047291" s="6" t="str">
        <f aca="false">IF(AG1047291=1,IF(AI1047291="Value is not given at all",".",IF(AI1047291="Value is given by the source",S1047291,IF(AI1047291="Value is calculated with prices",(IF(SUMIFS(#REF!,#REF!,A1047291)&gt;0,SUMIFS(#REF!,#REF!,A1047291),"."))/VLOOKUP("USD",'[1]Exchange Rates'!B$1:C$1048576,2,0),"Error with coding"))),"")</f>
        <v/>
      </c>
      <c r="U1047291" s="43" t="s">
        <v>63</v>
      </c>
      <c r="V1047291" s="34" t="s">
        <v>527</v>
      </c>
      <c r="W1047291" s="34" t="s">
        <v>513</v>
      </c>
      <c r="X1047291" s="37" t="s">
        <v>62</v>
      </c>
      <c r="Y1047291" s="37" t="s">
        <v>62</v>
      </c>
      <c r="Z1047291" s="43" t="n">
        <v>0</v>
      </c>
      <c r="AA1047291" s="43" t="n">
        <v>1</v>
      </c>
      <c r="AB1047291" s="5" t="n">
        <f aca="false">IF(AND(D1047291="Humanitarian", AE1047291&lt;&gt;"."), 1, 0)</f>
        <v>0</v>
      </c>
      <c r="AC1047291" s="5" t="n">
        <f aca="false">IF(OR(M1047291="undisclosed", M1047291="."), 0, IF(M1047291=N1047291, 1, 0))</f>
        <v>0</v>
      </c>
      <c r="AD1047291" s="5" t="n">
        <v>0</v>
      </c>
      <c r="AE1047291" s="37" t="s">
        <v>62</v>
      </c>
      <c r="AF1047291" s="12" t="str">
        <f aca="false">""</f>
        <v/>
      </c>
      <c r="AG1047291" s="36" t="n">
        <v>0</v>
      </c>
      <c r="AH1047291" s="43" t="s">
        <v>66</v>
      </c>
      <c r="AI1047291" s="43" t="s">
        <v>67</v>
      </c>
      <c r="AJ1047291" s="36" t="n">
        <v>1</v>
      </c>
      <c r="AK1047291" s="36" t="n">
        <v>17</v>
      </c>
      <c r="AL1047291" s="36" t="n">
        <v>0</v>
      </c>
      <c r="AM1047291" s="36" t="n">
        <f aca="false">IF(OR(AN1047291="2022-2023",AN1047291=2022), 1, 0)</f>
        <v>1</v>
      </c>
      <c r="AN1047291" s="36" t="s">
        <v>68</v>
      </c>
      <c r="AO1047291" s="36" t="n">
        <f aca="false">VLOOKUP($I1047291,'[1]Price List, Weapons &amp; Items'!B$1:F$1048576,5,0)</f>
        <v>1</v>
      </c>
      <c r="AP1047291" s="36" t="n">
        <f aca="false">IF(AND(AO1047291=1,M1047291="undisclosed")=TRUE(),1,0)</f>
        <v>0</v>
      </c>
      <c r="AQ1047291" s="36" t="n">
        <f aca="false">IF(AND(AO1047291=1,N1047291="undisclosed")=TRUE(),1,0)</f>
        <v>1</v>
      </c>
      <c r="AR1047291" s="36" t="n">
        <f aca="false">IFERROR(IF(SEARCH("ammuni",I1047291,1)&gt;0,1,0),0)</f>
        <v>0</v>
      </c>
      <c r="AS1047291" s="5" t="str">
        <f aca="false">VLOOKUP($I1047291,'[1]Price List, Weapons &amp; Items'!B$1:L$1048576,COLUMN('[1]Price List, Weapons &amp; Items'!$J$11)-1,0)</f>
        <v>Government information</v>
      </c>
      <c r="AT1047291" s="5" t="str">
        <f aca="false">IF(I1047291=".",".",VLOOKUP($I1047291,'[1]Price List, Weapons &amp; Items'!B$1:J$1048576,3,0))</f>
        <v>155mm howitzer ammunition</v>
      </c>
      <c r="AU1047291" s="13" t="str">
        <f aca="true">IF(AG1047291=1,(OFFSET(I1047291,0,0,COUNTIF(#REF!,A1047291),1)),"")</f>
        <v/>
      </c>
      <c r="AV1047291" s="5" t="n">
        <f aca="false">VLOOKUP($I1047291,'[1]Price List, Weapons &amp; Items'!B$1:L$1048576,COLUMN('[1]Price List, Weapons &amp; Items'!$L$11)-1,0)</f>
        <v>0</v>
      </c>
      <c r="AW1047291" s="5" t="n">
        <f aca="false">IF(U1047291="Yes",1,0)</f>
        <v>1</v>
      </c>
      <c r="AX1047291" s="5" t="n">
        <f aca="false">IF(D1047291="Military",IF(OR(IFERROR(SEARCH("equipment",E1047291,1),0)&gt;0,IFERROR(SEARCH("weapons",E1047291,1),0)&gt;0),1,0),0)</f>
        <v>1</v>
      </c>
      <c r="AY1047291" s="5" t="str">
        <f aca="false">IFERROR(IF(VALUE(TEXT(C1047291,"mm"))=IF(AK1047291&gt;12,AK1047291-12,AK1047291),".",IF(TEXT(C1047291,"mm")="01",".",1)),"Value is not in date format")</f>
        <v>.</v>
      </c>
      <c r="AZ1047291" s="5" t="str">
        <f aca="false">IF(AND(A1047291=A1047290,C1047291=C1047290)=TRUE(),IF(F1047291=F1047290,".","1"),".")</f>
        <v>.</v>
      </c>
      <c r="BA1047291" s="5" t="str">
        <f aca="false">IF(AND(_xlfn.ISFORMULA(R1047291),_xlfn.ISFORMULA(S1047291),_xlfn.ISFORMULA(T1047291))=TRUE(),".",1)</f>
        <v>.</v>
      </c>
      <c r="BB1047291" s="5" t="str">
        <f aca="false">IF(T1047291&lt;&gt;".",IF(T1047291&gt;S1047291,1,"."),".")</f>
        <v>.</v>
      </c>
      <c r="BC1047291" s="5" t="n">
        <f aca="false">IFERROR(VLOOKUP(B1047291,'[1]Share, Heavy Weapons to Ukraine'!B$1:AA$1048576,COLUMN('[1]Share, Heavy Weapons to Ukraine'!C1047300)-1,0),0)</f>
        <v>1</v>
      </c>
      <c r="BD1047291" s="5" t="n">
        <f aca="false">VLOOKUP(Sheet1!B1047291,'[1]Country Summary (€)'!B$1:F$1048576,COLUMN('[1]Country Summary (€)'!C1047301)-1,FALSE())</f>
        <v>0</v>
      </c>
      <c r="BE1047291" s="5" t="str">
        <f aca="false">IF(AND(AG1047291=1,D1047291="Military",H1047291&lt;&gt;"Not given")=TRUE(),IF(SUMIFS(#REF!,#REF!,A1047291)&gt;0,ABS((SUMIFS(#REF!,#REF!,A1047291)/VLOOKUP("USD",'[1]Exchange Rates'!B$1:C$1048576,2,0)))/S1047291,"."),".")</f>
        <v>.</v>
      </c>
      <c r="BF1047291" s="1" t="str">
        <f aca="false">IF(AND(AG1047291=1,D1047291="Military",H1047291&lt;&gt;"Not given")=TRUE(),IF(SUMIFS(#REF!,#REF!,A1047291)&gt;0,IF((ABS((SUMIFS(#REF!,#REF!,A1047291)/VLOOKUP("USD",'[1]Exchange Rates'!B$1:C$1048576,2,0)))/S1047291)&gt;1,(SUMIFS(#REF!,#REF!,A1047291)-S1047291)/S1047291,(S1047291-SUMIFS(#REF!,#REF!,A1047291))/SUMIFS(#REF!,#REF!,A1047291)),"."),".")</f>
        <v>.</v>
      </c>
      <c r="BG1047291" s="37"/>
      <c r="BH1047291" s="37"/>
      <c r="BI1047291" s="37"/>
      <c r="BJ1047291" s="37"/>
      <c r="BK1047291" s="37"/>
      <c r="BL1047291" s="37"/>
      <c r="BM1047291" s="37"/>
      <c r="BN1047291" s="37"/>
      <c r="BO1047291" s="37"/>
      <c r="BP1047291" s="37"/>
      <c r="BQ1047291" s="37"/>
      <c r="BR1047291" s="37"/>
      <c r="BS1047291" s="37"/>
      <c r="BT1047291" s="37"/>
      <c r="BU1047291" s="37"/>
      <c r="BV1047291" s="37"/>
      <c r="BW1047291" s="37"/>
      <c r="BX1047291" s="37"/>
    </row>
    <row r="1047292" customFormat="false" ht="15.75" hidden="false" customHeight="true" outlineLevel="0" collapsed="false">
      <c r="A1047292" s="37" t="s">
        <v>479</v>
      </c>
      <c r="B1047292" s="37" t="s">
        <v>57</v>
      </c>
      <c r="C1047292" s="92" t="n">
        <v>45049</v>
      </c>
      <c r="D1047292" s="37" t="s">
        <v>105</v>
      </c>
      <c r="E1047292" s="37" t="s">
        <v>370</v>
      </c>
      <c r="F1047292" s="37" t="s">
        <v>526</v>
      </c>
      <c r="G1047292" s="5" t="s">
        <v>61</v>
      </c>
      <c r="H1047292" s="39" t="n">
        <v>300000000</v>
      </c>
      <c r="I1047292" s="37" t="s">
        <v>280</v>
      </c>
      <c r="J1047292" s="7" t="str">
        <f aca="false">VLOOKUP($I1047292,'[1]Price List, Weapons &amp; Items'!B$1:C$1048576,2,0)</f>
        <v>Ammunition for heavy weapon</v>
      </c>
      <c r="K1047292" s="7" t="str">
        <f aca="false">IF(I1047292=".",I1047292,VLOOKUP($I1047292,'[1]Price List, Weapons &amp; Items'!B$1:D$1048576,3,0))</f>
        <v>Mortar ammunition</v>
      </c>
      <c r="L1047292" s="8" t="n">
        <f aca="false">VLOOKUP(I1047292,'[1]Price List, Weapons &amp; Items'!B$1:E$1048576,4,0)</f>
        <v>0</v>
      </c>
      <c r="M1047292" s="9" t="s">
        <v>166</v>
      </c>
      <c r="N1047292" s="9" t="s">
        <v>166</v>
      </c>
      <c r="O1047292" s="9" t="n">
        <f aca="false">VLOOKUP($I1047292,'[1]Price List, Weapons &amp; Items'!B$1:G$1048576,6,0)</f>
        <v>109.89</v>
      </c>
      <c r="P1047292" s="6" t="str">
        <f aca="false">IF(TYPE(M1047292)=1,IF(TYPE(O1047292)=1,M1047292*O1047292,"No price"),".")</f>
        <v>.</v>
      </c>
      <c r="Q1047292" s="6" t="str">
        <f aca="false">IF(TYPE(N1047292)=1,IF(TYPE(O1047292)=1,N1047292*O1047292,"No price"),".")</f>
        <v>.</v>
      </c>
      <c r="R1047292" s="6" t="str">
        <f aca="false">IF(AG1047292=1,IF(H1047292&lt;&gt;"Not given",H1047292,IF(TYPE(H1047292)=2,IF(SUMIFS(#REF!,#REF!,A1047292)&gt;0,SUMIFS(#REF!,#REF!,A1047292),"."),"Format error")),"")</f>
        <v/>
      </c>
      <c r="S1047292" s="6" t="str">
        <f aca="false">IF(AND(AG1047292=1,R1047292&lt;&gt;".")=TRUE(),R1047292/VLOOKUP(G1047292,'[1]Exchange Rates'!B$1:C$1048576,2,0),IF(R1047292=".",".",""))</f>
        <v/>
      </c>
      <c r="T1047292" s="6" t="str">
        <f aca="false">IF(AG1047292=1,IF(AI1047292="Value is not given at all",".",IF(AI1047292="Value is given by the source",S1047292,IF(AI1047292="Value is calculated with prices",(IF(SUMIFS(#REF!,#REF!,A1047292)&gt;0,SUMIFS(#REF!,#REF!,A1047292),"."))/VLOOKUP("USD",'[1]Exchange Rates'!B$1:C$1048576,2,0),"Error with coding"))),"")</f>
        <v/>
      </c>
      <c r="U1047292" s="43" t="s">
        <v>63</v>
      </c>
      <c r="V1047292" s="34" t="s">
        <v>527</v>
      </c>
      <c r="W1047292" s="34" t="s">
        <v>513</v>
      </c>
      <c r="X1047292" s="37" t="s">
        <v>62</v>
      </c>
      <c r="Y1047292" s="37" t="s">
        <v>62</v>
      </c>
      <c r="Z1047292" s="43" t="n">
        <v>0</v>
      </c>
      <c r="AA1047292" s="43" t="n">
        <v>1</v>
      </c>
      <c r="AB1047292" s="5" t="n">
        <f aca="false">IF(AND(D1047292="Humanitarian", AE1047292&lt;&gt;"."), 1, 0)</f>
        <v>0</v>
      </c>
      <c r="AC1047292" s="5" t="n">
        <f aca="false">IF(OR(M1047292="undisclosed", M1047292="."), 0, IF(M1047292=N1047292, 1, 0))</f>
        <v>0</v>
      </c>
      <c r="AD1047292" s="5" t="n">
        <v>0</v>
      </c>
      <c r="AE1047292" s="37" t="s">
        <v>62</v>
      </c>
      <c r="AF1047292" s="12" t="str">
        <f aca="false">""</f>
        <v/>
      </c>
      <c r="AG1047292" s="36" t="n">
        <v>0</v>
      </c>
      <c r="AH1047292" s="43" t="s">
        <v>66</v>
      </c>
      <c r="AI1047292" s="43" t="s">
        <v>67</v>
      </c>
      <c r="AJ1047292" s="36" t="n">
        <v>1</v>
      </c>
      <c r="AK1047292" s="36" t="n">
        <v>17</v>
      </c>
      <c r="AL1047292" s="36" t="n">
        <v>0</v>
      </c>
      <c r="AM1047292" s="36" t="n">
        <f aca="false">IF(OR(AN1047292="2022-2023",AN1047292=2022), 1, 0)</f>
        <v>1</v>
      </c>
      <c r="AN1047292" s="36" t="s">
        <v>68</v>
      </c>
      <c r="AO1047292" s="36" t="n">
        <f aca="false">VLOOKUP($I1047292,'[1]Price List, Weapons &amp; Items'!B$1:F$1048576,5,0)</f>
        <v>0</v>
      </c>
      <c r="AP1047292" s="36" t="n">
        <f aca="false">IF(AND(AO1047292=1,M1047292="undisclosed")=TRUE(),1,0)</f>
        <v>0</v>
      </c>
      <c r="AQ1047292" s="36" t="n">
        <f aca="false">IF(AND(AO1047292=1,N1047292="undisclosed")=TRUE(),1,0)</f>
        <v>0</v>
      </c>
      <c r="AR1047292" s="36" t="n">
        <f aca="false">IFERROR(IF(SEARCH("ammuni",I1047292,1)&gt;0,1,0),0)</f>
        <v>0</v>
      </c>
      <c r="AS1047292" s="5" t="str">
        <f aca="false">VLOOKUP($I1047292,'[1]Price List, Weapons &amp; Items'!B$1:L$1048576,COLUMN('[1]Price List, Weapons &amp; Items'!$J$11)-1,0)</f>
        <v>Government information</v>
      </c>
      <c r="AT1047292" s="5" t="str">
        <f aca="false">IF(I1047292=".",".",VLOOKUP($I1047292,'[1]Price List, Weapons &amp; Items'!B$1:J$1048576,3,0))</f>
        <v>Mortar ammunition</v>
      </c>
      <c r="AU1047292" s="13" t="str">
        <f aca="true">IF(AG1047292=1,(OFFSET(I1047292,0,0,COUNTIF(#REF!,A1047292),1)),"")</f>
        <v/>
      </c>
      <c r="AV1047292" s="5" t="n">
        <f aca="false">VLOOKUP($I1047292,'[1]Price List, Weapons &amp; Items'!B$1:L$1048576,COLUMN('[1]Price List, Weapons &amp; Items'!$L$11)-1,0)</f>
        <v>0</v>
      </c>
      <c r="AW1047292" s="5" t="n">
        <f aca="false">IF(U1047292="Yes",1,0)</f>
        <v>1</v>
      </c>
      <c r="AX1047292" s="5" t="n">
        <f aca="false">IF(D1047292="Military",IF(OR(IFERROR(SEARCH("equipment",E1047292,1),0)&gt;0,IFERROR(SEARCH("weapons",E1047292,1),0)&gt;0),1,0),0)</f>
        <v>1</v>
      </c>
      <c r="AY1047292" s="5" t="str">
        <f aca="false">IFERROR(IF(VALUE(TEXT(C1047292,"mm"))=IF(AK1047292&gt;12,AK1047292-12,AK1047292),".",IF(TEXT(C1047292,"mm")="01",".",1)),"Value is not in date format")</f>
        <v>.</v>
      </c>
      <c r="AZ1047292" s="5" t="str">
        <f aca="false">IF(AND(A1047292=A1047291,C1047292=C1047291)=TRUE(),IF(F1047292=F1047291,".","1"),".")</f>
        <v>.</v>
      </c>
      <c r="BA1047292" s="5" t="str">
        <f aca="false">IF(AND(_xlfn.ISFORMULA(R1047292),_xlfn.ISFORMULA(S1047292),_xlfn.ISFORMULA(T1047292))=TRUE(),".",1)</f>
        <v>.</v>
      </c>
      <c r="BB1047292" s="5" t="str">
        <f aca="false">IF(T1047292&lt;&gt;".",IF(T1047292&gt;S1047292,1,"."),".")</f>
        <v>.</v>
      </c>
      <c r="BC1047292" s="5" t="n">
        <f aca="false">IFERROR(VLOOKUP(B1047292,'[1]Share, Heavy Weapons to Ukraine'!B$1:AA$1048576,COLUMN('[1]Share, Heavy Weapons to Ukraine'!C1047301)-1,0),0)</f>
        <v>1</v>
      </c>
      <c r="BD1047292" s="5" t="n">
        <f aca="false">VLOOKUP(Sheet1!B1047292,'[1]Country Summary (€)'!B$1:F$1048576,COLUMN('[1]Country Summary (€)'!C1047302)-1,FALSE())</f>
        <v>0</v>
      </c>
      <c r="BE1047292" s="5" t="str">
        <f aca="false">IF(AND(AG1047292=1,D1047292="Military",H1047292&lt;&gt;"Not given")=TRUE(),IF(SUMIFS(#REF!,#REF!,A1047292)&gt;0,ABS((SUMIFS(#REF!,#REF!,A1047292)/VLOOKUP("USD",'[1]Exchange Rates'!B$1:C$1048576,2,0)))/S1047292,"."),".")</f>
        <v>.</v>
      </c>
      <c r="BF1047292" s="1" t="str">
        <f aca="false">IF(AND(AG1047292=1,D1047292="Military",H1047292&lt;&gt;"Not given")=TRUE(),IF(SUMIFS(#REF!,#REF!,A1047292)&gt;0,IF((ABS((SUMIFS(#REF!,#REF!,A1047292)/VLOOKUP("USD",'[1]Exchange Rates'!B$1:C$1048576,2,0)))/S1047292)&gt;1,(SUMIFS(#REF!,#REF!,A1047292)-S1047292)/S1047292,(S1047292-SUMIFS(#REF!,#REF!,A1047292))/SUMIFS(#REF!,#REF!,A1047292)),"."),".")</f>
        <v>.</v>
      </c>
      <c r="BG1047292" s="37"/>
      <c r="BH1047292" s="37"/>
      <c r="BI1047292" s="37"/>
      <c r="BJ1047292" s="37"/>
      <c r="BK1047292" s="37"/>
      <c r="BL1047292" s="37"/>
      <c r="BM1047292" s="37"/>
      <c r="BN1047292" s="37"/>
      <c r="BO1047292" s="37"/>
      <c r="BP1047292" s="37"/>
      <c r="BQ1047292" s="37"/>
      <c r="BR1047292" s="37"/>
      <c r="BS1047292" s="37"/>
      <c r="BT1047292" s="37"/>
      <c r="BU1047292" s="37"/>
      <c r="BV1047292" s="37"/>
      <c r="BW1047292" s="37"/>
      <c r="BX1047292" s="37"/>
    </row>
    <row r="1047293" customFormat="false" ht="15.75" hidden="false" customHeight="true" outlineLevel="0" collapsed="false">
      <c r="A1047293" s="37" t="s">
        <v>479</v>
      </c>
      <c r="B1047293" s="37" t="s">
        <v>57</v>
      </c>
      <c r="C1047293" s="92" t="n">
        <v>45049</v>
      </c>
      <c r="D1047293" s="37" t="s">
        <v>105</v>
      </c>
      <c r="E1047293" s="37" t="s">
        <v>370</v>
      </c>
      <c r="F1047293" s="37" t="s">
        <v>526</v>
      </c>
      <c r="G1047293" s="5" t="s">
        <v>61</v>
      </c>
      <c r="H1047293" s="39" t="n">
        <v>300000000</v>
      </c>
      <c r="I1047293" s="37" t="s">
        <v>387</v>
      </c>
      <c r="J1047293" s="7" t="str">
        <f aca="false">VLOOKUP($I1047293,'[1]Price List, Weapons &amp; Items'!B$1:C$1048576,2,0)</f>
        <v>Ammunition for light infantry</v>
      </c>
      <c r="K1047293" s="7" t="str">
        <f aca="false">IF(I1047293=".",I1047293,VLOOKUP($I1047293,'[1]Price List, Weapons &amp; Items'!B$1:D$1048576,3,0))</f>
        <v>Mortar ammunition</v>
      </c>
      <c r="L1047293" s="8" t="n">
        <f aca="false">VLOOKUP(I1047293,'[1]Price List, Weapons &amp; Items'!B$1:E$1048576,4,0)</f>
        <v>0</v>
      </c>
      <c r="M1047293" s="9" t="s">
        <v>166</v>
      </c>
      <c r="N1047293" s="9" t="s">
        <v>166</v>
      </c>
      <c r="O1047293" s="9" t="str">
        <f aca="false">VLOOKUP($I1047293,'[1]Price List, Weapons &amp; Items'!B$1:G$1048576,6,0)</f>
        <v>.</v>
      </c>
      <c r="P1047293" s="6" t="str">
        <f aca="false">IF(TYPE(M1047293)=1,IF(TYPE(O1047293)=1,M1047293*O1047293,"No price"),".")</f>
        <v>.</v>
      </c>
      <c r="Q1047293" s="6" t="str">
        <f aca="false">IF(TYPE(N1047293)=1,IF(TYPE(O1047293)=1,N1047293*O1047293,"No price"),".")</f>
        <v>.</v>
      </c>
      <c r="R1047293" s="6" t="str">
        <f aca="false">IF(AG1047293=1,IF(H1047293&lt;&gt;"Not given",H1047293,IF(TYPE(H1047293)=2,IF(SUMIFS(#REF!,#REF!,A1047293)&gt;0,SUMIFS(#REF!,#REF!,A1047293),"."),"Format error")),"")</f>
        <v/>
      </c>
      <c r="S1047293" s="6" t="str">
        <f aca="false">IF(AND(AG1047293=1,R1047293&lt;&gt;".")=TRUE(),R1047293/VLOOKUP(G1047293,'[1]Exchange Rates'!B$1:C$1048576,2,0),IF(R1047293=".",".",""))</f>
        <v/>
      </c>
      <c r="T1047293" s="6" t="str">
        <f aca="false">IF(AG1047293=1,IF(AI1047293="Value is not given at all",".",IF(AI1047293="Value is given by the source",S1047293,IF(AI1047293="Value is calculated with prices",(IF(SUMIFS(#REF!,#REF!,A1047293)&gt;0,SUMIFS(#REF!,#REF!,A1047293),"."))/VLOOKUP("USD",'[1]Exchange Rates'!B$1:C$1048576,2,0),"Error with coding"))),"")</f>
        <v/>
      </c>
      <c r="U1047293" s="43" t="s">
        <v>63</v>
      </c>
      <c r="V1047293" s="34" t="s">
        <v>527</v>
      </c>
      <c r="W1047293" s="34" t="s">
        <v>513</v>
      </c>
      <c r="X1047293" s="37" t="s">
        <v>62</v>
      </c>
      <c r="Y1047293" s="37" t="s">
        <v>62</v>
      </c>
      <c r="Z1047293" s="43" t="n">
        <v>0</v>
      </c>
      <c r="AA1047293" s="43" t="n">
        <v>1</v>
      </c>
      <c r="AB1047293" s="5" t="n">
        <f aca="false">IF(AND(D1047293="Humanitarian", AE1047293&lt;&gt;"."), 1, 0)</f>
        <v>0</v>
      </c>
      <c r="AC1047293" s="5" t="n">
        <f aca="false">IF(OR(M1047293="undisclosed", M1047293="."), 0, IF(M1047293=N1047293, 1, 0))</f>
        <v>0</v>
      </c>
      <c r="AD1047293" s="5" t="n">
        <v>0</v>
      </c>
      <c r="AE1047293" s="37" t="s">
        <v>62</v>
      </c>
      <c r="AF1047293" s="12" t="str">
        <f aca="false">""</f>
        <v/>
      </c>
      <c r="AG1047293" s="36" t="n">
        <v>0</v>
      </c>
      <c r="AH1047293" s="43" t="s">
        <v>66</v>
      </c>
      <c r="AI1047293" s="43" t="s">
        <v>67</v>
      </c>
      <c r="AJ1047293" s="36" t="n">
        <v>1</v>
      </c>
      <c r="AK1047293" s="36" t="n">
        <v>17</v>
      </c>
      <c r="AL1047293" s="36" t="n">
        <v>0</v>
      </c>
      <c r="AM1047293" s="36" t="n">
        <f aca="false">IF(OR(AN1047293="2022-2023",AN1047293=2022), 1, 0)</f>
        <v>1</v>
      </c>
      <c r="AN1047293" s="36" t="s">
        <v>68</v>
      </c>
      <c r="AO1047293" s="36" t="n">
        <f aca="false">VLOOKUP($I1047293,'[1]Price List, Weapons &amp; Items'!B$1:F$1048576,5,0)</f>
        <v>0</v>
      </c>
      <c r="AP1047293" s="36" t="n">
        <f aca="false">IF(AND(AO1047293=1,M1047293="undisclosed")=TRUE(),1,0)</f>
        <v>0</v>
      </c>
      <c r="AQ1047293" s="36" t="n">
        <f aca="false">IF(AND(AO1047293=1,N1047293="undisclosed")=TRUE(),1,0)</f>
        <v>0</v>
      </c>
      <c r="AR1047293" s="36" t="n">
        <f aca="false">IFERROR(IF(SEARCH("ammuni",I1047293,1)&gt;0,1,0),0)</f>
        <v>0</v>
      </c>
      <c r="AS1047293" s="5" t="str">
        <f aca="false">VLOOKUP($I1047293,'[1]Price List, Weapons &amp; Items'!B$1:L$1048576,COLUMN('[1]Price List, Weapons &amp; Items'!$J$11)-1,0)</f>
        <v>.</v>
      </c>
      <c r="AT1047293" s="5" t="str">
        <f aca="false">IF(I1047293=".",".",VLOOKUP($I1047293,'[1]Price List, Weapons &amp; Items'!B$1:J$1048576,3,0))</f>
        <v>Mortar ammunition</v>
      </c>
      <c r="AU1047293" s="13" t="str">
        <f aca="true">IF(AG1047293=1,(OFFSET(I1047293,0,0,COUNTIF(#REF!,A1047293),1)),"")</f>
        <v/>
      </c>
      <c r="AV1047293" s="5" t="str">
        <f aca="false">VLOOKUP($I1047293,'[1]Price List, Weapons &amp; Items'!B$1:L$1048576,COLUMN('[1]Price List, Weapons &amp; Items'!$L$11)-1,0)</f>
        <v>no price, 0 count</v>
      </c>
      <c r="AW1047293" s="5" t="n">
        <f aca="false">IF(U1047293="Yes",1,0)</f>
        <v>1</v>
      </c>
      <c r="AX1047293" s="5" t="n">
        <f aca="false">IF(D1047293="Military",IF(OR(IFERROR(SEARCH("equipment",E1047293,1),0)&gt;0,IFERROR(SEARCH("weapons",E1047293,1),0)&gt;0),1,0),0)</f>
        <v>1</v>
      </c>
      <c r="AY1047293" s="5" t="str">
        <f aca="false">IFERROR(IF(VALUE(TEXT(C1047293,"mm"))=IF(AK1047293&gt;12,AK1047293-12,AK1047293),".",IF(TEXT(C1047293,"mm")="01",".",1)),"Value is not in date format")</f>
        <v>.</v>
      </c>
      <c r="AZ1047293" s="5" t="str">
        <f aca="false">IF(AND(A1047293=A1047292,C1047293=C1047292)=TRUE(),IF(F1047293=F1047292,".","1"),".")</f>
        <v>.</v>
      </c>
      <c r="BA1047293" s="5" t="str">
        <f aca="false">IF(AND(_xlfn.ISFORMULA(R1047293),_xlfn.ISFORMULA(S1047293),_xlfn.ISFORMULA(T1047293))=TRUE(),".",1)</f>
        <v>.</v>
      </c>
      <c r="BB1047293" s="5" t="str">
        <f aca="false">IF(T1047293&lt;&gt;".",IF(T1047293&gt;S1047293,1,"."),".")</f>
        <v>.</v>
      </c>
      <c r="BC1047293" s="5" t="n">
        <f aca="false">IFERROR(VLOOKUP(B1047293,'[1]Share, Heavy Weapons to Ukraine'!B$1:AA$1048576,COLUMN('[1]Share, Heavy Weapons to Ukraine'!C1047302)-1,0),0)</f>
        <v>1</v>
      </c>
      <c r="BD1047293" s="5" t="n">
        <f aca="false">VLOOKUP(Sheet1!B1047293,'[1]Country Summary (€)'!B$1:F$1048576,COLUMN('[1]Country Summary (€)'!C1047303)-1,FALSE())</f>
        <v>0</v>
      </c>
      <c r="BE1047293" s="5" t="str">
        <f aca="false">IF(AND(AG1047293=1,D1047293="Military",H1047293&lt;&gt;"Not given")=TRUE(),IF(SUMIFS(#REF!,#REF!,A1047293)&gt;0,ABS((SUMIFS(#REF!,#REF!,A1047293)/VLOOKUP("USD",'[1]Exchange Rates'!B$1:C$1048576,2,0)))/S1047293,"."),".")</f>
        <v>.</v>
      </c>
      <c r="BF1047293" s="1" t="str">
        <f aca="false">IF(AND(AG1047293=1,D1047293="Military",H1047293&lt;&gt;"Not given")=TRUE(),IF(SUMIFS(#REF!,#REF!,A1047293)&gt;0,IF((ABS((SUMIFS(#REF!,#REF!,A1047293)/VLOOKUP("USD",'[1]Exchange Rates'!B$1:C$1048576,2,0)))/S1047293)&gt;1,(SUMIFS(#REF!,#REF!,A1047293)-S1047293)/S1047293,(S1047293-SUMIFS(#REF!,#REF!,A1047293))/SUMIFS(#REF!,#REF!,A1047293)),"."),".")</f>
        <v>.</v>
      </c>
      <c r="BG1047293" s="37"/>
      <c r="BH1047293" s="37"/>
      <c r="BI1047293" s="37"/>
      <c r="BJ1047293" s="37"/>
      <c r="BK1047293" s="37"/>
      <c r="BL1047293" s="37"/>
      <c r="BM1047293" s="37"/>
      <c r="BN1047293" s="37"/>
      <c r="BO1047293" s="37"/>
      <c r="BP1047293" s="37"/>
      <c r="BQ1047293" s="37"/>
      <c r="BR1047293" s="37"/>
      <c r="BS1047293" s="37"/>
      <c r="BT1047293" s="37"/>
      <c r="BU1047293" s="37"/>
      <c r="BV1047293" s="37"/>
      <c r="BW1047293" s="37"/>
      <c r="BX1047293" s="37"/>
    </row>
    <row r="1047294" customFormat="false" ht="15.75" hidden="false" customHeight="true" outlineLevel="0" collapsed="false">
      <c r="A1047294" s="37" t="s">
        <v>479</v>
      </c>
      <c r="B1047294" s="37" t="s">
        <v>57</v>
      </c>
      <c r="C1047294" s="92" t="n">
        <v>45049</v>
      </c>
      <c r="D1047294" s="37" t="s">
        <v>105</v>
      </c>
      <c r="E1047294" s="37" t="s">
        <v>370</v>
      </c>
      <c r="F1047294" s="37" t="s">
        <v>526</v>
      </c>
      <c r="G1047294" s="5" t="s">
        <v>61</v>
      </c>
      <c r="H1047294" s="39" t="n">
        <v>300000000</v>
      </c>
      <c r="I1047294" s="37" t="s">
        <v>528</v>
      </c>
      <c r="J1047294" s="7" t="str">
        <f aca="false">VLOOKUP($I1047294,'[1]Price List, Weapons &amp; Items'!B$1:C$1048576,2,0)</f>
        <v>Ammunition for light infantry</v>
      </c>
      <c r="K1047294" s="7" t="str">
        <f aca="false">IF(I1047294=".",I1047294,VLOOKUP($I1047294,'[1]Price List, Weapons &amp; Items'!B$1:D$1048576,3,0))</f>
        <v>Mortar ammunition</v>
      </c>
      <c r="L1047294" s="8" t="n">
        <f aca="false">VLOOKUP(I1047294,'[1]Price List, Weapons &amp; Items'!B$1:E$1048576,4,0)</f>
        <v>0</v>
      </c>
      <c r="M1047294" s="9" t="s">
        <v>166</v>
      </c>
      <c r="N1047294" s="9" t="s">
        <v>166</v>
      </c>
      <c r="O1047294" s="9" t="n">
        <f aca="false">VLOOKUP($I1047294,'[1]Price List, Weapons &amp; Items'!B$1:G$1048576,6,0)</f>
        <v>329</v>
      </c>
      <c r="P1047294" s="6" t="str">
        <f aca="false">IF(TYPE(M1047294)=1,IF(TYPE(O1047294)=1,M1047294*O1047294,"No price"),".")</f>
        <v>.</v>
      </c>
      <c r="Q1047294" s="6" t="str">
        <f aca="false">IF(TYPE(N1047294)=1,IF(TYPE(O1047294)=1,N1047294*O1047294,"No price"),".")</f>
        <v>.</v>
      </c>
      <c r="R1047294" s="6" t="str">
        <f aca="false">IF(AG1047294=1,IF(H1047294&lt;&gt;"Not given",H1047294,IF(TYPE(H1047294)=2,IF(SUMIFS(#REF!,#REF!,A1047294)&gt;0,SUMIFS(#REF!,#REF!,A1047294),"."),"Format error")),"")</f>
        <v/>
      </c>
      <c r="S1047294" s="6" t="str">
        <f aca="false">IF(AND(AG1047294=1,R1047294&lt;&gt;".")=TRUE(),R1047294/VLOOKUP(G1047294,'[1]Exchange Rates'!B$1:C$1048576,2,0),IF(R1047294=".",".",""))</f>
        <v/>
      </c>
      <c r="T1047294" s="6" t="str">
        <f aca="false">IF(AG1047294=1,IF(AI1047294="Value is not given at all",".",IF(AI1047294="Value is given by the source",S1047294,IF(AI1047294="Value is calculated with prices",(IF(SUMIFS(#REF!,#REF!,A1047294)&gt;0,SUMIFS(#REF!,#REF!,A1047294),"."))/VLOOKUP("USD",'[1]Exchange Rates'!B$1:C$1048576,2,0),"Error with coding"))),"")</f>
        <v/>
      </c>
      <c r="U1047294" s="43" t="s">
        <v>63</v>
      </c>
      <c r="V1047294" s="34" t="s">
        <v>527</v>
      </c>
      <c r="W1047294" s="34" t="s">
        <v>513</v>
      </c>
      <c r="X1047294" s="37" t="s">
        <v>62</v>
      </c>
      <c r="Y1047294" s="37" t="s">
        <v>62</v>
      </c>
      <c r="Z1047294" s="43" t="n">
        <v>0</v>
      </c>
      <c r="AA1047294" s="43" t="n">
        <v>1</v>
      </c>
      <c r="AB1047294" s="5" t="n">
        <f aca="false">IF(AND(D1047294="Humanitarian", AE1047294&lt;&gt;"."), 1, 0)</f>
        <v>0</v>
      </c>
      <c r="AC1047294" s="5" t="n">
        <f aca="false">IF(OR(M1047294="undisclosed", M1047294="."), 0, IF(M1047294=N1047294, 1, 0))</f>
        <v>0</v>
      </c>
      <c r="AD1047294" s="5" t="n">
        <v>0</v>
      </c>
      <c r="AE1047294" s="37" t="s">
        <v>62</v>
      </c>
      <c r="AF1047294" s="12" t="str">
        <f aca="false">""</f>
        <v/>
      </c>
      <c r="AG1047294" s="36" t="n">
        <v>0</v>
      </c>
      <c r="AH1047294" s="43" t="s">
        <v>66</v>
      </c>
      <c r="AI1047294" s="43" t="s">
        <v>67</v>
      </c>
      <c r="AJ1047294" s="36" t="n">
        <v>1</v>
      </c>
      <c r="AK1047294" s="36" t="n">
        <v>17</v>
      </c>
      <c r="AL1047294" s="36" t="n">
        <v>0</v>
      </c>
      <c r="AM1047294" s="36" t="n">
        <f aca="false">IF(OR(AN1047294="2022-2023",AN1047294=2022), 1, 0)</f>
        <v>1</v>
      </c>
      <c r="AN1047294" s="36" t="s">
        <v>68</v>
      </c>
      <c r="AO1047294" s="36" t="n">
        <f aca="false">VLOOKUP($I1047294,'[1]Price List, Weapons &amp; Items'!B$1:F$1048576,5,0)</f>
        <v>0</v>
      </c>
      <c r="AP1047294" s="36" t="n">
        <f aca="false">IF(AND(AO1047294=1,M1047294="undisclosed")=TRUE(),1,0)</f>
        <v>0</v>
      </c>
      <c r="AQ1047294" s="36" t="n">
        <f aca="false">IF(AND(AO1047294=1,N1047294="undisclosed")=TRUE(),1,0)</f>
        <v>0</v>
      </c>
      <c r="AR1047294" s="36" t="n">
        <f aca="false">IFERROR(IF(SEARCH("ammuni",I1047294,1)&gt;0,1,0),0)</f>
        <v>0</v>
      </c>
      <c r="AS1047294" s="5" t="str">
        <f aca="false">VLOOKUP($I1047294,'[1]Price List, Weapons &amp; Items'!B$1:L$1048576,COLUMN('[1]Price List, Weapons &amp; Items'!$J$11)-1,0)</f>
        <v>Military media (incl. websites)</v>
      </c>
      <c r="AT1047294" s="5" t="str">
        <f aca="false">IF(I1047294=".",".",VLOOKUP($I1047294,'[1]Price List, Weapons &amp; Items'!B$1:J$1048576,3,0))</f>
        <v>Mortar ammunition</v>
      </c>
      <c r="AU1047294" s="13" t="str">
        <f aca="true">IF(AG1047294=1,(OFFSET(I1047294,0,0,COUNTIF(#REF!,A1047294),1)),"")</f>
        <v/>
      </c>
      <c r="AV1047294" s="5" t="str">
        <f aca="false">VLOOKUP($I1047294,'[1]Price List, Weapons &amp; Items'!B$1:L$1048576,COLUMN('[1]Price List, Weapons &amp; Items'!$L$11)-1,0)</f>
        <v>no price, 0 count</v>
      </c>
      <c r="AW1047294" s="5" t="n">
        <f aca="false">IF(U1047294="Yes",1,0)</f>
        <v>1</v>
      </c>
      <c r="AX1047294" s="5" t="n">
        <f aca="false">IF(D1047294="Military",IF(OR(IFERROR(SEARCH("equipment",E1047294,1),0)&gt;0,IFERROR(SEARCH("weapons",E1047294,1),0)&gt;0),1,0),0)</f>
        <v>1</v>
      </c>
      <c r="AY1047294" s="5" t="str">
        <f aca="false">IFERROR(IF(VALUE(TEXT(C1047294,"mm"))=IF(AK1047294&gt;12,AK1047294-12,AK1047294),".",IF(TEXT(C1047294,"mm")="01",".",1)),"Value is not in date format")</f>
        <v>.</v>
      </c>
      <c r="AZ1047294" s="5" t="str">
        <f aca="false">IF(AND(A1047294=A1047293,C1047294=C1047293)=TRUE(),IF(F1047294=F1047293,".","1"),".")</f>
        <v>.</v>
      </c>
      <c r="BA1047294" s="5" t="str">
        <f aca="false">IF(AND(_xlfn.ISFORMULA(R1047294),_xlfn.ISFORMULA(S1047294),_xlfn.ISFORMULA(T1047294))=TRUE(),".",1)</f>
        <v>.</v>
      </c>
      <c r="BB1047294" s="5" t="str">
        <f aca="false">IF(T1047294&lt;&gt;".",IF(T1047294&gt;S1047294,1,"."),".")</f>
        <v>.</v>
      </c>
      <c r="BC1047294" s="5" t="n">
        <f aca="false">IFERROR(VLOOKUP(B1047294,'[1]Share, Heavy Weapons to Ukraine'!B$1:AA$1048576,COLUMN('[1]Share, Heavy Weapons to Ukraine'!C1047303)-1,0),0)</f>
        <v>1</v>
      </c>
      <c r="BD1047294" s="5" t="n">
        <f aca="false">VLOOKUP(Sheet1!B1047294,'[1]Country Summary (€)'!B$1:F$1048576,COLUMN('[1]Country Summary (€)'!C1047304)-1,FALSE())</f>
        <v>0</v>
      </c>
      <c r="BE1047294" s="5" t="str">
        <f aca="false">IF(AND(AG1047294=1,D1047294="Military",H1047294&lt;&gt;"Not given")=TRUE(),IF(SUMIFS(#REF!,#REF!,A1047294)&gt;0,ABS((SUMIFS(#REF!,#REF!,A1047294)/VLOOKUP("USD",'[1]Exchange Rates'!B$1:C$1048576,2,0)))/S1047294,"."),".")</f>
        <v>.</v>
      </c>
      <c r="BF1047294" s="1" t="str">
        <f aca="false">IF(AND(AG1047294=1,D1047294="Military",H1047294&lt;&gt;"Not given")=TRUE(),IF(SUMIFS(#REF!,#REF!,A1047294)&gt;0,IF((ABS((SUMIFS(#REF!,#REF!,A1047294)/VLOOKUP("USD",'[1]Exchange Rates'!B$1:C$1048576,2,0)))/S1047294)&gt;1,(SUMIFS(#REF!,#REF!,A1047294)-S1047294)/S1047294,(S1047294-SUMIFS(#REF!,#REF!,A1047294))/SUMIFS(#REF!,#REF!,A1047294)),"."),".")</f>
        <v>.</v>
      </c>
      <c r="BG1047294" s="37"/>
      <c r="BH1047294" s="37"/>
      <c r="BI1047294" s="37"/>
      <c r="BJ1047294" s="37"/>
      <c r="BK1047294" s="37"/>
      <c r="BL1047294" s="37"/>
      <c r="BM1047294" s="37"/>
      <c r="BN1047294" s="37"/>
      <c r="BO1047294" s="37"/>
      <c r="BP1047294" s="37"/>
      <c r="BQ1047294" s="37"/>
      <c r="BR1047294" s="37"/>
      <c r="BS1047294" s="37"/>
      <c r="BT1047294" s="37"/>
      <c r="BU1047294" s="37"/>
      <c r="BV1047294" s="37"/>
      <c r="BW1047294" s="37"/>
      <c r="BX1047294" s="37"/>
    </row>
    <row r="1047295" customFormat="false" ht="15.75" hidden="false" customHeight="true" outlineLevel="0" collapsed="false">
      <c r="A1047295" s="37" t="s">
        <v>479</v>
      </c>
      <c r="B1047295" s="37" t="s">
        <v>57</v>
      </c>
      <c r="C1047295" s="92" t="n">
        <v>45049</v>
      </c>
      <c r="D1047295" s="37" t="s">
        <v>105</v>
      </c>
      <c r="E1047295" s="37" t="s">
        <v>370</v>
      </c>
      <c r="F1047295" s="37" t="s">
        <v>526</v>
      </c>
      <c r="G1047295" s="5" t="s">
        <v>61</v>
      </c>
      <c r="H1047295" s="39" t="n">
        <v>300000000</v>
      </c>
      <c r="I1047295" s="37" t="s">
        <v>307</v>
      </c>
      <c r="J1047295" s="7" t="str">
        <f aca="false">VLOOKUP($I1047295,'[1]Price List, Weapons &amp; Items'!B$1:C$1048576,2,0)</f>
        <v>Ammunition for heavy weapon</v>
      </c>
      <c r="K1047295" s="7" t="str">
        <f aca="false">IF(I1047295=".",I1047295,VLOOKUP($I1047295,'[1]Price List, Weapons &amp; Items'!B$1:D$1048576,3,0))</f>
        <v>missile</v>
      </c>
      <c r="L1047295" s="8" t="n">
        <f aca="false">VLOOKUP(I1047295,'[1]Price List, Weapons &amp; Items'!B$1:E$1048576,4,0)</f>
        <v>0</v>
      </c>
      <c r="M1047295" s="9" t="n">
        <v>975</v>
      </c>
      <c r="N1047295" s="9" t="s">
        <v>166</v>
      </c>
      <c r="O1047295" s="9" t="n">
        <f aca="false">VLOOKUP($I1047295,'[1]Price List, Weapons &amp; Items'!B$1:G$1048576,6,0)</f>
        <v>9000</v>
      </c>
      <c r="P1047295" s="6" t="str">
        <f aca="false">IF(TYPE(M1047295)=1,IF(TYPE(O1047295)=1,M1047295*O1047295,"No price"),".")</f>
        <v>No price</v>
      </c>
      <c r="Q1047295" s="6" t="str">
        <f aca="false">IF(TYPE(N1047295)=1,IF(TYPE(O1047295)=1,N1047295*O1047295,"No price"),".")</f>
        <v>.</v>
      </c>
      <c r="R1047295" s="6" t="str">
        <f aca="false">IF(AG1047295=1,IF(H1047295&lt;&gt;"Not given",H1047295,IF(TYPE(H1047295)=2,IF(SUMIFS(#REF!,#REF!,A1047295)&gt;0,SUMIFS(#REF!,#REF!,A1047295),"."),"Format error")),"")</f>
        <v/>
      </c>
      <c r="S1047295" s="6" t="str">
        <f aca="false">IF(AND(AG1047295=1,R1047295&lt;&gt;".")=TRUE(),R1047295/VLOOKUP(G1047295,'[1]Exchange Rates'!B$1:C$1048576,2,0),IF(R1047295=".",".",""))</f>
        <v/>
      </c>
      <c r="T1047295" s="6" t="str">
        <f aca="false">IF(AG1047295=1,IF(AI1047295="Value is not given at all",".",IF(AI1047295="Value is given by the source",S1047295,IF(AI1047295="Value is calculated with prices",(IF(SUMIFS(#REF!,#REF!,A1047295)&gt;0,SUMIFS(#REF!,#REF!,A1047295),"."))/VLOOKUP("USD",'[1]Exchange Rates'!B$1:C$1048576,2,0),"Error with coding"))),"")</f>
        <v/>
      </c>
      <c r="U1047295" s="43" t="s">
        <v>63</v>
      </c>
      <c r="V1047295" s="34" t="s">
        <v>527</v>
      </c>
      <c r="W1047295" s="34" t="s">
        <v>513</v>
      </c>
      <c r="X1047295" s="37" t="s">
        <v>62</v>
      </c>
      <c r="Y1047295" s="37" t="s">
        <v>62</v>
      </c>
      <c r="Z1047295" s="43" t="n">
        <v>0</v>
      </c>
      <c r="AA1047295" s="43" t="n">
        <v>1</v>
      </c>
      <c r="AB1047295" s="5" t="n">
        <f aca="false">IF(AND(D1047295="Humanitarian", AE1047295&lt;&gt;"."), 1, 0)</f>
        <v>0</v>
      </c>
      <c r="AC1047295" s="5" t="n">
        <f aca="false">IF(OR(M1047295="undisclosed", M1047295="."), 0, IF(M1047295=N1047295, 1, 0))</f>
        <v>0</v>
      </c>
      <c r="AD1047295" s="5" t="n">
        <v>0</v>
      </c>
      <c r="AE1047295" s="37" t="s">
        <v>62</v>
      </c>
      <c r="AF1047295" s="12" t="str">
        <f aca="false">""</f>
        <v/>
      </c>
      <c r="AG1047295" s="36" t="n">
        <v>0</v>
      </c>
      <c r="AH1047295" s="43" t="s">
        <v>66</v>
      </c>
      <c r="AI1047295" s="43" t="s">
        <v>67</v>
      </c>
      <c r="AJ1047295" s="36" t="n">
        <v>1</v>
      </c>
      <c r="AK1047295" s="36" t="n">
        <v>17</v>
      </c>
      <c r="AL1047295" s="36" t="n">
        <v>0</v>
      </c>
      <c r="AM1047295" s="36" t="n">
        <f aca="false">IF(OR(AN1047295="2022-2023",AN1047295=2022), 1, 0)</f>
        <v>1</v>
      </c>
      <c r="AN1047295" s="36" t="s">
        <v>68</v>
      </c>
      <c r="AO1047295" s="36" t="n">
        <f aca="false">VLOOKUP($I1047295,'[1]Price List, Weapons &amp; Items'!B$1:F$1048576,5,0)</f>
        <v>0</v>
      </c>
      <c r="AP1047295" s="36" t="n">
        <f aca="false">IF(AND(AO1047295=1,M1047295="undisclosed")=TRUE(),1,0)</f>
        <v>0</v>
      </c>
      <c r="AQ1047295" s="36" t="n">
        <f aca="false">IF(AND(AO1047295=1,N1047295="undisclosed")=TRUE(),1,0)</f>
        <v>0</v>
      </c>
      <c r="AR1047295" s="36" t="n">
        <f aca="false">IFERROR(IF(SEARCH("ammuni",I1047295,1)&gt;0,1,0),0)</f>
        <v>0</v>
      </c>
      <c r="AS1047295" s="5" t="str">
        <f aca="false">VLOOKUP($I1047295,'[1]Price List, Weapons &amp; Items'!B$1:L$1048576,COLUMN('[1]Price List, Weapons &amp; Items'!$J$11)-1,0)</f>
        <v>Media reports (incl. social media)</v>
      </c>
      <c r="AT1047295" s="5" t="str">
        <f aca="false">IF(I1047295=".",".",VLOOKUP($I1047295,'[1]Price List, Weapons &amp; Items'!B$1:J$1048576,3,0))</f>
        <v>missile</v>
      </c>
      <c r="AU1047295" s="13" t="str">
        <f aca="true">IF(AG1047295=1,(OFFSET(I1047295,0,0,COUNTIF(#REF!,A1047295),1)),"")</f>
        <v/>
      </c>
      <c r="AV1047295" s="5" t="n">
        <f aca="false">VLOOKUP($I1047295,'[1]Price List, Weapons &amp; Items'!B$1:L$1048576,COLUMN('[1]Price List, Weapons &amp; Items'!$L$11)-1,0)</f>
        <v>0</v>
      </c>
      <c r="AW1047295" s="5" t="n">
        <f aca="false">IF(U1047295="Yes",1,0)</f>
        <v>1</v>
      </c>
      <c r="AX1047295" s="5" t="n">
        <f aca="false">IF(D1047295="Military",IF(OR(IFERROR(SEARCH("equipment",E1047295,1),0)&gt;0,IFERROR(SEARCH("weapons",E1047295,1),0)&gt;0),1,0),0)</f>
        <v>1</v>
      </c>
      <c r="AY1047295" s="5" t="str">
        <f aca="false">IFERROR(IF(VALUE(TEXT(C1047295,"mm"))=IF(AK1047295&gt;12,AK1047295-12,AK1047295),".",IF(TEXT(C1047295,"mm")="01",".",1)),"Value is not in date format")</f>
        <v>.</v>
      </c>
      <c r="AZ1047295" s="5" t="str">
        <f aca="false">IF(AND(A1047295=A1047294,C1047295=C1047294)=TRUE(),IF(F1047295=F1047294,".","1"),".")</f>
        <v>.</v>
      </c>
      <c r="BA1047295" s="5" t="str">
        <f aca="false">IF(AND(_xlfn.ISFORMULA(R1047295),_xlfn.ISFORMULA(S1047295),_xlfn.ISFORMULA(T1047295))=TRUE(),".",1)</f>
        <v>.</v>
      </c>
      <c r="BB1047295" s="5" t="str">
        <f aca="false">IF(T1047295&lt;&gt;".",IF(T1047295&gt;S1047295,1,"."),".")</f>
        <v>.</v>
      </c>
      <c r="BC1047295" s="5" t="n">
        <f aca="false">IFERROR(VLOOKUP(B1047295,'[1]Share, Heavy Weapons to Ukraine'!B$1:AA$1048576,COLUMN('[1]Share, Heavy Weapons to Ukraine'!C1047304)-1,0),0)</f>
        <v>1</v>
      </c>
      <c r="BD1047295" s="5" t="n">
        <f aca="false">VLOOKUP(Sheet1!B1047295,'[1]Country Summary (€)'!B$1:F$1048576,COLUMN('[1]Country Summary (€)'!C1047305)-1,FALSE())</f>
        <v>0</v>
      </c>
      <c r="BE1047295" s="5" t="str">
        <f aca="false">IF(AND(AG1047295=1,D1047295="Military",H1047295&lt;&gt;"Not given")=TRUE(),IF(SUMIFS(#REF!,#REF!,A1047295)&gt;0,ABS((SUMIFS(#REF!,#REF!,A1047295)/VLOOKUP("USD",'[1]Exchange Rates'!B$1:C$1048576,2,0)))/S1047295,"."),".")</f>
        <v>.</v>
      </c>
      <c r="BF1047295" s="1" t="str">
        <f aca="false">IF(AND(AG1047295=1,D1047295="Military",H1047295&lt;&gt;"Not given")=TRUE(),IF(SUMIFS(#REF!,#REF!,A1047295)&gt;0,IF((ABS((SUMIFS(#REF!,#REF!,A1047295)/VLOOKUP("USD",'[1]Exchange Rates'!B$1:C$1048576,2,0)))/S1047295)&gt;1,(SUMIFS(#REF!,#REF!,A1047295)-S1047295)/S1047295,(S1047295-SUMIFS(#REF!,#REF!,A1047295))/SUMIFS(#REF!,#REF!,A1047295)),"."),".")</f>
        <v>.</v>
      </c>
      <c r="BG1047295" s="37"/>
      <c r="BH1047295" s="37"/>
      <c r="BI1047295" s="37"/>
      <c r="BJ1047295" s="37"/>
      <c r="BK1047295" s="37"/>
      <c r="BL1047295" s="37"/>
      <c r="BM1047295" s="37"/>
      <c r="BN1047295" s="37"/>
      <c r="BO1047295" s="37"/>
      <c r="BP1047295" s="37"/>
      <c r="BQ1047295" s="37"/>
      <c r="BR1047295" s="37"/>
      <c r="BS1047295" s="37"/>
      <c r="BT1047295" s="37"/>
      <c r="BU1047295" s="37"/>
      <c r="BV1047295" s="37"/>
      <c r="BW1047295" s="37"/>
      <c r="BX1047295" s="37"/>
    </row>
    <row r="1047296" customFormat="false" ht="15.75" hidden="false" customHeight="true" outlineLevel="0" collapsed="false">
      <c r="A1047296" s="37" t="s">
        <v>479</v>
      </c>
      <c r="B1047296" s="37" t="s">
        <v>57</v>
      </c>
      <c r="C1047296" s="92" t="n">
        <v>45049</v>
      </c>
      <c r="D1047296" s="37" t="s">
        <v>105</v>
      </c>
      <c r="E1047296" s="37" t="s">
        <v>370</v>
      </c>
      <c r="F1047296" s="37" t="s">
        <v>526</v>
      </c>
      <c r="G1047296" s="5" t="s">
        <v>61</v>
      </c>
      <c r="H1047296" s="39" t="n">
        <v>300000000</v>
      </c>
      <c r="I1047296" s="37" t="s">
        <v>121</v>
      </c>
      <c r="J1047296" s="7" t="str">
        <f aca="false">VLOOKUP($I1047296,'[1]Price List, Weapons &amp; Items'!B$1:C$1048576,2,0)</f>
        <v>Portable defence system</v>
      </c>
      <c r="K1047296" s="7" t="str">
        <f aca="false">IF(I1047296=".",I1047296,VLOOKUP($I1047296,'[1]Price List, Weapons &amp; Items'!B$1:D$1048576,3,0))</f>
        <v>MANPADS</v>
      </c>
      <c r="L1047296" s="8" t="n">
        <f aca="false">VLOOKUP(I1047296,'[1]Price List, Weapons &amp; Items'!B$1:E$1048576,4,0)</f>
        <v>0</v>
      </c>
      <c r="M1047296" s="9" t="s">
        <v>166</v>
      </c>
      <c r="N1047296" s="9" t="s">
        <v>166</v>
      </c>
      <c r="O1047296" s="9" t="n">
        <f aca="false">VLOOKUP($I1047296,'[1]Price List, Weapons &amp; Items'!B$1:G$1048576,6,0)</f>
        <v>1480.64</v>
      </c>
      <c r="P1047296" s="6" t="str">
        <f aca="false">IF(TYPE(M1047296)=1,IF(TYPE(O1047296)=1,M1047296*O1047296,"No price"),".")</f>
        <v>.</v>
      </c>
      <c r="Q1047296" s="6" t="str">
        <f aca="false">IF(TYPE(N1047296)=1,IF(TYPE(O1047296)=1,N1047296*O1047296,"No price"),".")</f>
        <v>.</v>
      </c>
      <c r="R1047296" s="6" t="str">
        <f aca="false">IF(AG1047296=1,IF(H1047296&lt;&gt;"Not given",H1047296,IF(TYPE(H1047296)=2,IF(SUMIFS(#REF!,#REF!,A1047296)&gt;0,SUMIFS(#REF!,#REF!,A1047296),"."),"Format error")),"")</f>
        <v/>
      </c>
      <c r="S1047296" s="6" t="str">
        <f aca="false">IF(AND(AG1047296=1,R1047296&lt;&gt;".")=TRUE(),R1047296/VLOOKUP(G1047296,'[1]Exchange Rates'!B$1:C$1048576,2,0),IF(R1047296=".",".",""))</f>
        <v/>
      </c>
      <c r="T1047296" s="6" t="str">
        <f aca="false">IF(AG1047296=1,IF(AI1047296="Value is not given at all",".",IF(AI1047296="Value is given by the source",S1047296,IF(AI1047296="Value is calculated with prices",(IF(SUMIFS(#REF!,#REF!,A1047296)&gt;0,SUMIFS(#REF!,#REF!,A1047296),"."))/VLOOKUP("USD",'[1]Exchange Rates'!B$1:C$1048576,2,0),"Error with coding"))),"")</f>
        <v/>
      </c>
      <c r="U1047296" s="43" t="s">
        <v>63</v>
      </c>
      <c r="V1047296" s="34" t="s">
        <v>527</v>
      </c>
      <c r="W1047296" s="34" t="s">
        <v>513</v>
      </c>
      <c r="X1047296" s="37" t="s">
        <v>62</v>
      </c>
      <c r="Y1047296" s="37" t="s">
        <v>62</v>
      </c>
      <c r="Z1047296" s="43" t="n">
        <v>0</v>
      </c>
      <c r="AA1047296" s="43" t="n">
        <v>1</v>
      </c>
      <c r="AB1047296" s="5" t="n">
        <f aca="false">IF(AND(D1047296="Humanitarian", AE1047296&lt;&gt;"."), 1, 0)</f>
        <v>0</v>
      </c>
      <c r="AC1047296" s="5" t="n">
        <f aca="false">IF(OR(M1047296="undisclosed", M1047296="."), 0, IF(M1047296=N1047296, 1, 0))</f>
        <v>0</v>
      </c>
      <c r="AD1047296" s="5" t="n">
        <v>0</v>
      </c>
      <c r="AE1047296" s="37" t="s">
        <v>62</v>
      </c>
      <c r="AF1047296" s="12" t="str">
        <f aca="false">""</f>
        <v/>
      </c>
      <c r="AG1047296" s="36" t="n">
        <v>0</v>
      </c>
      <c r="AH1047296" s="43" t="s">
        <v>66</v>
      </c>
      <c r="AI1047296" s="43" t="s">
        <v>67</v>
      </c>
      <c r="AJ1047296" s="36" t="n">
        <v>1</v>
      </c>
      <c r="AK1047296" s="36" t="n">
        <v>17</v>
      </c>
      <c r="AL1047296" s="36" t="n">
        <v>0</v>
      </c>
      <c r="AM1047296" s="36" t="n">
        <f aca="false">IF(OR(AN1047296="2022-2023",AN1047296=2022), 1, 0)</f>
        <v>1</v>
      </c>
      <c r="AN1047296" s="36" t="s">
        <v>68</v>
      </c>
      <c r="AO1047296" s="36" t="n">
        <f aca="false">VLOOKUP($I1047296,'[1]Price List, Weapons &amp; Items'!B$1:F$1048576,5,0)</f>
        <v>0</v>
      </c>
      <c r="AP1047296" s="36" t="n">
        <f aca="false">IF(AND(AO1047296=1,M1047296="undisclosed")=TRUE(),1,0)</f>
        <v>0</v>
      </c>
      <c r="AQ1047296" s="36" t="n">
        <f aca="false">IF(AND(AO1047296=1,N1047296="undisclosed")=TRUE(),1,0)</f>
        <v>0</v>
      </c>
      <c r="AR1047296" s="36" t="n">
        <f aca="false">IFERROR(IF(SEARCH("ammuni",I1047296,1)&gt;0,1,0),0)</f>
        <v>0</v>
      </c>
      <c r="AS1047296" s="5" t="str">
        <f aca="false">VLOOKUP($I1047296,'[1]Price List, Weapons &amp; Items'!B$1:L$1048576,COLUMN('[1]Price List, Weapons &amp; Items'!$J$11)-1,0)</f>
        <v>Military media (incl. websites)</v>
      </c>
      <c r="AT1047296" s="5" t="str">
        <f aca="false">IF(I1047296=".",".",VLOOKUP($I1047296,'[1]Price List, Weapons &amp; Items'!B$1:J$1048576,3,0))</f>
        <v>MANPADS</v>
      </c>
      <c r="AU1047296" s="13" t="str">
        <f aca="true">IF(AG1047296=1,(OFFSET(I1047296,0,0,COUNTIF(#REF!,A1047296),1)),"")</f>
        <v/>
      </c>
      <c r="AV1047296" s="5" t="n">
        <f aca="false">VLOOKUP($I1047296,'[1]Price List, Weapons &amp; Items'!B$1:L$1048576,COLUMN('[1]Price List, Weapons &amp; Items'!$L$11)-1,0)</f>
        <v>0</v>
      </c>
      <c r="AW1047296" s="5" t="n">
        <f aca="false">IF(U1047296="Yes",1,0)</f>
        <v>1</v>
      </c>
      <c r="AX1047296" s="5" t="n">
        <f aca="false">IF(D1047296="Military",IF(OR(IFERROR(SEARCH("equipment",E1047296,1),0)&gt;0,IFERROR(SEARCH("weapons",E1047296,1),0)&gt;0),1,0),0)</f>
        <v>1</v>
      </c>
      <c r="AY1047296" s="5" t="str">
        <f aca="false">IFERROR(IF(VALUE(TEXT(C1047296,"mm"))=IF(AK1047296&gt;12,AK1047296-12,AK1047296),".",IF(TEXT(C1047296,"mm")="01",".",1)),"Value is not in date format")</f>
        <v>.</v>
      </c>
      <c r="AZ1047296" s="5" t="str">
        <f aca="false">IF(AND(A1047296=A1047295,C1047296=C1047295)=TRUE(),IF(F1047296=F1047295,".","1"),".")</f>
        <v>.</v>
      </c>
      <c r="BA1047296" s="5" t="str">
        <f aca="false">IF(AND(_xlfn.ISFORMULA(R1047296),_xlfn.ISFORMULA(S1047296),_xlfn.ISFORMULA(T1047296))=TRUE(),".",1)</f>
        <v>.</v>
      </c>
      <c r="BB1047296" s="5" t="str">
        <f aca="false">IF(T1047296&lt;&gt;".",IF(T1047296&gt;S1047296,1,"."),".")</f>
        <v>.</v>
      </c>
      <c r="BC1047296" s="5" t="n">
        <f aca="false">IFERROR(VLOOKUP(B1047296,'[1]Share, Heavy Weapons to Ukraine'!B$1:AA$1048576,COLUMN('[1]Share, Heavy Weapons to Ukraine'!C1047305)-1,0),0)</f>
        <v>1</v>
      </c>
      <c r="BD1047296" s="5" t="n">
        <f aca="false">VLOOKUP(Sheet1!B1047296,'[1]Country Summary (€)'!B$1:F$1048576,COLUMN('[1]Country Summary (€)'!C1047306)-1,FALSE())</f>
        <v>0</v>
      </c>
      <c r="BE1047296" s="5" t="str">
        <f aca="false">IF(AND(AG1047296=1,D1047296="Military",H1047296&lt;&gt;"Not given")=TRUE(),IF(SUMIFS(#REF!,#REF!,A1047296)&gt;0,ABS((SUMIFS(#REF!,#REF!,A1047296)/VLOOKUP("USD",'[1]Exchange Rates'!B$1:C$1048576,2,0)))/S1047296,"."),".")</f>
        <v>.</v>
      </c>
      <c r="BF1047296" s="1" t="str">
        <f aca="false">IF(AND(AG1047296=1,D1047296="Military",H1047296&lt;&gt;"Not given")=TRUE(),IF(SUMIFS(#REF!,#REF!,A1047296)&gt;0,IF((ABS((SUMIFS(#REF!,#REF!,A1047296)/VLOOKUP("USD",'[1]Exchange Rates'!B$1:C$1048576,2,0)))/S1047296)&gt;1,(SUMIFS(#REF!,#REF!,A1047296)-S1047296)/S1047296,(S1047296-SUMIFS(#REF!,#REF!,A1047296))/SUMIFS(#REF!,#REF!,A1047296)),"."),".")</f>
        <v>.</v>
      </c>
      <c r="BG1047296" s="37"/>
      <c r="BH1047296" s="37"/>
      <c r="BI1047296" s="37"/>
      <c r="BJ1047296" s="37"/>
      <c r="BK1047296" s="37"/>
      <c r="BL1047296" s="37"/>
      <c r="BM1047296" s="37"/>
      <c r="BN1047296" s="37"/>
      <c r="BO1047296" s="37"/>
      <c r="BP1047296" s="37"/>
      <c r="BQ1047296" s="37"/>
      <c r="BR1047296" s="37"/>
      <c r="BS1047296" s="37"/>
      <c r="BT1047296" s="37"/>
      <c r="BU1047296" s="37"/>
      <c r="BV1047296" s="37"/>
      <c r="BW1047296" s="37"/>
      <c r="BX1047296" s="37"/>
    </row>
    <row r="1047297" customFormat="false" ht="15.75" hidden="false" customHeight="true" outlineLevel="0" collapsed="false">
      <c r="A1047297" s="37" t="s">
        <v>479</v>
      </c>
      <c r="B1047297" s="37" t="s">
        <v>57</v>
      </c>
      <c r="C1047297" s="92" t="n">
        <v>45049</v>
      </c>
      <c r="D1047297" s="37" t="s">
        <v>105</v>
      </c>
      <c r="E1047297" s="37" t="s">
        <v>370</v>
      </c>
      <c r="F1047297" s="37" t="s">
        <v>526</v>
      </c>
      <c r="G1047297" s="5" t="s">
        <v>61</v>
      </c>
      <c r="H1047297" s="39" t="n">
        <v>300000000</v>
      </c>
      <c r="I1047297" s="37" t="s">
        <v>529</v>
      </c>
      <c r="J1047297" s="7" t="str">
        <f aca="false">VLOOKUP($I1047297,'[1]Price List, Weapons &amp; Items'!B$1:C$1048576,2,0)</f>
        <v>Light armaments &amp; infantry</v>
      </c>
      <c r="K1047297" s="7" t="str">
        <f aca="false">IF(I1047297=".",I1047297,VLOOKUP($I1047297,'[1]Price List, Weapons &amp; Items'!B$1:D$1048576,3,0))</f>
        <v>Recoilless rifle (RR/RCL)</v>
      </c>
      <c r="L1047297" s="8" t="n">
        <f aca="false">VLOOKUP(I1047297,'[1]Price List, Weapons &amp; Items'!B$1:E$1048576,4,0)</f>
        <v>0</v>
      </c>
      <c r="M1047297" s="9" t="s">
        <v>166</v>
      </c>
      <c r="N1047297" s="9" t="s">
        <v>166</v>
      </c>
      <c r="O1047297" s="9" t="n">
        <f aca="false">VLOOKUP($I1047297,'[1]Price List, Weapons &amp; Items'!B$1:G$1048576,6,0)</f>
        <v>38334.5318271827</v>
      </c>
      <c r="P1047297" s="6" t="str">
        <f aca="false">IF(TYPE(M1047297)=1,IF(TYPE(O1047297)=1,M1047297*O1047297,"No price"),".")</f>
        <v>.</v>
      </c>
      <c r="Q1047297" s="6" t="str">
        <f aca="false">IF(TYPE(N1047297)=1,IF(TYPE(O1047297)=1,N1047297*O1047297,"No price"),".")</f>
        <v>.</v>
      </c>
      <c r="R1047297" s="6" t="str">
        <f aca="false">IF(AG1047297=1,IF(H1047297&lt;&gt;"Not given",H1047297,IF(TYPE(H1047297)=2,IF(SUMIFS(#REF!,#REF!,A1047297)&gt;0,SUMIFS(#REF!,#REF!,A1047297),"."),"Format error")),"")</f>
        <v/>
      </c>
      <c r="S1047297" s="6" t="str">
        <f aca="false">IF(AND(AG1047297=1,R1047297&lt;&gt;".")=TRUE(),R1047297/VLOOKUP(G1047297,'[1]Exchange Rates'!B$1:C$1048576,2,0),IF(R1047297=".",".",""))</f>
        <v/>
      </c>
      <c r="T1047297" s="6" t="str">
        <f aca="false">IF(AG1047297=1,IF(AI1047297="Value is not given at all",".",IF(AI1047297="Value is given by the source",S1047297,IF(AI1047297="Value is calculated with prices",(IF(SUMIFS(#REF!,#REF!,A1047297)&gt;0,SUMIFS(#REF!,#REF!,A1047297),"."))/VLOOKUP("USD",'[1]Exchange Rates'!B$1:C$1048576,2,0),"Error with coding"))),"")</f>
        <v/>
      </c>
      <c r="U1047297" s="43" t="s">
        <v>63</v>
      </c>
      <c r="V1047297" s="34" t="s">
        <v>527</v>
      </c>
      <c r="W1047297" s="34" t="s">
        <v>513</v>
      </c>
      <c r="X1047297" s="37" t="s">
        <v>62</v>
      </c>
      <c r="Y1047297" s="37" t="s">
        <v>62</v>
      </c>
      <c r="Z1047297" s="43" t="n">
        <v>0</v>
      </c>
      <c r="AA1047297" s="43" t="n">
        <v>1</v>
      </c>
      <c r="AB1047297" s="5" t="n">
        <f aca="false">IF(AND(D1047297="Humanitarian", AE1047297&lt;&gt;"."), 1, 0)</f>
        <v>0</v>
      </c>
      <c r="AC1047297" s="5" t="n">
        <f aca="false">IF(OR(M1047297="undisclosed", M1047297="."), 0, IF(M1047297=N1047297, 1, 0))</f>
        <v>0</v>
      </c>
      <c r="AD1047297" s="5" t="n">
        <v>0</v>
      </c>
      <c r="AE1047297" s="37" t="s">
        <v>62</v>
      </c>
      <c r="AF1047297" s="12" t="str">
        <f aca="false">""</f>
        <v/>
      </c>
      <c r="AG1047297" s="36" t="n">
        <v>0</v>
      </c>
      <c r="AH1047297" s="43" t="s">
        <v>66</v>
      </c>
      <c r="AI1047297" s="43" t="s">
        <v>67</v>
      </c>
      <c r="AJ1047297" s="36" t="n">
        <v>1</v>
      </c>
      <c r="AK1047297" s="36" t="n">
        <v>17</v>
      </c>
      <c r="AL1047297" s="36" t="n">
        <v>0</v>
      </c>
      <c r="AM1047297" s="36" t="n">
        <f aca="false">IF(OR(AN1047297="2022-2023",AN1047297=2022), 1, 0)</f>
        <v>1</v>
      </c>
      <c r="AN1047297" s="36" t="s">
        <v>68</v>
      </c>
      <c r="AO1047297" s="36" t="n">
        <f aca="false">VLOOKUP($I1047297,'[1]Price List, Weapons &amp; Items'!B$1:F$1048576,5,0)</f>
        <v>0</v>
      </c>
      <c r="AP1047297" s="36" t="n">
        <f aca="false">IF(AND(AO1047297=1,M1047297="undisclosed")=TRUE(),1,0)</f>
        <v>0</v>
      </c>
      <c r="AQ1047297" s="36" t="n">
        <f aca="false">IF(AND(AO1047297=1,N1047297="undisclosed")=TRUE(),1,0)</f>
        <v>0</v>
      </c>
      <c r="AR1047297" s="36" t="n">
        <f aca="false">IFERROR(IF(SEARCH("ammuni",I1047297,1)&gt;0,1,0),0)</f>
        <v>0</v>
      </c>
      <c r="AS1047297" s="5" t="str">
        <f aca="false">VLOOKUP($I1047297,'[1]Price List, Weapons &amp; Items'!B$1:L$1048576,COLUMN('[1]Price List, Weapons &amp; Items'!$J$11)-1,0)</f>
        <v>Military media (incl. websites)</v>
      </c>
      <c r="AT1047297" s="5" t="str">
        <f aca="false">IF(I1047297=".",".",VLOOKUP($I1047297,'[1]Price List, Weapons &amp; Items'!B$1:J$1048576,3,0))</f>
        <v>Recoilless rifle (RR/RCL)</v>
      </c>
      <c r="AU1047297" s="13" t="str">
        <f aca="true">IF(AG1047297=1,(OFFSET(I1047297,0,0,COUNTIF(#REF!,A1047297),1)),"")</f>
        <v/>
      </c>
      <c r="AV1047297" s="5" t="n">
        <f aca="false">VLOOKUP($I1047297,'[1]Price List, Weapons &amp; Items'!B$1:L$1048576,COLUMN('[1]Price List, Weapons &amp; Items'!$L$11)-1,0)</f>
        <v>0</v>
      </c>
      <c r="AW1047297" s="5" t="n">
        <f aca="false">IF(U1047297="Yes",1,0)</f>
        <v>1</v>
      </c>
      <c r="AX1047297" s="5" t="n">
        <f aca="false">IF(D1047297="Military",IF(OR(IFERROR(SEARCH("equipment",E1047297,1),0)&gt;0,IFERROR(SEARCH("weapons",E1047297,1),0)&gt;0),1,0),0)</f>
        <v>1</v>
      </c>
      <c r="AY1047297" s="5" t="str">
        <f aca="false">IFERROR(IF(VALUE(TEXT(C1047297,"mm"))=IF(AK1047297&gt;12,AK1047297-12,AK1047297),".",IF(TEXT(C1047297,"mm")="01",".",1)),"Value is not in date format")</f>
        <v>.</v>
      </c>
      <c r="AZ1047297" s="5" t="str">
        <f aca="false">IF(AND(A1047297=A1047296,C1047297=C1047296)=TRUE(),IF(F1047297=F1047296,".","1"),".")</f>
        <v>.</v>
      </c>
      <c r="BA1047297" s="5" t="str">
        <f aca="false">IF(AND(_xlfn.ISFORMULA(R1047297),_xlfn.ISFORMULA(S1047297),_xlfn.ISFORMULA(T1047297))=TRUE(),".",1)</f>
        <v>.</v>
      </c>
      <c r="BB1047297" s="5" t="str">
        <f aca="false">IF(T1047297&lt;&gt;".",IF(T1047297&gt;S1047297,1,"."),".")</f>
        <v>.</v>
      </c>
      <c r="BC1047297" s="5" t="n">
        <f aca="false">IFERROR(VLOOKUP(B1047297,'[1]Share, Heavy Weapons to Ukraine'!B$1:AA$1048576,COLUMN('[1]Share, Heavy Weapons to Ukraine'!C1047306)-1,0),0)</f>
        <v>1</v>
      </c>
      <c r="BD1047297" s="5" t="n">
        <f aca="false">VLOOKUP(Sheet1!B1047297,'[1]Country Summary (€)'!B$1:F$1048576,COLUMN('[1]Country Summary (€)'!C1047307)-1,FALSE())</f>
        <v>0</v>
      </c>
      <c r="BE1047297" s="5" t="str">
        <f aca="false">IF(AND(AG1047297=1,D1047297="Military",H1047297&lt;&gt;"Not given")=TRUE(),IF(SUMIFS(#REF!,#REF!,A1047297)&gt;0,ABS((SUMIFS(#REF!,#REF!,A1047297)/VLOOKUP("USD",'[1]Exchange Rates'!B$1:C$1048576,2,0)))/S1047297,"."),".")</f>
        <v>.</v>
      </c>
      <c r="BF1047297" s="1" t="str">
        <f aca="false">IF(AND(AG1047297=1,D1047297="Military",H1047297&lt;&gt;"Not given")=TRUE(),IF(SUMIFS(#REF!,#REF!,A1047297)&gt;0,IF((ABS((SUMIFS(#REF!,#REF!,A1047297)/VLOOKUP("USD",'[1]Exchange Rates'!B$1:C$1048576,2,0)))/S1047297)&gt;1,(SUMIFS(#REF!,#REF!,A1047297)-S1047297)/S1047297,(S1047297-SUMIFS(#REF!,#REF!,A1047297))/SUMIFS(#REF!,#REF!,A1047297)),"."),".")</f>
        <v>.</v>
      </c>
      <c r="BG1047297" s="37"/>
      <c r="BH1047297" s="37"/>
      <c r="BI1047297" s="37"/>
      <c r="BJ1047297" s="37"/>
      <c r="BK1047297" s="37"/>
      <c r="BL1047297" s="37"/>
      <c r="BM1047297" s="37"/>
      <c r="BN1047297" s="37"/>
      <c r="BO1047297" s="37"/>
      <c r="BP1047297" s="37"/>
      <c r="BQ1047297" s="37"/>
      <c r="BR1047297" s="37"/>
      <c r="BS1047297" s="37"/>
      <c r="BT1047297" s="37"/>
      <c r="BU1047297" s="37"/>
      <c r="BV1047297" s="37"/>
      <c r="BW1047297" s="37"/>
      <c r="BX1047297" s="37"/>
    </row>
    <row r="1047298" customFormat="false" ht="15.75" hidden="false" customHeight="true" outlineLevel="0" collapsed="false">
      <c r="A1047298" s="37" t="s">
        <v>479</v>
      </c>
      <c r="B1047298" s="37" t="s">
        <v>57</v>
      </c>
      <c r="C1047298" s="92" t="n">
        <v>45049</v>
      </c>
      <c r="D1047298" s="37" t="s">
        <v>105</v>
      </c>
      <c r="E1047298" s="37" t="s">
        <v>370</v>
      </c>
      <c r="F1047298" s="37" t="s">
        <v>526</v>
      </c>
      <c r="G1047298" s="5" t="s">
        <v>61</v>
      </c>
      <c r="H1047298" s="39" t="n">
        <v>300000000</v>
      </c>
      <c r="I1047298" s="37" t="s">
        <v>530</v>
      </c>
      <c r="J1047298" s="7" t="str">
        <f aca="false">VLOOKUP($I1047298,'[1]Price List, Weapons &amp; Items'!B$1:C$1048576,2,0)</f>
        <v>Ammunition for heavy weapon</v>
      </c>
      <c r="K1047298" s="7" t="str">
        <f aca="false">IF(I1047298=".",I1047298,VLOOKUP($I1047298,'[1]Price List, Weapons &amp; Items'!B$1:D$1048576,3,0))</f>
        <v>Aircraft missile ammunition</v>
      </c>
      <c r="L1047298" s="8" t="n">
        <f aca="false">VLOOKUP(I1047298,'[1]Price List, Weapons &amp; Items'!B$1:E$1048576,4,0)</f>
        <v>0</v>
      </c>
      <c r="M1047298" s="9" t="n">
        <v>7000</v>
      </c>
      <c r="N1047298" s="9" t="s">
        <v>166</v>
      </c>
      <c r="O1047298" s="9" t="n">
        <f aca="false">VLOOKUP($I1047298,'[1]Price List, Weapons &amp; Items'!B$1:G$1048576,6,0)</f>
        <v>1000</v>
      </c>
      <c r="P1047298" s="6" t="str">
        <f aca="false">IF(TYPE(M1047298)=1,IF(TYPE(O1047298)=1,M1047298*O1047298,"No price"),".")</f>
        <v>No price</v>
      </c>
      <c r="Q1047298" s="6" t="str">
        <f aca="false">IF(TYPE(N1047298)=1,IF(TYPE(O1047298)=1,N1047298*O1047298,"No price"),".")</f>
        <v>.</v>
      </c>
      <c r="R1047298" s="6" t="str">
        <f aca="false">IF(AG1047298=1,IF(H1047298&lt;&gt;"Not given",H1047298,IF(TYPE(H1047298)=2,IF(SUMIFS(#REF!,#REF!,A1047298)&gt;0,SUMIFS(#REF!,#REF!,A1047298),"."),"Format error")),"")</f>
        <v/>
      </c>
      <c r="S1047298" s="6" t="str">
        <f aca="false">IF(AND(AG1047298=1,R1047298&lt;&gt;".")=TRUE(),R1047298/VLOOKUP(G1047298,'[1]Exchange Rates'!B$1:C$1048576,2,0),IF(R1047298=".",".",""))</f>
        <v/>
      </c>
      <c r="T1047298" s="6" t="str">
        <f aca="false">IF(AG1047298=1,IF(AI1047298="Value is not given at all",".",IF(AI1047298="Value is given by the source",S1047298,IF(AI1047298="Value is calculated with prices",(IF(SUMIFS(#REF!,#REF!,A1047298)&gt;0,SUMIFS(#REF!,#REF!,A1047298),"."))/VLOOKUP("USD",'[1]Exchange Rates'!B$1:C$1048576,2,0),"Error with coding"))),"")</f>
        <v/>
      </c>
      <c r="U1047298" s="43" t="s">
        <v>63</v>
      </c>
      <c r="V1047298" s="34" t="s">
        <v>527</v>
      </c>
      <c r="W1047298" s="34" t="s">
        <v>513</v>
      </c>
      <c r="X1047298" s="37" t="s">
        <v>62</v>
      </c>
      <c r="Y1047298" s="37" t="s">
        <v>62</v>
      </c>
      <c r="Z1047298" s="43" t="n">
        <v>0</v>
      </c>
      <c r="AA1047298" s="43" t="n">
        <v>1</v>
      </c>
      <c r="AB1047298" s="5" t="n">
        <f aca="false">IF(AND(D1047298="Humanitarian", AE1047298&lt;&gt;"."), 1, 0)</f>
        <v>0</v>
      </c>
      <c r="AC1047298" s="5" t="n">
        <f aca="false">IF(OR(M1047298="undisclosed", M1047298="."), 0, IF(M1047298=N1047298, 1, 0))</f>
        <v>0</v>
      </c>
      <c r="AD1047298" s="5" t="n">
        <v>0</v>
      </c>
      <c r="AE1047298" s="37" t="s">
        <v>62</v>
      </c>
      <c r="AF1047298" s="12" t="str">
        <f aca="false">""</f>
        <v/>
      </c>
      <c r="AG1047298" s="36" t="n">
        <v>0</v>
      </c>
      <c r="AH1047298" s="43" t="s">
        <v>66</v>
      </c>
      <c r="AI1047298" s="43" t="s">
        <v>67</v>
      </c>
      <c r="AJ1047298" s="36" t="n">
        <v>1</v>
      </c>
      <c r="AK1047298" s="36" t="n">
        <v>17</v>
      </c>
      <c r="AL1047298" s="36" t="n">
        <v>0</v>
      </c>
      <c r="AM1047298" s="36" t="n">
        <f aca="false">IF(OR(AN1047298="2022-2023",AN1047298=2022), 1, 0)</f>
        <v>1</v>
      </c>
      <c r="AN1047298" s="36" t="s">
        <v>68</v>
      </c>
      <c r="AO1047298" s="36" t="n">
        <f aca="false">VLOOKUP($I1047298,'[1]Price List, Weapons &amp; Items'!B$1:F$1048576,5,0)</f>
        <v>0</v>
      </c>
      <c r="AP1047298" s="36" t="n">
        <f aca="false">IF(AND(AO1047298=1,M1047298="undisclosed")=TRUE(),1,0)</f>
        <v>0</v>
      </c>
      <c r="AQ1047298" s="36" t="n">
        <f aca="false">IF(AND(AO1047298=1,N1047298="undisclosed")=TRUE(),1,0)</f>
        <v>0</v>
      </c>
      <c r="AR1047298" s="36" t="n">
        <f aca="false">IFERROR(IF(SEARCH("ammuni",I1047298,1)&gt;0,1,0),0)</f>
        <v>0</v>
      </c>
      <c r="AS1047298" s="5" t="str">
        <f aca="false">VLOOKUP($I1047298,'[1]Price List, Weapons &amp; Items'!B$1:L$1048576,COLUMN('[1]Price List, Weapons &amp; Items'!$J$11)-1,0)</f>
        <v>Government information</v>
      </c>
      <c r="AT1047298" s="5" t="str">
        <f aca="false">IF(I1047298=".",".",VLOOKUP($I1047298,'[1]Price List, Weapons &amp; Items'!B$1:J$1048576,3,0))</f>
        <v>Aircraft missile ammunition</v>
      </c>
      <c r="AU1047298" s="13" t="str">
        <f aca="true">IF(AG1047298=1,(OFFSET(I1047298,0,0,COUNTIF(#REF!,A1047298),1)),"")</f>
        <v/>
      </c>
      <c r="AV1047298" s="5" t="n">
        <f aca="false">VLOOKUP($I1047298,'[1]Price List, Weapons &amp; Items'!B$1:L$1048576,COLUMN('[1]Price List, Weapons &amp; Items'!$L$11)-1,0)</f>
        <v>0</v>
      </c>
      <c r="AW1047298" s="5" t="n">
        <f aca="false">IF(U1047298="Yes",1,0)</f>
        <v>1</v>
      </c>
      <c r="AX1047298" s="5" t="n">
        <f aca="false">IF(D1047298="Military",IF(OR(IFERROR(SEARCH("equipment",E1047298,1),0)&gt;0,IFERROR(SEARCH("weapons",E1047298,1),0)&gt;0),1,0),0)</f>
        <v>1</v>
      </c>
      <c r="AY1047298" s="5" t="str">
        <f aca="false">IFERROR(IF(VALUE(TEXT(C1047298,"mm"))=IF(AK1047298&gt;12,AK1047298-12,AK1047298),".",IF(TEXT(C1047298,"mm")="01",".",1)),"Value is not in date format")</f>
        <v>.</v>
      </c>
      <c r="AZ1047298" s="5" t="str">
        <f aca="false">IF(AND(A1047298=A1047297,C1047298=C1047297)=TRUE(),IF(F1047298=F1047297,".","1"),".")</f>
        <v>.</v>
      </c>
      <c r="BA1047298" s="5" t="str">
        <f aca="false">IF(AND(_xlfn.ISFORMULA(R1047298),_xlfn.ISFORMULA(S1047298),_xlfn.ISFORMULA(T1047298))=TRUE(),".",1)</f>
        <v>.</v>
      </c>
      <c r="BB1047298" s="5" t="str">
        <f aca="false">IF(T1047298&lt;&gt;".",IF(T1047298&gt;S1047298,1,"."),".")</f>
        <v>.</v>
      </c>
      <c r="BC1047298" s="5" t="n">
        <f aca="false">IFERROR(VLOOKUP(B1047298,'[1]Share, Heavy Weapons to Ukraine'!B$1:AA$1048576,COLUMN('[1]Share, Heavy Weapons to Ukraine'!C1047307)-1,0),0)</f>
        <v>1</v>
      </c>
      <c r="BD1047298" s="5" t="n">
        <f aca="false">VLOOKUP(Sheet1!B1047298,'[1]Country Summary (€)'!B$1:F$1048576,COLUMN('[1]Country Summary (€)'!C1047308)-1,FALSE())</f>
        <v>0</v>
      </c>
      <c r="BE1047298" s="5" t="str">
        <f aca="false">IF(AND(AG1047298=1,D1047298="Military",H1047298&lt;&gt;"Not given")=TRUE(),IF(SUMIFS(#REF!,#REF!,A1047298)&gt;0,ABS((SUMIFS(#REF!,#REF!,A1047298)/VLOOKUP("USD",'[1]Exchange Rates'!B$1:C$1048576,2,0)))/S1047298,"."),".")</f>
        <v>.</v>
      </c>
      <c r="BF1047298" s="1" t="str">
        <f aca="false">IF(AND(AG1047298=1,D1047298="Military",H1047298&lt;&gt;"Not given")=TRUE(),IF(SUMIFS(#REF!,#REF!,A1047298)&gt;0,IF((ABS((SUMIFS(#REF!,#REF!,A1047298)/VLOOKUP("USD",'[1]Exchange Rates'!B$1:C$1048576,2,0)))/S1047298)&gt;1,(SUMIFS(#REF!,#REF!,A1047298)-S1047298)/S1047298,(S1047298-SUMIFS(#REF!,#REF!,A1047298))/SUMIFS(#REF!,#REF!,A1047298)),"."),".")</f>
        <v>.</v>
      </c>
      <c r="BG1047298" s="37"/>
      <c r="BH1047298" s="37"/>
      <c r="BI1047298" s="37"/>
      <c r="BJ1047298" s="37"/>
      <c r="BK1047298" s="37"/>
      <c r="BL1047298" s="37"/>
      <c r="BM1047298" s="37"/>
      <c r="BN1047298" s="37"/>
      <c r="BO1047298" s="37"/>
      <c r="BP1047298" s="37"/>
      <c r="BQ1047298" s="37"/>
      <c r="BR1047298" s="37"/>
      <c r="BS1047298" s="37"/>
      <c r="BT1047298" s="37"/>
      <c r="BU1047298" s="37"/>
      <c r="BV1047298" s="37"/>
      <c r="BW1047298" s="37"/>
      <c r="BX1047298" s="37"/>
    </row>
    <row r="1047299" customFormat="false" ht="15.75" hidden="false" customHeight="true" outlineLevel="0" collapsed="false">
      <c r="A1047299" s="37" t="s">
        <v>479</v>
      </c>
      <c r="B1047299" s="37" t="s">
        <v>57</v>
      </c>
      <c r="C1047299" s="92" t="n">
        <v>45049</v>
      </c>
      <c r="D1047299" s="37" t="s">
        <v>105</v>
      </c>
      <c r="E1047299" s="37" t="s">
        <v>370</v>
      </c>
      <c r="F1047299" s="37" t="s">
        <v>526</v>
      </c>
      <c r="G1047299" s="5" t="s">
        <v>61</v>
      </c>
      <c r="H1047299" s="39" t="n">
        <v>300000000</v>
      </c>
      <c r="I1047299" s="37" t="s">
        <v>362</v>
      </c>
      <c r="J1047299" s="7" t="str">
        <f aca="false">VLOOKUP($I1047299,'[1]Price List, Weapons &amp; Items'!B$1:C$1048576,2,0)</f>
        <v>Ammunition for light infantry</v>
      </c>
      <c r="K1047299" s="7" t="str">
        <f aca="false">IF(I1047299=".",I1047299,VLOOKUP($I1047299,'[1]Price List, Weapons &amp; Items'!B$1:D$1048576,3,0))</f>
        <v>Small Arms and Light Weapons (SALW) ammunition</v>
      </c>
      <c r="L1047299" s="8" t="n">
        <f aca="false">VLOOKUP(I1047299,'[1]Price List, Weapons &amp; Items'!B$1:E$1048576,4,0)</f>
        <v>0</v>
      </c>
      <c r="M1047299" s="9" t="s">
        <v>166</v>
      </c>
      <c r="N1047299" s="9" t="s">
        <v>166</v>
      </c>
      <c r="O1047299" s="9" t="n">
        <f aca="false">VLOOKUP($I1047299,'[1]Price List, Weapons &amp; Items'!B$1:G$1048576,6,0)</f>
        <v>0.47</v>
      </c>
      <c r="P1047299" s="6" t="str">
        <f aca="false">IF(TYPE(M1047299)=1,IF(TYPE(O1047299)=1,M1047299*O1047299,"No price"),".")</f>
        <v>.</v>
      </c>
      <c r="Q1047299" s="6" t="str">
        <f aca="false">IF(TYPE(N1047299)=1,IF(TYPE(O1047299)=1,N1047299*O1047299,"No price"),".")</f>
        <v>.</v>
      </c>
      <c r="R1047299" s="6" t="str">
        <f aca="false">IF(AG1047299=1,IF(H1047299&lt;&gt;"Not given",H1047299,IF(TYPE(H1047299)=2,IF(SUMIFS(#REF!,#REF!,A1047299)&gt;0,SUMIFS(#REF!,#REF!,A1047299),"."),"Format error")),"")</f>
        <v/>
      </c>
      <c r="S1047299" s="6" t="str">
        <f aca="false">IF(AND(AG1047299=1,R1047299&lt;&gt;".")=TRUE(),R1047299/VLOOKUP(G1047299,'[1]Exchange Rates'!B$1:C$1048576,2,0),IF(R1047299=".",".",""))</f>
        <v/>
      </c>
      <c r="T1047299" s="6" t="str">
        <f aca="false">IF(AG1047299=1,IF(AI1047299="Value is not given at all",".",IF(AI1047299="Value is given by the source",S1047299,IF(AI1047299="Value is calculated with prices",(IF(SUMIFS(#REF!,#REF!,A1047299)&gt;0,SUMIFS(#REF!,#REF!,A1047299),"."))/VLOOKUP("USD",'[1]Exchange Rates'!B$1:C$1048576,2,0),"Error with coding"))),"")</f>
        <v/>
      </c>
      <c r="U1047299" s="43" t="s">
        <v>63</v>
      </c>
      <c r="V1047299" s="34" t="s">
        <v>527</v>
      </c>
      <c r="W1047299" s="34" t="s">
        <v>513</v>
      </c>
      <c r="X1047299" s="37" t="s">
        <v>62</v>
      </c>
      <c r="Y1047299" s="37" t="s">
        <v>62</v>
      </c>
      <c r="Z1047299" s="43" t="n">
        <v>0</v>
      </c>
      <c r="AA1047299" s="43" t="n">
        <v>1</v>
      </c>
      <c r="AB1047299" s="5" t="n">
        <f aca="false">IF(AND(D1047299="Humanitarian", AE1047299&lt;&gt;"."), 1, 0)</f>
        <v>0</v>
      </c>
      <c r="AC1047299" s="5" t="n">
        <f aca="false">IF(OR(M1047299="undisclosed", M1047299="."), 0, IF(M1047299=N1047299, 1, 0))</f>
        <v>0</v>
      </c>
      <c r="AD1047299" s="5" t="n">
        <v>0</v>
      </c>
      <c r="AE1047299" s="37" t="s">
        <v>62</v>
      </c>
      <c r="AF1047299" s="12" t="str">
        <f aca="false">""</f>
        <v/>
      </c>
      <c r="AG1047299" s="36" t="n">
        <v>0</v>
      </c>
      <c r="AH1047299" s="43" t="s">
        <v>66</v>
      </c>
      <c r="AI1047299" s="43" t="s">
        <v>67</v>
      </c>
      <c r="AJ1047299" s="36" t="n">
        <v>1</v>
      </c>
      <c r="AK1047299" s="36" t="n">
        <v>17</v>
      </c>
      <c r="AL1047299" s="36" t="n">
        <v>0</v>
      </c>
      <c r="AM1047299" s="36" t="n">
        <f aca="false">IF(OR(AN1047299="2022-2023",AN1047299=2022), 1, 0)</f>
        <v>1</v>
      </c>
      <c r="AN1047299" s="36" t="s">
        <v>68</v>
      </c>
      <c r="AO1047299" s="36" t="n">
        <f aca="false">VLOOKUP($I1047299,'[1]Price List, Weapons &amp; Items'!B$1:F$1048576,5,0)</f>
        <v>0</v>
      </c>
      <c r="AP1047299" s="36" t="n">
        <f aca="false">IF(AND(AO1047299=1,M1047299="undisclosed")=TRUE(),1,0)</f>
        <v>0</v>
      </c>
      <c r="AQ1047299" s="36" t="n">
        <f aca="false">IF(AND(AO1047299=1,N1047299="undisclosed")=TRUE(),1,0)</f>
        <v>0</v>
      </c>
      <c r="AR1047299" s="36" t="n">
        <f aca="false">IFERROR(IF(SEARCH("ammuni",I1047299,1)&gt;0,1,0),0)</f>
        <v>1</v>
      </c>
      <c r="AS1047299" s="5" t="str">
        <f aca="false">VLOOKUP($I1047299,'[1]Price List, Weapons &amp; Items'!B$1:L$1048576,COLUMN('[1]Price List, Weapons &amp; Items'!$J$11)-1,0)</f>
        <v>Miscellaneous</v>
      </c>
      <c r="AT1047299" s="5" t="str">
        <f aca="false">IF(I1047299=".",".",VLOOKUP($I1047299,'[1]Price List, Weapons &amp; Items'!B$1:J$1048576,3,0))</f>
        <v>Small Arms and Light Weapons (SALW) ammunition</v>
      </c>
      <c r="AU1047299" s="13" t="str">
        <f aca="true">IF(AG1047299=1,(OFFSET(I1047299,0,0,COUNTIF(#REF!,A1047299),1)),"")</f>
        <v/>
      </c>
      <c r="AV1047299" s="5" t="n">
        <f aca="false">VLOOKUP($I1047299,'[1]Price List, Weapons &amp; Items'!B$1:L$1048576,COLUMN('[1]Price List, Weapons &amp; Items'!$L$11)-1,0)</f>
        <v>0</v>
      </c>
      <c r="AW1047299" s="5" t="n">
        <f aca="false">IF(U1047299="Yes",1,0)</f>
        <v>1</v>
      </c>
      <c r="AX1047299" s="5" t="n">
        <f aca="false">IF(D1047299="Military",IF(OR(IFERROR(SEARCH("equipment",E1047299,1),0)&gt;0,IFERROR(SEARCH("weapons",E1047299,1),0)&gt;0),1,0),0)</f>
        <v>1</v>
      </c>
      <c r="AY1047299" s="5" t="str">
        <f aca="false">IFERROR(IF(VALUE(TEXT(C1047299,"mm"))=IF(AK1047299&gt;12,AK1047299-12,AK1047299),".",IF(TEXT(C1047299,"mm")="01",".",1)),"Value is not in date format")</f>
        <v>.</v>
      </c>
      <c r="AZ1047299" s="5" t="str">
        <f aca="false">IF(AND(A1047299=A1047298,C1047299=C1047298)=TRUE(),IF(F1047299=F1047298,".","1"),".")</f>
        <v>.</v>
      </c>
      <c r="BA1047299" s="5" t="str">
        <f aca="false">IF(AND(_xlfn.ISFORMULA(R1047299),_xlfn.ISFORMULA(S1047299),_xlfn.ISFORMULA(T1047299))=TRUE(),".",1)</f>
        <v>.</v>
      </c>
      <c r="BB1047299" s="5" t="str">
        <f aca="false">IF(T1047299&lt;&gt;".",IF(T1047299&gt;S1047299,1,"."),".")</f>
        <v>.</v>
      </c>
      <c r="BC1047299" s="5" t="n">
        <f aca="false">IFERROR(VLOOKUP(B1047299,'[1]Share, Heavy Weapons to Ukraine'!B$1:AA$1048576,COLUMN('[1]Share, Heavy Weapons to Ukraine'!C1047308)-1,0),0)</f>
        <v>1</v>
      </c>
      <c r="BD1047299" s="5" t="n">
        <f aca="false">VLOOKUP(Sheet1!B1047299,'[1]Country Summary (€)'!B$1:F$1048576,COLUMN('[1]Country Summary (€)'!C1047309)-1,FALSE())</f>
        <v>0</v>
      </c>
      <c r="BE1047299" s="5" t="str">
        <f aca="false">IF(AND(AG1047299=1,D1047299="Military",H1047299&lt;&gt;"Not given")=TRUE(),IF(SUMIFS(#REF!,#REF!,A1047299)&gt;0,ABS((SUMIFS(#REF!,#REF!,A1047299)/VLOOKUP("USD",'[1]Exchange Rates'!B$1:C$1048576,2,0)))/S1047299,"."),".")</f>
        <v>.</v>
      </c>
      <c r="BF1047299" s="1" t="str">
        <f aca="false">IF(AND(AG1047299=1,D1047299="Military",H1047299&lt;&gt;"Not given")=TRUE(),IF(SUMIFS(#REF!,#REF!,A1047299)&gt;0,IF((ABS((SUMIFS(#REF!,#REF!,A1047299)/VLOOKUP("USD",'[1]Exchange Rates'!B$1:C$1048576,2,0)))/S1047299)&gt;1,(SUMIFS(#REF!,#REF!,A1047299)-S1047299)/S1047299,(S1047299-SUMIFS(#REF!,#REF!,A1047299))/SUMIFS(#REF!,#REF!,A1047299)),"."),".")</f>
        <v>.</v>
      </c>
      <c r="BG1047299" s="37"/>
      <c r="BH1047299" s="37"/>
      <c r="BI1047299" s="37"/>
      <c r="BJ1047299" s="37"/>
      <c r="BK1047299" s="37"/>
      <c r="BL1047299" s="37"/>
      <c r="BM1047299" s="37"/>
      <c r="BN1047299" s="37"/>
      <c r="BO1047299" s="37"/>
      <c r="BP1047299" s="37"/>
      <c r="BQ1047299" s="37"/>
      <c r="BR1047299" s="37"/>
      <c r="BS1047299" s="37"/>
      <c r="BT1047299" s="37"/>
      <c r="BU1047299" s="37"/>
      <c r="BV1047299" s="37"/>
      <c r="BW1047299" s="37"/>
      <c r="BX1047299" s="37"/>
    </row>
    <row r="1047300" customFormat="false" ht="15.75" hidden="false" customHeight="true" outlineLevel="0" collapsed="false">
      <c r="A1047300" s="37" t="s">
        <v>479</v>
      </c>
      <c r="B1047300" s="37" t="s">
        <v>57</v>
      </c>
      <c r="C1047300" s="92" t="n">
        <v>45049</v>
      </c>
      <c r="D1047300" s="37" t="s">
        <v>105</v>
      </c>
      <c r="E1047300" s="37" t="s">
        <v>370</v>
      </c>
      <c r="F1047300" s="37" t="s">
        <v>526</v>
      </c>
      <c r="G1047300" s="5" t="s">
        <v>61</v>
      </c>
      <c r="H1047300" s="39" t="n">
        <v>300000000</v>
      </c>
      <c r="I1047300" s="37" t="s">
        <v>315</v>
      </c>
      <c r="J1047300" s="7" t="str">
        <f aca="false">VLOOKUP($I1047300,'[1]Price List, Weapons &amp; Items'!B$1:C$1048576,2,0)</f>
        <v>Military equipment</v>
      </c>
      <c r="K1047300" s="7" t="str">
        <f aca="false">IF(I1047300=".",I1047300,VLOOKUP($I1047300,'[1]Price List, Weapons &amp; Items'!B$1:D$1048576,3,0))</f>
        <v>Military equipment</v>
      </c>
      <c r="L1047300" s="8" t="n">
        <f aca="false">VLOOKUP(I1047300,'[1]Price List, Weapons &amp; Items'!B$1:E$1048576,4,0)</f>
        <v>0</v>
      </c>
      <c r="M1047300" s="9" t="s">
        <v>166</v>
      </c>
      <c r="N1047300" s="9" t="s">
        <v>166</v>
      </c>
      <c r="O1047300" s="9" t="n">
        <f aca="false">VLOOKUP($I1047300,'[1]Price List, Weapons &amp; Items'!B$1:G$1048576,6,0)</f>
        <v>90</v>
      </c>
      <c r="P1047300" s="6" t="str">
        <f aca="false">IF(TYPE(M1047300)=1,IF(TYPE(O1047300)=1,M1047300*O1047300,"No price"),".")</f>
        <v>.</v>
      </c>
      <c r="Q1047300" s="6" t="str">
        <f aca="false">IF(TYPE(N1047300)=1,IF(TYPE(O1047300)=1,N1047300*O1047300,"No price"),".")</f>
        <v>.</v>
      </c>
      <c r="R1047300" s="6" t="str">
        <f aca="false">IF(AG1047300=1,IF(H1047300&lt;&gt;"Not given",H1047300,IF(TYPE(H1047300)=2,IF(SUMIFS(#REF!,#REF!,A1047300)&gt;0,SUMIFS(#REF!,#REF!,A1047300),"."),"Format error")),"")</f>
        <v/>
      </c>
      <c r="S1047300" s="6" t="str">
        <f aca="false">IF(AND(AG1047300=1,R1047300&lt;&gt;".")=TRUE(),R1047300/VLOOKUP(G1047300,'[1]Exchange Rates'!B$1:C$1048576,2,0),IF(R1047300=".",".",""))</f>
        <v/>
      </c>
      <c r="T1047300" s="6" t="str">
        <f aca="false">IF(AG1047300=1,IF(AI1047300="Value is not given at all",".",IF(AI1047300="Value is given by the source",S1047300,IF(AI1047300="Value is calculated with prices",(IF(SUMIFS(#REF!,#REF!,A1047300)&gt;0,SUMIFS(#REF!,#REF!,A1047300),"."))/VLOOKUP("USD",'[1]Exchange Rates'!B$1:C$1048576,2,0),"Error with coding"))),"")</f>
        <v/>
      </c>
      <c r="U1047300" s="43" t="s">
        <v>63</v>
      </c>
      <c r="V1047300" s="34" t="s">
        <v>527</v>
      </c>
      <c r="W1047300" s="34" t="s">
        <v>513</v>
      </c>
      <c r="X1047300" s="37" t="s">
        <v>62</v>
      </c>
      <c r="Y1047300" s="37" t="s">
        <v>62</v>
      </c>
      <c r="Z1047300" s="43" t="n">
        <v>0</v>
      </c>
      <c r="AA1047300" s="43" t="n">
        <v>1</v>
      </c>
      <c r="AB1047300" s="5" t="n">
        <f aca="false">IF(AND(D1047300="Humanitarian", AE1047300&lt;&gt;"."), 1, 0)</f>
        <v>0</v>
      </c>
      <c r="AC1047300" s="5" t="n">
        <f aca="false">IF(OR(M1047300="undisclosed", M1047300="."), 0, IF(M1047300=N1047300, 1, 0))</f>
        <v>0</v>
      </c>
      <c r="AD1047300" s="5" t="n">
        <v>0</v>
      </c>
      <c r="AE1047300" s="37" t="s">
        <v>62</v>
      </c>
      <c r="AF1047300" s="12" t="str">
        <f aca="false">""</f>
        <v/>
      </c>
      <c r="AG1047300" s="36" t="n">
        <v>0</v>
      </c>
      <c r="AH1047300" s="43" t="s">
        <v>66</v>
      </c>
      <c r="AI1047300" s="43" t="s">
        <v>67</v>
      </c>
      <c r="AJ1047300" s="36" t="n">
        <v>1</v>
      </c>
      <c r="AK1047300" s="36" t="n">
        <v>17</v>
      </c>
      <c r="AL1047300" s="36" t="n">
        <v>0</v>
      </c>
      <c r="AM1047300" s="36" t="n">
        <f aca="false">IF(OR(AN1047300="2022-2023",AN1047300=2022), 1, 0)</f>
        <v>1</v>
      </c>
      <c r="AN1047300" s="36" t="s">
        <v>68</v>
      </c>
      <c r="AO1047300" s="36" t="n">
        <f aca="false">VLOOKUP($I1047300,'[1]Price List, Weapons &amp; Items'!B$1:F$1048576,5,0)</f>
        <v>0</v>
      </c>
      <c r="AP1047300" s="36" t="n">
        <f aca="false">IF(AND(AO1047300=1,M1047300="undisclosed")=TRUE(),1,0)</f>
        <v>0</v>
      </c>
      <c r="AQ1047300" s="36" t="n">
        <f aca="false">IF(AND(AO1047300=1,N1047300="undisclosed")=TRUE(),1,0)</f>
        <v>0</v>
      </c>
      <c r="AR1047300" s="36" t="n">
        <f aca="false">IFERROR(IF(SEARCH("ammuni",I1047300,1)&gt;0,1,0),0)</f>
        <v>0</v>
      </c>
      <c r="AS1047300" s="5" t="str">
        <f aca="false">VLOOKUP($I1047300,'[1]Price List, Weapons &amp; Items'!B$1:L$1048576,COLUMN('[1]Price List, Weapons &amp; Items'!$J$11)-1,0)</f>
        <v>Media reports (incl. social media)</v>
      </c>
      <c r="AT1047300" s="5" t="str">
        <f aca="false">IF(I1047300=".",".",VLOOKUP($I1047300,'[1]Price List, Weapons &amp; Items'!B$1:J$1048576,3,0))</f>
        <v>Military equipment</v>
      </c>
      <c r="AU1047300" s="13" t="str">
        <f aca="true">IF(AG1047300=1,(OFFSET(I1047300,0,0,COUNTIF(#REF!,A1047300),1)),"")</f>
        <v/>
      </c>
      <c r="AV1047300" s="5" t="str">
        <f aca="false">VLOOKUP($I1047300,'[1]Price List, Weapons &amp; Items'!B$1:L$1048576,COLUMN('[1]Price List, Weapons &amp; Items'!$L$11)-1,0)</f>
        <v>no price, 0 count</v>
      </c>
      <c r="AW1047300" s="5" t="n">
        <f aca="false">IF(U1047300="Yes",1,0)</f>
        <v>1</v>
      </c>
      <c r="AX1047300" s="5" t="n">
        <f aca="false">IF(D1047300="Military",IF(OR(IFERROR(SEARCH("equipment",E1047300,1),0)&gt;0,IFERROR(SEARCH("weapons",E1047300,1),0)&gt;0),1,0),0)</f>
        <v>1</v>
      </c>
      <c r="AY1047300" s="5" t="str">
        <f aca="false">IFERROR(IF(VALUE(TEXT(C1047300,"mm"))=IF(AK1047300&gt;12,AK1047300-12,AK1047300),".",IF(TEXT(C1047300,"mm")="01",".",1)),"Value is not in date format")</f>
        <v>.</v>
      </c>
      <c r="AZ1047300" s="5" t="str">
        <f aca="false">IF(AND(A1047300=A1047299,C1047300=C1047299)=TRUE(),IF(F1047300=F1047299,".","1"),".")</f>
        <v>.</v>
      </c>
      <c r="BA1047300" s="5" t="str">
        <f aca="false">IF(AND(_xlfn.ISFORMULA(R1047300),_xlfn.ISFORMULA(S1047300),_xlfn.ISFORMULA(T1047300))=TRUE(),".",1)</f>
        <v>.</v>
      </c>
      <c r="BB1047300" s="5" t="str">
        <f aca="false">IF(T1047300&lt;&gt;".",IF(T1047300&gt;S1047300,1,"."),".")</f>
        <v>.</v>
      </c>
      <c r="BC1047300" s="5" t="n">
        <f aca="false">IFERROR(VLOOKUP(B1047300,'[1]Share, Heavy Weapons to Ukraine'!B$1:AA$1048576,COLUMN('[1]Share, Heavy Weapons to Ukraine'!C1047309)-1,0),0)</f>
        <v>1</v>
      </c>
      <c r="BD1047300" s="5" t="n">
        <f aca="false">VLOOKUP(Sheet1!B1047300,'[1]Country Summary (€)'!B$1:F$1048576,COLUMN('[1]Country Summary (€)'!C1047310)-1,FALSE())</f>
        <v>0</v>
      </c>
      <c r="BE1047300" s="5" t="str">
        <f aca="false">IF(AND(AG1047300=1,D1047300="Military",H1047300&lt;&gt;"Not given")=TRUE(),IF(SUMIFS(#REF!,#REF!,A1047300)&gt;0,ABS((SUMIFS(#REF!,#REF!,A1047300)/VLOOKUP("USD",'[1]Exchange Rates'!B$1:C$1048576,2,0)))/S1047300,"."),".")</f>
        <v>.</v>
      </c>
      <c r="BF1047300" s="1" t="str">
        <f aca="false">IF(AND(AG1047300=1,D1047300="Military",H1047300&lt;&gt;"Not given")=TRUE(),IF(SUMIFS(#REF!,#REF!,A1047300)&gt;0,IF((ABS((SUMIFS(#REF!,#REF!,A1047300)/VLOOKUP("USD",'[1]Exchange Rates'!B$1:C$1048576,2,0)))/S1047300)&gt;1,(SUMIFS(#REF!,#REF!,A1047300)-S1047300)/S1047300,(S1047300-SUMIFS(#REF!,#REF!,A1047300))/SUMIFS(#REF!,#REF!,A1047300)),"."),".")</f>
        <v>.</v>
      </c>
      <c r="BG1047300" s="37"/>
      <c r="BH1047300" s="37"/>
      <c r="BI1047300" s="37"/>
      <c r="BJ1047300" s="37"/>
      <c r="BK1047300" s="37"/>
      <c r="BL1047300" s="37"/>
      <c r="BM1047300" s="37"/>
      <c r="BN1047300" s="37"/>
      <c r="BO1047300" s="37"/>
      <c r="BP1047300" s="37"/>
      <c r="BQ1047300" s="37"/>
      <c r="BR1047300" s="37"/>
      <c r="BS1047300" s="37"/>
      <c r="BT1047300" s="37"/>
      <c r="BU1047300" s="37"/>
      <c r="BV1047300" s="37"/>
      <c r="BW1047300" s="37"/>
      <c r="BX1047300" s="37"/>
    </row>
    <row r="1047301" customFormat="false" ht="15.75" hidden="false" customHeight="true" outlineLevel="0" collapsed="false">
      <c r="A1047301" s="37" t="s">
        <v>479</v>
      </c>
      <c r="B1047301" s="37" t="s">
        <v>57</v>
      </c>
      <c r="C1047301" s="92" t="n">
        <v>45049</v>
      </c>
      <c r="D1047301" s="37" t="s">
        <v>105</v>
      </c>
      <c r="E1047301" s="37" t="s">
        <v>370</v>
      </c>
      <c r="F1047301" s="37" t="s">
        <v>526</v>
      </c>
      <c r="G1047301" s="5" t="s">
        <v>61</v>
      </c>
      <c r="H1047301" s="39" t="n">
        <v>300000000</v>
      </c>
      <c r="I1047301" s="37" t="s">
        <v>353</v>
      </c>
      <c r="J1047301" s="7" t="str">
        <f aca="false">VLOOKUP($I1047301,'[1]Price List, Weapons &amp; Items'!B$1:C$1048576,2,0)</f>
        <v>Military equipment</v>
      </c>
      <c r="K1047301" s="7" t="str">
        <f aca="false">IF(I1047301=".",I1047301,VLOOKUP($I1047301,'[1]Price List, Weapons &amp; Items'!B$1:D$1048576,3,0))</f>
        <v>non combat military vehicle</v>
      </c>
      <c r="L1047301" s="8" t="n">
        <f aca="false">VLOOKUP(I1047301,'[1]Price List, Weapons &amp; Items'!B$1:E$1048576,4,0)</f>
        <v>0</v>
      </c>
      <c r="M1047301" s="9" t="s">
        <v>166</v>
      </c>
      <c r="N1047301" s="9" t="s">
        <v>166</v>
      </c>
      <c r="O1047301" s="9" t="n">
        <f aca="false">VLOOKUP($I1047301,'[1]Price List, Weapons &amp; Items'!B$1:G$1048576,6,0)</f>
        <v>350000</v>
      </c>
      <c r="P1047301" s="6" t="str">
        <f aca="false">IF(TYPE(M1047301)=1,IF(TYPE(O1047301)=1,M1047301*O1047301,"No price"),".")</f>
        <v>.</v>
      </c>
      <c r="Q1047301" s="6" t="str">
        <f aca="false">IF(TYPE(N1047301)=1,IF(TYPE(O1047301)=1,N1047301*O1047301,"No price"),".")</f>
        <v>.</v>
      </c>
      <c r="R1047301" s="6" t="str">
        <f aca="false">IF(AG1047301=1,IF(H1047301&lt;&gt;"Not given",H1047301,IF(TYPE(H1047301)=2,IF(SUMIFS(#REF!,#REF!,A1047301)&gt;0,SUMIFS(#REF!,#REF!,A1047301),"."),"Format error")),"")</f>
        <v/>
      </c>
      <c r="S1047301" s="6" t="str">
        <f aca="false">IF(AND(AG1047301=1,R1047301&lt;&gt;".")=TRUE(),R1047301/VLOOKUP(G1047301,'[1]Exchange Rates'!B$1:C$1048576,2,0),IF(R1047301=".",".",""))</f>
        <v/>
      </c>
      <c r="T1047301" s="6" t="str">
        <f aca="false">IF(AG1047301=1,IF(AI1047301="Value is not given at all",".",IF(AI1047301="Value is given by the source",S1047301,IF(AI1047301="Value is calculated with prices",(IF(SUMIFS(#REF!,#REF!,A1047301)&gt;0,SUMIFS(#REF!,#REF!,A1047301),"."))/VLOOKUP("USD",'[1]Exchange Rates'!B$1:C$1048576,2,0),"Error with coding"))),"")</f>
        <v/>
      </c>
      <c r="U1047301" s="43" t="s">
        <v>63</v>
      </c>
      <c r="V1047301" s="34" t="s">
        <v>527</v>
      </c>
      <c r="W1047301" s="34" t="s">
        <v>513</v>
      </c>
      <c r="X1047301" s="37" t="s">
        <v>62</v>
      </c>
      <c r="Y1047301" s="37" t="s">
        <v>62</v>
      </c>
      <c r="Z1047301" s="43" t="n">
        <v>0</v>
      </c>
      <c r="AA1047301" s="43" t="n">
        <v>1</v>
      </c>
      <c r="AB1047301" s="5" t="n">
        <f aca="false">IF(AND(D1047301="Humanitarian", AE1047301&lt;&gt;"."), 1, 0)</f>
        <v>0</v>
      </c>
      <c r="AC1047301" s="5" t="n">
        <f aca="false">IF(OR(M1047301="undisclosed", M1047301="."), 0, IF(M1047301=N1047301, 1, 0))</f>
        <v>0</v>
      </c>
      <c r="AD1047301" s="5" t="n">
        <v>0</v>
      </c>
      <c r="AE1047301" s="37" t="s">
        <v>62</v>
      </c>
      <c r="AF1047301" s="12" t="str">
        <f aca="false">""</f>
        <v/>
      </c>
      <c r="AG1047301" s="36" t="n">
        <v>0</v>
      </c>
      <c r="AH1047301" s="43" t="s">
        <v>66</v>
      </c>
      <c r="AI1047301" s="43" t="s">
        <v>67</v>
      </c>
      <c r="AJ1047301" s="36" t="n">
        <v>1</v>
      </c>
      <c r="AK1047301" s="36" t="n">
        <v>17</v>
      </c>
      <c r="AL1047301" s="36" t="n">
        <v>0</v>
      </c>
      <c r="AM1047301" s="36" t="n">
        <f aca="false">IF(OR(AN1047301="2022-2023",AN1047301=2022), 1, 0)</f>
        <v>1</v>
      </c>
      <c r="AN1047301" s="36" t="s">
        <v>68</v>
      </c>
      <c r="AO1047301" s="36" t="n">
        <f aca="false">VLOOKUP($I1047301,'[1]Price List, Weapons &amp; Items'!B$1:F$1048576,5,0)</f>
        <v>0</v>
      </c>
      <c r="AP1047301" s="36" t="n">
        <f aca="false">IF(AND(AO1047301=1,M1047301="undisclosed")=TRUE(),1,0)</f>
        <v>0</v>
      </c>
      <c r="AQ1047301" s="36" t="n">
        <f aca="false">IF(AND(AO1047301=1,N1047301="undisclosed")=TRUE(),1,0)</f>
        <v>0</v>
      </c>
      <c r="AR1047301" s="36" t="n">
        <f aca="false">IFERROR(IF(SEARCH("ammuni",I1047301,1)&gt;0,1,0),0)</f>
        <v>0</v>
      </c>
      <c r="AS1047301" s="5" t="str">
        <f aca="false">VLOOKUP($I1047301,'[1]Price List, Weapons &amp; Items'!B$1:L$1048576,COLUMN('[1]Price List, Weapons &amp; Items'!$J$11)-1,0)</f>
        <v>Media reports (incl. social media)</v>
      </c>
      <c r="AT1047301" s="5" t="str">
        <f aca="false">IF(I1047301=".",".",VLOOKUP($I1047301,'[1]Price List, Weapons &amp; Items'!B$1:J$1048576,3,0))</f>
        <v>non combat military vehicle</v>
      </c>
      <c r="AU1047301" s="13" t="str">
        <f aca="true">IF(AG1047301=1,(OFFSET(I1047301,0,0,COUNTIF(#REF!,A1047301),1)),"")</f>
        <v/>
      </c>
      <c r="AV1047301" s="5" t="n">
        <f aca="false">VLOOKUP($I1047301,'[1]Price List, Weapons &amp; Items'!B$1:L$1048576,COLUMN('[1]Price List, Weapons &amp; Items'!$L$11)-1,0)</f>
        <v>0</v>
      </c>
      <c r="AW1047301" s="5" t="n">
        <f aca="false">IF(U1047301="Yes",1,0)</f>
        <v>1</v>
      </c>
      <c r="AX1047301" s="5" t="n">
        <f aca="false">IF(D1047301="Military",IF(OR(IFERROR(SEARCH("equipment",E1047301,1),0)&gt;0,IFERROR(SEARCH("weapons",E1047301,1),0)&gt;0),1,0),0)</f>
        <v>1</v>
      </c>
      <c r="AY1047301" s="5" t="str">
        <f aca="false">IFERROR(IF(VALUE(TEXT(C1047301,"mm"))=IF(AK1047301&gt;12,AK1047301-12,AK1047301),".",IF(TEXT(C1047301,"mm")="01",".",1)),"Value is not in date format")</f>
        <v>.</v>
      </c>
      <c r="AZ1047301" s="5" t="str">
        <f aca="false">IF(AND(A1047301=A1047300,C1047301=C1047300)=TRUE(),IF(F1047301=F1047300,".","1"),".")</f>
        <v>.</v>
      </c>
      <c r="BA1047301" s="5" t="str">
        <f aca="false">IF(AND(_xlfn.ISFORMULA(R1047301),_xlfn.ISFORMULA(S1047301),_xlfn.ISFORMULA(T1047301))=TRUE(),".",1)</f>
        <v>.</v>
      </c>
      <c r="BB1047301" s="5" t="str">
        <f aca="false">IF(T1047301&lt;&gt;".",IF(T1047301&gt;S1047301,1,"."),".")</f>
        <v>.</v>
      </c>
      <c r="BC1047301" s="5" t="n">
        <f aca="false">IFERROR(VLOOKUP(B1047301,'[1]Share, Heavy Weapons to Ukraine'!B$1:AA$1048576,COLUMN('[1]Share, Heavy Weapons to Ukraine'!C1047310)-1,0),0)</f>
        <v>1</v>
      </c>
      <c r="BD1047301" s="5" t="n">
        <f aca="false">VLOOKUP(Sheet1!B1047301,'[1]Country Summary (€)'!B$1:F$1048576,COLUMN('[1]Country Summary (€)'!C1047311)-1,FALSE())</f>
        <v>0</v>
      </c>
      <c r="BE1047301" s="5" t="str">
        <f aca="false">IF(AND(AG1047301=1,D1047301="Military",H1047301&lt;&gt;"Not given")=TRUE(),IF(SUMIFS(#REF!,#REF!,A1047301)&gt;0,ABS((SUMIFS(#REF!,#REF!,A1047301)/VLOOKUP("USD",'[1]Exchange Rates'!B$1:C$1048576,2,0)))/S1047301,"."),".")</f>
        <v>.</v>
      </c>
      <c r="BF1047301" s="1" t="str">
        <f aca="false">IF(AND(AG1047301=1,D1047301="Military",H1047301&lt;&gt;"Not given")=TRUE(),IF(SUMIFS(#REF!,#REF!,A1047301)&gt;0,IF((ABS((SUMIFS(#REF!,#REF!,A1047301)/VLOOKUP("USD",'[1]Exchange Rates'!B$1:C$1048576,2,0)))/S1047301)&gt;1,(SUMIFS(#REF!,#REF!,A1047301)-S1047301)/S1047301,(S1047301-SUMIFS(#REF!,#REF!,A1047301))/SUMIFS(#REF!,#REF!,A1047301)),"."),".")</f>
        <v>.</v>
      </c>
      <c r="BG1047301" s="37"/>
      <c r="BH1047301" s="37"/>
      <c r="BI1047301" s="37"/>
      <c r="BJ1047301" s="37"/>
      <c r="BK1047301" s="37"/>
      <c r="BL1047301" s="37"/>
      <c r="BM1047301" s="37"/>
      <c r="BN1047301" s="37"/>
      <c r="BO1047301" s="37"/>
      <c r="BP1047301" s="37"/>
      <c r="BQ1047301" s="37"/>
      <c r="BR1047301" s="37"/>
      <c r="BS1047301" s="37"/>
      <c r="BT1047301" s="37"/>
      <c r="BU1047301" s="37"/>
      <c r="BV1047301" s="37"/>
      <c r="BW1047301" s="37"/>
      <c r="BX1047301" s="37"/>
    </row>
    <row r="1047302" customFormat="false" ht="15.75" hidden="false" customHeight="true" outlineLevel="0" collapsed="false">
      <c r="A1047302" s="37" t="s">
        <v>479</v>
      </c>
      <c r="B1047302" s="37" t="s">
        <v>57</v>
      </c>
      <c r="C1047302" s="92" t="n">
        <v>45049</v>
      </c>
      <c r="D1047302" s="37" t="s">
        <v>105</v>
      </c>
      <c r="E1047302" s="37" t="s">
        <v>370</v>
      </c>
      <c r="F1047302" s="37" t="s">
        <v>526</v>
      </c>
      <c r="G1047302" s="5" t="s">
        <v>61</v>
      </c>
      <c r="H1047302" s="39" t="n">
        <v>300000000</v>
      </c>
      <c r="I1047302" s="37" t="s">
        <v>355</v>
      </c>
      <c r="J1047302" s="7" t="str">
        <f aca="false">VLOOKUP($I1047302,'[1]Price List, Weapons &amp; Items'!B$1:C$1048576,2,0)</f>
        <v>Military equipment</v>
      </c>
      <c r="K1047302" s="7" t="str">
        <f aca="false">IF(I1047302=".",I1047302,VLOOKUP($I1047302,'[1]Price List, Weapons &amp; Items'!B$1:D$1048576,3,0))</f>
        <v>non combat military vehicle</v>
      </c>
      <c r="L1047302" s="8" t="n">
        <f aca="false">VLOOKUP(I1047302,'[1]Price List, Weapons &amp; Items'!B$1:E$1048576,4,0)</f>
        <v>0</v>
      </c>
      <c r="M1047302" s="9" t="s">
        <v>166</v>
      </c>
      <c r="N1047302" s="9" t="s">
        <v>166</v>
      </c>
      <c r="O1047302" s="9" t="n">
        <f aca="false">VLOOKUP($I1047302,'[1]Price List, Weapons &amp; Items'!B$1:G$1048576,6,0)</f>
        <v>50000</v>
      </c>
      <c r="P1047302" s="6" t="str">
        <f aca="false">IF(TYPE(M1047302)=1,IF(TYPE(O1047302)=1,M1047302*O1047302,"No price"),".")</f>
        <v>.</v>
      </c>
      <c r="Q1047302" s="6" t="str">
        <f aca="false">IF(TYPE(N1047302)=1,IF(TYPE(O1047302)=1,N1047302*O1047302,"No price"),".")</f>
        <v>.</v>
      </c>
      <c r="R1047302" s="6" t="str">
        <f aca="false">IF(AG1047302=1,IF(H1047302&lt;&gt;"Not given",H1047302,IF(TYPE(H1047302)=2,IF(SUMIFS(#REF!,#REF!,A1047302)&gt;0,SUMIFS(#REF!,#REF!,A1047302),"."),"Format error")),"")</f>
        <v/>
      </c>
      <c r="S1047302" s="6" t="str">
        <f aca="false">IF(AND(AG1047302=1,R1047302&lt;&gt;".")=TRUE(),R1047302/VLOOKUP(G1047302,'[1]Exchange Rates'!B$1:C$1048576,2,0),IF(R1047302=".",".",""))</f>
        <v/>
      </c>
      <c r="T1047302" s="6" t="str">
        <f aca="false">IF(AG1047302=1,IF(AI1047302="Value is not given at all",".",IF(AI1047302="Value is given by the source",S1047302,IF(AI1047302="Value is calculated with prices",(IF(SUMIFS(#REF!,#REF!,A1047302)&gt;0,SUMIFS(#REF!,#REF!,A1047302),"."))/VLOOKUP("USD",'[1]Exchange Rates'!B$1:C$1048576,2,0),"Error with coding"))),"")</f>
        <v/>
      </c>
      <c r="U1047302" s="43" t="s">
        <v>63</v>
      </c>
      <c r="V1047302" s="34" t="s">
        <v>527</v>
      </c>
      <c r="W1047302" s="34" t="s">
        <v>513</v>
      </c>
      <c r="X1047302" s="37" t="s">
        <v>62</v>
      </c>
      <c r="Y1047302" s="37" t="s">
        <v>62</v>
      </c>
      <c r="Z1047302" s="43" t="n">
        <v>0</v>
      </c>
      <c r="AA1047302" s="43" t="n">
        <v>1</v>
      </c>
      <c r="AB1047302" s="5" t="n">
        <f aca="false">IF(AND(D1047302="Humanitarian", AE1047302&lt;&gt;"."), 1, 0)</f>
        <v>0</v>
      </c>
      <c r="AC1047302" s="5" t="n">
        <f aca="false">IF(OR(M1047302="undisclosed", M1047302="."), 0, IF(M1047302=N1047302, 1, 0))</f>
        <v>0</v>
      </c>
      <c r="AD1047302" s="5" t="n">
        <v>0</v>
      </c>
      <c r="AE1047302" s="37" t="s">
        <v>62</v>
      </c>
      <c r="AF1047302" s="12" t="str">
        <f aca="false">""</f>
        <v/>
      </c>
      <c r="AG1047302" s="36" t="n">
        <v>0</v>
      </c>
      <c r="AH1047302" s="43" t="s">
        <v>66</v>
      </c>
      <c r="AI1047302" s="43" t="s">
        <v>67</v>
      </c>
      <c r="AJ1047302" s="36" t="n">
        <v>1</v>
      </c>
      <c r="AK1047302" s="36" t="n">
        <v>17</v>
      </c>
      <c r="AL1047302" s="36" t="n">
        <v>0</v>
      </c>
      <c r="AM1047302" s="36" t="n">
        <f aca="false">IF(OR(AN1047302="2022-2023",AN1047302=2022), 1, 0)</f>
        <v>1</v>
      </c>
      <c r="AN1047302" s="36" t="s">
        <v>68</v>
      </c>
      <c r="AO1047302" s="36" t="n">
        <f aca="false">VLOOKUP($I1047302,'[1]Price List, Weapons &amp; Items'!B$1:F$1048576,5,0)</f>
        <v>0</v>
      </c>
      <c r="AP1047302" s="36" t="n">
        <f aca="false">IF(AND(AO1047302=1,M1047302="undisclosed")=TRUE(),1,0)</f>
        <v>0</v>
      </c>
      <c r="AQ1047302" s="36" t="n">
        <f aca="false">IF(AND(AO1047302=1,N1047302="undisclosed")=TRUE(),1,0)</f>
        <v>0</v>
      </c>
      <c r="AR1047302" s="36" t="n">
        <f aca="false">IFERROR(IF(SEARCH("ammuni",I1047302,1)&gt;0,1,0),0)</f>
        <v>0</v>
      </c>
      <c r="AS1047302" s="5" t="str">
        <f aca="false">VLOOKUP($I1047302,'[1]Price List, Weapons &amp; Items'!B$1:L$1048576,COLUMN('[1]Price List, Weapons &amp; Items'!$J$11)-1,0)</f>
        <v>Miscellaneous</v>
      </c>
      <c r="AT1047302" s="5" t="str">
        <f aca="false">IF(I1047302=".",".",VLOOKUP($I1047302,'[1]Price List, Weapons &amp; Items'!B$1:J$1048576,3,0))</f>
        <v>non combat military vehicle</v>
      </c>
      <c r="AU1047302" s="13" t="str">
        <f aca="true">IF(AG1047302=1,(OFFSET(I1047302,0,0,COUNTIF(#REF!,A1047302),1)),"")</f>
        <v/>
      </c>
      <c r="AV1047302" s="5" t="n">
        <f aca="false">VLOOKUP($I1047302,'[1]Price List, Weapons &amp; Items'!B$1:L$1048576,COLUMN('[1]Price List, Weapons &amp; Items'!$L$11)-1,0)</f>
        <v>0</v>
      </c>
      <c r="AW1047302" s="5" t="n">
        <f aca="false">IF(U1047302="Yes",1,0)</f>
        <v>1</v>
      </c>
      <c r="AX1047302" s="5" t="n">
        <f aca="false">IF(D1047302="Military",IF(OR(IFERROR(SEARCH("equipment",E1047302,1),0)&gt;0,IFERROR(SEARCH("weapons",E1047302,1),0)&gt;0),1,0),0)</f>
        <v>1</v>
      </c>
      <c r="AY1047302" s="5" t="str">
        <f aca="false">IFERROR(IF(VALUE(TEXT(C1047302,"mm"))=IF(AK1047302&gt;12,AK1047302-12,AK1047302),".",IF(TEXT(C1047302,"mm")="01",".",1)),"Value is not in date format")</f>
        <v>.</v>
      </c>
      <c r="AZ1047302" s="5" t="str">
        <f aca="false">IF(AND(A1047302=A1047301,C1047302=C1047301)=TRUE(),IF(F1047302=F1047301,".","1"),".")</f>
        <v>.</v>
      </c>
      <c r="BA1047302" s="5" t="str">
        <f aca="false">IF(AND(_xlfn.ISFORMULA(R1047302),_xlfn.ISFORMULA(S1047302),_xlfn.ISFORMULA(T1047302))=TRUE(),".",1)</f>
        <v>.</v>
      </c>
      <c r="BB1047302" s="5" t="str">
        <f aca="false">IF(T1047302&lt;&gt;".",IF(T1047302&gt;S1047302,1,"."),".")</f>
        <v>.</v>
      </c>
      <c r="BC1047302" s="5" t="n">
        <f aca="false">IFERROR(VLOOKUP(B1047302,'[1]Share, Heavy Weapons to Ukraine'!B$1:AA$1048576,COLUMN('[1]Share, Heavy Weapons to Ukraine'!C1047311)-1,0),0)</f>
        <v>1</v>
      </c>
      <c r="BD1047302" s="5" t="n">
        <f aca="false">VLOOKUP(Sheet1!B1047302,'[1]Country Summary (€)'!B$1:F$1048576,COLUMN('[1]Country Summary (€)'!C1047312)-1,FALSE())</f>
        <v>0</v>
      </c>
      <c r="BE1047302" s="5" t="str">
        <f aca="false">IF(AND(AG1047302=1,D1047302="Military",H1047302&lt;&gt;"Not given")=TRUE(),IF(SUMIFS(#REF!,#REF!,A1047302)&gt;0,ABS((SUMIFS(#REF!,#REF!,A1047302)/VLOOKUP("USD",'[1]Exchange Rates'!B$1:C$1048576,2,0)))/S1047302,"."),".")</f>
        <v>.</v>
      </c>
      <c r="BF1047302" s="1" t="str">
        <f aca="false">IF(AND(AG1047302=1,D1047302="Military",H1047302&lt;&gt;"Not given")=TRUE(),IF(SUMIFS(#REF!,#REF!,A1047302)&gt;0,IF((ABS((SUMIFS(#REF!,#REF!,A1047302)/VLOOKUP("USD",'[1]Exchange Rates'!B$1:C$1048576,2,0)))/S1047302)&gt;1,(SUMIFS(#REF!,#REF!,A1047302)-S1047302)/S1047302,(S1047302-SUMIFS(#REF!,#REF!,A1047302))/SUMIFS(#REF!,#REF!,A1047302)),"."),".")</f>
        <v>.</v>
      </c>
      <c r="BG1047302" s="37"/>
      <c r="BH1047302" s="37"/>
      <c r="BI1047302" s="37"/>
      <c r="BJ1047302" s="37"/>
      <c r="BK1047302" s="37"/>
      <c r="BL1047302" s="37"/>
      <c r="BM1047302" s="37"/>
      <c r="BN1047302" s="37"/>
      <c r="BO1047302" s="37"/>
      <c r="BP1047302" s="37"/>
      <c r="BQ1047302" s="37"/>
      <c r="BR1047302" s="37"/>
      <c r="BS1047302" s="37"/>
      <c r="BT1047302" s="37"/>
      <c r="BU1047302" s="37"/>
      <c r="BV1047302" s="37"/>
      <c r="BW1047302" s="37"/>
      <c r="BX1047302" s="37"/>
    </row>
    <row r="1047303" customFormat="false" ht="15.75" hidden="false" customHeight="true" outlineLevel="0" collapsed="false">
      <c r="A1047303" s="37" t="s">
        <v>479</v>
      </c>
      <c r="B1047303" s="37" t="s">
        <v>57</v>
      </c>
      <c r="C1047303" s="92" t="n">
        <v>45049</v>
      </c>
      <c r="D1047303" s="37" t="s">
        <v>105</v>
      </c>
      <c r="E1047303" s="37" t="s">
        <v>370</v>
      </c>
      <c r="F1047303" s="37" t="s">
        <v>526</v>
      </c>
      <c r="G1047303" s="5" t="s">
        <v>61</v>
      </c>
      <c r="H1047303" s="39" t="n">
        <v>300000000</v>
      </c>
      <c r="I1047303" s="37" t="s">
        <v>196</v>
      </c>
      <c r="J1047303" s="7" t="str">
        <f aca="false">VLOOKUP($I1047303,'[1]Price List, Weapons &amp; Items'!B$1:C$1048576,2,0)</f>
        <v>Military equipment</v>
      </c>
      <c r="K1047303" s="7" t="str">
        <f aca="false">IF(I1047303=".",I1047303,VLOOKUP($I1047303,'[1]Price List, Weapons &amp; Items'!B$1:D$1048576,3,0))</f>
        <v>spare parts</v>
      </c>
      <c r="L1047303" s="8" t="n">
        <f aca="false">VLOOKUP(I1047303,'[1]Price List, Weapons &amp; Items'!B$1:E$1048576,4,0)</f>
        <v>0</v>
      </c>
      <c r="M1047303" s="9" t="s">
        <v>166</v>
      </c>
      <c r="N1047303" s="9" t="s">
        <v>166</v>
      </c>
      <c r="O1047303" s="9" t="str">
        <f aca="false">VLOOKUP($I1047303,'[1]Price List, Weapons &amp; Items'!B$1:G$1048576,6,0)</f>
        <v>.</v>
      </c>
      <c r="P1047303" s="6" t="str">
        <f aca="false">IF(TYPE(M1047303)=1,IF(TYPE(O1047303)=1,M1047303*O1047303,"No price"),".")</f>
        <v>.</v>
      </c>
      <c r="Q1047303" s="6" t="str">
        <f aca="false">IF(TYPE(N1047303)=1,IF(TYPE(O1047303)=1,N1047303*O1047303,"No price"),".")</f>
        <v>.</v>
      </c>
      <c r="R1047303" s="6" t="str">
        <f aca="false">IF(AG1047303=1,IF(H1047303&lt;&gt;"Not given",H1047303,IF(TYPE(H1047303)=2,IF(SUMIFS(#REF!,#REF!,A1047303)&gt;0,SUMIFS(#REF!,#REF!,A1047303),"."),"Format error")),"")</f>
        <v/>
      </c>
      <c r="S1047303" s="6" t="str">
        <f aca="false">IF(AND(AG1047303=1,R1047303&lt;&gt;".")=TRUE(),R1047303/VLOOKUP(G1047303,'[1]Exchange Rates'!B$1:C$1048576,2,0),IF(R1047303=".",".",""))</f>
        <v/>
      </c>
      <c r="T1047303" s="6" t="str">
        <f aca="false">IF(AG1047303=1,IF(AI1047303="Value is not given at all",".",IF(AI1047303="Value is given by the source",S1047303,IF(AI1047303="Value is calculated with prices",(IF(SUMIFS(#REF!,#REF!,A1047303)&gt;0,SUMIFS(#REF!,#REF!,A1047303),"."))/VLOOKUP("USD",'[1]Exchange Rates'!B$1:C$1048576,2,0),"Error with coding"))),"")</f>
        <v/>
      </c>
      <c r="U1047303" s="43" t="s">
        <v>63</v>
      </c>
      <c r="V1047303" s="34" t="s">
        <v>527</v>
      </c>
      <c r="W1047303" s="34" t="s">
        <v>513</v>
      </c>
      <c r="X1047303" s="37" t="s">
        <v>62</v>
      </c>
      <c r="Y1047303" s="37" t="s">
        <v>62</v>
      </c>
      <c r="Z1047303" s="43" t="n">
        <v>0</v>
      </c>
      <c r="AA1047303" s="43" t="n">
        <v>1</v>
      </c>
      <c r="AB1047303" s="5" t="n">
        <f aca="false">IF(AND(D1047303="Humanitarian", AE1047303&lt;&gt;"."), 1, 0)</f>
        <v>0</v>
      </c>
      <c r="AC1047303" s="5" t="n">
        <f aca="false">IF(OR(M1047303="undisclosed", M1047303="."), 0, IF(M1047303=N1047303, 1, 0))</f>
        <v>0</v>
      </c>
      <c r="AD1047303" s="5" t="n">
        <v>0</v>
      </c>
      <c r="AE1047303" s="37" t="s">
        <v>62</v>
      </c>
      <c r="AF1047303" s="12" t="str">
        <f aca="false">""</f>
        <v/>
      </c>
      <c r="AG1047303" s="36" t="n">
        <v>0</v>
      </c>
      <c r="AH1047303" s="43" t="s">
        <v>66</v>
      </c>
      <c r="AI1047303" s="43" t="s">
        <v>67</v>
      </c>
      <c r="AJ1047303" s="36" t="n">
        <v>1</v>
      </c>
      <c r="AK1047303" s="36" t="n">
        <v>17</v>
      </c>
      <c r="AL1047303" s="36" t="n">
        <v>0</v>
      </c>
      <c r="AM1047303" s="36" t="n">
        <f aca="false">IF(OR(AN1047303="2022-2023",AN1047303=2022), 1, 0)</f>
        <v>1</v>
      </c>
      <c r="AN1047303" s="36" t="s">
        <v>68</v>
      </c>
      <c r="AO1047303" s="36" t="n">
        <f aca="false">VLOOKUP($I1047303,'[1]Price List, Weapons &amp; Items'!B$1:F$1048576,5,0)</f>
        <v>0</v>
      </c>
      <c r="AP1047303" s="36" t="n">
        <f aca="false">IF(AND(AO1047303=1,M1047303="undisclosed")=TRUE(),1,0)</f>
        <v>0</v>
      </c>
      <c r="AQ1047303" s="36" t="n">
        <f aca="false">IF(AND(AO1047303=1,N1047303="undisclosed")=TRUE(),1,0)</f>
        <v>0</v>
      </c>
      <c r="AR1047303" s="36" t="n">
        <f aca="false">IFERROR(IF(SEARCH("ammuni",I1047303,1)&gt;0,1,0),0)</f>
        <v>0</v>
      </c>
      <c r="AS1047303" s="5" t="str">
        <f aca="false">VLOOKUP($I1047303,'[1]Price List, Weapons &amp; Items'!B$1:L$1048576,COLUMN('[1]Price List, Weapons &amp; Items'!$J$11)-1,0)</f>
        <v>.</v>
      </c>
      <c r="AT1047303" s="5" t="str">
        <f aca="false">IF(I1047303=".",".",VLOOKUP($I1047303,'[1]Price List, Weapons &amp; Items'!B$1:J$1048576,3,0))</f>
        <v>spare parts</v>
      </c>
      <c r="AU1047303" s="13" t="str">
        <f aca="true">IF(AG1047303=1,(OFFSET(I1047303,0,0,COUNTIF(#REF!,A1047303),1)),"")</f>
        <v/>
      </c>
      <c r="AV1047303" s="5" t="str">
        <f aca="false">VLOOKUP($I1047303,'[1]Price List, Weapons &amp; Items'!B$1:L$1048576,COLUMN('[1]Price List, Weapons &amp; Items'!$L$11)-1,0)</f>
        <v>no price, 0 count</v>
      </c>
      <c r="AW1047303" s="5" t="n">
        <f aca="false">IF(U1047303="Yes",1,0)</f>
        <v>1</v>
      </c>
      <c r="AX1047303" s="5" t="n">
        <f aca="false">IF(D1047303="Military",IF(OR(IFERROR(SEARCH("equipment",E1047303,1),0)&gt;0,IFERROR(SEARCH("weapons",E1047303,1),0)&gt;0),1,0),0)</f>
        <v>1</v>
      </c>
      <c r="AY1047303" s="5" t="str">
        <f aca="false">IFERROR(IF(VALUE(TEXT(C1047303,"mm"))=IF(AK1047303&gt;12,AK1047303-12,AK1047303),".",IF(TEXT(C1047303,"mm")="01",".",1)),"Value is not in date format")</f>
        <v>.</v>
      </c>
      <c r="AZ1047303" s="5" t="str">
        <f aca="false">IF(AND(A1047303=A1047302,C1047303=C1047302)=TRUE(),IF(F1047303=F1047302,".","1"),".")</f>
        <v>.</v>
      </c>
      <c r="BA1047303" s="5" t="str">
        <f aca="false">IF(AND(_xlfn.ISFORMULA(R1047303),_xlfn.ISFORMULA(S1047303),_xlfn.ISFORMULA(T1047303))=TRUE(),".",1)</f>
        <v>.</v>
      </c>
      <c r="BB1047303" s="5" t="str">
        <f aca="false">IF(T1047303&lt;&gt;".",IF(T1047303&gt;S1047303,1,"."),".")</f>
        <v>.</v>
      </c>
      <c r="BC1047303" s="5" t="n">
        <f aca="false">IFERROR(VLOOKUP(B1047303,'[1]Share, Heavy Weapons to Ukraine'!B$1:AA$1048576,COLUMN('[1]Share, Heavy Weapons to Ukraine'!C1047312)-1,0),0)</f>
        <v>1</v>
      </c>
      <c r="BD1047303" s="5" t="n">
        <f aca="false">VLOOKUP(Sheet1!B1047303,'[1]Country Summary (€)'!B$1:F$1048576,COLUMN('[1]Country Summary (€)'!C1047313)-1,FALSE())</f>
        <v>0</v>
      </c>
      <c r="BE1047303" s="5" t="str">
        <f aca="false">IF(AND(AG1047303=1,D1047303="Military",H1047303&lt;&gt;"Not given")=TRUE(),IF(SUMIFS(#REF!,#REF!,A1047303)&gt;0,ABS((SUMIFS(#REF!,#REF!,A1047303)/VLOOKUP("USD",'[1]Exchange Rates'!B$1:C$1048576,2,0)))/S1047303,"."),".")</f>
        <v>.</v>
      </c>
      <c r="BF1047303" s="1" t="str">
        <f aca="false">IF(AND(AG1047303=1,D1047303="Military",H1047303&lt;&gt;"Not given")=TRUE(),IF(SUMIFS(#REF!,#REF!,A1047303)&gt;0,IF((ABS((SUMIFS(#REF!,#REF!,A1047303)/VLOOKUP("USD",'[1]Exchange Rates'!B$1:C$1048576,2,0)))/S1047303)&gt;1,(SUMIFS(#REF!,#REF!,A1047303)-S1047303)/S1047303,(S1047303-SUMIFS(#REF!,#REF!,A1047303))/SUMIFS(#REF!,#REF!,A1047303)),"."),".")</f>
        <v>.</v>
      </c>
      <c r="BG1047303" s="37"/>
      <c r="BH1047303" s="37"/>
      <c r="BI1047303" s="37"/>
      <c r="BJ1047303" s="37"/>
      <c r="BK1047303" s="37"/>
      <c r="BL1047303" s="37"/>
      <c r="BM1047303" s="37"/>
      <c r="BN1047303" s="37"/>
      <c r="BO1047303" s="37"/>
      <c r="BP1047303" s="37"/>
      <c r="BQ1047303" s="37"/>
      <c r="BR1047303" s="37"/>
      <c r="BS1047303" s="37"/>
      <c r="BT1047303" s="37"/>
      <c r="BU1047303" s="37"/>
      <c r="BV1047303" s="37"/>
      <c r="BW1047303" s="37"/>
      <c r="BX1047303" s="37"/>
    </row>
    <row r="1047304" customFormat="false" ht="15.75" hidden="false" customHeight="true" outlineLevel="0" collapsed="false">
      <c r="A1047304" s="37" t="s">
        <v>479</v>
      </c>
      <c r="B1047304" s="37" t="s">
        <v>57</v>
      </c>
      <c r="C1047304" s="92" t="n">
        <v>45067</v>
      </c>
      <c r="D1047304" s="37" t="s">
        <v>105</v>
      </c>
      <c r="E1047304" s="37" t="s">
        <v>370</v>
      </c>
      <c r="F1047304" s="37" t="s">
        <v>531</v>
      </c>
      <c r="G1047304" s="5" t="s">
        <v>61</v>
      </c>
      <c r="H1047304" s="39" t="n">
        <v>375000000</v>
      </c>
      <c r="I1047304" s="37" t="s">
        <v>231</v>
      </c>
      <c r="J1047304" s="7" t="str">
        <f aca="false">VLOOKUP($I1047304,'[1]Price List, Weapons &amp; Items'!B$1:C$1048576,2,0)</f>
        <v>Ammunition for heavy weapon</v>
      </c>
      <c r="K1047304" s="7" t="str">
        <f aca="false">IF(I1047304=".",I1047304,VLOOKUP($I1047304,'[1]Price List, Weapons &amp; Items'!B$1:D$1048576,3,0))</f>
        <v>227mm MLRS ammunition</v>
      </c>
      <c r="L1047304" s="8" t="n">
        <f aca="false">VLOOKUP(I1047304,'[1]Price List, Weapons &amp; Items'!B$1:E$1048576,4,0)</f>
        <v>0</v>
      </c>
      <c r="M1047304" s="9" t="s">
        <v>166</v>
      </c>
      <c r="N1047304" s="9" t="s">
        <v>166</v>
      </c>
      <c r="O1047304" s="9" t="n">
        <f aca="false">VLOOKUP($I1047304,'[1]Price List, Weapons &amp; Items'!B$1:G$1048576,6,0)</f>
        <v>150000</v>
      </c>
      <c r="P1047304" s="6" t="str">
        <f aca="false">IF(TYPE(M1047304)=1,IF(TYPE(O1047304)=1,M1047304*O1047304,"No price"),".")</f>
        <v>.</v>
      </c>
      <c r="Q1047304" s="6" t="str">
        <f aca="false">IF(TYPE(N1047304)=1,IF(TYPE(O1047304)=1,N1047304*O1047304,"No price"),".")</f>
        <v>.</v>
      </c>
      <c r="R1047304" s="6" t="str">
        <f aca="false">IF(AG1047304=1,IF(H1047304&lt;&gt;"Not given",H1047304,IF(TYPE(H1047304)=2,IF(SUMIFS(#REF!,#REF!,A1047304)&gt;0,SUMIFS(#REF!,#REF!,A1047304),"."),"Format error")),"")</f>
        <v/>
      </c>
      <c r="S1047304" s="6" t="str">
        <f aca="false">IF(AND(AG1047304=1,R1047304&lt;&gt;".")=TRUE(),R1047304/VLOOKUP(G1047304,'[1]Exchange Rates'!B$1:C$1048576,2,0),IF(R1047304=".",".",""))</f>
        <v/>
      </c>
      <c r="T1047304" s="6" t="str">
        <f aca="false">IF(AG1047304=1,IF(AI1047304="Value is not given at all",".",IF(AI1047304="Value is given by the source",S1047304,IF(AI1047304="Value is calculated with prices",(IF(SUMIFS(#REF!,#REF!,A1047304)&gt;0,SUMIFS(#REF!,#REF!,A1047304),"."))/VLOOKUP("USD",'[1]Exchange Rates'!B$1:C$1048576,2,0),"Error with coding"))),"")</f>
        <v/>
      </c>
      <c r="U1047304" s="43" t="s">
        <v>63</v>
      </c>
      <c r="V1047304" s="34" t="s">
        <v>532</v>
      </c>
      <c r="W1047304" s="34" t="s">
        <v>513</v>
      </c>
      <c r="X1047304" s="37" t="s">
        <v>62</v>
      </c>
      <c r="Y1047304" s="37" t="s">
        <v>62</v>
      </c>
      <c r="Z1047304" s="43" t="n">
        <v>0</v>
      </c>
      <c r="AA1047304" s="43" t="n">
        <v>1</v>
      </c>
      <c r="AB1047304" s="5" t="n">
        <f aca="false">IF(AND(D1047304="Humanitarian", AE1047304&lt;&gt;"."), 1, 0)</f>
        <v>0</v>
      </c>
      <c r="AC1047304" s="5" t="n">
        <f aca="false">IF(OR(M1047304="undisclosed", M1047304="."), 0, IF(M1047304=N1047304, 1, 0))</f>
        <v>0</v>
      </c>
      <c r="AD1047304" s="5" t="n">
        <v>0</v>
      </c>
      <c r="AE1047304" s="37" t="s">
        <v>62</v>
      </c>
      <c r="AF1047304" s="12" t="str">
        <f aca="false">""</f>
        <v/>
      </c>
      <c r="AG1047304" s="36" t="n">
        <v>0</v>
      </c>
      <c r="AH1047304" s="43" t="s">
        <v>66</v>
      </c>
      <c r="AI1047304" s="43" t="s">
        <v>67</v>
      </c>
      <c r="AJ1047304" s="36" t="n">
        <v>1</v>
      </c>
      <c r="AK1047304" s="36" t="n">
        <v>17</v>
      </c>
      <c r="AL1047304" s="36" t="n">
        <v>0</v>
      </c>
      <c r="AM1047304" s="36" t="n">
        <f aca="false">IF(OR(AN1047304="2022-2023",AN1047304=2022), 1, 0)</f>
        <v>1</v>
      </c>
      <c r="AN1047304" s="36" t="s">
        <v>68</v>
      </c>
      <c r="AO1047304" s="36" t="n">
        <f aca="false">VLOOKUP($I1047304,'[1]Price List, Weapons &amp; Items'!B$1:F$1048576,5,0)</f>
        <v>1</v>
      </c>
      <c r="AP1047304" s="36" t="n">
        <f aca="false">IF(AND(AO1047304=1,M1047304="undisclosed")=TRUE(),1,0)</f>
        <v>1</v>
      </c>
      <c r="AQ1047304" s="36" t="n">
        <f aca="false">IF(AND(AO1047304=1,N1047304="undisclosed")=TRUE(),1,0)</f>
        <v>1</v>
      </c>
      <c r="AR1047304" s="36" t="n">
        <f aca="false">IFERROR(IF(SEARCH("ammuni",I1047304,1)&gt;0,1,0),0)</f>
        <v>1</v>
      </c>
      <c r="AS1047304" s="5" t="str">
        <f aca="false">VLOOKUP($I1047304,'[1]Price List, Weapons &amp; Items'!B$1:L$1048576,COLUMN('[1]Price List, Weapons &amp; Items'!$J$11)-1,0)</f>
        <v>Media reports (incl. social media)</v>
      </c>
      <c r="AT1047304" s="5" t="str">
        <f aca="false">IF(I1047304=".",".",VLOOKUP($I1047304,'[1]Price List, Weapons &amp; Items'!B$1:J$1048576,3,0))</f>
        <v>227mm MLRS ammunition</v>
      </c>
      <c r="AU1047304" s="13" t="str">
        <f aca="true">IF(AG1047304=1,(OFFSET(I1047304,0,0,COUNTIF(#REF!,A1047304),1)),"")</f>
        <v/>
      </c>
      <c r="AV1047304" s="5" t="str">
        <f aca="false">VLOOKUP($I1047304,'[1]Price List, Weapons &amp; Items'!B$1:L$1048576,COLUMN('[1]Price List, Weapons &amp; Items'!$L$11)-1,0)</f>
        <v>no price, 0 count</v>
      </c>
      <c r="AW1047304" s="5" t="n">
        <f aca="false">IF(U1047304="Yes",1,0)</f>
        <v>1</v>
      </c>
      <c r="AX1047304" s="5" t="n">
        <f aca="false">IF(D1047304="Military",IF(OR(IFERROR(SEARCH("equipment",E1047304,1),0)&gt;0,IFERROR(SEARCH("weapons",E1047304,1),0)&gt;0),1,0),0)</f>
        <v>1</v>
      </c>
      <c r="AY1047304" s="5" t="str">
        <f aca="false">IFERROR(IF(VALUE(TEXT(C1047304,"mm"))=IF(AK1047304&gt;12,AK1047304-12,AK1047304),".",IF(TEXT(C1047304,"mm")="01",".",1)),"Value is not in date format")</f>
        <v>.</v>
      </c>
      <c r="AZ1047304" s="5" t="str">
        <f aca="false">IF(AND(A1047304=A1047303,C1047304=C1047303)=TRUE(),IF(F1047304=F1047303,".","1"),".")</f>
        <v>.</v>
      </c>
      <c r="BA1047304" s="5" t="str">
        <f aca="false">IF(AND(_xlfn.ISFORMULA(R1047304),_xlfn.ISFORMULA(S1047304),_xlfn.ISFORMULA(T1047304))=TRUE(),".",1)</f>
        <v>.</v>
      </c>
      <c r="BB1047304" s="5" t="str">
        <f aca="false">IF(T1047304&lt;&gt;".",IF(T1047304&gt;S1047304,1,"."),".")</f>
        <v>.</v>
      </c>
      <c r="BC1047304" s="5" t="n">
        <f aca="false">IFERROR(VLOOKUP(B1047304,'[1]Share, Heavy Weapons to Ukraine'!B$1:AA$1048576,COLUMN('[1]Share, Heavy Weapons to Ukraine'!C1047313)-1,0),0)</f>
        <v>1</v>
      </c>
      <c r="BD1047304" s="5" t="n">
        <f aca="false">VLOOKUP(Sheet1!B1047304,'[1]Country Summary (€)'!B$1:F$1048576,COLUMN('[1]Country Summary (€)'!C1047314)-1,FALSE())</f>
        <v>0</v>
      </c>
      <c r="BE1047304" s="5" t="str">
        <f aca="false">IF(AND(AG1047304=1,D1047304="Military",H1047304&lt;&gt;"Not given")=TRUE(),IF(SUMIFS(#REF!,#REF!,A1047304)&gt;0,ABS((SUMIFS(#REF!,#REF!,A1047304)/VLOOKUP("USD",'[1]Exchange Rates'!B$1:C$1048576,2,0)))/S1047304,"."),".")</f>
        <v>.</v>
      </c>
      <c r="BF1047304" s="1" t="str">
        <f aca="false">IF(AND(AG1047304=1,D1047304="Military",H1047304&lt;&gt;"Not given")=TRUE(),IF(SUMIFS(#REF!,#REF!,A1047304)&gt;0,IF((ABS((SUMIFS(#REF!,#REF!,A1047304)/VLOOKUP("USD",'[1]Exchange Rates'!B$1:C$1048576,2,0)))/S1047304)&gt;1,(SUMIFS(#REF!,#REF!,A1047304)-S1047304)/S1047304,(S1047304-SUMIFS(#REF!,#REF!,A1047304))/SUMIFS(#REF!,#REF!,A1047304)),"."),".")</f>
        <v>.</v>
      </c>
      <c r="BG1047304" s="37"/>
      <c r="BH1047304" s="37"/>
      <c r="BI1047304" s="37"/>
      <c r="BJ1047304" s="37"/>
      <c r="BK1047304" s="37"/>
      <c r="BL1047304" s="37"/>
      <c r="BM1047304" s="37"/>
      <c r="BN1047304" s="37"/>
      <c r="BO1047304" s="37"/>
      <c r="BP1047304" s="37"/>
      <c r="BQ1047304" s="37"/>
      <c r="BR1047304" s="37"/>
      <c r="BS1047304" s="37"/>
      <c r="BT1047304" s="37"/>
      <c r="BU1047304" s="37"/>
      <c r="BV1047304" s="37"/>
      <c r="BW1047304" s="37"/>
      <c r="BX1047304" s="37"/>
    </row>
    <row r="1047305" customFormat="false" ht="15.75" hidden="false" customHeight="true" outlineLevel="0" collapsed="false">
      <c r="A1047305" s="37" t="s">
        <v>479</v>
      </c>
      <c r="B1047305" s="37" t="s">
        <v>57</v>
      </c>
      <c r="C1047305" s="92" t="n">
        <v>45067</v>
      </c>
      <c r="D1047305" s="37" t="s">
        <v>105</v>
      </c>
      <c r="E1047305" s="37" t="s">
        <v>370</v>
      </c>
      <c r="F1047305" s="37" t="s">
        <v>531</v>
      </c>
      <c r="G1047305" s="5" t="s">
        <v>61</v>
      </c>
      <c r="H1047305" s="39" t="n">
        <v>375000000</v>
      </c>
      <c r="I1047305" s="37" t="s">
        <v>147</v>
      </c>
      <c r="J1047305" s="7" t="str">
        <f aca="false">VLOOKUP($I1047305,'[1]Price List, Weapons &amp; Items'!B$1:C$1048576,2,0)</f>
        <v>Ammunition for heavy weapon</v>
      </c>
      <c r="K1047305" s="7" t="str">
        <f aca="false">IF(I1047305=".",I1047305,VLOOKUP($I1047305,'[1]Price List, Weapons &amp; Items'!B$1:D$1048576,3,0))</f>
        <v>155mm howitzer ammunition</v>
      </c>
      <c r="L1047305" s="8" t="n">
        <f aca="false">VLOOKUP(I1047305,'[1]Price List, Weapons &amp; Items'!B$1:E$1048576,4,0)</f>
        <v>0</v>
      </c>
      <c r="M1047305" s="9" t="n">
        <v>100000</v>
      </c>
      <c r="N1047305" s="9" t="s">
        <v>166</v>
      </c>
      <c r="O1047305" s="9" t="n">
        <f aca="false">VLOOKUP($I1047305,'[1]Price List, Weapons &amp; Items'!B$1:G$1048576,6,0)</f>
        <v>3800</v>
      </c>
      <c r="P1047305" s="6" t="str">
        <f aca="false">IF(TYPE(M1047305)=1,IF(TYPE(O1047305)=1,M1047305*O1047305,"No price"),".")</f>
        <v>No price</v>
      </c>
      <c r="Q1047305" s="6" t="str">
        <f aca="false">IF(TYPE(N1047305)=1,IF(TYPE(O1047305)=1,N1047305*O1047305,"No price"),".")</f>
        <v>.</v>
      </c>
      <c r="R1047305" s="6" t="str">
        <f aca="false">IF(AG1047305=1,IF(H1047305&lt;&gt;"Not given",H1047305,IF(TYPE(H1047305)=2,IF(SUMIFS(#REF!,#REF!,A1047305)&gt;0,SUMIFS(#REF!,#REF!,A1047305),"."),"Format error")),"")</f>
        <v/>
      </c>
      <c r="S1047305" s="6" t="str">
        <f aca="false">IF(AND(AG1047305=1,R1047305&lt;&gt;".")=TRUE(),R1047305/VLOOKUP(G1047305,'[1]Exchange Rates'!B$1:C$1048576,2,0),IF(R1047305=".",".",""))</f>
        <v/>
      </c>
      <c r="T1047305" s="6" t="str">
        <f aca="false">IF(AG1047305=1,IF(AI1047305="Value is not given at all",".",IF(AI1047305="Value is given by the source",S1047305,IF(AI1047305="Value is calculated with prices",(IF(SUMIFS(#REF!,#REF!,A1047305)&gt;0,SUMIFS(#REF!,#REF!,A1047305),"."))/VLOOKUP("USD",'[1]Exchange Rates'!B$1:C$1048576,2,0),"Error with coding"))),"")</f>
        <v/>
      </c>
      <c r="U1047305" s="43" t="s">
        <v>63</v>
      </c>
      <c r="V1047305" s="34" t="s">
        <v>532</v>
      </c>
      <c r="W1047305" s="34" t="s">
        <v>513</v>
      </c>
      <c r="X1047305" s="37" t="s">
        <v>62</v>
      </c>
      <c r="Y1047305" s="37" t="s">
        <v>62</v>
      </c>
      <c r="Z1047305" s="43" t="n">
        <v>0</v>
      </c>
      <c r="AA1047305" s="43" t="n">
        <v>1</v>
      </c>
      <c r="AB1047305" s="5" t="n">
        <f aca="false">IF(AND(D1047305="Humanitarian", AE1047305&lt;&gt;"."), 1, 0)</f>
        <v>0</v>
      </c>
      <c r="AC1047305" s="5" t="n">
        <f aca="false">IF(OR(M1047305="undisclosed", M1047305="."), 0, IF(M1047305=N1047305, 1, 0))</f>
        <v>0</v>
      </c>
      <c r="AD1047305" s="5" t="n">
        <v>0</v>
      </c>
      <c r="AE1047305" s="37" t="s">
        <v>62</v>
      </c>
      <c r="AF1047305" s="12" t="str">
        <f aca="false">""</f>
        <v/>
      </c>
      <c r="AG1047305" s="36" t="n">
        <v>0</v>
      </c>
      <c r="AH1047305" s="43" t="s">
        <v>66</v>
      </c>
      <c r="AI1047305" s="43" t="s">
        <v>67</v>
      </c>
      <c r="AJ1047305" s="36" t="n">
        <v>1</v>
      </c>
      <c r="AK1047305" s="36" t="n">
        <v>17</v>
      </c>
      <c r="AL1047305" s="36" t="n">
        <v>0</v>
      </c>
      <c r="AM1047305" s="36" t="n">
        <f aca="false">IF(OR(AN1047305="2022-2023",AN1047305=2022), 1, 0)</f>
        <v>1</v>
      </c>
      <c r="AN1047305" s="36" t="s">
        <v>68</v>
      </c>
      <c r="AO1047305" s="36" t="n">
        <f aca="false">VLOOKUP($I1047305,'[1]Price List, Weapons &amp; Items'!B$1:F$1048576,5,0)</f>
        <v>1</v>
      </c>
      <c r="AP1047305" s="36" t="n">
        <f aca="false">IF(AND(AO1047305=1,M1047305="undisclosed")=TRUE(),1,0)</f>
        <v>0</v>
      </c>
      <c r="AQ1047305" s="36" t="n">
        <f aca="false">IF(AND(AO1047305=1,N1047305="undisclosed")=TRUE(),1,0)</f>
        <v>1</v>
      </c>
      <c r="AR1047305" s="36" t="n">
        <f aca="false">IFERROR(IF(SEARCH("ammuni",I1047305,1)&gt;0,1,0),0)</f>
        <v>0</v>
      </c>
      <c r="AS1047305" s="5" t="str">
        <f aca="false">VLOOKUP($I1047305,'[1]Price List, Weapons &amp; Items'!B$1:L$1048576,COLUMN('[1]Price List, Weapons &amp; Items'!$J$11)-1,0)</f>
        <v>Government information</v>
      </c>
      <c r="AT1047305" s="5" t="str">
        <f aca="false">IF(I1047305=".",".",VLOOKUP($I1047305,'[1]Price List, Weapons &amp; Items'!B$1:J$1048576,3,0))</f>
        <v>155mm howitzer ammunition</v>
      </c>
      <c r="AU1047305" s="13" t="str">
        <f aca="true">IF(AG1047305=1,(OFFSET(I1047305,0,0,COUNTIF(#REF!,A1047305),1)),"")</f>
        <v/>
      </c>
      <c r="AV1047305" s="5" t="n">
        <f aca="false">VLOOKUP($I1047305,'[1]Price List, Weapons &amp; Items'!B$1:L$1048576,COLUMN('[1]Price List, Weapons &amp; Items'!$L$11)-1,0)</f>
        <v>0</v>
      </c>
      <c r="AW1047305" s="5" t="n">
        <f aca="false">IF(U1047305="Yes",1,0)</f>
        <v>1</v>
      </c>
      <c r="AX1047305" s="5" t="n">
        <f aca="false">IF(D1047305="Military",IF(OR(IFERROR(SEARCH("equipment",E1047305,1),0)&gt;0,IFERROR(SEARCH("weapons",E1047305,1),0)&gt;0),1,0),0)</f>
        <v>1</v>
      </c>
      <c r="AY1047305" s="5" t="str">
        <f aca="false">IFERROR(IF(VALUE(TEXT(C1047305,"mm"))=IF(AK1047305&gt;12,AK1047305-12,AK1047305),".",IF(TEXT(C1047305,"mm")="01",".",1)),"Value is not in date format")</f>
        <v>.</v>
      </c>
      <c r="AZ1047305" s="5" t="str">
        <f aca="false">IF(AND(A1047305=A1047304,C1047305=C1047304)=TRUE(),IF(F1047305=F1047304,".","1"),".")</f>
        <v>.</v>
      </c>
      <c r="BA1047305" s="5" t="str">
        <f aca="false">IF(AND(_xlfn.ISFORMULA(R1047305),_xlfn.ISFORMULA(S1047305),_xlfn.ISFORMULA(T1047305))=TRUE(),".",1)</f>
        <v>.</v>
      </c>
      <c r="BB1047305" s="5" t="str">
        <f aca="false">IF(T1047305&lt;&gt;".",IF(T1047305&gt;S1047305,1,"."),".")</f>
        <v>.</v>
      </c>
      <c r="BC1047305" s="5" t="n">
        <f aca="false">IFERROR(VLOOKUP(B1047305,'[1]Share, Heavy Weapons to Ukraine'!B$1:AA$1048576,COLUMN('[1]Share, Heavy Weapons to Ukraine'!C1047314)-1,0),0)</f>
        <v>1</v>
      </c>
      <c r="BD1047305" s="5" t="n">
        <f aca="false">VLOOKUP(Sheet1!B1047305,'[1]Country Summary (€)'!B$1:F$1048576,COLUMN('[1]Country Summary (€)'!C1047315)-1,FALSE())</f>
        <v>0</v>
      </c>
      <c r="BE1047305" s="5" t="str">
        <f aca="false">IF(AND(AG1047305=1,D1047305="Military",H1047305&lt;&gt;"Not given")=TRUE(),IF(SUMIFS(#REF!,#REF!,A1047305)&gt;0,ABS((SUMIFS(#REF!,#REF!,A1047305)/VLOOKUP("USD",'[1]Exchange Rates'!B$1:C$1048576,2,0)))/S1047305,"."),".")</f>
        <v>.</v>
      </c>
      <c r="BF1047305" s="1" t="str">
        <f aca="false">IF(AND(AG1047305=1,D1047305="Military",H1047305&lt;&gt;"Not given")=TRUE(),IF(SUMIFS(#REF!,#REF!,A1047305)&gt;0,IF((ABS((SUMIFS(#REF!,#REF!,A1047305)/VLOOKUP("USD",'[1]Exchange Rates'!B$1:C$1048576,2,0)))/S1047305)&gt;1,(SUMIFS(#REF!,#REF!,A1047305)-S1047305)/S1047305,(S1047305-SUMIFS(#REF!,#REF!,A1047305))/SUMIFS(#REF!,#REF!,A1047305)),"."),".")</f>
        <v>.</v>
      </c>
      <c r="BG1047305" s="37"/>
      <c r="BH1047305" s="37"/>
      <c r="BI1047305" s="37"/>
      <c r="BJ1047305" s="37"/>
      <c r="BK1047305" s="37"/>
      <c r="BL1047305" s="37"/>
      <c r="BM1047305" s="37"/>
      <c r="BN1047305" s="37"/>
      <c r="BO1047305" s="37"/>
      <c r="BP1047305" s="37"/>
      <c r="BQ1047305" s="37"/>
      <c r="BR1047305" s="37"/>
      <c r="BS1047305" s="37"/>
      <c r="BT1047305" s="37"/>
      <c r="BU1047305" s="37"/>
      <c r="BV1047305" s="37"/>
      <c r="BW1047305" s="37"/>
      <c r="BX1047305" s="37"/>
    </row>
    <row r="1047306" customFormat="false" ht="15.75" hidden="false" customHeight="true" outlineLevel="0" collapsed="false">
      <c r="A1047306" s="37" t="s">
        <v>479</v>
      </c>
      <c r="B1047306" s="37" t="s">
        <v>57</v>
      </c>
      <c r="C1047306" s="92" t="n">
        <v>45067</v>
      </c>
      <c r="D1047306" s="37" t="s">
        <v>105</v>
      </c>
      <c r="E1047306" s="37" t="s">
        <v>370</v>
      </c>
      <c r="F1047306" s="37" t="s">
        <v>531</v>
      </c>
      <c r="G1047306" s="5" t="s">
        <v>61</v>
      </c>
      <c r="H1047306" s="39" t="n">
        <v>375000000</v>
      </c>
      <c r="I1047306" s="37" t="s">
        <v>239</v>
      </c>
      <c r="J1047306" s="7" t="str">
        <f aca="false">VLOOKUP($I1047306,'[1]Price List, Weapons &amp; Items'!B$1:C$1048576,2,0)</f>
        <v>Ammunition for heavy weapon</v>
      </c>
      <c r="K1047306" s="7" t="str">
        <f aca="false">IF(I1047306=".",I1047306,VLOOKUP($I1047306,'[1]Price List, Weapons &amp; Items'!B$1:D$1048576,3,0))</f>
        <v>105mm howitzer ammunition</v>
      </c>
      <c r="L1047306" s="8" t="n">
        <f aca="false">VLOOKUP(I1047306,'[1]Price List, Weapons &amp; Items'!B$1:E$1048576,4,0)</f>
        <v>0</v>
      </c>
      <c r="M1047306" s="9" t="n">
        <v>22000</v>
      </c>
      <c r="N1047306" s="9" t="s">
        <v>166</v>
      </c>
      <c r="O1047306" s="9" t="n">
        <f aca="false">VLOOKUP($I1047306,'[1]Price List, Weapons &amp; Items'!B$1:G$1048576,6,0)</f>
        <v>400</v>
      </c>
      <c r="P1047306" s="6" t="str">
        <f aca="false">IF(TYPE(M1047306)=1,IF(TYPE(O1047306)=1,M1047306*O1047306,"No price"),".")</f>
        <v>No price</v>
      </c>
      <c r="Q1047306" s="6" t="str">
        <f aca="false">IF(TYPE(N1047306)=1,IF(TYPE(O1047306)=1,N1047306*O1047306,"No price"),".")</f>
        <v>.</v>
      </c>
      <c r="R1047306" s="6" t="str">
        <f aca="false">IF(AG1047306=1,IF(H1047306&lt;&gt;"Not given",H1047306,IF(TYPE(H1047306)=2,IF(SUMIFS(#REF!,#REF!,A1047306)&gt;0,SUMIFS(#REF!,#REF!,A1047306),"."),"Format error")),"")</f>
        <v/>
      </c>
      <c r="S1047306" s="6" t="str">
        <f aca="false">IF(AND(AG1047306=1,R1047306&lt;&gt;".")=TRUE(),R1047306/VLOOKUP(G1047306,'[1]Exchange Rates'!B$1:C$1048576,2,0),IF(R1047306=".",".",""))</f>
        <v/>
      </c>
      <c r="T1047306" s="6" t="str">
        <f aca="false">IF(AG1047306=1,IF(AI1047306="Value is not given at all",".",IF(AI1047306="Value is given by the source",S1047306,IF(AI1047306="Value is calculated with prices",(IF(SUMIFS(#REF!,#REF!,A1047306)&gt;0,SUMIFS(#REF!,#REF!,A1047306),"."))/VLOOKUP("USD",'[1]Exchange Rates'!B$1:C$1048576,2,0),"Error with coding"))),"")</f>
        <v/>
      </c>
      <c r="U1047306" s="43" t="s">
        <v>63</v>
      </c>
      <c r="V1047306" s="34" t="s">
        <v>532</v>
      </c>
      <c r="W1047306" s="34" t="s">
        <v>513</v>
      </c>
      <c r="X1047306" s="37" t="s">
        <v>62</v>
      </c>
      <c r="Y1047306" s="37" t="s">
        <v>62</v>
      </c>
      <c r="Z1047306" s="43" t="n">
        <v>0</v>
      </c>
      <c r="AA1047306" s="43" t="n">
        <v>1</v>
      </c>
      <c r="AB1047306" s="5" t="n">
        <f aca="false">IF(AND(D1047306="Humanitarian", AE1047306&lt;&gt;"."), 1, 0)</f>
        <v>0</v>
      </c>
      <c r="AC1047306" s="5" t="n">
        <f aca="false">IF(OR(M1047306="undisclosed", M1047306="."), 0, IF(M1047306=N1047306, 1, 0))</f>
        <v>0</v>
      </c>
      <c r="AD1047306" s="5" t="n">
        <v>0</v>
      </c>
      <c r="AE1047306" s="37" t="s">
        <v>62</v>
      </c>
      <c r="AF1047306" s="12" t="str">
        <f aca="false">""</f>
        <v/>
      </c>
      <c r="AG1047306" s="36" t="n">
        <v>0</v>
      </c>
      <c r="AH1047306" s="43" t="s">
        <v>66</v>
      </c>
      <c r="AI1047306" s="43" t="s">
        <v>67</v>
      </c>
      <c r="AJ1047306" s="36" t="n">
        <v>1</v>
      </c>
      <c r="AK1047306" s="36" t="n">
        <v>17</v>
      </c>
      <c r="AL1047306" s="36" t="n">
        <v>0</v>
      </c>
      <c r="AM1047306" s="36" t="n">
        <f aca="false">IF(OR(AN1047306="2022-2023",AN1047306=2022), 1, 0)</f>
        <v>1</v>
      </c>
      <c r="AN1047306" s="36" t="s">
        <v>68</v>
      </c>
      <c r="AO1047306" s="36" t="n">
        <f aca="false">VLOOKUP($I1047306,'[1]Price List, Weapons &amp; Items'!B$1:F$1048576,5,0)</f>
        <v>0</v>
      </c>
      <c r="AP1047306" s="36" t="n">
        <f aca="false">IF(AND(AO1047306=1,M1047306="undisclosed")=TRUE(),1,0)</f>
        <v>0</v>
      </c>
      <c r="AQ1047306" s="36" t="n">
        <f aca="false">IF(AND(AO1047306=1,N1047306="undisclosed")=TRUE(),1,0)</f>
        <v>0</v>
      </c>
      <c r="AR1047306" s="36" t="n">
        <f aca="false">IFERROR(IF(SEARCH("ammuni",I1047306,1)&gt;0,1,0),0)</f>
        <v>0</v>
      </c>
      <c r="AS1047306" s="5" t="str">
        <f aca="false">VLOOKUP($I1047306,'[1]Price List, Weapons &amp; Items'!B$1:L$1048576,COLUMN('[1]Price List, Weapons &amp; Items'!$J$11)-1,0)</f>
        <v>Military media (incl. websites)</v>
      </c>
      <c r="AT1047306" s="5" t="str">
        <f aca="false">IF(I1047306=".",".",VLOOKUP($I1047306,'[1]Price List, Weapons &amp; Items'!B$1:J$1048576,3,0))</f>
        <v>105mm howitzer ammunition</v>
      </c>
      <c r="AU1047306" s="13" t="str">
        <f aca="true">IF(AG1047306=1,(OFFSET(I1047306,0,0,COUNTIF(#REF!,A1047306),1)),"")</f>
        <v/>
      </c>
      <c r="AV1047306" s="5" t="n">
        <f aca="false">VLOOKUP($I1047306,'[1]Price List, Weapons &amp; Items'!B$1:L$1048576,COLUMN('[1]Price List, Weapons &amp; Items'!$L$11)-1,0)</f>
        <v>0</v>
      </c>
      <c r="AW1047306" s="5" t="n">
        <f aca="false">IF(U1047306="Yes",1,0)</f>
        <v>1</v>
      </c>
      <c r="AX1047306" s="5" t="n">
        <f aca="false">IF(D1047306="Military",IF(OR(IFERROR(SEARCH("equipment",E1047306,1),0)&gt;0,IFERROR(SEARCH("weapons",E1047306,1),0)&gt;0),1,0),0)</f>
        <v>1</v>
      </c>
      <c r="AY1047306" s="5" t="str">
        <f aca="false">IFERROR(IF(VALUE(TEXT(C1047306,"mm"))=IF(AK1047306&gt;12,AK1047306-12,AK1047306),".",IF(TEXT(C1047306,"mm")="01",".",1)),"Value is not in date format")</f>
        <v>.</v>
      </c>
      <c r="AZ1047306" s="5" t="str">
        <f aca="false">IF(AND(A1047306=A1047305,C1047306=C1047305)=TRUE(),IF(F1047306=F1047305,".","1"),".")</f>
        <v>.</v>
      </c>
      <c r="BA1047306" s="5" t="str">
        <f aca="false">IF(AND(_xlfn.ISFORMULA(R1047306),_xlfn.ISFORMULA(S1047306),_xlfn.ISFORMULA(T1047306))=TRUE(),".",1)</f>
        <v>.</v>
      </c>
      <c r="BB1047306" s="5" t="str">
        <f aca="false">IF(T1047306&lt;&gt;".",IF(T1047306&gt;S1047306,1,"."),".")</f>
        <v>.</v>
      </c>
      <c r="BC1047306" s="5" t="n">
        <f aca="false">IFERROR(VLOOKUP(B1047306,'[1]Share, Heavy Weapons to Ukraine'!B$1:AA$1048576,COLUMN('[1]Share, Heavy Weapons to Ukraine'!C1047315)-1,0),0)</f>
        <v>1</v>
      </c>
      <c r="BD1047306" s="5" t="n">
        <f aca="false">VLOOKUP(Sheet1!B1047306,'[1]Country Summary (€)'!B$1:F$1048576,COLUMN('[1]Country Summary (€)'!C1047316)-1,FALSE())</f>
        <v>0</v>
      </c>
      <c r="BE1047306" s="5" t="str">
        <f aca="false">IF(AND(AG1047306=1,D1047306="Military",H1047306&lt;&gt;"Not given")=TRUE(),IF(SUMIFS(#REF!,#REF!,A1047306)&gt;0,ABS((SUMIFS(#REF!,#REF!,A1047306)/VLOOKUP("USD",'[1]Exchange Rates'!B$1:C$1048576,2,0)))/S1047306,"."),".")</f>
        <v>.</v>
      </c>
      <c r="BF1047306" s="1" t="str">
        <f aca="false">IF(AND(AG1047306=1,D1047306="Military",H1047306&lt;&gt;"Not given")=TRUE(),IF(SUMIFS(#REF!,#REF!,A1047306)&gt;0,IF((ABS((SUMIFS(#REF!,#REF!,A1047306)/VLOOKUP("USD",'[1]Exchange Rates'!B$1:C$1048576,2,0)))/S1047306)&gt;1,(SUMIFS(#REF!,#REF!,A1047306)-S1047306)/S1047306,(S1047306-SUMIFS(#REF!,#REF!,A1047306))/SUMIFS(#REF!,#REF!,A1047306)),"."),".")</f>
        <v>.</v>
      </c>
      <c r="BG1047306" s="37"/>
      <c r="BH1047306" s="37"/>
      <c r="BI1047306" s="37"/>
      <c r="BJ1047306" s="37"/>
      <c r="BK1047306" s="37"/>
      <c r="BL1047306" s="37"/>
      <c r="BM1047306" s="37"/>
      <c r="BN1047306" s="37"/>
      <c r="BO1047306" s="37"/>
      <c r="BP1047306" s="37"/>
      <c r="BQ1047306" s="37"/>
      <c r="BR1047306" s="37"/>
      <c r="BS1047306" s="37"/>
      <c r="BT1047306" s="37"/>
      <c r="BU1047306" s="37"/>
      <c r="BV1047306" s="37"/>
      <c r="BW1047306" s="37"/>
      <c r="BX1047306" s="37"/>
    </row>
    <row r="1047307" customFormat="false" ht="15.75" hidden="false" customHeight="true" outlineLevel="0" collapsed="false">
      <c r="A1047307" s="37" t="s">
        <v>479</v>
      </c>
      <c r="B1047307" s="37" t="s">
        <v>57</v>
      </c>
      <c r="C1047307" s="92" t="n">
        <v>45067</v>
      </c>
      <c r="D1047307" s="37" t="s">
        <v>105</v>
      </c>
      <c r="E1047307" s="37" t="s">
        <v>370</v>
      </c>
      <c r="F1047307" s="37" t="s">
        <v>531</v>
      </c>
      <c r="G1047307" s="5" t="s">
        <v>61</v>
      </c>
      <c r="H1047307" s="39" t="n">
        <v>375000000</v>
      </c>
      <c r="I1047307" s="37" t="s">
        <v>307</v>
      </c>
      <c r="J1047307" s="7" t="str">
        <f aca="false">VLOOKUP($I1047307,'[1]Price List, Weapons &amp; Items'!B$1:C$1048576,2,0)</f>
        <v>Ammunition for heavy weapon</v>
      </c>
      <c r="K1047307" s="7" t="str">
        <f aca="false">IF(I1047307=".",I1047307,VLOOKUP($I1047307,'[1]Price List, Weapons &amp; Items'!B$1:D$1048576,3,0))</f>
        <v>missile</v>
      </c>
      <c r="L1047307" s="8" t="n">
        <f aca="false">VLOOKUP(I1047307,'[1]Price List, Weapons &amp; Items'!B$1:E$1048576,4,0)</f>
        <v>0</v>
      </c>
      <c r="M1047307" s="9" t="n">
        <v>975</v>
      </c>
      <c r="N1047307" s="9" t="s">
        <v>166</v>
      </c>
      <c r="O1047307" s="9" t="n">
        <f aca="false">VLOOKUP($I1047307,'[1]Price List, Weapons &amp; Items'!B$1:G$1048576,6,0)</f>
        <v>9000</v>
      </c>
      <c r="P1047307" s="6" t="str">
        <f aca="false">IF(TYPE(M1047307)=1,IF(TYPE(O1047307)=1,M1047307*O1047307,"No price"),".")</f>
        <v>No price</v>
      </c>
      <c r="Q1047307" s="6" t="str">
        <f aca="false">IF(TYPE(N1047307)=1,IF(TYPE(O1047307)=1,N1047307*O1047307,"No price"),".")</f>
        <v>.</v>
      </c>
      <c r="R1047307" s="6" t="str">
        <f aca="false">IF(AG1047307=1,IF(H1047307&lt;&gt;"Not given",H1047307,IF(TYPE(H1047307)=2,IF(SUMIFS(#REF!,#REF!,A1047307)&gt;0,SUMIFS(#REF!,#REF!,A1047307),"."),"Format error")),"")</f>
        <v/>
      </c>
      <c r="S1047307" s="6" t="str">
        <f aca="false">IF(AND(AG1047307=1,R1047307&lt;&gt;".")=TRUE(),R1047307/VLOOKUP(G1047307,'[1]Exchange Rates'!B$1:C$1048576,2,0),IF(R1047307=".",".",""))</f>
        <v/>
      </c>
      <c r="T1047307" s="6" t="str">
        <f aca="false">IF(AG1047307=1,IF(AI1047307="Value is not given at all",".",IF(AI1047307="Value is given by the source",S1047307,IF(AI1047307="Value is calculated with prices",(IF(SUMIFS(#REF!,#REF!,A1047307)&gt;0,SUMIFS(#REF!,#REF!,A1047307),"."))/VLOOKUP("USD",'[1]Exchange Rates'!B$1:C$1048576,2,0),"Error with coding"))),"")</f>
        <v/>
      </c>
      <c r="U1047307" s="43" t="s">
        <v>63</v>
      </c>
      <c r="V1047307" s="34" t="s">
        <v>532</v>
      </c>
      <c r="W1047307" s="34" t="s">
        <v>513</v>
      </c>
      <c r="X1047307" s="37" t="s">
        <v>62</v>
      </c>
      <c r="Y1047307" s="37" t="s">
        <v>62</v>
      </c>
      <c r="Z1047307" s="43" t="n">
        <v>0</v>
      </c>
      <c r="AA1047307" s="43" t="n">
        <v>1</v>
      </c>
      <c r="AB1047307" s="5" t="n">
        <f aca="false">IF(AND(D1047307="Humanitarian", AE1047307&lt;&gt;"."), 1, 0)</f>
        <v>0</v>
      </c>
      <c r="AC1047307" s="5" t="n">
        <f aca="false">IF(OR(M1047307="undisclosed", M1047307="."), 0, IF(M1047307=N1047307, 1, 0))</f>
        <v>0</v>
      </c>
      <c r="AD1047307" s="5" t="n">
        <v>0</v>
      </c>
      <c r="AE1047307" s="37" t="s">
        <v>62</v>
      </c>
      <c r="AF1047307" s="12" t="str">
        <f aca="false">""</f>
        <v/>
      </c>
      <c r="AG1047307" s="36" t="n">
        <v>0</v>
      </c>
      <c r="AH1047307" s="43" t="s">
        <v>66</v>
      </c>
      <c r="AI1047307" s="43" t="s">
        <v>67</v>
      </c>
      <c r="AJ1047307" s="36" t="n">
        <v>1</v>
      </c>
      <c r="AK1047307" s="36" t="n">
        <v>17</v>
      </c>
      <c r="AL1047307" s="36" t="n">
        <v>0</v>
      </c>
      <c r="AM1047307" s="36" t="n">
        <f aca="false">IF(OR(AN1047307="2022-2023",AN1047307=2022), 1, 0)</f>
        <v>1</v>
      </c>
      <c r="AN1047307" s="36" t="s">
        <v>68</v>
      </c>
      <c r="AO1047307" s="36" t="n">
        <f aca="false">VLOOKUP($I1047307,'[1]Price List, Weapons &amp; Items'!B$1:F$1048576,5,0)</f>
        <v>0</v>
      </c>
      <c r="AP1047307" s="36" t="n">
        <f aca="false">IF(AND(AO1047307=1,M1047307="undisclosed")=TRUE(),1,0)</f>
        <v>0</v>
      </c>
      <c r="AQ1047307" s="36" t="n">
        <f aca="false">IF(AND(AO1047307=1,N1047307="undisclosed")=TRUE(),1,0)</f>
        <v>0</v>
      </c>
      <c r="AR1047307" s="36" t="n">
        <f aca="false">IFERROR(IF(SEARCH("ammuni",I1047307,1)&gt;0,1,0),0)</f>
        <v>0</v>
      </c>
      <c r="AS1047307" s="5" t="str">
        <f aca="false">VLOOKUP($I1047307,'[1]Price List, Weapons &amp; Items'!B$1:L$1048576,COLUMN('[1]Price List, Weapons &amp; Items'!$J$11)-1,0)</f>
        <v>Media reports (incl. social media)</v>
      </c>
      <c r="AT1047307" s="5" t="str">
        <f aca="false">IF(I1047307=".",".",VLOOKUP($I1047307,'[1]Price List, Weapons &amp; Items'!B$1:J$1048576,3,0))</f>
        <v>missile</v>
      </c>
      <c r="AU1047307" s="13" t="str">
        <f aca="true">IF(AG1047307=1,(OFFSET(I1047307,0,0,COUNTIF(#REF!,A1047307),1)),"")</f>
        <v/>
      </c>
      <c r="AV1047307" s="5" t="n">
        <f aca="false">VLOOKUP($I1047307,'[1]Price List, Weapons &amp; Items'!B$1:L$1048576,COLUMN('[1]Price List, Weapons &amp; Items'!$L$11)-1,0)</f>
        <v>0</v>
      </c>
      <c r="AW1047307" s="5" t="n">
        <f aca="false">IF(U1047307="Yes",1,0)</f>
        <v>1</v>
      </c>
      <c r="AX1047307" s="5" t="n">
        <f aca="false">IF(D1047307="Military",IF(OR(IFERROR(SEARCH("equipment",E1047307,1),0)&gt;0,IFERROR(SEARCH("weapons",E1047307,1),0)&gt;0),1,0),0)</f>
        <v>1</v>
      </c>
      <c r="AY1047307" s="5" t="str">
        <f aca="false">IFERROR(IF(VALUE(TEXT(C1047307,"mm"))=IF(AK1047307&gt;12,AK1047307-12,AK1047307),".",IF(TEXT(C1047307,"mm")="01",".",1)),"Value is not in date format")</f>
        <v>.</v>
      </c>
      <c r="AZ1047307" s="5" t="str">
        <f aca="false">IF(AND(A1047307=A1047306,C1047307=C1047306)=TRUE(),IF(F1047307=F1047306,".","1"),".")</f>
        <v>.</v>
      </c>
      <c r="BA1047307" s="5" t="str">
        <f aca="false">IF(AND(_xlfn.ISFORMULA(R1047307),_xlfn.ISFORMULA(S1047307),_xlfn.ISFORMULA(T1047307))=TRUE(),".",1)</f>
        <v>.</v>
      </c>
      <c r="BB1047307" s="5" t="str">
        <f aca="false">IF(T1047307&lt;&gt;".",IF(T1047307&gt;S1047307,1,"."),".")</f>
        <v>.</v>
      </c>
      <c r="BC1047307" s="5" t="n">
        <f aca="false">IFERROR(VLOOKUP(B1047307,'[1]Share, Heavy Weapons to Ukraine'!B$1:AA$1048576,COLUMN('[1]Share, Heavy Weapons to Ukraine'!C1047316)-1,0),0)</f>
        <v>1</v>
      </c>
      <c r="BD1047307" s="5" t="n">
        <f aca="false">VLOOKUP(Sheet1!B1047307,'[1]Country Summary (€)'!B$1:F$1048576,COLUMN('[1]Country Summary (€)'!C1047317)-1,FALSE())</f>
        <v>0</v>
      </c>
      <c r="BE1047307" s="5" t="str">
        <f aca="false">IF(AND(AG1047307=1,D1047307="Military",H1047307&lt;&gt;"Not given")=TRUE(),IF(SUMIFS(#REF!,#REF!,A1047307)&gt;0,ABS((SUMIFS(#REF!,#REF!,A1047307)/VLOOKUP("USD",'[1]Exchange Rates'!B$1:C$1048576,2,0)))/S1047307,"."),".")</f>
        <v>.</v>
      </c>
      <c r="BF1047307" s="1" t="str">
        <f aca="false">IF(AND(AG1047307=1,D1047307="Military",H1047307&lt;&gt;"Not given")=TRUE(),IF(SUMIFS(#REF!,#REF!,A1047307)&gt;0,IF((ABS((SUMIFS(#REF!,#REF!,A1047307)/VLOOKUP("USD",'[1]Exchange Rates'!B$1:C$1048576,2,0)))/S1047307)&gt;1,(SUMIFS(#REF!,#REF!,A1047307)-S1047307)/S1047307,(S1047307-SUMIFS(#REF!,#REF!,A1047307))/SUMIFS(#REF!,#REF!,A1047307)),"."),".")</f>
        <v>.</v>
      </c>
      <c r="BG1047307" s="37"/>
      <c r="BH1047307" s="37"/>
      <c r="BI1047307" s="37"/>
      <c r="BJ1047307" s="37"/>
      <c r="BK1047307" s="37"/>
      <c r="BL1047307" s="37"/>
      <c r="BM1047307" s="37"/>
      <c r="BN1047307" s="37"/>
      <c r="BO1047307" s="37"/>
      <c r="BP1047307" s="37"/>
      <c r="BQ1047307" s="37"/>
      <c r="BR1047307" s="37"/>
      <c r="BS1047307" s="37"/>
      <c r="BT1047307" s="37"/>
      <c r="BU1047307" s="37"/>
      <c r="BV1047307" s="37"/>
      <c r="BW1047307" s="37"/>
      <c r="BX1047307" s="37"/>
    </row>
    <row r="1047308" customFormat="false" ht="15.75" hidden="false" customHeight="true" outlineLevel="0" collapsed="false">
      <c r="A1047308" s="37" t="s">
        <v>479</v>
      </c>
      <c r="B1047308" s="37" t="s">
        <v>57</v>
      </c>
      <c r="C1047308" s="92" t="n">
        <v>45067</v>
      </c>
      <c r="D1047308" s="37" t="s">
        <v>105</v>
      </c>
      <c r="E1047308" s="37" t="s">
        <v>370</v>
      </c>
      <c r="F1047308" s="37" t="s">
        <v>531</v>
      </c>
      <c r="G1047308" s="5" t="s">
        <v>61</v>
      </c>
      <c r="H1047308" s="39" t="n">
        <v>375000000</v>
      </c>
      <c r="I1047308" s="37" t="s">
        <v>309</v>
      </c>
      <c r="J1047308" s="7" t="str">
        <f aca="false">VLOOKUP($I1047308,'[1]Price List, Weapons &amp; Items'!B$1:C$1048576,2,0)</f>
        <v>Portable defence system</v>
      </c>
      <c r="K1047308" s="7" t="str">
        <f aca="false">IF(I1047308=".",I1047308,VLOOKUP($I1047308,'[1]Price List, Weapons &amp; Items'!B$1:D$1048576,3,0))</f>
        <v>Light Anti-armor Weapon (LAW)</v>
      </c>
      <c r="L1047308" s="8" t="n">
        <f aca="false">VLOOKUP(I1047308,'[1]Price List, Weapons &amp; Items'!B$1:E$1048576,4,0)</f>
        <v>0</v>
      </c>
      <c r="M1047308" s="9" t="n">
        <v>1000</v>
      </c>
      <c r="N1047308" s="9" t="s">
        <v>166</v>
      </c>
      <c r="O1047308" s="9" t="n">
        <f aca="false">VLOOKUP($I1047308,'[1]Price List, Weapons &amp; Items'!B$1:G$1048576,6,0)</f>
        <v>246216</v>
      </c>
      <c r="P1047308" s="6" t="str">
        <f aca="false">IF(TYPE(M1047308)=1,IF(TYPE(O1047308)=1,M1047308*O1047308,"No price"),".")</f>
        <v>No price</v>
      </c>
      <c r="Q1047308" s="6" t="str">
        <f aca="false">IF(TYPE(N1047308)=1,IF(TYPE(O1047308)=1,N1047308*O1047308,"No price"),".")</f>
        <v>.</v>
      </c>
      <c r="R1047308" s="6" t="str">
        <f aca="false">IF(AG1047308=1,IF(H1047308&lt;&gt;"Not given",H1047308,IF(TYPE(H1047308)=2,IF(SUMIFS(#REF!,#REF!,A1047308)&gt;0,SUMIFS(#REF!,#REF!,A1047308),"."),"Format error")),"")</f>
        <v/>
      </c>
      <c r="S1047308" s="6" t="str">
        <f aca="false">IF(AND(AG1047308=1,R1047308&lt;&gt;".")=TRUE(),R1047308/VLOOKUP(G1047308,'[1]Exchange Rates'!B$1:C$1048576,2,0),IF(R1047308=".",".",""))</f>
        <v/>
      </c>
      <c r="T1047308" s="6" t="str">
        <f aca="false">IF(AG1047308=1,IF(AI1047308="Value is not given at all",".",IF(AI1047308="Value is given by the source",S1047308,IF(AI1047308="Value is calculated with prices",(IF(SUMIFS(#REF!,#REF!,A1047308)&gt;0,SUMIFS(#REF!,#REF!,A1047308),"."))/VLOOKUP("USD",'[1]Exchange Rates'!B$1:C$1048576,2,0),"Error with coding"))),"")</f>
        <v/>
      </c>
      <c r="U1047308" s="43" t="s">
        <v>63</v>
      </c>
      <c r="V1047308" s="34" t="s">
        <v>532</v>
      </c>
      <c r="W1047308" s="34" t="s">
        <v>513</v>
      </c>
      <c r="X1047308" s="37" t="s">
        <v>62</v>
      </c>
      <c r="Y1047308" s="37" t="s">
        <v>62</v>
      </c>
      <c r="Z1047308" s="43" t="n">
        <v>0</v>
      </c>
      <c r="AA1047308" s="43" t="n">
        <v>1</v>
      </c>
      <c r="AB1047308" s="5" t="n">
        <f aca="false">IF(AND(D1047308="Humanitarian", AE1047308&lt;&gt;"."), 1, 0)</f>
        <v>0</v>
      </c>
      <c r="AC1047308" s="5" t="n">
        <f aca="false">IF(OR(M1047308="undisclosed", M1047308="."), 0, IF(M1047308=N1047308, 1, 0))</f>
        <v>0</v>
      </c>
      <c r="AD1047308" s="5" t="n">
        <v>0</v>
      </c>
      <c r="AE1047308" s="37" t="s">
        <v>62</v>
      </c>
      <c r="AF1047308" s="12" t="str">
        <f aca="false">""</f>
        <v/>
      </c>
      <c r="AG1047308" s="36" t="n">
        <v>0</v>
      </c>
      <c r="AH1047308" s="43" t="s">
        <v>66</v>
      </c>
      <c r="AI1047308" s="43" t="s">
        <v>67</v>
      </c>
      <c r="AJ1047308" s="36" t="n">
        <v>1</v>
      </c>
      <c r="AK1047308" s="36" t="n">
        <v>17</v>
      </c>
      <c r="AL1047308" s="36" t="n">
        <v>0</v>
      </c>
      <c r="AM1047308" s="36" t="n">
        <f aca="false">IF(OR(AN1047308="2022-2023",AN1047308=2022), 1, 0)</f>
        <v>1</v>
      </c>
      <c r="AN1047308" s="36" t="s">
        <v>68</v>
      </c>
      <c r="AO1047308" s="36" t="n">
        <f aca="false">VLOOKUP($I1047308,'[1]Price List, Weapons &amp; Items'!B$1:F$1048576,5,0)</f>
        <v>0</v>
      </c>
      <c r="AP1047308" s="36" t="n">
        <f aca="false">IF(AND(AO1047308=1,M1047308="undisclosed")=TRUE(),1,0)</f>
        <v>0</v>
      </c>
      <c r="AQ1047308" s="36" t="n">
        <f aca="false">IF(AND(AO1047308=1,N1047308="undisclosed")=TRUE(),1,0)</f>
        <v>0</v>
      </c>
      <c r="AR1047308" s="36" t="n">
        <f aca="false">IFERROR(IF(SEARCH("ammuni",I1047308,1)&gt;0,1,0),0)</f>
        <v>0</v>
      </c>
      <c r="AS1047308" s="5" t="str">
        <f aca="false">VLOOKUP($I1047308,'[1]Price List, Weapons &amp; Items'!B$1:L$1048576,COLUMN('[1]Price List, Weapons &amp; Items'!$J$11)-1,0)</f>
        <v>Government information</v>
      </c>
      <c r="AT1047308" s="5" t="str">
        <f aca="false">IF(I1047308=".",".",VLOOKUP($I1047308,'[1]Price List, Weapons &amp; Items'!B$1:J$1048576,3,0))</f>
        <v>Light Anti-armor Weapon (LAW)</v>
      </c>
      <c r="AU1047308" s="13" t="str">
        <f aca="true">IF(AG1047308=1,(OFFSET(I1047308,0,0,COUNTIF(#REF!,A1047308),1)),"")</f>
        <v/>
      </c>
      <c r="AV1047308" s="5" t="n">
        <f aca="false">VLOOKUP($I1047308,'[1]Price List, Weapons &amp; Items'!B$1:L$1048576,COLUMN('[1]Price List, Weapons &amp; Items'!$L$11)-1,0)</f>
        <v>0</v>
      </c>
      <c r="AW1047308" s="5" t="n">
        <f aca="false">IF(U1047308="Yes",1,0)</f>
        <v>1</v>
      </c>
      <c r="AX1047308" s="5" t="n">
        <f aca="false">IF(D1047308="Military",IF(OR(IFERROR(SEARCH("equipment",E1047308,1),0)&gt;0,IFERROR(SEARCH("weapons",E1047308,1),0)&gt;0),1,0),0)</f>
        <v>1</v>
      </c>
      <c r="AY1047308" s="5" t="str">
        <f aca="false">IFERROR(IF(VALUE(TEXT(C1047308,"mm"))=IF(AK1047308&gt;12,AK1047308-12,AK1047308),".",IF(TEXT(C1047308,"mm")="01",".",1)),"Value is not in date format")</f>
        <v>.</v>
      </c>
      <c r="AZ1047308" s="5" t="str">
        <f aca="false">IF(AND(A1047308=A1047307,C1047308=C1047307)=TRUE(),IF(F1047308=F1047307,".","1"),".")</f>
        <v>.</v>
      </c>
      <c r="BA1047308" s="5" t="str">
        <f aca="false">IF(AND(_xlfn.ISFORMULA(R1047308),_xlfn.ISFORMULA(S1047308),_xlfn.ISFORMULA(T1047308))=TRUE(),".",1)</f>
        <v>.</v>
      </c>
      <c r="BB1047308" s="5" t="str">
        <f aca="false">IF(T1047308&lt;&gt;".",IF(T1047308&gt;S1047308,1,"."),".")</f>
        <v>.</v>
      </c>
      <c r="BC1047308" s="5" t="n">
        <f aca="false">IFERROR(VLOOKUP(B1047308,'[1]Share, Heavy Weapons to Ukraine'!B$1:AA$1048576,COLUMN('[1]Share, Heavy Weapons to Ukraine'!C1047317)-1,0),0)</f>
        <v>1</v>
      </c>
      <c r="BD1047308" s="5" t="n">
        <f aca="false">VLOOKUP(Sheet1!B1047308,'[1]Country Summary (€)'!B$1:F$1048576,COLUMN('[1]Country Summary (€)'!C1047318)-1,FALSE())</f>
        <v>0</v>
      </c>
      <c r="BE1047308" s="5" t="str">
        <f aca="false">IF(AND(AG1047308=1,D1047308="Military",H1047308&lt;&gt;"Not given")=TRUE(),IF(SUMIFS(#REF!,#REF!,A1047308)&gt;0,ABS((SUMIFS(#REF!,#REF!,A1047308)/VLOOKUP("USD",'[1]Exchange Rates'!B$1:C$1048576,2,0)))/S1047308,"."),".")</f>
        <v>.</v>
      </c>
      <c r="BF1047308" s="1" t="str">
        <f aca="false">IF(AND(AG1047308=1,D1047308="Military",H1047308&lt;&gt;"Not given")=TRUE(),IF(SUMIFS(#REF!,#REF!,A1047308)&gt;0,IF((ABS((SUMIFS(#REF!,#REF!,A1047308)/VLOOKUP("USD",'[1]Exchange Rates'!B$1:C$1048576,2,0)))/S1047308)&gt;1,(SUMIFS(#REF!,#REF!,A1047308)-S1047308)/S1047308,(S1047308-SUMIFS(#REF!,#REF!,A1047308))/SUMIFS(#REF!,#REF!,A1047308)),"."),".")</f>
        <v>.</v>
      </c>
      <c r="BG1047308" s="37"/>
      <c r="BH1047308" s="37"/>
      <c r="BI1047308" s="37"/>
      <c r="BJ1047308" s="37"/>
      <c r="BK1047308" s="37"/>
      <c r="BL1047308" s="37"/>
      <c r="BM1047308" s="37"/>
      <c r="BN1047308" s="37"/>
      <c r="BO1047308" s="37"/>
      <c r="BP1047308" s="37"/>
      <c r="BQ1047308" s="37"/>
      <c r="BR1047308" s="37"/>
      <c r="BS1047308" s="37"/>
      <c r="BT1047308" s="37"/>
      <c r="BU1047308" s="37"/>
      <c r="BV1047308" s="37"/>
      <c r="BW1047308" s="37"/>
      <c r="BX1047308" s="37"/>
    </row>
    <row r="1047309" customFormat="false" ht="15.75" hidden="false" customHeight="true" outlineLevel="0" collapsed="false">
      <c r="A1047309" s="37" t="s">
        <v>479</v>
      </c>
      <c r="B1047309" s="37" t="s">
        <v>57</v>
      </c>
      <c r="C1047309" s="92" t="n">
        <v>45067</v>
      </c>
      <c r="D1047309" s="37" t="s">
        <v>105</v>
      </c>
      <c r="E1047309" s="37" t="s">
        <v>370</v>
      </c>
      <c r="F1047309" s="37" t="s">
        <v>531</v>
      </c>
      <c r="G1047309" s="5" t="s">
        <v>61</v>
      </c>
      <c r="H1047309" s="39" t="n">
        <v>375000000</v>
      </c>
      <c r="I1047309" s="37" t="s">
        <v>121</v>
      </c>
      <c r="J1047309" s="7" t="str">
        <f aca="false">VLOOKUP($I1047309,'[1]Price List, Weapons &amp; Items'!B$1:C$1048576,2,0)</f>
        <v>Portable defence system</v>
      </c>
      <c r="K1047309" s="7" t="str">
        <f aca="false">IF(I1047309=".",I1047309,VLOOKUP($I1047309,'[1]Price List, Weapons &amp; Items'!B$1:D$1048576,3,0))</f>
        <v>MANPADS</v>
      </c>
      <c r="L1047309" s="8" t="n">
        <f aca="false">VLOOKUP(I1047309,'[1]Price List, Weapons &amp; Items'!B$1:E$1048576,4,0)</f>
        <v>0</v>
      </c>
      <c r="M1047309" s="9" t="s">
        <v>166</v>
      </c>
      <c r="N1047309" s="9" t="s">
        <v>166</v>
      </c>
      <c r="O1047309" s="9" t="n">
        <f aca="false">VLOOKUP($I1047309,'[1]Price List, Weapons &amp; Items'!B$1:G$1048576,6,0)</f>
        <v>1480.64</v>
      </c>
      <c r="P1047309" s="6" t="str">
        <f aca="false">IF(TYPE(M1047309)=1,IF(TYPE(O1047309)=1,M1047309*O1047309,"No price"),".")</f>
        <v>.</v>
      </c>
      <c r="Q1047309" s="6" t="str">
        <f aca="false">IF(TYPE(N1047309)=1,IF(TYPE(O1047309)=1,N1047309*O1047309,"No price"),".")</f>
        <v>.</v>
      </c>
      <c r="R1047309" s="6" t="str">
        <f aca="false">IF(AG1047309=1,IF(H1047309&lt;&gt;"Not given",H1047309,IF(TYPE(H1047309)=2,IF(SUMIFS(#REF!,#REF!,A1047309)&gt;0,SUMIFS(#REF!,#REF!,A1047309),"."),"Format error")),"")</f>
        <v/>
      </c>
      <c r="S1047309" s="6" t="str">
        <f aca="false">IF(AND(AG1047309=1,R1047309&lt;&gt;".")=TRUE(),R1047309/VLOOKUP(G1047309,'[1]Exchange Rates'!B$1:C$1048576,2,0),IF(R1047309=".",".",""))</f>
        <v/>
      </c>
      <c r="T1047309" s="6" t="str">
        <f aca="false">IF(AG1047309=1,IF(AI1047309="Value is not given at all",".",IF(AI1047309="Value is given by the source",S1047309,IF(AI1047309="Value is calculated with prices",(IF(SUMIFS(#REF!,#REF!,A1047309)&gt;0,SUMIFS(#REF!,#REF!,A1047309),"."))/VLOOKUP("USD",'[1]Exchange Rates'!B$1:C$1048576,2,0),"Error with coding"))),"")</f>
        <v/>
      </c>
      <c r="U1047309" s="43" t="s">
        <v>63</v>
      </c>
      <c r="V1047309" s="34" t="s">
        <v>532</v>
      </c>
      <c r="W1047309" s="34" t="s">
        <v>513</v>
      </c>
      <c r="X1047309" s="37" t="s">
        <v>62</v>
      </c>
      <c r="Y1047309" s="37" t="s">
        <v>62</v>
      </c>
      <c r="Z1047309" s="43" t="n">
        <v>0</v>
      </c>
      <c r="AA1047309" s="43" t="n">
        <v>1</v>
      </c>
      <c r="AB1047309" s="5" t="n">
        <f aca="false">IF(AND(D1047309="Humanitarian", AE1047309&lt;&gt;"."), 1, 0)</f>
        <v>0</v>
      </c>
      <c r="AC1047309" s="5" t="n">
        <f aca="false">IF(OR(M1047309="undisclosed", M1047309="."), 0, IF(M1047309=N1047309, 1, 0))</f>
        <v>0</v>
      </c>
      <c r="AD1047309" s="5" t="n">
        <v>0</v>
      </c>
      <c r="AE1047309" s="37" t="s">
        <v>62</v>
      </c>
      <c r="AF1047309" s="12" t="str">
        <f aca="false">""</f>
        <v/>
      </c>
      <c r="AG1047309" s="36" t="n">
        <v>0</v>
      </c>
      <c r="AH1047309" s="43" t="s">
        <v>66</v>
      </c>
      <c r="AI1047309" s="43" t="s">
        <v>67</v>
      </c>
      <c r="AJ1047309" s="36" t="n">
        <v>1</v>
      </c>
      <c r="AK1047309" s="36" t="n">
        <v>17</v>
      </c>
      <c r="AL1047309" s="36" t="n">
        <v>0</v>
      </c>
      <c r="AM1047309" s="36" t="n">
        <f aca="false">IF(OR(AN1047309="2022-2023",AN1047309=2022), 1, 0)</f>
        <v>1</v>
      </c>
      <c r="AN1047309" s="36" t="s">
        <v>68</v>
      </c>
      <c r="AO1047309" s="36" t="n">
        <f aca="false">VLOOKUP($I1047309,'[1]Price List, Weapons &amp; Items'!B$1:F$1048576,5,0)</f>
        <v>0</v>
      </c>
      <c r="AP1047309" s="36" t="n">
        <f aca="false">IF(AND(AO1047309=1,M1047309="undisclosed")=TRUE(),1,0)</f>
        <v>0</v>
      </c>
      <c r="AQ1047309" s="36" t="n">
        <f aca="false">IF(AND(AO1047309=1,N1047309="undisclosed")=TRUE(),1,0)</f>
        <v>0</v>
      </c>
      <c r="AR1047309" s="36" t="n">
        <f aca="false">IFERROR(IF(SEARCH("ammuni",I1047309,1)&gt;0,1,0),0)</f>
        <v>0</v>
      </c>
      <c r="AS1047309" s="5" t="str">
        <f aca="false">VLOOKUP($I1047309,'[1]Price List, Weapons &amp; Items'!B$1:L$1048576,COLUMN('[1]Price List, Weapons &amp; Items'!$J$11)-1,0)</f>
        <v>Military media (incl. websites)</v>
      </c>
      <c r="AT1047309" s="5" t="str">
        <f aca="false">IF(I1047309=".",".",VLOOKUP($I1047309,'[1]Price List, Weapons &amp; Items'!B$1:J$1048576,3,0))</f>
        <v>MANPADS</v>
      </c>
      <c r="AU1047309" s="13" t="str">
        <f aca="true">IF(AG1047309=1,(OFFSET(I1047309,0,0,COUNTIF(#REF!,A1047309),1)),"")</f>
        <v/>
      </c>
      <c r="AV1047309" s="5" t="n">
        <f aca="false">VLOOKUP($I1047309,'[1]Price List, Weapons &amp; Items'!B$1:L$1048576,COLUMN('[1]Price List, Weapons &amp; Items'!$L$11)-1,0)</f>
        <v>0</v>
      </c>
      <c r="AW1047309" s="5" t="n">
        <f aca="false">IF(U1047309="Yes",1,0)</f>
        <v>1</v>
      </c>
      <c r="AX1047309" s="5" t="n">
        <f aca="false">IF(D1047309="Military",IF(OR(IFERROR(SEARCH("equipment",E1047309,1),0)&gt;0,IFERROR(SEARCH("weapons",E1047309,1),0)&gt;0),1,0),0)</f>
        <v>1</v>
      </c>
      <c r="AY1047309" s="5" t="str">
        <f aca="false">IFERROR(IF(VALUE(TEXT(C1047309,"mm"))=IF(AK1047309&gt;12,AK1047309-12,AK1047309),".",IF(TEXT(C1047309,"mm")="01",".",1)),"Value is not in date format")</f>
        <v>.</v>
      </c>
      <c r="AZ1047309" s="5" t="str">
        <f aca="false">IF(AND(A1047309=A1047308,C1047309=C1047308)=TRUE(),IF(F1047309=F1047308,".","1"),".")</f>
        <v>.</v>
      </c>
      <c r="BA1047309" s="5" t="str">
        <f aca="false">IF(AND(_xlfn.ISFORMULA(R1047309),_xlfn.ISFORMULA(S1047309),_xlfn.ISFORMULA(T1047309))=TRUE(),".",1)</f>
        <v>.</v>
      </c>
      <c r="BB1047309" s="5" t="str">
        <f aca="false">IF(T1047309&lt;&gt;".",IF(T1047309&gt;S1047309,1,"."),".")</f>
        <v>.</v>
      </c>
      <c r="BC1047309" s="5" t="n">
        <f aca="false">IFERROR(VLOOKUP(B1047309,'[1]Share, Heavy Weapons to Ukraine'!B$1:AA$1048576,COLUMN('[1]Share, Heavy Weapons to Ukraine'!C1047318)-1,0),0)</f>
        <v>1</v>
      </c>
      <c r="BD1047309" s="5" t="n">
        <f aca="false">VLOOKUP(Sheet1!B1047309,'[1]Country Summary (€)'!B$1:F$1048576,COLUMN('[1]Country Summary (€)'!C1047319)-1,FALSE())</f>
        <v>0</v>
      </c>
      <c r="BE1047309" s="5" t="str">
        <f aca="false">IF(AND(AG1047309=1,D1047309="Military",H1047309&lt;&gt;"Not given")=TRUE(),IF(SUMIFS(#REF!,#REF!,A1047309)&gt;0,ABS((SUMIFS(#REF!,#REF!,A1047309)/VLOOKUP("USD",'[1]Exchange Rates'!B$1:C$1048576,2,0)))/S1047309,"."),".")</f>
        <v>.</v>
      </c>
      <c r="BF1047309" s="1" t="str">
        <f aca="false">IF(AND(AG1047309=1,D1047309="Military",H1047309&lt;&gt;"Not given")=TRUE(),IF(SUMIFS(#REF!,#REF!,A1047309)&gt;0,IF((ABS((SUMIFS(#REF!,#REF!,A1047309)/VLOOKUP("USD",'[1]Exchange Rates'!B$1:C$1048576,2,0)))/S1047309)&gt;1,(SUMIFS(#REF!,#REF!,A1047309)-S1047309)/S1047309,(S1047309-SUMIFS(#REF!,#REF!,A1047309))/SUMIFS(#REF!,#REF!,A1047309)),"."),".")</f>
        <v>.</v>
      </c>
      <c r="BG1047309" s="37"/>
      <c r="BH1047309" s="37"/>
      <c r="BI1047309" s="37"/>
      <c r="BJ1047309" s="37"/>
      <c r="BK1047309" s="37"/>
      <c r="BL1047309" s="37"/>
      <c r="BM1047309" s="37"/>
      <c r="BN1047309" s="37"/>
      <c r="BO1047309" s="37"/>
      <c r="BP1047309" s="37"/>
      <c r="BQ1047309" s="37"/>
      <c r="BR1047309" s="37"/>
      <c r="BS1047309" s="37"/>
      <c r="BT1047309" s="37"/>
      <c r="BU1047309" s="37"/>
      <c r="BV1047309" s="37"/>
      <c r="BW1047309" s="37"/>
      <c r="BX1047309" s="37"/>
    </row>
    <row r="1047310" customFormat="false" ht="15.75" hidden="false" customHeight="true" outlineLevel="0" collapsed="false">
      <c r="A1047310" s="37" t="s">
        <v>479</v>
      </c>
      <c r="B1047310" s="37" t="s">
        <v>57</v>
      </c>
      <c r="C1047310" s="92" t="n">
        <v>45067</v>
      </c>
      <c r="D1047310" s="37" t="s">
        <v>105</v>
      </c>
      <c r="E1047310" s="37" t="s">
        <v>370</v>
      </c>
      <c r="F1047310" s="37" t="s">
        <v>531</v>
      </c>
      <c r="G1047310" s="5" t="s">
        <v>61</v>
      </c>
      <c r="H1047310" s="39" t="n">
        <v>375000000</v>
      </c>
      <c r="I1047310" s="37" t="s">
        <v>533</v>
      </c>
      <c r="J1047310" s="7" t="str">
        <f aca="false">VLOOKUP($I1047310,'[1]Price List, Weapons &amp; Items'!B$1:C$1048576,2,0)</f>
        <v>Ammunition for heavy weapon</v>
      </c>
      <c r="K1047310" s="7" t="str">
        <f aca="false">IF(I1047310=".",I1047310,VLOOKUP($I1047310,'[1]Price List, Weapons &amp; Items'!B$1:D$1048576,3,0))</f>
        <v>missile</v>
      </c>
      <c r="L1047310" s="8" t="n">
        <f aca="false">VLOOKUP(I1047310,'[1]Price List, Weapons &amp; Items'!B$1:E$1048576,4,0)</f>
        <v>0</v>
      </c>
      <c r="M1047310" s="9" t="s">
        <v>166</v>
      </c>
      <c r="N1047310" s="9" t="s">
        <v>166</v>
      </c>
      <c r="O1047310" s="9" t="n">
        <f aca="false">VLOOKUP($I1047310,'[1]Price List, Weapons &amp; Items'!B$1:G$1048576,6,0)</f>
        <v>1664700</v>
      </c>
      <c r="P1047310" s="6" t="str">
        <f aca="false">IF(TYPE(M1047310)=1,IF(TYPE(O1047310)=1,M1047310*O1047310,"No price"),".")</f>
        <v>.</v>
      </c>
      <c r="Q1047310" s="6" t="str">
        <f aca="false">IF(TYPE(N1047310)=1,IF(TYPE(O1047310)=1,N1047310*O1047310,"No price"),".")</f>
        <v>.</v>
      </c>
      <c r="R1047310" s="6" t="str">
        <f aca="false">IF(AG1047310=1,IF(H1047310&lt;&gt;"Not given",H1047310,IF(TYPE(H1047310)=2,IF(SUMIFS(#REF!,#REF!,A1047310)&gt;0,SUMIFS(#REF!,#REF!,A1047310),"."),"Format error")),"")</f>
        <v/>
      </c>
      <c r="S1047310" s="6" t="str">
        <f aca="false">IF(AND(AG1047310=1,R1047310&lt;&gt;".")=TRUE(),R1047310/VLOOKUP(G1047310,'[1]Exchange Rates'!B$1:C$1048576,2,0),IF(R1047310=".",".",""))</f>
        <v/>
      </c>
      <c r="T1047310" s="6" t="str">
        <f aca="false">IF(AG1047310=1,IF(AI1047310="Value is not given at all",".",IF(AI1047310="Value is given by the source",S1047310,IF(AI1047310="Value is calculated with prices",(IF(SUMIFS(#REF!,#REF!,A1047310)&gt;0,SUMIFS(#REF!,#REF!,A1047310),"."))/VLOOKUP("USD",'[1]Exchange Rates'!B$1:C$1048576,2,0),"Error with coding"))),"")</f>
        <v/>
      </c>
      <c r="U1047310" s="43" t="s">
        <v>63</v>
      </c>
      <c r="V1047310" s="34" t="s">
        <v>532</v>
      </c>
      <c r="W1047310" s="34" t="s">
        <v>513</v>
      </c>
      <c r="X1047310" s="37" t="s">
        <v>62</v>
      </c>
      <c r="Y1047310" s="37" t="s">
        <v>62</v>
      </c>
      <c r="Z1047310" s="43" t="n">
        <v>0</v>
      </c>
      <c r="AA1047310" s="43" t="n">
        <v>1</v>
      </c>
      <c r="AB1047310" s="5" t="n">
        <f aca="false">IF(AND(D1047310="Humanitarian", AE1047310&lt;&gt;"."), 1, 0)</f>
        <v>0</v>
      </c>
      <c r="AC1047310" s="5" t="n">
        <f aca="false">IF(OR(M1047310="undisclosed", M1047310="."), 0, IF(M1047310=N1047310, 1, 0))</f>
        <v>0</v>
      </c>
      <c r="AD1047310" s="5" t="n">
        <v>0</v>
      </c>
      <c r="AE1047310" s="37" t="s">
        <v>62</v>
      </c>
      <c r="AF1047310" s="12" t="str">
        <f aca="false">""</f>
        <v/>
      </c>
      <c r="AG1047310" s="36" t="n">
        <v>0</v>
      </c>
      <c r="AH1047310" s="43" t="s">
        <v>66</v>
      </c>
      <c r="AI1047310" s="43" t="s">
        <v>67</v>
      </c>
      <c r="AJ1047310" s="36" t="n">
        <v>1</v>
      </c>
      <c r="AK1047310" s="36" t="n">
        <v>17</v>
      </c>
      <c r="AL1047310" s="36" t="n">
        <v>0</v>
      </c>
      <c r="AM1047310" s="36" t="n">
        <f aca="false">IF(OR(AN1047310="2022-2023",AN1047310=2022), 1, 0)</f>
        <v>1</v>
      </c>
      <c r="AN1047310" s="36" t="s">
        <v>68</v>
      </c>
      <c r="AO1047310" s="36" t="n">
        <f aca="false">VLOOKUP($I1047310,'[1]Price List, Weapons &amp; Items'!B$1:F$1048576,5,0)</f>
        <v>0</v>
      </c>
      <c r="AP1047310" s="36" t="n">
        <f aca="false">IF(AND(AO1047310=1,M1047310="undisclosed")=TRUE(),1,0)</f>
        <v>0</v>
      </c>
      <c r="AQ1047310" s="36" t="n">
        <f aca="false">IF(AND(AO1047310=1,N1047310="undisclosed")=TRUE(),1,0)</f>
        <v>0</v>
      </c>
      <c r="AR1047310" s="36" t="n">
        <f aca="false">IFERROR(IF(SEARCH("ammuni",I1047310,1)&gt;0,1,0),0)</f>
        <v>0</v>
      </c>
      <c r="AS1047310" s="5" t="str">
        <f aca="false">VLOOKUP($I1047310,'[1]Price List, Weapons &amp; Items'!B$1:L$1048576,COLUMN('[1]Price List, Weapons &amp; Items'!$J$11)-1,0)</f>
        <v>Government information</v>
      </c>
      <c r="AT1047310" s="5" t="str">
        <f aca="false">IF(I1047310=".",".",VLOOKUP($I1047310,'[1]Price List, Weapons &amp; Items'!B$1:J$1048576,3,0))</f>
        <v>missile</v>
      </c>
      <c r="AU1047310" s="13" t="str">
        <f aca="true">IF(AG1047310=1,(OFFSET(I1047310,0,0,COUNTIF(#REF!,A1047310),1)),"")</f>
        <v/>
      </c>
      <c r="AV1047310" s="5" t="str">
        <f aca="false">VLOOKUP($I1047310,'[1]Price List, Weapons &amp; Items'!B$1:L$1048576,COLUMN('[1]Price List, Weapons &amp; Items'!$L$11)-1,0)</f>
        <v>no price, 0 count</v>
      </c>
      <c r="AW1047310" s="5" t="n">
        <f aca="false">IF(U1047310="Yes",1,0)</f>
        <v>1</v>
      </c>
      <c r="AX1047310" s="5" t="n">
        <f aca="false">IF(D1047310="Military",IF(OR(IFERROR(SEARCH("equipment",E1047310,1),0)&gt;0,IFERROR(SEARCH("weapons",E1047310,1),0)&gt;0),1,0),0)</f>
        <v>1</v>
      </c>
      <c r="AY1047310" s="5" t="str">
        <f aca="false">IFERROR(IF(VALUE(TEXT(C1047310,"mm"))=IF(AK1047310&gt;12,AK1047310-12,AK1047310),".",IF(TEXT(C1047310,"mm")="01",".",1)),"Value is not in date format")</f>
        <v>.</v>
      </c>
      <c r="AZ1047310" s="5" t="str">
        <f aca="false">IF(AND(A1047310=A1047309,C1047310=C1047309)=TRUE(),IF(F1047310=F1047309,".","1"),".")</f>
        <v>.</v>
      </c>
      <c r="BA1047310" s="5" t="str">
        <f aca="false">IF(AND(_xlfn.ISFORMULA(R1047310),_xlfn.ISFORMULA(S1047310),_xlfn.ISFORMULA(T1047310))=TRUE(),".",1)</f>
        <v>.</v>
      </c>
      <c r="BB1047310" s="5" t="str">
        <f aca="false">IF(T1047310&lt;&gt;".",IF(T1047310&gt;S1047310,1,"."),".")</f>
        <v>.</v>
      </c>
      <c r="BC1047310" s="5" t="n">
        <f aca="false">IFERROR(VLOOKUP(B1047310,'[1]Share, Heavy Weapons to Ukraine'!B$1:AA$1048576,COLUMN('[1]Share, Heavy Weapons to Ukraine'!C1047319)-1,0),0)</f>
        <v>1</v>
      </c>
      <c r="BD1047310" s="5" t="n">
        <f aca="false">VLOOKUP(Sheet1!B1047310,'[1]Country Summary (€)'!B$1:F$1048576,COLUMN('[1]Country Summary (€)'!C1047320)-1,FALSE())</f>
        <v>0</v>
      </c>
      <c r="BE1047310" s="5" t="str">
        <f aca="false">IF(AND(AG1047310=1,D1047310="Military",H1047310&lt;&gt;"Not given")=TRUE(),IF(SUMIFS(#REF!,#REF!,A1047310)&gt;0,ABS((SUMIFS(#REF!,#REF!,A1047310)/VLOOKUP("USD",'[1]Exchange Rates'!B$1:C$1048576,2,0)))/S1047310,"."),".")</f>
        <v>.</v>
      </c>
      <c r="BF1047310" s="1" t="str">
        <f aca="false">IF(AND(AG1047310=1,D1047310="Military",H1047310&lt;&gt;"Not given")=TRUE(),IF(SUMIFS(#REF!,#REF!,A1047310)&gt;0,IF((ABS((SUMIFS(#REF!,#REF!,A1047310)/VLOOKUP("USD",'[1]Exchange Rates'!B$1:C$1048576,2,0)))/S1047310)&gt;1,(SUMIFS(#REF!,#REF!,A1047310)-S1047310)/S1047310,(S1047310-SUMIFS(#REF!,#REF!,A1047310))/SUMIFS(#REF!,#REF!,A1047310)),"."),".")</f>
        <v>.</v>
      </c>
      <c r="BG1047310" s="37"/>
      <c r="BH1047310" s="37"/>
      <c r="BI1047310" s="37"/>
      <c r="BJ1047310" s="37"/>
      <c r="BK1047310" s="37"/>
      <c r="BL1047310" s="37"/>
      <c r="BM1047310" s="37"/>
      <c r="BN1047310" s="37"/>
      <c r="BO1047310" s="37"/>
      <c r="BP1047310" s="37"/>
      <c r="BQ1047310" s="37"/>
      <c r="BR1047310" s="37"/>
      <c r="BS1047310" s="37"/>
      <c r="BT1047310" s="37"/>
      <c r="BU1047310" s="37"/>
      <c r="BV1047310" s="37"/>
      <c r="BW1047310" s="37"/>
      <c r="BX1047310" s="37"/>
    </row>
    <row r="1047311" customFormat="false" ht="15.75" hidden="false" customHeight="true" outlineLevel="0" collapsed="false">
      <c r="A1047311" s="37" t="s">
        <v>479</v>
      </c>
      <c r="B1047311" s="37" t="s">
        <v>57</v>
      </c>
      <c r="C1047311" s="92" t="n">
        <v>45067</v>
      </c>
      <c r="D1047311" s="37" t="s">
        <v>105</v>
      </c>
      <c r="E1047311" s="37" t="s">
        <v>370</v>
      </c>
      <c r="F1047311" s="37" t="s">
        <v>531</v>
      </c>
      <c r="G1047311" s="5" t="s">
        <v>61</v>
      </c>
      <c r="H1047311" s="39" t="n">
        <v>375000000</v>
      </c>
      <c r="I1047311" s="37" t="s">
        <v>315</v>
      </c>
      <c r="J1047311" s="7" t="str">
        <f aca="false">VLOOKUP($I1047311,'[1]Price List, Weapons &amp; Items'!B$1:C$1048576,2,0)</f>
        <v>Military equipment</v>
      </c>
      <c r="K1047311" s="7" t="str">
        <f aca="false">IF(I1047311=".",I1047311,VLOOKUP($I1047311,'[1]Price List, Weapons &amp; Items'!B$1:D$1048576,3,0))</f>
        <v>Military equipment</v>
      </c>
      <c r="L1047311" s="8" t="n">
        <f aca="false">VLOOKUP(I1047311,'[1]Price List, Weapons &amp; Items'!B$1:E$1048576,4,0)</f>
        <v>0</v>
      </c>
      <c r="M1047311" s="9" t="s">
        <v>166</v>
      </c>
      <c r="N1047311" s="9" t="s">
        <v>166</v>
      </c>
      <c r="O1047311" s="9" t="n">
        <f aca="false">VLOOKUP($I1047311,'[1]Price List, Weapons &amp; Items'!B$1:G$1048576,6,0)</f>
        <v>90</v>
      </c>
      <c r="P1047311" s="6" t="str">
        <f aca="false">IF(TYPE(M1047311)=1,IF(TYPE(O1047311)=1,M1047311*O1047311,"No price"),".")</f>
        <v>.</v>
      </c>
      <c r="Q1047311" s="6" t="str">
        <f aca="false">IF(TYPE(N1047311)=1,IF(TYPE(O1047311)=1,N1047311*O1047311,"No price"),".")</f>
        <v>.</v>
      </c>
      <c r="R1047311" s="6" t="str">
        <f aca="false">IF(AG1047311=1,IF(H1047311&lt;&gt;"Not given",H1047311,IF(TYPE(H1047311)=2,IF(SUMIFS(#REF!,#REF!,A1047311)&gt;0,SUMIFS(#REF!,#REF!,A1047311),"."),"Format error")),"")</f>
        <v/>
      </c>
      <c r="S1047311" s="6" t="str">
        <f aca="false">IF(AND(AG1047311=1,R1047311&lt;&gt;".")=TRUE(),R1047311/VLOOKUP(G1047311,'[1]Exchange Rates'!B$1:C$1048576,2,0),IF(R1047311=".",".",""))</f>
        <v/>
      </c>
      <c r="T1047311" s="6" t="str">
        <f aca="false">IF(AG1047311=1,IF(AI1047311="Value is not given at all",".",IF(AI1047311="Value is given by the source",S1047311,IF(AI1047311="Value is calculated with prices",(IF(SUMIFS(#REF!,#REF!,A1047311)&gt;0,SUMIFS(#REF!,#REF!,A1047311),"."))/VLOOKUP("USD",'[1]Exchange Rates'!B$1:C$1048576,2,0),"Error with coding"))),"")</f>
        <v/>
      </c>
      <c r="U1047311" s="43" t="s">
        <v>63</v>
      </c>
      <c r="V1047311" s="34" t="s">
        <v>532</v>
      </c>
      <c r="W1047311" s="34" t="s">
        <v>513</v>
      </c>
      <c r="X1047311" s="37" t="s">
        <v>62</v>
      </c>
      <c r="Y1047311" s="37" t="s">
        <v>62</v>
      </c>
      <c r="Z1047311" s="43" t="n">
        <v>0</v>
      </c>
      <c r="AA1047311" s="43" t="n">
        <v>1</v>
      </c>
      <c r="AB1047311" s="5" t="n">
        <f aca="false">IF(AND(D1047311="Humanitarian", AE1047311&lt;&gt;"."), 1, 0)</f>
        <v>0</v>
      </c>
      <c r="AC1047311" s="5" t="n">
        <f aca="false">IF(OR(M1047311="undisclosed", M1047311="."), 0, IF(M1047311=N1047311, 1, 0))</f>
        <v>0</v>
      </c>
      <c r="AD1047311" s="5" t="n">
        <v>0</v>
      </c>
      <c r="AE1047311" s="37" t="s">
        <v>62</v>
      </c>
      <c r="AF1047311" s="12" t="str">
        <f aca="false">""</f>
        <v/>
      </c>
      <c r="AG1047311" s="36" t="n">
        <v>0</v>
      </c>
      <c r="AH1047311" s="43" t="s">
        <v>66</v>
      </c>
      <c r="AI1047311" s="43" t="s">
        <v>67</v>
      </c>
      <c r="AJ1047311" s="36" t="n">
        <v>1</v>
      </c>
      <c r="AK1047311" s="36" t="n">
        <v>17</v>
      </c>
      <c r="AL1047311" s="36" t="n">
        <v>0</v>
      </c>
      <c r="AM1047311" s="36" t="n">
        <f aca="false">IF(OR(AN1047311="2022-2023",AN1047311=2022), 1, 0)</f>
        <v>1</v>
      </c>
      <c r="AN1047311" s="36" t="s">
        <v>68</v>
      </c>
      <c r="AO1047311" s="36" t="n">
        <f aca="false">VLOOKUP($I1047311,'[1]Price List, Weapons &amp; Items'!B$1:F$1048576,5,0)</f>
        <v>0</v>
      </c>
      <c r="AP1047311" s="36" t="n">
        <f aca="false">IF(AND(AO1047311=1,M1047311="undisclosed")=TRUE(),1,0)</f>
        <v>0</v>
      </c>
      <c r="AQ1047311" s="36" t="n">
        <f aca="false">IF(AND(AO1047311=1,N1047311="undisclosed")=TRUE(),1,0)</f>
        <v>0</v>
      </c>
      <c r="AR1047311" s="36" t="n">
        <f aca="false">IFERROR(IF(SEARCH("ammuni",I1047311,1)&gt;0,1,0),0)</f>
        <v>0</v>
      </c>
      <c r="AS1047311" s="5" t="str">
        <f aca="false">VLOOKUP($I1047311,'[1]Price List, Weapons &amp; Items'!B$1:L$1048576,COLUMN('[1]Price List, Weapons &amp; Items'!$J$11)-1,0)</f>
        <v>Media reports (incl. social media)</v>
      </c>
      <c r="AT1047311" s="5" t="str">
        <f aca="false">IF(I1047311=".",".",VLOOKUP($I1047311,'[1]Price List, Weapons &amp; Items'!B$1:J$1048576,3,0))</f>
        <v>Military equipment</v>
      </c>
      <c r="AU1047311" s="13" t="str">
        <f aca="true">IF(AG1047311=1,(OFFSET(I1047311,0,0,COUNTIF(#REF!,A1047311),1)),"")</f>
        <v/>
      </c>
      <c r="AV1047311" s="5" t="str">
        <f aca="false">VLOOKUP($I1047311,'[1]Price List, Weapons &amp; Items'!B$1:L$1048576,COLUMN('[1]Price List, Weapons &amp; Items'!$L$11)-1,0)</f>
        <v>no price, 0 count</v>
      </c>
      <c r="AW1047311" s="5" t="n">
        <f aca="false">IF(U1047311="Yes",1,0)</f>
        <v>1</v>
      </c>
      <c r="AX1047311" s="5" t="n">
        <f aca="false">IF(D1047311="Military",IF(OR(IFERROR(SEARCH("equipment",E1047311,1),0)&gt;0,IFERROR(SEARCH("weapons",E1047311,1),0)&gt;0),1,0),0)</f>
        <v>1</v>
      </c>
      <c r="AY1047311" s="5" t="str">
        <f aca="false">IFERROR(IF(VALUE(TEXT(C1047311,"mm"))=IF(AK1047311&gt;12,AK1047311-12,AK1047311),".",IF(TEXT(C1047311,"mm")="01",".",1)),"Value is not in date format")</f>
        <v>.</v>
      </c>
      <c r="AZ1047311" s="5" t="str">
        <f aca="false">IF(AND(A1047311=A1047310,C1047311=C1047310)=TRUE(),IF(F1047311=F1047310,".","1"),".")</f>
        <v>.</v>
      </c>
      <c r="BA1047311" s="5" t="str">
        <f aca="false">IF(AND(_xlfn.ISFORMULA(R1047311),_xlfn.ISFORMULA(S1047311),_xlfn.ISFORMULA(T1047311))=TRUE(),".",1)</f>
        <v>.</v>
      </c>
      <c r="BB1047311" s="5" t="str">
        <f aca="false">IF(T1047311&lt;&gt;".",IF(T1047311&gt;S1047311,1,"."),".")</f>
        <v>.</v>
      </c>
      <c r="BC1047311" s="5" t="n">
        <f aca="false">IFERROR(VLOOKUP(B1047311,'[1]Share, Heavy Weapons to Ukraine'!B$1:AA$1048576,COLUMN('[1]Share, Heavy Weapons to Ukraine'!C1047320)-1,0),0)</f>
        <v>1</v>
      </c>
      <c r="BD1047311" s="5" t="n">
        <f aca="false">VLOOKUP(Sheet1!B1047311,'[1]Country Summary (€)'!B$1:F$1048576,COLUMN('[1]Country Summary (€)'!C1047321)-1,FALSE())</f>
        <v>0</v>
      </c>
      <c r="BE1047311" s="5" t="str">
        <f aca="false">IF(AND(AG1047311=1,D1047311="Military",H1047311&lt;&gt;"Not given")=TRUE(),IF(SUMIFS(#REF!,#REF!,A1047311)&gt;0,ABS((SUMIFS(#REF!,#REF!,A1047311)/VLOOKUP("USD",'[1]Exchange Rates'!B$1:C$1048576,2,0)))/S1047311,"."),".")</f>
        <v>.</v>
      </c>
      <c r="BF1047311" s="1" t="str">
        <f aca="false">IF(AND(AG1047311=1,D1047311="Military",H1047311&lt;&gt;"Not given")=TRUE(),IF(SUMIFS(#REF!,#REF!,A1047311)&gt;0,IF((ABS((SUMIFS(#REF!,#REF!,A1047311)/VLOOKUP("USD",'[1]Exchange Rates'!B$1:C$1048576,2,0)))/S1047311)&gt;1,(SUMIFS(#REF!,#REF!,A1047311)-S1047311)/S1047311,(S1047311-SUMIFS(#REF!,#REF!,A1047311))/SUMIFS(#REF!,#REF!,A1047311)),"."),".")</f>
        <v>.</v>
      </c>
      <c r="BG1047311" s="37"/>
      <c r="BH1047311" s="37"/>
      <c r="BI1047311" s="37"/>
      <c r="BJ1047311" s="37"/>
      <c r="BK1047311" s="37"/>
      <c r="BL1047311" s="37"/>
      <c r="BM1047311" s="37"/>
      <c r="BN1047311" s="37"/>
      <c r="BO1047311" s="37"/>
      <c r="BP1047311" s="37"/>
      <c r="BQ1047311" s="37"/>
      <c r="BR1047311" s="37"/>
      <c r="BS1047311" s="37"/>
      <c r="BT1047311" s="37"/>
      <c r="BU1047311" s="37"/>
      <c r="BV1047311" s="37"/>
      <c r="BW1047311" s="37"/>
      <c r="BX1047311" s="37"/>
    </row>
    <row r="1047312" customFormat="false" ht="15.75" hidden="false" customHeight="true" outlineLevel="0" collapsed="false">
      <c r="A1047312" s="37" t="s">
        <v>479</v>
      </c>
      <c r="B1047312" s="37" t="s">
        <v>57</v>
      </c>
      <c r="C1047312" s="92" t="n">
        <v>45067</v>
      </c>
      <c r="D1047312" s="37" t="s">
        <v>105</v>
      </c>
      <c r="E1047312" s="37" t="s">
        <v>370</v>
      </c>
      <c r="F1047312" s="37" t="s">
        <v>531</v>
      </c>
      <c r="G1047312" s="5" t="s">
        <v>61</v>
      </c>
      <c r="H1047312" s="39" t="n">
        <v>375000000</v>
      </c>
      <c r="I1047312" s="37" t="s">
        <v>514</v>
      </c>
      <c r="J1047312" s="7" t="str">
        <f aca="false">VLOOKUP($I1047312,'[1]Price List, Weapons &amp; Items'!B$1:C$1048576,2,0)</f>
        <v>Military equipment</v>
      </c>
      <c r="K1047312" s="7" t="str">
        <f aca="false">IF(I1047312=".",I1047312,VLOOKUP($I1047312,'[1]Price List, Weapons &amp; Items'!B$1:D$1048576,3,0))</f>
        <v>Military equipment</v>
      </c>
      <c r="L1047312" s="8" t="n">
        <f aca="false">VLOOKUP(I1047312,'[1]Price List, Weapons &amp; Items'!B$1:E$1048576,4,0)</f>
        <v>0</v>
      </c>
      <c r="M1047312" s="9" t="n">
        <v>6</v>
      </c>
      <c r="N1047312" s="9" t="s">
        <v>166</v>
      </c>
      <c r="O1047312" s="9" t="n">
        <f aca="false">VLOOKUP($I1047312,'[1]Price List, Weapons &amp; Items'!B$1:G$1048576,6,0)</f>
        <v>2268127</v>
      </c>
      <c r="P1047312" s="6" t="str">
        <f aca="false">IF(TYPE(M1047312)=1,IF(TYPE(O1047312)=1,M1047312*O1047312,"No price"),".")</f>
        <v>No price</v>
      </c>
      <c r="Q1047312" s="6" t="str">
        <f aca="false">IF(TYPE(N1047312)=1,IF(TYPE(O1047312)=1,N1047312*O1047312,"No price"),".")</f>
        <v>.</v>
      </c>
      <c r="R1047312" s="6" t="str">
        <f aca="false">IF(AG1047312=1,IF(H1047312&lt;&gt;"Not given",H1047312,IF(TYPE(H1047312)=2,IF(SUMIFS(#REF!,#REF!,A1047312)&gt;0,SUMIFS(#REF!,#REF!,A1047312),"."),"Format error")),"")</f>
        <v/>
      </c>
      <c r="S1047312" s="6" t="str">
        <f aca="false">IF(AND(AG1047312=1,R1047312&lt;&gt;".")=TRUE(),R1047312/VLOOKUP(G1047312,'[1]Exchange Rates'!B$1:C$1048576,2,0),IF(R1047312=".",".",""))</f>
        <v/>
      </c>
      <c r="T1047312" s="6" t="str">
        <f aca="false">IF(AG1047312=1,IF(AI1047312="Value is not given at all",".",IF(AI1047312="Value is given by the source",S1047312,IF(AI1047312="Value is calculated with prices",(IF(SUMIFS(#REF!,#REF!,A1047312)&gt;0,SUMIFS(#REF!,#REF!,A1047312),"."))/VLOOKUP("USD",'[1]Exchange Rates'!B$1:C$1048576,2,0),"Error with coding"))),"")</f>
        <v/>
      </c>
      <c r="U1047312" s="43" t="s">
        <v>63</v>
      </c>
      <c r="V1047312" s="34" t="s">
        <v>532</v>
      </c>
      <c r="W1047312" s="34" t="s">
        <v>513</v>
      </c>
      <c r="X1047312" s="37" t="s">
        <v>62</v>
      </c>
      <c r="Y1047312" s="37" t="s">
        <v>62</v>
      </c>
      <c r="Z1047312" s="43" t="n">
        <v>0</v>
      </c>
      <c r="AA1047312" s="43" t="n">
        <v>1</v>
      </c>
      <c r="AB1047312" s="5" t="n">
        <f aca="false">IF(AND(D1047312="Humanitarian", AE1047312&lt;&gt;"."), 1, 0)</f>
        <v>0</v>
      </c>
      <c r="AC1047312" s="5" t="n">
        <f aca="false">IF(OR(M1047312="undisclosed", M1047312="."), 0, IF(M1047312=N1047312, 1, 0))</f>
        <v>0</v>
      </c>
      <c r="AD1047312" s="5" t="n">
        <v>0</v>
      </c>
      <c r="AE1047312" s="37" t="s">
        <v>62</v>
      </c>
      <c r="AF1047312" s="12" t="str">
        <f aca="false">""</f>
        <v/>
      </c>
      <c r="AG1047312" s="36" t="n">
        <v>0</v>
      </c>
      <c r="AH1047312" s="43" t="s">
        <v>66</v>
      </c>
      <c r="AI1047312" s="43" t="s">
        <v>67</v>
      </c>
      <c r="AJ1047312" s="36" t="n">
        <v>1</v>
      </c>
      <c r="AK1047312" s="36" t="n">
        <v>17</v>
      </c>
      <c r="AL1047312" s="36" t="n">
        <v>0</v>
      </c>
      <c r="AM1047312" s="36" t="n">
        <f aca="false">IF(OR(AN1047312="2022-2023",AN1047312=2022), 1, 0)</f>
        <v>1</v>
      </c>
      <c r="AN1047312" s="36" t="s">
        <v>68</v>
      </c>
      <c r="AO1047312" s="36" t="n">
        <f aca="false">VLOOKUP($I1047312,'[1]Price List, Weapons &amp; Items'!B$1:F$1048576,5,0)</f>
        <v>0</v>
      </c>
      <c r="AP1047312" s="36" t="n">
        <f aca="false">IF(AND(AO1047312=1,M1047312="undisclosed")=TRUE(),1,0)</f>
        <v>0</v>
      </c>
      <c r="AQ1047312" s="36" t="n">
        <f aca="false">IF(AND(AO1047312=1,N1047312="undisclosed")=TRUE(),1,0)</f>
        <v>0</v>
      </c>
      <c r="AR1047312" s="36" t="n">
        <f aca="false">IFERROR(IF(SEARCH("ammuni",I1047312,1)&gt;0,1,0),0)</f>
        <v>0</v>
      </c>
      <c r="AS1047312" s="5" t="str">
        <f aca="false">VLOOKUP($I1047312,'[1]Price List, Weapons &amp; Items'!B$1:L$1048576,COLUMN('[1]Price List, Weapons &amp; Items'!$J$11)-1,0)</f>
        <v>Media reports (incl. social media)</v>
      </c>
      <c r="AT1047312" s="5" t="str">
        <f aca="false">IF(I1047312=".",".",VLOOKUP($I1047312,'[1]Price List, Weapons &amp; Items'!B$1:J$1048576,3,0))</f>
        <v>Military equipment</v>
      </c>
      <c r="AU1047312" s="13" t="str">
        <f aca="true">IF(AG1047312=1,(OFFSET(I1047312,0,0,COUNTIF(#REF!,A1047312),1)),"")</f>
        <v/>
      </c>
      <c r="AV1047312" s="5" t="n">
        <f aca="false">VLOOKUP($I1047312,'[1]Price List, Weapons &amp; Items'!B$1:L$1048576,COLUMN('[1]Price List, Weapons &amp; Items'!$L$11)-1,0)</f>
        <v>0</v>
      </c>
      <c r="AW1047312" s="5" t="n">
        <f aca="false">IF(U1047312="Yes",1,0)</f>
        <v>1</v>
      </c>
      <c r="AX1047312" s="5" t="n">
        <f aca="false">IF(D1047312="Military",IF(OR(IFERROR(SEARCH("equipment",E1047312,1),0)&gt;0,IFERROR(SEARCH("weapons",E1047312,1),0)&gt;0),1,0),0)</f>
        <v>1</v>
      </c>
      <c r="AY1047312" s="5" t="str">
        <f aca="false">IFERROR(IF(VALUE(TEXT(C1047312,"mm"))=IF(AK1047312&gt;12,AK1047312-12,AK1047312),".",IF(TEXT(C1047312,"mm")="01",".",1)),"Value is not in date format")</f>
        <v>.</v>
      </c>
      <c r="AZ1047312" s="5" t="str">
        <f aca="false">IF(AND(A1047312=A1047311,C1047312=C1047311)=TRUE(),IF(F1047312=F1047311,".","1"),".")</f>
        <v>.</v>
      </c>
      <c r="BA1047312" s="5" t="str">
        <f aca="false">IF(AND(_xlfn.ISFORMULA(R1047312),_xlfn.ISFORMULA(S1047312),_xlfn.ISFORMULA(T1047312))=TRUE(),".",1)</f>
        <v>.</v>
      </c>
      <c r="BB1047312" s="5" t="str">
        <f aca="false">IF(T1047312&lt;&gt;".",IF(T1047312&gt;S1047312,1,"."),".")</f>
        <v>.</v>
      </c>
      <c r="BC1047312" s="5" t="n">
        <f aca="false">IFERROR(VLOOKUP(B1047312,'[1]Share, Heavy Weapons to Ukraine'!B$1:AA$1048576,COLUMN('[1]Share, Heavy Weapons to Ukraine'!C1047321)-1,0),0)</f>
        <v>1</v>
      </c>
      <c r="BD1047312" s="5" t="n">
        <f aca="false">VLOOKUP(Sheet1!B1047312,'[1]Country Summary (€)'!B$1:F$1048576,COLUMN('[1]Country Summary (€)'!C1047322)-1,FALSE())</f>
        <v>0</v>
      </c>
      <c r="BE1047312" s="5" t="str">
        <f aca="false">IF(AND(AG1047312=1,D1047312="Military",H1047312&lt;&gt;"Not given")=TRUE(),IF(SUMIFS(#REF!,#REF!,A1047312)&gt;0,ABS((SUMIFS(#REF!,#REF!,A1047312)/VLOOKUP("USD",'[1]Exchange Rates'!B$1:C$1048576,2,0)))/S1047312,"."),".")</f>
        <v>.</v>
      </c>
      <c r="BF1047312" s="1" t="str">
        <f aca="false">IF(AND(AG1047312=1,D1047312="Military",H1047312&lt;&gt;"Not given")=TRUE(),IF(SUMIFS(#REF!,#REF!,A1047312)&gt;0,IF((ABS((SUMIFS(#REF!,#REF!,A1047312)/VLOOKUP("USD",'[1]Exchange Rates'!B$1:C$1048576,2,0)))/S1047312)&gt;1,(SUMIFS(#REF!,#REF!,A1047312)-S1047312)/S1047312,(S1047312-SUMIFS(#REF!,#REF!,A1047312))/SUMIFS(#REF!,#REF!,A1047312)),"."),".")</f>
        <v>.</v>
      </c>
      <c r="BG1047312" s="37"/>
      <c r="BH1047312" s="37"/>
      <c r="BI1047312" s="37"/>
      <c r="BJ1047312" s="37"/>
      <c r="BK1047312" s="37"/>
      <c r="BL1047312" s="37"/>
      <c r="BM1047312" s="37"/>
      <c r="BN1047312" s="37"/>
      <c r="BO1047312" s="37"/>
      <c r="BP1047312" s="37"/>
      <c r="BQ1047312" s="37"/>
      <c r="BR1047312" s="37"/>
      <c r="BS1047312" s="37"/>
      <c r="BT1047312" s="37"/>
      <c r="BU1047312" s="37"/>
      <c r="BV1047312" s="37"/>
      <c r="BW1047312" s="37"/>
      <c r="BX1047312" s="37"/>
    </row>
    <row r="1047313" customFormat="false" ht="15.75" hidden="false" customHeight="true" outlineLevel="0" collapsed="false">
      <c r="A1047313" s="37" t="s">
        <v>479</v>
      </c>
      <c r="B1047313" s="37" t="s">
        <v>57</v>
      </c>
      <c r="C1047313" s="92" t="n">
        <v>45067</v>
      </c>
      <c r="D1047313" s="37" t="s">
        <v>105</v>
      </c>
      <c r="E1047313" s="37" t="s">
        <v>370</v>
      </c>
      <c r="F1047313" s="37" t="s">
        <v>531</v>
      </c>
      <c r="G1047313" s="5" t="s">
        <v>61</v>
      </c>
      <c r="H1047313" s="39" t="n">
        <v>375000000</v>
      </c>
      <c r="I1047313" s="37" t="s">
        <v>286</v>
      </c>
      <c r="J1047313" s="7" t="str">
        <f aca="false">VLOOKUP($I1047313,'[1]Price List, Weapons &amp; Items'!B$1:C$1048576,2,0)</f>
        <v>Heavy weapon</v>
      </c>
      <c r="K1047313" s="7" t="str">
        <f aca="false">IF(I1047313=".",I1047313,VLOOKUP($I1047313,'[1]Price List, Weapons &amp; Items'!B$1:D$1048576,3,0))</f>
        <v>Armored Utility Vehicle (AUV)</v>
      </c>
      <c r="L1047313" s="8" t="n">
        <f aca="false">VLOOKUP(I1047313,'[1]Price List, Weapons &amp; Items'!B$1:E$1048576,4,0)</f>
        <v>0</v>
      </c>
      <c r="M1047313" s="9" t="n">
        <v>100</v>
      </c>
      <c r="N1047313" s="9" t="s">
        <v>166</v>
      </c>
      <c r="O1047313" s="9" t="n">
        <f aca="false">VLOOKUP($I1047313,'[1]Price List, Weapons &amp; Items'!B$1:G$1048576,6,0)</f>
        <v>274051.66</v>
      </c>
      <c r="P1047313" s="6" t="str">
        <f aca="false">IF(TYPE(M1047313)=1,IF(TYPE(O1047313)=1,M1047313*O1047313,"No price"),".")</f>
        <v>No price</v>
      </c>
      <c r="Q1047313" s="6" t="str">
        <f aca="false">IF(TYPE(N1047313)=1,IF(TYPE(O1047313)=1,N1047313*O1047313,"No price"),".")</f>
        <v>.</v>
      </c>
      <c r="R1047313" s="6" t="str">
        <f aca="false">IF(AG1047313=1,IF(H1047313&lt;&gt;"Not given",H1047313,IF(TYPE(H1047313)=2,IF(SUMIFS(#REF!,#REF!,A1047313)&gt;0,SUMIFS(#REF!,#REF!,A1047313),"."),"Format error")),"")</f>
        <v/>
      </c>
      <c r="S1047313" s="6" t="str">
        <f aca="false">IF(AND(AG1047313=1,R1047313&lt;&gt;".")=TRUE(),R1047313/VLOOKUP(G1047313,'[1]Exchange Rates'!B$1:C$1048576,2,0),IF(R1047313=".",".",""))</f>
        <v/>
      </c>
      <c r="T1047313" s="6" t="str">
        <f aca="false">IF(AG1047313=1,IF(AI1047313="Value is not given at all",".",IF(AI1047313="Value is given by the source",S1047313,IF(AI1047313="Value is calculated with prices",(IF(SUMIFS(#REF!,#REF!,A1047313)&gt;0,SUMIFS(#REF!,#REF!,A1047313),"."))/VLOOKUP("USD",'[1]Exchange Rates'!B$1:C$1048576,2,0),"Error with coding"))),"")</f>
        <v/>
      </c>
      <c r="U1047313" s="43" t="s">
        <v>63</v>
      </c>
      <c r="V1047313" s="34" t="s">
        <v>532</v>
      </c>
      <c r="W1047313" s="34" t="s">
        <v>513</v>
      </c>
      <c r="X1047313" s="37" t="s">
        <v>62</v>
      </c>
      <c r="Y1047313" s="37" t="s">
        <v>62</v>
      </c>
      <c r="Z1047313" s="43" t="n">
        <v>0</v>
      </c>
      <c r="AA1047313" s="43" t="n">
        <v>1</v>
      </c>
      <c r="AB1047313" s="5" t="n">
        <f aca="false">IF(AND(D1047313="Humanitarian", AE1047313&lt;&gt;"."), 1, 0)</f>
        <v>0</v>
      </c>
      <c r="AC1047313" s="5" t="n">
        <f aca="false">IF(OR(M1047313="undisclosed", M1047313="."), 0, IF(M1047313=N1047313, 1, 0))</f>
        <v>0</v>
      </c>
      <c r="AD1047313" s="5" t="n">
        <v>0</v>
      </c>
      <c r="AE1047313" s="37" t="s">
        <v>62</v>
      </c>
      <c r="AF1047313" s="12" t="str">
        <f aca="false">""</f>
        <v/>
      </c>
      <c r="AG1047313" s="36" t="n">
        <v>0</v>
      </c>
      <c r="AH1047313" s="43" t="s">
        <v>66</v>
      </c>
      <c r="AI1047313" s="43" t="s">
        <v>67</v>
      </c>
      <c r="AJ1047313" s="36" t="n">
        <v>1</v>
      </c>
      <c r="AK1047313" s="36" t="n">
        <v>17</v>
      </c>
      <c r="AL1047313" s="36" t="n">
        <v>0</v>
      </c>
      <c r="AM1047313" s="36" t="n">
        <f aca="false">IF(OR(AN1047313="2022-2023",AN1047313=2022), 1, 0)</f>
        <v>1</v>
      </c>
      <c r="AN1047313" s="36" t="s">
        <v>68</v>
      </c>
      <c r="AO1047313" s="36" t="n">
        <f aca="false">VLOOKUP($I1047313,'[1]Price List, Weapons &amp; Items'!B$1:F$1048576,5,0)</f>
        <v>1</v>
      </c>
      <c r="AP1047313" s="36" t="n">
        <f aca="false">IF(AND(AO1047313=1,M1047313="undisclosed")=TRUE(),1,0)</f>
        <v>0</v>
      </c>
      <c r="AQ1047313" s="36" t="n">
        <f aca="false">IF(AND(AO1047313=1,N1047313="undisclosed")=TRUE(),1,0)</f>
        <v>1</v>
      </c>
      <c r="AR1047313" s="36" t="n">
        <f aca="false">IFERROR(IF(SEARCH("ammuni",I1047313,1)&gt;0,1,0),0)</f>
        <v>0</v>
      </c>
      <c r="AS1047313" s="5" t="str">
        <f aca="false">VLOOKUP($I1047313,'[1]Price List, Weapons &amp; Items'!B$1:L$1048576,COLUMN('[1]Price List, Weapons &amp; Items'!$J$11)-1,0)</f>
        <v>Military media (incl. websites)</v>
      </c>
      <c r="AT1047313" s="5" t="str">
        <f aca="false">IF(I1047313=".",".",VLOOKUP($I1047313,'[1]Price List, Weapons &amp; Items'!B$1:J$1048576,3,0))</f>
        <v>Armored Utility Vehicle (AUV)</v>
      </c>
      <c r="AU1047313" s="13" t="str">
        <f aca="true">IF(AG1047313=1,(OFFSET(I1047313,0,0,COUNTIF(#REF!,A1047313),1)),"")</f>
        <v/>
      </c>
      <c r="AV1047313" s="5" t="n">
        <f aca="false">VLOOKUP($I1047313,'[1]Price List, Weapons &amp; Items'!B$1:L$1048576,COLUMN('[1]Price List, Weapons &amp; Items'!$L$11)-1,0)</f>
        <v>0</v>
      </c>
      <c r="AW1047313" s="5" t="n">
        <f aca="false">IF(U1047313="Yes",1,0)</f>
        <v>1</v>
      </c>
      <c r="AX1047313" s="5" t="n">
        <f aca="false">IF(D1047313="Military",IF(OR(IFERROR(SEARCH("equipment",E1047313,1),0)&gt;0,IFERROR(SEARCH("weapons",E1047313,1),0)&gt;0),1,0),0)</f>
        <v>1</v>
      </c>
      <c r="AY1047313" s="5" t="str">
        <f aca="false">IFERROR(IF(VALUE(TEXT(C1047313,"mm"))=IF(AK1047313&gt;12,AK1047313-12,AK1047313),".",IF(TEXT(C1047313,"mm")="01",".",1)),"Value is not in date format")</f>
        <v>.</v>
      </c>
      <c r="AZ1047313" s="5" t="str">
        <f aca="false">IF(AND(A1047313=A1047312,C1047313=C1047312)=TRUE(),IF(F1047313=F1047312,".","1"),".")</f>
        <v>.</v>
      </c>
      <c r="BA1047313" s="5" t="str">
        <f aca="false">IF(AND(_xlfn.ISFORMULA(R1047313),_xlfn.ISFORMULA(S1047313),_xlfn.ISFORMULA(T1047313))=TRUE(),".",1)</f>
        <v>.</v>
      </c>
      <c r="BB1047313" s="5" t="str">
        <f aca="false">IF(T1047313&lt;&gt;".",IF(T1047313&gt;S1047313,1,"."),".")</f>
        <v>.</v>
      </c>
      <c r="BC1047313" s="5" t="n">
        <f aca="false">IFERROR(VLOOKUP(B1047313,'[1]Share, Heavy Weapons to Ukraine'!B$1:AA$1048576,COLUMN('[1]Share, Heavy Weapons to Ukraine'!C1047322)-1,0),0)</f>
        <v>1</v>
      </c>
      <c r="BD1047313" s="5" t="n">
        <f aca="false">VLOOKUP(Sheet1!B1047313,'[1]Country Summary (€)'!B$1:F$1048576,COLUMN('[1]Country Summary (€)'!C1047323)-1,FALSE())</f>
        <v>0</v>
      </c>
      <c r="BE1047313" s="5" t="str">
        <f aca="false">IF(AND(AG1047313=1,D1047313="Military",H1047313&lt;&gt;"Not given")=TRUE(),IF(SUMIFS(#REF!,#REF!,A1047313)&gt;0,ABS((SUMIFS(#REF!,#REF!,A1047313)/VLOOKUP("USD",'[1]Exchange Rates'!B$1:C$1048576,2,0)))/S1047313,"."),".")</f>
        <v>.</v>
      </c>
      <c r="BF1047313" s="1" t="str">
        <f aca="false">IF(AND(AG1047313=1,D1047313="Military",H1047313&lt;&gt;"Not given")=TRUE(),IF(SUMIFS(#REF!,#REF!,A1047313)&gt;0,IF((ABS((SUMIFS(#REF!,#REF!,A1047313)/VLOOKUP("USD",'[1]Exchange Rates'!B$1:C$1048576,2,0)))/S1047313)&gt;1,(SUMIFS(#REF!,#REF!,A1047313)-S1047313)/S1047313,(S1047313-SUMIFS(#REF!,#REF!,A1047313))/SUMIFS(#REF!,#REF!,A1047313)),"."),".")</f>
        <v>.</v>
      </c>
      <c r="BG1047313" s="37"/>
      <c r="BH1047313" s="37"/>
      <c r="BI1047313" s="37"/>
      <c r="BJ1047313" s="37"/>
      <c r="BK1047313" s="37"/>
      <c r="BL1047313" s="37"/>
      <c r="BM1047313" s="37"/>
      <c r="BN1047313" s="37"/>
      <c r="BO1047313" s="37"/>
      <c r="BP1047313" s="37"/>
      <c r="BQ1047313" s="37"/>
      <c r="BR1047313" s="37"/>
      <c r="BS1047313" s="37"/>
      <c r="BT1047313" s="37"/>
      <c r="BU1047313" s="37"/>
      <c r="BV1047313" s="37"/>
      <c r="BW1047313" s="37"/>
      <c r="BX1047313" s="37"/>
    </row>
    <row r="1047314" customFormat="false" ht="15.75" hidden="false" customHeight="true" outlineLevel="0" collapsed="false">
      <c r="A1047314" s="37" t="s">
        <v>479</v>
      </c>
      <c r="B1047314" s="37" t="s">
        <v>57</v>
      </c>
      <c r="C1047314" s="92" t="n">
        <v>45067</v>
      </c>
      <c r="D1047314" s="37" t="s">
        <v>105</v>
      </c>
      <c r="E1047314" s="37" t="s">
        <v>370</v>
      </c>
      <c r="F1047314" s="37" t="s">
        <v>531</v>
      </c>
      <c r="G1047314" s="5" t="s">
        <v>61</v>
      </c>
      <c r="H1047314" s="39" t="n">
        <v>375000000</v>
      </c>
      <c r="I1047314" s="37" t="s">
        <v>353</v>
      </c>
      <c r="J1047314" s="7" t="str">
        <f aca="false">VLOOKUP($I1047314,'[1]Price List, Weapons &amp; Items'!B$1:C$1048576,2,0)</f>
        <v>Military equipment</v>
      </c>
      <c r="K1047314" s="7" t="str">
        <f aca="false">IF(I1047314=".",I1047314,VLOOKUP($I1047314,'[1]Price List, Weapons &amp; Items'!B$1:D$1048576,3,0))</f>
        <v>non combat military vehicle</v>
      </c>
      <c r="L1047314" s="8" t="n">
        <f aca="false">VLOOKUP(I1047314,'[1]Price List, Weapons &amp; Items'!B$1:E$1048576,4,0)</f>
        <v>0</v>
      </c>
      <c r="M1047314" s="9" t="s">
        <v>166</v>
      </c>
      <c r="N1047314" s="9" t="s">
        <v>166</v>
      </c>
      <c r="O1047314" s="9" t="n">
        <f aca="false">VLOOKUP($I1047314,'[1]Price List, Weapons &amp; Items'!B$1:G$1048576,6,0)</f>
        <v>350000</v>
      </c>
      <c r="P1047314" s="6" t="str">
        <f aca="false">IF(TYPE(M1047314)=1,IF(TYPE(O1047314)=1,M1047314*O1047314,"No price"),".")</f>
        <v>.</v>
      </c>
      <c r="Q1047314" s="6" t="str">
        <f aca="false">IF(TYPE(N1047314)=1,IF(TYPE(O1047314)=1,N1047314*O1047314,"No price"),".")</f>
        <v>.</v>
      </c>
      <c r="R1047314" s="6" t="str">
        <f aca="false">IF(AG1047314=1,IF(H1047314&lt;&gt;"Not given",H1047314,IF(TYPE(H1047314)=2,IF(SUMIFS(#REF!,#REF!,A1047314)&gt;0,SUMIFS(#REF!,#REF!,A1047314),"."),"Format error")),"")</f>
        <v/>
      </c>
      <c r="S1047314" s="6" t="str">
        <f aca="false">IF(AND(AG1047314=1,R1047314&lt;&gt;".")=TRUE(),R1047314/VLOOKUP(G1047314,'[1]Exchange Rates'!B$1:C$1048576,2,0),IF(R1047314=".",".",""))</f>
        <v/>
      </c>
      <c r="T1047314" s="6" t="str">
        <f aca="false">IF(AG1047314=1,IF(AI1047314="Value is not given at all",".",IF(AI1047314="Value is given by the source",S1047314,IF(AI1047314="Value is calculated with prices",(IF(SUMIFS(#REF!,#REF!,A1047314)&gt;0,SUMIFS(#REF!,#REF!,A1047314),"."))/VLOOKUP("USD",'[1]Exchange Rates'!B$1:C$1048576,2,0),"Error with coding"))),"")</f>
        <v/>
      </c>
      <c r="U1047314" s="43" t="s">
        <v>63</v>
      </c>
      <c r="V1047314" s="34" t="s">
        <v>532</v>
      </c>
      <c r="W1047314" s="34" t="s">
        <v>513</v>
      </c>
      <c r="X1047314" s="37" t="s">
        <v>62</v>
      </c>
      <c r="Y1047314" s="37" t="s">
        <v>62</v>
      </c>
      <c r="Z1047314" s="43" t="n">
        <v>0</v>
      </c>
      <c r="AA1047314" s="43" t="n">
        <v>1</v>
      </c>
      <c r="AB1047314" s="5" t="n">
        <f aca="false">IF(AND(D1047314="Humanitarian", AE1047314&lt;&gt;"."), 1, 0)</f>
        <v>0</v>
      </c>
      <c r="AC1047314" s="5" t="n">
        <f aca="false">IF(OR(M1047314="undisclosed", M1047314="."), 0, IF(M1047314=N1047314, 1, 0))</f>
        <v>0</v>
      </c>
      <c r="AD1047314" s="5" t="n">
        <v>0</v>
      </c>
      <c r="AE1047314" s="37" t="s">
        <v>62</v>
      </c>
      <c r="AF1047314" s="12" t="str">
        <f aca="false">""</f>
        <v/>
      </c>
      <c r="AG1047314" s="36" t="n">
        <v>0</v>
      </c>
      <c r="AH1047314" s="43" t="s">
        <v>66</v>
      </c>
      <c r="AI1047314" s="43" t="s">
        <v>67</v>
      </c>
      <c r="AJ1047314" s="36" t="n">
        <v>1</v>
      </c>
      <c r="AK1047314" s="36" t="n">
        <v>17</v>
      </c>
      <c r="AL1047314" s="36" t="n">
        <v>0</v>
      </c>
      <c r="AM1047314" s="36" t="n">
        <f aca="false">IF(OR(AN1047314="2022-2023",AN1047314=2022), 1, 0)</f>
        <v>1</v>
      </c>
      <c r="AN1047314" s="36" t="s">
        <v>68</v>
      </c>
      <c r="AO1047314" s="36" t="n">
        <f aca="false">VLOOKUP($I1047314,'[1]Price List, Weapons &amp; Items'!B$1:F$1048576,5,0)</f>
        <v>0</v>
      </c>
      <c r="AP1047314" s="36" t="n">
        <f aca="false">IF(AND(AO1047314=1,M1047314="undisclosed")=TRUE(),1,0)</f>
        <v>0</v>
      </c>
      <c r="AQ1047314" s="36" t="n">
        <f aca="false">IF(AND(AO1047314=1,N1047314="undisclosed")=TRUE(),1,0)</f>
        <v>0</v>
      </c>
      <c r="AR1047314" s="36" t="n">
        <f aca="false">IFERROR(IF(SEARCH("ammuni",I1047314,1)&gt;0,1,0),0)</f>
        <v>0</v>
      </c>
      <c r="AS1047314" s="5" t="str">
        <f aca="false">VLOOKUP($I1047314,'[1]Price List, Weapons &amp; Items'!B$1:L$1048576,COLUMN('[1]Price List, Weapons &amp; Items'!$J$11)-1,0)</f>
        <v>Media reports (incl. social media)</v>
      </c>
      <c r="AT1047314" s="5" t="str">
        <f aca="false">IF(I1047314=".",".",VLOOKUP($I1047314,'[1]Price List, Weapons &amp; Items'!B$1:J$1048576,3,0))</f>
        <v>non combat military vehicle</v>
      </c>
      <c r="AU1047314" s="13" t="str">
        <f aca="true">IF(AG1047314=1,(OFFSET(I1047314,0,0,COUNTIF(#REF!,A1047314),1)),"")</f>
        <v/>
      </c>
      <c r="AV1047314" s="5" t="n">
        <f aca="false">VLOOKUP($I1047314,'[1]Price List, Weapons &amp; Items'!B$1:L$1048576,COLUMN('[1]Price List, Weapons &amp; Items'!$L$11)-1,0)</f>
        <v>0</v>
      </c>
      <c r="AW1047314" s="5" t="n">
        <f aca="false">IF(U1047314="Yes",1,0)</f>
        <v>1</v>
      </c>
      <c r="AX1047314" s="5" t="n">
        <f aca="false">IF(D1047314="Military",IF(OR(IFERROR(SEARCH("equipment",E1047314,1),0)&gt;0,IFERROR(SEARCH("weapons",E1047314,1),0)&gt;0),1,0),0)</f>
        <v>1</v>
      </c>
      <c r="AY1047314" s="5" t="str">
        <f aca="false">IFERROR(IF(VALUE(TEXT(C1047314,"mm"))=IF(AK1047314&gt;12,AK1047314-12,AK1047314),".",IF(TEXT(C1047314,"mm")="01",".",1)),"Value is not in date format")</f>
        <v>.</v>
      </c>
      <c r="AZ1047314" s="5" t="str">
        <f aca="false">IF(AND(A1047314=A1047313,C1047314=C1047313)=TRUE(),IF(F1047314=F1047313,".","1"),".")</f>
        <v>.</v>
      </c>
      <c r="BA1047314" s="5" t="str">
        <f aca="false">IF(AND(_xlfn.ISFORMULA(R1047314),_xlfn.ISFORMULA(S1047314),_xlfn.ISFORMULA(T1047314))=TRUE(),".",1)</f>
        <v>.</v>
      </c>
      <c r="BB1047314" s="5" t="str">
        <f aca="false">IF(T1047314&lt;&gt;".",IF(T1047314&gt;S1047314,1,"."),".")</f>
        <v>.</v>
      </c>
      <c r="BC1047314" s="5" t="n">
        <f aca="false">IFERROR(VLOOKUP(B1047314,'[1]Share, Heavy Weapons to Ukraine'!B$1:AA$1048576,COLUMN('[1]Share, Heavy Weapons to Ukraine'!C1047323)-1,0),0)</f>
        <v>1</v>
      </c>
      <c r="BD1047314" s="5" t="n">
        <f aca="false">VLOOKUP(Sheet1!B1047314,'[1]Country Summary (€)'!B$1:F$1048576,COLUMN('[1]Country Summary (€)'!C1047324)-1,FALSE())</f>
        <v>0</v>
      </c>
      <c r="BE1047314" s="5" t="str">
        <f aca="false">IF(AND(AG1047314=1,D1047314="Military",H1047314&lt;&gt;"Not given")=TRUE(),IF(SUMIFS(#REF!,#REF!,A1047314)&gt;0,ABS((SUMIFS(#REF!,#REF!,A1047314)/VLOOKUP("USD",'[1]Exchange Rates'!B$1:C$1048576,2,0)))/S1047314,"."),".")</f>
        <v>.</v>
      </c>
      <c r="BF1047314" s="1" t="str">
        <f aca="false">IF(AND(AG1047314=1,D1047314="Military",H1047314&lt;&gt;"Not given")=TRUE(),IF(SUMIFS(#REF!,#REF!,A1047314)&gt;0,IF((ABS((SUMIFS(#REF!,#REF!,A1047314)/VLOOKUP("USD",'[1]Exchange Rates'!B$1:C$1048576,2,0)))/S1047314)&gt;1,(SUMIFS(#REF!,#REF!,A1047314)-S1047314)/S1047314,(S1047314-SUMIFS(#REF!,#REF!,A1047314))/SUMIFS(#REF!,#REF!,A1047314)),"."),".")</f>
        <v>.</v>
      </c>
      <c r="BG1047314" s="37"/>
      <c r="BH1047314" s="37"/>
      <c r="BI1047314" s="37"/>
      <c r="BJ1047314" s="37"/>
      <c r="BK1047314" s="37"/>
      <c r="BL1047314" s="37"/>
      <c r="BM1047314" s="37"/>
      <c r="BN1047314" s="37"/>
      <c r="BO1047314" s="37"/>
      <c r="BP1047314" s="37"/>
      <c r="BQ1047314" s="37"/>
      <c r="BR1047314" s="37"/>
      <c r="BS1047314" s="37"/>
      <c r="BT1047314" s="37"/>
      <c r="BU1047314" s="37"/>
      <c r="BV1047314" s="37"/>
      <c r="BW1047314" s="37"/>
      <c r="BX1047314" s="37"/>
    </row>
    <row r="1047315" customFormat="false" ht="15.75" hidden="false" customHeight="true" outlineLevel="0" collapsed="false">
      <c r="A1047315" s="37" t="s">
        <v>479</v>
      </c>
      <c r="B1047315" s="37" t="s">
        <v>57</v>
      </c>
      <c r="C1047315" s="92" t="n">
        <v>45067</v>
      </c>
      <c r="D1047315" s="37" t="s">
        <v>105</v>
      </c>
      <c r="E1047315" s="37" t="s">
        <v>370</v>
      </c>
      <c r="F1047315" s="37" t="s">
        <v>531</v>
      </c>
      <c r="G1047315" s="5" t="s">
        <v>61</v>
      </c>
      <c r="H1047315" s="39" t="n">
        <v>375000000</v>
      </c>
      <c r="I1047315" s="37" t="s">
        <v>355</v>
      </c>
      <c r="J1047315" s="7" t="str">
        <f aca="false">VLOOKUP($I1047315,'[1]Price List, Weapons &amp; Items'!B$1:C$1048576,2,0)</f>
        <v>Military equipment</v>
      </c>
      <c r="K1047315" s="7" t="str">
        <f aca="false">IF(I1047315=".",I1047315,VLOOKUP($I1047315,'[1]Price List, Weapons &amp; Items'!B$1:D$1048576,3,0))</f>
        <v>non combat military vehicle</v>
      </c>
      <c r="L1047315" s="8" t="n">
        <f aca="false">VLOOKUP(I1047315,'[1]Price List, Weapons &amp; Items'!B$1:E$1048576,4,0)</f>
        <v>0</v>
      </c>
      <c r="M1047315" s="9" t="s">
        <v>166</v>
      </c>
      <c r="N1047315" s="9" t="s">
        <v>166</v>
      </c>
      <c r="O1047315" s="9" t="n">
        <f aca="false">VLOOKUP($I1047315,'[1]Price List, Weapons &amp; Items'!B$1:G$1048576,6,0)</f>
        <v>50000</v>
      </c>
      <c r="P1047315" s="6" t="str">
        <f aca="false">IF(TYPE(M1047315)=1,IF(TYPE(O1047315)=1,M1047315*O1047315,"No price"),".")</f>
        <v>.</v>
      </c>
      <c r="Q1047315" s="6" t="str">
        <f aca="false">IF(TYPE(N1047315)=1,IF(TYPE(O1047315)=1,N1047315*O1047315,"No price"),".")</f>
        <v>.</v>
      </c>
      <c r="R1047315" s="6" t="str">
        <f aca="false">IF(AG1047315=1,IF(H1047315&lt;&gt;"Not given",H1047315,IF(TYPE(H1047315)=2,IF(SUMIFS(#REF!,#REF!,A1047315)&gt;0,SUMIFS(#REF!,#REF!,A1047315),"."),"Format error")),"")</f>
        <v/>
      </c>
      <c r="S1047315" s="6" t="str">
        <f aca="false">IF(AND(AG1047315=1,R1047315&lt;&gt;".")=TRUE(),R1047315/VLOOKUP(G1047315,'[1]Exchange Rates'!B$1:C$1048576,2,0),IF(R1047315=".",".",""))</f>
        <v/>
      </c>
      <c r="T1047315" s="6" t="str">
        <f aca="false">IF(AG1047315=1,IF(AI1047315="Value is not given at all",".",IF(AI1047315="Value is given by the source",S1047315,IF(AI1047315="Value is calculated with prices",(IF(SUMIFS(#REF!,#REF!,A1047315)&gt;0,SUMIFS(#REF!,#REF!,A1047315),"."))/VLOOKUP("USD",'[1]Exchange Rates'!B$1:C$1048576,2,0),"Error with coding"))),"")</f>
        <v/>
      </c>
      <c r="U1047315" s="43" t="s">
        <v>63</v>
      </c>
      <c r="V1047315" s="34" t="s">
        <v>532</v>
      </c>
      <c r="W1047315" s="34" t="s">
        <v>513</v>
      </c>
      <c r="X1047315" s="37" t="s">
        <v>62</v>
      </c>
      <c r="Y1047315" s="37" t="s">
        <v>62</v>
      </c>
      <c r="Z1047315" s="43" t="n">
        <v>0</v>
      </c>
      <c r="AA1047315" s="43" t="n">
        <v>1</v>
      </c>
      <c r="AB1047315" s="5" t="n">
        <f aca="false">IF(AND(D1047315="Humanitarian", AE1047315&lt;&gt;"."), 1, 0)</f>
        <v>0</v>
      </c>
      <c r="AC1047315" s="5" t="n">
        <f aca="false">IF(OR(M1047315="undisclosed", M1047315="."), 0, IF(M1047315=N1047315, 1, 0))</f>
        <v>0</v>
      </c>
      <c r="AD1047315" s="5" t="n">
        <v>0</v>
      </c>
      <c r="AE1047315" s="37" t="s">
        <v>62</v>
      </c>
      <c r="AF1047315" s="12" t="str">
        <f aca="false">""</f>
        <v/>
      </c>
      <c r="AG1047315" s="36" t="n">
        <v>0</v>
      </c>
      <c r="AH1047315" s="43" t="s">
        <v>66</v>
      </c>
      <c r="AI1047315" s="43" t="s">
        <v>67</v>
      </c>
      <c r="AJ1047315" s="36" t="n">
        <v>1</v>
      </c>
      <c r="AK1047315" s="36" t="n">
        <v>17</v>
      </c>
      <c r="AL1047315" s="36" t="n">
        <v>0</v>
      </c>
      <c r="AM1047315" s="36" t="n">
        <f aca="false">IF(OR(AN1047315="2022-2023",AN1047315=2022), 1, 0)</f>
        <v>1</v>
      </c>
      <c r="AN1047315" s="36" t="s">
        <v>68</v>
      </c>
      <c r="AO1047315" s="36" t="n">
        <f aca="false">VLOOKUP($I1047315,'[1]Price List, Weapons &amp; Items'!B$1:F$1048576,5,0)</f>
        <v>0</v>
      </c>
      <c r="AP1047315" s="36" t="n">
        <f aca="false">IF(AND(AO1047315=1,M1047315="undisclosed")=TRUE(),1,0)</f>
        <v>0</v>
      </c>
      <c r="AQ1047315" s="36" t="n">
        <f aca="false">IF(AND(AO1047315=1,N1047315="undisclosed")=TRUE(),1,0)</f>
        <v>0</v>
      </c>
      <c r="AR1047315" s="36" t="n">
        <f aca="false">IFERROR(IF(SEARCH("ammuni",I1047315,1)&gt;0,1,0),0)</f>
        <v>0</v>
      </c>
      <c r="AS1047315" s="5" t="str">
        <f aca="false">VLOOKUP($I1047315,'[1]Price List, Weapons &amp; Items'!B$1:L$1048576,COLUMN('[1]Price List, Weapons &amp; Items'!$J$11)-1,0)</f>
        <v>Miscellaneous</v>
      </c>
      <c r="AT1047315" s="5" t="str">
        <f aca="false">IF(I1047315=".",".",VLOOKUP($I1047315,'[1]Price List, Weapons &amp; Items'!B$1:J$1048576,3,0))</f>
        <v>non combat military vehicle</v>
      </c>
      <c r="AU1047315" s="13" t="str">
        <f aca="true">IF(AG1047315=1,(OFFSET(I1047315,0,0,COUNTIF(#REF!,A1047315),1)),"")</f>
        <v/>
      </c>
      <c r="AV1047315" s="5" t="n">
        <f aca="false">VLOOKUP($I1047315,'[1]Price List, Weapons &amp; Items'!B$1:L$1048576,COLUMN('[1]Price List, Weapons &amp; Items'!$L$11)-1,0)</f>
        <v>0</v>
      </c>
      <c r="AW1047315" s="5" t="n">
        <f aca="false">IF(U1047315="Yes",1,0)</f>
        <v>1</v>
      </c>
      <c r="AX1047315" s="5" t="n">
        <f aca="false">IF(D1047315="Military",IF(OR(IFERROR(SEARCH("equipment",E1047315,1),0)&gt;0,IFERROR(SEARCH("weapons",E1047315,1),0)&gt;0),1,0),0)</f>
        <v>1</v>
      </c>
      <c r="AY1047315" s="5" t="str">
        <f aca="false">IFERROR(IF(VALUE(TEXT(C1047315,"mm"))=IF(AK1047315&gt;12,AK1047315-12,AK1047315),".",IF(TEXT(C1047315,"mm")="01",".",1)),"Value is not in date format")</f>
        <v>.</v>
      </c>
      <c r="AZ1047315" s="5" t="str">
        <f aca="false">IF(AND(A1047315=A1047314,C1047315=C1047314)=TRUE(),IF(F1047315=F1047314,".","1"),".")</f>
        <v>.</v>
      </c>
      <c r="BA1047315" s="5" t="str">
        <f aca="false">IF(AND(_xlfn.ISFORMULA(R1047315),_xlfn.ISFORMULA(S1047315),_xlfn.ISFORMULA(T1047315))=TRUE(),".",1)</f>
        <v>.</v>
      </c>
      <c r="BB1047315" s="5" t="str">
        <f aca="false">IF(T1047315&lt;&gt;".",IF(T1047315&gt;S1047315,1,"."),".")</f>
        <v>.</v>
      </c>
      <c r="BC1047315" s="5" t="n">
        <f aca="false">IFERROR(VLOOKUP(B1047315,'[1]Share, Heavy Weapons to Ukraine'!B$1:AA$1048576,COLUMN('[1]Share, Heavy Weapons to Ukraine'!C1047324)-1,0),0)</f>
        <v>1</v>
      </c>
      <c r="BD1047315" s="5" t="n">
        <f aca="false">VLOOKUP(Sheet1!B1047315,'[1]Country Summary (€)'!B$1:F$1048576,COLUMN('[1]Country Summary (€)'!C1047325)-1,FALSE())</f>
        <v>0</v>
      </c>
      <c r="BE1047315" s="5" t="str">
        <f aca="false">IF(AND(AG1047315=1,D1047315="Military",H1047315&lt;&gt;"Not given")=TRUE(),IF(SUMIFS(#REF!,#REF!,A1047315)&gt;0,ABS((SUMIFS(#REF!,#REF!,A1047315)/VLOOKUP("USD",'[1]Exchange Rates'!B$1:C$1048576,2,0)))/S1047315,"."),".")</f>
        <v>.</v>
      </c>
      <c r="BF1047315" s="1" t="str">
        <f aca="false">IF(AND(AG1047315=1,D1047315="Military",H1047315&lt;&gt;"Not given")=TRUE(),IF(SUMIFS(#REF!,#REF!,A1047315)&gt;0,IF((ABS((SUMIFS(#REF!,#REF!,A1047315)/VLOOKUP("USD",'[1]Exchange Rates'!B$1:C$1048576,2,0)))/S1047315)&gt;1,(SUMIFS(#REF!,#REF!,A1047315)-S1047315)/S1047315,(S1047315-SUMIFS(#REF!,#REF!,A1047315))/SUMIFS(#REF!,#REF!,A1047315)),"."),".")</f>
        <v>.</v>
      </c>
      <c r="BG1047315" s="37"/>
      <c r="BH1047315" s="37"/>
      <c r="BI1047315" s="37"/>
      <c r="BJ1047315" s="37"/>
      <c r="BK1047315" s="37"/>
      <c r="BL1047315" s="37"/>
      <c r="BM1047315" s="37"/>
      <c r="BN1047315" s="37"/>
      <c r="BO1047315" s="37"/>
      <c r="BP1047315" s="37"/>
      <c r="BQ1047315" s="37"/>
      <c r="BR1047315" s="37"/>
      <c r="BS1047315" s="37"/>
      <c r="BT1047315" s="37"/>
      <c r="BU1047315" s="37"/>
      <c r="BV1047315" s="37"/>
      <c r="BW1047315" s="37"/>
      <c r="BX1047315" s="37"/>
    </row>
    <row r="1047316" customFormat="false" ht="15.75" hidden="false" customHeight="true" outlineLevel="0" collapsed="false">
      <c r="A1047316" s="37" t="s">
        <v>479</v>
      </c>
      <c r="B1047316" s="37" t="s">
        <v>57</v>
      </c>
      <c r="C1047316" s="92" t="n">
        <v>45067</v>
      </c>
      <c r="D1047316" s="37" t="s">
        <v>105</v>
      </c>
      <c r="E1047316" s="37" t="s">
        <v>370</v>
      </c>
      <c r="F1047316" s="37" t="s">
        <v>531</v>
      </c>
      <c r="G1047316" s="5" t="s">
        <v>61</v>
      </c>
      <c r="H1047316" s="39" t="n">
        <v>375000000</v>
      </c>
      <c r="I1047316" s="37" t="s">
        <v>196</v>
      </c>
      <c r="J1047316" s="7" t="str">
        <f aca="false">VLOOKUP($I1047316,'[1]Price List, Weapons &amp; Items'!B$1:C$1048576,2,0)</f>
        <v>Military equipment</v>
      </c>
      <c r="K1047316" s="7" t="str">
        <f aca="false">IF(I1047316=".",I1047316,VLOOKUP($I1047316,'[1]Price List, Weapons &amp; Items'!B$1:D$1048576,3,0))</f>
        <v>spare parts</v>
      </c>
      <c r="L1047316" s="8" t="n">
        <f aca="false">VLOOKUP(I1047316,'[1]Price List, Weapons &amp; Items'!B$1:E$1048576,4,0)</f>
        <v>0</v>
      </c>
      <c r="M1047316" s="9" t="s">
        <v>166</v>
      </c>
      <c r="N1047316" s="9" t="s">
        <v>166</v>
      </c>
      <c r="O1047316" s="9" t="str">
        <f aca="false">VLOOKUP($I1047316,'[1]Price List, Weapons &amp; Items'!B$1:G$1048576,6,0)</f>
        <v>.</v>
      </c>
      <c r="P1047316" s="6" t="str">
        <f aca="false">IF(TYPE(M1047316)=1,IF(TYPE(O1047316)=1,M1047316*O1047316,"No price"),".")</f>
        <v>.</v>
      </c>
      <c r="Q1047316" s="6" t="str">
        <f aca="false">IF(TYPE(N1047316)=1,IF(TYPE(O1047316)=1,N1047316*O1047316,"No price"),".")</f>
        <v>.</v>
      </c>
      <c r="R1047316" s="6" t="str">
        <f aca="false">IF(AG1047316=1,IF(H1047316&lt;&gt;"Not given",H1047316,IF(TYPE(H1047316)=2,IF(SUMIFS(#REF!,#REF!,A1047316)&gt;0,SUMIFS(#REF!,#REF!,A1047316),"."),"Format error")),"")</f>
        <v/>
      </c>
      <c r="S1047316" s="6" t="str">
        <f aca="false">IF(AND(AG1047316=1,R1047316&lt;&gt;".")=TRUE(),R1047316/VLOOKUP(G1047316,'[1]Exchange Rates'!B$1:C$1048576,2,0),IF(R1047316=".",".",""))</f>
        <v/>
      </c>
      <c r="T1047316" s="6" t="str">
        <f aca="false">IF(AG1047316=1,IF(AI1047316="Value is not given at all",".",IF(AI1047316="Value is given by the source",S1047316,IF(AI1047316="Value is calculated with prices",(IF(SUMIFS(#REF!,#REF!,A1047316)&gt;0,SUMIFS(#REF!,#REF!,A1047316),"."))/VLOOKUP("USD",'[1]Exchange Rates'!B$1:C$1048576,2,0),"Error with coding"))),"")</f>
        <v/>
      </c>
      <c r="U1047316" s="43" t="s">
        <v>63</v>
      </c>
      <c r="V1047316" s="34" t="s">
        <v>532</v>
      </c>
      <c r="W1047316" s="34" t="s">
        <v>513</v>
      </c>
      <c r="X1047316" s="37" t="s">
        <v>62</v>
      </c>
      <c r="Y1047316" s="37" t="s">
        <v>62</v>
      </c>
      <c r="Z1047316" s="43" t="n">
        <v>0</v>
      </c>
      <c r="AA1047316" s="43" t="n">
        <v>1</v>
      </c>
      <c r="AB1047316" s="5" t="n">
        <f aca="false">IF(AND(D1047316="Humanitarian", AE1047316&lt;&gt;"."), 1, 0)</f>
        <v>0</v>
      </c>
      <c r="AC1047316" s="5" t="n">
        <f aca="false">IF(OR(M1047316="undisclosed", M1047316="."), 0, IF(M1047316=N1047316, 1, 0))</f>
        <v>0</v>
      </c>
      <c r="AD1047316" s="5" t="n">
        <v>0</v>
      </c>
      <c r="AE1047316" s="37" t="s">
        <v>62</v>
      </c>
      <c r="AF1047316" s="12" t="str">
        <f aca="false">""</f>
        <v/>
      </c>
      <c r="AG1047316" s="36" t="n">
        <v>0</v>
      </c>
      <c r="AH1047316" s="43" t="s">
        <v>66</v>
      </c>
      <c r="AI1047316" s="43" t="s">
        <v>67</v>
      </c>
      <c r="AJ1047316" s="36" t="n">
        <v>1</v>
      </c>
      <c r="AK1047316" s="36" t="n">
        <v>17</v>
      </c>
      <c r="AL1047316" s="36" t="n">
        <v>0</v>
      </c>
      <c r="AM1047316" s="36" t="n">
        <f aca="false">IF(OR(AN1047316="2022-2023",AN1047316=2022), 1, 0)</f>
        <v>1</v>
      </c>
      <c r="AN1047316" s="36" t="s">
        <v>68</v>
      </c>
      <c r="AO1047316" s="36" t="n">
        <f aca="false">VLOOKUP($I1047316,'[1]Price List, Weapons &amp; Items'!B$1:F$1048576,5,0)</f>
        <v>0</v>
      </c>
      <c r="AP1047316" s="36" t="n">
        <f aca="false">IF(AND(AO1047316=1,M1047316="undisclosed")=TRUE(),1,0)</f>
        <v>0</v>
      </c>
      <c r="AQ1047316" s="36" t="n">
        <f aca="false">IF(AND(AO1047316=1,N1047316="undisclosed")=TRUE(),1,0)</f>
        <v>0</v>
      </c>
      <c r="AR1047316" s="36" t="n">
        <f aca="false">IFERROR(IF(SEARCH("ammuni",I1047316,1)&gt;0,1,0),0)</f>
        <v>0</v>
      </c>
      <c r="AS1047316" s="5" t="str">
        <f aca="false">VLOOKUP($I1047316,'[1]Price List, Weapons &amp; Items'!B$1:L$1048576,COLUMN('[1]Price List, Weapons &amp; Items'!$J$11)-1,0)</f>
        <v>.</v>
      </c>
      <c r="AT1047316" s="5" t="str">
        <f aca="false">IF(I1047316=".",".",VLOOKUP($I1047316,'[1]Price List, Weapons &amp; Items'!B$1:J$1048576,3,0))</f>
        <v>spare parts</v>
      </c>
      <c r="AU1047316" s="13" t="str">
        <f aca="true">IF(AG1047316=1,(OFFSET(I1047316,0,0,COUNTIF(#REF!,A1047316),1)),"")</f>
        <v/>
      </c>
      <c r="AV1047316" s="5" t="str">
        <f aca="false">VLOOKUP($I1047316,'[1]Price List, Weapons &amp; Items'!B$1:L$1048576,COLUMN('[1]Price List, Weapons &amp; Items'!$L$11)-1,0)</f>
        <v>no price, 0 count</v>
      </c>
      <c r="AW1047316" s="5" t="n">
        <f aca="false">IF(U1047316="Yes",1,0)</f>
        <v>1</v>
      </c>
      <c r="AX1047316" s="5" t="n">
        <f aca="false">IF(D1047316="Military",IF(OR(IFERROR(SEARCH("equipment",E1047316,1),0)&gt;0,IFERROR(SEARCH("weapons",E1047316,1),0)&gt;0),1,0),0)</f>
        <v>1</v>
      </c>
      <c r="AY1047316" s="5" t="str">
        <f aca="false">IFERROR(IF(VALUE(TEXT(C1047316,"mm"))=IF(AK1047316&gt;12,AK1047316-12,AK1047316),".",IF(TEXT(C1047316,"mm")="01",".",1)),"Value is not in date format")</f>
        <v>.</v>
      </c>
      <c r="AZ1047316" s="5" t="str">
        <f aca="false">IF(AND(A1047316=A1047315,C1047316=C1047315)=TRUE(),IF(F1047316=F1047315,".","1"),".")</f>
        <v>.</v>
      </c>
      <c r="BA1047316" s="5" t="str">
        <f aca="false">IF(AND(_xlfn.ISFORMULA(R1047316),_xlfn.ISFORMULA(S1047316),_xlfn.ISFORMULA(T1047316))=TRUE(),".",1)</f>
        <v>.</v>
      </c>
      <c r="BB1047316" s="5" t="str">
        <f aca="false">IF(T1047316&lt;&gt;".",IF(T1047316&gt;S1047316,1,"."),".")</f>
        <v>.</v>
      </c>
      <c r="BC1047316" s="5" t="n">
        <f aca="false">IFERROR(VLOOKUP(B1047316,'[1]Share, Heavy Weapons to Ukraine'!B$1:AA$1048576,COLUMN('[1]Share, Heavy Weapons to Ukraine'!C1047325)-1,0),0)</f>
        <v>1</v>
      </c>
      <c r="BD1047316" s="5" t="n">
        <f aca="false">VLOOKUP(Sheet1!B1047316,'[1]Country Summary (€)'!B$1:F$1048576,COLUMN('[1]Country Summary (€)'!C1047326)-1,FALSE())</f>
        <v>0</v>
      </c>
      <c r="BE1047316" s="5" t="str">
        <f aca="false">IF(AND(AG1047316=1,D1047316="Military",H1047316&lt;&gt;"Not given")=TRUE(),IF(SUMIFS(#REF!,#REF!,A1047316)&gt;0,ABS((SUMIFS(#REF!,#REF!,A1047316)/VLOOKUP("USD",'[1]Exchange Rates'!B$1:C$1048576,2,0)))/S1047316,"."),".")</f>
        <v>.</v>
      </c>
      <c r="BF1047316" s="1" t="str">
        <f aca="false">IF(AND(AG1047316=1,D1047316="Military",H1047316&lt;&gt;"Not given")=TRUE(),IF(SUMIFS(#REF!,#REF!,A1047316)&gt;0,IF((ABS((SUMIFS(#REF!,#REF!,A1047316)/VLOOKUP("USD",'[1]Exchange Rates'!B$1:C$1048576,2,0)))/S1047316)&gt;1,(SUMIFS(#REF!,#REF!,A1047316)-S1047316)/S1047316,(S1047316-SUMIFS(#REF!,#REF!,A1047316))/SUMIFS(#REF!,#REF!,A1047316)),"."),".")</f>
        <v>.</v>
      </c>
      <c r="BG1047316" s="37"/>
      <c r="BH1047316" s="37"/>
      <c r="BI1047316" s="37"/>
      <c r="BJ1047316" s="37"/>
      <c r="BK1047316" s="37"/>
      <c r="BL1047316" s="37"/>
      <c r="BM1047316" s="37"/>
      <c r="BN1047316" s="37"/>
      <c r="BO1047316" s="37"/>
      <c r="BP1047316" s="37"/>
      <c r="BQ1047316" s="37"/>
      <c r="BR1047316" s="37"/>
      <c r="BS1047316" s="37"/>
      <c r="BT1047316" s="37"/>
      <c r="BU1047316" s="37"/>
      <c r="BV1047316" s="37"/>
      <c r="BW1047316" s="37"/>
      <c r="BX1047316" s="37"/>
    </row>
    <row r="1047317" customFormat="false" ht="15.75" hidden="false" customHeight="true" outlineLevel="0" collapsed="false">
      <c r="A1047317" s="37" t="s">
        <v>479</v>
      </c>
      <c r="B1047317" s="37" t="s">
        <v>57</v>
      </c>
      <c r="C1047317" s="92" t="n">
        <v>45077</v>
      </c>
      <c r="D1047317" s="37" t="s">
        <v>105</v>
      </c>
      <c r="E1047317" s="37" t="s">
        <v>370</v>
      </c>
      <c r="F1047317" s="37" t="s">
        <v>534</v>
      </c>
      <c r="G1047317" s="5" t="s">
        <v>61</v>
      </c>
      <c r="H1047317" s="39" t="n">
        <v>300000000</v>
      </c>
      <c r="I1047317" s="37" t="s">
        <v>476</v>
      </c>
      <c r="J1047317" s="7" t="str">
        <f aca="false">VLOOKUP($I1047317,'[1]Price List, Weapons &amp; Items'!B$1:C$1048576,2,0)</f>
        <v>Ammunition for heavy weapon</v>
      </c>
      <c r="K1047317" s="7" t="str">
        <f aca="false">IF(I1047317=".",I1047317,VLOOKUP($I1047317,'[1]Price List, Weapons &amp; Items'!B$1:D$1048576,3,0))</f>
        <v>Surface-to-air missile (SAM)</v>
      </c>
      <c r="L1047317" s="8" t="n">
        <f aca="false">VLOOKUP(I1047317,'[1]Price List, Weapons &amp; Items'!B$1:E$1048576,4,0)</f>
        <v>0</v>
      </c>
      <c r="M1047317" s="9" t="s">
        <v>166</v>
      </c>
      <c r="N1047317" s="9" t="s">
        <v>166</v>
      </c>
      <c r="O1047317" s="9" t="n">
        <f aca="false">VLOOKUP($I1047317,'[1]Price List, Weapons &amp; Items'!B$1:G$1048576,6,0)</f>
        <v>3000000</v>
      </c>
      <c r="P1047317" s="6" t="str">
        <f aca="false">IF(TYPE(M1047317)=1,IF(TYPE(O1047317)=1,M1047317*O1047317,"No price"),".")</f>
        <v>.</v>
      </c>
      <c r="Q1047317" s="6" t="str">
        <f aca="false">IF(TYPE(N1047317)=1,IF(TYPE(O1047317)=1,N1047317*O1047317,"No price"),".")</f>
        <v>.</v>
      </c>
      <c r="R1047317" s="6" t="str">
        <f aca="false">IF(AG1047317=1,IF(H1047317&lt;&gt;"Not given",H1047317,IF(TYPE(H1047317)=2,IF(SUMIFS(#REF!,#REF!,A1047317)&gt;0,SUMIFS(#REF!,#REF!,A1047317),"."),"Format error")),"")</f>
        <v/>
      </c>
      <c r="S1047317" s="6" t="str">
        <f aca="false">IF(AND(AG1047317=1,R1047317&lt;&gt;".")=TRUE(),R1047317/VLOOKUP(G1047317,'[1]Exchange Rates'!B$1:C$1048576,2,0),IF(R1047317=".",".",""))</f>
        <v/>
      </c>
      <c r="T1047317" s="6" t="str">
        <f aca="false">IF(AG1047317=1,IF(AI1047317="Value is not given at all",".",IF(AI1047317="Value is given by the source",S1047317,IF(AI1047317="Value is calculated with prices",(IF(SUMIFS(#REF!,#REF!,A1047317)&gt;0,SUMIFS(#REF!,#REF!,A1047317),"."))/VLOOKUP("USD",'[1]Exchange Rates'!B$1:C$1048576,2,0),"Error with coding"))),"")</f>
        <v/>
      </c>
      <c r="U1047317" s="43" t="s">
        <v>63</v>
      </c>
      <c r="V1047317" s="34" t="s">
        <v>535</v>
      </c>
      <c r="W1047317" s="34" t="s">
        <v>513</v>
      </c>
      <c r="X1047317" s="37" t="s">
        <v>62</v>
      </c>
      <c r="Y1047317" s="37" t="s">
        <v>62</v>
      </c>
      <c r="Z1047317" s="43" t="n">
        <v>0</v>
      </c>
      <c r="AA1047317" s="43" t="n">
        <v>1</v>
      </c>
      <c r="AB1047317" s="5" t="n">
        <f aca="false">IF(AND(D1047317="Humanitarian", AE1047317&lt;&gt;"."), 1, 0)</f>
        <v>0</v>
      </c>
      <c r="AC1047317" s="5" t="n">
        <f aca="false">IF(OR(M1047317="undisclosed", M1047317="."), 0, IF(M1047317=N1047317, 1, 0))</f>
        <v>0</v>
      </c>
      <c r="AD1047317" s="5" t="n">
        <v>0</v>
      </c>
      <c r="AE1047317" s="37" t="s">
        <v>62</v>
      </c>
      <c r="AF1047317" s="12" t="str">
        <f aca="false">""</f>
        <v/>
      </c>
      <c r="AG1047317" s="36" t="n">
        <v>0</v>
      </c>
      <c r="AH1047317" s="43" t="s">
        <v>66</v>
      </c>
      <c r="AI1047317" s="43" t="s">
        <v>67</v>
      </c>
      <c r="AJ1047317" s="36" t="n">
        <v>1</v>
      </c>
      <c r="AK1047317" s="36" t="n">
        <v>17</v>
      </c>
      <c r="AL1047317" s="36" t="n">
        <v>0</v>
      </c>
      <c r="AM1047317" s="36" t="n">
        <f aca="false">IF(OR(AN1047317="2022-2023",AN1047317=2022), 1, 0)</f>
        <v>1</v>
      </c>
      <c r="AN1047317" s="36" t="s">
        <v>68</v>
      </c>
      <c r="AO1047317" s="36" t="n">
        <f aca="false">VLOOKUP($I1047317,'[1]Price List, Weapons &amp; Items'!B$1:F$1048576,5,0)</f>
        <v>0</v>
      </c>
      <c r="AP1047317" s="36" t="n">
        <f aca="false">IF(AND(AO1047317=1,M1047317="undisclosed")=TRUE(),1,0)</f>
        <v>0</v>
      </c>
      <c r="AQ1047317" s="36" t="n">
        <f aca="false">IF(AND(AO1047317=1,N1047317="undisclosed")=TRUE(),1,0)</f>
        <v>0</v>
      </c>
      <c r="AR1047317" s="36" t="n">
        <f aca="false">IFERROR(IF(SEARCH("ammuni",I1047317,1)&gt;0,1,0),0)</f>
        <v>0</v>
      </c>
      <c r="AS1047317" s="5" t="str">
        <f aca="false">VLOOKUP($I1047317,'[1]Price List, Weapons &amp; Items'!B$1:L$1048576,COLUMN('[1]Price List, Weapons &amp; Items'!$J$11)-1,0)</f>
        <v>Media reports (incl. social media)</v>
      </c>
      <c r="AT1047317" s="5" t="str">
        <f aca="false">IF(I1047317=".",".",VLOOKUP($I1047317,'[1]Price List, Weapons &amp; Items'!B$1:J$1048576,3,0))</f>
        <v>Surface-to-air missile (SAM)</v>
      </c>
      <c r="AU1047317" s="13" t="str">
        <f aca="true">IF(AG1047317=1,(OFFSET(I1047317,0,0,COUNTIF(#REF!,A1047317),1)),"")</f>
        <v/>
      </c>
      <c r="AV1047317" s="5" t="str">
        <f aca="false">VLOOKUP($I1047317,'[1]Price List, Weapons &amp; Items'!B$1:L$1048576,COLUMN('[1]Price List, Weapons &amp; Items'!$L$11)-1,0)</f>
        <v>no price, 0 count</v>
      </c>
      <c r="AW1047317" s="5" t="n">
        <f aca="false">IF(U1047317="Yes",1,0)</f>
        <v>1</v>
      </c>
      <c r="AX1047317" s="5" t="n">
        <f aca="false">IF(D1047317="Military",IF(OR(IFERROR(SEARCH("equipment",E1047317,1),0)&gt;0,IFERROR(SEARCH("weapons",E1047317,1),0)&gt;0),1,0),0)</f>
        <v>1</v>
      </c>
      <c r="AY1047317" s="5" t="str">
        <f aca="false">IFERROR(IF(VALUE(TEXT(C1047317,"mm"))=IF(AK1047317&gt;12,AK1047317-12,AK1047317),".",IF(TEXT(C1047317,"mm")="01",".",1)),"Value is not in date format")</f>
        <v>.</v>
      </c>
      <c r="AZ1047317" s="5" t="str">
        <f aca="false">IF(AND(A1047317=A1047316,C1047317=C1047316)=TRUE(),IF(F1047317=F1047316,".","1"),".")</f>
        <v>.</v>
      </c>
      <c r="BA1047317" s="5" t="str">
        <f aca="false">IF(AND(_xlfn.ISFORMULA(R1047317),_xlfn.ISFORMULA(S1047317),_xlfn.ISFORMULA(T1047317))=TRUE(),".",1)</f>
        <v>.</v>
      </c>
      <c r="BB1047317" s="5" t="str">
        <f aca="false">IF(T1047317&lt;&gt;".",IF(T1047317&gt;S1047317,1,"."),".")</f>
        <v>.</v>
      </c>
      <c r="BC1047317" s="5" t="n">
        <f aca="false">IFERROR(VLOOKUP(B1047317,'[1]Share, Heavy Weapons to Ukraine'!B$1:AA$1048576,COLUMN('[1]Share, Heavy Weapons to Ukraine'!C1047326)-1,0),0)</f>
        <v>1</v>
      </c>
      <c r="BD1047317" s="5" t="n">
        <f aca="false">VLOOKUP(Sheet1!B1047317,'[1]Country Summary (€)'!B$1:F$1048576,COLUMN('[1]Country Summary (€)'!C1047327)-1,FALSE())</f>
        <v>0</v>
      </c>
      <c r="BE1047317" s="5" t="str">
        <f aca="false">IF(AND(AG1047317=1,D1047317="Military",H1047317&lt;&gt;"Not given")=TRUE(),IF(SUMIFS(#REF!,#REF!,A1047317)&gt;0,ABS((SUMIFS(#REF!,#REF!,A1047317)/VLOOKUP("USD",'[1]Exchange Rates'!B$1:C$1048576,2,0)))/S1047317,"."),".")</f>
        <v>.</v>
      </c>
      <c r="BF1047317" s="1" t="str">
        <f aca="false">IF(AND(AG1047317=1,D1047317="Military",H1047317&lt;&gt;"Not given")=TRUE(),IF(SUMIFS(#REF!,#REF!,A1047317)&gt;0,IF((ABS((SUMIFS(#REF!,#REF!,A1047317)/VLOOKUP("USD",'[1]Exchange Rates'!B$1:C$1048576,2,0)))/S1047317)&gt;1,(SUMIFS(#REF!,#REF!,A1047317)-S1047317)/S1047317,(S1047317-SUMIFS(#REF!,#REF!,A1047317))/SUMIFS(#REF!,#REF!,A1047317)),"."),".")</f>
        <v>.</v>
      </c>
      <c r="BG1047317" s="37"/>
      <c r="BH1047317" s="37"/>
      <c r="BI1047317" s="37"/>
      <c r="BJ1047317" s="37"/>
      <c r="BK1047317" s="37"/>
      <c r="BL1047317" s="37"/>
      <c r="BM1047317" s="37"/>
      <c r="BN1047317" s="37"/>
      <c r="BO1047317" s="37"/>
      <c r="BP1047317" s="37"/>
      <c r="BQ1047317" s="37"/>
      <c r="BR1047317" s="37"/>
      <c r="BS1047317" s="37"/>
      <c r="BT1047317" s="37"/>
      <c r="BU1047317" s="37"/>
      <c r="BV1047317" s="37"/>
      <c r="BW1047317" s="37"/>
      <c r="BX1047317" s="37"/>
    </row>
    <row r="1047318" customFormat="false" ht="15.75" hidden="false" customHeight="true" outlineLevel="0" collapsed="false">
      <c r="A1047318" s="37" t="s">
        <v>479</v>
      </c>
      <c r="B1047318" s="37" t="s">
        <v>57</v>
      </c>
      <c r="C1047318" s="92" t="n">
        <v>45077</v>
      </c>
      <c r="D1047318" s="37" t="s">
        <v>105</v>
      </c>
      <c r="E1047318" s="37" t="s">
        <v>370</v>
      </c>
      <c r="F1047318" s="37" t="s">
        <v>534</v>
      </c>
      <c r="G1047318" s="5" t="s">
        <v>61</v>
      </c>
      <c r="H1047318" s="39" t="n">
        <v>300000000</v>
      </c>
      <c r="I1047318" s="37" t="s">
        <v>536</v>
      </c>
      <c r="J1047318" s="7" t="str">
        <f aca="false">VLOOKUP($I1047318,'[1]Price List, Weapons &amp; Items'!B$1:C$1048576,2,0)</f>
        <v>Ammunition for heavy weapon</v>
      </c>
      <c r="K1047318" s="7" t="str">
        <f aca="false">IF(I1047318=".",I1047318,VLOOKUP($I1047318,'[1]Price List, Weapons &amp; Items'!B$1:D$1048576,3,0))</f>
        <v>Aircraft missile ammunition</v>
      </c>
      <c r="L1047318" s="8" t="n">
        <f aca="false">VLOOKUP(I1047318,'[1]Price List, Weapons &amp; Items'!B$1:E$1048576,4,0)</f>
        <v>0</v>
      </c>
      <c r="M1047318" s="9" t="s">
        <v>166</v>
      </c>
      <c r="N1047318" s="9" t="s">
        <v>166</v>
      </c>
      <c r="O1047318" s="9" t="n">
        <f aca="false">VLOOKUP($I1047318,'[1]Price List, Weapons &amp; Items'!B$1:G$1048576,6,0)</f>
        <v>125000</v>
      </c>
      <c r="P1047318" s="6" t="str">
        <f aca="false">IF(TYPE(M1047318)=1,IF(TYPE(O1047318)=1,M1047318*O1047318,"No price"),".")</f>
        <v>.</v>
      </c>
      <c r="Q1047318" s="6" t="str">
        <f aca="false">IF(TYPE(N1047318)=1,IF(TYPE(O1047318)=1,N1047318*O1047318,"No price"),".")</f>
        <v>.</v>
      </c>
      <c r="R1047318" s="6" t="str">
        <f aca="false">IF(AG1047318=1,IF(H1047318&lt;&gt;"Not given",H1047318,IF(TYPE(H1047318)=2,IF(SUMIFS(#REF!,#REF!,A1047318)&gt;0,SUMIFS(#REF!,#REF!,A1047318),"."),"Format error")),"")</f>
        <v/>
      </c>
      <c r="S1047318" s="6" t="str">
        <f aca="false">IF(AND(AG1047318=1,R1047318&lt;&gt;".")=TRUE(),R1047318/VLOOKUP(G1047318,'[1]Exchange Rates'!B$1:C$1048576,2,0),IF(R1047318=".",".",""))</f>
        <v/>
      </c>
      <c r="T1047318" s="6" t="str">
        <f aca="false">IF(AG1047318=1,IF(AI1047318="Value is not given at all",".",IF(AI1047318="Value is given by the source",S1047318,IF(AI1047318="Value is calculated with prices",(IF(SUMIFS(#REF!,#REF!,A1047318)&gt;0,SUMIFS(#REF!,#REF!,A1047318),"."))/VLOOKUP("USD",'[1]Exchange Rates'!B$1:C$1048576,2,0),"Error with coding"))),"")</f>
        <v/>
      </c>
      <c r="U1047318" s="43" t="s">
        <v>63</v>
      </c>
      <c r="V1047318" s="34" t="s">
        <v>535</v>
      </c>
      <c r="W1047318" s="34" t="s">
        <v>513</v>
      </c>
      <c r="X1047318" s="37" t="s">
        <v>62</v>
      </c>
      <c r="Y1047318" s="37" t="s">
        <v>62</v>
      </c>
      <c r="Z1047318" s="43" t="n">
        <v>0</v>
      </c>
      <c r="AA1047318" s="43" t="n">
        <v>1</v>
      </c>
      <c r="AB1047318" s="5" t="n">
        <f aca="false">IF(AND(D1047318="Humanitarian", AE1047318&lt;&gt;"."), 1, 0)</f>
        <v>0</v>
      </c>
      <c r="AC1047318" s="5" t="n">
        <f aca="false">IF(OR(M1047318="undisclosed", M1047318="."), 0, IF(M1047318=N1047318, 1, 0))</f>
        <v>0</v>
      </c>
      <c r="AD1047318" s="5" t="n">
        <v>0</v>
      </c>
      <c r="AE1047318" s="37" t="s">
        <v>62</v>
      </c>
      <c r="AF1047318" s="12" t="str">
        <f aca="false">""</f>
        <v/>
      </c>
      <c r="AG1047318" s="36" t="n">
        <v>0</v>
      </c>
      <c r="AH1047318" s="43" t="s">
        <v>66</v>
      </c>
      <c r="AI1047318" s="43" t="s">
        <v>67</v>
      </c>
      <c r="AJ1047318" s="36" t="n">
        <v>1</v>
      </c>
      <c r="AK1047318" s="36" t="n">
        <v>17</v>
      </c>
      <c r="AL1047318" s="36" t="n">
        <v>0</v>
      </c>
      <c r="AM1047318" s="36" t="n">
        <f aca="false">IF(OR(AN1047318="2022-2023",AN1047318=2022), 1, 0)</f>
        <v>1</v>
      </c>
      <c r="AN1047318" s="36" t="s">
        <v>68</v>
      </c>
      <c r="AO1047318" s="36" t="n">
        <f aca="false">VLOOKUP($I1047318,'[1]Price List, Weapons &amp; Items'!B$1:F$1048576,5,0)</f>
        <v>0</v>
      </c>
      <c r="AP1047318" s="36" t="n">
        <f aca="false">IF(AND(AO1047318=1,M1047318="undisclosed")=TRUE(),1,0)</f>
        <v>0</v>
      </c>
      <c r="AQ1047318" s="36" t="n">
        <f aca="false">IF(AND(AO1047318=1,N1047318="undisclosed")=TRUE(),1,0)</f>
        <v>0</v>
      </c>
      <c r="AR1047318" s="36" t="n">
        <f aca="false">IFERROR(IF(SEARCH("ammuni",I1047318,1)&gt;0,1,0),0)</f>
        <v>0</v>
      </c>
      <c r="AS1047318" s="5" t="str">
        <f aca="false">VLOOKUP($I1047318,'[1]Price List, Weapons &amp; Items'!B$1:L$1048576,COLUMN('[1]Price List, Weapons &amp; Items'!$J$11)-1,0)</f>
        <v>Military media (incl. websites)</v>
      </c>
      <c r="AT1047318" s="5" t="str">
        <f aca="false">IF(I1047318=".",".",VLOOKUP($I1047318,'[1]Price List, Weapons &amp; Items'!B$1:J$1048576,3,0))</f>
        <v>Aircraft missile ammunition</v>
      </c>
      <c r="AU1047318" s="13" t="str">
        <f aca="true">IF(AG1047318=1,(OFFSET(I1047318,0,0,COUNTIF(#REF!,A1047318),1)),"")</f>
        <v/>
      </c>
      <c r="AV1047318" s="5" t="str">
        <f aca="false">VLOOKUP($I1047318,'[1]Price List, Weapons &amp; Items'!B$1:L$1048576,COLUMN('[1]Price List, Weapons &amp; Items'!$L$11)-1,0)</f>
        <v>no price, 0 count</v>
      </c>
      <c r="AW1047318" s="5" t="n">
        <f aca="false">IF(U1047318="Yes",1,0)</f>
        <v>1</v>
      </c>
      <c r="AX1047318" s="5" t="n">
        <f aca="false">IF(D1047318="Military",IF(OR(IFERROR(SEARCH("equipment",E1047318,1),0)&gt;0,IFERROR(SEARCH("weapons",E1047318,1),0)&gt;0),1,0),0)</f>
        <v>1</v>
      </c>
      <c r="AY1047318" s="5" t="str">
        <f aca="false">IFERROR(IF(VALUE(TEXT(C1047318,"mm"))=IF(AK1047318&gt;12,AK1047318-12,AK1047318),".",IF(TEXT(C1047318,"mm")="01",".",1)),"Value is not in date format")</f>
        <v>.</v>
      </c>
      <c r="AZ1047318" s="5" t="str">
        <f aca="false">IF(AND(A1047318=A1047317,C1047318=C1047317)=TRUE(),IF(F1047318=F1047317,".","1"),".")</f>
        <v>.</v>
      </c>
      <c r="BA1047318" s="5" t="str">
        <f aca="false">IF(AND(_xlfn.ISFORMULA(R1047318),_xlfn.ISFORMULA(S1047318),_xlfn.ISFORMULA(T1047318))=TRUE(),".",1)</f>
        <v>.</v>
      </c>
      <c r="BB1047318" s="5" t="str">
        <f aca="false">IF(T1047318&lt;&gt;".",IF(T1047318&gt;S1047318,1,"."),".")</f>
        <v>.</v>
      </c>
      <c r="BC1047318" s="5" t="n">
        <f aca="false">IFERROR(VLOOKUP(B1047318,'[1]Share, Heavy Weapons to Ukraine'!B$1:AA$1048576,COLUMN('[1]Share, Heavy Weapons to Ukraine'!C1047327)-1,0),0)</f>
        <v>1</v>
      </c>
      <c r="BD1047318" s="5" t="n">
        <f aca="false">VLOOKUP(Sheet1!B1047318,'[1]Country Summary (€)'!B$1:F$1048576,COLUMN('[1]Country Summary (€)'!C1047328)-1,FALSE())</f>
        <v>0</v>
      </c>
      <c r="BE1047318" s="5" t="str">
        <f aca="false">IF(AND(AG1047318=1,D1047318="Military",H1047318&lt;&gt;"Not given")=TRUE(),IF(SUMIFS(#REF!,#REF!,A1047318)&gt;0,ABS((SUMIFS(#REF!,#REF!,A1047318)/VLOOKUP("USD",'[1]Exchange Rates'!B$1:C$1048576,2,0)))/S1047318,"."),".")</f>
        <v>.</v>
      </c>
      <c r="BF1047318" s="1" t="str">
        <f aca="false">IF(AND(AG1047318=1,D1047318="Military",H1047318&lt;&gt;"Not given")=TRUE(),IF(SUMIFS(#REF!,#REF!,A1047318)&gt;0,IF((ABS((SUMIFS(#REF!,#REF!,A1047318)/VLOOKUP("USD",'[1]Exchange Rates'!B$1:C$1048576,2,0)))/S1047318)&gt;1,(SUMIFS(#REF!,#REF!,A1047318)-S1047318)/S1047318,(S1047318-SUMIFS(#REF!,#REF!,A1047318))/SUMIFS(#REF!,#REF!,A1047318)),"."),".")</f>
        <v>.</v>
      </c>
      <c r="BG1047318" s="37"/>
      <c r="BH1047318" s="37"/>
      <c r="BI1047318" s="37"/>
      <c r="BJ1047318" s="37"/>
      <c r="BK1047318" s="37"/>
      <c r="BL1047318" s="37"/>
      <c r="BM1047318" s="37"/>
      <c r="BN1047318" s="37"/>
      <c r="BO1047318" s="37"/>
      <c r="BP1047318" s="37"/>
      <c r="BQ1047318" s="37"/>
      <c r="BR1047318" s="37"/>
      <c r="BS1047318" s="37"/>
      <c r="BT1047318" s="37"/>
      <c r="BU1047318" s="37"/>
      <c r="BV1047318" s="37"/>
      <c r="BW1047318" s="37"/>
      <c r="BX1047318" s="37"/>
    </row>
    <row r="1047319" customFormat="false" ht="15.75" hidden="false" customHeight="true" outlineLevel="0" collapsed="false">
      <c r="A1047319" s="37" t="s">
        <v>479</v>
      </c>
      <c r="B1047319" s="37" t="s">
        <v>57</v>
      </c>
      <c r="C1047319" s="92" t="n">
        <v>45077</v>
      </c>
      <c r="D1047319" s="37" t="s">
        <v>105</v>
      </c>
      <c r="E1047319" s="37" t="s">
        <v>370</v>
      </c>
      <c r="F1047319" s="37" t="s">
        <v>534</v>
      </c>
      <c r="G1047319" s="5" t="s">
        <v>61</v>
      </c>
      <c r="H1047319" s="39" t="n">
        <v>300000000</v>
      </c>
      <c r="I1047319" s="37" t="s">
        <v>460</v>
      </c>
      <c r="J1047319" s="7" t="str">
        <f aca="false">VLOOKUP($I1047319,'[1]Price List, Weapons &amp; Items'!B$1:C$1048576,2,0)</f>
        <v>Heavy weapon</v>
      </c>
      <c r="K1047319" s="7" t="str">
        <f aca="false">IF(I1047319=".",I1047319,VLOOKUP($I1047319,'[1]Price List, Weapons &amp; Items'!B$1:D$1048576,3,0))</f>
        <v>Anti-aircraft surface-to-air missile (SAM) system (point-defense)</v>
      </c>
      <c r="L1047319" s="8" t="n">
        <f aca="false">VLOOKUP(I1047319,'[1]Price List, Weapons &amp; Items'!B$1:E$1048576,4,0)</f>
        <v>0</v>
      </c>
      <c r="M1047319" s="9" t="n">
        <v>8</v>
      </c>
      <c r="N1047319" s="9" t="s">
        <v>166</v>
      </c>
      <c r="O1047319" s="9" t="n">
        <f aca="false">VLOOKUP($I1047319,'[1]Price List, Weapons &amp; Items'!B$1:G$1048576,6,0)</f>
        <v>1866185.2217929</v>
      </c>
      <c r="P1047319" s="6" t="str">
        <f aca="false">IF(TYPE(M1047319)=1,IF(TYPE(O1047319)=1,M1047319*O1047319,"No price"),".")</f>
        <v>No price</v>
      </c>
      <c r="Q1047319" s="6" t="str">
        <f aca="false">IF(TYPE(N1047319)=1,IF(TYPE(O1047319)=1,N1047319*O1047319,"No price"),".")</f>
        <v>.</v>
      </c>
      <c r="R1047319" s="6" t="str">
        <f aca="false">IF(AG1047319=1,IF(H1047319&lt;&gt;"Not given",H1047319,IF(TYPE(H1047319)=2,IF(SUMIFS(#REF!,#REF!,A1047319)&gt;0,SUMIFS(#REF!,#REF!,A1047319),"."),"Format error")),"")</f>
        <v/>
      </c>
      <c r="S1047319" s="6" t="str">
        <f aca="false">IF(AND(AG1047319=1,R1047319&lt;&gt;".")=TRUE(),R1047319/VLOOKUP(G1047319,'[1]Exchange Rates'!B$1:C$1048576,2,0),IF(R1047319=".",".",""))</f>
        <v/>
      </c>
      <c r="T1047319" s="6" t="str">
        <f aca="false">IF(AG1047319=1,IF(AI1047319="Value is not given at all",".",IF(AI1047319="Value is given by the source",S1047319,IF(AI1047319="Value is calculated with prices",(IF(SUMIFS(#REF!,#REF!,A1047319)&gt;0,SUMIFS(#REF!,#REF!,A1047319),"."))/VLOOKUP("USD",'[1]Exchange Rates'!B$1:C$1048576,2,0),"Error with coding"))),"")</f>
        <v/>
      </c>
      <c r="U1047319" s="43" t="s">
        <v>63</v>
      </c>
      <c r="V1047319" s="34" t="s">
        <v>535</v>
      </c>
      <c r="W1047319" s="34" t="s">
        <v>513</v>
      </c>
      <c r="X1047319" s="37" t="s">
        <v>62</v>
      </c>
      <c r="Y1047319" s="37" t="s">
        <v>62</v>
      </c>
      <c r="Z1047319" s="43" t="n">
        <v>0</v>
      </c>
      <c r="AA1047319" s="43" t="n">
        <v>1</v>
      </c>
      <c r="AB1047319" s="5" t="n">
        <f aca="false">IF(AND(D1047319="Humanitarian", AE1047319&lt;&gt;"."), 1, 0)</f>
        <v>0</v>
      </c>
      <c r="AC1047319" s="5" t="n">
        <f aca="false">IF(OR(M1047319="undisclosed", M1047319="."), 0, IF(M1047319=N1047319, 1, 0))</f>
        <v>0</v>
      </c>
      <c r="AD1047319" s="5" t="n">
        <v>0</v>
      </c>
      <c r="AE1047319" s="37" t="s">
        <v>62</v>
      </c>
      <c r="AF1047319" s="12" t="str">
        <f aca="false">""</f>
        <v/>
      </c>
      <c r="AG1047319" s="36" t="n">
        <v>0</v>
      </c>
      <c r="AH1047319" s="43" t="s">
        <v>66</v>
      </c>
      <c r="AI1047319" s="43" t="s">
        <v>67</v>
      </c>
      <c r="AJ1047319" s="36" t="n">
        <v>1</v>
      </c>
      <c r="AK1047319" s="36" t="n">
        <v>17</v>
      </c>
      <c r="AL1047319" s="36" t="n">
        <v>0</v>
      </c>
      <c r="AM1047319" s="36" t="n">
        <f aca="false">IF(OR(AN1047319="2022-2023",AN1047319=2022), 1, 0)</f>
        <v>1</v>
      </c>
      <c r="AN1047319" s="36" t="s">
        <v>68</v>
      </c>
      <c r="AO1047319" s="36" t="n">
        <f aca="false">VLOOKUP($I1047319,'[1]Price List, Weapons &amp; Items'!B$1:F$1048576,5,0)</f>
        <v>0</v>
      </c>
      <c r="AP1047319" s="36" t="n">
        <f aca="false">IF(AND(AO1047319=1,M1047319="undisclosed")=TRUE(),1,0)</f>
        <v>0</v>
      </c>
      <c r="AQ1047319" s="36" t="n">
        <f aca="false">IF(AND(AO1047319=1,N1047319="undisclosed")=TRUE(),1,0)</f>
        <v>0</v>
      </c>
      <c r="AR1047319" s="36" t="n">
        <f aca="false">IFERROR(IF(SEARCH("ammuni",I1047319,1)&gt;0,1,0),0)</f>
        <v>0</v>
      </c>
      <c r="AS1047319" s="5" t="str">
        <f aca="false">VLOOKUP($I1047319,'[1]Price List, Weapons &amp; Items'!B$1:L$1048576,COLUMN('[1]Price List, Weapons &amp; Items'!$J$11)-1,0)</f>
        <v>Contracts</v>
      </c>
      <c r="AT1047319" s="5" t="str">
        <f aca="false">IF(I1047319=".",".",VLOOKUP($I1047319,'[1]Price List, Weapons &amp; Items'!B$1:J$1048576,3,0))</f>
        <v>Anti-aircraft surface-to-air missile (SAM) system (point-defense)</v>
      </c>
      <c r="AU1047319" s="13" t="str">
        <f aca="true">IF(AG1047319=1,(OFFSET(I1047319,0,0,COUNTIF(#REF!,A1047319),1)),"")</f>
        <v/>
      </c>
      <c r="AV1047319" s="5" t="n">
        <f aca="false">VLOOKUP($I1047319,'[1]Price List, Weapons &amp; Items'!B$1:L$1048576,COLUMN('[1]Price List, Weapons &amp; Items'!$L$11)-1,0)</f>
        <v>0</v>
      </c>
      <c r="AW1047319" s="5" t="n">
        <f aca="false">IF(U1047319="Yes",1,0)</f>
        <v>1</v>
      </c>
      <c r="AX1047319" s="5" t="n">
        <f aca="false">IF(D1047319="Military",IF(OR(IFERROR(SEARCH("equipment",E1047319,1),0)&gt;0,IFERROR(SEARCH("weapons",E1047319,1),0)&gt;0),1,0),0)</f>
        <v>1</v>
      </c>
      <c r="AY1047319" s="5" t="str">
        <f aca="false">IFERROR(IF(VALUE(TEXT(C1047319,"mm"))=IF(AK1047319&gt;12,AK1047319-12,AK1047319),".",IF(TEXT(C1047319,"mm")="01",".",1)),"Value is not in date format")</f>
        <v>.</v>
      </c>
      <c r="AZ1047319" s="5" t="str">
        <f aca="false">IF(AND(A1047319=A1047318,C1047319=C1047318)=TRUE(),IF(F1047319=F1047318,".","1"),".")</f>
        <v>.</v>
      </c>
      <c r="BA1047319" s="5" t="str">
        <f aca="false">IF(AND(_xlfn.ISFORMULA(R1047319),_xlfn.ISFORMULA(S1047319),_xlfn.ISFORMULA(T1047319))=TRUE(),".",1)</f>
        <v>.</v>
      </c>
      <c r="BB1047319" s="5" t="str">
        <f aca="false">IF(T1047319&lt;&gt;".",IF(T1047319&gt;S1047319,1,"."),".")</f>
        <v>.</v>
      </c>
      <c r="BC1047319" s="5" t="n">
        <f aca="false">IFERROR(VLOOKUP(B1047319,'[1]Share, Heavy Weapons to Ukraine'!B$1:AA$1048576,COLUMN('[1]Share, Heavy Weapons to Ukraine'!C1047328)-1,0),0)</f>
        <v>1</v>
      </c>
      <c r="BD1047319" s="5" t="n">
        <f aca="false">VLOOKUP(Sheet1!B1047319,'[1]Country Summary (€)'!B$1:F$1048576,COLUMN('[1]Country Summary (€)'!C1047329)-1,FALSE())</f>
        <v>0</v>
      </c>
      <c r="BE1047319" s="5" t="str">
        <f aca="false">IF(AND(AG1047319=1,D1047319="Military",H1047319&lt;&gt;"Not given")=TRUE(),IF(SUMIFS(#REF!,#REF!,A1047319)&gt;0,ABS((SUMIFS(#REF!,#REF!,A1047319)/VLOOKUP("USD",'[1]Exchange Rates'!B$1:C$1048576,2,0)))/S1047319,"."),".")</f>
        <v>.</v>
      </c>
      <c r="BF1047319" s="1" t="str">
        <f aca="false">IF(AND(AG1047319=1,D1047319="Military",H1047319&lt;&gt;"Not given")=TRUE(),IF(SUMIFS(#REF!,#REF!,A1047319)&gt;0,IF((ABS((SUMIFS(#REF!,#REF!,A1047319)/VLOOKUP("USD",'[1]Exchange Rates'!B$1:C$1048576,2,0)))/S1047319)&gt;1,(SUMIFS(#REF!,#REF!,A1047319)-S1047319)/S1047319,(S1047319-SUMIFS(#REF!,#REF!,A1047319))/SUMIFS(#REF!,#REF!,A1047319)),"."),".")</f>
        <v>.</v>
      </c>
      <c r="BG1047319" s="37"/>
      <c r="BH1047319" s="37"/>
      <c r="BI1047319" s="37"/>
      <c r="BJ1047319" s="37"/>
      <c r="BK1047319" s="37"/>
      <c r="BL1047319" s="37"/>
      <c r="BM1047319" s="37"/>
      <c r="BN1047319" s="37"/>
      <c r="BO1047319" s="37"/>
      <c r="BP1047319" s="37"/>
      <c r="BQ1047319" s="37"/>
      <c r="BR1047319" s="37"/>
      <c r="BS1047319" s="37"/>
      <c r="BT1047319" s="37"/>
      <c r="BU1047319" s="37"/>
      <c r="BV1047319" s="37"/>
      <c r="BW1047319" s="37"/>
      <c r="BX1047319" s="37"/>
    </row>
    <row r="1047320" customFormat="false" ht="15.75" hidden="false" customHeight="true" outlineLevel="0" collapsed="false">
      <c r="A1047320" s="37" t="s">
        <v>479</v>
      </c>
      <c r="B1047320" s="37" t="s">
        <v>57</v>
      </c>
      <c r="C1047320" s="92" t="n">
        <v>45077</v>
      </c>
      <c r="D1047320" s="37" t="s">
        <v>105</v>
      </c>
      <c r="E1047320" s="37" t="s">
        <v>370</v>
      </c>
      <c r="F1047320" s="37" t="s">
        <v>534</v>
      </c>
      <c r="G1047320" s="5" t="s">
        <v>61</v>
      </c>
      <c r="H1047320" s="39" t="n">
        <v>300000000</v>
      </c>
      <c r="I1047320" s="37" t="s">
        <v>114</v>
      </c>
      <c r="J1047320" s="7" t="str">
        <f aca="false">VLOOKUP($I1047320,'[1]Price List, Weapons &amp; Items'!B$1:C$1048576,2,0)</f>
        <v>Portable defence system</v>
      </c>
      <c r="K1047320" s="7" t="str">
        <f aca="false">IF(I1047320=".",I1047320,VLOOKUP($I1047320,'[1]Price List, Weapons &amp; Items'!B$1:D$1048576,3,0))</f>
        <v>MANPADS</v>
      </c>
      <c r="L1047320" s="8" t="n">
        <f aca="false">VLOOKUP(I1047320,'[1]Price List, Weapons &amp; Items'!B$1:E$1048576,4,0)</f>
        <v>0</v>
      </c>
      <c r="M1047320" s="9" t="n">
        <v>1200</v>
      </c>
      <c r="N1047320" s="9" t="s">
        <v>166</v>
      </c>
      <c r="O1047320" s="9" t="n">
        <f aca="false">VLOOKUP($I1047320,'[1]Price List, Weapons &amp; Items'!B$1:G$1048576,6,0)</f>
        <v>119000</v>
      </c>
      <c r="P1047320" s="6" t="str">
        <f aca="false">IF(TYPE(M1047320)=1,IF(TYPE(O1047320)=1,M1047320*O1047320,"No price"),".")</f>
        <v>No price</v>
      </c>
      <c r="Q1047320" s="6" t="str">
        <f aca="false">IF(TYPE(N1047320)=1,IF(TYPE(O1047320)=1,N1047320*O1047320,"No price"),".")</f>
        <v>.</v>
      </c>
      <c r="R1047320" s="6" t="str">
        <f aca="false">IF(AG1047320=1,IF(H1047320&lt;&gt;"Not given",H1047320,IF(TYPE(H1047320)=2,IF(SUMIFS(#REF!,#REF!,A1047320)&gt;0,SUMIFS(#REF!,#REF!,A1047320),"."),"Format error")),"")</f>
        <v/>
      </c>
      <c r="S1047320" s="6" t="str">
        <f aca="false">IF(AND(AG1047320=1,R1047320&lt;&gt;".")=TRUE(),R1047320/VLOOKUP(G1047320,'[1]Exchange Rates'!B$1:C$1048576,2,0),IF(R1047320=".",".",""))</f>
        <v/>
      </c>
      <c r="T1047320" s="6" t="str">
        <f aca="false">IF(AG1047320=1,IF(AI1047320="Value is not given at all",".",IF(AI1047320="Value is given by the source",S1047320,IF(AI1047320="Value is calculated with prices",(IF(SUMIFS(#REF!,#REF!,A1047320)&gt;0,SUMIFS(#REF!,#REF!,A1047320),"."))/VLOOKUP("USD",'[1]Exchange Rates'!B$1:C$1048576,2,0),"Error with coding"))),"")</f>
        <v/>
      </c>
      <c r="U1047320" s="43" t="s">
        <v>63</v>
      </c>
      <c r="V1047320" s="34" t="s">
        <v>535</v>
      </c>
      <c r="W1047320" s="34" t="s">
        <v>513</v>
      </c>
      <c r="X1047320" s="37" t="s">
        <v>62</v>
      </c>
      <c r="Y1047320" s="37" t="s">
        <v>62</v>
      </c>
      <c r="Z1047320" s="43" t="n">
        <v>0</v>
      </c>
      <c r="AA1047320" s="43" t="n">
        <v>1</v>
      </c>
      <c r="AB1047320" s="5" t="n">
        <f aca="false">IF(AND(D1047320="Humanitarian", AE1047320&lt;&gt;"."), 1, 0)</f>
        <v>0</v>
      </c>
      <c r="AC1047320" s="5" t="n">
        <f aca="false">IF(OR(M1047320="undisclosed", M1047320="."), 0, IF(M1047320=N1047320, 1, 0))</f>
        <v>0</v>
      </c>
      <c r="AD1047320" s="5" t="n">
        <v>0</v>
      </c>
      <c r="AE1047320" s="37" t="s">
        <v>62</v>
      </c>
      <c r="AF1047320" s="12" t="str">
        <f aca="false">""</f>
        <v/>
      </c>
      <c r="AG1047320" s="36" t="n">
        <v>0</v>
      </c>
      <c r="AH1047320" s="43" t="s">
        <v>66</v>
      </c>
      <c r="AI1047320" s="43" t="s">
        <v>67</v>
      </c>
      <c r="AJ1047320" s="36" t="n">
        <v>1</v>
      </c>
      <c r="AK1047320" s="36" t="n">
        <v>17</v>
      </c>
      <c r="AL1047320" s="36" t="n">
        <v>0</v>
      </c>
      <c r="AM1047320" s="36" t="n">
        <f aca="false">IF(OR(AN1047320="2022-2023",AN1047320=2022), 1, 0)</f>
        <v>1</v>
      </c>
      <c r="AN1047320" s="36" t="s">
        <v>68</v>
      </c>
      <c r="AO1047320" s="36" t="n">
        <f aca="false">VLOOKUP($I1047320,'[1]Price List, Weapons &amp; Items'!B$1:F$1048576,5,0)</f>
        <v>0</v>
      </c>
      <c r="AP1047320" s="36" t="n">
        <f aca="false">IF(AND(AO1047320=1,M1047320="undisclosed")=TRUE(),1,0)</f>
        <v>0</v>
      </c>
      <c r="AQ1047320" s="36" t="n">
        <f aca="false">IF(AND(AO1047320=1,N1047320="undisclosed")=TRUE(),1,0)</f>
        <v>0</v>
      </c>
      <c r="AR1047320" s="36" t="n">
        <f aca="false">IFERROR(IF(SEARCH("ammuni",I1047320,1)&gt;0,1,0),0)</f>
        <v>0</v>
      </c>
      <c r="AS1047320" s="5" t="str">
        <f aca="false">VLOOKUP($I1047320,'[1]Price List, Weapons &amp; Items'!B$1:L$1048576,COLUMN('[1]Price List, Weapons &amp; Items'!$J$11)-1,0)</f>
        <v>Miscellaneous</v>
      </c>
      <c r="AT1047320" s="5" t="str">
        <f aca="false">IF(I1047320=".",".",VLOOKUP($I1047320,'[1]Price List, Weapons &amp; Items'!B$1:J$1048576,3,0))</f>
        <v>MANPADS</v>
      </c>
      <c r="AU1047320" s="13" t="str">
        <f aca="true">IF(AG1047320=1,(OFFSET(I1047320,0,0,COUNTIF(#REF!,A1047320),1)),"")</f>
        <v/>
      </c>
      <c r="AV1047320" s="5" t="n">
        <f aca="false">VLOOKUP($I1047320,'[1]Price List, Weapons &amp; Items'!B$1:L$1048576,COLUMN('[1]Price List, Weapons &amp; Items'!$L$11)-1,0)</f>
        <v>0</v>
      </c>
      <c r="AW1047320" s="5" t="n">
        <f aca="false">IF(U1047320="Yes",1,0)</f>
        <v>1</v>
      </c>
      <c r="AX1047320" s="5" t="n">
        <f aca="false">IF(D1047320="Military",IF(OR(IFERROR(SEARCH("equipment",E1047320,1),0)&gt;0,IFERROR(SEARCH("weapons",E1047320,1),0)&gt;0),1,0),0)</f>
        <v>1</v>
      </c>
      <c r="AY1047320" s="5" t="str">
        <f aca="false">IFERROR(IF(VALUE(TEXT(C1047320,"mm"))=IF(AK1047320&gt;12,AK1047320-12,AK1047320),".",IF(TEXT(C1047320,"mm")="01",".",1)),"Value is not in date format")</f>
        <v>.</v>
      </c>
      <c r="AZ1047320" s="5" t="str">
        <f aca="false">IF(AND(A1047320=A1047319,C1047320=C1047319)=TRUE(),IF(F1047320=F1047319,".","1"),".")</f>
        <v>.</v>
      </c>
      <c r="BA1047320" s="5" t="str">
        <f aca="false">IF(AND(_xlfn.ISFORMULA(R1047320),_xlfn.ISFORMULA(S1047320),_xlfn.ISFORMULA(T1047320))=TRUE(),".",1)</f>
        <v>.</v>
      </c>
      <c r="BB1047320" s="5" t="str">
        <f aca="false">IF(T1047320&lt;&gt;".",IF(T1047320&gt;S1047320,1,"."),".")</f>
        <v>.</v>
      </c>
      <c r="BC1047320" s="5" t="n">
        <f aca="false">IFERROR(VLOOKUP(B1047320,'[1]Share, Heavy Weapons to Ukraine'!B$1:AA$1048576,COLUMN('[1]Share, Heavy Weapons to Ukraine'!C1047329)-1,0),0)</f>
        <v>1</v>
      </c>
      <c r="BD1047320" s="5" t="n">
        <f aca="false">VLOOKUP(Sheet1!B1047320,'[1]Country Summary (€)'!B$1:F$1048576,COLUMN('[1]Country Summary (€)'!C1047330)-1,FALSE())</f>
        <v>0</v>
      </c>
      <c r="BE1047320" s="5" t="str">
        <f aca="false">IF(AND(AG1047320=1,D1047320="Military",H1047320&lt;&gt;"Not given")=TRUE(),IF(SUMIFS(#REF!,#REF!,A1047320)&gt;0,ABS((SUMIFS(#REF!,#REF!,A1047320)/VLOOKUP("USD",'[1]Exchange Rates'!B$1:C$1048576,2,0)))/S1047320,"."),".")</f>
        <v>.</v>
      </c>
      <c r="BF1047320" s="1" t="str">
        <f aca="false">IF(AND(AG1047320=1,D1047320="Military",H1047320&lt;&gt;"Not given")=TRUE(),IF(SUMIFS(#REF!,#REF!,A1047320)&gt;0,IF((ABS((SUMIFS(#REF!,#REF!,A1047320)/VLOOKUP("USD",'[1]Exchange Rates'!B$1:C$1048576,2,0)))/S1047320)&gt;1,(SUMIFS(#REF!,#REF!,A1047320)-S1047320)/S1047320,(S1047320-SUMIFS(#REF!,#REF!,A1047320))/SUMIFS(#REF!,#REF!,A1047320)),"."),".")</f>
        <v>.</v>
      </c>
      <c r="BG1047320" s="37"/>
      <c r="BH1047320" s="37"/>
      <c r="BI1047320" s="37"/>
      <c r="BJ1047320" s="37"/>
      <c r="BK1047320" s="37"/>
      <c r="BL1047320" s="37"/>
      <c r="BM1047320" s="37"/>
      <c r="BN1047320" s="37"/>
      <c r="BO1047320" s="37"/>
      <c r="BP1047320" s="37"/>
      <c r="BQ1047320" s="37"/>
      <c r="BR1047320" s="37"/>
      <c r="BS1047320" s="37"/>
      <c r="BT1047320" s="37"/>
      <c r="BU1047320" s="37"/>
      <c r="BV1047320" s="37"/>
      <c r="BW1047320" s="37"/>
      <c r="BX1047320" s="37"/>
    </row>
    <row r="1047321" customFormat="false" ht="15.75" hidden="false" customHeight="true" outlineLevel="0" collapsed="false">
      <c r="A1047321" s="37" t="s">
        <v>479</v>
      </c>
      <c r="B1047321" s="37" t="s">
        <v>57</v>
      </c>
      <c r="C1047321" s="92" t="n">
        <v>45077</v>
      </c>
      <c r="D1047321" s="37" t="s">
        <v>105</v>
      </c>
      <c r="E1047321" s="37" t="s">
        <v>370</v>
      </c>
      <c r="F1047321" s="37" t="s">
        <v>534</v>
      </c>
      <c r="G1047321" s="5" t="s">
        <v>61</v>
      </c>
      <c r="H1047321" s="39" t="n">
        <v>300000000</v>
      </c>
      <c r="I1047321" s="37" t="s">
        <v>494</v>
      </c>
      <c r="J1047321" s="7" t="str">
        <f aca="false">VLOOKUP($I1047321,'[1]Price List, Weapons &amp; Items'!B$1:C$1048576,2,0)</f>
        <v>Ammunition for heavy weapon</v>
      </c>
      <c r="K1047321" s="7" t="str">
        <f aca="false">IF(I1047321=".",I1047321,VLOOKUP($I1047321,'[1]Price List, Weapons &amp; Items'!B$1:D$1048576,3,0))</f>
        <v>227mm MLRS ammunition</v>
      </c>
      <c r="L1047321" s="8" t="n">
        <f aca="false">VLOOKUP(I1047321,'[1]Price List, Weapons &amp; Items'!B$1:E$1048576,4,0)</f>
        <v>0</v>
      </c>
      <c r="M1047321" s="9" t="s">
        <v>166</v>
      </c>
      <c r="N1047321" s="9" t="s">
        <v>166</v>
      </c>
      <c r="O1047321" s="9" t="n">
        <f aca="false">VLOOKUP($I1047321,'[1]Price List, Weapons &amp; Items'!B$1:G$1048576,6,0)</f>
        <v>150000</v>
      </c>
      <c r="P1047321" s="6" t="str">
        <f aca="false">IF(TYPE(M1047321)=1,IF(TYPE(O1047321)=1,M1047321*O1047321,"No price"),".")</f>
        <v>.</v>
      </c>
      <c r="Q1047321" s="6" t="str">
        <f aca="false">IF(TYPE(N1047321)=1,IF(TYPE(O1047321)=1,N1047321*O1047321,"No price"),".")</f>
        <v>.</v>
      </c>
      <c r="R1047321" s="6" t="str">
        <f aca="false">IF(AG1047321=1,IF(H1047321&lt;&gt;"Not given",H1047321,IF(TYPE(H1047321)=2,IF(SUMIFS(#REF!,#REF!,A1047321)&gt;0,SUMIFS(#REF!,#REF!,A1047321),"."),"Format error")),"")</f>
        <v/>
      </c>
      <c r="S1047321" s="6" t="str">
        <f aca="false">IF(AND(AG1047321=1,R1047321&lt;&gt;".")=TRUE(),R1047321/VLOOKUP(G1047321,'[1]Exchange Rates'!B$1:C$1048576,2,0),IF(R1047321=".",".",""))</f>
        <v/>
      </c>
      <c r="T1047321" s="6" t="str">
        <f aca="false">IF(AG1047321=1,IF(AI1047321="Value is not given at all",".",IF(AI1047321="Value is given by the source",S1047321,IF(AI1047321="Value is calculated with prices",(IF(SUMIFS(#REF!,#REF!,A1047321)&gt;0,SUMIFS(#REF!,#REF!,A1047321),"."))/VLOOKUP("USD",'[1]Exchange Rates'!B$1:C$1048576,2,0),"Error with coding"))),"")</f>
        <v/>
      </c>
      <c r="U1047321" s="43" t="s">
        <v>63</v>
      </c>
      <c r="V1047321" s="34" t="s">
        <v>535</v>
      </c>
      <c r="W1047321" s="34" t="s">
        <v>513</v>
      </c>
      <c r="X1047321" s="37" t="s">
        <v>62</v>
      </c>
      <c r="Y1047321" s="37" t="s">
        <v>62</v>
      </c>
      <c r="Z1047321" s="43" t="n">
        <v>0</v>
      </c>
      <c r="AA1047321" s="43" t="n">
        <v>1</v>
      </c>
      <c r="AB1047321" s="5" t="n">
        <f aca="false">IF(AND(D1047321="Humanitarian", AE1047321&lt;&gt;"."), 1, 0)</f>
        <v>0</v>
      </c>
      <c r="AC1047321" s="5" t="n">
        <f aca="false">IF(OR(M1047321="undisclosed", M1047321="."), 0, IF(M1047321=N1047321, 1, 0))</f>
        <v>0</v>
      </c>
      <c r="AD1047321" s="5" t="n">
        <v>0</v>
      </c>
      <c r="AE1047321" s="37" t="s">
        <v>62</v>
      </c>
      <c r="AF1047321" s="12" t="str">
        <f aca="false">""</f>
        <v/>
      </c>
      <c r="AG1047321" s="36" t="n">
        <v>0</v>
      </c>
      <c r="AH1047321" s="43" t="s">
        <v>66</v>
      </c>
      <c r="AI1047321" s="43" t="s">
        <v>67</v>
      </c>
      <c r="AJ1047321" s="36" t="n">
        <v>1</v>
      </c>
      <c r="AK1047321" s="36" t="n">
        <v>17</v>
      </c>
      <c r="AL1047321" s="36" t="n">
        <v>0</v>
      </c>
      <c r="AM1047321" s="36" t="n">
        <f aca="false">IF(OR(AN1047321="2022-2023",AN1047321=2022), 1, 0)</f>
        <v>1</v>
      </c>
      <c r="AN1047321" s="36" t="s">
        <v>68</v>
      </c>
      <c r="AO1047321" s="36" t="n">
        <f aca="false">VLOOKUP($I1047321,'[1]Price List, Weapons &amp; Items'!B$1:F$1048576,5,0)</f>
        <v>1</v>
      </c>
      <c r="AP1047321" s="36" t="n">
        <f aca="false">IF(AND(AO1047321=1,M1047321="undisclosed")=TRUE(),1,0)</f>
        <v>1</v>
      </c>
      <c r="AQ1047321" s="36" t="n">
        <f aca="false">IF(AND(AO1047321=1,N1047321="undisclosed")=TRUE(),1,0)</f>
        <v>1</v>
      </c>
      <c r="AR1047321" s="36" t="n">
        <f aca="false">IFERROR(IF(SEARCH("ammuni",I1047321,1)&gt;0,1,0),0)</f>
        <v>1</v>
      </c>
      <c r="AS1047321" s="5" t="str">
        <f aca="false">VLOOKUP($I1047321,'[1]Price List, Weapons &amp; Items'!B$1:L$1048576,COLUMN('[1]Price List, Weapons &amp; Items'!$J$11)-1,0)</f>
        <v>Media reports (incl. social media)</v>
      </c>
      <c r="AT1047321" s="5" t="str">
        <f aca="false">IF(I1047321=".",".",VLOOKUP($I1047321,'[1]Price List, Weapons &amp; Items'!B$1:J$1048576,3,0))</f>
        <v>227mm MLRS ammunition</v>
      </c>
      <c r="AU1047321" s="13" t="str">
        <f aca="true">IF(AG1047321=1,(OFFSET(I1047321,0,0,COUNTIF(#REF!,A1047321),1)),"")</f>
        <v/>
      </c>
      <c r="AV1047321" s="5" t="str">
        <f aca="false">VLOOKUP($I1047321,'[1]Price List, Weapons &amp; Items'!B$1:L$1048576,COLUMN('[1]Price List, Weapons &amp; Items'!$L$11)-1,0)</f>
        <v>no price, 0 count</v>
      </c>
      <c r="AW1047321" s="5" t="n">
        <f aca="false">IF(U1047321="Yes",1,0)</f>
        <v>1</v>
      </c>
      <c r="AX1047321" s="5" t="n">
        <f aca="false">IF(D1047321="Military",IF(OR(IFERROR(SEARCH("equipment",E1047321,1),0)&gt;0,IFERROR(SEARCH("weapons",E1047321,1),0)&gt;0),1,0),0)</f>
        <v>1</v>
      </c>
      <c r="AY1047321" s="5" t="str">
        <f aca="false">IFERROR(IF(VALUE(TEXT(C1047321,"mm"))=IF(AK1047321&gt;12,AK1047321-12,AK1047321),".",IF(TEXT(C1047321,"mm")="01",".",1)),"Value is not in date format")</f>
        <v>.</v>
      </c>
      <c r="AZ1047321" s="5" t="str">
        <f aca="false">IF(AND(A1047321=A1047320,C1047321=C1047320)=TRUE(),IF(F1047321=F1047320,".","1"),".")</f>
        <v>.</v>
      </c>
      <c r="BA1047321" s="5" t="str">
        <f aca="false">IF(AND(_xlfn.ISFORMULA(R1047321),_xlfn.ISFORMULA(S1047321),_xlfn.ISFORMULA(T1047321))=TRUE(),".",1)</f>
        <v>.</v>
      </c>
      <c r="BB1047321" s="5" t="str">
        <f aca="false">IF(T1047321&lt;&gt;".",IF(T1047321&gt;S1047321,1,"."),".")</f>
        <v>.</v>
      </c>
      <c r="BC1047321" s="5" t="n">
        <f aca="false">IFERROR(VLOOKUP(B1047321,'[1]Share, Heavy Weapons to Ukraine'!B$1:AA$1048576,COLUMN('[1]Share, Heavy Weapons to Ukraine'!C1047330)-1,0),0)</f>
        <v>1</v>
      </c>
      <c r="BD1047321" s="5" t="n">
        <f aca="false">VLOOKUP(Sheet1!B1047321,'[1]Country Summary (€)'!B$1:F$1048576,COLUMN('[1]Country Summary (€)'!C1047331)-1,FALSE())</f>
        <v>0</v>
      </c>
      <c r="BE1047321" s="5" t="str">
        <f aca="false">IF(AND(AG1047321=1,D1047321="Military",H1047321&lt;&gt;"Not given")=TRUE(),IF(SUMIFS(#REF!,#REF!,A1047321)&gt;0,ABS((SUMIFS(#REF!,#REF!,A1047321)/VLOOKUP("USD",'[1]Exchange Rates'!B$1:C$1048576,2,0)))/S1047321,"."),".")</f>
        <v>.</v>
      </c>
      <c r="BF1047321" s="1" t="str">
        <f aca="false">IF(AND(AG1047321=1,D1047321="Military",H1047321&lt;&gt;"Not given")=TRUE(),IF(SUMIFS(#REF!,#REF!,A1047321)&gt;0,IF((ABS((SUMIFS(#REF!,#REF!,A1047321)/VLOOKUP("USD",'[1]Exchange Rates'!B$1:C$1048576,2,0)))/S1047321)&gt;1,(SUMIFS(#REF!,#REF!,A1047321)-S1047321)/S1047321,(S1047321-SUMIFS(#REF!,#REF!,A1047321))/SUMIFS(#REF!,#REF!,A1047321)),"."),".")</f>
        <v>.</v>
      </c>
      <c r="BG1047321" s="37"/>
      <c r="BH1047321" s="37"/>
      <c r="BI1047321" s="37"/>
      <c r="BJ1047321" s="37"/>
      <c r="BK1047321" s="37"/>
      <c r="BL1047321" s="37"/>
      <c r="BM1047321" s="37"/>
      <c r="BN1047321" s="37"/>
      <c r="BO1047321" s="37"/>
      <c r="BP1047321" s="37"/>
      <c r="BQ1047321" s="37"/>
      <c r="BR1047321" s="37"/>
      <c r="BS1047321" s="37"/>
      <c r="BT1047321" s="37"/>
      <c r="BU1047321" s="37"/>
      <c r="BV1047321" s="37"/>
      <c r="BW1047321" s="37"/>
      <c r="BX1047321" s="37"/>
    </row>
    <row r="1047322" customFormat="false" ht="15.75" hidden="false" customHeight="true" outlineLevel="0" collapsed="false">
      <c r="A1047322" s="37" t="s">
        <v>479</v>
      </c>
      <c r="B1047322" s="37" t="s">
        <v>57</v>
      </c>
      <c r="C1047322" s="92" t="n">
        <v>45077</v>
      </c>
      <c r="D1047322" s="37" t="s">
        <v>105</v>
      </c>
      <c r="E1047322" s="37" t="s">
        <v>370</v>
      </c>
      <c r="F1047322" s="37" t="s">
        <v>534</v>
      </c>
      <c r="G1047322" s="5" t="s">
        <v>61</v>
      </c>
      <c r="H1047322" s="39" t="n">
        <v>300000000</v>
      </c>
      <c r="I1047322" s="37" t="s">
        <v>147</v>
      </c>
      <c r="J1047322" s="7" t="str">
        <f aca="false">VLOOKUP($I1047322,'[1]Price List, Weapons &amp; Items'!B$1:C$1048576,2,0)</f>
        <v>Ammunition for heavy weapon</v>
      </c>
      <c r="K1047322" s="7" t="str">
        <f aca="false">IF(I1047322=".",I1047322,VLOOKUP($I1047322,'[1]Price List, Weapons &amp; Items'!B$1:D$1048576,3,0))</f>
        <v>155mm howitzer ammunition</v>
      </c>
      <c r="L1047322" s="8" t="n">
        <f aca="false">VLOOKUP(I1047322,'[1]Price List, Weapons &amp; Items'!B$1:E$1048576,4,0)</f>
        <v>0</v>
      </c>
      <c r="M1047322" s="9" t="n">
        <v>100000</v>
      </c>
      <c r="N1047322" s="9" t="s">
        <v>166</v>
      </c>
      <c r="O1047322" s="9" t="n">
        <f aca="false">VLOOKUP($I1047322,'[1]Price List, Weapons &amp; Items'!B$1:G$1048576,6,0)</f>
        <v>3800</v>
      </c>
      <c r="P1047322" s="6" t="str">
        <f aca="false">IF(TYPE(M1047322)=1,IF(TYPE(O1047322)=1,M1047322*O1047322,"No price"),".")</f>
        <v>No price</v>
      </c>
      <c r="Q1047322" s="6" t="str">
        <f aca="false">IF(TYPE(N1047322)=1,IF(TYPE(O1047322)=1,N1047322*O1047322,"No price"),".")</f>
        <v>.</v>
      </c>
      <c r="R1047322" s="6" t="str">
        <f aca="false">IF(AG1047322=1,IF(H1047322&lt;&gt;"Not given",H1047322,IF(TYPE(H1047322)=2,IF(SUMIFS(#REF!,#REF!,A1047322)&gt;0,SUMIFS(#REF!,#REF!,A1047322),"."),"Format error")),"")</f>
        <v/>
      </c>
      <c r="S1047322" s="6" t="str">
        <f aca="false">IF(AND(AG1047322=1,R1047322&lt;&gt;".")=TRUE(),R1047322/VLOOKUP(G1047322,'[1]Exchange Rates'!B$1:C$1048576,2,0),IF(R1047322=".",".",""))</f>
        <v/>
      </c>
      <c r="T1047322" s="6" t="str">
        <f aca="false">IF(AG1047322=1,IF(AI1047322="Value is not given at all",".",IF(AI1047322="Value is given by the source",S1047322,IF(AI1047322="Value is calculated with prices",(IF(SUMIFS(#REF!,#REF!,A1047322)&gt;0,SUMIFS(#REF!,#REF!,A1047322),"."))/VLOOKUP("USD",'[1]Exchange Rates'!B$1:C$1048576,2,0),"Error with coding"))),"")</f>
        <v/>
      </c>
      <c r="U1047322" s="43" t="s">
        <v>63</v>
      </c>
      <c r="V1047322" s="34" t="s">
        <v>535</v>
      </c>
      <c r="W1047322" s="34" t="s">
        <v>513</v>
      </c>
      <c r="X1047322" s="37" t="s">
        <v>62</v>
      </c>
      <c r="Y1047322" s="37" t="s">
        <v>62</v>
      </c>
      <c r="Z1047322" s="43" t="n">
        <v>0</v>
      </c>
      <c r="AA1047322" s="43" t="n">
        <v>1</v>
      </c>
      <c r="AB1047322" s="5" t="n">
        <f aca="false">IF(AND(D1047322="Humanitarian", AE1047322&lt;&gt;"."), 1, 0)</f>
        <v>0</v>
      </c>
      <c r="AC1047322" s="5" t="n">
        <f aca="false">IF(OR(M1047322="undisclosed", M1047322="."), 0, IF(M1047322=N1047322, 1, 0))</f>
        <v>0</v>
      </c>
      <c r="AD1047322" s="5" t="n">
        <v>0</v>
      </c>
      <c r="AE1047322" s="37" t="s">
        <v>62</v>
      </c>
      <c r="AF1047322" s="12" t="str">
        <f aca="false">""</f>
        <v/>
      </c>
      <c r="AG1047322" s="36" t="n">
        <v>0</v>
      </c>
      <c r="AH1047322" s="43" t="s">
        <v>66</v>
      </c>
      <c r="AI1047322" s="43" t="s">
        <v>67</v>
      </c>
      <c r="AJ1047322" s="36" t="n">
        <v>1</v>
      </c>
      <c r="AK1047322" s="36" t="n">
        <v>17</v>
      </c>
      <c r="AL1047322" s="36" t="n">
        <v>0</v>
      </c>
      <c r="AM1047322" s="36" t="n">
        <f aca="false">IF(OR(AN1047322="2022-2023",AN1047322=2022), 1, 0)</f>
        <v>1</v>
      </c>
      <c r="AN1047322" s="36" t="s">
        <v>68</v>
      </c>
      <c r="AO1047322" s="36" t="n">
        <f aca="false">VLOOKUP($I1047322,'[1]Price List, Weapons &amp; Items'!B$1:F$1048576,5,0)</f>
        <v>1</v>
      </c>
      <c r="AP1047322" s="36" t="n">
        <f aca="false">IF(AND(AO1047322=1,M1047322="undisclosed")=TRUE(),1,0)</f>
        <v>0</v>
      </c>
      <c r="AQ1047322" s="36" t="n">
        <f aca="false">IF(AND(AO1047322=1,N1047322="undisclosed")=TRUE(),1,0)</f>
        <v>1</v>
      </c>
      <c r="AR1047322" s="36" t="n">
        <f aca="false">IFERROR(IF(SEARCH("ammuni",I1047322,1)&gt;0,1,0),0)</f>
        <v>0</v>
      </c>
      <c r="AS1047322" s="5" t="str">
        <f aca="false">VLOOKUP($I1047322,'[1]Price List, Weapons &amp; Items'!B$1:L$1048576,COLUMN('[1]Price List, Weapons &amp; Items'!$J$11)-1,0)</f>
        <v>Government information</v>
      </c>
      <c r="AT1047322" s="5" t="str">
        <f aca="false">IF(I1047322=".",".",VLOOKUP($I1047322,'[1]Price List, Weapons &amp; Items'!B$1:J$1048576,3,0))</f>
        <v>155mm howitzer ammunition</v>
      </c>
      <c r="AU1047322" s="13" t="str">
        <f aca="true">IF(AG1047322=1,(OFFSET(I1047322,0,0,COUNTIF(#REF!,A1047322),1)),"")</f>
        <v/>
      </c>
      <c r="AV1047322" s="5" t="n">
        <f aca="false">VLOOKUP($I1047322,'[1]Price List, Weapons &amp; Items'!B$1:L$1048576,COLUMN('[1]Price List, Weapons &amp; Items'!$L$11)-1,0)</f>
        <v>0</v>
      </c>
      <c r="AW1047322" s="5" t="n">
        <f aca="false">IF(U1047322="Yes",1,0)</f>
        <v>1</v>
      </c>
      <c r="AX1047322" s="5" t="n">
        <f aca="false">IF(D1047322="Military",IF(OR(IFERROR(SEARCH("equipment",E1047322,1),0)&gt;0,IFERROR(SEARCH("weapons",E1047322,1),0)&gt;0),1,0),0)</f>
        <v>1</v>
      </c>
      <c r="AY1047322" s="5" t="str">
        <f aca="false">IFERROR(IF(VALUE(TEXT(C1047322,"mm"))=IF(AK1047322&gt;12,AK1047322-12,AK1047322),".",IF(TEXT(C1047322,"mm")="01",".",1)),"Value is not in date format")</f>
        <v>.</v>
      </c>
      <c r="AZ1047322" s="5" t="str">
        <f aca="false">IF(AND(A1047322=A1047321,C1047322=C1047321)=TRUE(),IF(F1047322=F1047321,".","1"),".")</f>
        <v>.</v>
      </c>
      <c r="BA1047322" s="5" t="str">
        <f aca="false">IF(AND(_xlfn.ISFORMULA(R1047322),_xlfn.ISFORMULA(S1047322),_xlfn.ISFORMULA(T1047322))=TRUE(),".",1)</f>
        <v>.</v>
      </c>
      <c r="BB1047322" s="5" t="str">
        <f aca="false">IF(T1047322&lt;&gt;".",IF(T1047322&gt;S1047322,1,"."),".")</f>
        <v>.</v>
      </c>
      <c r="BC1047322" s="5" t="n">
        <f aca="false">IFERROR(VLOOKUP(B1047322,'[1]Share, Heavy Weapons to Ukraine'!B$1:AA$1048576,COLUMN('[1]Share, Heavy Weapons to Ukraine'!C1047331)-1,0),0)</f>
        <v>1</v>
      </c>
      <c r="BD1047322" s="5" t="n">
        <f aca="false">VLOOKUP(Sheet1!B1047322,'[1]Country Summary (€)'!B$1:F$1048576,COLUMN('[1]Country Summary (€)'!C1047332)-1,FALSE())</f>
        <v>0</v>
      </c>
      <c r="BE1047322" s="5" t="str">
        <f aca="false">IF(AND(AG1047322=1,D1047322="Military",H1047322&lt;&gt;"Not given")=TRUE(),IF(SUMIFS(#REF!,#REF!,A1047322)&gt;0,ABS((SUMIFS(#REF!,#REF!,A1047322)/VLOOKUP("USD",'[1]Exchange Rates'!B$1:C$1048576,2,0)))/S1047322,"."),".")</f>
        <v>.</v>
      </c>
      <c r="BF1047322" s="1" t="str">
        <f aca="false">IF(AND(AG1047322=1,D1047322="Military",H1047322&lt;&gt;"Not given")=TRUE(),IF(SUMIFS(#REF!,#REF!,A1047322)&gt;0,IF((ABS((SUMIFS(#REF!,#REF!,A1047322)/VLOOKUP("USD",'[1]Exchange Rates'!B$1:C$1048576,2,0)))/S1047322)&gt;1,(SUMIFS(#REF!,#REF!,A1047322)-S1047322)/S1047322,(S1047322-SUMIFS(#REF!,#REF!,A1047322))/SUMIFS(#REF!,#REF!,A1047322)),"."),".")</f>
        <v>.</v>
      </c>
      <c r="BG1047322" s="37"/>
      <c r="BH1047322" s="37"/>
      <c r="BI1047322" s="37"/>
      <c r="BJ1047322" s="37"/>
      <c r="BK1047322" s="37"/>
      <c r="BL1047322" s="37"/>
      <c r="BM1047322" s="37"/>
      <c r="BN1047322" s="37"/>
      <c r="BO1047322" s="37"/>
      <c r="BP1047322" s="37"/>
      <c r="BQ1047322" s="37"/>
      <c r="BR1047322" s="37"/>
      <c r="BS1047322" s="37"/>
      <c r="BT1047322" s="37"/>
      <c r="BU1047322" s="37"/>
      <c r="BV1047322" s="37"/>
      <c r="BW1047322" s="37"/>
      <c r="BX1047322" s="37"/>
    </row>
    <row r="1047323" customFormat="false" ht="15.75" hidden="false" customHeight="true" outlineLevel="0" collapsed="false">
      <c r="A1047323" s="37" t="s">
        <v>479</v>
      </c>
      <c r="B1047323" s="37" t="s">
        <v>57</v>
      </c>
      <c r="C1047323" s="92" t="n">
        <v>45077</v>
      </c>
      <c r="D1047323" s="37" t="s">
        <v>105</v>
      </c>
      <c r="E1047323" s="37" t="s">
        <v>370</v>
      </c>
      <c r="F1047323" s="37" t="s">
        <v>534</v>
      </c>
      <c r="G1047323" s="5" t="s">
        <v>61</v>
      </c>
      <c r="H1047323" s="39" t="n">
        <v>300000000</v>
      </c>
      <c r="I1047323" s="37" t="s">
        <v>239</v>
      </c>
      <c r="J1047323" s="7" t="str">
        <f aca="false">VLOOKUP($I1047323,'[1]Price List, Weapons &amp; Items'!B$1:C$1048576,2,0)</f>
        <v>Ammunition for heavy weapon</v>
      </c>
      <c r="K1047323" s="7" t="str">
        <f aca="false">IF(I1047323=".",I1047323,VLOOKUP($I1047323,'[1]Price List, Weapons &amp; Items'!B$1:D$1048576,3,0))</f>
        <v>105mm howitzer ammunition</v>
      </c>
      <c r="L1047323" s="8" t="n">
        <f aca="false">VLOOKUP(I1047323,'[1]Price List, Weapons &amp; Items'!B$1:E$1048576,4,0)</f>
        <v>0</v>
      </c>
      <c r="M1047323" s="9" t="n">
        <v>22000</v>
      </c>
      <c r="N1047323" s="9" t="s">
        <v>166</v>
      </c>
      <c r="O1047323" s="9" t="n">
        <f aca="false">VLOOKUP($I1047323,'[1]Price List, Weapons &amp; Items'!B$1:G$1048576,6,0)</f>
        <v>400</v>
      </c>
      <c r="P1047323" s="6" t="str">
        <f aca="false">IF(TYPE(M1047323)=1,IF(TYPE(O1047323)=1,M1047323*O1047323,"No price"),".")</f>
        <v>No price</v>
      </c>
      <c r="Q1047323" s="6" t="str">
        <f aca="false">IF(TYPE(N1047323)=1,IF(TYPE(O1047323)=1,N1047323*O1047323,"No price"),".")</f>
        <v>.</v>
      </c>
      <c r="R1047323" s="6" t="str">
        <f aca="false">IF(AG1047323=1,IF(H1047323&lt;&gt;"Not given",H1047323,IF(TYPE(H1047323)=2,IF(SUMIFS(#REF!,#REF!,A1047323)&gt;0,SUMIFS(#REF!,#REF!,A1047323),"."),"Format error")),"")</f>
        <v/>
      </c>
      <c r="S1047323" s="6" t="str">
        <f aca="false">IF(AND(AG1047323=1,R1047323&lt;&gt;".")=TRUE(),R1047323/VLOOKUP(G1047323,'[1]Exchange Rates'!B$1:C$1048576,2,0),IF(R1047323=".",".",""))</f>
        <v/>
      </c>
      <c r="T1047323" s="6" t="str">
        <f aca="false">IF(AG1047323=1,IF(AI1047323="Value is not given at all",".",IF(AI1047323="Value is given by the source",S1047323,IF(AI1047323="Value is calculated with prices",(IF(SUMIFS(#REF!,#REF!,A1047323)&gt;0,SUMIFS(#REF!,#REF!,A1047323),"."))/VLOOKUP("USD",'[1]Exchange Rates'!B$1:C$1048576,2,0),"Error with coding"))),"")</f>
        <v/>
      </c>
      <c r="U1047323" s="43" t="s">
        <v>63</v>
      </c>
      <c r="V1047323" s="34" t="s">
        <v>535</v>
      </c>
      <c r="W1047323" s="34" t="s">
        <v>513</v>
      </c>
      <c r="X1047323" s="37" t="s">
        <v>62</v>
      </c>
      <c r="Y1047323" s="37" t="s">
        <v>62</v>
      </c>
      <c r="Z1047323" s="43" t="n">
        <v>0</v>
      </c>
      <c r="AA1047323" s="43" t="n">
        <v>1</v>
      </c>
      <c r="AB1047323" s="5" t="n">
        <f aca="false">IF(AND(D1047323="Humanitarian", AE1047323&lt;&gt;"."), 1, 0)</f>
        <v>0</v>
      </c>
      <c r="AC1047323" s="5" t="n">
        <f aca="false">IF(OR(M1047323="undisclosed", M1047323="."), 0, IF(M1047323=N1047323, 1, 0))</f>
        <v>0</v>
      </c>
      <c r="AD1047323" s="5" t="n">
        <v>0</v>
      </c>
      <c r="AE1047323" s="37" t="s">
        <v>62</v>
      </c>
      <c r="AF1047323" s="12" t="str">
        <f aca="false">""</f>
        <v/>
      </c>
      <c r="AG1047323" s="36" t="n">
        <v>0</v>
      </c>
      <c r="AH1047323" s="43" t="s">
        <v>66</v>
      </c>
      <c r="AI1047323" s="43" t="s">
        <v>67</v>
      </c>
      <c r="AJ1047323" s="36" t="n">
        <v>1</v>
      </c>
      <c r="AK1047323" s="36" t="n">
        <v>17</v>
      </c>
      <c r="AL1047323" s="36" t="n">
        <v>0</v>
      </c>
      <c r="AM1047323" s="36" t="n">
        <f aca="false">IF(OR(AN1047323="2022-2023",AN1047323=2022), 1, 0)</f>
        <v>1</v>
      </c>
      <c r="AN1047323" s="36" t="s">
        <v>68</v>
      </c>
      <c r="AO1047323" s="36" t="n">
        <f aca="false">VLOOKUP($I1047323,'[1]Price List, Weapons &amp; Items'!B$1:F$1048576,5,0)</f>
        <v>0</v>
      </c>
      <c r="AP1047323" s="36" t="n">
        <f aca="false">IF(AND(AO1047323=1,M1047323="undisclosed")=TRUE(),1,0)</f>
        <v>0</v>
      </c>
      <c r="AQ1047323" s="36" t="n">
        <f aca="false">IF(AND(AO1047323=1,N1047323="undisclosed")=TRUE(),1,0)</f>
        <v>0</v>
      </c>
      <c r="AR1047323" s="36" t="n">
        <f aca="false">IFERROR(IF(SEARCH("ammuni",I1047323,1)&gt;0,1,0),0)</f>
        <v>0</v>
      </c>
      <c r="AS1047323" s="5" t="str">
        <f aca="false">VLOOKUP($I1047323,'[1]Price List, Weapons &amp; Items'!B$1:L$1048576,COLUMN('[1]Price List, Weapons &amp; Items'!$J$11)-1,0)</f>
        <v>Military media (incl. websites)</v>
      </c>
      <c r="AT1047323" s="5" t="str">
        <f aca="false">IF(I1047323=".",".",VLOOKUP($I1047323,'[1]Price List, Weapons &amp; Items'!B$1:J$1048576,3,0))</f>
        <v>105mm howitzer ammunition</v>
      </c>
      <c r="AU1047323" s="13" t="str">
        <f aca="true">IF(AG1047323=1,(OFFSET(I1047323,0,0,COUNTIF(#REF!,A1047323),1)),"")</f>
        <v/>
      </c>
      <c r="AV1047323" s="5" t="n">
        <f aca="false">VLOOKUP($I1047323,'[1]Price List, Weapons &amp; Items'!B$1:L$1048576,COLUMN('[1]Price List, Weapons &amp; Items'!$L$11)-1,0)</f>
        <v>0</v>
      </c>
      <c r="AW1047323" s="5" t="n">
        <f aca="false">IF(U1047323="Yes",1,0)</f>
        <v>1</v>
      </c>
      <c r="AX1047323" s="5" t="n">
        <f aca="false">IF(D1047323="Military",IF(OR(IFERROR(SEARCH("equipment",E1047323,1),0)&gt;0,IFERROR(SEARCH("weapons",E1047323,1),0)&gt;0),1,0),0)</f>
        <v>1</v>
      </c>
      <c r="AY1047323" s="5" t="str">
        <f aca="false">IFERROR(IF(VALUE(TEXT(C1047323,"mm"))=IF(AK1047323&gt;12,AK1047323-12,AK1047323),".",IF(TEXT(C1047323,"mm")="01",".",1)),"Value is not in date format")</f>
        <v>.</v>
      </c>
      <c r="AZ1047323" s="5" t="str">
        <f aca="false">IF(AND(A1047323=A1047322,C1047323=C1047322)=TRUE(),IF(F1047323=F1047322,".","1"),".")</f>
        <v>.</v>
      </c>
      <c r="BA1047323" s="5" t="str">
        <f aca="false">IF(AND(_xlfn.ISFORMULA(R1047323),_xlfn.ISFORMULA(S1047323),_xlfn.ISFORMULA(T1047323))=TRUE(),".",1)</f>
        <v>.</v>
      </c>
      <c r="BB1047323" s="5" t="str">
        <f aca="false">IF(T1047323&lt;&gt;".",IF(T1047323&gt;S1047323,1,"."),".")</f>
        <v>.</v>
      </c>
      <c r="BC1047323" s="5" t="n">
        <f aca="false">IFERROR(VLOOKUP(B1047323,'[1]Share, Heavy Weapons to Ukraine'!B$1:AA$1048576,COLUMN('[1]Share, Heavy Weapons to Ukraine'!C1047332)-1,0),0)</f>
        <v>1</v>
      </c>
      <c r="BD1047323" s="5" t="n">
        <f aca="false">VLOOKUP(Sheet1!B1047323,'[1]Country Summary (€)'!B$1:F$1048576,COLUMN('[1]Country Summary (€)'!C1047333)-1,FALSE())</f>
        <v>0</v>
      </c>
      <c r="BE1047323" s="5" t="str">
        <f aca="false">IF(AND(AG1047323=1,D1047323="Military",H1047323&lt;&gt;"Not given")=TRUE(),IF(SUMIFS(#REF!,#REF!,A1047323)&gt;0,ABS((SUMIFS(#REF!,#REF!,A1047323)/VLOOKUP("USD",'[1]Exchange Rates'!B$1:C$1048576,2,0)))/S1047323,"."),".")</f>
        <v>.</v>
      </c>
      <c r="BF1047323" s="1" t="str">
        <f aca="false">IF(AND(AG1047323=1,D1047323="Military",H1047323&lt;&gt;"Not given")=TRUE(),IF(SUMIFS(#REF!,#REF!,A1047323)&gt;0,IF((ABS((SUMIFS(#REF!,#REF!,A1047323)/VLOOKUP("USD",'[1]Exchange Rates'!B$1:C$1048576,2,0)))/S1047323)&gt;1,(SUMIFS(#REF!,#REF!,A1047323)-S1047323)/S1047323,(S1047323-SUMIFS(#REF!,#REF!,A1047323))/SUMIFS(#REF!,#REF!,A1047323)),"."),".")</f>
        <v>.</v>
      </c>
      <c r="BG1047323" s="37"/>
      <c r="BH1047323" s="37"/>
      <c r="BI1047323" s="37"/>
      <c r="BJ1047323" s="37"/>
      <c r="BK1047323" s="37"/>
      <c r="BL1047323" s="37"/>
      <c r="BM1047323" s="37"/>
      <c r="BN1047323" s="37"/>
      <c r="BO1047323" s="37"/>
      <c r="BP1047323" s="37"/>
      <c r="BQ1047323" s="37"/>
      <c r="BR1047323" s="37"/>
      <c r="BS1047323" s="37"/>
      <c r="BT1047323" s="37"/>
      <c r="BU1047323" s="37"/>
      <c r="BV1047323" s="37"/>
      <c r="BW1047323" s="37"/>
      <c r="BX1047323" s="37"/>
    </row>
    <row r="1047324" customFormat="false" ht="15.75" hidden="false" customHeight="true" outlineLevel="0" collapsed="false">
      <c r="A1047324" s="37" t="s">
        <v>479</v>
      </c>
      <c r="B1047324" s="37" t="s">
        <v>57</v>
      </c>
      <c r="C1047324" s="92" t="n">
        <v>45077</v>
      </c>
      <c r="D1047324" s="37" t="s">
        <v>105</v>
      </c>
      <c r="E1047324" s="37" t="s">
        <v>370</v>
      </c>
      <c r="F1047324" s="37" t="s">
        <v>534</v>
      </c>
      <c r="G1047324" s="5" t="s">
        <v>61</v>
      </c>
      <c r="H1047324" s="39" t="n">
        <v>300000000</v>
      </c>
      <c r="I1047324" s="37" t="s">
        <v>522</v>
      </c>
      <c r="J1047324" s="7" t="str">
        <f aca="false">VLOOKUP($I1047324,'[1]Price List, Weapons &amp; Items'!B$1:C$1048576,2,0)</f>
        <v>Ammunition for heavy weapon</v>
      </c>
      <c r="K1047324" s="7" t="str">
        <f aca="false">IF(I1047324=".",I1047324,VLOOKUP($I1047324,'[1]Price List, Weapons &amp; Items'!B$1:D$1048576,3,0))</f>
        <v>105mm tank ammunition</v>
      </c>
      <c r="L1047324" s="8" t="n">
        <f aca="false">VLOOKUP(I1047324,'[1]Price List, Weapons &amp; Items'!B$1:E$1048576,4,0)</f>
        <v>0</v>
      </c>
      <c r="M1047324" s="9" t="s">
        <v>166</v>
      </c>
      <c r="N1047324" s="9" t="s">
        <v>166</v>
      </c>
      <c r="O1047324" s="9" t="n">
        <f aca="false">VLOOKUP($I1047324,'[1]Price List, Weapons &amp; Items'!B$1:G$1048576,6,0)</f>
        <v>2344.2</v>
      </c>
      <c r="P1047324" s="6" t="str">
        <f aca="false">IF(TYPE(M1047324)=1,IF(TYPE(O1047324)=1,M1047324*O1047324,"No price"),".")</f>
        <v>.</v>
      </c>
      <c r="Q1047324" s="6" t="str">
        <f aca="false">IF(TYPE(N1047324)=1,IF(TYPE(O1047324)=1,N1047324*O1047324,"No price"),".")</f>
        <v>.</v>
      </c>
      <c r="R1047324" s="6" t="str">
        <f aca="false">IF(AG1047324=1,IF(H1047324&lt;&gt;"Not given",H1047324,IF(TYPE(H1047324)=2,IF(SUMIFS(#REF!,#REF!,A1047324)&gt;0,SUMIFS(#REF!,#REF!,A1047324),"."),"Format error")),"")</f>
        <v/>
      </c>
      <c r="S1047324" s="6" t="str">
        <f aca="false">IF(AND(AG1047324=1,R1047324&lt;&gt;".")=TRUE(),R1047324/VLOOKUP(G1047324,'[1]Exchange Rates'!B$1:C$1048576,2,0),IF(R1047324=".",".",""))</f>
        <v/>
      </c>
      <c r="T1047324" s="6" t="str">
        <f aca="false">IF(AG1047324=1,IF(AI1047324="Value is not given at all",".",IF(AI1047324="Value is given by the source",S1047324,IF(AI1047324="Value is calculated with prices",(IF(SUMIFS(#REF!,#REF!,A1047324)&gt;0,SUMIFS(#REF!,#REF!,A1047324),"."))/VLOOKUP("USD",'[1]Exchange Rates'!B$1:C$1048576,2,0),"Error with coding"))),"")</f>
        <v/>
      </c>
      <c r="U1047324" s="43" t="s">
        <v>63</v>
      </c>
      <c r="V1047324" s="34" t="s">
        <v>535</v>
      </c>
      <c r="W1047324" s="34" t="s">
        <v>513</v>
      </c>
      <c r="X1047324" s="37" t="s">
        <v>62</v>
      </c>
      <c r="Y1047324" s="37" t="s">
        <v>62</v>
      </c>
      <c r="Z1047324" s="43" t="n">
        <v>0</v>
      </c>
      <c r="AA1047324" s="43" t="n">
        <v>1</v>
      </c>
      <c r="AB1047324" s="5" t="n">
        <f aca="false">IF(AND(D1047324="Humanitarian", AE1047324&lt;&gt;"."), 1, 0)</f>
        <v>0</v>
      </c>
      <c r="AC1047324" s="5" t="n">
        <f aca="false">IF(OR(M1047324="undisclosed", M1047324="."), 0, IF(M1047324=N1047324, 1, 0))</f>
        <v>0</v>
      </c>
      <c r="AD1047324" s="5" t="n">
        <v>0</v>
      </c>
      <c r="AE1047324" s="37" t="s">
        <v>62</v>
      </c>
      <c r="AF1047324" s="12" t="str">
        <f aca="false">""</f>
        <v/>
      </c>
      <c r="AG1047324" s="36" t="n">
        <v>0</v>
      </c>
      <c r="AH1047324" s="43" t="s">
        <v>66</v>
      </c>
      <c r="AI1047324" s="43" t="s">
        <v>67</v>
      </c>
      <c r="AJ1047324" s="36" t="n">
        <v>1</v>
      </c>
      <c r="AK1047324" s="36" t="n">
        <v>17</v>
      </c>
      <c r="AL1047324" s="36" t="n">
        <v>0</v>
      </c>
      <c r="AM1047324" s="36" t="n">
        <f aca="false">IF(OR(AN1047324="2022-2023",AN1047324=2022), 1, 0)</f>
        <v>1</v>
      </c>
      <c r="AN1047324" s="36" t="s">
        <v>68</v>
      </c>
      <c r="AO1047324" s="36" t="n">
        <f aca="false">VLOOKUP($I1047324,'[1]Price List, Weapons &amp; Items'!B$1:F$1048576,5,0)</f>
        <v>0</v>
      </c>
      <c r="AP1047324" s="36" t="n">
        <f aca="false">IF(AND(AO1047324=1,M1047324="undisclosed")=TRUE(),1,0)</f>
        <v>0</v>
      </c>
      <c r="AQ1047324" s="36" t="n">
        <f aca="false">IF(AND(AO1047324=1,N1047324="undisclosed")=TRUE(),1,0)</f>
        <v>0</v>
      </c>
      <c r="AR1047324" s="36" t="n">
        <f aca="false">IFERROR(IF(SEARCH("ammuni",I1047324,1)&gt;0,1,0),0)</f>
        <v>1</v>
      </c>
      <c r="AS1047324" s="5" t="str">
        <f aca="false">VLOOKUP($I1047324,'[1]Price List, Weapons &amp; Items'!B$1:L$1048576,COLUMN('[1]Price List, Weapons &amp; Items'!$J$11)-1,0)</f>
        <v>Government information</v>
      </c>
      <c r="AT1047324" s="5" t="str">
        <f aca="false">IF(I1047324=".",".",VLOOKUP($I1047324,'[1]Price List, Weapons &amp; Items'!B$1:J$1048576,3,0))</f>
        <v>105mm tank ammunition</v>
      </c>
      <c r="AU1047324" s="13" t="str">
        <f aca="true">IF(AG1047324=1,(OFFSET(I1047324,0,0,COUNTIF(#REF!,A1047324),1)),"")</f>
        <v/>
      </c>
      <c r="AV1047324" s="5" t="str">
        <f aca="false">VLOOKUP($I1047324,'[1]Price List, Weapons &amp; Items'!B$1:L$1048576,COLUMN('[1]Price List, Weapons &amp; Items'!$L$11)-1,0)</f>
        <v>no price, 0 count</v>
      </c>
      <c r="AW1047324" s="5" t="n">
        <f aca="false">IF(U1047324="Yes",1,0)</f>
        <v>1</v>
      </c>
      <c r="AX1047324" s="5" t="n">
        <f aca="false">IF(D1047324="Military",IF(OR(IFERROR(SEARCH("equipment",E1047324,1),0)&gt;0,IFERROR(SEARCH("weapons",E1047324,1),0)&gt;0),1,0),0)</f>
        <v>1</v>
      </c>
      <c r="AY1047324" s="5" t="str">
        <f aca="false">IFERROR(IF(VALUE(TEXT(C1047324,"mm"))=IF(AK1047324&gt;12,AK1047324-12,AK1047324),".",IF(TEXT(C1047324,"mm")="01",".",1)),"Value is not in date format")</f>
        <v>.</v>
      </c>
      <c r="AZ1047324" s="5" t="str">
        <f aca="false">IF(AND(A1047324=A1047323,C1047324=C1047323)=TRUE(),IF(F1047324=F1047323,".","1"),".")</f>
        <v>.</v>
      </c>
      <c r="BA1047324" s="5" t="str">
        <f aca="false">IF(AND(_xlfn.ISFORMULA(R1047324),_xlfn.ISFORMULA(S1047324),_xlfn.ISFORMULA(T1047324))=TRUE(),".",1)</f>
        <v>.</v>
      </c>
      <c r="BB1047324" s="5" t="str">
        <f aca="false">IF(T1047324&lt;&gt;".",IF(T1047324&gt;S1047324,1,"."),".")</f>
        <v>.</v>
      </c>
      <c r="BC1047324" s="5" t="n">
        <f aca="false">IFERROR(VLOOKUP(B1047324,'[1]Share, Heavy Weapons to Ukraine'!B$1:AA$1048576,COLUMN('[1]Share, Heavy Weapons to Ukraine'!C1047333)-1,0),0)</f>
        <v>1</v>
      </c>
      <c r="BD1047324" s="5" t="n">
        <f aca="false">VLOOKUP(Sheet1!B1047324,'[1]Country Summary (€)'!B$1:F$1048576,COLUMN('[1]Country Summary (€)'!C1047334)-1,FALSE())</f>
        <v>0</v>
      </c>
      <c r="BE1047324" s="5" t="str">
        <f aca="false">IF(AND(AG1047324=1,D1047324="Military",H1047324&lt;&gt;"Not given")=TRUE(),IF(SUMIFS(#REF!,#REF!,A1047324)&gt;0,ABS((SUMIFS(#REF!,#REF!,A1047324)/VLOOKUP("USD",'[1]Exchange Rates'!B$1:C$1048576,2,0)))/S1047324,"."),".")</f>
        <v>.</v>
      </c>
      <c r="BF1047324" s="1" t="str">
        <f aca="false">IF(AND(AG1047324=1,D1047324="Military",H1047324&lt;&gt;"Not given")=TRUE(),IF(SUMIFS(#REF!,#REF!,A1047324)&gt;0,IF((ABS((SUMIFS(#REF!,#REF!,A1047324)/VLOOKUP("USD",'[1]Exchange Rates'!B$1:C$1048576,2,0)))/S1047324)&gt;1,(SUMIFS(#REF!,#REF!,A1047324)-S1047324)/S1047324,(S1047324-SUMIFS(#REF!,#REF!,A1047324))/SUMIFS(#REF!,#REF!,A1047324)),"."),".")</f>
        <v>.</v>
      </c>
      <c r="BG1047324" s="37"/>
      <c r="BH1047324" s="37"/>
      <c r="BI1047324" s="37"/>
      <c r="BJ1047324" s="37"/>
      <c r="BK1047324" s="37"/>
      <c r="BL1047324" s="37"/>
      <c r="BM1047324" s="37"/>
      <c r="BN1047324" s="37"/>
      <c r="BO1047324" s="37"/>
      <c r="BP1047324" s="37"/>
      <c r="BQ1047324" s="37"/>
      <c r="BR1047324" s="37"/>
      <c r="BS1047324" s="37"/>
      <c r="BT1047324" s="37"/>
      <c r="BU1047324" s="37"/>
      <c r="BV1047324" s="37"/>
      <c r="BW1047324" s="37"/>
      <c r="BX1047324" s="37"/>
    </row>
    <row r="1047325" customFormat="false" ht="15.75" hidden="false" customHeight="true" outlineLevel="0" collapsed="false">
      <c r="A1047325" s="37" t="s">
        <v>479</v>
      </c>
      <c r="B1047325" s="37" t="s">
        <v>57</v>
      </c>
      <c r="C1047325" s="92" t="n">
        <v>45077</v>
      </c>
      <c r="D1047325" s="37" t="s">
        <v>105</v>
      </c>
      <c r="E1047325" s="37" t="s">
        <v>370</v>
      </c>
      <c r="F1047325" s="37" t="s">
        <v>534</v>
      </c>
      <c r="G1047325" s="5" t="s">
        <v>61</v>
      </c>
      <c r="H1047325" s="39" t="n">
        <v>300000000</v>
      </c>
      <c r="I1047325" s="37" t="s">
        <v>533</v>
      </c>
      <c r="J1047325" s="7" t="str">
        <f aca="false">VLOOKUP($I1047325,'[1]Price List, Weapons &amp; Items'!B$1:C$1048576,2,0)</f>
        <v>Ammunition for heavy weapon</v>
      </c>
      <c r="K1047325" s="7" t="str">
        <f aca="false">IF(I1047325=".",I1047325,VLOOKUP($I1047325,'[1]Price List, Weapons &amp; Items'!B$1:D$1048576,3,0))</f>
        <v>missile</v>
      </c>
      <c r="L1047325" s="8" t="n">
        <f aca="false">VLOOKUP(I1047325,'[1]Price List, Weapons &amp; Items'!B$1:E$1048576,4,0)</f>
        <v>0</v>
      </c>
      <c r="M1047325" s="9" t="s">
        <v>166</v>
      </c>
      <c r="N1047325" s="9" t="s">
        <v>166</v>
      </c>
      <c r="O1047325" s="9" t="n">
        <f aca="false">VLOOKUP($I1047325,'[1]Price List, Weapons &amp; Items'!B$1:G$1048576,6,0)</f>
        <v>1664700</v>
      </c>
      <c r="P1047325" s="6" t="str">
        <f aca="false">IF(TYPE(M1047325)=1,IF(TYPE(O1047325)=1,M1047325*O1047325,"No price"),".")</f>
        <v>.</v>
      </c>
      <c r="Q1047325" s="6" t="str">
        <f aca="false">IF(TYPE(N1047325)=1,IF(TYPE(O1047325)=1,N1047325*O1047325,"No price"),".")</f>
        <v>.</v>
      </c>
      <c r="R1047325" s="6" t="str">
        <f aca="false">IF(AG1047325=1,IF(H1047325&lt;&gt;"Not given",H1047325,IF(TYPE(H1047325)=2,IF(SUMIFS(#REF!,#REF!,A1047325)&gt;0,SUMIFS(#REF!,#REF!,A1047325),"."),"Format error")),"")</f>
        <v/>
      </c>
      <c r="S1047325" s="6" t="str">
        <f aca="false">IF(AND(AG1047325=1,R1047325&lt;&gt;".")=TRUE(),R1047325/VLOOKUP(G1047325,'[1]Exchange Rates'!B$1:C$1048576,2,0),IF(R1047325=".",".",""))</f>
        <v/>
      </c>
      <c r="T1047325" s="6" t="str">
        <f aca="false">IF(AG1047325=1,IF(AI1047325="Value is not given at all",".",IF(AI1047325="Value is given by the source",S1047325,IF(AI1047325="Value is calculated with prices",(IF(SUMIFS(#REF!,#REF!,A1047325)&gt;0,SUMIFS(#REF!,#REF!,A1047325),"."))/VLOOKUP("USD",'[1]Exchange Rates'!B$1:C$1048576,2,0),"Error with coding"))),"")</f>
        <v/>
      </c>
      <c r="U1047325" s="43" t="s">
        <v>63</v>
      </c>
      <c r="V1047325" s="34" t="s">
        <v>535</v>
      </c>
      <c r="W1047325" s="34" t="s">
        <v>513</v>
      </c>
      <c r="X1047325" s="37" t="s">
        <v>62</v>
      </c>
      <c r="Y1047325" s="37" t="s">
        <v>62</v>
      </c>
      <c r="Z1047325" s="43" t="n">
        <v>0</v>
      </c>
      <c r="AA1047325" s="43" t="n">
        <v>1</v>
      </c>
      <c r="AB1047325" s="5" t="n">
        <f aca="false">IF(AND(D1047325="Humanitarian", AE1047325&lt;&gt;"."), 1, 0)</f>
        <v>0</v>
      </c>
      <c r="AC1047325" s="5" t="n">
        <f aca="false">IF(OR(M1047325="undisclosed", M1047325="."), 0, IF(M1047325=N1047325, 1, 0))</f>
        <v>0</v>
      </c>
      <c r="AD1047325" s="5" t="n">
        <v>0</v>
      </c>
      <c r="AE1047325" s="37" t="s">
        <v>62</v>
      </c>
      <c r="AF1047325" s="12" t="str">
        <f aca="false">""</f>
        <v/>
      </c>
      <c r="AG1047325" s="36" t="n">
        <v>0</v>
      </c>
      <c r="AH1047325" s="43" t="s">
        <v>66</v>
      </c>
      <c r="AI1047325" s="43" t="s">
        <v>67</v>
      </c>
      <c r="AJ1047325" s="36" t="n">
        <v>1</v>
      </c>
      <c r="AK1047325" s="36" t="n">
        <v>17</v>
      </c>
      <c r="AL1047325" s="36" t="n">
        <v>0</v>
      </c>
      <c r="AM1047325" s="36" t="n">
        <f aca="false">IF(OR(AN1047325="2022-2023",AN1047325=2022), 1, 0)</f>
        <v>1</v>
      </c>
      <c r="AN1047325" s="36" t="s">
        <v>68</v>
      </c>
      <c r="AO1047325" s="36" t="n">
        <f aca="false">VLOOKUP($I1047325,'[1]Price List, Weapons &amp; Items'!B$1:F$1048576,5,0)</f>
        <v>0</v>
      </c>
      <c r="AP1047325" s="36" t="n">
        <f aca="false">IF(AND(AO1047325=1,M1047325="undisclosed")=TRUE(),1,0)</f>
        <v>0</v>
      </c>
      <c r="AQ1047325" s="36" t="n">
        <f aca="false">IF(AND(AO1047325=1,N1047325="undisclosed")=TRUE(),1,0)</f>
        <v>0</v>
      </c>
      <c r="AR1047325" s="36" t="n">
        <f aca="false">IFERROR(IF(SEARCH("ammuni",I1047325,1)&gt;0,1,0),0)</f>
        <v>0</v>
      </c>
      <c r="AS1047325" s="5" t="str">
        <f aca="false">VLOOKUP($I1047325,'[1]Price List, Weapons &amp; Items'!B$1:L$1048576,COLUMN('[1]Price List, Weapons &amp; Items'!$J$11)-1,0)</f>
        <v>Government information</v>
      </c>
      <c r="AT1047325" s="5" t="str">
        <f aca="false">IF(I1047325=".",".",VLOOKUP($I1047325,'[1]Price List, Weapons &amp; Items'!B$1:J$1048576,3,0))</f>
        <v>missile</v>
      </c>
      <c r="AU1047325" s="13" t="str">
        <f aca="true">IF(AG1047325=1,(OFFSET(I1047325,0,0,COUNTIF(#REF!,A1047325),1)),"")</f>
        <v/>
      </c>
      <c r="AV1047325" s="5" t="str">
        <f aca="false">VLOOKUP($I1047325,'[1]Price List, Weapons &amp; Items'!B$1:L$1048576,COLUMN('[1]Price List, Weapons &amp; Items'!$L$11)-1,0)</f>
        <v>no price, 0 count</v>
      </c>
      <c r="AW1047325" s="5" t="n">
        <f aca="false">IF(U1047325="Yes",1,0)</f>
        <v>1</v>
      </c>
      <c r="AX1047325" s="5" t="n">
        <f aca="false">IF(D1047325="Military",IF(OR(IFERROR(SEARCH("equipment",E1047325,1),0)&gt;0,IFERROR(SEARCH("weapons",E1047325,1),0)&gt;0),1,0),0)</f>
        <v>1</v>
      </c>
      <c r="AY1047325" s="5" t="str">
        <f aca="false">IFERROR(IF(VALUE(TEXT(C1047325,"mm"))=IF(AK1047325&gt;12,AK1047325-12,AK1047325),".",IF(TEXT(C1047325,"mm")="01",".",1)),"Value is not in date format")</f>
        <v>.</v>
      </c>
      <c r="AZ1047325" s="5" t="str">
        <f aca="false">IF(AND(A1047325=A1047324,C1047325=C1047324)=TRUE(),IF(F1047325=F1047324,".","1"),".")</f>
        <v>.</v>
      </c>
      <c r="BA1047325" s="5" t="str">
        <f aca="false">IF(AND(_xlfn.ISFORMULA(R1047325),_xlfn.ISFORMULA(S1047325),_xlfn.ISFORMULA(T1047325))=TRUE(),".",1)</f>
        <v>.</v>
      </c>
      <c r="BB1047325" s="5" t="str">
        <f aca="false">IF(T1047325&lt;&gt;".",IF(T1047325&gt;S1047325,1,"."),".")</f>
        <v>.</v>
      </c>
      <c r="BC1047325" s="5" t="n">
        <f aca="false">IFERROR(VLOOKUP(B1047325,'[1]Share, Heavy Weapons to Ukraine'!B$1:AA$1048576,COLUMN('[1]Share, Heavy Weapons to Ukraine'!C1047334)-1,0),0)</f>
        <v>1</v>
      </c>
      <c r="BD1047325" s="5" t="n">
        <f aca="false">VLOOKUP(Sheet1!B1047325,'[1]Country Summary (€)'!B$1:F$1048576,COLUMN('[1]Country Summary (€)'!C1047335)-1,FALSE())</f>
        <v>0</v>
      </c>
      <c r="BE1047325" s="5" t="str">
        <f aca="false">IF(AND(AG1047325=1,D1047325="Military",H1047325&lt;&gt;"Not given")=TRUE(),IF(SUMIFS(#REF!,#REF!,A1047325)&gt;0,ABS((SUMIFS(#REF!,#REF!,A1047325)/VLOOKUP("USD",'[1]Exchange Rates'!B$1:C$1048576,2,0)))/S1047325,"."),".")</f>
        <v>.</v>
      </c>
      <c r="BF1047325" s="1" t="str">
        <f aca="false">IF(AND(AG1047325=1,D1047325="Military",H1047325&lt;&gt;"Not given")=TRUE(),IF(SUMIFS(#REF!,#REF!,A1047325)&gt;0,IF((ABS((SUMIFS(#REF!,#REF!,A1047325)/VLOOKUP("USD",'[1]Exchange Rates'!B$1:C$1048576,2,0)))/S1047325)&gt;1,(SUMIFS(#REF!,#REF!,A1047325)-S1047325)/S1047325,(S1047325-SUMIFS(#REF!,#REF!,A1047325))/SUMIFS(#REF!,#REF!,A1047325)),"."),".")</f>
        <v>.</v>
      </c>
      <c r="BG1047325" s="37"/>
      <c r="BH1047325" s="37"/>
      <c r="BI1047325" s="37"/>
      <c r="BJ1047325" s="37"/>
      <c r="BK1047325" s="37"/>
      <c r="BL1047325" s="37"/>
      <c r="BM1047325" s="37"/>
      <c r="BN1047325" s="37"/>
      <c r="BO1047325" s="37"/>
      <c r="BP1047325" s="37"/>
      <c r="BQ1047325" s="37"/>
      <c r="BR1047325" s="37"/>
      <c r="BS1047325" s="37"/>
      <c r="BT1047325" s="37"/>
      <c r="BU1047325" s="37"/>
      <c r="BV1047325" s="37"/>
      <c r="BW1047325" s="37"/>
      <c r="BX1047325" s="37"/>
    </row>
    <row r="1047326" customFormat="false" ht="15.75" hidden="false" customHeight="true" outlineLevel="0" collapsed="false">
      <c r="A1047326" s="37" t="s">
        <v>479</v>
      </c>
      <c r="B1047326" s="37" t="s">
        <v>57</v>
      </c>
      <c r="C1047326" s="92" t="n">
        <v>45077</v>
      </c>
      <c r="D1047326" s="37" t="s">
        <v>105</v>
      </c>
      <c r="E1047326" s="37" t="s">
        <v>370</v>
      </c>
      <c r="F1047326" s="37" t="s">
        <v>534</v>
      </c>
      <c r="G1047326" s="5" t="s">
        <v>61</v>
      </c>
      <c r="H1047326" s="39" t="n">
        <v>300000000</v>
      </c>
      <c r="I1047326" s="37" t="s">
        <v>488</v>
      </c>
      <c r="J1047326" s="7" t="str">
        <f aca="false">VLOOKUP($I1047326,'[1]Price List, Weapons &amp; Items'!B$1:C$1048576,2,0)</f>
        <v>Ammunition for heavy weapon</v>
      </c>
      <c r="K1047326" s="7" t="str">
        <f aca="false">IF(I1047326=".",I1047326,VLOOKUP($I1047326,'[1]Price List, Weapons &amp; Items'!B$1:D$1048576,3,0))</f>
        <v>missile</v>
      </c>
      <c r="L1047326" s="8" t="n">
        <f aca="false">VLOOKUP(I1047326,'[1]Price List, Weapons &amp; Items'!B$1:E$1048576,4,0)</f>
        <v>0</v>
      </c>
      <c r="M1047326" s="9" t="n">
        <v>2000</v>
      </c>
      <c r="N1047326" s="9" t="s">
        <v>166</v>
      </c>
      <c r="O1047326" s="9" t="n">
        <f aca="false">VLOOKUP($I1047326,'[1]Price List, Weapons &amp; Items'!B$1:G$1048576,6,0)</f>
        <v>400</v>
      </c>
      <c r="P1047326" s="6" t="str">
        <f aca="false">IF(TYPE(M1047326)=1,IF(TYPE(O1047326)=1,M1047326*O1047326,"No price"),".")</f>
        <v>No price</v>
      </c>
      <c r="Q1047326" s="6" t="str">
        <f aca="false">IF(TYPE(N1047326)=1,IF(TYPE(O1047326)=1,N1047326*O1047326,"No price"),".")</f>
        <v>.</v>
      </c>
      <c r="R1047326" s="6" t="str">
        <f aca="false">IF(AG1047326=1,IF(H1047326&lt;&gt;"Not given",H1047326,IF(TYPE(H1047326)=2,IF(SUMIFS(#REF!,#REF!,A1047326)&gt;0,SUMIFS(#REF!,#REF!,A1047326),"."),"Format error")),"")</f>
        <v/>
      </c>
      <c r="S1047326" s="6" t="str">
        <f aca="false">IF(AND(AG1047326=1,R1047326&lt;&gt;".")=TRUE(),R1047326/VLOOKUP(G1047326,'[1]Exchange Rates'!B$1:C$1048576,2,0),IF(R1047326=".",".",""))</f>
        <v/>
      </c>
      <c r="T1047326" s="6" t="str">
        <f aca="false">IF(AG1047326=1,IF(AI1047326="Value is not given at all",".",IF(AI1047326="Value is given by the source",S1047326,IF(AI1047326="Value is calculated with prices",(IF(SUMIFS(#REF!,#REF!,A1047326)&gt;0,SUMIFS(#REF!,#REF!,A1047326),"."))/VLOOKUP("USD",'[1]Exchange Rates'!B$1:C$1048576,2,0),"Error with coding"))),"")</f>
        <v/>
      </c>
      <c r="U1047326" s="43" t="s">
        <v>63</v>
      </c>
      <c r="V1047326" s="34" t="s">
        <v>535</v>
      </c>
      <c r="W1047326" s="34" t="s">
        <v>513</v>
      </c>
      <c r="X1047326" s="37" t="s">
        <v>62</v>
      </c>
      <c r="Y1047326" s="37" t="s">
        <v>62</v>
      </c>
      <c r="Z1047326" s="43" t="n">
        <v>0</v>
      </c>
      <c r="AA1047326" s="43" t="n">
        <v>1</v>
      </c>
      <c r="AB1047326" s="5" t="n">
        <f aca="false">IF(AND(D1047326="Humanitarian", AE1047326&lt;&gt;"."), 1, 0)</f>
        <v>0</v>
      </c>
      <c r="AC1047326" s="5" t="n">
        <f aca="false">IF(OR(M1047326="undisclosed", M1047326="."), 0, IF(M1047326=N1047326, 1, 0))</f>
        <v>0</v>
      </c>
      <c r="AD1047326" s="5" t="n">
        <v>0</v>
      </c>
      <c r="AE1047326" s="37" t="s">
        <v>62</v>
      </c>
      <c r="AF1047326" s="12" t="str">
        <f aca="false">""</f>
        <v/>
      </c>
      <c r="AG1047326" s="36" t="n">
        <v>0</v>
      </c>
      <c r="AH1047326" s="43" t="s">
        <v>66</v>
      </c>
      <c r="AI1047326" s="43" t="s">
        <v>67</v>
      </c>
      <c r="AJ1047326" s="36" t="n">
        <v>1</v>
      </c>
      <c r="AK1047326" s="36" t="n">
        <v>17</v>
      </c>
      <c r="AL1047326" s="36" t="n">
        <v>0</v>
      </c>
      <c r="AM1047326" s="36" t="n">
        <f aca="false">IF(OR(AN1047326="2022-2023",AN1047326=2022), 1, 0)</f>
        <v>1</v>
      </c>
      <c r="AN1047326" s="36" t="s">
        <v>68</v>
      </c>
      <c r="AO1047326" s="36" t="n">
        <f aca="false">VLOOKUP($I1047326,'[1]Price List, Weapons &amp; Items'!B$1:F$1048576,5,0)</f>
        <v>0</v>
      </c>
      <c r="AP1047326" s="36" t="n">
        <f aca="false">IF(AND(AO1047326=1,M1047326="undisclosed")=TRUE(),1,0)</f>
        <v>0</v>
      </c>
      <c r="AQ1047326" s="36" t="n">
        <f aca="false">IF(AND(AO1047326=1,N1047326="undisclosed")=TRUE(),1,0)</f>
        <v>0</v>
      </c>
      <c r="AR1047326" s="36" t="n">
        <f aca="false">IFERROR(IF(SEARCH("ammuni",I1047326,1)&gt;0,1,0),0)</f>
        <v>0</v>
      </c>
      <c r="AS1047326" s="5" t="str">
        <f aca="false">VLOOKUP($I1047326,'[1]Price List, Weapons &amp; Items'!B$1:L$1048576,COLUMN('[1]Price List, Weapons &amp; Items'!$J$11)-1,0)</f>
        <v>Media reports (incl. social media)</v>
      </c>
      <c r="AT1047326" s="5" t="str">
        <f aca="false">IF(I1047326=".",".",VLOOKUP($I1047326,'[1]Price List, Weapons &amp; Items'!B$1:J$1048576,3,0))</f>
        <v>missile</v>
      </c>
      <c r="AU1047326" s="13" t="str">
        <f aca="true">IF(AG1047326=1,(OFFSET(I1047326,0,0,COUNTIF(#REF!,A1047326),1)),"")</f>
        <v/>
      </c>
      <c r="AV1047326" s="5" t="n">
        <f aca="false">VLOOKUP($I1047326,'[1]Price List, Weapons &amp; Items'!B$1:L$1048576,COLUMN('[1]Price List, Weapons &amp; Items'!$L$11)-1,0)</f>
        <v>0</v>
      </c>
      <c r="AW1047326" s="5" t="n">
        <f aca="false">IF(U1047326="Yes",1,0)</f>
        <v>1</v>
      </c>
      <c r="AX1047326" s="5" t="n">
        <f aca="false">IF(D1047326="Military",IF(OR(IFERROR(SEARCH("equipment",E1047326,1),0)&gt;0,IFERROR(SEARCH("weapons",E1047326,1),0)&gt;0),1,0),0)</f>
        <v>1</v>
      </c>
      <c r="AY1047326" s="5" t="str">
        <f aca="false">IFERROR(IF(VALUE(TEXT(C1047326,"mm"))=IF(AK1047326&gt;12,AK1047326-12,AK1047326),".",IF(TEXT(C1047326,"mm")="01",".",1)),"Value is not in date format")</f>
        <v>.</v>
      </c>
      <c r="AZ1047326" s="5" t="str">
        <f aca="false">IF(AND(A1047326=A1047325,C1047326=C1047325)=TRUE(),IF(F1047326=F1047325,".","1"),".")</f>
        <v>.</v>
      </c>
      <c r="BA1047326" s="5" t="str">
        <f aca="false">IF(AND(_xlfn.ISFORMULA(R1047326),_xlfn.ISFORMULA(S1047326),_xlfn.ISFORMULA(T1047326))=TRUE(),".",1)</f>
        <v>.</v>
      </c>
      <c r="BB1047326" s="5" t="str">
        <f aca="false">IF(T1047326&lt;&gt;".",IF(T1047326&gt;S1047326,1,"."),".")</f>
        <v>.</v>
      </c>
      <c r="BC1047326" s="5" t="n">
        <f aca="false">IFERROR(VLOOKUP(B1047326,'[1]Share, Heavy Weapons to Ukraine'!B$1:AA$1048576,COLUMN('[1]Share, Heavy Weapons to Ukraine'!C1047335)-1,0),0)</f>
        <v>1</v>
      </c>
      <c r="BD1047326" s="5" t="n">
        <f aca="false">VLOOKUP(Sheet1!B1047326,'[1]Country Summary (€)'!B$1:F$1048576,COLUMN('[1]Country Summary (€)'!C1047336)-1,FALSE())</f>
        <v>0</v>
      </c>
      <c r="BE1047326" s="5" t="str">
        <f aca="false">IF(AND(AG1047326=1,D1047326="Military",H1047326&lt;&gt;"Not given")=TRUE(),IF(SUMIFS(#REF!,#REF!,A1047326)&gt;0,ABS((SUMIFS(#REF!,#REF!,A1047326)/VLOOKUP("USD",'[1]Exchange Rates'!B$1:C$1048576,2,0)))/S1047326,"."),".")</f>
        <v>.</v>
      </c>
      <c r="BF1047326" s="1" t="str">
        <f aca="false">IF(AND(AG1047326=1,D1047326="Military",H1047326&lt;&gt;"Not given")=TRUE(),IF(SUMIFS(#REF!,#REF!,A1047326)&gt;0,IF((ABS((SUMIFS(#REF!,#REF!,A1047326)/VLOOKUP("USD",'[1]Exchange Rates'!B$1:C$1048576,2,0)))/S1047326)&gt;1,(SUMIFS(#REF!,#REF!,A1047326)-S1047326)/S1047326,(S1047326-SUMIFS(#REF!,#REF!,A1047326))/SUMIFS(#REF!,#REF!,A1047326)),"."),".")</f>
        <v>.</v>
      </c>
      <c r="BG1047326" s="37"/>
      <c r="BH1047326" s="37"/>
      <c r="BI1047326" s="37"/>
      <c r="BJ1047326" s="37"/>
      <c r="BK1047326" s="37"/>
      <c r="BL1047326" s="37"/>
      <c r="BM1047326" s="37"/>
      <c r="BN1047326" s="37"/>
      <c r="BO1047326" s="37"/>
      <c r="BP1047326" s="37"/>
      <c r="BQ1047326" s="37"/>
      <c r="BR1047326" s="37"/>
      <c r="BS1047326" s="37"/>
      <c r="BT1047326" s="37"/>
      <c r="BU1047326" s="37"/>
      <c r="BV1047326" s="37"/>
      <c r="BW1047326" s="37"/>
      <c r="BX1047326" s="37"/>
    </row>
    <row r="1047327" customFormat="false" ht="15.75" hidden="false" customHeight="true" outlineLevel="0" collapsed="false">
      <c r="A1047327" s="37" t="s">
        <v>479</v>
      </c>
      <c r="B1047327" s="37" t="s">
        <v>57</v>
      </c>
      <c r="C1047327" s="92" t="n">
        <v>45077</v>
      </c>
      <c r="D1047327" s="37" t="s">
        <v>105</v>
      </c>
      <c r="E1047327" s="37" t="s">
        <v>370</v>
      </c>
      <c r="F1047327" s="37" t="s">
        <v>534</v>
      </c>
      <c r="G1047327" s="5" t="s">
        <v>61</v>
      </c>
      <c r="H1047327" s="39" t="n">
        <v>300000000</v>
      </c>
      <c r="I1047327" s="37" t="s">
        <v>537</v>
      </c>
      <c r="J1047327" s="7" t="str">
        <f aca="false">VLOOKUP($I1047327,'[1]Price List, Weapons &amp; Items'!B$1:C$1048576,2,0)</f>
        <v>Aviation and drones</v>
      </c>
      <c r="K1047327" s="7" t="str">
        <f aca="false">IF(I1047327=".",I1047327,VLOOKUP($I1047327,'[1]Price List, Weapons &amp; Items'!B$1:D$1048576,3,0))</f>
        <v>Drone Ammunition</v>
      </c>
      <c r="L1047327" s="8" t="n">
        <f aca="false">VLOOKUP(I1047327,'[1]Price List, Weapons &amp; Items'!B$1:E$1048576,4,0)</f>
        <v>0</v>
      </c>
      <c r="M1047327" s="9" t="s">
        <v>166</v>
      </c>
      <c r="N1047327" s="9" t="s">
        <v>166</v>
      </c>
      <c r="O1047327" s="9" t="str">
        <f aca="false">VLOOKUP($I1047327,'[1]Price List, Weapons &amp; Items'!B$1:G$1048576,6,0)</f>
        <v>.</v>
      </c>
      <c r="P1047327" s="6" t="str">
        <f aca="false">IF(TYPE(M1047327)=1,IF(TYPE(O1047327)=1,M1047327*O1047327,"No price"),".")</f>
        <v>.</v>
      </c>
      <c r="Q1047327" s="6" t="str">
        <f aca="false">IF(TYPE(N1047327)=1,IF(TYPE(O1047327)=1,N1047327*O1047327,"No price"),".")</f>
        <v>.</v>
      </c>
      <c r="R1047327" s="6" t="str">
        <f aca="false">IF(AG1047327=1,IF(H1047327&lt;&gt;"Not given",H1047327,IF(TYPE(H1047327)=2,IF(SUMIFS(#REF!,#REF!,A1047327)&gt;0,SUMIFS(#REF!,#REF!,A1047327),"."),"Format error")),"")</f>
        <v/>
      </c>
      <c r="S1047327" s="6" t="str">
        <f aca="false">IF(AND(AG1047327=1,R1047327&lt;&gt;".")=TRUE(),R1047327/VLOOKUP(G1047327,'[1]Exchange Rates'!B$1:C$1048576,2,0),IF(R1047327=".",".",""))</f>
        <v/>
      </c>
      <c r="T1047327" s="6" t="str">
        <f aca="false">IF(AG1047327=1,IF(AI1047327="Value is not given at all",".",IF(AI1047327="Value is given by the source",S1047327,IF(AI1047327="Value is calculated with prices",(IF(SUMIFS(#REF!,#REF!,A1047327)&gt;0,SUMIFS(#REF!,#REF!,A1047327),"."))/VLOOKUP("USD",'[1]Exchange Rates'!B$1:C$1048576,2,0),"Error with coding"))),"")</f>
        <v/>
      </c>
      <c r="U1047327" s="43" t="s">
        <v>63</v>
      </c>
      <c r="V1047327" s="34" t="s">
        <v>535</v>
      </c>
      <c r="W1047327" s="34" t="s">
        <v>513</v>
      </c>
      <c r="X1047327" s="37" t="s">
        <v>62</v>
      </c>
      <c r="Y1047327" s="37" t="s">
        <v>62</v>
      </c>
      <c r="Z1047327" s="43" t="n">
        <v>0</v>
      </c>
      <c r="AA1047327" s="43" t="n">
        <v>1</v>
      </c>
      <c r="AB1047327" s="5" t="n">
        <f aca="false">IF(AND(D1047327="Humanitarian", AE1047327&lt;&gt;"."), 1, 0)</f>
        <v>0</v>
      </c>
      <c r="AC1047327" s="5" t="n">
        <f aca="false">IF(OR(M1047327="undisclosed", M1047327="."), 0, IF(M1047327=N1047327, 1, 0))</f>
        <v>0</v>
      </c>
      <c r="AD1047327" s="5" t="n">
        <v>0</v>
      </c>
      <c r="AE1047327" s="37" t="s">
        <v>62</v>
      </c>
      <c r="AF1047327" s="12" t="str">
        <f aca="false">""</f>
        <v/>
      </c>
      <c r="AG1047327" s="36" t="n">
        <v>0</v>
      </c>
      <c r="AH1047327" s="43" t="s">
        <v>66</v>
      </c>
      <c r="AI1047327" s="43" t="s">
        <v>67</v>
      </c>
      <c r="AJ1047327" s="36" t="n">
        <v>1</v>
      </c>
      <c r="AK1047327" s="36" t="n">
        <v>17</v>
      </c>
      <c r="AL1047327" s="36" t="n">
        <v>0</v>
      </c>
      <c r="AM1047327" s="36" t="n">
        <f aca="false">IF(OR(AN1047327="2022-2023",AN1047327=2022), 1, 0)</f>
        <v>1</v>
      </c>
      <c r="AN1047327" s="36" t="s">
        <v>68</v>
      </c>
      <c r="AO1047327" s="36" t="n">
        <f aca="false">VLOOKUP($I1047327,'[1]Price List, Weapons &amp; Items'!B$1:F$1048576,5,0)</f>
        <v>0</v>
      </c>
      <c r="AP1047327" s="36" t="n">
        <f aca="false">IF(AND(AO1047327=1,M1047327="undisclosed")=TRUE(),1,0)</f>
        <v>0</v>
      </c>
      <c r="AQ1047327" s="36" t="n">
        <f aca="false">IF(AND(AO1047327=1,N1047327="undisclosed")=TRUE(),1,0)</f>
        <v>0</v>
      </c>
      <c r="AR1047327" s="36" t="n">
        <f aca="false">IFERROR(IF(SEARCH("ammuni",I1047327,1)&gt;0,1,0),0)</f>
        <v>0</v>
      </c>
      <c r="AS1047327" s="5" t="str">
        <f aca="false">VLOOKUP($I1047327,'[1]Price List, Weapons &amp; Items'!B$1:L$1048576,COLUMN('[1]Price List, Weapons &amp; Items'!$J$11)-1,0)</f>
        <v>.</v>
      </c>
      <c r="AT1047327" s="5" t="str">
        <f aca="false">IF(I1047327=".",".",VLOOKUP($I1047327,'[1]Price List, Weapons &amp; Items'!B$1:J$1048576,3,0))</f>
        <v>Drone Ammunition</v>
      </c>
      <c r="AU1047327" s="13" t="str">
        <f aca="true">IF(AG1047327=1,(OFFSET(I1047327,0,0,COUNTIF(#REF!,A1047327),1)),"")</f>
        <v/>
      </c>
      <c r="AV1047327" s="5" t="str">
        <f aca="false">VLOOKUP($I1047327,'[1]Price List, Weapons &amp; Items'!B$1:L$1048576,COLUMN('[1]Price List, Weapons &amp; Items'!$L$11)-1,0)</f>
        <v>no price, 0 count</v>
      </c>
      <c r="AW1047327" s="5" t="n">
        <f aca="false">IF(U1047327="Yes",1,0)</f>
        <v>1</v>
      </c>
      <c r="AX1047327" s="5" t="n">
        <f aca="false">IF(D1047327="Military",IF(OR(IFERROR(SEARCH("equipment",E1047327,1),0)&gt;0,IFERROR(SEARCH("weapons",E1047327,1),0)&gt;0),1,0),0)</f>
        <v>1</v>
      </c>
      <c r="AY1047327" s="5" t="str">
        <f aca="false">IFERROR(IF(VALUE(TEXT(C1047327,"mm"))=IF(AK1047327&gt;12,AK1047327-12,AK1047327),".",IF(TEXT(C1047327,"mm")="01",".",1)),"Value is not in date format")</f>
        <v>.</v>
      </c>
      <c r="AZ1047327" s="5" t="str">
        <f aca="false">IF(AND(A1047327=A1047326,C1047327=C1047326)=TRUE(),IF(F1047327=F1047326,".","1"),".")</f>
        <v>.</v>
      </c>
      <c r="BA1047327" s="5" t="str">
        <f aca="false">IF(AND(_xlfn.ISFORMULA(R1047327),_xlfn.ISFORMULA(S1047327),_xlfn.ISFORMULA(T1047327))=TRUE(),".",1)</f>
        <v>.</v>
      </c>
      <c r="BB1047327" s="5" t="str">
        <f aca="false">IF(T1047327&lt;&gt;".",IF(T1047327&gt;S1047327,1,"."),".")</f>
        <v>.</v>
      </c>
      <c r="BC1047327" s="5" t="n">
        <f aca="false">IFERROR(VLOOKUP(B1047327,'[1]Share, Heavy Weapons to Ukraine'!B$1:AA$1048576,COLUMN('[1]Share, Heavy Weapons to Ukraine'!C1047336)-1,0),0)</f>
        <v>1</v>
      </c>
      <c r="BD1047327" s="5" t="n">
        <f aca="false">VLOOKUP(Sheet1!B1047327,'[1]Country Summary (€)'!B$1:F$1048576,COLUMN('[1]Country Summary (€)'!C1047337)-1,FALSE())</f>
        <v>0</v>
      </c>
      <c r="BE1047327" s="5" t="str">
        <f aca="false">IF(AND(AG1047327=1,D1047327="Military",H1047327&lt;&gt;"Not given")=TRUE(),IF(SUMIFS(#REF!,#REF!,A1047327)&gt;0,ABS((SUMIFS(#REF!,#REF!,A1047327)/VLOOKUP("USD",'[1]Exchange Rates'!B$1:C$1048576,2,0)))/S1047327,"."),".")</f>
        <v>.</v>
      </c>
      <c r="BF1047327" s="1" t="str">
        <f aca="false">IF(AND(AG1047327=1,D1047327="Military",H1047327&lt;&gt;"Not given")=TRUE(),IF(SUMIFS(#REF!,#REF!,A1047327)&gt;0,IF((ABS((SUMIFS(#REF!,#REF!,A1047327)/VLOOKUP("USD",'[1]Exchange Rates'!B$1:C$1048576,2,0)))/S1047327)&gt;1,(SUMIFS(#REF!,#REF!,A1047327)-S1047327)/S1047327,(S1047327-SUMIFS(#REF!,#REF!,A1047327))/SUMIFS(#REF!,#REF!,A1047327)),"."),".")</f>
        <v>.</v>
      </c>
      <c r="BG1047327" s="37"/>
      <c r="BH1047327" s="37"/>
      <c r="BI1047327" s="37"/>
      <c r="BJ1047327" s="37"/>
      <c r="BK1047327" s="37"/>
      <c r="BL1047327" s="37"/>
      <c r="BM1047327" s="37"/>
      <c r="BN1047327" s="37"/>
      <c r="BO1047327" s="37"/>
      <c r="BP1047327" s="37"/>
      <c r="BQ1047327" s="37"/>
      <c r="BR1047327" s="37"/>
      <c r="BS1047327" s="37"/>
      <c r="BT1047327" s="37"/>
      <c r="BU1047327" s="37"/>
      <c r="BV1047327" s="37"/>
      <c r="BW1047327" s="37"/>
      <c r="BX1047327" s="37"/>
    </row>
    <row r="1047328" customFormat="false" ht="15.75" hidden="false" customHeight="true" outlineLevel="0" collapsed="false">
      <c r="A1047328" s="37" t="s">
        <v>479</v>
      </c>
      <c r="B1047328" s="37" t="s">
        <v>57</v>
      </c>
      <c r="C1047328" s="92" t="n">
        <v>45077</v>
      </c>
      <c r="D1047328" s="37" t="s">
        <v>105</v>
      </c>
      <c r="E1047328" s="37" t="s">
        <v>370</v>
      </c>
      <c r="F1047328" s="37" t="s">
        <v>534</v>
      </c>
      <c r="G1047328" s="5" t="s">
        <v>61</v>
      </c>
      <c r="H1047328" s="39" t="n">
        <v>300000000</v>
      </c>
      <c r="I1047328" s="37" t="s">
        <v>121</v>
      </c>
      <c r="J1047328" s="7" t="str">
        <f aca="false">VLOOKUP($I1047328,'[1]Price List, Weapons &amp; Items'!B$1:C$1048576,2,0)</f>
        <v>Portable defence system</v>
      </c>
      <c r="K1047328" s="7" t="str">
        <f aca="false">IF(I1047328=".",I1047328,VLOOKUP($I1047328,'[1]Price List, Weapons &amp; Items'!B$1:D$1048576,3,0))</f>
        <v>MANPADS</v>
      </c>
      <c r="L1047328" s="8" t="n">
        <f aca="false">VLOOKUP(I1047328,'[1]Price List, Weapons &amp; Items'!B$1:E$1048576,4,0)</f>
        <v>0</v>
      </c>
      <c r="M1047328" s="9" t="s">
        <v>166</v>
      </c>
      <c r="N1047328" s="9" t="s">
        <v>166</v>
      </c>
      <c r="O1047328" s="9" t="n">
        <f aca="false">VLOOKUP($I1047328,'[1]Price List, Weapons &amp; Items'!B$1:G$1048576,6,0)</f>
        <v>1480.64</v>
      </c>
      <c r="P1047328" s="6" t="str">
        <f aca="false">IF(TYPE(M1047328)=1,IF(TYPE(O1047328)=1,M1047328*O1047328,"No price"),".")</f>
        <v>.</v>
      </c>
      <c r="Q1047328" s="6" t="str">
        <f aca="false">IF(TYPE(N1047328)=1,IF(TYPE(O1047328)=1,N1047328*O1047328,"No price"),".")</f>
        <v>.</v>
      </c>
      <c r="R1047328" s="6" t="str">
        <f aca="false">IF(AG1047328=1,IF(H1047328&lt;&gt;"Not given",H1047328,IF(TYPE(H1047328)=2,IF(SUMIFS(#REF!,#REF!,A1047328)&gt;0,SUMIFS(#REF!,#REF!,A1047328),"."),"Format error")),"")</f>
        <v/>
      </c>
      <c r="S1047328" s="6" t="str">
        <f aca="false">IF(AND(AG1047328=1,R1047328&lt;&gt;".")=TRUE(),R1047328/VLOOKUP(G1047328,'[1]Exchange Rates'!B$1:C$1048576,2,0),IF(R1047328=".",".",""))</f>
        <v/>
      </c>
      <c r="T1047328" s="6" t="str">
        <f aca="false">IF(AG1047328=1,IF(AI1047328="Value is not given at all",".",IF(AI1047328="Value is given by the source",S1047328,IF(AI1047328="Value is calculated with prices",(IF(SUMIFS(#REF!,#REF!,A1047328)&gt;0,SUMIFS(#REF!,#REF!,A1047328),"."))/VLOOKUP("USD",'[1]Exchange Rates'!B$1:C$1048576,2,0),"Error with coding"))),"")</f>
        <v/>
      </c>
      <c r="U1047328" s="43" t="s">
        <v>63</v>
      </c>
      <c r="V1047328" s="34" t="s">
        <v>535</v>
      </c>
      <c r="W1047328" s="34" t="s">
        <v>513</v>
      </c>
      <c r="X1047328" s="37" t="s">
        <v>62</v>
      </c>
      <c r="Y1047328" s="37" t="s">
        <v>62</v>
      </c>
      <c r="Z1047328" s="43" t="n">
        <v>0</v>
      </c>
      <c r="AA1047328" s="43" t="n">
        <v>1</v>
      </c>
      <c r="AB1047328" s="5" t="n">
        <f aca="false">IF(AND(D1047328="Humanitarian", AE1047328&lt;&gt;"."), 1, 0)</f>
        <v>0</v>
      </c>
      <c r="AC1047328" s="5" t="n">
        <f aca="false">IF(OR(M1047328="undisclosed", M1047328="."), 0, IF(M1047328=N1047328, 1, 0))</f>
        <v>0</v>
      </c>
      <c r="AD1047328" s="5" t="n">
        <v>0</v>
      </c>
      <c r="AE1047328" s="37" t="s">
        <v>62</v>
      </c>
      <c r="AF1047328" s="12" t="str">
        <f aca="false">""</f>
        <v/>
      </c>
      <c r="AG1047328" s="36" t="n">
        <v>0</v>
      </c>
      <c r="AH1047328" s="43" t="s">
        <v>66</v>
      </c>
      <c r="AI1047328" s="43" t="s">
        <v>67</v>
      </c>
      <c r="AJ1047328" s="36" t="n">
        <v>1</v>
      </c>
      <c r="AK1047328" s="36" t="n">
        <v>17</v>
      </c>
      <c r="AL1047328" s="36" t="n">
        <v>0</v>
      </c>
      <c r="AM1047328" s="36" t="n">
        <f aca="false">IF(OR(AN1047328="2022-2023",AN1047328=2022), 1, 0)</f>
        <v>1</v>
      </c>
      <c r="AN1047328" s="36" t="s">
        <v>68</v>
      </c>
      <c r="AO1047328" s="36" t="n">
        <f aca="false">VLOOKUP($I1047328,'[1]Price List, Weapons &amp; Items'!B$1:F$1048576,5,0)</f>
        <v>0</v>
      </c>
      <c r="AP1047328" s="36" t="n">
        <f aca="false">IF(AND(AO1047328=1,M1047328="undisclosed")=TRUE(),1,0)</f>
        <v>0</v>
      </c>
      <c r="AQ1047328" s="36" t="n">
        <f aca="false">IF(AND(AO1047328=1,N1047328="undisclosed")=TRUE(),1,0)</f>
        <v>0</v>
      </c>
      <c r="AR1047328" s="36" t="n">
        <f aca="false">IFERROR(IF(SEARCH("ammuni",I1047328,1)&gt;0,1,0),0)</f>
        <v>0</v>
      </c>
      <c r="AS1047328" s="5" t="str">
        <f aca="false">VLOOKUP($I1047328,'[1]Price List, Weapons &amp; Items'!B$1:L$1048576,COLUMN('[1]Price List, Weapons &amp; Items'!$J$11)-1,0)</f>
        <v>Military media (incl. websites)</v>
      </c>
      <c r="AT1047328" s="5" t="str">
        <f aca="false">IF(I1047328=".",".",VLOOKUP($I1047328,'[1]Price List, Weapons &amp; Items'!B$1:J$1048576,3,0))</f>
        <v>MANPADS</v>
      </c>
      <c r="AU1047328" s="13" t="str">
        <f aca="true">IF(AG1047328=1,(OFFSET(I1047328,0,0,COUNTIF(#REF!,A1047328),1)),"")</f>
        <v/>
      </c>
      <c r="AV1047328" s="5" t="n">
        <f aca="false">VLOOKUP($I1047328,'[1]Price List, Weapons &amp; Items'!B$1:L$1048576,COLUMN('[1]Price List, Weapons &amp; Items'!$L$11)-1,0)</f>
        <v>0</v>
      </c>
      <c r="AW1047328" s="5" t="n">
        <f aca="false">IF(U1047328="Yes",1,0)</f>
        <v>1</v>
      </c>
      <c r="AX1047328" s="5" t="n">
        <f aca="false">IF(D1047328="Military",IF(OR(IFERROR(SEARCH("equipment",E1047328,1),0)&gt;0,IFERROR(SEARCH("weapons",E1047328,1),0)&gt;0),1,0),0)</f>
        <v>1</v>
      </c>
      <c r="AY1047328" s="5" t="str">
        <f aca="false">IFERROR(IF(VALUE(TEXT(C1047328,"mm"))=IF(AK1047328&gt;12,AK1047328-12,AK1047328),".",IF(TEXT(C1047328,"mm")="01",".",1)),"Value is not in date format")</f>
        <v>.</v>
      </c>
      <c r="AZ1047328" s="5" t="str">
        <f aca="false">IF(AND(A1047328=A1047327,C1047328=C1047327)=TRUE(),IF(F1047328=F1047327,".","1"),".")</f>
        <v>.</v>
      </c>
      <c r="BA1047328" s="5" t="str">
        <f aca="false">IF(AND(_xlfn.ISFORMULA(R1047328),_xlfn.ISFORMULA(S1047328),_xlfn.ISFORMULA(T1047328))=TRUE(),".",1)</f>
        <v>.</v>
      </c>
      <c r="BB1047328" s="5" t="str">
        <f aca="false">IF(T1047328&lt;&gt;".",IF(T1047328&gt;S1047328,1,"."),".")</f>
        <v>.</v>
      </c>
      <c r="BC1047328" s="5" t="n">
        <f aca="false">IFERROR(VLOOKUP(B1047328,'[1]Share, Heavy Weapons to Ukraine'!B$1:AA$1048576,COLUMN('[1]Share, Heavy Weapons to Ukraine'!C1047337)-1,0),0)</f>
        <v>1</v>
      </c>
      <c r="BD1047328" s="5" t="n">
        <f aca="false">VLOOKUP(Sheet1!B1047328,'[1]Country Summary (€)'!B$1:F$1048576,COLUMN('[1]Country Summary (€)'!C1047338)-1,FALSE())</f>
        <v>0</v>
      </c>
      <c r="BE1047328" s="5" t="str">
        <f aca="false">IF(AND(AG1047328=1,D1047328="Military",H1047328&lt;&gt;"Not given")=TRUE(),IF(SUMIFS(#REF!,#REF!,A1047328)&gt;0,ABS((SUMIFS(#REF!,#REF!,A1047328)/VLOOKUP("USD",'[1]Exchange Rates'!B$1:C$1048576,2,0)))/S1047328,"."),".")</f>
        <v>.</v>
      </c>
      <c r="BF1047328" s="1" t="str">
        <f aca="false">IF(AND(AG1047328=1,D1047328="Military",H1047328&lt;&gt;"Not given")=TRUE(),IF(SUMIFS(#REF!,#REF!,A1047328)&gt;0,IF((ABS((SUMIFS(#REF!,#REF!,A1047328)/VLOOKUP("USD",'[1]Exchange Rates'!B$1:C$1048576,2,0)))/S1047328)&gt;1,(SUMIFS(#REF!,#REF!,A1047328)-S1047328)/S1047328,(S1047328-SUMIFS(#REF!,#REF!,A1047328))/SUMIFS(#REF!,#REF!,A1047328)),"."),".")</f>
        <v>.</v>
      </c>
      <c r="BG1047328" s="37"/>
      <c r="BH1047328" s="37"/>
      <c r="BI1047328" s="37"/>
      <c r="BJ1047328" s="37"/>
      <c r="BK1047328" s="37"/>
      <c r="BL1047328" s="37"/>
      <c r="BM1047328" s="37"/>
      <c r="BN1047328" s="37"/>
      <c r="BO1047328" s="37"/>
      <c r="BP1047328" s="37"/>
      <c r="BQ1047328" s="37"/>
      <c r="BR1047328" s="37"/>
      <c r="BS1047328" s="37"/>
      <c r="BT1047328" s="37"/>
      <c r="BU1047328" s="37"/>
      <c r="BV1047328" s="37"/>
      <c r="BW1047328" s="37"/>
      <c r="BX1047328" s="37"/>
    </row>
    <row r="1047329" customFormat="false" ht="15.75" hidden="false" customHeight="true" outlineLevel="0" collapsed="false">
      <c r="A1047329" s="37" t="s">
        <v>479</v>
      </c>
      <c r="B1047329" s="37" t="s">
        <v>57</v>
      </c>
      <c r="C1047329" s="92" t="n">
        <v>45077</v>
      </c>
      <c r="D1047329" s="37" t="s">
        <v>105</v>
      </c>
      <c r="E1047329" s="37" t="s">
        <v>370</v>
      </c>
      <c r="F1047329" s="37" t="s">
        <v>534</v>
      </c>
      <c r="G1047329" s="5" t="s">
        <v>61</v>
      </c>
      <c r="H1047329" s="39" t="n">
        <v>300000000</v>
      </c>
      <c r="I1047329" s="37" t="s">
        <v>335</v>
      </c>
      <c r="J1047329" s="7" t="str">
        <f aca="false">VLOOKUP($I1047329,'[1]Price List, Weapons &amp; Items'!B$1:C$1048576,2,0)</f>
        <v>Ammunition for light infantry</v>
      </c>
      <c r="K1047329" s="7" t="str">
        <f aca="false">IF(I1047329=".",I1047329,VLOOKUP($I1047329,'[1]Price List, Weapons &amp; Items'!B$1:D$1048576,3,0))</f>
        <v>Small Arms and Light Weapons (SALW) ammunition</v>
      </c>
      <c r="L1047329" s="8" t="n">
        <f aca="false">VLOOKUP(I1047329,'[1]Price List, Weapons &amp; Items'!B$1:E$1048576,4,0)</f>
        <v>0</v>
      </c>
      <c r="M1047329" s="9" t="n">
        <v>30000000</v>
      </c>
      <c r="N1047329" s="9" t="s">
        <v>166</v>
      </c>
      <c r="O1047329" s="9" t="n">
        <f aca="false">VLOOKUP($I1047329,'[1]Price List, Weapons &amp; Items'!B$1:G$1048576,6,0)</f>
        <v>0.47</v>
      </c>
      <c r="P1047329" s="6" t="str">
        <f aca="false">IF(TYPE(M1047329)=1,IF(TYPE(O1047329)=1,M1047329*O1047329,"No price"),".")</f>
        <v>No price</v>
      </c>
      <c r="Q1047329" s="6" t="str">
        <f aca="false">IF(TYPE(N1047329)=1,IF(TYPE(O1047329)=1,N1047329*O1047329,"No price"),".")</f>
        <v>.</v>
      </c>
      <c r="R1047329" s="6" t="str">
        <f aca="false">IF(AG1047329=1,IF(H1047329&lt;&gt;"Not given",H1047329,IF(TYPE(H1047329)=2,IF(SUMIFS(#REF!,#REF!,A1047329)&gt;0,SUMIFS(#REF!,#REF!,A1047329),"."),"Format error")),"")</f>
        <v/>
      </c>
      <c r="S1047329" s="6" t="str">
        <f aca="false">IF(AND(AG1047329=1,R1047329&lt;&gt;".")=TRUE(),R1047329/VLOOKUP(G1047329,'[1]Exchange Rates'!B$1:C$1048576,2,0),IF(R1047329=".",".",""))</f>
        <v/>
      </c>
      <c r="T1047329" s="6" t="str">
        <f aca="false">IF(AG1047329=1,IF(AI1047329="Value is not given at all",".",IF(AI1047329="Value is given by the source",S1047329,IF(AI1047329="Value is calculated with prices",(IF(SUMIFS(#REF!,#REF!,A1047329)&gt;0,SUMIFS(#REF!,#REF!,A1047329),"."))/VLOOKUP("USD",'[1]Exchange Rates'!B$1:C$1048576,2,0),"Error with coding"))),"")</f>
        <v/>
      </c>
      <c r="U1047329" s="43" t="s">
        <v>63</v>
      </c>
      <c r="V1047329" s="34" t="s">
        <v>535</v>
      </c>
      <c r="W1047329" s="34" t="s">
        <v>513</v>
      </c>
      <c r="X1047329" s="37" t="s">
        <v>62</v>
      </c>
      <c r="Y1047329" s="37" t="s">
        <v>62</v>
      </c>
      <c r="Z1047329" s="43" t="n">
        <v>0</v>
      </c>
      <c r="AA1047329" s="43" t="n">
        <v>1</v>
      </c>
      <c r="AB1047329" s="5" t="n">
        <f aca="false">IF(AND(D1047329="Humanitarian", AE1047329&lt;&gt;"."), 1, 0)</f>
        <v>0</v>
      </c>
      <c r="AC1047329" s="5" t="n">
        <f aca="false">IF(OR(M1047329="undisclosed", M1047329="."), 0, IF(M1047329=N1047329, 1, 0))</f>
        <v>0</v>
      </c>
      <c r="AD1047329" s="5" t="n">
        <v>0</v>
      </c>
      <c r="AE1047329" s="37" t="s">
        <v>62</v>
      </c>
      <c r="AF1047329" s="12" t="str">
        <f aca="false">""</f>
        <v/>
      </c>
      <c r="AG1047329" s="36" t="n">
        <v>0</v>
      </c>
      <c r="AH1047329" s="43" t="s">
        <v>66</v>
      </c>
      <c r="AI1047329" s="43" t="s">
        <v>67</v>
      </c>
      <c r="AJ1047329" s="36" t="n">
        <v>1</v>
      </c>
      <c r="AK1047329" s="36" t="n">
        <v>17</v>
      </c>
      <c r="AL1047329" s="36" t="n">
        <v>0</v>
      </c>
      <c r="AM1047329" s="36" t="n">
        <f aca="false">IF(OR(AN1047329="2022-2023",AN1047329=2022), 1, 0)</f>
        <v>1</v>
      </c>
      <c r="AN1047329" s="36" t="s">
        <v>68</v>
      </c>
      <c r="AO1047329" s="36" t="n">
        <f aca="false">VLOOKUP($I1047329,'[1]Price List, Weapons &amp; Items'!B$1:F$1048576,5,0)</f>
        <v>0</v>
      </c>
      <c r="AP1047329" s="36" t="n">
        <f aca="false">IF(AND(AO1047329=1,M1047329="undisclosed")=TRUE(),1,0)</f>
        <v>0</v>
      </c>
      <c r="AQ1047329" s="36" t="n">
        <f aca="false">IF(AND(AO1047329=1,N1047329="undisclosed")=TRUE(),1,0)</f>
        <v>0</v>
      </c>
      <c r="AR1047329" s="36" t="n">
        <f aca="false">IFERROR(IF(SEARCH("ammuni",I1047329,1)&gt;0,1,0),0)</f>
        <v>1</v>
      </c>
      <c r="AS1047329" s="5" t="str">
        <f aca="false">VLOOKUP($I1047329,'[1]Price List, Weapons &amp; Items'!B$1:L$1048576,COLUMN('[1]Price List, Weapons &amp; Items'!$J$11)-1,0)</f>
        <v>Miscellaneous</v>
      </c>
      <c r="AT1047329" s="5" t="str">
        <f aca="false">IF(I1047329=".",".",VLOOKUP($I1047329,'[1]Price List, Weapons &amp; Items'!B$1:J$1048576,3,0))</f>
        <v>Small Arms and Light Weapons (SALW) ammunition</v>
      </c>
      <c r="AU1047329" s="13" t="str">
        <f aca="true">IF(AG1047329=1,(OFFSET(I1047329,0,0,COUNTIF(#REF!,A1047329),1)),"")</f>
        <v/>
      </c>
      <c r="AV1047329" s="5" t="n">
        <f aca="false">VLOOKUP($I1047329,'[1]Price List, Weapons &amp; Items'!B$1:L$1048576,COLUMN('[1]Price List, Weapons &amp; Items'!$L$11)-1,0)</f>
        <v>0</v>
      </c>
      <c r="AW1047329" s="5" t="n">
        <f aca="false">IF(U1047329="Yes",1,0)</f>
        <v>1</v>
      </c>
      <c r="AX1047329" s="5" t="n">
        <f aca="false">IF(D1047329="Military",IF(OR(IFERROR(SEARCH("equipment",E1047329,1),0)&gt;0,IFERROR(SEARCH("weapons",E1047329,1),0)&gt;0),1,0),0)</f>
        <v>1</v>
      </c>
      <c r="AY1047329" s="5" t="str">
        <f aca="false">IFERROR(IF(VALUE(TEXT(C1047329,"mm"))=IF(AK1047329&gt;12,AK1047329-12,AK1047329),".",IF(TEXT(C1047329,"mm")="01",".",1)),"Value is not in date format")</f>
        <v>.</v>
      </c>
      <c r="AZ1047329" s="5" t="str">
        <f aca="false">IF(AND(A1047329=A1047328,C1047329=C1047328)=TRUE(),IF(F1047329=F1047328,".","1"),".")</f>
        <v>.</v>
      </c>
      <c r="BA1047329" s="5" t="str">
        <f aca="false">IF(AND(_xlfn.ISFORMULA(R1047329),_xlfn.ISFORMULA(S1047329),_xlfn.ISFORMULA(T1047329))=TRUE(),".",1)</f>
        <v>.</v>
      </c>
      <c r="BB1047329" s="5" t="str">
        <f aca="false">IF(T1047329&lt;&gt;".",IF(T1047329&gt;S1047329,1,"."),".")</f>
        <v>.</v>
      </c>
      <c r="BC1047329" s="5" t="n">
        <f aca="false">IFERROR(VLOOKUP(B1047329,'[1]Share, Heavy Weapons to Ukraine'!B$1:AA$1048576,COLUMN('[1]Share, Heavy Weapons to Ukraine'!C1047338)-1,0),0)</f>
        <v>1</v>
      </c>
      <c r="BD1047329" s="5" t="n">
        <f aca="false">VLOOKUP(Sheet1!B1047329,'[1]Country Summary (€)'!B$1:F$1048576,COLUMN('[1]Country Summary (€)'!C1047339)-1,FALSE())</f>
        <v>0</v>
      </c>
      <c r="BE1047329" s="5" t="str">
        <f aca="false">IF(AND(AG1047329=1,D1047329="Military",H1047329&lt;&gt;"Not given")=TRUE(),IF(SUMIFS(#REF!,#REF!,A1047329)&gt;0,ABS((SUMIFS(#REF!,#REF!,A1047329)/VLOOKUP("USD",'[1]Exchange Rates'!B$1:C$1048576,2,0)))/S1047329,"."),".")</f>
        <v>.</v>
      </c>
      <c r="BF1047329" s="1" t="str">
        <f aca="false">IF(AND(AG1047329=1,D1047329="Military",H1047329&lt;&gt;"Not given")=TRUE(),IF(SUMIFS(#REF!,#REF!,A1047329)&gt;0,IF((ABS((SUMIFS(#REF!,#REF!,A1047329)/VLOOKUP("USD",'[1]Exchange Rates'!B$1:C$1048576,2,0)))/S1047329)&gt;1,(SUMIFS(#REF!,#REF!,A1047329)-S1047329)/S1047329,(S1047329-SUMIFS(#REF!,#REF!,A1047329))/SUMIFS(#REF!,#REF!,A1047329)),"."),".")</f>
        <v>.</v>
      </c>
      <c r="BG1047329" s="37"/>
      <c r="BH1047329" s="37"/>
      <c r="BI1047329" s="37"/>
      <c r="BJ1047329" s="37"/>
      <c r="BK1047329" s="37"/>
      <c r="BL1047329" s="37"/>
      <c r="BM1047329" s="37"/>
      <c r="BN1047329" s="37"/>
      <c r="BO1047329" s="37"/>
      <c r="BP1047329" s="37"/>
      <c r="BQ1047329" s="37"/>
      <c r="BR1047329" s="37"/>
      <c r="BS1047329" s="37"/>
      <c r="BT1047329" s="37"/>
      <c r="BU1047329" s="37"/>
      <c r="BV1047329" s="37"/>
      <c r="BW1047329" s="37"/>
      <c r="BX1047329" s="37"/>
    </row>
    <row r="1047330" customFormat="false" ht="15.75" hidden="false" customHeight="true" outlineLevel="0" collapsed="false">
      <c r="A1047330" s="37" t="s">
        <v>479</v>
      </c>
      <c r="B1047330" s="37" t="s">
        <v>57</v>
      </c>
      <c r="C1047330" s="92" t="n">
        <v>45077</v>
      </c>
      <c r="D1047330" s="37" t="s">
        <v>105</v>
      </c>
      <c r="E1047330" s="37" t="s">
        <v>370</v>
      </c>
      <c r="F1047330" s="37" t="s">
        <v>534</v>
      </c>
      <c r="G1047330" s="5" t="s">
        <v>61</v>
      </c>
      <c r="H1047330" s="39" t="n">
        <v>300000000</v>
      </c>
      <c r="I1047330" s="37" t="s">
        <v>368</v>
      </c>
      <c r="J1047330" s="7" t="str">
        <f aca="false">VLOOKUP($I1047330,'[1]Price List, Weapons &amp; Items'!B$1:C$1048576,2,0)</f>
        <v>Military equipment</v>
      </c>
      <c r="K1047330" s="7" t="str">
        <f aca="false">IF(I1047330=".",I1047330,VLOOKUP($I1047330,'[1]Price List, Weapons &amp; Items'!B$1:D$1048576,3,0))</f>
        <v>spare parts</v>
      </c>
      <c r="L1047330" s="8" t="n">
        <f aca="false">VLOOKUP(I1047330,'[1]Price List, Weapons &amp; Items'!B$1:E$1048576,4,0)</f>
        <v>0</v>
      </c>
      <c r="M1047330" s="9" t="s">
        <v>166</v>
      </c>
      <c r="N1047330" s="9" t="s">
        <v>166</v>
      </c>
      <c r="O1047330" s="9" t="str">
        <f aca="false">VLOOKUP($I1047330,'[1]Price List, Weapons &amp; Items'!B$1:G$1048576,6,0)</f>
        <v>.</v>
      </c>
      <c r="P1047330" s="6" t="str">
        <f aca="false">IF(TYPE(M1047330)=1,IF(TYPE(O1047330)=1,M1047330*O1047330,"No price"),".")</f>
        <v>.</v>
      </c>
      <c r="Q1047330" s="6" t="str">
        <f aca="false">IF(TYPE(N1047330)=1,IF(TYPE(O1047330)=1,N1047330*O1047330,"No price"),".")</f>
        <v>.</v>
      </c>
      <c r="R1047330" s="6" t="str">
        <f aca="false">IF(AG1047330=1,IF(H1047330&lt;&gt;"Not given",H1047330,IF(TYPE(H1047330)=2,IF(SUMIFS(#REF!,#REF!,A1047330)&gt;0,SUMIFS(#REF!,#REF!,A1047330),"."),"Format error")),"")</f>
        <v/>
      </c>
      <c r="S1047330" s="6" t="str">
        <f aca="false">IF(AND(AG1047330=1,R1047330&lt;&gt;".")=TRUE(),R1047330/VLOOKUP(G1047330,'[1]Exchange Rates'!B$1:C$1048576,2,0),IF(R1047330=".",".",""))</f>
        <v/>
      </c>
      <c r="T1047330" s="6" t="str">
        <f aca="false">IF(AG1047330=1,IF(AI1047330="Value is not given at all",".",IF(AI1047330="Value is given by the source",S1047330,IF(AI1047330="Value is calculated with prices",(IF(SUMIFS(#REF!,#REF!,A1047330)&gt;0,SUMIFS(#REF!,#REF!,A1047330),"."))/VLOOKUP("USD",'[1]Exchange Rates'!B$1:C$1048576,2,0),"Error with coding"))),"")</f>
        <v/>
      </c>
      <c r="U1047330" s="43" t="s">
        <v>63</v>
      </c>
      <c r="V1047330" s="34" t="s">
        <v>535</v>
      </c>
      <c r="W1047330" s="34" t="s">
        <v>513</v>
      </c>
      <c r="X1047330" s="37" t="s">
        <v>62</v>
      </c>
      <c r="Y1047330" s="37" t="s">
        <v>62</v>
      </c>
      <c r="Z1047330" s="43" t="n">
        <v>0</v>
      </c>
      <c r="AA1047330" s="43" t="n">
        <v>1</v>
      </c>
      <c r="AB1047330" s="5" t="n">
        <f aca="false">IF(AND(D1047330="Humanitarian", AE1047330&lt;&gt;"."), 1, 0)</f>
        <v>0</v>
      </c>
      <c r="AC1047330" s="5" t="n">
        <f aca="false">IF(OR(M1047330="undisclosed", M1047330="."), 0, IF(M1047330=N1047330, 1, 0))</f>
        <v>0</v>
      </c>
      <c r="AD1047330" s="5" t="n">
        <v>0</v>
      </c>
      <c r="AE1047330" s="37" t="s">
        <v>62</v>
      </c>
      <c r="AF1047330" s="12" t="str">
        <f aca="false">""</f>
        <v/>
      </c>
      <c r="AG1047330" s="36" t="n">
        <v>0</v>
      </c>
      <c r="AH1047330" s="43" t="s">
        <v>66</v>
      </c>
      <c r="AI1047330" s="43" t="s">
        <v>67</v>
      </c>
      <c r="AJ1047330" s="36" t="n">
        <v>1</v>
      </c>
      <c r="AK1047330" s="36" t="n">
        <v>17</v>
      </c>
      <c r="AL1047330" s="36" t="n">
        <v>0</v>
      </c>
      <c r="AM1047330" s="36" t="n">
        <f aca="false">IF(OR(AN1047330="2022-2023",AN1047330=2022), 1, 0)</f>
        <v>1</v>
      </c>
      <c r="AN1047330" s="36" t="s">
        <v>68</v>
      </c>
      <c r="AO1047330" s="36" t="n">
        <f aca="false">VLOOKUP($I1047330,'[1]Price List, Weapons &amp; Items'!B$1:F$1048576,5,0)</f>
        <v>0</v>
      </c>
      <c r="AP1047330" s="36" t="n">
        <f aca="false">IF(AND(AO1047330=1,M1047330="undisclosed")=TRUE(),1,0)</f>
        <v>0</v>
      </c>
      <c r="AQ1047330" s="36" t="n">
        <f aca="false">IF(AND(AO1047330=1,N1047330="undisclosed")=TRUE(),1,0)</f>
        <v>0</v>
      </c>
      <c r="AR1047330" s="36" t="n">
        <f aca="false">IFERROR(IF(SEARCH("ammuni",I1047330,1)&gt;0,1,0),0)</f>
        <v>0</v>
      </c>
      <c r="AS1047330" s="5" t="str">
        <f aca="false">VLOOKUP($I1047330,'[1]Price List, Weapons &amp; Items'!B$1:L$1048576,COLUMN('[1]Price List, Weapons &amp; Items'!$J$11)-1,0)</f>
        <v>.</v>
      </c>
      <c r="AT1047330" s="5" t="str">
        <f aca="false">IF(I1047330=".",".",VLOOKUP($I1047330,'[1]Price List, Weapons &amp; Items'!B$1:J$1048576,3,0))</f>
        <v>spare parts</v>
      </c>
      <c r="AU1047330" s="13" t="str">
        <f aca="true">IF(AG1047330=1,(OFFSET(I1047330,0,0,COUNTIF(#REF!,A1047330),1)),"")</f>
        <v/>
      </c>
      <c r="AV1047330" s="5" t="str">
        <f aca="false">VLOOKUP($I1047330,'[1]Price List, Weapons &amp; Items'!B$1:L$1048576,COLUMN('[1]Price List, Weapons &amp; Items'!$L$11)-1,0)</f>
        <v>no price, 0 count</v>
      </c>
      <c r="AW1047330" s="5" t="n">
        <f aca="false">IF(U1047330="Yes",1,0)</f>
        <v>1</v>
      </c>
      <c r="AX1047330" s="5" t="n">
        <f aca="false">IF(D1047330="Military",IF(OR(IFERROR(SEARCH("equipment",E1047330,1),0)&gt;0,IFERROR(SEARCH("weapons",E1047330,1),0)&gt;0),1,0),0)</f>
        <v>1</v>
      </c>
      <c r="AY1047330" s="5" t="str">
        <f aca="false">IFERROR(IF(VALUE(TEXT(C1047330,"mm"))=IF(AK1047330&gt;12,AK1047330-12,AK1047330),".",IF(TEXT(C1047330,"mm")="01",".",1)),"Value is not in date format")</f>
        <v>.</v>
      </c>
      <c r="AZ1047330" s="5" t="str">
        <f aca="false">IF(AND(A1047330=A1047329,C1047330=C1047329)=TRUE(),IF(F1047330=F1047329,".","1"),".")</f>
        <v>.</v>
      </c>
      <c r="BA1047330" s="5" t="str">
        <f aca="false">IF(AND(_xlfn.ISFORMULA(R1047330),_xlfn.ISFORMULA(S1047330),_xlfn.ISFORMULA(T1047330))=TRUE(),".",1)</f>
        <v>.</v>
      </c>
      <c r="BB1047330" s="5" t="str">
        <f aca="false">IF(T1047330&lt;&gt;".",IF(T1047330&gt;S1047330,1,"."),".")</f>
        <v>.</v>
      </c>
      <c r="BC1047330" s="5" t="n">
        <f aca="false">IFERROR(VLOOKUP(B1047330,'[1]Share, Heavy Weapons to Ukraine'!B$1:AA$1048576,COLUMN('[1]Share, Heavy Weapons to Ukraine'!C1047339)-1,0),0)</f>
        <v>1</v>
      </c>
      <c r="BD1047330" s="5" t="n">
        <f aca="false">VLOOKUP(Sheet1!B1047330,'[1]Country Summary (€)'!B$1:F$1048576,COLUMN('[1]Country Summary (€)'!C1047340)-1,FALSE())</f>
        <v>0</v>
      </c>
      <c r="BE1047330" s="5" t="str">
        <f aca="false">IF(AND(AG1047330=1,D1047330="Military",H1047330&lt;&gt;"Not given")=TRUE(),IF(SUMIFS(#REF!,#REF!,A1047330)&gt;0,ABS((SUMIFS(#REF!,#REF!,A1047330)/VLOOKUP("USD",'[1]Exchange Rates'!B$1:C$1048576,2,0)))/S1047330,"."),".")</f>
        <v>.</v>
      </c>
      <c r="BF1047330" s="1" t="str">
        <f aca="false">IF(AND(AG1047330=1,D1047330="Military",H1047330&lt;&gt;"Not given")=TRUE(),IF(SUMIFS(#REF!,#REF!,A1047330)&gt;0,IF((ABS((SUMIFS(#REF!,#REF!,A1047330)/VLOOKUP("USD",'[1]Exchange Rates'!B$1:C$1048576,2,0)))/S1047330)&gt;1,(SUMIFS(#REF!,#REF!,A1047330)-S1047330)/S1047330,(S1047330-SUMIFS(#REF!,#REF!,A1047330))/SUMIFS(#REF!,#REF!,A1047330)),"."),".")</f>
        <v>.</v>
      </c>
      <c r="BG1047330" s="37"/>
      <c r="BH1047330" s="37"/>
      <c r="BI1047330" s="37"/>
      <c r="BJ1047330" s="37"/>
      <c r="BK1047330" s="37"/>
      <c r="BL1047330" s="37"/>
      <c r="BM1047330" s="37"/>
      <c r="BN1047330" s="37"/>
      <c r="BO1047330" s="37"/>
      <c r="BP1047330" s="37"/>
      <c r="BQ1047330" s="37"/>
      <c r="BR1047330" s="37"/>
      <c r="BS1047330" s="37"/>
      <c r="BT1047330" s="37"/>
      <c r="BU1047330" s="37"/>
      <c r="BV1047330" s="37"/>
      <c r="BW1047330" s="37"/>
      <c r="BX1047330" s="37"/>
    </row>
    <row r="1047331" customFormat="false" ht="15.75" hidden="false" customHeight="true" outlineLevel="0" collapsed="false">
      <c r="A1047331" s="37" t="s">
        <v>479</v>
      </c>
      <c r="B1047331" s="37" t="s">
        <v>57</v>
      </c>
      <c r="C1047331" s="38" t="n">
        <v>45090</v>
      </c>
      <c r="D1047331" s="37" t="s">
        <v>105</v>
      </c>
      <c r="E1047331" s="37" t="s">
        <v>370</v>
      </c>
      <c r="F1047331" s="37" t="s">
        <v>538</v>
      </c>
      <c r="G1047331" s="5" t="s">
        <v>61</v>
      </c>
      <c r="H1047331" s="53" t="n">
        <v>325000000</v>
      </c>
      <c r="I1047331" s="1" t="s">
        <v>539</v>
      </c>
      <c r="J1047331" s="7" t="str">
        <f aca="false">VLOOKUP($I1047331,'[1]Price List, Weapons &amp; Items'!B$1:C$1048576,2,0)</f>
        <v>Ammunition for Heavy Weapon</v>
      </c>
      <c r="K1047331" s="7" t="str">
        <f aca="false">IF(I1047331=".",I1047331,VLOOKUP($I1047331,'[1]Price List, Weapons &amp; Items'!B$1:D$1048576,3,0))</f>
        <v>Missile</v>
      </c>
      <c r="M1047331" s="9" t="s">
        <v>166</v>
      </c>
      <c r="N1047331" s="9" t="s">
        <v>166</v>
      </c>
      <c r="O1047331" s="9" t="n">
        <f aca="false">VLOOKUP($I1047331,'[1]Price List, Weapons &amp; Items'!B$1:G$1048576,6,0)</f>
        <v>1090000</v>
      </c>
      <c r="P1047331" s="6" t="str">
        <f aca="false">IF(TYPE(M1047331)=1,IF(TYPE(O1047331)=1,M1047331*O1047331,"No price"),".")</f>
        <v>.</v>
      </c>
      <c r="Q1047331" s="6" t="str">
        <f aca="false">IF(TYPE(N1047331)=1,IF(TYPE(O1047331)=1,N1047331*O1047331,"No price"),".")</f>
        <v>.</v>
      </c>
      <c r="R1047331" s="6" t="str">
        <f aca="false">IF(AG1047331=1,IF(H1047331&lt;&gt;"Not given",H1047331,IF(TYPE(H1047331)=2,IF(SUMIFS(#REF!,#REF!,A1047331)&gt;0,SUMIFS(#REF!,#REF!,A1047331),"."),"Format error")),"")</f>
        <v/>
      </c>
      <c r="S1047331" s="6" t="str">
        <f aca="false">IF(AND(AG1047331=1,R1047331&lt;&gt;".")=TRUE(),R1047331/VLOOKUP(G1047331,'[1]Exchange Rates'!B$1:C$1048576,2,0),IF(R1047331=".",".",""))</f>
        <v/>
      </c>
      <c r="T1047331" s="6" t="str">
        <f aca="false">IF(AG1047331=1,IF(AI1047331="Value is not given at all",".",IF(AI1047331="Value is given by the source",S1047331,IF(AI1047331="Value is calculated with prices",(IF(SUMIFS(#REF!,#REF!,A1047331)&gt;0,SUMIFS(#REF!,#REF!,A1047331),"."))/VLOOKUP("USD",'[1]Exchange Rates'!B$1:C$1048576,2,0),"Error with coding"))),"")</f>
        <v/>
      </c>
      <c r="U1047331" s="5" t="s">
        <v>63</v>
      </c>
      <c r="V1047331" s="87" t="s">
        <v>540</v>
      </c>
      <c r="W1047331" s="48" t="s">
        <v>541</v>
      </c>
      <c r="X1047331" s="44" t="s">
        <v>542</v>
      </c>
      <c r="Y1047331" s="33" t="s">
        <v>62</v>
      </c>
      <c r="Z1047331" s="5" t="n">
        <v>0</v>
      </c>
      <c r="AA1047331" s="5" t="n">
        <v>1</v>
      </c>
      <c r="AB1047331" s="5" t="n">
        <f aca="false">IF(AND(D1047331="Humanitarian", AE1047331&lt;&gt;"."), 1, 0)</f>
        <v>0</v>
      </c>
      <c r="AC1047331" s="5" t="n">
        <f aca="false">IF(OR(M1047331="undisclosed", M1047331="."), 0, IF(M1047331=N1047331, 1, 0))</f>
        <v>0</v>
      </c>
      <c r="AD1047331" s="5" t="n">
        <v>0</v>
      </c>
      <c r="AE1047331" s="1" t="s">
        <v>62</v>
      </c>
      <c r="AG1047331" s="36" t="n">
        <v>0</v>
      </c>
      <c r="AH1047331" s="36" t="s">
        <v>66</v>
      </c>
      <c r="AI1047331" s="36" t="s">
        <v>67</v>
      </c>
      <c r="AJ1047331" s="36" t="n">
        <v>1</v>
      </c>
      <c r="AK1047331" s="36" t="n">
        <v>18</v>
      </c>
      <c r="AL1047331" s="36" t="n">
        <v>0</v>
      </c>
      <c r="AM1047331" s="36" t="n">
        <f aca="false">IF(OR(AN1047331="2022-2023",AN1047331=2022), 1, 0)</f>
        <v>1</v>
      </c>
      <c r="AN1047331" s="36" t="s">
        <v>68</v>
      </c>
      <c r="AO1047331" s="36" t="n">
        <f aca="false">VLOOKUP($I1047331,'[1]Price List, Weapons &amp; Items'!B$1:F$1048576,5,0)</f>
        <v>0</v>
      </c>
      <c r="AP1047331" s="36" t="n">
        <f aca="false">IF(AND(AO1047331=1,M1047331="undisclosed")=TRUE(),1,0)</f>
        <v>0</v>
      </c>
      <c r="AQ1047331" s="36" t="n">
        <f aca="false">IF(AND(AO1047331=1,N1047331="undisclosed")=TRUE(),1,0)</f>
        <v>0</v>
      </c>
      <c r="AR1047331" s="36" t="n">
        <f aca="false">IFERROR(IF(SEARCH("ammuni",I1047331,1)&gt;0,1,0),0)</f>
        <v>0</v>
      </c>
      <c r="AS1047331" s="5" t="str">
        <f aca="false">VLOOKUP($I1047331,'[1]Price List, Weapons &amp; Items'!B$1:L$1048576,COLUMN('[1]Price List, Weapons &amp; Items'!$J$11)-1,0)</f>
        <v>Miscellaneous</v>
      </c>
      <c r="AT1047331" s="5" t="str">
        <f aca="false">IF(I1047331=".",".",VLOOKUP($I1047331,'[1]Price List, Weapons &amp; Items'!B$1:J$1048576,3,0))</f>
        <v>Missile</v>
      </c>
      <c r="AU1047331" s="13" t="str">
        <f aca="true">IF(AG1047331=1,(OFFSET(I1047331,0,0,COUNTIF(#REF!,A1047331),1)),"")</f>
        <v/>
      </c>
      <c r="AV1047331" s="5" t="str">
        <f aca="false">VLOOKUP($I1047331,'[1]Price List, Weapons &amp; Items'!B$1:L$1048576,COLUMN('[1]Price List, Weapons &amp; Items'!$L$11)-1,0)</f>
        <v>no price, 0 count</v>
      </c>
      <c r="AW1047331" s="5" t="n">
        <f aca="false">IF(U1047331="Yes",1,0)</f>
        <v>1</v>
      </c>
      <c r="AX1047331" s="5" t="n">
        <f aca="false">IF(D1047331="Military",IF(OR(IFERROR(SEARCH("equipment",E1047331,1),0)&gt;0,IFERROR(SEARCH("weapons",E1047331,1),0)&gt;0),1,0),0)</f>
        <v>1</v>
      </c>
      <c r="AY1047331" s="5" t="str">
        <f aca="false">IFERROR(IF(VALUE(TEXT(C1047331,"mm"))=IF(AK1047331&gt;12,AK1047331-12,AK1047331),".",IF(TEXT(C1047331,"mm")="01",".",1)),"Value is not in date format")</f>
        <v>.</v>
      </c>
      <c r="AZ1047331" s="5" t="str">
        <f aca="false">IF(AND(A1047331=A1047330,C1047331=C1047330)=TRUE(),IF(F1047331=F1047330,".","1"),".")</f>
        <v>.</v>
      </c>
      <c r="BA1047331" s="5" t="str">
        <f aca="false">IF(AND(_xlfn.ISFORMULA(R1047331),_xlfn.ISFORMULA(S1047331),_xlfn.ISFORMULA(T1047331))=TRUE(),".",1)</f>
        <v>.</v>
      </c>
      <c r="BB1047331" s="5" t="str">
        <f aca="false">IF(T1047331&lt;&gt;".",IF(T1047331&gt;S1047331,1,"."),".")</f>
        <v>.</v>
      </c>
      <c r="BC1047331" s="5" t="n">
        <f aca="false">IFERROR(VLOOKUP(B1047331,'[1]Share, Heavy Weapons to Ukraine'!B$1:AA$1048576,COLUMN('[1]Share, Heavy Weapons to Ukraine'!C1047340)-1,0),0)</f>
        <v>1</v>
      </c>
      <c r="BD1047331" s="5" t="n">
        <f aca="false">VLOOKUP(Sheet1!B1047331,'[1]Country Summary (€)'!B$1:F$1048576,COLUMN('[1]Country Summary (€)'!C1047341)-1,FALSE())</f>
        <v>0</v>
      </c>
      <c r="BE1047331" s="5" t="str">
        <f aca="false">IF(AND(AG1047331=1,D1047331="Military",H1047331&lt;&gt;"Not given")=TRUE(),IF(SUMIFS(#REF!,#REF!,A1047331)&gt;0,ABS((SUMIFS(#REF!,#REF!,A1047331)/VLOOKUP("USD",'[1]Exchange Rates'!B$1:C$1048576,2,0)))/S1047331,"."),".")</f>
        <v>.</v>
      </c>
      <c r="BF1047331" s="1" t="str">
        <f aca="false">IF(AND(AG1047331=1,D1047331="Military",H1047331&lt;&gt;"Not given")=TRUE(),IF(SUMIFS(#REF!,#REF!,A1047331)&gt;0,IF((ABS((SUMIFS(#REF!,#REF!,A1047331)/VLOOKUP("USD",'[1]Exchange Rates'!B$1:C$1048576,2,0)))/S1047331)&gt;1,(SUMIFS(#REF!,#REF!,A1047331)-S1047331)/S1047331,(S1047331-SUMIFS(#REF!,#REF!,A1047331))/SUMIFS(#REF!,#REF!,A1047331)),"."),".")</f>
        <v>.</v>
      </c>
    </row>
    <row r="1047332" customFormat="false" ht="15.75" hidden="false" customHeight="true" outlineLevel="0" collapsed="false">
      <c r="A1047332" s="37" t="s">
        <v>479</v>
      </c>
      <c r="B1047332" s="37" t="s">
        <v>57</v>
      </c>
      <c r="C1047332" s="38" t="n">
        <v>45090</v>
      </c>
      <c r="D1047332" s="37" t="s">
        <v>105</v>
      </c>
      <c r="E1047332" s="37" t="s">
        <v>370</v>
      </c>
      <c r="F1047332" s="37" t="s">
        <v>538</v>
      </c>
      <c r="G1047332" s="5" t="s">
        <v>61</v>
      </c>
      <c r="H1047332" s="53" t="n">
        <v>325000000</v>
      </c>
      <c r="I1047332" s="1" t="s">
        <v>494</v>
      </c>
      <c r="J1047332" s="7" t="str">
        <f aca="false">VLOOKUP($I1047332,'[1]Price List, Weapons &amp; Items'!B$1:C$1048576,2,0)</f>
        <v>Ammunition for heavy weapon</v>
      </c>
      <c r="K1047332" s="7" t="str">
        <f aca="false">IF(I1047332=".",I1047332,VLOOKUP($I1047332,'[1]Price List, Weapons &amp; Items'!B$1:D$1048576,3,0))</f>
        <v>227mm MLRS ammunition</v>
      </c>
      <c r="M1047332" s="9" t="s">
        <v>166</v>
      </c>
      <c r="N1047332" s="9" t="s">
        <v>166</v>
      </c>
      <c r="O1047332" s="9" t="n">
        <f aca="false">VLOOKUP($I1047332,'[1]Price List, Weapons &amp; Items'!B$1:G$1048576,6,0)</f>
        <v>150000</v>
      </c>
      <c r="P1047332" s="6" t="str">
        <f aca="false">IF(TYPE(M1047332)=1,IF(TYPE(O1047332)=1,M1047332*O1047332,"No price"),".")</f>
        <v>.</v>
      </c>
      <c r="Q1047332" s="6" t="str">
        <f aca="false">IF(TYPE(N1047332)=1,IF(TYPE(O1047332)=1,N1047332*O1047332,"No price"),".")</f>
        <v>.</v>
      </c>
      <c r="R1047332" s="6" t="str">
        <f aca="false">IF(AG1047332=1,IF(H1047332&lt;&gt;"Not given",H1047332,IF(TYPE(H1047332)=2,IF(SUMIFS(#REF!,#REF!,A1047332)&gt;0,SUMIFS(#REF!,#REF!,A1047332),"."),"Format error")),"")</f>
        <v/>
      </c>
      <c r="S1047332" s="6" t="str">
        <f aca="false">IF(AND(AG1047332=1,R1047332&lt;&gt;".")=TRUE(),R1047332/VLOOKUP(G1047332,'[1]Exchange Rates'!B$1:C$1048576,2,0),IF(R1047332=".",".",""))</f>
        <v/>
      </c>
      <c r="T1047332" s="6" t="str">
        <f aca="false">IF(AG1047332=1,IF(AI1047332="Value is not given at all",".",IF(AI1047332="Value is given by the source",S1047332,IF(AI1047332="Value is calculated with prices",(IF(SUMIFS(#REF!,#REF!,A1047332)&gt;0,SUMIFS(#REF!,#REF!,A1047332),"."))/VLOOKUP("USD",'[1]Exchange Rates'!B$1:C$1048576,2,0),"Error with coding"))),"")</f>
        <v/>
      </c>
      <c r="U1047332" s="5" t="s">
        <v>63</v>
      </c>
      <c r="V1047332" s="87" t="s">
        <v>540</v>
      </c>
      <c r="W1047332" s="48" t="s">
        <v>541</v>
      </c>
      <c r="X1047332" s="44" t="s">
        <v>542</v>
      </c>
      <c r="Y1047332" s="33" t="s">
        <v>62</v>
      </c>
      <c r="Z1047332" s="5" t="n">
        <v>0</v>
      </c>
      <c r="AA1047332" s="5" t="n">
        <v>1</v>
      </c>
      <c r="AB1047332" s="5" t="n">
        <f aca="false">IF(AND(D1047332="Humanitarian", AE1047332&lt;&gt;"."), 1, 0)</f>
        <v>0</v>
      </c>
      <c r="AC1047332" s="5" t="n">
        <f aca="false">IF(OR(M1047332="undisclosed", M1047332="."), 0, IF(M1047332=N1047332, 1, 0))</f>
        <v>0</v>
      </c>
      <c r="AD1047332" s="5" t="n">
        <v>0</v>
      </c>
      <c r="AE1047332" s="1" t="s">
        <v>62</v>
      </c>
      <c r="AG1047332" s="36" t="n">
        <v>0</v>
      </c>
      <c r="AH1047332" s="36" t="s">
        <v>66</v>
      </c>
      <c r="AI1047332" s="36" t="s">
        <v>67</v>
      </c>
      <c r="AJ1047332" s="36" t="n">
        <v>1</v>
      </c>
      <c r="AK1047332" s="36" t="n">
        <v>18</v>
      </c>
      <c r="AL1047332" s="36" t="n">
        <v>0</v>
      </c>
      <c r="AM1047332" s="36" t="n">
        <f aca="false">IF(OR(AN1047332="2022-2023",AN1047332=2022), 1, 0)</f>
        <v>1</v>
      </c>
      <c r="AN1047332" s="36" t="s">
        <v>68</v>
      </c>
      <c r="AO1047332" s="36" t="n">
        <f aca="false">VLOOKUP($I1047332,'[1]Price List, Weapons &amp; Items'!B$1:F$1048576,5,0)</f>
        <v>1</v>
      </c>
      <c r="AP1047332" s="36" t="n">
        <f aca="false">IF(AND(AO1047332=1,M1047332="undisclosed")=TRUE(),1,0)</f>
        <v>1</v>
      </c>
      <c r="AQ1047332" s="36" t="n">
        <f aca="false">IF(AND(AO1047332=1,N1047332="undisclosed")=TRUE(),1,0)</f>
        <v>1</v>
      </c>
      <c r="AR1047332" s="36" t="n">
        <f aca="false">IFERROR(IF(SEARCH("ammuni",I1047332,1)&gt;0,1,0),0)</f>
        <v>1</v>
      </c>
      <c r="AS1047332" s="5" t="str">
        <f aca="false">VLOOKUP($I1047332,'[1]Price List, Weapons &amp; Items'!B$1:L$1048576,COLUMN('[1]Price List, Weapons &amp; Items'!$J$11)-1,0)</f>
        <v>Media reports (incl. social media)</v>
      </c>
      <c r="AT1047332" s="5" t="str">
        <f aca="false">IF(I1047332=".",".",VLOOKUP($I1047332,'[1]Price List, Weapons &amp; Items'!B$1:J$1048576,3,0))</f>
        <v>227mm MLRS ammunition</v>
      </c>
      <c r="AU1047332" s="13" t="str">
        <f aca="true">IF(AG1047332=1,(OFFSET(I1047332,0,0,COUNTIF(#REF!,A1047332),1)),"")</f>
        <v/>
      </c>
      <c r="AV1047332" s="5" t="str">
        <f aca="false">VLOOKUP($I1047332,'[1]Price List, Weapons &amp; Items'!B$1:L$1048576,COLUMN('[1]Price List, Weapons &amp; Items'!$L$11)-1,0)</f>
        <v>no price, 0 count</v>
      </c>
      <c r="AW1047332" s="5" t="n">
        <f aca="false">IF(U1047332="Yes",1,0)</f>
        <v>1</v>
      </c>
      <c r="AX1047332" s="5" t="n">
        <f aca="false">IF(D1047332="Military",IF(OR(IFERROR(SEARCH("equipment",E1047332,1),0)&gt;0,IFERROR(SEARCH("weapons",E1047332,1),0)&gt;0),1,0),0)</f>
        <v>1</v>
      </c>
      <c r="AY1047332" s="5" t="str">
        <f aca="false">IFERROR(IF(VALUE(TEXT(C1047332,"mm"))=IF(AK1047332&gt;12,AK1047332-12,AK1047332),".",IF(TEXT(C1047332,"mm")="01",".",1)),"Value is not in date format")</f>
        <v>.</v>
      </c>
      <c r="AZ1047332" s="5" t="str">
        <f aca="false">IF(AND(A1047332=A1047331,C1047332=C1047331)=TRUE(),IF(F1047332=F1047331,".","1"),".")</f>
        <v>.</v>
      </c>
      <c r="BA1047332" s="5" t="str">
        <f aca="false">IF(AND(_xlfn.ISFORMULA(R1047332),_xlfn.ISFORMULA(S1047332),_xlfn.ISFORMULA(T1047332))=TRUE(),".",1)</f>
        <v>.</v>
      </c>
      <c r="BB1047332" s="5" t="str">
        <f aca="false">IF(T1047332&lt;&gt;".",IF(T1047332&gt;S1047332,1,"."),".")</f>
        <v>.</v>
      </c>
      <c r="BC1047332" s="5" t="n">
        <f aca="false">IFERROR(VLOOKUP(B1047332,'[1]Share, Heavy Weapons to Ukraine'!B$1:AA$1048576,COLUMN('[1]Share, Heavy Weapons to Ukraine'!C1047341)-1,0),0)</f>
        <v>1</v>
      </c>
      <c r="BD1047332" s="5" t="n">
        <f aca="false">VLOOKUP(Sheet1!B1047332,'[1]Country Summary (€)'!B$1:F$1048576,COLUMN('[1]Country Summary (€)'!C1047342)-1,FALSE())</f>
        <v>0</v>
      </c>
      <c r="BE1047332" s="5" t="str">
        <f aca="false">IF(AND(AG1047332=1,D1047332="Military",H1047332&lt;&gt;"Not given")=TRUE(),IF(SUMIFS(#REF!,#REF!,A1047332)&gt;0,ABS((SUMIFS(#REF!,#REF!,A1047332)/VLOOKUP("USD",'[1]Exchange Rates'!B$1:C$1048576,2,0)))/S1047332,"."),".")</f>
        <v>.</v>
      </c>
      <c r="BF1047332" s="1" t="str">
        <f aca="false">IF(AND(AG1047332=1,D1047332="Military",H1047332&lt;&gt;"Not given")=TRUE(),IF(SUMIFS(#REF!,#REF!,A1047332)&gt;0,IF((ABS((SUMIFS(#REF!,#REF!,A1047332)/VLOOKUP("USD",'[1]Exchange Rates'!B$1:C$1048576,2,0)))/S1047332)&gt;1,(SUMIFS(#REF!,#REF!,A1047332)-S1047332)/S1047332,(S1047332-SUMIFS(#REF!,#REF!,A1047332))/SUMIFS(#REF!,#REF!,A1047332)),"."),".")</f>
        <v>.</v>
      </c>
    </row>
    <row r="1047333" customFormat="false" ht="15.75" hidden="false" customHeight="true" outlineLevel="0" collapsed="false">
      <c r="A1047333" s="37" t="s">
        <v>479</v>
      </c>
      <c r="B1047333" s="37" t="s">
        <v>57</v>
      </c>
      <c r="C1047333" s="38" t="n">
        <v>45090</v>
      </c>
      <c r="D1047333" s="37" t="s">
        <v>105</v>
      </c>
      <c r="E1047333" s="37" t="s">
        <v>370</v>
      </c>
      <c r="F1047333" s="37" t="s">
        <v>538</v>
      </c>
      <c r="G1047333" s="5" t="s">
        <v>61</v>
      </c>
      <c r="H1047333" s="53" t="n">
        <v>325000000</v>
      </c>
      <c r="I1047333" s="1" t="s">
        <v>483</v>
      </c>
      <c r="J1047333" s="7" t="str">
        <f aca="false">VLOOKUP($I1047333,'[1]Price List, Weapons &amp; Items'!B$1:C$1048576,2,0)</f>
        <v>Heavy weapon</v>
      </c>
      <c r="K1047333" s="7" t="str">
        <f aca="false">IF(I1047333=".",I1047333,VLOOKUP($I1047333,'[1]Price List, Weapons &amp; Items'!B$1:D$1048576,3,0))</f>
        <v>Infantry fighting vehicle (IFV)</v>
      </c>
      <c r="M1047333" s="9" t="n">
        <v>77</v>
      </c>
      <c r="N1047333" s="9" t="s">
        <v>166</v>
      </c>
      <c r="O1047333" s="9" t="n">
        <f aca="false">VLOOKUP($I1047333,'[1]Price List, Weapons &amp; Items'!B$1:G$1048576,6,0)</f>
        <v>1900000</v>
      </c>
      <c r="P1047333" s="6" t="str">
        <f aca="false">IF(TYPE(M1047333)=1,IF(TYPE(O1047333)=1,M1047333*O1047333,"No price"),".")</f>
        <v>No price</v>
      </c>
      <c r="Q1047333" s="6" t="str">
        <f aca="false">IF(TYPE(N1047333)=1,IF(TYPE(O1047333)=1,N1047333*O1047333,"No price"),".")</f>
        <v>.</v>
      </c>
      <c r="R1047333" s="6" t="str">
        <f aca="false">IF(AG1047333=1,IF(H1047333&lt;&gt;"Not given",H1047333,IF(TYPE(H1047333)=2,IF(SUMIFS(#REF!,#REF!,A1047333)&gt;0,SUMIFS(#REF!,#REF!,A1047333),"."),"Format error")),"")</f>
        <v/>
      </c>
      <c r="S1047333" s="6" t="str">
        <f aca="false">IF(AND(AG1047333=1,R1047333&lt;&gt;".")=TRUE(),R1047333/VLOOKUP(G1047333,'[1]Exchange Rates'!B$1:C$1048576,2,0),IF(R1047333=".",".",""))</f>
        <v/>
      </c>
      <c r="T1047333" s="6" t="str">
        <f aca="false">IF(AG1047333=1,IF(AI1047333="Value is not given at all",".",IF(AI1047333="Value is given by the source",S1047333,IF(AI1047333="Value is calculated with prices",(IF(SUMIFS(#REF!,#REF!,A1047333)&gt;0,SUMIFS(#REF!,#REF!,A1047333),"."))/VLOOKUP("USD",'[1]Exchange Rates'!B$1:C$1048576,2,0),"Error with coding"))),"")</f>
        <v/>
      </c>
      <c r="U1047333" s="5" t="s">
        <v>63</v>
      </c>
      <c r="V1047333" s="87" t="s">
        <v>540</v>
      </c>
      <c r="W1047333" s="48" t="s">
        <v>541</v>
      </c>
      <c r="X1047333" s="44" t="s">
        <v>542</v>
      </c>
      <c r="Y1047333" s="33" t="s">
        <v>62</v>
      </c>
      <c r="Z1047333" s="5" t="n">
        <v>0</v>
      </c>
      <c r="AA1047333" s="5" t="n">
        <v>1</v>
      </c>
      <c r="AB1047333" s="5" t="n">
        <f aca="false">IF(AND(D1047333="Humanitarian", AE1047333&lt;&gt;"."), 1, 0)</f>
        <v>0</v>
      </c>
      <c r="AC1047333" s="5" t="n">
        <f aca="false">IF(OR(M1047333="undisclosed", M1047333="."), 0, IF(M1047333=N1047333, 1, 0))</f>
        <v>0</v>
      </c>
      <c r="AD1047333" s="5" t="n">
        <v>0</v>
      </c>
      <c r="AE1047333" s="1" t="s">
        <v>62</v>
      </c>
      <c r="AG1047333" s="36" t="n">
        <v>0</v>
      </c>
      <c r="AH1047333" s="36" t="s">
        <v>66</v>
      </c>
      <c r="AI1047333" s="36" t="s">
        <v>67</v>
      </c>
      <c r="AJ1047333" s="36" t="n">
        <v>1</v>
      </c>
      <c r="AK1047333" s="36" t="n">
        <v>18</v>
      </c>
      <c r="AL1047333" s="36" t="n">
        <v>0</v>
      </c>
      <c r="AM1047333" s="36" t="n">
        <f aca="false">IF(OR(AN1047333="2022-2023",AN1047333=2022), 1, 0)</f>
        <v>1</v>
      </c>
      <c r="AN1047333" s="36" t="s">
        <v>68</v>
      </c>
      <c r="AO1047333" s="36" t="n">
        <f aca="false">VLOOKUP($I1047333,'[1]Price List, Weapons &amp; Items'!B$1:F$1048576,5,0)</f>
        <v>1</v>
      </c>
      <c r="AP1047333" s="36" t="n">
        <f aca="false">IF(AND(AO1047333=1,M1047333="undisclosed")=TRUE(),1,0)</f>
        <v>0</v>
      </c>
      <c r="AQ1047333" s="36" t="n">
        <f aca="false">IF(AND(AO1047333=1,N1047333="undisclosed")=TRUE(),1,0)</f>
        <v>1</v>
      </c>
      <c r="AR1047333" s="36" t="n">
        <f aca="false">IFERROR(IF(SEARCH("ammuni",I1047333,1)&gt;0,1,0),0)</f>
        <v>0</v>
      </c>
      <c r="AS1047333" s="5" t="str">
        <f aca="false">VLOOKUP($I1047333,'[1]Price List, Weapons &amp; Items'!B$1:L$1048576,COLUMN('[1]Price List, Weapons &amp; Items'!$J$11)-1,0)</f>
        <v>Contracts</v>
      </c>
      <c r="AT1047333" s="5" t="str">
        <f aca="false">IF(I1047333=".",".",VLOOKUP($I1047333,'[1]Price List, Weapons &amp; Items'!B$1:J$1048576,3,0))</f>
        <v>Infantry fighting vehicle (IFV)</v>
      </c>
      <c r="AU1047333" s="13" t="str">
        <f aca="true">IF(AG1047333=1,(OFFSET(I1047333,0,0,COUNTIF(#REF!,A1047333),1)),"")</f>
        <v/>
      </c>
      <c r="AV1047333" s="5" t="n">
        <f aca="false">VLOOKUP($I1047333,'[1]Price List, Weapons &amp; Items'!B$1:L$1048576,COLUMN('[1]Price List, Weapons &amp; Items'!$L$11)-1,0)</f>
        <v>0</v>
      </c>
      <c r="AW1047333" s="5" t="n">
        <f aca="false">IF(U1047333="Yes",1,0)</f>
        <v>1</v>
      </c>
      <c r="AX1047333" s="5" t="n">
        <f aca="false">IF(D1047333="Military",IF(OR(IFERROR(SEARCH("equipment",E1047333,1),0)&gt;0,IFERROR(SEARCH("weapons",E1047333,1),0)&gt;0),1,0),0)</f>
        <v>1</v>
      </c>
      <c r="AY1047333" s="5" t="str">
        <f aca="false">IFERROR(IF(VALUE(TEXT(C1047333,"mm"))=IF(AK1047333&gt;12,AK1047333-12,AK1047333),".",IF(TEXT(C1047333,"mm")="01",".",1)),"Value is not in date format")</f>
        <v>.</v>
      </c>
      <c r="AZ1047333" s="5" t="str">
        <f aca="false">IF(AND(A1047333=A1047332,C1047333=C1047332)=TRUE(),IF(F1047333=F1047332,".","1"),".")</f>
        <v>.</v>
      </c>
      <c r="BA1047333" s="5" t="str">
        <f aca="false">IF(AND(_xlfn.ISFORMULA(R1047333),_xlfn.ISFORMULA(S1047333),_xlfn.ISFORMULA(T1047333))=TRUE(),".",1)</f>
        <v>.</v>
      </c>
      <c r="BB1047333" s="5" t="str">
        <f aca="false">IF(T1047333&lt;&gt;".",IF(T1047333&gt;S1047333,1,"."),".")</f>
        <v>.</v>
      </c>
      <c r="BC1047333" s="5" t="n">
        <f aca="false">IFERROR(VLOOKUP(B1047333,'[1]Share, Heavy Weapons to Ukraine'!B$1:AA$1048576,COLUMN('[1]Share, Heavy Weapons to Ukraine'!C1047342)-1,0),0)</f>
        <v>1</v>
      </c>
      <c r="BD1047333" s="5" t="n">
        <f aca="false">VLOOKUP(Sheet1!B1047333,'[1]Country Summary (€)'!B$1:F$1048576,COLUMN('[1]Country Summary (€)'!C1047343)-1,FALSE())</f>
        <v>0</v>
      </c>
      <c r="BE1047333" s="5" t="str">
        <f aca="false">IF(AND(AG1047333=1,D1047333="Military",H1047333&lt;&gt;"Not given")=TRUE(),IF(SUMIFS(#REF!,#REF!,A1047333)&gt;0,ABS((SUMIFS(#REF!,#REF!,A1047333)/VLOOKUP("USD",'[1]Exchange Rates'!B$1:C$1048576,2,0)))/S1047333,"."),".")</f>
        <v>.</v>
      </c>
      <c r="BF1047333" s="1" t="str">
        <f aca="false">IF(AND(AG1047333=1,D1047333="Military",H1047333&lt;&gt;"Not given")=TRUE(),IF(SUMIFS(#REF!,#REF!,A1047333)&gt;0,IF((ABS((SUMIFS(#REF!,#REF!,A1047333)/VLOOKUP("USD",'[1]Exchange Rates'!B$1:C$1048576,2,0)))/S1047333)&gt;1,(SUMIFS(#REF!,#REF!,A1047333)-S1047333)/S1047333,(S1047333-SUMIFS(#REF!,#REF!,A1047333))/SUMIFS(#REF!,#REF!,A1047333)),"."),".")</f>
        <v>.</v>
      </c>
    </row>
    <row r="1047334" customFormat="false" ht="15.75" hidden="false" customHeight="true" outlineLevel="0" collapsed="false">
      <c r="A1047334" s="37" t="s">
        <v>479</v>
      </c>
      <c r="B1047334" s="37" t="s">
        <v>57</v>
      </c>
      <c r="C1047334" s="38" t="n">
        <v>45090</v>
      </c>
      <c r="D1047334" s="37" t="s">
        <v>105</v>
      </c>
      <c r="E1047334" s="37" t="s">
        <v>370</v>
      </c>
      <c r="F1047334" s="37" t="s">
        <v>538</v>
      </c>
      <c r="G1047334" s="5" t="s">
        <v>61</v>
      </c>
      <c r="H1047334" s="53" t="n">
        <v>325000000</v>
      </c>
      <c r="I1047334" s="1" t="s">
        <v>492</v>
      </c>
      <c r="J1047334" s="7" t="str">
        <f aca="false">VLOOKUP($I1047334,'[1]Price List, Weapons &amp; Items'!B$1:C$1048576,2,0)</f>
        <v>Heavy weapon</v>
      </c>
      <c r="K1047334" s="7" t="str">
        <f aca="false">IF(I1047334=".",I1047334,VLOOKUP($I1047334,'[1]Price List, Weapons &amp; Items'!B$1:D$1048576,3,0))</f>
        <v>Armored Personnel Carrier (APC)</v>
      </c>
      <c r="M1047334" s="9" t="n">
        <v>67</v>
      </c>
      <c r="N1047334" s="9" t="s">
        <v>166</v>
      </c>
      <c r="O1047334" s="9" t="n">
        <f aca="false">VLOOKUP($I1047334,'[1]Price List, Weapons &amp; Items'!B$1:G$1048576,6,0)</f>
        <v>2445376.76</v>
      </c>
      <c r="P1047334" s="6" t="str">
        <f aca="false">IF(TYPE(M1047334)=1,IF(TYPE(O1047334)=1,M1047334*O1047334,"No price"),".")</f>
        <v>No price</v>
      </c>
      <c r="Q1047334" s="6" t="str">
        <f aca="false">IF(TYPE(N1047334)=1,IF(TYPE(O1047334)=1,N1047334*O1047334,"No price"),".")</f>
        <v>.</v>
      </c>
      <c r="R1047334" s="6" t="str">
        <f aca="false">IF(AG1047334=1,IF(H1047334&lt;&gt;"Not given",H1047334,IF(TYPE(H1047334)=2,IF(SUMIFS(#REF!,#REF!,A1047334)&gt;0,SUMIFS(#REF!,#REF!,A1047334),"."),"Format error")),"")</f>
        <v/>
      </c>
      <c r="S1047334" s="6" t="str">
        <f aca="false">IF(AND(AG1047334=1,R1047334&lt;&gt;".")=TRUE(),R1047334/VLOOKUP(G1047334,'[1]Exchange Rates'!B$1:C$1048576,2,0),IF(R1047334=".",".",""))</f>
        <v/>
      </c>
      <c r="T1047334" s="6" t="str">
        <f aca="false">IF(AG1047334=1,IF(AI1047334="Value is not given at all",".",IF(AI1047334="Value is given by the source",S1047334,IF(AI1047334="Value is calculated with prices",(IF(SUMIFS(#REF!,#REF!,A1047334)&gt;0,SUMIFS(#REF!,#REF!,A1047334),"."))/VLOOKUP("USD",'[1]Exchange Rates'!B$1:C$1048576,2,0),"Error with coding"))),"")</f>
        <v/>
      </c>
      <c r="U1047334" s="5" t="s">
        <v>63</v>
      </c>
      <c r="V1047334" s="87" t="s">
        <v>540</v>
      </c>
      <c r="W1047334" s="48" t="s">
        <v>541</v>
      </c>
      <c r="X1047334" s="44" t="s">
        <v>542</v>
      </c>
      <c r="Y1047334" s="33" t="s">
        <v>62</v>
      </c>
      <c r="Z1047334" s="5" t="n">
        <v>0</v>
      </c>
      <c r="AA1047334" s="5" t="n">
        <v>1</v>
      </c>
      <c r="AB1047334" s="5" t="n">
        <f aca="false">IF(AND(D1047334="Humanitarian", AE1047334&lt;&gt;"."), 1, 0)</f>
        <v>0</v>
      </c>
      <c r="AC1047334" s="5" t="n">
        <f aca="false">IF(OR(M1047334="undisclosed", M1047334="."), 0, IF(M1047334=N1047334, 1, 0))</f>
        <v>0</v>
      </c>
      <c r="AD1047334" s="5" t="n">
        <v>0</v>
      </c>
      <c r="AE1047334" s="1" t="s">
        <v>62</v>
      </c>
      <c r="AG1047334" s="36" t="n">
        <v>0</v>
      </c>
      <c r="AH1047334" s="36" t="s">
        <v>66</v>
      </c>
      <c r="AI1047334" s="36" t="s">
        <v>67</v>
      </c>
      <c r="AJ1047334" s="36" t="n">
        <v>1</v>
      </c>
      <c r="AK1047334" s="36" t="n">
        <v>18</v>
      </c>
      <c r="AL1047334" s="36" t="n">
        <v>0</v>
      </c>
      <c r="AM1047334" s="36" t="n">
        <f aca="false">IF(OR(AN1047334="2022-2023",AN1047334=2022), 1, 0)</f>
        <v>1</v>
      </c>
      <c r="AN1047334" s="36" t="s">
        <v>68</v>
      </c>
      <c r="AO1047334" s="36" t="n">
        <f aca="false">VLOOKUP($I1047334,'[1]Price List, Weapons &amp; Items'!B$1:F$1048576,5,0)</f>
        <v>1</v>
      </c>
      <c r="AP1047334" s="36" t="n">
        <f aca="false">IF(AND(AO1047334=1,M1047334="undisclosed")=TRUE(),1,0)</f>
        <v>0</v>
      </c>
      <c r="AQ1047334" s="36" t="n">
        <f aca="false">IF(AND(AO1047334=1,N1047334="undisclosed")=TRUE(),1,0)</f>
        <v>1</v>
      </c>
      <c r="AR1047334" s="36" t="n">
        <f aca="false">IFERROR(IF(SEARCH("ammuni",I1047334,1)&gt;0,1,0),0)</f>
        <v>0</v>
      </c>
      <c r="AS1047334" s="5" t="str">
        <f aca="false">VLOOKUP($I1047334,'[1]Price List, Weapons &amp; Items'!B$1:L$1048576,COLUMN('[1]Price List, Weapons &amp; Items'!$J$11)-1,0)</f>
        <v>Contracts</v>
      </c>
      <c r="AT1047334" s="5" t="str">
        <f aca="false">IF(I1047334=".",".",VLOOKUP($I1047334,'[1]Price List, Weapons &amp; Items'!B$1:J$1048576,3,0))</f>
        <v>Armored Personnel Carrier (APC)</v>
      </c>
      <c r="AU1047334" s="13" t="str">
        <f aca="true">IF(AG1047334=1,(OFFSET(I1047334,0,0,COUNTIF(#REF!,A1047334),1)),"")</f>
        <v/>
      </c>
      <c r="AV1047334" s="5" t="n">
        <f aca="false">VLOOKUP($I1047334,'[1]Price List, Weapons &amp; Items'!B$1:L$1048576,COLUMN('[1]Price List, Weapons &amp; Items'!$L$11)-1,0)</f>
        <v>0</v>
      </c>
      <c r="AW1047334" s="5" t="n">
        <f aca="false">IF(U1047334="Yes",1,0)</f>
        <v>1</v>
      </c>
      <c r="AX1047334" s="5" t="n">
        <f aca="false">IF(D1047334="Military",IF(OR(IFERROR(SEARCH("equipment",E1047334,1),0)&gt;0,IFERROR(SEARCH("weapons",E1047334,1),0)&gt;0),1,0),0)</f>
        <v>1</v>
      </c>
      <c r="AY1047334" s="5" t="str">
        <f aca="false">IFERROR(IF(VALUE(TEXT(C1047334,"mm"))=IF(AK1047334&gt;12,AK1047334-12,AK1047334),".",IF(TEXT(C1047334,"mm")="01",".",1)),"Value is not in date format")</f>
        <v>.</v>
      </c>
      <c r="AZ1047334" s="5" t="str">
        <f aca="false">IF(AND(A1047334=A1047333,C1047334=C1047333)=TRUE(),IF(F1047334=F1047333,".","1"),".")</f>
        <v>.</v>
      </c>
      <c r="BA1047334" s="5" t="str">
        <f aca="false">IF(AND(_xlfn.ISFORMULA(R1047334),_xlfn.ISFORMULA(S1047334),_xlfn.ISFORMULA(T1047334))=TRUE(),".",1)</f>
        <v>.</v>
      </c>
      <c r="BB1047334" s="5" t="str">
        <f aca="false">IF(T1047334&lt;&gt;".",IF(T1047334&gt;S1047334,1,"."),".")</f>
        <v>.</v>
      </c>
      <c r="BC1047334" s="5" t="n">
        <f aca="false">IFERROR(VLOOKUP(B1047334,'[1]Share, Heavy Weapons to Ukraine'!B$1:AA$1048576,COLUMN('[1]Share, Heavy Weapons to Ukraine'!C1047343)-1,0),0)</f>
        <v>1</v>
      </c>
      <c r="BD1047334" s="5" t="n">
        <f aca="false">VLOOKUP(Sheet1!B1047334,'[1]Country Summary (€)'!B$1:F$1048576,COLUMN('[1]Country Summary (€)'!C1047344)-1,FALSE())</f>
        <v>0</v>
      </c>
      <c r="BE1047334" s="5" t="str">
        <f aca="false">IF(AND(AG1047334=1,D1047334="Military",H1047334&lt;&gt;"Not given")=TRUE(),IF(SUMIFS(#REF!,#REF!,A1047334)&gt;0,ABS((SUMIFS(#REF!,#REF!,A1047334)/VLOOKUP("USD",'[1]Exchange Rates'!B$1:C$1048576,2,0)))/S1047334,"."),".")</f>
        <v>.</v>
      </c>
      <c r="BF1047334" s="1" t="str">
        <f aca="false">IF(AND(AG1047334=1,D1047334="Military",H1047334&lt;&gt;"Not given")=TRUE(),IF(SUMIFS(#REF!,#REF!,A1047334)&gt;0,IF((ABS((SUMIFS(#REF!,#REF!,A1047334)/VLOOKUP("USD",'[1]Exchange Rates'!B$1:C$1048576,2,0)))/S1047334)&gt;1,(SUMIFS(#REF!,#REF!,A1047334)-S1047334)/S1047334,(S1047334-SUMIFS(#REF!,#REF!,A1047334))/SUMIFS(#REF!,#REF!,A1047334)),"."),".")</f>
        <v>.</v>
      </c>
    </row>
    <row r="1047335" customFormat="false" ht="15.75" hidden="false" customHeight="true" outlineLevel="0" collapsed="false">
      <c r="A1047335" s="37" t="s">
        <v>479</v>
      </c>
      <c r="B1047335" s="37" t="s">
        <v>57</v>
      </c>
      <c r="C1047335" s="38" t="n">
        <v>45104</v>
      </c>
      <c r="D1047335" s="37" t="s">
        <v>105</v>
      </c>
      <c r="E1047335" s="37" t="s">
        <v>370</v>
      </c>
      <c r="F1047335" s="37" t="s">
        <v>543</v>
      </c>
      <c r="G1047335" s="5" t="s">
        <v>61</v>
      </c>
      <c r="H1047335" s="53" t="n">
        <v>500000000</v>
      </c>
      <c r="I1047335" s="1" t="s">
        <v>544</v>
      </c>
      <c r="J1047335" s="7" t="str">
        <f aca="false">VLOOKUP($I1047335,'[1]Price List, Weapons &amp; Items'!B$1:C$1048576,2,0)</f>
        <v>Heavy weapon</v>
      </c>
      <c r="K1047335" s="7" t="str">
        <f aca="false">IF(I1047335=".",I1047335,VLOOKUP($I1047335,'[1]Price List, Weapons &amp; Items'!B$1:D$1048576,3,0))</f>
        <v>Armored Utility Vehicle (AUV)</v>
      </c>
      <c r="M1047335" s="9" t="n">
        <v>300</v>
      </c>
      <c r="N1047335" s="9" t="s">
        <v>166</v>
      </c>
      <c r="O1047335" s="9" t="n">
        <f aca="false">VLOOKUP($I1047335,'[1]Price List, Weapons &amp; Items'!B$1:G$1048576,6,0)</f>
        <v>254717</v>
      </c>
      <c r="P1047335" s="6" t="str">
        <f aca="false">IF(TYPE(M1047335)=1,IF(TYPE(O1047335)=1,M1047335*O1047335,"No price"),".")</f>
        <v>No price</v>
      </c>
      <c r="Q1047335" s="6" t="str">
        <f aca="false">IF(TYPE(N1047335)=1,IF(TYPE(O1047335)=1,N1047335*O1047335,"No price"),".")</f>
        <v>.</v>
      </c>
      <c r="R1047335" s="6" t="str">
        <f aca="false">IF(AG1047335=1,IF(H1047335&lt;&gt;"Not given",H1047335,IF(TYPE(H1047335)=2,IF(SUMIFS(#REF!,#REF!,A1047335)&gt;0,SUMIFS(#REF!,#REF!,A1047335),"."),"Format error")),"")</f>
        <v/>
      </c>
      <c r="S1047335" s="6" t="str">
        <f aca="false">IF(AND(AG1047335=1,R1047335&lt;&gt;".")=TRUE(),R1047335/VLOOKUP(G1047335,'[1]Exchange Rates'!B$1:C$1048576,2,0),IF(R1047335=".",".",""))</f>
        <v/>
      </c>
      <c r="T1047335" s="6" t="str">
        <f aca="false">IF(AG1047335=1,IF(AI1047335="Value is not given at all",".",IF(AI1047335="Value is given by the source",S1047335,IF(AI1047335="Value is calculated with prices",(IF(SUMIFS(#REF!,#REF!,A1047335)&gt;0,SUMIFS(#REF!,#REF!,A1047335),"."))/VLOOKUP("USD",'[1]Exchange Rates'!B$1:C$1048576,2,0),"Error with coding"))),"")</f>
        <v/>
      </c>
      <c r="U1047335" s="5" t="s">
        <v>63</v>
      </c>
      <c r="V1047335" s="87" t="s">
        <v>545</v>
      </c>
      <c r="W1047335" s="48" t="s">
        <v>541</v>
      </c>
      <c r="X1047335" s="44" t="s">
        <v>546</v>
      </c>
      <c r="Y1047335" s="33" t="s">
        <v>62</v>
      </c>
      <c r="Z1047335" s="5" t="n">
        <v>0</v>
      </c>
      <c r="AA1047335" s="5" t="n">
        <v>1</v>
      </c>
      <c r="AB1047335" s="5" t="n">
        <f aca="false">IF(AND(D1047335="Humanitarian", AE1047335&lt;&gt;"."), 1, 0)</f>
        <v>0</v>
      </c>
      <c r="AC1047335" s="5" t="n">
        <f aca="false">IF(OR(M1047335="undisclosed", M1047335="."), 0, IF(M1047335=N1047335, 1, 0))</f>
        <v>0</v>
      </c>
      <c r="AD1047335" s="5" t="n">
        <v>0</v>
      </c>
      <c r="AE1047335" s="1" t="s">
        <v>62</v>
      </c>
      <c r="AG1047335" s="36" t="n">
        <v>0</v>
      </c>
      <c r="AH1047335" s="36" t="s">
        <v>66</v>
      </c>
      <c r="AI1047335" s="36" t="s">
        <v>67</v>
      </c>
      <c r="AJ1047335" s="36" t="n">
        <v>1</v>
      </c>
      <c r="AK1047335" s="36" t="n">
        <v>18</v>
      </c>
      <c r="AL1047335" s="36" t="n">
        <v>0</v>
      </c>
      <c r="AM1047335" s="36" t="n">
        <f aca="false">IF(OR(AN1047335="2022-2023",AN1047335=2022), 1, 0)</f>
        <v>1</v>
      </c>
      <c r="AN1047335" s="36" t="s">
        <v>68</v>
      </c>
      <c r="AO1047335" s="36" t="n">
        <f aca="false">VLOOKUP($I1047335,'[1]Price List, Weapons &amp; Items'!B$1:F$1048576,5,0)</f>
        <v>1</v>
      </c>
      <c r="AP1047335" s="36" t="n">
        <f aca="false">IF(AND(AO1047335=1,M1047335="undisclosed")=TRUE(),1,0)</f>
        <v>0</v>
      </c>
      <c r="AQ1047335" s="36" t="n">
        <f aca="false">IF(AND(AO1047335=1,N1047335="undisclosed")=TRUE(),1,0)</f>
        <v>1</v>
      </c>
      <c r="AR1047335" s="36" t="n">
        <f aca="false">IFERROR(IF(SEARCH("ammuni",I1047335,1)&gt;0,1,0),0)</f>
        <v>0</v>
      </c>
      <c r="AS1047335" s="5" t="str">
        <f aca="false">VLOOKUP($I1047335,'[1]Price List, Weapons &amp; Items'!B$1:L$1048576,COLUMN('[1]Price List, Weapons &amp; Items'!$J$11)-1,0)</f>
        <v>Military media (incl. websites)</v>
      </c>
      <c r="AT1047335" s="5" t="str">
        <f aca="false">IF(I1047335=".",".",VLOOKUP($I1047335,'[1]Price List, Weapons &amp; Items'!B$1:J$1048576,3,0))</f>
        <v>Armored Utility Vehicle (AUV)</v>
      </c>
      <c r="AU1047335" s="13" t="str">
        <f aca="true">IF(AG1047335=1,(OFFSET(I1047335,0,0,COUNTIF(#REF!,A1047335),1)),"")</f>
        <v/>
      </c>
      <c r="AV1047335" s="5" t="n">
        <f aca="false">VLOOKUP($I1047335,'[1]Price List, Weapons &amp; Items'!B$1:L$1048576,COLUMN('[1]Price List, Weapons &amp; Items'!$L$11)-1,0)</f>
        <v>0</v>
      </c>
      <c r="AW1047335" s="5" t="n">
        <f aca="false">IF(U1047335="Yes",1,0)</f>
        <v>1</v>
      </c>
      <c r="AX1047335" s="5" t="n">
        <f aca="false">IF(D1047335="Military",IF(OR(IFERROR(SEARCH("equipment",E1047335,1),0)&gt;0,IFERROR(SEARCH("weapons",E1047335,1),0)&gt;0),1,0),0)</f>
        <v>1</v>
      </c>
      <c r="AY1047335" s="5" t="str">
        <f aca="false">IFERROR(IF(VALUE(TEXT(C1047335,"mm"))=IF(AK1047335&gt;12,AK1047335-12,AK1047335),".",IF(TEXT(C1047335,"mm")="01",".",1)),"Value is not in date format")</f>
        <v>.</v>
      </c>
      <c r="AZ1047335" s="5" t="str">
        <f aca="false">IF(AND(A1047335=A1047334,C1047335=C1047334)=TRUE(),IF(F1047335=F1047334,".","1"),".")</f>
        <v>.</v>
      </c>
      <c r="BA1047335" s="5" t="str">
        <f aca="false">IF(AND(_xlfn.ISFORMULA(R1047335),_xlfn.ISFORMULA(S1047335),_xlfn.ISFORMULA(T1047335))=TRUE(),".",1)</f>
        <v>.</v>
      </c>
      <c r="BB1047335" s="5" t="str">
        <f aca="false">IF(T1047335&lt;&gt;".",IF(T1047335&gt;S1047335,1,"."),".")</f>
        <v>.</v>
      </c>
      <c r="BC1047335" s="5" t="n">
        <f aca="false">IFERROR(VLOOKUP(B1047335,'[1]Share, Heavy Weapons to Ukraine'!B$1:AA$1048576,COLUMN('[1]Share, Heavy Weapons to Ukraine'!C1047344)-1,0),0)</f>
        <v>1</v>
      </c>
      <c r="BD1047335" s="5" t="n">
        <f aca="false">VLOOKUP(Sheet1!B1047335,'[1]Country Summary (€)'!B$1:F$1048576,COLUMN('[1]Country Summary (€)'!C1047345)-1,FALSE())</f>
        <v>0</v>
      </c>
      <c r="BE1047335" s="5" t="str">
        <f aca="false">IF(AND(AG1047335=1,D1047335="Military",H1047335&lt;&gt;"Not given")=TRUE(),IF(SUMIFS(#REF!,#REF!,A1047335)&gt;0,ABS((SUMIFS(#REF!,#REF!,A1047335)/VLOOKUP("USD",'[1]Exchange Rates'!B$1:C$1048576,2,0)))/S1047335,"."),".")</f>
        <v>.</v>
      </c>
      <c r="BF1047335" s="1" t="str">
        <f aca="false">IF(AND(AG1047335=1,D1047335="Military",H1047335&lt;&gt;"Not given")=TRUE(),IF(SUMIFS(#REF!,#REF!,A1047335)&gt;0,IF((ABS((SUMIFS(#REF!,#REF!,A1047335)/VLOOKUP("USD",'[1]Exchange Rates'!B$1:C$1048576,2,0)))/S1047335)&gt;1,(SUMIFS(#REF!,#REF!,A1047335)-S1047335)/S1047335,(S1047335-SUMIFS(#REF!,#REF!,A1047335))/SUMIFS(#REF!,#REF!,A1047335)),"."),".")</f>
        <v>.</v>
      </c>
    </row>
    <row r="1047336" customFormat="false" ht="15.75" hidden="false" customHeight="true" outlineLevel="0" collapsed="false">
      <c r="A1047336" s="37" t="s">
        <v>479</v>
      </c>
      <c r="B1047336" s="37" t="s">
        <v>57</v>
      </c>
      <c r="C1047336" s="38" t="n">
        <v>45104</v>
      </c>
      <c r="D1047336" s="37" t="s">
        <v>105</v>
      </c>
      <c r="E1047336" s="37" t="s">
        <v>370</v>
      </c>
      <c r="F1047336" s="37" t="s">
        <v>543</v>
      </c>
      <c r="G1047336" s="5" t="s">
        <v>61</v>
      </c>
      <c r="H1047336" s="53" t="n">
        <v>500000000</v>
      </c>
      <c r="I1047336" s="1" t="s">
        <v>157</v>
      </c>
      <c r="J1047336" s="7" t="str">
        <f aca="false">VLOOKUP($I1047336,'[1]Price List, Weapons &amp; Items'!B$1:C$1048576,2,0)</f>
        <v>Portable defence system</v>
      </c>
      <c r="K1047336" s="7" t="str">
        <f aca="false">IF(I1047336=".",I1047336,VLOOKUP($I1047336,'[1]Price List, Weapons &amp; Items'!B$1:D$1048576,3,0))</f>
        <v>Light Anti-armor Weapon (LAW)</v>
      </c>
      <c r="M1047336" s="9" t="n">
        <v>25000</v>
      </c>
      <c r="N1047336" s="9" t="s">
        <v>166</v>
      </c>
      <c r="O1047336" s="9" t="n">
        <f aca="false">VLOOKUP($I1047336,'[1]Price List, Weapons &amp; Items'!B$1:G$1048576,6,0)</f>
        <v>78000</v>
      </c>
      <c r="P1047336" s="6" t="str">
        <f aca="false">IF(TYPE(M1047336)=1,IF(TYPE(O1047336)=1,M1047336*O1047336,"No price"),".")</f>
        <v>No price</v>
      </c>
      <c r="Q1047336" s="6" t="str">
        <f aca="false">IF(TYPE(N1047336)=1,IF(TYPE(O1047336)=1,N1047336*O1047336,"No price"),".")</f>
        <v>.</v>
      </c>
      <c r="R1047336" s="6" t="str">
        <f aca="false">IF(AG1047336=1,IF(H1047336&lt;&gt;"Not given",H1047336,IF(TYPE(H1047336)=2,IF(SUMIFS(#REF!,#REF!,A1047336)&gt;0,SUMIFS(#REF!,#REF!,A1047336),"."),"Format error")),"")</f>
        <v/>
      </c>
      <c r="S1047336" s="6" t="str">
        <f aca="false">IF(AND(AG1047336=1,R1047336&lt;&gt;".")=TRUE(),R1047336/VLOOKUP(G1047336,'[1]Exchange Rates'!B$1:C$1048576,2,0),IF(R1047336=".",".",""))</f>
        <v/>
      </c>
      <c r="T1047336" s="6" t="str">
        <f aca="false">IF(AG1047336=1,IF(AI1047336="Value is not given at all",".",IF(AI1047336="Value is given by the source",S1047336,IF(AI1047336="Value is calculated with prices",(IF(SUMIFS(#REF!,#REF!,A1047336)&gt;0,SUMIFS(#REF!,#REF!,A1047336),"."))/VLOOKUP("USD",'[1]Exchange Rates'!B$1:C$1048576,2,0),"Error with coding"))),"")</f>
        <v/>
      </c>
      <c r="U1047336" s="5" t="s">
        <v>63</v>
      </c>
      <c r="V1047336" s="87" t="s">
        <v>545</v>
      </c>
      <c r="W1047336" s="48" t="s">
        <v>541</v>
      </c>
      <c r="X1047336" s="44" t="s">
        <v>546</v>
      </c>
      <c r="Y1047336" s="33" t="s">
        <v>62</v>
      </c>
      <c r="Z1047336" s="5" t="n">
        <v>0</v>
      </c>
      <c r="AA1047336" s="5" t="n">
        <v>1</v>
      </c>
      <c r="AB1047336" s="5" t="n">
        <f aca="false">IF(AND(D1047336="Humanitarian", AE1047336&lt;&gt;"."), 1, 0)</f>
        <v>0</v>
      </c>
      <c r="AC1047336" s="5" t="n">
        <f aca="false">IF(OR(M1047336="undisclosed", M1047336="."), 0, IF(M1047336=N1047336, 1, 0))</f>
        <v>0</v>
      </c>
      <c r="AD1047336" s="5" t="n">
        <v>0</v>
      </c>
      <c r="AE1047336" s="1" t="s">
        <v>62</v>
      </c>
      <c r="AG1047336" s="36" t="n">
        <v>0</v>
      </c>
      <c r="AH1047336" s="36" t="s">
        <v>66</v>
      </c>
      <c r="AI1047336" s="36" t="s">
        <v>67</v>
      </c>
      <c r="AJ1047336" s="36" t="n">
        <v>1</v>
      </c>
      <c r="AK1047336" s="36" t="n">
        <v>18</v>
      </c>
      <c r="AL1047336" s="36" t="n">
        <v>0</v>
      </c>
      <c r="AM1047336" s="36" t="n">
        <f aca="false">IF(OR(AN1047336="2022-2023",AN1047336=2022), 1, 0)</f>
        <v>1</v>
      </c>
      <c r="AN1047336" s="36" t="s">
        <v>68</v>
      </c>
      <c r="AO1047336" s="36" t="n">
        <f aca="false">VLOOKUP($I1047336,'[1]Price List, Weapons &amp; Items'!B$1:F$1048576,5,0)</f>
        <v>0</v>
      </c>
      <c r="AP1047336" s="36" t="n">
        <f aca="false">IF(AND(AO1047336=1,M1047336="undisclosed")=TRUE(),1,0)</f>
        <v>0</v>
      </c>
      <c r="AQ1047336" s="36" t="n">
        <f aca="false">IF(AND(AO1047336=1,N1047336="undisclosed")=TRUE(),1,0)</f>
        <v>0</v>
      </c>
      <c r="AR1047336" s="36" t="n">
        <f aca="false">IFERROR(IF(SEARCH("ammuni",I1047336,1)&gt;0,1,0),0)</f>
        <v>0</v>
      </c>
      <c r="AS1047336" s="5" t="str">
        <f aca="false">VLOOKUP($I1047336,'[1]Price List, Weapons &amp; Items'!B$1:L$1048576,COLUMN('[1]Price List, Weapons &amp; Items'!$J$11)-1,0)</f>
        <v>Military media (incl. websites)</v>
      </c>
      <c r="AT1047336" s="5" t="str">
        <f aca="false">IF(I1047336=".",".",VLOOKUP($I1047336,'[1]Price List, Weapons &amp; Items'!B$1:J$1048576,3,0))</f>
        <v>Light Anti-armor Weapon (LAW)</v>
      </c>
      <c r="AU1047336" s="13" t="str">
        <f aca="true">IF(AG1047336=1,(OFFSET(I1047336,0,0,COUNTIF(#REF!,A1047336),1)),"")</f>
        <v/>
      </c>
      <c r="AV1047336" s="5" t="n">
        <f aca="false">VLOOKUP($I1047336,'[1]Price List, Weapons &amp; Items'!B$1:L$1048576,COLUMN('[1]Price List, Weapons &amp; Items'!$L$11)-1,0)</f>
        <v>0</v>
      </c>
      <c r="AW1047336" s="5" t="n">
        <f aca="false">IF(U1047336="Yes",1,0)</f>
        <v>1</v>
      </c>
      <c r="AX1047336" s="5" t="n">
        <f aca="false">IF(D1047336="Military",IF(OR(IFERROR(SEARCH("equipment",E1047336,1),0)&gt;0,IFERROR(SEARCH("weapons",E1047336,1),0)&gt;0),1,0),0)</f>
        <v>1</v>
      </c>
      <c r="AY1047336" s="5" t="str">
        <f aca="false">IFERROR(IF(VALUE(TEXT(C1047336,"mm"))=IF(AK1047336&gt;12,AK1047336-12,AK1047336),".",IF(TEXT(C1047336,"mm")="01",".",1)),"Value is not in date format")</f>
        <v>.</v>
      </c>
      <c r="AZ1047336" s="5" t="str">
        <f aca="false">IF(AND(A1047336=A1047335,C1047336=C1047335)=TRUE(),IF(F1047336=F1047335,".","1"),".")</f>
        <v>.</v>
      </c>
      <c r="BA1047336" s="5" t="str">
        <f aca="false">IF(AND(_xlfn.ISFORMULA(R1047336),_xlfn.ISFORMULA(S1047336),_xlfn.ISFORMULA(T1047336))=TRUE(),".",1)</f>
        <v>.</v>
      </c>
      <c r="BB1047336" s="5" t="str">
        <f aca="false">IF(T1047336&lt;&gt;".",IF(T1047336&gt;S1047336,1,"."),".")</f>
        <v>.</v>
      </c>
      <c r="BC1047336" s="5" t="n">
        <f aca="false">IFERROR(VLOOKUP(B1047336,'[1]Share, Heavy Weapons to Ukraine'!B$1:AA$1048576,COLUMN('[1]Share, Heavy Weapons to Ukraine'!C1047345)-1,0),0)</f>
        <v>1</v>
      </c>
      <c r="BD1047336" s="5" t="n">
        <f aca="false">VLOOKUP(Sheet1!B1047336,'[1]Country Summary (€)'!B$1:F$1048576,COLUMN('[1]Country Summary (€)'!C1047346)-1,FALSE())</f>
        <v>0</v>
      </c>
      <c r="BE1047336" s="5" t="str">
        <f aca="false">IF(AND(AG1047336=1,D1047336="Military",H1047336&lt;&gt;"Not given")=TRUE(),IF(SUMIFS(#REF!,#REF!,A1047336)&gt;0,ABS((SUMIFS(#REF!,#REF!,A1047336)/VLOOKUP("USD",'[1]Exchange Rates'!B$1:C$1048576,2,0)))/S1047336,"."),".")</f>
        <v>.</v>
      </c>
      <c r="BF1047336" s="1" t="str">
        <f aca="false">IF(AND(AG1047336=1,D1047336="Military",H1047336&lt;&gt;"Not given")=TRUE(),IF(SUMIFS(#REF!,#REF!,A1047336)&gt;0,IF((ABS((SUMIFS(#REF!,#REF!,A1047336)/VLOOKUP("USD",'[1]Exchange Rates'!B$1:C$1048576,2,0)))/S1047336)&gt;1,(SUMIFS(#REF!,#REF!,A1047336)-S1047336)/S1047336,(S1047336-SUMIFS(#REF!,#REF!,A1047336))/SUMIFS(#REF!,#REF!,A1047336)),"."),".")</f>
        <v>.</v>
      </c>
    </row>
    <row r="1047337" customFormat="false" ht="15.75" hidden="false" customHeight="true" outlineLevel="0" collapsed="false">
      <c r="A1047337" s="37" t="s">
        <v>479</v>
      </c>
      <c r="B1047337" s="37" t="s">
        <v>57</v>
      </c>
      <c r="C1047337" s="38" t="n">
        <v>45104</v>
      </c>
      <c r="D1047337" s="37" t="s">
        <v>105</v>
      </c>
      <c r="E1047337" s="37" t="s">
        <v>370</v>
      </c>
      <c r="F1047337" s="37" t="s">
        <v>543</v>
      </c>
      <c r="G1047337" s="5" t="s">
        <v>61</v>
      </c>
      <c r="H1047337" s="53" t="n">
        <v>500000000</v>
      </c>
      <c r="I1047337" s="1" t="s">
        <v>476</v>
      </c>
      <c r="J1047337" s="7" t="str">
        <f aca="false">VLOOKUP($I1047337,'[1]Price List, Weapons &amp; Items'!B$1:C$1048576,2,0)</f>
        <v>Ammunition for heavy weapon</v>
      </c>
      <c r="K1047337" s="7" t="str">
        <f aca="false">IF(I1047337=".",I1047337,VLOOKUP($I1047337,'[1]Price List, Weapons &amp; Items'!B$1:D$1048576,3,0))</f>
        <v>Surface-to-air missile (SAM)</v>
      </c>
      <c r="M1047337" s="9" t="s">
        <v>166</v>
      </c>
      <c r="N1047337" s="9" t="s">
        <v>166</v>
      </c>
      <c r="O1047337" s="9" t="n">
        <f aca="false">VLOOKUP($I1047337,'[1]Price List, Weapons &amp; Items'!B$1:G$1048576,6,0)</f>
        <v>3000000</v>
      </c>
      <c r="P1047337" s="6" t="str">
        <f aca="false">IF(TYPE(M1047337)=1,IF(TYPE(O1047337)=1,M1047337*O1047337,"No price"),".")</f>
        <v>.</v>
      </c>
      <c r="Q1047337" s="6" t="str">
        <f aca="false">IF(TYPE(N1047337)=1,IF(TYPE(O1047337)=1,N1047337*O1047337,"No price"),".")</f>
        <v>.</v>
      </c>
      <c r="R1047337" s="6" t="str">
        <f aca="false">IF(AG1047337=1,IF(H1047337&lt;&gt;"Not given",H1047337,IF(TYPE(H1047337)=2,IF(SUMIFS(#REF!,#REF!,A1047337)&gt;0,SUMIFS(#REF!,#REF!,A1047337),"."),"Format error")),"")</f>
        <v/>
      </c>
      <c r="S1047337" s="6" t="str">
        <f aca="false">IF(AND(AG1047337=1,R1047337&lt;&gt;".")=TRUE(),R1047337/VLOOKUP(G1047337,'[1]Exchange Rates'!B$1:C$1048576,2,0),IF(R1047337=".",".",""))</f>
        <v/>
      </c>
      <c r="T1047337" s="6" t="str">
        <f aca="false">IF(AG1047337=1,IF(AI1047337="Value is not given at all",".",IF(AI1047337="Value is given by the source",S1047337,IF(AI1047337="Value is calculated with prices",(IF(SUMIFS(#REF!,#REF!,A1047337)&gt;0,SUMIFS(#REF!,#REF!,A1047337),"."))/VLOOKUP("USD",'[1]Exchange Rates'!B$1:C$1048576,2,0),"Error with coding"))),"")</f>
        <v/>
      </c>
      <c r="U1047337" s="5" t="s">
        <v>63</v>
      </c>
      <c r="V1047337" s="87" t="s">
        <v>545</v>
      </c>
      <c r="W1047337" s="48" t="s">
        <v>541</v>
      </c>
      <c r="X1047337" s="44" t="s">
        <v>546</v>
      </c>
      <c r="Y1047337" s="33" t="s">
        <v>62</v>
      </c>
      <c r="Z1047337" s="5" t="n">
        <v>0</v>
      </c>
      <c r="AA1047337" s="5" t="n">
        <v>1</v>
      </c>
      <c r="AB1047337" s="5" t="n">
        <f aca="false">IF(AND(D1047337="Humanitarian", AE1047337&lt;&gt;"."), 1, 0)</f>
        <v>0</v>
      </c>
      <c r="AC1047337" s="5" t="n">
        <f aca="false">IF(OR(M1047337="undisclosed", M1047337="."), 0, IF(M1047337=N1047337, 1, 0))</f>
        <v>0</v>
      </c>
      <c r="AD1047337" s="5" t="n">
        <v>0</v>
      </c>
      <c r="AE1047337" s="1" t="s">
        <v>62</v>
      </c>
      <c r="AG1047337" s="36" t="n">
        <v>0</v>
      </c>
      <c r="AH1047337" s="36" t="s">
        <v>66</v>
      </c>
      <c r="AI1047337" s="36" t="s">
        <v>67</v>
      </c>
      <c r="AJ1047337" s="36" t="n">
        <v>1</v>
      </c>
      <c r="AK1047337" s="36" t="n">
        <v>18</v>
      </c>
      <c r="AL1047337" s="36" t="n">
        <v>0</v>
      </c>
      <c r="AM1047337" s="36" t="n">
        <f aca="false">IF(OR(AN1047337="2022-2023",AN1047337=2022), 1, 0)</f>
        <v>1</v>
      </c>
      <c r="AN1047337" s="36" t="s">
        <v>68</v>
      </c>
      <c r="AO1047337" s="36" t="n">
        <f aca="false">VLOOKUP($I1047337,'[1]Price List, Weapons &amp; Items'!B$1:F$1048576,5,0)</f>
        <v>0</v>
      </c>
      <c r="AP1047337" s="36" t="n">
        <f aca="false">IF(AND(AO1047337=1,M1047337="undisclosed")=TRUE(),1,0)</f>
        <v>0</v>
      </c>
      <c r="AQ1047337" s="36" t="n">
        <f aca="false">IF(AND(AO1047337=1,N1047337="undisclosed")=TRUE(),1,0)</f>
        <v>0</v>
      </c>
      <c r="AR1047337" s="36" t="n">
        <f aca="false">IFERROR(IF(SEARCH("ammuni",I1047337,1)&gt;0,1,0),0)</f>
        <v>0</v>
      </c>
      <c r="AS1047337" s="5" t="str">
        <f aca="false">VLOOKUP($I1047337,'[1]Price List, Weapons &amp; Items'!B$1:L$1048576,COLUMN('[1]Price List, Weapons &amp; Items'!$J$11)-1,0)</f>
        <v>Media reports (incl. social media)</v>
      </c>
      <c r="AT1047337" s="5" t="str">
        <f aca="false">IF(I1047337=".",".",VLOOKUP($I1047337,'[1]Price List, Weapons &amp; Items'!B$1:J$1048576,3,0))</f>
        <v>Surface-to-air missile (SAM)</v>
      </c>
      <c r="AU1047337" s="13" t="str">
        <f aca="true">IF(AG1047337=1,(OFFSET(I1047337,0,0,COUNTIF(#REF!,A1047337),1)),"")</f>
        <v/>
      </c>
      <c r="AV1047337" s="5" t="str">
        <f aca="false">VLOOKUP($I1047337,'[1]Price List, Weapons &amp; Items'!B$1:L$1048576,COLUMN('[1]Price List, Weapons &amp; Items'!$L$11)-1,0)</f>
        <v>no price, 0 count</v>
      </c>
      <c r="AW1047337" s="5" t="n">
        <f aca="false">IF(U1047337="Yes",1,0)</f>
        <v>1</v>
      </c>
      <c r="AX1047337" s="5" t="n">
        <f aca="false">IF(D1047337="Military",IF(OR(IFERROR(SEARCH("equipment",E1047337,1),0)&gt;0,IFERROR(SEARCH("weapons",E1047337,1),0)&gt;0),1,0),0)</f>
        <v>1</v>
      </c>
      <c r="AY1047337" s="5" t="str">
        <f aca="false">IFERROR(IF(VALUE(TEXT(C1047337,"mm"))=IF(AK1047337&gt;12,AK1047337-12,AK1047337),".",IF(TEXT(C1047337,"mm")="01",".",1)),"Value is not in date format")</f>
        <v>.</v>
      </c>
      <c r="AZ1047337" s="5" t="str">
        <f aca="false">IF(AND(A1047337=A1047336,C1047337=C1047336)=TRUE(),IF(F1047337=F1047336,".","1"),".")</f>
        <v>.</v>
      </c>
      <c r="BA1047337" s="5" t="str">
        <f aca="false">IF(AND(_xlfn.ISFORMULA(R1047337),_xlfn.ISFORMULA(S1047337),_xlfn.ISFORMULA(T1047337))=TRUE(),".",1)</f>
        <v>.</v>
      </c>
      <c r="BB1047337" s="5" t="str">
        <f aca="false">IF(T1047337&lt;&gt;".",IF(T1047337&gt;S1047337,1,"."),".")</f>
        <v>.</v>
      </c>
      <c r="BC1047337" s="5" t="n">
        <f aca="false">IFERROR(VLOOKUP(B1047337,'[1]Share, Heavy Weapons to Ukraine'!B$1:AA$1048576,COLUMN('[1]Share, Heavy Weapons to Ukraine'!C1047346)-1,0),0)</f>
        <v>1</v>
      </c>
      <c r="BD1047337" s="5" t="n">
        <f aca="false">VLOOKUP(Sheet1!B1047337,'[1]Country Summary (€)'!B$1:F$1048576,COLUMN('[1]Country Summary (€)'!C1047347)-1,FALSE())</f>
        <v>0</v>
      </c>
      <c r="BE1047337" s="5" t="str">
        <f aca="false">IF(AND(AG1047337=1,D1047337="Military",H1047337&lt;&gt;"Not given")=TRUE(),IF(SUMIFS(#REF!,#REF!,A1047337)&gt;0,ABS((SUMIFS(#REF!,#REF!,A1047337)/VLOOKUP("USD",'[1]Exchange Rates'!B$1:C$1048576,2,0)))/S1047337,"."),".")</f>
        <v>.</v>
      </c>
      <c r="BF1047337" s="1" t="str">
        <f aca="false">IF(AND(AG1047337=1,D1047337="Military",H1047337&lt;&gt;"Not given")=TRUE(),IF(SUMIFS(#REF!,#REF!,A1047337)&gt;0,IF((ABS((SUMIFS(#REF!,#REF!,A1047337)/VLOOKUP("USD",'[1]Exchange Rates'!B$1:C$1048576,2,0)))/S1047337)&gt;1,(SUMIFS(#REF!,#REF!,A1047337)-S1047337)/S1047337,(S1047337-SUMIFS(#REF!,#REF!,A1047337))/SUMIFS(#REF!,#REF!,A1047337)),"."),".")</f>
        <v>.</v>
      </c>
    </row>
    <row r="1047338" customFormat="false" ht="15.75" hidden="false" customHeight="true" outlineLevel="0" collapsed="false">
      <c r="A1047338" s="37" t="s">
        <v>479</v>
      </c>
      <c r="B1047338" s="37" t="s">
        <v>57</v>
      </c>
      <c r="C1047338" s="38" t="n">
        <v>45104</v>
      </c>
      <c r="D1047338" s="37" t="s">
        <v>105</v>
      </c>
      <c r="E1047338" s="37" t="s">
        <v>370</v>
      </c>
      <c r="F1047338" s="37" t="s">
        <v>543</v>
      </c>
      <c r="G1047338" s="5" t="s">
        <v>61</v>
      </c>
      <c r="H1047338" s="53" t="n">
        <v>500000000</v>
      </c>
      <c r="I1047338" s="1" t="s">
        <v>494</v>
      </c>
      <c r="J1047338" s="7" t="str">
        <f aca="false">VLOOKUP($I1047338,'[1]Price List, Weapons &amp; Items'!B$1:C$1048576,2,0)</f>
        <v>Ammunition for heavy weapon</v>
      </c>
      <c r="K1047338" s="7" t="str">
        <f aca="false">IF(I1047338=".",I1047338,VLOOKUP($I1047338,'[1]Price List, Weapons &amp; Items'!B$1:D$1048576,3,0))</f>
        <v>227mm MLRS ammunition</v>
      </c>
      <c r="M1047338" s="9" t="s">
        <v>166</v>
      </c>
      <c r="N1047338" s="9" t="s">
        <v>166</v>
      </c>
      <c r="O1047338" s="9" t="n">
        <f aca="false">VLOOKUP($I1047338,'[1]Price List, Weapons &amp; Items'!B$1:G$1048576,6,0)</f>
        <v>150000</v>
      </c>
      <c r="P1047338" s="6" t="str">
        <f aca="false">IF(TYPE(M1047338)=1,IF(TYPE(O1047338)=1,M1047338*O1047338,"No price"),".")</f>
        <v>.</v>
      </c>
      <c r="Q1047338" s="6" t="str">
        <f aca="false">IF(TYPE(N1047338)=1,IF(TYPE(O1047338)=1,N1047338*O1047338,"No price"),".")</f>
        <v>.</v>
      </c>
      <c r="R1047338" s="6" t="str">
        <f aca="false">IF(AG1047338=1,IF(H1047338&lt;&gt;"Not given",H1047338,IF(TYPE(H1047338)=2,IF(SUMIFS(#REF!,#REF!,A1047338)&gt;0,SUMIFS(#REF!,#REF!,A1047338),"."),"Format error")),"")</f>
        <v/>
      </c>
      <c r="S1047338" s="6" t="str">
        <f aca="false">IF(AND(AG1047338=1,R1047338&lt;&gt;".")=TRUE(),R1047338/VLOOKUP(G1047338,'[1]Exchange Rates'!B$1:C$1048576,2,0),IF(R1047338=".",".",""))</f>
        <v/>
      </c>
      <c r="T1047338" s="6" t="str">
        <f aca="false">IF(AG1047338=1,IF(AI1047338="Value is not given at all",".",IF(AI1047338="Value is given by the source",S1047338,IF(AI1047338="Value is calculated with prices",(IF(SUMIFS(#REF!,#REF!,A1047338)&gt;0,SUMIFS(#REF!,#REF!,A1047338),"."))/VLOOKUP("USD",'[1]Exchange Rates'!B$1:C$1048576,2,0),"Error with coding"))),"")</f>
        <v/>
      </c>
      <c r="U1047338" s="5" t="s">
        <v>63</v>
      </c>
      <c r="V1047338" s="87" t="s">
        <v>545</v>
      </c>
      <c r="W1047338" s="48" t="s">
        <v>541</v>
      </c>
      <c r="X1047338" s="44" t="s">
        <v>546</v>
      </c>
      <c r="Y1047338" s="33" t="s">
        <v>62</v>
      </c>
      <c r="Z1047338" s="5" t="n">
        <v>0</v>
      </c>
      <c r="AA1047338" s="5" t="n">
        <v>1</v>
      </c>
      <c r="AB1047338" s="5" t="n">
        <f aca="false">IF(AND(D1047338="Humanitarian", AE1047338&lt;&gt;"."), 1, 0)</f>
        <v>0</v>
      </c>
      <c r="AC1047338" s="5" t="n">
        <f aca="false">IF(OR(M1047338="undisclosed", M1047338="."), 0, IF(M1047338=N1047338, 1, 0))</f>
        <v>0</v>
      </c>
      <c r="AD1047338" s="5" t="n">
        <v>0</v>
      </c>
      <c r="AE1047338" s="1" t="s">
        <v>62</v>
      </c>
      <c r="AG1047338" s="36" t="n">
        <v>0</v>
      </c>
      <c r="AH1047338" s="36" t="s">
        <v>66</v>
      </c>
      <c r="AI1047338" s="36" t="s">
        <v>67</v>
      </c>
      <c r="AJ1047338" s="36" t="n">
        <v>1</v>
      </c>
      <c r="AK1047338" s="36" t="n">
        <v>18</v>
      </c>
      <c r="AL1047338" s="36" t="n">
        <v>0</v>
      </c>
      <c r="AM1047338" s="36" t="n">
        <f aca="false">IF(OR(AN1047338="2022-2023",AN1047338=2022), 1, 0)</f>
        <v>1</v>
      </c>
      <c r="AN1047338" s="36" t="s">
        <v>68</v>
      </c>
      <c r="AO1047338" s="36" t="n">
        <f aca="false">VLOOKUP($I1047338,'[1]Price List, Weapons &amp; Items'!B$1:F$1048576,5,0)</f>
        <v>1</v>
      </c>
      <c r="AP1047338" s="36" t="n">
        <f aca="false">IF(AND(AO1047338=1,M1047338="undisclosed")=TRUE(),1,0)</f>
        <v>1</v>
      </c>
      <c r="AQ1047338" s="36" t="n">
        <f aca="false">IF(AND(AO1047338=1,N1047338="undisclosed")=TRUE(),1,0)</f>
        <v>1</v>
      </c>
      <c r="AR1047338" s="36" t="n">
        <f aca="false">IFERROR(IF(SEARCH("ammuni",I1047338,1)&gt;0,1,0),0)</f>
        <v>1</v>
      </c>
      <c r="AS1047338" s="5" t="str">
        <f aca="false">VLOOKUP($I1047338,'[1]Price List, Weapons &amp; Items'!B$1:L$1048576,COLUMN('[1]Price List, Weapons &amp; Items'!$J$11)-1,0)</f>
        <v>Media reports (incl. social media)</v>
      </c>
      <c r="AT1047338" s="5" t="str">
        <f aca="false">IF(I1047338=".",".",VLOOKUP($I1047338,'[1]Price List, Weapons &amp; Items'!B$1:J$1048576,3,0))</f>
        <v>227mm MLRS ammunition</v>
      </c>
      <c r="AU1047338" s="13" t="str">
        <f aca="true">IF(AG1047338=1,(OFFSET(I1047338,0,0,COUNTIF(#REF!,A1047338),1)),"")</f>
        <v/>
      </c>
      <c r="AV1047338" s="5" t="str">
        <f aca="false">VLOOKUP($I1047338,'[1]Price List, Weapons &amp; Items'!B$1:L$1048576,COLUMN('[1]Price List, Weapons &amp; Items'!$L$11)-1,0)</f>
        <v>no price, 0 count</v>
      </c>
      <c r="AW1047338" s="5" t="n">
        <f aca="false">IF(U1047338="Yes",1,0)</f>
        <v>1</v>
      </c>
      <c r="AX1047338" s="5" t="n">
        <f aca="false">IF(D1047338="Military",IF(OR(IFERROR(SEARCH("equipment",E1047338,1),0)&gt;0,IFERROR(SEARCH("weapons",E1047338,1),0)&gt;0),1,0),0)</f>
        <v>1</v>
      </c>
      <c r="AY1047338" s="5" t="str">
        <f aca="false">IFERROR(IF(VALUE(TEXT(C1047338,"mm"))=IF(AK1047338&gt;12,AK1047338-12,AK1047338),".",IF(TEXT(C1047338,"mm")="01",".",1)),"Value is not in date format")</f>
        <v>.</v>
      </c>
      <c r="AZ1047338" s="5" t="str">
        <f aca="false">IF(AND(A1047338=A1047337,C1047338=C1047337)=TRUE(),IF(F1047338=F1047337,".","1"),".")</f>
        <v>.</v>
      </c>
      <c r="BA1047338" s="5" t="str">
        <f aca="false">IF(AND(_xlfn.ISFORMULA(R1047338),_xlfn.ISFORMULA(S1047338),_xlfn.ISFORMULA(T1047338))=TRUE(),".",1)</f>
        <v>.</v>
      </c>
      <c r="BB1047338" s="5" t="str">
        <f aca="false">IF(T1047338&lt;&gt;".",IF(T1047338&gt;S1047338,1,"."),".")</f>
        <v>.</v>
      </c>
      <c r="BC1047338" s="5" t="n">
        <f aca="false">IFERROR(VLOOKUP(B1047338,'[1]Share, Heavy Weapons to Ukraine'!B$1:AA$1048576,COLUMN('[1]Share, Heavy Weapons to Ukraine'!C1047347)-1,0),0)</f>
        <v>1</v>
      </c>
      <c r="BD1047338" s="5" t="n">
        <f aca="false">VLOOKUP(Sheet1!B1047338,'[1]Country Summary (€)'!B$1:F$1048576,COLUMN('[1]Country Summary (€)'!C1047348)-1,FALSE())</f>
        <v>0</v>
      </c>
      <c r="BE1047338" s="5" t="str">
        <f aca="false">IF(AND(AG1047338=1,D1047338="Military",H1047338&lt;&gt;"Not given")=TRUE(),IF(SUMIFS(#REF!,#REF!,A1047338)&gt;0,ABS((SUMIFS(#REF!,#REF!,A1047338)/VLOOKUP("USD",'[1]Exchange Rates'!B$1:C$1048576,2,0)))/S1047338,"."),".")</f>
        <v>.</v>
      </c>
      <c r="BF1047338" s="1" t="str">
        <f aca="false">IF(AND(AG1047338=1,D1047338="Military",H1047338&lt;&gt;"Not given")=TRUE(),IF(SUMIFS(#REF!,#REF!,A1047338)&gt;0,IF((ABS((SUMIFS(#REF!,#REF!,A1047338)/VLOOKUP("USD",'[1]Exchange Rates'!B$1:C$1048576,2,0)))/S1047338)&gt;1,(SUMIFS(#REF!,#REF!,A1047338)-S1047338)/S1047338,(S1047338-SUMIFS(#REF!,#REF!,A1047338))/SUMIFS(#REF!,#REF!,A1047338)),"."),".")</f>
        <v>.</v>
      </c>
    </row>
    <row r="1047339" customFormat="false" ht="15.75" hidden="false" customHeight="true" outlineLevel="0" collapsed="false">
      <c r="A1047339" s="37" t="s">
        <v>479</v>
      </c>
      <c r="B1047339" s="37" t="s">
        <v>57</v>
      </c>
      <c r="C1047339" s="38" t="n">
        <v>45114</v>
      </c>
      <c r="D1047339" s="37" t="s">
        <v>105</v>
      </c>
      <c r="E1047339" s="37" t="s">
        <v>370</v>
      </c>
      <c r="F1047339" s="37" t="s">
        <v>547</v>
      </c>
      <c r="G1047339" s="5" t="s">
        <v>61</v>
      </c>
      <c r="H1047339" s="53" t="n">
        <v>800000000</v>
      </c>
      <c r="I1047339" s="37" t="s">
        <v>476</v>
      </c>
      <c r="J1047339" s="7" t="str">
        <f aca="false">VLOOKUP($I1047339,'[1]Price List, Weapons &amp; Items'!B$1:C$1048576,2,0)</f>
        <v>Ammunition for heavy weapon</v>
      </c>
      <c r="K1047339" s="7" t="str">
        <f aca="false">IF(I1047339=".",I1047339,VLOOKUP($I1047339,'[1]Price List, Weapons &amp; Items'!B$1:D$1048576,3,0))</f>
        <v>Surface-to-air missile (SAM)</v>
      </c>
      <c r="M1047339" s="9" t="s">
        <v>166</v>
      </c>
      <c r="N1047339" s="9" t="s">
        <v>166</v>
      </c>
      <c r="O1047339" s="9" t="n">
        <f aca="false">VLOOKUP($I1047339,'[1]Price List, Weapons &amp; Items'!B$1:G$1048576,6,0)</f>
        <v>3000000</v>
      </c>
      <c r="P1047339" s="6" t="str">
        <f aca="false">IF(TYPE(M1047339)=1,IF(TYPE(O1047339)=1,M1047339*O1047339,"No price"),".")</f>
        <v>.</v>
      </c>
      <c r="Q1047339" s="6" t="str">
        <f aca="false">IF(TYPE(N1047339)=1,IF(TYPE(O1047339)=1,N1047339*O1047339,"No price"),".")</f>
        <v>.</v>
      </c>
      <c r="R1047339" s="6" t="str">
        <f aca="false">IF(AG1047339=1,IF(H1047339&lt;&gt;"Not given",H1047339,IF(TYPE(H1047339)=2,IF(SUMIFS(#REF!,#REF!,A1047339)&gt;0,SUMIFS(#REF!,#REF!,A1047339),"."),"Format error")),"")</f>
        <v/>
      </c>
      <c r="S1047339" s="6" t="str">
        <f aca="false">IF(AND(AG1047339=1,R1047339&lt;&gt;".")=TRUE(),R1047339/VLOOKUP(G1047339,'[1]Exchange Rates'!B$1:C$1048576,2,0),IF(R1047339=".",".",""))</f>
        <v/>
      </c>
      <c r="T1047339" s="6" t="str">
        <f aca="false">IF(AG1047339=1,IF(AI1047339="Value is not given at all",".",IF(AI1047339="Value is given by the source",S1047339,IF(AI1047339="Value is calculated with prices",(IF(SUMIFS(#REF!,#REF!,A1047339)&gt;0,SUMIFS(#REF!,#REF!,A1047339),"."))/VLOOKUP("USD",'[1]Exchange Rates'!B$1:C$1048576,2,0),"Error with coding"))),"")</f>
        <v/>
      </c>
      <c r="U1047339" s="5" t="s">
        <v>63</v>
      </c>
      <c r="V1047339" s="87" t="s">
        <v>548</v>
      </c>
      <c r="W1047339" s="48" t="s">
        <v>541</v>
      </c>
      <c r="X1047339" s="44" t="s">
        <v>549</v>
      </c>
      <c r="Y1047339" s="33" t="s">
        <v>62</v>
      </c>
      <c r="Z1047339" s="5" t="n">
        <v>0</v>
      </c>
      <c r="AA1047339" s="5" t="n">
        <v>1</v>
      </c>
      <c r="AB1047339" s="5" t="n">
        <f aca="false">IF(AND(D1047339="Humanitarian", AE1047339&lt;&gt;"."), 1, 0)</f>
        <v>0</v>
      </c>
      <c r="AC1047339" s="5" t="n">
        <f aca="false">IF(OR(M1047339="undisclosed", M1047339="."), 0, IF(M1047339=N1047339, 1, 0))</f>
        <v>0</v>
      </c>
      <c r="AD1047339" s="5" t="n">
        <v>0</v>
      </c>
      <c r="AE1047339" s="1" t="s">
        <v>62</v>
      </c>
      <c r="AG1047339" s="36" t="n">
        <v>0</v>
      </c>
      <c r="AH1047339" s="36" t="s">
        <v>66</v>
      </c>
      <c r="AI1047339" s="36" t="s">
        <v>67</v>
      </c>
      <c r="AJ1047339" s="36" t="n">
        <v>1</v>
      </c>
      <c r="AK1047339" s="36" t="n">
        <v>19</v>
      </c>
      <c r="AL1047339" s="36" t="n">
        <v>0</v>
      </c>
      <c r="AM1047339" s="36" t="n">
        <f aca="false">IF(OR(AN1047339="2022-2023",AN1047339=2022), 1, 0)</f>
        <v>1</v>
      </c>
      <c r="AN1047339" s="36" t="s">
        <v>68</v>
      </c>
      <c r="AO1047339" s="36" t="n">
        <f aca="false">VLOOKUP($I1047339,'[1]Price List, Weapons &amp; Items'!B$1:F$1048576,5,0)</f>
        <v>0</v>
      </c>
      <c r="AP1047339" s="36" t="n">
        <f aca="false">IF(AND(AO1047339=1,M1047339="undisclosed")=TRUE(),1,0)</f>
        <v>0</v>
      </c>
      <c r="AQ1047339" s="36" t="n">
        <f aca="false">IF(AND(AO1047339=1,N1047339="undisclosed")=TRUE(),1,0)</f>
        <v>0</v>
      </c>
      <c r="AR1047339" s="36" t="n">
        <f aca="false">IFERROR(IF(SEARCH("ammuni",I1047339,1)&gt;0,1,0),0)</f>
        <v>0</v>
      </c>
      <c r="AS1047339" s="5" t="str">
        <f aca="false">VLOOKUP($I1047339,'[1]Price List, Weapons &amp; Items'!B$1:L$1048576,COLUMN('[1]Price List, Weapons &amp; Items'!$J$11)-1,0)</f>
        <v>Media reports (incl. social media)</v>
      </c>
      <c r="AT1047339" s="5" t="str">
        <f aca="false">IF(I1047339=".",".",VLOOKUP($I1047339,'[1]Price List, Weapons &amp; Items'!B$1:J$1048576,3,0))</f>
        <v>Surface-to-air missile (SAM)</v>
      </c>
      <c r="AU1047339" s="13" t="str">
        <f aca="true">IF(AG1047339=1,(OFFSET(I1047339,0,0,COUNTIF(#REF!,A1047339),1)),"")</f>
        <v/>
      </c>
      <c r="AV1047339" s="5" t="str">
        <f aca="false">VLOOKUP($I1047339,'[1]Price List, Weapons &amp; Items'!B$1:L$1048576,COLUMN('[1]Price List, Weapons &amp; Items'!$L$11)-1,0)</f>
        <v>no price, 0 count</v>
      </c>
      <c r="AW1047339" s="5" t="n">
        <f aca="false">IF(U1047339="Yes",1,0)</f>
        <v>1</v>
      </c>
      <c r="AX1047339" s="5" t="n">
        <f aca="false">IF(D1047339="Military",IF(OR(IFERROR(SEARCH("equipment",E1047339,1),0)&gt;0,IFERROR(SEARCH("weapons",E1047339,1),0)&gt;0),1,0),0)</f>
        <v>1</v>
      </c>
      <c r="AY1047339" s="5" t="str">
        <f aca="false">IFERROR(IF(VALUE(TEXT(C1047339,"mm"))=IF(AK1047339&gt;12,AK1047339-12,AK1047339),".",IF(TEXT(C1047339,"mm")="01",".",1)),"Value is not in date format")</f>
        <v>.</v>
      </c>
      <c r="AZ1047339" s="5" t="str">
        <f aca="false">IF(AND(A1047339=A1047338,C1047339=C1047338)=TRUE(),IF(F1047339=F1047338,".","1"),".")</f>
        <v>.</v>
      </c>
      <c r="BA1047339" s="5" t="str">
        <f aca="false">IF(AND(_xlfn.ISFORMULA(R1047339),_xlfn.ISFORMULA(S1047339),_xlfn.ISFORMULA(T1047339))=TRUE(),".",1)</f>
        <v>.</v>
      </c>
      <c r="BB1047339" s="5" t="str">
        <f aca="false">IF(T1047339&lt;&gt;".",IF(T1047339&gt;S1047339,1,"."),".")</f>
        <v>.</v>
      </c>
      <c r="BC1047339" s="5" t="n">
        <f aca="false">IFERROR(VLOOKUP(B1047339,'[1]Share, Heavy Weapons to Ukraine'!B$1:AA$1048576,COLUMN('[1]Share, Heavy Weapons to Ukraine'!C1047348)-1,0),0)</f>
        <v>1</v>
      </c>
      <c r="BD1047339" s="5" t="n">
        <f aca="false">VLOOKUP(Sheet1!B1047339,'[1]Country Summary (€)'!B$1:F$1048576,COLUMN('[1]Country Summary (€)'!C1047349)-1,FALSE())</f>
        <v>0</v>
      </c>
      <c r="BE1047339" s="5" t="str">
        <f aca="false">IF(AND(AG1047339=1,D1047339="Military",H1047339&lt;&gt;"Not given")=TRUE(),IF(SUMIFS(#REF!,#REF!,A1047339)&gt;0,ABS((SUMIFS(#REF!,#REF!,A1047339)/VLOOKUP("USD",'[1]Exchange Rates'!B$1:C$1048576,2,0)))/S1047339,"."),".")</f>
        <v>.</v>
      </c>
      <c r="BF1047339" s="1" t="str">
        <f aca="false">IF(AND(AG1047339=1,D1047339="Military",H1047339&lt;&gt;"Not given")=TRUE(),IF(SUMIFS(#REF!,#REF!,A1047339)&gt;0,IF((ABS((SUMIFS(#REF!,#REF!,A1047339)/VLOOKUP("USD",'[1]Exchange Rates'!B$1:C$1048576,2,0)))/S1047339)&gt;1,(SUMIFS(#REF!,#REF!,A1047339)-S1047339)/S1047339,(S1047339-SUMIFS(#REF!,#REF!,A1047339))/SUMIFS(#REF!,#REF!,A1047339)),"."),".")</f>
        <v>.</v>
      </c>
    </row>
    <row r="1047340" customFormat="false" ht="15.75" hidden="false" customHeight="true" outlineLevel="0" collapsed="false">
      <c r="A1047340" s="37" t="s">
        <v>479</v>
      </c>
      <c r="B1047340" s="37" t="s">
        <v>57</v>
      </c>
      <c r="C1047340" s="38" t="n">
        <v>45114</v>
      </c>
      <c r="D1047340" s="37" t="s">
        <v>105</v>
      </c>
      <c r="E1047340" s="37" t="s">
        <v>370</v>
      </c>
      <c r="F1047340" s="37" t="s">
        <v>547</v>
      </c>
      <c r="G1047340" s="5" t="s">
        <v>61</v>
      </c>
      <c r="H1047340" s="53" t="n">
        <v>800000000</v>
      </c>
      <c r="I1047340" s="1" t="s">
        <v>494</v>
      </c>
      <c r="J1047340" s="7" t="str">
        <f aca="false">VLOOKUP($I1047340,'[1]Price List, Weapons &amp; Items'!B$1:C$1048576,2,0)</f>
        <v>Ammunition for heavy weapon</v>
      </c>
      <c r="K1047340" s="7" t="str">
        <f aca="false">IF(I1047340=".",I1047340,VLOOKUP($I1047340,'[1]Price List, Weapons &amp; Items'!B$1:D$1048576,3,0))</f>
        <v>227mm MLRS ammunition</v>
      </c>
      <c r="M1047340" s="9" t="s">
        <v>166</v>
      </c>
      <c r="N1047340" s="9" t="s">
        <v>166</v>
      </c>
      <c r="O1047340" s="9" t="n">
        <f aca="false">VLOOKUP($I1047340,'[1]Price List, Weapons &amp; Items'!B$1:G$1048576,6,0)</f>
        <v>150000</v>
      </c>
      <c r="P1047340" s="6" t="str">
        <f aca="false">IF(TYPE(M1047340)=1,IF(TYPE(O1047340)=1,M1047340*O1047340,"No price"),".")</f>
        <v>.</v>
      </c>
      <c r="Q1047340" s="6" t="str">
        <f aca="false">IF(TYPE(N1047340)=1,IF(TYPE(O1047340)=1,N1047340*O1047340,"No price"),".")</f>
        <v>.</v>
      </c>
      <c r="R1047340" s="6" t="str">
        <f aca="false">IF(AG1047340=1,IF(H1047340&lt;&gt;"Not given",H1047340,IF(TYPE(H1047340)=2,IF(SUMIFS(#REF!,#REF!,A1047340)&gt;0,SUMIFS(#REF!,#REF!,A1047340),"."),"Format error")),"")</f>
        <v/>
      </c>
      <c r="S1047340" s="6" t="str">
        <f aca="false">IF(AND(AG1047340=1,R1047340&lt;&gt;".")=TRUE(),R1047340/VLOOKUP(G1047340,'[1]Exchange Rates'!B$1:C$1048576,2,0),IF(R1047340=".",".",""))</f>
        <v/>
      </c>
      <c r="T1047340" s="6" t="str">
        <f aca="false">IF(AG1047340=1,IF(AI1047340="Value is not given at all",".",IF(AI1047340="Value is given by the source",S1047340,IF(AI1047340="Value is calculated with prices",(IF(SUMIFS(#REF!,#REF!,A1047340)&gt;0,SUMIFS(#REF!,#REF!,A1047340),"."))/VLOOKUP("USD",'[1]Exchange Rates'!B$1:C$1048576,2,0),"Error with coding"))),"")</f>
        <v/>
      </c>
      <c r="U1047340" s="5" t="s">
        <v>63</v>
      </c>
      <c r="V1047340" s="87" t="s">
        <v>548</v>
      </c>
      <c r="W1047340" s="48" t="s">
        <v>541</v>
      </c>
      <c r="X1047340" s="44" t="s">
        <v>549</v>
      </c>
      <c r="Y1047340" s="33" t="s">
        <v>62</v>
      </c>
      <c r="Z1047340" s="5" t="n">
        <v>0</v>
      </c>
      <c r="AA1047340" s="5" t="n">
        <v>1</v>
      </c>
      <c r="AB1047340" s="5" t="n">
        <f aca="false">IF(AND(D1047340="Humanitarian", AE1047340&lt;&gt;"."), 1, 0)</f>
        <v>0</v>
      </c>
      <c r="AC1047340" s="5" t="n">
        <f aca="false">IF(OR(M1047340="undisclosed", M1047340="."), 0, IF(M1047340=N1047340, 1, 0))</f>
        <v>0</v>
      </c>
      <c r="AD1047340" s="5" t="n">
        <v>0</v>
      </c>
      <c r="AE1047340" s="1" t="s">
        <v>62</v>
      </c>
      <c r="AG1047340" s="36" t="n">
        <v>0</v>
      </c>
      <c r="AH1047340" s="36" t="s">
        <v>66</v>
      </c>
      <c r="AI1047340" s="36" t="s">
        <v>67</v>
      </c>
      <c r="AJ1047340" s="36" t="n">
        <v>1</v>
      </c>
      <c r="AK1047340" s="36" t="n">
        <v>19</v>
      </c>
      <c r="AL1047340" s="36" t="n">
        <v>0</v>
      </c>
      <c r="AM1047340" s="36" t="n">
        <f aca="false">IF(OR(AN1047340="2022-2023",AN1047340=2022), 1, 0)</f>
        <v>1</v>
      </c>
      <c r="AN1047340" s="36" t="s">
        <v>68</v>
      </c>
      <c r="AO1047340" s="36" t="n">
        <f aca="false">VLOOKUP($I1047340,'[1]Price List, Weapons &amp; Items'!B$1:F$1048576,5,0)</f>
        <v>1</v>
      </c>
      <c r="AP1047340" s="36" t="n">
        <f aca="false">IF(AND(AO1047340=1,M1047340="undisclosed")=TRUE(),1,0)</f>
        <v>1</v>
      </c>
      <c r="AQ1047340" s="36" t="n">
        <f aca="false">IF(AND(AO1047340=1,N1047340="undisclosed")=TRUE(),1,0)</f>
        <v>1</v>
      </c>
      <c r="AR1047340" s="36" t="n">
        <f aca="false">IFERROR(IF(SEARCH("ammuni",I1047340,1)&gt;0,1,0),0)</f>
        <v>1</v>
      </c>
      <c r="AS1047340" s="5" t="str">
        <f aca="false">VLOOKUP($I1047340,'[1]Price List, Weapons &amp; Items'!B$1:L$1048576,COLUMN('[1]Price List, Weapons &amp; Items'!$J$11)-1,0)</f>
        <v>Media reports (incl. social media)</v>
      </c>
      <c r="AT1047340" s="5" t="str">
        <f aca="false">IF(I1047340=".",".",VLOOKUP($I1047340,'[1]Price List, Weapons &amp; Items'!B$1:J$1048576,3,0))</f>
        <v>227mm MLRS ammunition</v>
      </c>
      <c r="AU1047340" s="13" t="str">
        <f aca="true">IF(AG1047340=1,(OFFSET(I1047340,0,0,COUNTIF(#REF!,A1047340),1)),"")</f>
        <v/>
      </c>
      <c r="AV1047340" s="5" t="str">
        <f aca="false">VLOOKUP($I1047340,'[1]Price List, Weapons &amp; Items'!B$1:L$1048576,COLUMN('[1]Price List, Weapons &amp; Items'!$L$11)-1,0)</f>
        <v>no price, 0 count</v>
      </c>
      <c r="AW1047340" s="5" t="n">
        <f aca="false">IF(U1047340="Yes",1,0)</f>
        <v>1</v>
      </c>
      <c r="AX1047340" s="5" t="n">
        <f aca="false">IF(D1047340="Military",IF(OR(IFERROR(SEARCH("equipment",E1047340,1),0)&gt;0,IFERROR(SEARCH("weapons",E1047340,1),0)&gt;0),1,0),0)</f>
        <v>1</v>
      </c>
      <c r="AY1047340" s="5" t="str">
        <f aca="false">IFERROR(IF(VALUE(TEXT(C1047340,"mm"))=IF(AK1047340&gt;12,AK1047340-12,AK1047340),".",IF(TEXT(C1047340,"mm")="01",".",1)),"Value is not in date format")</f>
        <v>.</v>
      </c>
      <c r="AZ1047340" s="5" t="str">
        <f aca="false">IF(AND(A1047340=A1047339,C1047340=C1047339)=TRUE(),IF(F1047340=F1047339,".","1"),".")</f>
        <v>.</v>
      </c>
      <c r="BA1047340" s="5" t="str">
        <f aca="false">IF(AND(_xlfn.ISFORMULA(R1047340),_xlfn.ISFORMULA(S1047340),_xlfn.ISFORMULA(T1047340))=TRUE(),".",1)</f>
        <v>.</v>
      </c>
      <c r="BB1047340" s="5" t="str">
        <f aca="false">IF(T1047340&lt;&gt;".",IF(T1047340&gt;S1047340,1,"."),".")</f>
        <v>.</v>
      </c>
      <c r="BC1047340" s="5" t="n">
        <f aca="false">IFERROR(VLOOKUP(B1047340,'[1]Share, Heavy Weapons to Ukraine'!B$1:AA$1048576,COLUMN('[1]Share, Heavy Weapons to Ukraine'!C1047349)-1,0),0)</f>
        <v>1</v>
      </c>
      <c r="BD1047340" s="5" t="n">
        <f aca="false">VLOOKUP(Sheet1!B1047340,'[1]Country Summary (€)'!B$1:F$1048576,COLUMN('[1]Country Summary (€)'!C1047350)-1,FALSE())</f>
        <v>0</v>
      </c>
      <c r="BE1047340" s="5" t="str">
        <f aca="false">IF(AND(AG1047340=1,D1047340="Military",H1047340&lt;&gt;"Not given")=TRUE(),IF(SUMIFS(#REF!,#REF!,A1047340)&gt;0,ABS((SUMIFS(#REF!,#REF!,A1047340)/VLOOKUP("USD",'[1]Exchange Rates'!B$1:C$1048576,2,0)))/S1047340,"."),".")</f>
        <v>.</v>
      </c>
      <c r="BF1047340" s="1" t="str">
        <f aca="false">IF(AND(AG1047340=1,D1047340="Military",H1047340&lt;&gt;"Not given")=TRUE(),IF(SUMIFS(#REF!,#REF!,A1047340)&gt;0,IF((ABS((SUMIFS(#REF!,#REF!,A1047340)/VLOOKUP("USD",'[1]Exchange Rates'!B$1:C$1048576,2,0)))/S1047340)&gt;1,(SUMIFS(#REF!,#REF!,A1047340)-S1047340)/S1047340,(S1047340-SUMIFS(#REF!,#REF!,A1047340))/SUMIFS(#REF!,#REF!,A1047340)),"."),".")</f>
        <v>.</v>
      </c>
    </row>
    <row r="1047341" customFormat="false" ht="15.75" hidden="false" customHeight="true" outlineLevel="0" collapsed="false">
      <c r="A1047341" s="37" t="s">
        <v>479</v>
      </c>
      <c r="B1047341" s="37" t="s">
        <v>57</v>
      </c>
      <c r="C1047341" s="38" t="n">
        <v>45114</v>
      </c>
      <c r="D1047341" s="37" t="s">
        <v>105</v>
      </c>
      <c r="E1047341" s="37" t="s">
        <v>370</v>
      </c>
      <c r="F1047341" s="37" t="s">
        <v>547</v>
      </c>
      <c r="G1047341" s="5" t="s">
        <v>61</v>
      </c>
      <c r="H1047341" s="53" t="n">
        <v>800000000</v>
      </c>
      <c r="I1047341" s="1" t="s">
        <v>144</v>
      </c>
      <c r="J1047341" s="7" t="str">
        <f aca="false">VLOOKUP($I1047341,'[1]Price List, Weapons &amp; Items'!B$1:C$1048576,2,0)</f>
        <v>Heavy weapon</v>
      </c>
      <c r="K1047341" s="7" t="str">
        <f aca="false">IF(I1047341=".",I1047341,VLOOKUP($I1047341,'[1]Price List, Weapons &amp; Items'!B$1:D$1048576,3,0))</f>
        <v>155mm howitzer</v>
      </c>
      <c r="L1047341" s="8" t="n">
        <f aca="false">VLOOKUP(I1047341,'[1]Price List, Weapons &amp; Items'!B$1:E$1048576,4,0)</f>
        <v>0</v>
      </c>
      <c r="M1047341" s="9" t="s">
        <v>166</v>
      </c>
      <c r="N1047341" s="9" t="s">
        <v>166</v>
      </c>
      <c r="O1047341" s="9" t="n">
        <f aca="false">VLOOKUP($I1047341,'[1]Price List, Weapons &amp; Items'!B$1:G$1048576,6,0)</f>
        <v>5170000</v>
      </c>
      <c r="P1047341" s="6" t="str">
        <f aca="false">IF(TYPE(M1047341)=1,IF(TYPE(O1047341)=1,M1047341*O1047341,"No price"),".")</f>
        <v>.</v>
      </c>
      <c r="Q1047341" s="6" t="str">
        <f aca="false">IF(TYPE(N1047341)=1,IF(TYPE(O1047341)=1,N1047341*O1047341,"No price"),".")</f>
        <v>.</v>
      </c>
      <c r="R1047341" s="6" t="str">
        <f aca="false">IF(AG1047341=1,IF(H1047341&lt;&gt;"Not given",H1047341,IF(TYPE(H1047341)=2,IF(SUMIFS(#REF!,#REF!,A1047341)&gt;0,SUMIFS(#REF!,#REF!,A1047341),"."),"Format error")),"")</f>
        <v/>
      </c>
      <c r="S1047341" s="6" t="str">
        <f aca="false">IF(AND(AG1047341=1,R1047341&lt;&gt;".")=TRUE(),R1047341/VLOOKUP(G1047341,'[1]Exchange Rates'!B$1:C$1048576,2,0),IF(R1047341=".",".",""))</f>
        <v/>
      </c>
      <c r="T1047341" s="6" t="str">
        <f aca="false">IF(AG1047341=1,IF(AI1047341="Value is not given at all",".",IF(AI1047341="Value is given by the source",S1047341,IF(AI1047341="Value is calculated with prices",(IF(SUMIFS(#REF!,#REF!,A1047341)&gt;0,SUMIFS(#REF!,#REF!,A1047341),"."))/VLOOKUP("USD",'[1]Exchange Rates'!B$1:C$1048576,2,0),"Error with coding"))),"")</f>
        <v/>
      </c>
      <c r="U1047341" s="5" t="s">
        <v>63</v>
      </c>
      <c r="V1047341" s="87" t="s">
        <v>548</v>
      </c>
      <c r="W1047341" s="48" t="s">
        <v>541</v>
      </c>
      <c r="X1047341" s="44" t="s">
        <v>549</v>
      </c>
      <c r="Y1047341" s="33" t="s">
        <v>62</v>
      </c>
      <c r="Z1047341" s="5" t="n">
        <v>0</v>
      </c>
      <c r="AA1047341" s="5" t="n">
        <v>1</v>
      </c>
      <c r="AB1047341" s="5" t="n">
        <f aca="false">IF(AND(D1047341="Humanitarian", AE1047341&lt;&gt;"."), 1, 0)</f>
        <v>0</v>
      </c>
      <c r="AC1047341" s="5" t="n">
        <f aca="false">IF(OR(M1047341="undisclosed", M1047341="."), 0, IF(M1047341=N1047341, 1, 0))</f>
        <v>0</v>
      </c>
      <c r="AD1047341" s="5" t="n">
        <v>0</v>
      </c>
      <c r="AE1047341" s="1" t="s">
        <v>62</v>
      </c>
      <c r="AG1047341" s="36" t="n">
        <v>0</v>
      </c>
      <c r="AH1047341" s="36" t="s">
        <v>66</v>
      </c>
      <c r="AI1047341" s="36" t="s">
        <v>67</v>
      </c>
      <c r="AJ1047341" s="36" t="n">
        <v>1</v>
      </c>
      <c r="AK1047341" s="36" t="n">
        <v>19</v>
      </c>
      <c r="AL1047341" s="36" t="n">
        <v>0</v>
      </c>
      <c r="AM1047341" s="36" t="n">
        <f aca="false">IF(OR(AN1047341="2022-2023",AN1047341=2022), 1, 0)</f>
        <v>1</v>
      </c>
      <c r="AN1047341" s="36" t="s">
        <v>68</v>
      </c>
      <c r="AO1047341" s="36" t="n">
        <f aca="false">VLOOKUP($I1047341,'[1]Price List, Weapons &amp; Items'!B$1:F$1048576,5,0)</f>
        <v>1</v>
      </c>
      <c r="AP1047341" s="36" t="n">
        <f aca="false">IF(AND(AO1047341=1,M1047341="undisclosed")=TRUE(),1,0)</f>
        <v>1</v>
      </c>
      <c r="AQ1047341" s="36" t="n">
        <f aca="false">IF(AND(AO1047341=1,N1047341="undisclosed")=TRUE(),1,0)</f>
        <v>1</v>
      </c>
      <c r="AR1047341" s="36" t="n">
        <f aca="false">IFERROR(IF(SEARCH("ammuni",I1047341,1)&gt;0,1,0),0)</f>
        <v>0</v>
      </c>
      <c r="AS1047341" s="5" t="str">
        <f aca="false">VLOOKUP($I1047341,'[1]Price List, Weapons &amp; Items'!B$1:L$1048576,COLUMN('[1]Price List, Weapons &amp; Items'!$J$11)-1,0)</f>
        <v>Military media (incl. websites)</v>
      </c>
      <c r="AT1047341" s="5" t="str">
        <f aca="false">IF(I1047341=".",".",VLOOKUP($I1047341,'[1]Price List, Weapons &amp; Items'!B$1:J$1048576,3,0))</f>
        <v>155mm howitzer</v>
      </c>
      <c r="AU1047341" s="13" t="str">
        <f aca="true">IF(AG1047341=1,(OFFSET(I1047341,0,0,COUNTIF(#REF!,A1047341),1)),"")</f>
        <v/>
      </c>
      <c r="AV1047341" s="5" t="n">
        <f aca="false">VLOOKUP($I1047341,'[1]Price List, Weapons &amp; Items'!B$1:L$1048576,COLUMN('[1]Price List, Weapons &amp; Items'!$L$11)-1,0)</f>
        <v>0</v>
      </c>
      <c r="AW1047341" s="5" t="n">
        <f aca="false">IF(U1047341="Yes",1,0)</f>
        <v>1</v>
      </c>
      <c r="AX1047341" s="5" t="n">
        <f aca="false">IF(D1047341="Military",IF(OR(IFERROR(SEARCH("equipment",E1047341,1),0)&gt;0,IFERROR(SEARCH("weapons",E1047341,1),0)&gt;0),1,0),0)</f>
        <v>1</v>
      </c>
      <c r="AY1047341" s="5" t="str">
        <f aca="false">IFERROR(IF(VALUE(TEXT(C1047341,"mm"))=IF(AK1047341&gt;12,AK1047341-12,AK1047341),".",IF(TEXT(C1047341,"mm")="01",".",1)),"Value is not in date format")</f>
        <v>.</v>
      </c>
      <c r="AZ1047341" s="5" t="str">
        <f aca="false">IF(AND(A1047341=A1047340,C1047341=C1047340)=TRUE(),IF(F1047341=F1047340,".","1"),".")</f>
        <v>.</v>
      </c>
      <c r="BA1047341" s="5" t="str">
        <f aca="false">IF(AND(_xlfn.ISFORMULA(R1047341),_xlfn.ISFORMULA(S1047341),_xlfn.ISFORMULA(T1047341))=TRUE(),".",1)</f>
        <v>.</v>
      </c>
      <c r="BB1047341" s="5" t="str">
        <f aca="false">IF(T1047341&lt;&gt;".",IF(T1047341&gt;S1047341,1,"."),".")</f>
        <v>.</v>
      </c>
      <c r="BC1047341" s="5" t="n">
        <f aca="false">IFERROR(VLOOKUP(B1047341,'[1]Share, Heavy Weapons to Ukraine'!B$1:AA$1048576,COLUMN('[1]Share, Heavy Weapons to Ukraine'!C1047350)-1,0),0)</f>
        <v>1</v>
      </c>
      <c r="BD1047341" s="5" t="n">
        <f aca="false">VLOOKUP(Sheet1!B1047341,'[1]Country Summary (€)'!B$1:F$1048576,COLUMN('[1]Country Summary (€)'!C1047351)-1,FALSE())</f>
        <v>0</v>
      </c>
      <c r="BE1047341" s="5" t="str">
        <f aca="false">IF(AND(AG1047341=1,D1047341="Military",H1047341&lt;&gt;"Not given")=TRUE(),IF(SUMIFS(#REF!,#REF!,A1047341)&gt;0,ABS((SUMIFS(#REF!,#REF!,A1047341)/VLOOKUP("USD",'[1]Exchange Rates'!B$1:C$1048576,2,0)))/S1047341,"."),".")</f>
        <v>.</v>
      </c>
      <c r="BF1047341" s="1" t="str">
        <f aca="false">IF(AND(AG1047341=1,D1047341="Military",H1047341&lt;&gt;"Not given")=TRUE(),IF(SUMIFS(#REF!,#REF!,A1047341)&gt;0,IF((ABS((SUMIFS(#REF!,#REF!,A1047341)/VLOOKUP("USD",'[1]Exchange Rates'!B$1:C$1048576,2,0)))/S1047341)&gt;1,(SUMIFS(#REF!,#REF!,A1047341)-S1047341)/S1047341,(S1047341-SUMIFS(#REF!,#REF!,A1047341))/SUMIFS(#REF!,#REF!,A1047341)),"."),".")</f>
        <v>.</v>
      </c>
    </row>
    <row r="1047342" customFormat="false" ht="15.75" hidden="false" customHeight="true" outlineLevel="0" collapsed="false">
      <c r="A1047342" s="37" t="s">
        <v>479</v>
      </c>
      <c r="B1047342" s="37" t="s">
        <v>57</v>
      </c>
      <c r="C1047342" s="38" t="n">
        <v>45114</v>
      </c>
      <c r="D1047342" s="37" t="s">
        <v>105</v>
      </c>
      <c r="E1047342" s="37" t="s">
        <v>370</v>
      </c>
      <c r="F1047342" s="37" t="s">
        <v>547</v>
      </c>
      <c r="G1047342" s="5" t="s">
        <v>61</v>
      </c>
      <c r="H1047342" s="53" t="n">
        <v>800000000</v>
      </c>
      <c r="I1047342" s="1" t="s">
        <v>147</v>
      </c>
      <c r="J1047342" s="7" t="str">
        <f aca="false">VLOOKUP($I1047342,'[1]Price List, Weapons &amp; Items'!B$1:C$1048576,2,0)</f>
        <v>Ammunition for heavy weapon</v>
      </c>
      <c r="K1047342" s="7" t="str">
        <f aca="false">IF(I1047342=".",I1047342,VLOOKUP($I1047342,'[1]Price List, Weapons &amp; Items'!B$1:D$1048576,3,0))</f>
        <v>155mm howitzer ammunition</v>
      </c>
      <c r="M1047342" s="9" t="n">
        <v>100000</v>
      </c>
      <c r="N1047342" s="9" t="s">
        <v>166</v>
      </c>
      <c r="O1047342" s="9" t="n">
        <f aca="false">VLOOKUP($I1047342,'[1]Price List, Weapons &amp; Items'!B$1:G$1048576,6,0)</f>
        <v>3800</v>
      </c>
      <c r="P1047342" s="6" t="str">
        <f aca="false">IF(TYPE(M1047342)=1,IF(TYPE(O1047342)=1,M1047342*O1047342,"No price"),".")</f>
        <v>No price</v>
      </c>
      <c r="Q1047342" s="6" t="str">
        <f aca="false">IF(TYPE(N1047342)=1,IF(TYPE(O1047342)=1,N1047342*O1047342,"No price"),".")</f>
        <v>.</v>
      </c>
      <c r="R1047342" s="6" t="str">
        <f aca="false">IF(AG1047342=1,IF(H1047342&lt;&gt;"Not given",H1047342,IF(TYPE(H1047342)=2,IF(SUMIFS(#REF!,#REF!,A1047342)&gt;0,SUMIFS(#REF!,#REF!,A1047342),"."),"Format error")),"")</f>
        <v/>
      </c>
      <c r="S1047342" s="6" t="str">
        <f aca="false">IF(AND(AG1047342=1,R1047342&lt;&gt;".")=TRUE(),R1047342/VLOOKUP(G1047342,'[1]Exchange Rates'!B$1:C$1048576,2,0),IF(R1047342=".",".",""))</f>
        <v/>
      </c>
      <c r="T1047342" s="6" t="str">
        <f aca="false">IF(AG1047342=1,IF(AI1047342="Value is not given at all",".",IF(AI1047342="Value is given by the source",S1047342,IF(AI1047342="Value is calculated with prices",(IF(SUMIFS(#REF!,#REF!,A1047342)&gt;0,SUMIFS(#REF!,#REF!,A1047342),"."))/VLOOKUP("USD",'[1]Exchange Rates'!B$1:C$1048576,2,0),"Error with coding"))),"")</f>
        <v/>
      </c>
      <c r="U1047342" s="5" t="s">
        <v>63</v>
      </c>
      <c r="V1047342" s="87" t="s">
        <v>548</v>
      </c>
      <c r="W1047342" s="48" t="s">
        <v>541</v>
      </c>
      <c r="X1047342" s="44" t="s">
        <v>549</v>
      </c>
      <c r="Y1047342" s="33" t="s">
        <v>62</v>
      </c>
      <c r="Z1047342" s="5" t="n">
        <v>0</v>
      </c>
      <c r="AA1047342" s="5" t="n">
        <v>1</v>
      </c>
      <c r="AB1047342" s="5" t="n">
        <f aca="false">IF(AND(D1047342="Humanitarian", AE1047342&lt;&gt;"."), 1, 0)</f>
        <v>0</v>
      </c>
      <c r="AC1047342" s="5" t="n">
        <f aca="false">IF(OR(M1047342="undisclosed", M1047342="."), 0, IF(M1047342=N1047342, 1, 0))</f>
        <v>0</v>
      </c>
      <c r="AD1047342" s="5" t="n">
        <v>0</v>
      </c>
      <c r="AE1047342" s="1" t="s">
        <v>62</v>
      </c>
      <c r="AG1047342" s="36" t="n">
        <v>0</v>
      </c>
      <c r="AH1047342" s="36" t="s">
        <v>66</v>
      </c>
      <c r="AI1047342" s="36" t="s">
        <v>67</v>
      </c>
      <c r="AJ1047342" s="36" t="n">
        <v>1</v>
      </c>
      <c r="AK1047342" s="36" t="n">
        <v>19</v>
      </c>
      <c r="AL1047342" s="36" t="n">
        <v>0</v>
      </c>
      <c r="AM1047342" s="36" t="n">
        <f aca="false">IF(OR(AN1047342="2022-2023",AN1047342=2022), 1, 0)</f>
        <v>1</v>
      </c>
      <c r="AN1047342" s="36" t="s">
        <v>68</v>
      </c>
      <c r="AO1047342" s="36" t="n">
        <f aca="false">VLOOKUP($I1047342,'[1]Price List, Weapons &amp; Items'!B$1:F$1048576,5,0)</f>
        <v>1</v>
      </c>
      <c r="AP1047342" s="36" t="n">
        <f aca="false">IF(AND(AO1047342=1,M1047342="undisclosed")=TRUE(),1,0)</f>
        <v>0</v>
      </c>
      <c r="AQ1047342" s="36" t="n">
        <f aca="false">IF(AND(AO1047342=1,N1047342="undisclosed")=TRUE(),1,0)</f>
        <v>1</v>
      </c>
      <c r="AR1047342" s="36" t="n">
        <f aca="false">IFERROR(IF(SEARCH("ammuni",I1047342,1)&gt;0,1,0),0)</f>
        <v>0</v>
      </c>
      <c r="AS1047342" s="5" t="str">
        <f aca="false">VLOOKUP($I1047342,'[1]Price List, Weapons &amp; Items'!B$1:L$1048576,COLUMN('[1]Price List, Weapons &amp; Items'!$J$11)-1,0)</f>
        <v>Government information</v>
      </c>
      <c r="AT1047342" s="5" t="str">
        <f aca="false">IF(I1047342=".",".",VLOOKUP($I1047342,'[1]Price List, Weapons &amp; Items'!B$1:J$1048576,3,0))</f>
        <v>155mm howitzer ammunition</v>
      </c>
      <c r="AU1047342" s="13" t="str">
        <f aca="true">IF(AG1047342=1,(OFFSET(I1047342,0,0,COUNTIF(#REF!,A1047342),1)),"")</f>
        <v/>
      </c>
      <c r="AV1047342" s="5" t="n">
        <f aca="false">VLOOKUP($I1047342,'[1]Price List, Weapons &amp; Items'!B$1:L$1048576,COLUMN('[1]Price List, Weapons &amp; Items'!$L$11)-1,0)</f>
        <v>0</v>
      </c>
      <c r="AW1047342" s="5" t="n">
        <f aca="false">IF(U1047342="Yes",1,0)</f>
        <v>1</v>
      </c>
      <c r="AX1047342" s="5" t="n">
        <f aca="false">IF(D1047342="Military",IF(OR(IFERROR(SEARCH("equipment",E1047342,1),0)&gt;0,IFERROR(SEARCH("weapons",E1047342,1),0)&gt;0),1,0),0)</f>
        <v>1</v>
      </c>
      <c r="AY1047342" s="5" t="str">
        <f aca="false">IFERROR(IF(VALUE(TEXT(C1047342,"mm"))=IF(AK1047342&gt;12,AK1047342-12,AK1047342),".",IF(TEXT(C1047342,"mm")="01",".",1)),"Value is not in date format")</f>
        <v>.</v>
      </c>
      <c r="AZ1047342" s="5" t="str">
        <f aca="false">IF(AND(A1047342=A1047341,C1047342=C1047341)=TRUE(),IF(F1047342=F1047341,".","1"),".")</f>
        <v>.</v>
      </c>
      <c r="BA1047342" s="5" t="str">
        <f aca="false">IF(AND(_xlfn.ISFORMULA(R1047342),_xlfn.ISFORMULA(S1047342),_xlfn.ISFORMULA(T1047342))=TRUE(),".",1)</f>
        <v>.</v>
      </c>
      <c r="BB1047342" s="5" t="str">
        <f aca="false">IF(T1047342&lt;&gt;".",IF(T1047342&gt;S1047342,1,"."),".")</f>
        <v>.</v>
      </c>
      <c r="BC1047342" s="5" t="n">
        <f aca="false">IFERROR(VLOOKUP(B1047342,'[1]Share, Heavy Weapons to Ukraine'!B$1:AA$1048576,COLUMN('[1]Share, Heavy Weapons to Ukraine'!C1047351)-1,0),0)</f>
        <v>1</v>
      </c>
      <c r="BD1047342" s="5" t="n">
        <f aca="false">VLOOKUP(Sheet1!B1047342,'[1]Country Summary (€)'!B$1:F$1048576,COLUMN('[1]Country Summary (€)'!C1047352)-1,FALSE())</f>
        <v>0</v>
      </c>
      <c r="BE1047342" s="5" t="str">
        <f aca="false">IF(AND(AG1047342=1,D1047342="Military",H1047342&lt;&gt;"Not given")=TRUE(),IF(SUMIFS(#REF!,#REF!,A1047342)&gt;0,ABS((SUMIFS(#REF!,#REF!,A1047342)/VLOOKUP("USD",'[1]Exchange Rates'!B$1:C$1048576,2,0)))/S1047342,"."),".")</f>
        <v>.</v>
      </c>
      <c r="BF1047342" s="1" t="str">
        <f aca="false">IF(AND(AG1047342=1,D1047342="Military",H1047342&lt;&gt;"Not given")=TRUE(),IF(SUMIFS(#REF!,#REF!,A1047342)&gt;0,IF((ABS((SUMIFS(#REF!,#REF!,A1047342)/VLOOKUP("USD",'[1]Exchange Rates'!B$1:C$1048576,2,0)))/S1047342)&gt;1,(SUMIFS(#REF!,#REF!,A1047342)-S1047342)/S1047342,(S1047342-SUMIFS(#REF!,#REF!,A1047342))/SUMIFS(#REF!,#REF!,A1047342)),"."),".")</f>
        <v>.</v>
      </c>
    </row>
    <row r="1047343" customFormat="false" ht="15.75" hidden="false" customHeight="true" outlineLevel="0" collapsed="false">
      <c r="A1047343" s="37" t="s">
        <v>479</v>
      </c>
      <c r="B1047343" s="37" t="s">
        <v>57</v>
      </c>
      <c r="C1047343" s="38" t="n">
        <v>45114</v>
      </c>
      <c r="D1047343" s="37" t="s">
        <v>105</v>
      </c>
      <c r="E1047343" s="37" t="s">
        <v>370</v>
      </c>
      <c r="F1047343" s="37" t="s">
        <v>547</v>
      </c>
      <c r="G1047343" s="5" t="s">
        <v>61</v>
      </c>
      <c r="H1047343" s="53" t="n">
        <v>800000000</v>
      </c>
      <c r="I1047343" s="1" t="s">
        <v>239</v>
      </c>
      <c r="J1047343" s="7" t="str">
        <f aca="false">VLOOKUP($I1047343,'[1]Price List, Weapons &amp; Items'!B$1:C$1048576,2,0)</f>
        <v>Ammunition for heavy weapon</v>
      </c>
      <c r="K1047343" s="7" t="str">
        <f aca="false">IF(I1047343=".",I1047343,VLOOKUP($I1047343,'[1]Price List, Weapons &amp; Items'!B$1:D$1048576,3,0))</f>
        <v>105mm howitzer ammunition</v>
      </c>
      <c r="M1047343" s="9" t="s">
        <v>166</v>
      </c>
      <c r="N1047343" s="9" t="s">
        <v>166</v>
      </c>
      <c r="O1047343" s="9" t="n">
        <f aca="false">VLOOKUP($I1047343,'[1]Price List, Weapons &amp; Items'!B$1:G$1048576,6,0)</f>
        <v>400</v>
      </c>
      <c r="P1047343" s="6" t="str">
        <f aca="false">IF(TYPE(M1047343)=1,IF(TYPE(O1047343)=1,M1047343*O1047343,"No price"),".")</f>
        <v>.</v>
      </c>
      <c r="Q1047343" s="6" t="str">
        <f aca="false">IF(TYPE(N1047343)=1,IF(TYPE(O1047343)=1,N1047343*O1047343,"No price"),".")</f>
        <v>.</v>
      </c>
      <c r="R1047343" s="6" t="str">
        <f aca="false">IF(AG1047343=1,IF(H1047343&lt;&gt;"Not given",H1047343,IF(TYPE(H1047343)=2,IF(SUMIFS(#REF!,#REF!,A1047343)&gt;0,SUMIFS(#REF!,#REF!,A1047343),"."),"Format error")),"")</f>
        <v/>
      </c>
      <c r="S1047343" s="6" t="str">
        <f aca="false">IF(AND(AG1047343=1,R1047343&lt;&gt;".")=TRUE(),R1047343/VLOOKUP(G1047343,'[1]Exchange Rates'!B$1:C$1048576,2,0),IF(R1047343=".",".",""))</f>
        <v/>
      </c>
      <c r="T1047343" s="6" t="str">
        <f aca="false">IF(AG1047343=1,IF(AI1047343="Value is not given at all",".",IF(AI1047343="Value is given by the source",S1047343,IF(AI1047343="Value is calculated with prices",(IF(SUMIFS(#REF!,#REF!,A1047343)&gt;0,SUMIFS(#REF!,#REF!,A1047343),"."))/VLOOKUP("USD",'[1]Exchange Rates'!B$1:C$1048576,2,0),"Error with coding"))),"")</f>
        <v/>
      </c>
      <c r="U1047343" s="5" t="s">
        <v>63</v>
      </c>
      <c r="V1047343" s="87" t="s">
        <v>548</v>
      </c>
      <c r="W1047343" s="48" t="s">
        <v>541</v>
      </c>
      <c r="X1047343" s="44" t="s">
        <v>549</v>
      </c>
      <c r="Y1047343" s="33" t="s">
        <v>62</v>
      </c>
      <c r="Z1047343" s="5" t="n">
        <v>0</v>
      </c>
      <c r="AA1047343" s="5" t="n">
        <v>1</v>
      </c>
      <c r="AB1047343" s="5" t="n">
        <f aca="false">IF(AND(D1047343="Humanitarian", AE1047343&lt;&gt;"."), 1, 0)</f>
        <v>0</v>
      </c>
      <c r="AC1047343" s="5" t="n">
        <f aca="false">IF(OR(M1047343="undisclosed", M1047343="."), 0, IF(M1047343=N1047343, 1, 0))</f>
        <v>0</v>
      </c>
      <c r="AD1047343" s="5" t="n">
        <v>0</v>
      </c>
      <c r="AE1047343" s="1" t="s">
        <v>62</v>
      </c>
      <c r="AG1047343" s="36" t="n">
        <v>0</v>
      </c>
      <c r="AH1047343" s="36" t="s">
        <v>66</v>
      </c>
      <c r="AI1047343" s="36" t="s">
        <v>67</v>
      </c>
      <c r="AJ1047343" s="36" t="n">
        <v>1</v>
      </c>
      <c r="AK1047343" s="36" t="n">
        <v>19</v>
      </c>
      <c r="AL1047343" s="36" t="n">
        <v>0</v>
      </c>
      <c r="AM1047343" s="36" t="n">
        <f aca="false">IF(OR(AN1047343="2022-2023",AN1047343=2022), 1, 0)</f>
        <v>1</v>
      </c>
      <c r="AN1047343" s="36" t="s">
        <v>68</v>
      </c>
      <c r="AO1047343" s="36" t="n">
        <f aca="false">VLOOKUP($I1047343,'[1]Price List, Weapons &amp; Items'!B$1:F$1048576,5,0)</f>
        <v>0</v>
      </c>
      <c r="AP1047343" s="36" t="n">
        <f aca="false">IF(AND(AO1047343=1,M1047343="undisclosed")=TRUE(),1,0)</f>
        <v>0</v>
      </c>
      <c r="AQ1047343" s="36" t="n">
        <f aca="false">IF(AND(AO1047343=1,N1047343="undisclosed")=TRUE(),1,0)</f>
        <v>0</v>
      </c>
      <c r="AR1047343" s="36" t="n">
        <f aca="false">IFERROR(IF(SEARCH("ammuni",I1047343,1)&gt;0,1,0),0)</f>
        <v>0</v>
      </c>
      <c r="AS1047343" s="5" t="str">
        <f aca="false">VLOOKUP($I1047343,'[1]Price List, Weapons &amp; Items'!B$1:L$1048576,COLUMN('[1]Price List, Weapons &amp; Items'!$J$11)-1,0)</f>
        <v>Military media (incl. websites)</v>
      </c>
      <c r="AT1047343" s="5" t="str">
        <f aca="false">IF(I1047343=".",".",VLOOKUP($I1047343,'[1]Price List, Weapons &amp; Items'!B$1:J$1048576,3,0))</f>
        <v>105mm howitzer ammunition</v>
      </c>
      <c r="AU1047343" s="13" t="str">
        <f aca="true">IF(AG1047343=1,(OFFSET(I1047343,0,0,COUNTIF(#REF!,A1047343),1)),"")</f>
        <v/>
      </c>
      <c r="AV1047343" s="5" t="n">
        <f aca="false">VLOOKUP($I1047343,'[1]Price List, Weapons &amp; Items'!B$1:L$1048576,COLUMN('[1]Price List, Weapons &amp; Items'!$L$11)-1,0)</f>
        <v>0</v>
      </c>
      <c r="AW1047343" s="5" t="n">
        <f aca="false">IF(U1047343="Yes",1,0)</f>
        <v>1</v>
      </c>
      <c r="AX1047343" s="5" t="n">
        <f aca="false">IF(D1047343="Military",IF(OR(IFERROR(SEARCH("equipment",E1047343,1),0)&gt;0,IFERROR(SEARCH("weapons",E1047343,1),0)&gt;0),1,0),0)</f>
        <v>1</v>
      </c>
      <c r="AY1047343" s="5" t="str">
        <f aca="false">IFERROR(IF(VALUE(TEXT(C1047343,"mm"))=IF(AK1047343&gt;12,AK1047343-12,AK1047343),".",IF(TEXT(C1047343,"mm")="01",".",1)),"Value is not in date format")</f>
        <v>.</v>
      </c>
      <c r="AZ1047343" s="5" t="str">
        <f aca="false">IF(AND(A1047343=A1047342,C1047343=C1047342)=TRUE(),IF(F1047343=F1047342,".","1"),".")</f>
        <v>.</v>
      </c>
      <c r="BA1047343" s="5" t="str">
        <f aca="false">IF(AND(_xlfn.ISFORMULA(R1047343),_xlfn.ISFORMULA(S1047343),_xlfn.ISFORMULA(T1047343))=TRUE(),".",1)</f>
        <v>.</v>
      </c>
      <c r="BB1047343" s="5" t="str">
        <f aca="false">IF(T1047343&lt;&gt;".",IF(T1047343&gt;S1047343,1,"."),".")</f>
        <v>.</v>
      </c>
      <c r="BC1047343" s="5" t="n">
        <f aca="false">IFERROR(VLOOKUP(B1047343,'[1]Share, Heavy Weapons to Ukraine'!B$1:AA$1048576,COLUMN('[1]Share, Heavy Weapons to Ukraine'!C1047352)-1,0),0)</f>
        <v>1</v>
      </c>
      <c r="BD1047343" s="5" t="n">
        <f aca="false">VLOOKUP(Sheet1!B1047343,'[1]Country Summary (€)'!B$1:F$1048576,COLUMN('[1]Country Summary (€)'!C1047353)-1,FALSE())</f>
        <v>0</v>
      </c>
      <c r="BE1047343" s="5" t="str">
        <f aca="false">IF(AND(AG1047343=1,D1047343="Military",H1047343&lt;&gt;"Not given")=TRUE(),IF(SUMIFS(#REF!,#REF!,A1047343)&gt;0,ABS((SUMIFS(#REF!,#REF!,A1047343)/VLOOKUP("USD",'[1]Exchange Rates'!B$1:C$1048576,2,0)))/S1047343,"."),".")</f>
        <v>.</v>
      </c>
      <c r="BF1047343" s="1" t="str">
        <f aca="false">IF(AND(AG1047343=1,D1047343="Military",H1047343&lt;&gt;"Not given")=TRUE(),IF(SUMIFS(#REF!,#REF!,A1047343)&gt;0,IF((ABS((SUMIFS(#REF!,#REF!,A1047343)/VLOOKUP("USD",'[1]Exchange Rates'!B$1:C$1048576,2,0)))/S1047343)&gt;1,(SUMIFS(#REF!,#REF!,A1047343)-S1047343)/S1047343,(S1047343-SUMIFS(#REF!,#REF!,A1047343))/SUMIFS(#REF!,#REF!,A1047343)),"."),".")</f>
        <v>.</v>
      </c>
    </row>
    <row r="1047344" customFormat="false" ht="15.75" hidden="false" customHeight="true" outlineLevel="0" collapsed="false">
      <c r="A1047344" s="37" t="s">
        <v>479</v>
      </c>
      <c r="B1047344" s="37" t="s">
        <v>57</v>
      </c>
      <c r="C1047344" s="38" t="n">
        <v>45114</v>
      </c>
      <c r="D1047344" s="37" t="s">
        <v>105</v>
      </c>
      <c r="E1047344" s="37" t="s">
        <v>370</v>
      </c>
      <c r="F1047344" s="37" t="s">
        <v>547</v>
      </c>
      <c r="G1047344" s="5" t="s">
        <v>61</v>
      </c>
      <c r="H1047344" s="53" t="n">
        <v>800000000</v>
      </c>
      <c r="I1047344" s="1" t="s">
        <v>483</v>
      </c>
      <c r="J1047344" s="7" t="str">
        <f aca="false">VLOOKUP($I1047344,'[1]Price List, Weapons &amp; Items'!B$1:C$1048576,2,0)</f>
        <v>Heavy weapon</v>
      </c>
      <c r="K1047344" s="7" t="str">
        <f aca="false">IF(I1047344=".",I1047344,VLOOKUP($I1047344,'[1]Price List, Weapons &amp; Items'!B$1:D$1048576,3,0))</f>
        <v>Infantry fighting vehicle (IFV)</v>
      </c>
      <c r="M1047344" s="9" t="s">
        <v>166</v>
      </c>
      <c r="N1047344" s="9" t="s">
        <v>166</v>
      </c>
      <c r="O1047344" s="9" t="n">
        <f aca="false">VLOOKUP($I1047344,'[1]Price List, Weapons &amp; Items'!B$1:G$1048576,6,0)</f>
        <v>1900000</v>
      </c>
      <c r="P1047344" s="6" t="str">
        <f aca="false">IF(TYPE(M1047344)=1,IF(TYPE(O1047344)=1,M1047344*O1047344,"No price"),".")</f>
        <v>.</v>
      </c>
      <c r="Q1047344" s="6" t="str">
        <f aca="false">IF(TYPE(N1047344)=1,IF(TYPE(O1047344)=1,N1047344*O1047344,"No price"),".")</f>
        <v>.</v>
      </c>
      <c r="R1047344" s="6" t="str">
        <f aca="false">IF(AG1047344=1,IF(H1047344&lt;&gt;"Not given",H1047344,IF(TYPE(H1047344)=2,IF(SUMIFS(#REF!,#REF!,A1047344)&gt;0,SUMIFS(#REF!,#REF!,A1047344),"."),"Format error")),"")</f>
        <v/>
      </c>
      <c r="S1047344" s="6" t="str">
        <f aca="false">IF(AND(AG1047344=1,R1047344&lt;&gt;".")=TRUE(),R1047344/VLOOKUP(G1047344,'[1]Exchange Rates'!B$1:C$1048576,2,0),IF(R1047344=".",".",""))</f>
        <v/>
      </c>
      <c r="T1047344" s="6" t="str">
        <f aca="false">IF(AG1047344=1,IF(AI1047344="Value is not given at all",".",IF(AI1047344="Value is given by the source",S1047344,IF(AI1047344="Value is calculated with prices",(IF(SUMIFS(#REF!,#REF!,A1047344)&gt;0,SUMIFS(#REF!,#REF!,A1047344),"."))/VLOOKUP("USD",'[1]Exchange Rates'!B$1:C$1048576,2,0),"Error with coding"))),"")</f>
        <v/>
      </c>
      <c r="U1047344" s="5" t="s">
        <v>63</v>
      </c>
      <c r="V1047344" s="87" t="s">
        <v>548</v>
      </c>
      <c r="W1047344" s="48" t="s">
        <v>541</v>
      </c>
      <c r="X1047344" s="44" t="s">
        <v>549</v>
      </c>
      <c r="Y1047344" s="33" t="s">
        <v>62</v>
      </c>
      <c r="Z1047344" s="5" t="n">
        <v>0</v>
      </c>
      <c r="AA1047344" s="5" t="n">
        <v>1</v>
      </c>
      <c r="AB1047344" s="5" t="n">
        <f aca="false">IF(AND(D1047344="Humanitarian", AE1047344&lt;&gt;"."), 1, 0)</f>
        <v>0</v>
      </c>
      <c r="AC1047344" s="5" t="n">
        <f aca="false">IF(OR(M1047344="undisclosed", M1047344="."), 0, IF(M1047344=N1047344, 1, 0))</f>
        <v>0</v>
      </c>
      <c r="AD1047344" s="5" t="n">
        <v>0</v>
      </c>
      <c r="AE1047344" s="1" t="s">
        <v>62</v>
      </c>
      <c r="AG1047344" s="36" t="n">
        <v>0</v>
      </c>
      <c r="AH1047344" s="36" t="s">
        <v>66</v>
      </c>
      <c r="AI1047344" s="36" t="s">
        <v>67</v>
      </c>
      <c r="AJ1047344" s="36" t="n">
        <v>1</v>
      </c>
      <c r="AK1047344" s="36" t="n">
        <v>19</v>
      </c>
      <c r="AL1047344" s="36" t="n">
        <v>0</v>
      </c>
      <c r="AM1047344" s="36" t="n">
        <f aca="false">IF(OR(AN1047344="2022-2023",AN1047344=2022), 1, 0)</f>
        <v>1</v>
      </c>
      <c r="AN1047344" s="36" t="s">
        <v>68</v>
      </c>
      <c r="AO1047344" s="36" t="n">
        <f aca="false">VLOOKUP($I1047344,'[1]Price List, Weapons &amp; Items'!B$1:F$1048576,5,0)</f>
        <v>1</v>
      </c>
      <c r="AP1047344" s="36" t="n">
        <f aca="false">IF(AND(AO1047344=1,M1047344="undisclosed")=TRUE(),1,0)</f>
        <v>1</v>
      </c>
      <c r="AQ1047344" s="36" t="n">
        <f aca="false">IF(AND(AO1047344=1,N1047344="undisclosed")=TRUE(),1,0)</f>
        <v>1</v>
      </c>
      <c r="AR1047344" s="36" t="n">
        <f aca="false">IFERROR(IF(SEARCH("ammuni",I1047344,1)&gt;0,1,0),0)</f>
        <v>0</v>
      </c>
      <c r="AS1047344" s="5" t="str">
        <f aca="false">VLOOKUP($I1047344,'[1]Price List, Weapons &amp; Items'!B$1:L$1048576,COLUMN('[1]Price List, Weapons &amp; Items'!$J$11)-1,0)</f>
        <v>Contracts</v>
      </c>
      <c r="AT1047344" s="5" t="str">
        <f aca="false">IF(I1047344=".",".",VLOOKUP($I1047344,'[1]Price List, Weapons &amp; Items'!B$1:J$1048576,3,0))</f>
        <v>Infantry fighting vehicle (IFV)</v>
      </c>
      <c r="AU1047344" s="13" t="str">
        <f aca="true">IF(AG1047344=1,(OFFSET(I1047344,0,0,COUNTIF(#REF!,A1047344),1)),"")</f>
        <v/>
      </c>
      <c r="AV1047344" s="5" t="n">
        <f aca="false">VLOOKUP($I1047344,'[1]Price List, Weapons &amp; Items'!B$1:L$1048576,COLUMN('[1]Price List, Weapons &amp; Items'!$L$11)-1,0)</f>
        <v>0</v>
      </c>
      <c r="AW1047344" s="5" t="n">
        <f aca="false">IF(U1047344="Yes",1,0)</f>
        <v>1</v>
      </c>
      <c r="AX1047344" s="5" t="n">
        <f aca="false">IF(D1047344="Military",IF(OR(IFERROR(SEARCH("equipment",E1047344,1),0)&gt;0,IFERROR(SEARCH("weapons",E1047344,1),0)&gt;0),1,0),0)</f>
        <v>1</v>
      </c>
      <c r="AY1047344" s="5" t="str">
        <f aca="false">IFERROR(IF(VALUE(TEXT(C1047344,"mm"))=IF(AK1047344&gt;12,AK1047344-12,AK1047344),".",IF(TEXT(C1047344,"mm")="01",".",1)),"Value is not in date format")</f>
        <v>.</v>
      </c>
      <c r="AZ1047344" s="5" t="str">
        <f aca="false">IF(AND(A1047344=A1047343,C1047344=C1047343)=TRUE(),IF(F1047344=F1047343,".","1"),".")</f>
        <v>.</v>
      </c>
      <c r="BA1047344" s="5" t="str">
        <f aca="false">IF(AND(_xlfn.ISFORMULA(R1047344),_xlfn.ISFORMULA(S1047344),_xlfn.ISFORMULA(T1047344))=TRUE(),".",1)</f>
        <v>.</v>
      </c>
      <c r="BB1047344" s="5" t="str">
        <f aca="false">IF(T1047344&lt;&gt;".",IF(T1047344&gt;S1047344,1,"."),".")</f>
        <v>.</v>
      </c>
      <c r="BC1047344" s="5" t="n">
        <f aca="false">IFERROR(VLOOKUP(B1047344,'[1]Share, Heavy Weapons to Ukraine'!B$1:AA$1048576,COLUMN('[1]Share, Heavy Weapons to Ukraine'!C1047353)-1,0),0)</f>
        <v>1</v>
      </c>
      <c r="BD1047344" s="5" t="n">
        <f aca="false">VLOOKUP(Sheet1!B1047344,'[1]Country Summary (€)'!B$1:F$1048576,COLUMN('[1]Country Summary (€)'!C1047354)-1,FALSE())</f>
        <v>0</v>
      </c>
      <c r="BE1047344" s="5" t="str">
        <f aca="false">IF(AND(AG1047344=1,D1047344="Military",H1047344&lt;&gt;"Not given")=TRUE(),IF(SUMIFS(#REF!,#REF!,A1047344)&gt;0,ABS((SUMIFS(#REF!,#REF!,A1047344)/VLOOKUP("USD",'[1]Exchange Rates'!B$1:C$1048576,2,0)))/S1047344,"."),".")</f>
        <v>.</v>
      </c>
      <c r="BF1047344" s="1" t="str">
        <f aca="false">IF(AND(AG1047344=1,D1047344="Military",H1047344&lt;&gt;"Not given")=TRUE(),IF(SUMIFS(#REF!,#REF!,A1047344)&gt;0,IF((ABS((SUMIFS(#REF!,#REF!,A1047344)/VLOOKUP("USD",'[1]Exchange Rates'!B$1:C$1048576,2,0)))/S1047344)&gt;1,(SUMIFS(#REF!,#REF!,A1047344)-S1047344)/S1047344,(S1047344-SUMIFS(#REF!,#REF!,A1047344))/SUMIFS(#REF!,#REF!,A1047344)),"."),".")</f>
        <v>.</v>
      </c>
    </row>
    <row r="1047345" customFormat="false" ht="15.75" hidden="false" customHeight="true" outlineLevel="0" collapsed="false">
      <c r="A1047345" s="37" t="s">
        <v>479</v>
      </c>
      <c r="B1047345" s="37" t="s">
        <v>57</v>
      </c>
      <c r="C1047345" s="38" t="n">
        <v>45114</v>
      </c>
      <c r="D1047345" s="37" t="s">
        <v>105</v>
      </c>
      <c r="E1047345" s="37" t="s">
        <v>370</v>
      </c>
      <c r="F1047345" s="37" t="s">
        <v>547</v>
      </c>
      <c r="G1047345" s="5" t="s">
        <v>61</v>
      </c>
      <c r="H1047345" s="53" t="n">
        <v>800000000</v>
      </c>
      <c r="I1047345" s="1" t="s">
        <v>550</v>
      </c>
      <c r="J1047345" s="7" t="str">
        <f aca="false">VLOOKUP($I1047345,'[1]Price List, Weapons &amp; Items'!B$1:C$1048576,2,0)</f>
        <v>Heavy weapon</v>
      </c>
      <c r="K1047345" s="7" t="str">
        <f aca="false">IF(I1047345=".",I1047345,VLOOKUP($I1047345,'[1]Price List, Weapons &amp; Items'!B$1:D$1048576,3,0))</f>
        <v>Armored Personnel Carrier (APC)</v>
      </c>
      <c r="M1047345" s="9" t="s">
        <v>166</v>
      </c>
      <c r="N1047345" s="9" t="s">
        <v>166</v>
      </c>
      <c r="O1047345" s="9" t="n">
        <f aca="false">VLOOKUP($I1047345,'[1]Price List, Weapons &amp; Items'!B$1:G$1048576,6,0)</f>
        <v>2445376.76</v>
      </c>
      <c r="P1047345" s="6" t="str">
        <f aca="false">IF(TYPE(M1047345)=1,IF(TYPE(O1047345)=1,M1047345*O1047345,"No price"),".")</f>
        <v>.</v>
      </c>
      <c r="Q1047345" s="6" t="str">
        <f aca="false">IF(TYPE(N1047345)=1,IF(TYPE(O1047345)=1,N1047345*O1047345,"No price"),".")</f>
        <v>.</v>
      </c>
      <c r="R1047345" s="6" t="str">
        <f aca="false">IF(AG1047345=1,IF(H1047345&lt;&gt;"Not given",H1047345,IF(TYPE(H1047345)=2,IF(SUMIFS(#REF!,#REF!,A1047345)&gt;0,SUMIFS(#REF!,#REF!,A1047345),"."),"Format error")),"")</f>
        <v/>
      </c>
      <c r="S1047345" s="6" t="str">
        <f aca="false">IF(AND(AG1047345=1,R1047345&lt;&gt;".")=TRUE(),R1047345/VLOOKUP(G1047345,'[1]Exchange Rates'!B$1:C$1048576,2,0),IF(R1047345=".",".",""))</f>
        <v/>
      </c>
      <c r="T1047345" s="6" t="str">
        <f aca="false">IF(AG1047345=1,IF(AI1047345="Value is not given at all",".",IF(AI1047345="Value is given by the source",S1047345,IF(AI1047345="Value is calculated with prices",(IF(SUMIFS(#REF!,#REF!,A1047345)&gt;0,SUMIFS(#REF!,#REF!,A1047345),"."))/VLOOKUP("USD",'[1]Exchange Rates'!B$1:C$1048576,2,0),"Error with coding"))),"")</f>
        <v/>
      </c>
      <c r="U1047345" s="5" t="s">
        <v>63</v>
      </c>
      <c r="V1047345" s="87" t="s">
        <v>548</v>
      </c>
      <c r="W1047345" s="48" t="s">
        <v>541</v>
      </c>
      <c r="X1047345" s="44" t="s">
        <v>549</v>
      </c>
      <c r="Y1047345" s="33" t="s">
        <v>62</v>
      </c>
      <c r="Z1047345" s="5" t="n">
        <v>0</v>
      </c>
      <c r="AA1047345" s="5" t="n">
        <v>1</v>
      </c>
      <c r="AB1047345" s="5" t="n">
        <f aca="false">IF(AND(D1047345="Humanitarian", AE1047345&lt;&gt;"."), 1, 0)</f>
        <v>0</v>
      </c>
      <c r="AC1047345" s="5" t="n">
        <f aca="false">IF(OR(M1047345="undisclosed", M1047345="."), 0, IF(M1047345=N1047345, 1, 0))</f>
        <v>0</v>
      </c>
      <c r="AD1047345" s="5" t="n">
        <v>0</v>
      </c>
      <c r="AE1047345" s="1" t="s">
        <v>62</v>
      </c>
      <c r="AG1047345" s="36" t="n">
        <v>0</v>
      </c>
      <c r="AH1047345" s="36" t="s">
        <v>66</v>
      </c>
      <c r="AI1047345" s="36" t="s">
        <v>67</v>
      </c>
      <c r="AJ1047345" s="36" t="n">
        <v>1</v>
      </c>
      <c r="AK1047345" s="36" t="n">
        <v>19</v>
      </c>
      <c r="AL1047345" s="36" t="n">
        <v>0</v>
      </c>
      <c r="AM1047345" s="36" t="n">
        <f aca="false">IF(OR(AN1047345="2022-2023",AN1047345=2022), 1, 0)</f>
        <v>1</v>
      </c>
      <c r="AN1047345" s="36" t="s">
        <v>68</v>
      </c>
      <c r="AO1047345" s="36" t="n">
        <f aca="false">VLOOKUP($I1047345,'[1]Price List, Weapons &amp; Items'!B$1:F$1048576,5,0)</f>
        <v>1</v>
      </c>
      <c r="AP1047345" s="36" t="n">
        <f aca="false">IF(AND(AO1047345=1,M1047345="undisclosed")=TRUE(),1,0)</f>
        <v>1</v>
      </c>
      <c r="AQ1047345" s="36" t="n">
        <f aca="false">IF(AND(AO1047345=1,N1047345="undisclosed")=TRUE(),1,0)</f>
        <v>1</v>
      </c>
      <c r="AR1047345" s="36" t="n">
        <f aca="false">IFERROR(IF(SEARCH("ammuni",I1047345,1)&gt;0,1,0),0)</f>
        <v>0</v>
      </c>
      <c r="AS1047345" s="5" t="str">
        <f aca="false">VLOOKUP($I1047345,'[1]Price List, Weapons &amp; Items'!B$1:L$1048576,COLUMN('[1]Price List, Weapons &amp; Items'!$J$11)-1,0)</f>
        <v>Contracts</v>
      </c>
      <c r="AT1047345" s="5" t="str">
        <f aca="false">IF(I1047345=".",".",VLOOKUP($I1047345,'[1]Price List, Weapons &amp; Items'!B$1:J$1048576,3,0))</f>
        <v>Armored Personnel Carrier (APC)</v>
      </c>
      <c r="AU1047345" s="13" t="str">
        <f aca="true">IF(AG1047345=1,(OFFSET(I1047345,0,0,COUNTIF(#REF!,A1047345),1)),"")</f>
        <v/>
      </c>
      <c r="AV1047345" s="5" t="n">
        <f aca="false">VLOOKUP($I1047345,'[1]Price List, Weapons &amp; Items'!B$1:L$1048576,COLUMN('[1]Price List, Weapons &amp; Items'!$L$11)-1,0)</f>
        <v>0</v>
      </c>
      <c r="AW1047345" s="5" t="n">
        <f aca="false">IF(U1047345="Yes",1,0)</f>
        <v>1</v>
      </c>
      <c r="AX1047345" s="5" t="n">
        <f aca="false">IF(D1047345="Military",IF(OR(IFERROR(SEARCH("equipment",E1047345,1),0)&gt;0,IFERROR(SEARCH("weapons",E1047345,1),0)&gt;0),1,0),0)</f>
        <v>1</v>
      </c>
      <c r="AY1047345" s="5" t="str">
        <f aca="false">IFERROR(IF(VALUE(TEXT(C1047345,"mm"))=IF(AK1047345&gt;12,AK1047345-12,AK1047345),".",IF(TEXT(C1047345,"mm")="01",".",1)),"Value is not in date format")</f>
        <v>.</v>
      </c>
      <c r="AZ1047345" s="5" t="str">
        <f aca="false">IF(AND(A1047345=A1047344,C1047345=C1047344)=TRUE(),IF(F1047345=F1047344,".","1"),".")</f>
        <v>.</v>
      </c>
      <c r="BA1047345" s="5" t="str">
        <f aca="false">IF(AND(_xlfn.ISFORMULA(R1047345),_xlfn.ISFORMULA(S1047345),_xlfn.ISFORMULA(T1047345))=TRUE(),".",1)</f>
        <v>.</v>
      </c>
      <c r="BB1047345" s="5" t="str">
        <f aca="false">IF(T1047345&lt;&gt;".",IF(T1047345&gt;S1047345,1,"."),".")</f>
        <v>.</v>
      </c>
      <c r="BC1047345" s="5" t="n">
        <f aca="false">IFERROR(VLOOKUP(B1047345,'[1]Share, Heavy Weapons to Ukraine'!B$1:AA$1048576,COLUMN('[1]Share, Heavy Weapons to Ukraine'!C1047354)-1,0),0)</f>
        <v>1</v>
      </c>
      <c r="BD1047345" s="5" t="n">
        <f aca="false">VLOOKUP(Sheet1!B1047345,'[1]Country Summary (€)'!B$1:F$1048576,COLUMN('[1]Country Summary (€)'!C1047355)-1,FALSE())</f>
        <v>0</v>
      </c>
      <c r="BE1047345" s="5" t="str">
        <f aca="false">IF(AND(AG1047345=1,D1047345="Military",H1047345&lt;&gt;"Not given")=TRUE(),IF(SUMIFS(#REF!,#REF!,A1047345)&gt;0,ABS((SUMIFS(#REF!,#REF!,A1047345)/VLOOKUP("USD",'[1]Exchange Rates'!B$1:C$1048576,2,0)))/S1047345,"."),".")</f>
        <v>.</v>
      </c>
      <c r="BF1047345" s="1" t="str">
        <f aca="false">IF(AND(AG1047345=1,D1047345="Military",H1047345&lt;&gt;"Not given")=TRUE(),IF(SUMIFS(#REF!,#REF!,A1047345)&gt;0,IF((ABS((SUMIFS(#REF!,#REF!,A1047345)/VLOOKUP("USD",'[1]Exchange Rates'!B$1:C$1048576,2,0)))/S1047345)&gt;1,(SUMIFS(#REF!,#REF!,A1047345)-S1047345)/S1047345,(S1047345-SUMIFS(#REF!,#REF!,A1047345))/SUMIFS(#REF!,#REF!,A1047345)),"."),".")</f>
        <v>.</v>
      </c>
    </row>
    <row r="1047346" customFormat="false" ht="15.75" hidden="false" customHeight="true" outlineLevel="0" collapsed="false">
      <c r="A1047346" s="37" t="s">
        <v>479</v>
      </c>
      <c r="B1047346" s="37" t="s">
        <v>57</v>
      </c>
      <c r="C1047346" s="38" t="n">
        <v>45114</v>
      </c>
      <c r="D1047346" s="37" t="s">
        <v>105</v>
      </c>
      <c r="E1047346" s="37" t="s">
        <v>370</v>
      </c>
      <c r="F1047346" s="37" t="s">
        <v>547</v>
      </c>
      <c r="G1047346" s="5" t="s">
        <v>61</v>
      </c>
      <c r="H1047346" s="53" t="n">
        <v>800000000</v>
      </c>
      <c r="I1047346" s="1" t="s">
        <v>476</v>
      </c>
      <c r="J1047346" s="7" t="str">
        <f aca="false">VLOOKUP($I1047346,'[1]Price List, Weapons &amp; Items'!B$1:C$1048576,2,0)</f>
        <v>Ammunition for heavy weapon</v>
      </c>
      <c r="K1047346" s="7" t="str">
        <f aca="false">IF(I1047346=".",I1047346,VLOOKUP($I1047346,'[1]Price List, Weapons &amp; Items'!B$1:D$1048576,3,0))</f>
        <v>Surface-to-air missile (SAM)</v>
      </c>
      <c r="M1047346" s="9" t="s">
        <v>166</v>
      </c>
      <c r="N1047346" s="9" t="s">
        <v>166</v>
      </c>
      <c r="O1047346" s="9" t="n">
        <f aca="false">VLOOKUP($I1047346,'[1]Price List, Weapons &amp; Items'!B$1:G$1048576,6,0)</f>
        <v>3000000</v>
      </c>
      <c r="P1047346" s="6" t="str">
        <f aca="false">IF(TYPE(M1047346)=1,IF(TYPE(O1047346)=1,M1047346*O1047346,"No price"),".")</f>
        <v>.</v>
      </c>
      <c r="Q1047346" s="6" t="str">
        <f aca="false">IF(TYPE(N1047346)=1,IF(TYPE(O1047346)=1,N1047346*O1047346,"No price"),".")</f>
        <v>.</v>
      </c>
      <c r="R1047346" s="6" t="str">
        <f aca="false">IF(AG1047346=1,IF(H1047346&lt;&gt;"Not given",H1047346,IF(TYPE(H1047346)=2,IF(SUMIFS(#REF!,#REF!,A1047346)&gt;0,SUMIFS(#REF!,#REF!,A1047346),"."),"Format error")),"")</f>
        <v/>
      </c>
      <c r="S1047346" s="6" t="str">
        <f aca="false">IF(AND(AG1047346=1,R1047346&lt;&gt;".")=TRUE(),R1047346/VLOOKUP(G1047346,'[1]Exchange Rates'!B$1:C$1048576,2,0),IF(R1047346=".",".",""))</f>
        <v/>
      </c>
      <c r="T1047346" s="6" t="str">
        <f aca="false">IF(AG1047346=1,IF(AI1047346="Value is not given at all",".",IF(AI1047346="Value is given by the source",S1047346,IF(AI1047346="Value is calculated with prices",(IF(SUMIFS(#REF!,#REF!,A1047346)&gt;0,SUMIFS(#REF!,#REF!,A1047346),"."))/VLOOKUP("USD",'[1]Exchange Rates'!B$1:C$1048576,2,0),"Error with coding"))),"")</f>
        <v/>
      </c>
      <c r="U1047346" s="5" t="s">
        <v>63</v>
      </c>
      <c r="V1047346" s="87" t="s">
        <v>548</v>
      </c>
      <c r="W1047346" s="48" t="s">
        <v>541</v>
      </c>
      <c r="X1047346" s="44" t="s">
        <v>549</v>
      </c>
      <c r="Y1047346" s="33" t="s">
        <v>62</v>
      </c>
      <c r="Z1047346" s="5" t="n">
        <v>0</v>
      </c>
      <c r="AA1047346" s="5" t="n">
        <v>1</v>
      </c>
      <c r="AB1047346" s="5" t="n">
        <f aca="false">IF(AND(D1047346="Humanitarian", AE1047346&lt;&gt;"."), 1, 0)</f>
        <v>0</v>
      </c>
      <c r="AC1047346" s="5" t="n">
        <f aca="false">IF(OR(M1047346="undisclosed", M1047346="."), 0, IF(M1047346=N1047346, 1, 0))</f>
        <v>0</v>
      </c>
      <c r="AD1047346" s="5" t="n">
        <v>0</v>
      </c>
      <c r="AE1047346" s="1" t="s">
        <v>62</v>
      </c>
      <c r="AG1047346" s="36" t="n">
        <v>0</v>
      </c>
      <c r="AH1047346" s="36" t="s">
        <v>66</v>
      </c>
      <c r="AI1047346" s="36" t="s">
        <v>67</v>
      </c>
      <c r="AJ1047346" s="36" t="n">
        <v>1</v>
      </c>
      <c r="AK1047346" s="36" t="n">
        <v>19</v>
      </c>
      <c r="AL1047346" s="36" t="n">
        <v>0</v>
      </c>
      <c r="AM1047346" s="36" t="n">
        <f aca="false">IF(OR(AN1047346="2022-2023",AN1047346=2022), 1, 0)</f>
        <v>1</v>
      </c>
      <c r="AN1047346" s="36" t="s">
        <v>68</v>
      </c>
      <c r="AO1047346" s="36" t="n">
        <f aca="false">VLOOKUP($I1047346,'[1]Price List, Weapons &amp; Items'!B$1:F$1048576,5,0)</f>
        <v>0</v>
      </c>
      <c r="AP1047346" s="36" t="n">
        <f aca="false">IF(AND(AO1047346=1,M1047346="undisclosed")=TRUE(),1,0)</f>
        <v>0</v>
      </c>
      <c r="AQ1047346" s="36" t="n">
        <f aca="false">IF(AND(AO1047346=1,N1047346="undisclosed")=TRUE(),1,0)</f>
        <v>0</v>
      </c>
      <c r="AR1047346" s="36" t="n">
        <f aca="false">IFERROR(IF(SEARCH("ammuni",I1047346,1)&gt;0,1,0),0)</f>
        <v>0</v>
      </c>
      <c r="AS1047346" s="5" t="str">
        <f aca="false">VLOOKUP($I1047346,'[1]Price List, Weapons &amp; Items'!B$1:L$1048576,COLUMN('[1]Price List, Weapons &amp; Items'!$J$11)-1,0)</f>
        <v>Media reports (incl. social media)</v>
      </c>
      <c r="AT1047346" s="5" t="str">
        <f aca="false">IF(I1047346=".",".",VLOOKUP($I1047346,'[1]Price List, Weapons &amp; Items'!B$1:J$1048576,3,0))</f>
        <v>Surface-to-air missile (SAM)</v>
      </c>
      <c r="AU1047346" s="13" t="str">
        <f aca="true">IF(AG1047346=1,(OFFSET(I1047346,0,0,COUNTIF(#REF!,A1047346),1)),"")</f>
        <v/>
      </c>
      <c r="AV1047346" s="5" t="str">
        <f aca="false">VLOOKUP($I1047346,'[1]Price List, Weapons &amp; Items'!B$1:L$1048576,COLUMN('[1]Price List, Weapons &amp; Items'!$L$11)-1,0)</f>
        <v>no price, 0 count</v>
      </c>
      <c r="AW1047346" s="5" t="n">
        <f aca="false">IF(U1047346="Yes",1,0)</f>
        <v>1</v>
      </c>
      <c r="AX1047346" s="5" t="n">
        <f aca="false">IF(D1047346="Military",IF(OR(IFERROR(SEARCH("equipment",E1047346,1),0)&gt;0,IFERROR(SEARCH("weapons",E1047346,1),0)&gt;0),1,0),0)</f>
        <v>1</v>
      </c>
      <c r="AY1047346" s="5" t="str">
        <f aca="false">IFERROR(IF(VALUE(TEXT(C1047346,"mm"))=IF(AK1047346&gt;12,AK1047346-12,AK1047346),".",IF(TEXT(C1047346,"mm")="01",".",1)),"Value is not in date format")</f>
        <v>.</v>
      </c>
      <c r="AZ1047346" s="5" t="str">
        <f aca="false">IF(AND(A1047346=A1047345,C1047346=C1047345)=TRUE(),IF(F1047346=F1047345,".","1"),".")</f>
        <v>.</v>
      </c>
      <c r="BA1047346" s="5" t="str">
        <f aca="false">IF(AND(_xlfn.ISFORMULA(R1047346),_xlfn.ISFORMULA(S1047346),_xlfn.ISFORMULA(T1047346))=TRUE(),".",1)</f>
        <v>.</v>
      </c>
      <c r="BB1047346" s="5" t="str">
        <f aca="false">IF(T1047346&lt;&gt;".",IF(T1047346&gt;S1047346,1,"."),".")</f>
        <v>.</v>
      </c>
      <c r="BC1047346" s="5" t="n">
        <f aca="false">IFERROR(VLOOKUP(B1047346,'[1]Share, Heavy Weapons to Ukraine'!B$1:AA$1048576,COLUMN('[1]Share, Heavy Weapons to Ukraine'!C1047355)-1,0),0)</f>
        <v>1</v>
      </c>
      <c r="BD1047346" s="5" t="n">
        <f aca="false">VLOOKUP(Sheet1!B1047346,'[1]Country Summary (€)'!B$1:F$1048576,COLUMN('[1]Country Summary (€)'!C1047356)-1,FALSE())</f>
        <v>0</v>
      </c>
      <c r="BE1047346" s="5" t="str">
        <f aca="false">IF(AND(AG1047346=1,D1047346="Military",H1047346&lt;&gt;"Not given")=TRUE(),IF(SUMIFS(#REF!,#REF!,A1047346)&gt;0,ABS((SUMIFS(#REF!,#REF!,A1047346)/VLOOKUP("USD",'[1]Exchange Rates'!B$1:C$1048576,2,0)))/S1047346,"."),".")</f>
        <v>.</v>
      </c>
      <c r="BF1047346" s="1" t="str">
        <f aca="false">IF(AND(AG1047346=1,D1047346="Military",H1047346&lt;&gt;"Not given")=TRUE(),IF(SUMIFS(#REF!,#REF!,A1047346)&gt;0,IF((ABS((SUMIFS(#REF!,#REF!,A1047346)/VLOOKUP("USD",'[1]Exchange Rates'!B$1:C$1048576,2,0)))/S1047346)&gt;1,(SUMIFS(#REF!,#REF!,A1047346)-S1047346)/S1047346,(S1047346-SUMIFS(#REF!,#REF!,A1047346))/SUMIFS(#REF!,#REF!,A1047346)),"."),".")</f>
        <v>.</v>
      </c>
    </row>
    <row r="1047347" customFormat="false" ht="15.75" hidden="false" customHeight="true" outlineLevel="0" collapsed="false">
      <c r="A1047347" s="37" t="s">
        <v>479</v>
      </c>
      <c r="B1047347" s="37" t="s">
        <v>57</v>
      </c>
      <c r="C1047347" s="38" t="n">
        <v>45114</v>
      </c>
      <c r="D1047347" s="37" t="s">
        <v>105</v>
      </c>
      <c r="E1047347" s="37" t="s">
        <v>370</v>
      </c>
      <c r="F1047347" s="37" t="s">
        <v>547</v>
      </c>
      <c r="G1047347" s="5" t="s">
        <v>61</v>
      </c>
      <c r="H1047347" s="53" t="n">
        <v>800000000</v>
      </c>
      <c r="I1047347" s="1" t="s">
        <v>496</v>
      </c>
      <c r="J1047347" s="7" t="str">
        <f aca="false">VLOOKUP($I1047347,'[1]Price List, Weapons &amp; Items'!B$1:C$1048576,2,0)</f>
        <v>Portable defence system</v>
      </c>
      <c r="K1047347" s="7" t="str">
        <f aca="false">IF(I1047347=".",I1047347,VLOOKUP($I1047347,'[1]Price List, Weapons &amp; Items'!B$1:D$1048576,3,0))</f>
        <v>Light Anti-armor Weapon (LAW)</v>
      </c>
      <c r="M1047347" s="9" t="s">
        <v>166</v>
      </c>
      <c r="N1047347" s="9" t="s">
        <v>166</v>
      </c>
      <c r="O1047347" s="9" t="n">
        <f aca="false">VLOOKUP($I1047347,'[1]Price List, Weapons &amp; Items'!B$1:G$1048576,6,0)</f>
        <v>78000</v>
      </c>
      <c r="P1047347" s="6" t="str">
        <f aca="false">IF(TYPE(M1047347)=1,IF(TYPE(O1047347)=1,M1047347*O1047347,"No price"),".")</f>
        <v>.</v>
      </c>
      <c r="Q1047347" s="6" t="str">
        <f aca="false">IF(TYPE(N1047347)=1,IF(TYPE(O1047347)=1,N1047347*O1047347,"No price"),".")</f>
        <v>.</v>
      </c>
      <c r="R1047347" s="6" t="str">
        <f aca="false">IF(AG1047347=1,IF(H1047347&lt;&gt;"Not given",H1047347,IF(TYPE(H1047347)=2,IF(SUMIFS(#REF!,#REF!,A1047347)&gt;0,SUMIFS(#REF!,#REF!,A1047347),"."),"Format error")),"")</f>
        <v/>
      </c>
      <c r="S1047347" s="6" t="str">
        <f aca="false">IF(AND(AG1047347=1,R1047347&lt;&gt;".")=TRUE(),R1047347/VLOOKUP(G1047347,'[1]Exchange Rates'!B$1:C$1048576,2,0),IF(R1047347=".",".",""))</f>
        <v/>
      </c>
      <c r="T1047347" s="6" t="str">
        <f aca="false">IF(AG1047347=1,IF(AI1047347="Value is not given at all",".",IF(AI1047347="Value is given by the source",S1047347,IF(AI1047347="Value is calculated with prices",(IF(SUMIFS(#REF!,#REF!,A1047347)&gt;0,SUMIFS(#REF!,#REF!,A1047347),"."))/VLOOKUP("USD",'[1]Exchange Rates'!B$1:C$1048576,2,0),"Error with coding"))),"")</f>
        <v/>
      </c>
      <c r="U1047347" s="5" t="s">
        <v>63</v>
      </c>
      <c r="V1047347" s="87" t="s">
        <v>548</v>
      </c>
      <c r="W1047347" s="48" t="s">
        <v>541</v>
      </c>
      <c r="X1047347" s="44" t="s">
        <v>549</v>
      </c>
      <c r="Y1047347" s="33" t="s">
        <v>62</v>
      </c>
      <c r="Z1047347" s="5" t="n">
        <v>0</v>
      </c>
      <c r="AA1047347" s="5" t="n">
        <v>1</v>
      </c>
      <c r="AB1047347" s="5" t="n">
        <f aca="false">IF(AND(D1047347="Humanitarian", AE1047347&lt;&gt;"."), 1, 0)</f>
        <v>0</v>
      </c>
      <c r="AC1047347" s="5" t="n">
        <f aca="false">IF(OR(M1047347="undisclosed", M1047347="."), 0, IF(M1047347=N1047347, 1, 0))</f>
        <v>0</v>
      </c>
      <c r="AD1047347" s="5" t="n">
        <v>0</v>
      </c>
      <c r="AE1047347" s="1" t="s">
        <v>62</v>
      </c>
      <c r="AG1047347" s="36" t="n">
        <v>0</v>
      </c>
      <c r="AH1047347" s="36" t="s">
        <v>66</v>
      </c>
      <c r="AI1047347" s="36" t="s">
        <v>67</v>
      </c>
      <c r="AJ1047347" s="36" t="n">
        <v>1</v>
      </c>
      <c r="AK1047347" s="36" t="n">
        <v>19</v>
      </c>
      <c r="AL1047347" s="36" t="n">
        <v>0</v>
      </c>
      <c r="AM1047347" s="36" t="n">
        <f aca="false">IF(OR(AN1047347="2022-2023",AN1047347=2022), 1, 0)</f>
        <v>1</v>
      </c>
      <c r="AN1047347" s="36" t="s">
        <v>68</v>
      </c>
      <c r="AO1047347" s="36" t="n">
        <f aca="false">VLOOKUP($I1047347,'[1]Price List, Weapons &amp; Items'!B$1:F$1048576,5,0)</f>
        <v>0</v>
      </c>
      <c r="AP1047347" s="36" t="n">
        <f aca="false">IF(AND(AO1047347=1,M1047347="undisclosed")=TRUE(),1,0)</f>
        <v>0</v>
      </c>
      <c r="AQ1047347" s="36" t="n">
        <f aca="false">IF(AND(AO1047347=1,N1047347="undisclosed")=TRUE(),1,0)</f>
        <v>0</v>
      </c>
      <c r="AR1047347" s="36" t="n">
        <f aca="false">IFERROR(IF(SEARCH("ammuni",I1047347,1)&gt;0,1,0),0)</f>
        <v>0</v>
      </c>
      <c r="AS1047347" s="5" t="str">
        <f aca="false">VLOOKUP($I1047347,'[1]Price List, Weapons &amp; Items'!B$1:L$1048576,COLUMN('[1]Price List, Weapons &amp; Items'!$J$11)-1,0)</f>
        <v>Military media (incl. websites)</v>
      </c>
      <c r="AT1047347" s="5" t="str">
        <f aca="false">IF(I1047347=".",".",VLOOKUP($I1047347,'[1]Price List, Weapons &amp; Items'!B$1:J$1048576,3,0))</f>
        <v>Light Anti-armor Weapon (LAW)</v>
      </c>
      <c r="AU1047347" s="13" t="str">
        <f aca="true">IF(AG1047347=1,(OFFSET(I1047347,0,0,COUNTIF(#REF!,A1047347),1)),"")</f>
        <v/>
      </c>
      <c r="AV1047347" s="5" t="n">
        <f aca="false">VLOOKUP($I1047347,'[1]Price List, Weapons &amp; Items'!B$1:L$1048576,COLUMN('[1]Price List, Weapons &amp; Items'!$L$11)-1,0)</f>
        <v>0</v>
      </c>
      <c r="AW1047347" s="5" t="n">
        <f aca="false">IF(U1047347="Yes",1,0)</f>
        <v>1</v>
      </c>
      <c r="AX1047347" s="5" t="n">
        <f aca="false">IF(D1047347="Military",IF(OR(IFERROR(SEARCH("equipment",E1047347,1),0)&gt;0,IFERROR(SEARCH("weapons",E1047347,1),0)&gt;0),1,0),0)</f>
        <v>1</v>
      </c>
      <c r="AY1047347" s="5" t="str">
        <f aca="false">IFERROR(IF(VALUE(TEXT(C1047347,"mm"))=IF(AK1047347&gt;12,AK1047347-12,AK1047347),".",IF(TEXT(C1047347,"mm")="01",".",1)),"Value is not in date format")</f>
        <v>.</v>
      </c>
      <c r="AZ1047347" s="5" t="str">
        <f aca="false">IF(AND(A1047347=A1047346,C1047347=C1047346)=TRUE(),IF(F1047347=F1047346,".","1"),".")</f>
        <v>.</v>
      </c>
      <c r="BA1047347" s="5" t="str">
        <f aca="false">IF(AND(_xlfn.ISFORMULA(R1047347),_xlfn.ISFORMULA(S1047347),_xlfn.ISFORMULA(T1047347))=TRUE(),".",1)</f>
        <v>.</v>
      </c>
      <c r="BB1047347" s="5" t="str">
        <f aca="false">IF(T1047347&lt;&gt;".",IF(T1047347&gt;S1047347,1,"."),".")</f>
        <v>.</v>
      </c>
      <c r="BC1047347" s="5" t="n">
        <f aca="false">IFERROR(VLOOKUP(B1047347,'[1]Share, Heavy Weapons to Ukraine'!B$1:AA$1048576,COLUMN('[1]Share, Heavy Weapons to Ukraine'!C1047356)-1,0),0)</f>
        <v>1</v>
      </c>
      <c r="BD1047347" s="5" t="n">
        <f aca="false">VLOOKUP(Sheet1!B1047347,'[1]Country Summary (€)'!B$1:F$1048576,COLUMN('[1]Country Summary (€)'!C1047357)-1,FALSE())</f>
        <v>0</v>
      </c>
      <c r="BE1047347" s="5" t="str">
        <f aca="false">IF(AND(AG1047347=1,D1047347="Military",H1047347&lt;&gt;"Not given")=TRUE(),IF(SUMIFS(#REF!,#REF!,A1047347)&gt;0,ABS((SUMIFS(#REF!,#REF!,A1047347)/VLOOKUP("USD",'[1]Exchange Rates'!B$1:C$1048576,2,0)))/S1047347,"."),".")</f>
        <v>.</v>
      </c>
      <c r="BF1047347" s="1" t="str">
        <f aca="false">IF(AND(AG1047347=1,D1047347="Military",H1047347&lt;&gt;"Not given")=TRUE(),IF(SUMIFS(#REF!,#REF!,A1047347)&gt;0,IF((ABS((SUMIFS(#REF!,#REF!,A1047347)/VLOOKUP("USD",'[1]Exchange Rates'!B$1:C$1048576,2,0)))/S1047347)&gt;1,(SUMIFS(#REF!,#REF!,A1047347)-S1047347)/S1047347,(S1047347-SUMIFS(#REF!,#REF!,A1047347))/SUMIFS(#REF!,#REF!,A1047347)),"."),".")</f>
        <v>.</v>
      </c>
    </row>
    <row r="1047348" customFormat="false" ht="15.75" hidden="false" customHeight="true" outlineLevel="0" collapsed="false">
      <c r="A1047348" s="37" t="s">
        <v>479</v>
      </c>
      <c r="B1047348" s="37" t="s">
        <v>57</v>
      </c>
      <c r="C1047348" s="38" t="n">
        <v>45114</v>
      </c>
      <c r="D1047348" s="37" t="s">
        <v>105</v>
      </c>
      <c r="E1047348" s="37" t="s">
        <v>370</v>
      </c>
      <c r="F1047348" s="37" t="s">
        <v>547</v>
      </c>
      <c r="G1047348" s="5" t="s">
        <v>61</v>
      </c>
      <c r="H1047348" s="53" t="n">
        <v>800000000</v>
      </c>
      <c r="I1047348" s="1" t="s">
        <v>551</v>
      </c>
      <c r="J1047348" s="7" t="str">
        <f aca="false">VLOOKUP($I1047348,'[1]Price List, Weapons &amp; Items'!B$1:C$1048576,2,0)</f>
        <v>Ammunition for heavy weapon</v>
      </c>
      <c r="K1047348" s="7" t="str">
        <f aca="false">IF(I1047348=".",I1047348,VLOOKUP($I1047348,'[1]Price List, Weapons &amp; Items'!B$1:D$1048576,3,0))</f>
        <v>155mm howitzer ammunition</v>
      </c>
      <c r="M1047348" s="9" t="s">
        <v>166</v>
      </c>
      <c r="N1047348" s="9" t="s">
        <v>166</v>
      </c>
      <c r="O1047348" s="9" t="n">
        <f aca="false">VLOOKUP($I1047348,'[1]Price List, Weapons &amp; Items'!B$1:G$1048576,6,0)</f>
        <v>60359.2</v>
      </c>
      <c r="P1047348" s="6" t="str">
        <f aca="false">IF(TYPE(M1047348)=1,IF(TYPE(O1047348)=1,M1047348*O1047348,"No price"),".")</f>
        <v>.</v>
      </c>
      <c r="Q1047348" s="6" t="str">
        <f aca="false">IF(TYPE(N1047348)=1,IF(TYPE(O1047348)=1,N1047348*O1047348,"No price"),".")</f>
        <v>.</v>
      </c>
      <c r="R1047348" s="6" t="str">
        <f aca="false">IF(AG1047348=1,IF(H1047348&lt;&gt;"Not given",H1047348,IF(TYPE(H1047348)=2,IF(SUMIFS(#REF!,#REF!,A1047348)&gt;0,SUMIFS(#REF!,#REF!,A1047348),"."),"Format error")),"")</f>
        <v/>
      </c>
      <c r="S1047348" s="6" t="str">
        <f aca="false">IF(AND(AG1047348=1,R1047348&lt;&gt;".")=TRUE(),R1047348/VLOOKUP(G1047348,'[1]Exchange Rates'!B$1:C$1048576,2,0),IF(R1047348=".",".",""))</f>
        <v/>
      </c>
      <c r="T1047348" s="6" t="str">
        <f aca="false">IF(AG1047348=1,IF(AI1047348="Value is not given at all",".",IF(AI1047348="Value is given by the source",S1047348,IF(AI1047348="Value is calculated with prices",(IF(SUMIFS(#REF!,#REF!,A1047348)&gt;0,SUMIFS(#REF!,#REF!,A1047348),"."))/VLOOKUP("USD",'[1]Exchange Rates'!B$1:C$1048576,2,0),"Error with coding"))),"")</f>
        <v/>
      </c>
      <c r="U1047348" s="5" t="s">
        <v>63</v>
      </c>
      <c r="V1047348" s="87" t="s">
        <v>548</v>
      </c>
      <c r="W1047348" s="48" t="s">
        <v>541</v>
      </c>
      <c r="X1047348" s="44" t="s">
        <v>549</v>
      </c>
      <c r="Y1047348" s="33" t="s">
        <v>62</v>
      </c>
      <c r="Z1047348" s="5" t="n">
        <v>0</v>
      </c>
      <c r="AA1047348" s="5" t="n">
        <v>1</v>
      </c>
      <c r="AB1047348" s="5" t="n">
        <f aca="false">IF(AND(D1047348="Humanitarian", AE1047348&lt;&gt;"."), 1, 0)</f>
        <v>0</v>
      </c>
      <c r="AC1047348" s="5" t="n">
        <f aca="false">IF(OR(M1047348="undisclosed", M1047348="."), 0, IF(M1047348=N1047348, 1, 0))</f>
        <v>0</v>
      </c>
      <c r="AD1047348" s="5" t="n">
        <v>0</v>
      </c>
      <c r="AE1047348" s="1" t="s">
        <v>62</v>
      </c>
      <c r="AG1047348" s="36" t="n">
        <v>0</v>
      </c>
      <c r="AH1047348" s="36" t="s">
        <v>66</v>
      </c>
      <c r="AI1047348" s="36" t="s">
        <v>67</v>
      </c>
      <c r="AJ1047348" s="36" t="n">
        <v>1</v>
      </c>
      <c r="AK1047348" s="36" t="n">
        <v>19</v>
      </c>
      <c r="AL1047348" s="36" t="n">
        <v>0</v>
      </c>
      <c r="AM1047348" s="36" t="n">
        <f aca="false">IF(OR(AN1047348="2022-2023",AN1047348=2022), 1, 0)</f>
        <v>1</v>
      </c>
      <c r="AN1047348" s="36" t="s">
        <v>68</v>
      </c>
      <c r="AO1047348" s="36" t="n">
        <f aca="false">VLOOKUP($I1047348,'[1]Price List, Weapons &amp; Items'!B$1:F$1048576,5,0)</f>
        <v>1</v>
      </c>
      <c r="AP1047348" s="36" t="n">
        <f aca="false">IF(AND(AO1047348=1,M1047348="undisclosed")=TRUE(),1,0)</f>
        <v>1</v>
      </c>
      <c r="AQ1047348" s="36" t="n">
        <f aca="false">IF(AND(AO1047348=1,N1047348="undisclosed")=TRUE(),1,0)</f>
        <v>1</v>
      </c>
      <c r="AR1047348" s="36" t="n">
        <f aca="false">IFERROR(IF(SEARCH("ammuni",I1047348,1)&gt;0,1,0),0)</f>
        <v>1</v>
      </c>
      <c r="AS1047348" s="5" t="str">
        <f aca="false">VLOOKUP($I1047348,'[1]Price List, Weapons &amp; Items'!B$1:L$1048576,COLUMN('[1]Price List, Weapons &amp; Items'!$J$11)-1,0)</f>
        <v>Government information</v>
      </c>
      <c r="AT1047348" s="5" t="str">
        <f aca="false">IF(I1047348=".",".",VLOOKUP($I1047348,'[1]Price List, Weapons &amp; Items'!B$1:J$1048576,3,0))</f>
        <v>155mm howitzer ammunition</v>
      </c>
      <c r="AU1047348" s="13" t="str">
        <f aca="true">IF(AG1047348=1,(OFFSET(I1047348,0,0,COUNTIF(#REF!,A1047348),1)),"")</f>
        <v/>
      </c>
      <c r="AV1047348" s="5" t="str">
        <f aca="false">VLOOKUP($I1047348,'[1]Price List, Weapons &amp; Items'!B$1:L$1048576,COLUMN('[1]Price List, Weapons &amp; Items'!$L$11)-1,0)</f>
        <v>no price, 0 count</v>
      </c>
      <c r="AW1047348" s="5" t="n">
        <f aca="false">IF(U1047348="Yes",1,0)</f>
        <v>1</v>
      </c>
      <c r="AX1047348" s="5" t="n">
        <f aca="false">IF(D1047348="Military",IF(OR(IFERROR(SEARCH("equipment",E1047348,1),0)&gt;0,IFERROR(SEARCH("weapons",E1047348,1),0)&gt;0),1,0),0)</f>
        <v>1</v>
      </c>
      <c r="AY1047348" s="5" t="str">
        <f aca="false">IFERROR(IF(VALUE(TEXT(C1047348,"mm"))=IF(AK1047348&gt;12,AK1047348-12,AK1047348),".",IF(TEXT(C1047348,"mm")="01",".",1)),"Value is not in date format")</f>
        <v>.</v>
      </c>
      <c r="AZ1047348" s="5" t="str">
        <f aca="false">IF(AND(A1047348=A1047347,C1047348=C1047347)=TRUE(),IF(F1047348=F1047347,".","1"),".")</f>
        <v>.</v>
      </c>
      <c r="BA1047348" s="5" t="str">
        <f aca="false">IF(AND(_xlfn.ISFORMULA(R1047348),_xlfn.ISFORMULA(S1047348),_xlfn.ISFORMULA(T1047348))=TRUE(),".",1)</f>
        <v>.</v>
      </c>
      <c r="BB1047348" s="5" t="str">
        <f aca="false">IF(T1047348&lt;&gt;".",IF(T1047348&gt;S1047348,1,"."),".")</f>
        <v>.</v>
      </c>
      <c r="BC1047348" s="5" t="n">
        <f aca="false">IFERROR(VLOOKUP(B1047348,'[1]Share, Heavy Weapons to Ukraine'!B$1:AA$1048576,COLUMN('[1]Share, Heavy Weapons to Ukraine'!C1047357)-1,0),0)</f>
        <v>1</v>
      </c>
      <c r="BD1047348" s="5" t="n">
        <f aca="false">VLOOKUP(Sheet1!B1047348,'[1]Country Summary (€)'!B$1:F$1048576,COLUMN('[1]Country Summary (€)'!C1047358)-1,FALSE())</f>
        <v>0</v>
      </c>
      <c r="BE1047348" s="5" t="str">
        <f aca="false">IF(AND(AG1047348=1,D1047348="Military",H1047348&lt;&gt;"Not given")=TRUE(),IF(SUMIFS(#REF!,#REF!,A1047348)&gt;0,ABS((SUMIFS(#REF!,#REF!,A1047348)/VLOOKUP("USD",'[1]Exchange Rates'!B$1:C$1048576,2,0)))/S1047348,"."),".")</f>
        <v>.</v>
      </c>
      <c r="BF1047348" s="1" t="str">
        <f aca="false">IF(AND(AG1047348=1,D1047348="Military",H1047348&lt;&gt;"Not given")=TRUE(),IF(SUMIFS(#REF!,#REF!,A1047348)&gt;0,IF((ABS((SUMIFS(#REF!,#REF!,A1047348)/VLOOKUP("USD",'[1]Exchange Rates'!B$1:C$1048576,2,0)))/S1047348)&gt;1,(SUMIFS(#REF!,#REF!,A1047348)-S1047348)/S1047348,(S1047348-SUMIFS(#REF!,#REF!,A1047348))/SUMIFS(#REF!,#REF!,A1047348)),"."),".")</f>
        <v>.</v>
      </c>
    </row>
    <row r="1047349" customFormat="false" ht="15.75" hidden="false" customHeight="true" outlineLevel="0" collapsed="false">
      <c r="A1047349" s="37" t="s">
        <v>552</v>
      </c>
      <c r="B1047349" s="37" t="s">
        <v>57</v>
      </c>
      <c r="C1047349" s="38" t="n">
        <v>44834</v>
      </c>
      <c r="D1047349" s="37" t="s">
        <v>105</v>
      </c>
      <c r="E1047349" s="37" t="s">
        <v>370</v>
      </c>
      <c r="F1047349" s="37" t="s">
        <v>553</v>
      </c>
      <c r="G1047349" s="5" t="s">
        <v>61</v>
      </c>
      <c r="H1047349" s="53" t="n">
        <v>3000000000</v>
      </c>
      <c r="I1047349" s="1" t="s">
        <v>62</v>
      </c>
      <c r="J1047349" s="7" t="str">
        <f aca="false">VLOOKUP($I1047349,'[1]Price List, Weapons &amp; Items'!B$1:C$1048576,2,0)</f>
        <v>.</v>
      </c>
      <c r="K1047349" s="7" t="str">
        <f aca="false">IF(I1047349=".",I1047349,VLOOKUP($I1047349,'[1]Price List, Weapons &amp; Items'!B$1:D$1048576,3,0))</f>
        <v>.</v>
      </c>
      <c r="L1047349" s="8" t="n">
        <f aca="false">VLOOKUP(I1047349,'[1]Price List, Weapons &amp; Items'!B$1:E$1048576,4,0)</f>
        <v>0</v>
      </c>
      <c r="M1047349" s="9" t="s">
        <v>62</v>
      </c>
      <c r="N1047349" s="9" t="s">
        <v>62</v>
      </c>
      <c r="O1047349" s="9" t="str">
        <f aca="false">VLOOKUP($I1047349,'[1]Price List, Weapons &amp; Items'!B$1:G$1048576,6,0)</f>
        <v>.</v>
      </c>
      <c r="P1047349" s="6" t="str">
        <f aca="false">IF(TYPE(M1047349)=1,IF(TYPE(O1047349)=1,M1047349*O1047349,"No price"),".")</f>
        <v>.</v>
      </c>
      <c r="Q1047349" s="6" t="str">
        <f aca="false">IF(TYPE(N1047349)=1,IF(TYPE(O1047349)=1,N1047349*O1047349,"No price"),".")</f>
        <v>.</v>
      </c>
      <c r="R1047349" s="6" t="n">
        <f aca="false">IF(AG1047349=1,IF(H1047349&lt;&gt;"Not given",H1047349,IF(TYPE(H1047349)=2,IF(SUMIFS(#REF!,#REF!,A1047349)&gt;0,SUMIFS(#REF!,#REF!,A1047349),"."),"Format error")),"")</f>
        <v>3000000000</v>
      </c>
      <c r="S1047349" s="6" t="n">
        <f aca="false">IF(AND(AG1047349=1,R1047349&lt;&gt;".")=TRUE(),R1047349/VLOOKUP(G1047349,'[1]Exchange Rates'!B$1:C$1048576,2,0),IF(R1047349=".",".",""))</f>
        <v>2712967986.97775</v>
      </c>
      <c r="T1047349" s="6" t="str">
        <f aca="false">IF(AG1047349=1,IF(AI1047349="Value is not given at all",".",IF(AI1047349="Value is given by the source",S1047349,IF(AI1047349="Value is calculated with prices",(IF(SUMIFS(#REF!,#REF!,A1047349)&gt;0,SUMIFS(#REF!,#REF!,A1047349),"."))/VLOOKUP("USD",'[1]Exchange Rates'!B$1:C$1048576,2,0),"Error with coding"))),"")</f>
        <v>.</v>
      </c>
      <c r="U1047349" s="5" t="s">
        <v>63</v>
      </c>
      <c r="V1047349" s="34" t="s">
        <v>95</v>
      </c>
      <c r="W1047349" s="45" t="s">
        <v>99</v>
      </c>
      <c r="X1047349" s="34" t="s">
        <v>108</v>
      </c>
      <c r="Y1047349" s="33" t="s">
        <v>62</v>
      </c>
      <c r="Z1047349" s="5" t="n">
        <v>0</v>
      </c>
      <c r="AA1047349" s="5" t="n">
        <v>0</v>
      </c>
      <c r="AB1047349" s="5" t="n">
        <f aca="false">IF(AND(D1047349="Humanitarian", AE1047349&lt;&gt;"."), 1, 0)</f>
        <v>0</v>
      </c>
      <c r="AC1047349" s="5" t="n">
        <f aca="false">IF(OR(M1047349="undisclosed", M1047349="."), 0, IF(M1047349=N1047349, 1, 0))</f>
        <v>0</v>
      </c>
      <c r="AD1047349" s="5" t="n">
        <v>0</v>
      </c>
      <c r="AE1047349" s="1" t="s">
        <v>62</v>
      </c>
      <c r="AF1047349" s="12" t="str">
        <f aca="false">""</f>
        <v/>
      </c>
      <c r="AG1047349" s="36" t="n">
        <v>1</v>
      </c>
      <c r="AH1047349" s="36" t="s">
        <v>66</v>
      </c>
      <c r="AI1047349" s="36" t="s">
        <v>67</v>
      </c>
      <c r="AJ1047349" s="36" t="n">
        <v>1</v>
      </c>
      <c r="AK1047349" s="36" t="n">
        <v>9</v>
      </c>
      <c r="AL1047349" s="36" t="n">
        <v>0</v>
      </c>
      <c r="AM1047349" s="36" t="n">
        <f aca="false">IF(OR(AN1047349="2022-2023",AN1047349=2022), 1, 0)</f>
        <v>1</v>
      </c>
      <c r="AN1047349" s="36" t="s">
        <v>68</v>
      </c>
      <c r="AO1047349" s="36" t="n">
        <f aca="false">VLOOKUP($I1047349,'[1]Price List, Weapons &amp; Items'!B$1:F$1048576,5,0)</f>
        <v>0</v>
      </c>
      <c r="AP1047349" s="36" t="n">
        <f aca="false">IF(AND(AO1047349=1,M1047349="undisclosed")=TRUE(),1,0)</f>
        <v>0</v>
      </c>
      <c r="AQ1047349" s="36" t="n">
        <f aca="false">IF(AND(AO1047349=1,N1047349="undisclosed")=TRUE(),1,0)</f>
        <v>0</v>
      </c>
      <c r="AR1047349" s="36" t="n">
        <f aca="false">IFERROR(IF(SEARCH("ammuni",I1047349,1)&gt;0,1,0),0)</f>
        <v>0</v>
      </c>
      <c r="AS1047349" s="5" t="str">
        <f aca="false">VLOOKUP($I1047349,'[1]Price List, Weapons &amp; Items'!B$1:L$1048576,COLUMN('[1]Price List, Weapons &amp; Items'!$J$11)-1,0)</f>
        <v>.</v>
      </c>
      <c r="AT1047349" s="5" t="str">
        <f aca="false">IF(I1047349=".",".",VLOOKUP($I1047349,'[1]Price List, Weapons &amp; Items'!B$1:J$1048576,3,0))</f>
        <v>.</v>
      </c>
      <c r="AU1047349" s="13" t="e">
        <f aca="true">IF(AG1047349=1,(OFFSET(I1047349,0,0,COUNTIF(#REF!,A1047349),1)),"")</f>
        <v>#REF!</v>
      </c>
      <c r="AV1047349" s="5" t="n">
        <f aca="false">VLOOKUP($I1047349,'[1]Price List, Weapons &amp; Items'!B$1:L$1048576,COLUMN('[1]Price List, Weapons &amp; Items'!$L$11)-1,0)</f>
        <v>0</v>
      </c>
      <c r="AW1047349" s="5" t="n">
        <f aca="false">IF(U1047349="Yes",1,0)</f>
        <v>1</v>
      </c>
      <c r="AX1047349" s="5" t="n">
        <f aca="false">IF(D1047349="Military",IF(OR(IFERROR(SEARCH("equipment",E1047349,1),0)&gt;0,IFERROR(SEARCH("weapons",E1047349,1),0)&gt;0),1,0),0)</f>
        <v>1</v>
      </c>
      <c r="AY1047349" s="5" t="str">
        <f aca="false">IFERROR(IF(VALUE(TEXT(C1047349,"mm"))=IF(AK1047349&gt;12,AK1047349-12,AK1047349),".",IF(TEXT(C1047349,"mm")="01",".",1)),"Value is not in date format")</f>
        <v>.</v>
      </c>
      <c r="AZ1047349" s="5" t="str">
        <f aca="false">IF(AND(A1047349=A1047348,C1047349=C1047348)=TRUE(),IF(F1047349=F1047348,".","1"),".")</f>
        <v>.</v>
      </c>
      <c r="BA1047349" s="5" t="str">
        <f aca="false">IF(AND(_xlfn.ISFORMULA(R1047349),_xlfn.ISFORMULA(S1047349),_xlfn.ISFORMULA(T1047349))=TRUE(),".",1)</f>
        <v>.</v>
      </c>
      <c r="BB1047349" s="5" t="str">
        <f aca="false">IF(T1047349&lt;&gt;".",IF(T1047349&gt;S1047349,1,"."),".")</f>
        <v>.</v>
      </c>
      <c r="BC1047349" s="5" t="n">
        <f aca="false">IFERROR(VLOOKUP(B1047349,'[1]Share, Heavy Weapons to Ukraine'!B$1:AA$1048576,COLUMN('[1]Share, Heavy Weapons to Ukraine'!C1047358)-1,0),0)</f>
        <v>1</v>
      </c>
      <c r="BD1047349" s="5" t="n">
        <f aca="false">VLOOKUP(Sheet1!B1047349,'[1]Country Summary (€)'!B$1:F$1048576,COLUMN('[1]Country Summary (€)'!C1047359)-1,FALSE())</f>
        <v>0</v>
      </c>
      <c r="BE1047349" s="5" t="e">
        <f aca="false">IF(AND(AG1047349=1,D1047349="Military",H1047349&lt;&gt;"Not given")=TRUE(),IF(SUMIFS(#REF!,#REF!,A1047349)&gt;0,ABS((SUMIFS(#REF!,#REF!,A1047349)/VLOOKUP("USD",'[1]Exchange Rates'!B$1:C$1048576,2,0)))/S1047349,"."),".")</f>
        <v>#REF!</v>
      </c>
      <c r="BF1047349" s="1" t="e">
        <f aca="false">IF(AND(AG1047349=1,D1047349="Military",H1047349&lt;&gt;"Not given")=TRUE(),IF(SUMIFS(#REF!,#REF!,A1047349)&gt;0,IF((ABS((SUMIFS(#REF!,#REF!,A1047349)/VLOOKUP("USD",'[1]Exchange Rates'!B$1:C$1048576,2,0)))/S1047349)&gt;1,(SUMIFS(#REF!,#REF!,A1047349)-S1047349)/S1047349,(S1047349-SUMIFS(#REF!,#REF!,A1047349))/SUMIFS(#REF!,#REF!,A1047349)),"."),".")</f>
        <v>#REF!</v>
      </c>
    </row>
    <row r="1047350" customFormat="false" ht="15.75" hidden="false" customHeight="true" outlineLevel="0" collapsed="false">
      <c r="A1047350" s="37" t="s">
        <v>554</v>
      </c>
      <c r="B1047350" s="37" t="s">
        <v>57</v>
      </c>
      <c r="C1047350" s="38" t="n">
        <v>44901</v>
      </c>
      <c r="D1047350" s="37" t="s">
        <v>105</v>
      </c>
      <c r="E1047350" s="37" t="s">
        <v>370</v>
      </c>
      <c r="F1047350" s="37" t="s">
        <v>555</v>
      </c>
      <c r="G1047350" s="5" t="s">
        <v>61</v>
      </c>
      <c r="H1047350" s="53" t="n">
        <v>9000000000</v>
      </c>
      <c r="I1047350" s="1" t="s">
        <v>62</v>
      </c>
      <c r="J1047350" s="7" t="str">
        <f aca="false">VLOOKUP($I1047350,'[1]Price List, Weapons &amp; Items'!B$1:C$1048576,2,0)</f>
        <v>.</v>
      </c>
      <c r="K1047350" s="7" t="str">
        <f aca="false">IF(I1047350=".",I1047350,VLOOKUP($I1047350,'[1]Price List, Weapons &amp; Items'!B$1:D$1048576,3,0))</f>
        <v>.</v>
      </c>
      <c r="L1047350" s="8" t="n">
        <f aca="false">VLOOKUP(I1047350,'[1]Price List, Weapons &amp; Items'!B$1:E$1048576,4,0)</f>
        <v>0</v>
      </c>
      <c r="M1047350" s="9" t="s">
        <v>62</v>
      </c>
      <c r="N1047350" s="9" t="s">
        <v>62</v>
      </c>
      <c r="O1047350" s="9" t="str">
        <f aca="false">VLOOKUP($I1047350,'[1]Price List, Weapons &amp; Items'!B$1:G$1048576,6,0)</f>
        <v>.</v>
      </c>
      <c r="P1047350" s="6" t="str">
        <f aca="false">IF(TYPE(M1047350)=1,IF(TYPE(O1047350)=1,M1047350*O1047350,"No price"),".")</f>
        <v>.</v>
      </c>
      <c r="Q1047350" s="6" t="str">
        <f aca="false">IF(TYPE(N1047350)=1,IF(TYPE(O1047350)=1,N1047350*O1047350,"No price"),".")</f>
        <v>.</v>
      </c>
      <c r="R1047350" s="6" t="n">
        <f aca="false">IF(AG1047350=1,IF(H1047350&lt;&gt;"Not given",H1047350,IF(TYPE(H1047350)=2,IF(SUMIFS(#REF!,#REF!,A1047350)&gt;0,SUMIFS(#REF!,#REF!,A1047350),"."),"Format error")),"")</f>
        <v>9000000000</v>
      </c>
      <c r="S1047350" s="6" t="n">
        <f aca="false">IF(AND(AG1047350=1,R1047350&lt;&gt;".")=TRUE(),R1047350/VLOOKUP(G1047350,'[1]Exchange Rates'!B$1:C$1048576,2,0),IF(R1047350=".",".",""))</f>
        <v>8138903960.93326</v>
      </c>
      <c r="T1047350" s="6" t="str">
        <f aca="false">IF(AG1047350=1,IF(AI1047350="Value is not given at all",".",IF(AI1047350="Value is given by the source",S1047350,IF(AI1047350="Value is calculated with prices",(IF(SUMIFS(#REF!,#REF!,A1047350)&gt;0,SUMIFS(#REF!,#REF!,A1047350),"."))/VLOOKUP("USD",'[1]Exchange Rates'!B$1:C$1048576,2,0),"Error with coding"))),"")</f>
        <v>.</v>
      </c>
      <c r="U1047350" s="5" t="s">
        <v>63</v>
      </c>
      <c r="V1047350" s="34" t="s">
        <v>95</v>
      </c>
      <c r="W1047350" s="45" t="s">
        <v>99</v>
      </c>
      <c r="X1047350" s="34" t="s">
        <v>112</v>
      </c>
      <c r="Y1047350" s="33" t="s">
        <v>62</v>
      </c>
      <c r="Z1047350" s="5" t="n">
        <v>0</v>
      </c>
      <c r="AA1047350" s="5" t="n">
        <v>0</v>
      </c>
      <c r="AB1047350" s="5" t="n">
        <f aca="false">IF(AND(D1047350="Humanitarian", AE1047350&lt;&gt;"."), 1, 0)</f>
        <v>0</v>
      </c>
      <c r="AC1047350" s="5" t="n">
        <f aca="false">IF(OR(M1047350="undisclosed", M1047350="."), 0, IF(M1047350=N1047350, 1, 0))</f>
        <v>0</v>
      </c>
      <c r="AD1047350" s="5" t="n">
        <v>0</v>
      </c>
      <c r="AE1047350" s="1" t="s">
        <v>62</v>
      </c>
      <c r="AF1047350" s="12" t="str">
        <f aca="false">""</f>
        <v/>
      </c>
      <c r="AG1047350" s="36" t="n">
        <v>1</v>
      </c>
      <c r="AH1047350" s="36" t="s">
        <v>66</v>
      </c>
      <c r="AI1047350" s="36" t="s">
        <v>67</v>
      </c>
      <c r="AJ1047350" s="36" t="n">
        <v>1</v>
      </c>
      <c r="AK1047350" s="36" t="n">
        <v>12</v>
      </c>
      <c r="AL1047350" s="36" t="n">
        <v>0</v>
      </c>
      <c r="AM1047350" s="36" t="n">
        <f aca="false">IF(OR(AN1047350="2022-2023",AN1047350=2022), 1, 0)</f>
        <v>1</v>
      </c>
      <c r="AN1047350" s="36" t="s">
        <v>68</v>
      </c>
      <c r="AO1047350" s="36" t="n">
        <f aca="false">VLOOKUP($I1047350,'[1]Price List, Weapons &amp; Items'!B$1:F$1048576,5,0)</f>
        <v>0</v>
      </c>
      <c r="AP1047350" s="36" t="n">
        <f aca="false">IF(AND(AO1047350=1,M1047350="undisclosed")=TRUE(),1,0)</f>
        <v>0</v>
      </c>
      <c r="AQ1047350" s="36" t="n">
        <f aca="false">IF(AND(AO1047350=1,N1047350="undisclosed")=TRUE(),1,0)</f>
        <v>0</v>
      </c>
      <c r="AR1047350" s="36" t="n">
        <f aca="false">IFERROR(IF(SEARCH("ammuni",I1047350,1)&gt;0,1,0),0)</f>
        <v>0</v>
      </c>
      <c r="AS1047350" s="5" t="str">
        <f aca="false">VLOOKUP($I1047350,'[1]Price List, Weapons &amp; Items'!B$1:L$1048576,COLUMN('[1]Price List, Weapons &amp; Items'!$J$11)-1,0)</f>
        <v>.</v>
      </c>
      <c r="AT1047350" s="5" t="str">
        <f aca="false">IF(I1047350=".",".",VLOOKUP($I1047350,'[1]Price List, Weapons &amp; Items'!B$1:J$1048576,3,0))</f>
        <v>.</v>
      </c>
      <c r="AU1047350" s="13" t="e">
        <f aca="true">IF(AG1047350=1,(OFFSET(I1047350,0,0,COUNTIF(#REF!,A1047350),1)),"")</f>
        <v>#REF!</v>
      </c>
      <c r="AV1047350" s="5" t="n">
        <f aca="false">VLOOKUP($I1047350,'[1]Price List, Weapons &amp; Items'!B$1:L$1048576,COLUMN('[1]Price List, Weapons &amp; Items'!$L$11)-1,0)</f>
        <v>0</v>
      </c>
      <c r="AW1047350" s="5" t="n">
        <f aca="false">IF(U1047350="Yes",1,0)</f>
        <v>1</v>
      </c>
      <c r="AX1047350" s="5" t="n">
        <f aca="false">IF(D1047350="Military",IF(OR(IFERROR(SEARCH("equipment",E1047350,1),0)&gt;0,IFERROR(SEARCH("weapons",E1047350,1),0)&gt;0),1,0),0)</f>
        <v>1</v>
      </c>
      <c r="AY1047350" s="5" t="str">
        <f aca="false">IFERROR(IF(VALUE(TEXT(C1047350,"mm"))=IF(AK1047350&gt;12,AK1047350-12,AK1047350),".",IF(TEXT(C1047350,"mm")="01",".",1)),"Value is not in date format")</f>
        <v>.</v>
      </c>
      <c r="AZ1047350" s="5" t="str">
        <f aca="false">IF(AND(A1047350=A1047349,C1047350=C1047349)=TRUE(),IF(F1047350=F1047349,".","1"),".")</f>
        <v>.</v>
      </c>
      <c r="BA1047350" s="5" t="str">
        <f aca="false">IF(AND(_xlfn.ISFORMULA(R1047350),_xlfn.ISFORMULA(S1047350),_xlfn.ISFORMULA(T1047350))=TRUE(),".",1)</f>
        <v>.</v>
      </c>
      <c r="BB1047350" s="5" t="str">
        <f aca="false">IF(T1047350&lt;&gt;".",IF(T1047350&gt;S1047350,1,"."),".")</f>
        <v>.</v>
      </c>
      <c r="BC1047350" s="5" t="n">
        <f aca="false">IFERROR(VLOOKUP(B1047350,'[1]Share, Heavy Weapons to Ukraine'!B$1:AA$1048576,COLUMN('[1]Share, Heavy Weapons to Ukraine'!C1047359)-1,0),0)</f>
        <v>1</v>
      </c>
      <c r="BD1047350" s="5" t="n">
        <f aca="false">VLOOKUP(Sheet1!B1047350,'[1]Country Summary (€)'!B$1:F$1048576,COLUMN('[1]Country Summary (€)'!C1047360)-1,FALSE())</f>
        <v>0</v>
      </c>
      <c r="BE1047350" s="5" t="e">
        <f aca="false">IF(AND(AG1047350=1,D1047350="Military",H1047350&lt;&gt;"Not given")=TRUE(),IF(SUMIFS(#REF!,#REF!,A1047350)&gt;0,ABS((SUMIFS(#REF!,#REF!,A1047350)/VLOOKUP("USD",'[1]Exchange Rates'!B$1:C$1048576,2,0)))/S1047350,"."),".")</f>
        <v>#REF!</v>
      </c>
      <c r="BF1047350" s="1" t="e">
        <f aca="false">IF(AND(AG1047350=1,D1047350="Military",H1047350&lt;&gt;"Not given")=TRUE(),IF(SUMIFS(#REF!,#REF!,A1047350)&gt;0,IF((ABS((SUMIFS(#REF!,#REF!,A1047350)/VLOOKUP("USD",'[1]Exchange Rates'!B$1:C$1048576,2,0)))/S1047350)&gt;1,(SUMIFS(#REF!,#REF!,A1047350)-S1047350)/S1047350,(S1047350-SUMIFS(#REF!,#REF!,A1047350))/SUMIFS(#REF!,#REF!,A1047350)),"."),".")</f>
        <v>#REF!</v>
      </c>
    </row>
    <row r="1047351" customFormat="false" ht="15.75" hidden="false" customHeight="true" outlineLevel="0" collapsed="false">
      <c r="A1047351" s="37" t="s">
        <v>554</v>
      </c>
      <c r="B1047351" s="37" t="s">
        <v>57</v>
      </c>
      <c r="C1047351" s="38" t="n">
        <v>44916</v>
      </c>
      <c r="D1047351" s="37" t="s">
        <v>105</v>
      </c>
      <c r="E1047351" s="37" t="s">
        <v>370</v>
      </c>
      <c r="F1047351" s="37" t="s">
        <v>556</v>
      </c>
      <c r="G1047351" s="5" t="s">
        <v>61</v>
      </c>
      <c r="H1047351" s="53" t="n">
        <v>850000000</v>
      </c>
      <c r="I1047351" s="49" t="s">
        <v>373</v>
      </c>
      <c r="J1047351" s="7" t="str">
        <f aca="false">VLOOKUP($I1047351,'[1]Price List, Weapons &amp; Items'!B$1:C$1048576,2,0)</f>
        <v>Ammunition for heavy weapon</v>
      </c>
      <c r="K1047351" s="7" t="str">
        <f aca="false">IF(I1047351=".",I1047351,VLOOKUP($I1047351,'[1]Price List, Weapons &amp; Items'!B$1:D$1048576,3,0))</f>
        <v>152mm howitzer ammunition</v>
      </c>
      <c r="L1047351" s="8" t="n">
        <f aca="false">VLOOKUP(I1047351,'[1]Price List, Weapons &amp; Items'!B$1:E$1048576,4,0)</f>
        <v>0</v>
      </c>
      <c r="M1047351" s="9" t="n">
        <v>45000</v>
      </c>
      <c r="N1047351" s="9" t="s">
        <v>166</v>
      </c>
      <c r="O1047351" s="9" t="n">
        <f aca="false">VLOOKUP($I1047351,'[1]Price List, Weapons &amp; Items'!B$1:G$1048576,6,0)</f>
        <v>3800</v>
      </c>
      <c r="P1047351" s="6" t="str">
        <f aca="false">IF(TYPE(M1047351)=1,IF(TYPE(O1047351)=1,M1047351*O1047351,"No price"),".")</f>
        <v>No price</v>
      </c>
      <c r="Q1047351" s="6" t="str">
        <f aca="false">IF(TYPE(N1047351)=1,IF(TYPE(O1047351)=1,N1047351*O1047351,"No price"),".")</f>
        <v>.</v>
      </c>
      <c r="R1047351" s="6" t="str">
        <f aca="false">IF(AG1047351=1,IF(H1047351&lt;&gt;"Not given",H1047351,IF(TYPE(H1047351)=2,IF(SUMIFS(#REF!,#REF!,A1047351)&gt;0,SUMIFS(#REF!,#REF!,A1047351),"."),"Format error")),"")</f>
        <v/>
      </c>
      <c r="S1047351" s="6" t="str">
        <f aca="false">IF(AND(AG1047351=1,R1047351&lt;&gt;".")=TRUE(),R1047351/VLOOKUP(G1047351,'[1]Exchange Rates'!B$1:C$1048576,2,0),IF(R1047351=".",".",""))</f>
        <v/>
      </c>
      <c r="T1047351" s="6" t="str">
        <f aca="false">IF(AG1047351=1,IF(AI1047351="Value is not given at all",".",IF(AI1047351="Value is given by the source",S1047351,IF(AI1047351="Value is calculated with prices",(IF(SUMIFS(#REF!,#REF!,A1047351)&gt;0,SUMIFS(#REF!,#REF!,A1047351),"."))/VLOOKUP("USD",'[1]Exchange Rates'!B$1:C$1048576,2,0),"Error with coding"))),"")</f>
        <v/>
      </c>
      <c r="U1047351" s="5" t="s">
        <v>63</v>
      </c>
      <c r="V1047351" s="42" t="s">
        <v>474</v>
      </c>
      <c r="W1047351" s="34" t="s">
        <v>95</v>
      </c>
      <c r="X1047351" s="45" t="s">
        <v>99</v>
      </c>
      <c r="Y1047351" s="34" t="s">
        <v>112</v>
      </c>
      <c r="Z1047351" s="5" t="n">
        <v>0</v>
      </c>
      <c r="AA1047351" s="5" t="n">
        <v>0</v>
      </c>
      <c r="AB1047351" s="5" t="n">
        <f aca="false">IF(AND(D1047351="Humanitarian", AE1047351&lt;&gt;"."), 1, 0)</f>
        <v>0</v>
      </c>
      <c r="AC1047351" s="5" t="n">
        <f aca="false">IF(OR(M1047351="undisclosed", M1047351="."), 0, IF(M1047351=N1047351, 1, 0))</f>
        <v>0</v>
      </c>
      <c r="AD1047351" s="5" t="n">
        <v>0</v>
      </c>
      <c r="AE1047351" s="1" t="s">
        <v>62</v>
      </c>
      <c r="AF1047351" s="12" t="str">
        <f aca="false">""</f>
        <v/>
      </c>
      <c r="AG1047351" s="36" t="n">
        <v>0</v>
      </c>
      <c r="AH1047351" s="36" t="s">
        <v>66</v>
      </c>
      <c r="AI1047351" s="36" t="s">
        <v>67</v>
      </c>
      <c r="AJ1047351" s="36" t="n">
        <v>1</v>
      </c>
      <c r="AK1047351" s="36" t="n">
        <v>12</v>
      </c>
      <c r="AL1047351" s="36" t="n">
        <v>0</v>
      </c>
      <c r="AM1047351" s="36" t="n">
        <f aca="false">IF(OR(AN1047351="2022-2023",AN1047351=2022), 1, 0)</f>
        <v>1</v>
      </c>
      <c r="AN1047351" s="36" t="s">
        <v>68</v>
      </c>
      <c r="AO1047351" s="36" t="n">
        <f aca="false">VLOOKUP($I1047351,'[1]Price List, Weapons &amp; Items'!B$1:F$1048576,5,0)</f>
        <v>1</v>
      </c>
      <c r="AP1047351" s="36" t="n">
        <f aca="false">IF(AND(AO1047351=1,M1047351="undisclosed")=TRUE(),1,0)</f>
        <v>0</v>
      </c>
      <c r="AQ1047351" s="36" t="n">
        <f aca="false">IF(AND(AO1047351=1,N1047351="undisclosed")=TRUE(),1,0)</f>
        <v>1</v>
      </c>
      <c r="AR1047351" s="36" t="n">
        <f aca="false">IFERROR(IF(SEARCH("ammuni",I1047351,1)&gt;0,1,0),0)</f>
        <v>0</v>
      </c>
      <c r="AS1047351" s="5" t="str">
        <f aca="false">VLOOKUP($I1047351,'[1]Price List, Weapons &amp; Items'!B$1:L$1048576,COLUMN('[1]Price List, Weapons &amp; Items'!$J$11)-1,0)</f>
        <v>Contracts</v>
      </c>
      <c r="AT1047351" s="5" t="str">
        <f aca="false">IF(I1047351=".",".",VLOOKUP($I1047351,'[1]Price List, Weapons &amp; Items'!B$1:J$1048576,3,0))</f>
        <v>152mm howitzer ammunition</v>
      </c>
      <c r="AU1047351" s="13" t="str">
        <f aca="true">IF(AG1047351=1,(OFFSET(I1047351,0,0,COUNTIF(#REF!,A1047351),1)),"")</f>
        <v/>
      </c>
      <c r="AV1047351" s="5" t="n">
        <f aca="false">VLOOKUP($I1047351,'[1]Price List, Weapons &amp; Items'!B$1:L$1048576,COLUMN('[1]Price List, Weapons &amp; Items'!$L$11)-1,0)</f>
        <v>0</v>
      </c>
      <c r="AW1047351" s="5" t="n">
        <f aca="false">IF(U1047351="Yes",1,0)</f>
        <v>1</v>
      </c>
      <c r="AX1047351" s="5" t="n">
        <f aca="false">IF(D1047351="Military",IF(OR(IFERROR(SEARCH("equipment",E1047351,1),0)&gt;0,IFERROR(SEARCH("weapons",E1047351,1),0)&gt;0),1,0),0)</f>
        <v>1</v>
      </c>
      <c r="AY1047351" s="5" t="str">
        <f aca="false">IFERROR(IF(VALUE(TEXT(C1047351,"mm"))=IF(AK1047351&gt;12,AK1047351-12,AK1047351),".",IF(TEXT(C1047351,"mm")="01",".",1)),"Value is not in date format")</f>
        <v>.</v>
      </c>
      <c r="AZ1047351" s="5" t="str">
        <f aca="false">IF(AND(A1047351=A1047350,C1047351=C1047350)=TRUE(),IF(F1047351=F1047350,".","1"),".")</f>
        <v>.</v>
      </c>
      <c r="BA1047351" s="5" t="str">
        <f aca="false">IF(AND(_xlfn.ISFORMULA(R1047351),_xlfn.ISFORMULA(S1047351),_xlfn.ISFORMULA(T1047351))=TRUE(),".",1)</f>
        <v>.</v>
      </c>
      <c r="BB1047351" s="5" t="str">
        <f aca="false">IF(T1047351&lt;&gt;".",IF(T1047351&gt;S1047351,1,"."),".")</f>
        <v>.</v>
      </c>
      <c r="BC1047351" s="5" t="n">
        <f aca="false">IFERROR(VLOOKUP(B1047351,'[1]Share, Heavy Weapons to Ukraine'!B$1:AA$1048576,COLUMN('[1]Share, Heavy Weapons to Ukraine'!C1047360)-1,0),0)</f>
        <v>1</v>
      </c>
      <c r="BD1047351" s="5" t="n">
        <f aca="false">VLOOKUP(Sheet1!B1047351,'[1]Country Summary (€)'!B$1:F$1048576,COLUMN('[1]Country Summary (€)'!C1047361)-1,FALSE())</f>
        <v>0</v>
      </c>
      <c r="BE1047351" s="5" t="str">
        <f aca="false">IF(AND(AG1047351=1,D1047351="Military",H1047351&lt;&gt;"Not given")=TRUE(),IF(SUMIFS(#REF!,#REF!,A1047351)&gt;0,ABS((SUMIFS(#REF!,#REF!,A1047351)/VLOOKUP("USD",'[1]Exchange Rates'!B$1:C$1048576,2,0)))/S1047351,"."),".")</f>
        <v>.</v>
      </c>
      <c r="BF1047351" s="1" t="str">
        <f aca="false">IF(AND(AG1047351=1,D1047351="Military",H1047351&lt;&gt;"Not given")=TRUE(),IF(SUMIFS(#REF!,#REF!,A1047351)&gt;0,IF((ABS((SUMIFS(#REF!,#REF!,A1047351)/VLOOKUP("USD",'[1]Exchange Rates'!B$1:C$1048576,2,0)))/S1047351)&gt;1,(SUMIFS(#REF!,#REF!,A1047351)-S1047351)/S1047351,(S1047351-SUMIFS(#REF!,#REF!,A1047351))/SUMIFS(#REF!,#REF!,A1047351)),"."),".")</f>
        <v>.</v>
      </c>
    </row>
    <row r="1047352" customFormat="false" ht="15.75" hidden="false" customHeight="true" outlineLevel="0" collapsed="false">
      <c r="A1047352" s="37" t="s">
        <v>554</v>
      </c>
      <c r="B1047352" s="37" t="s">
        <v>57</v>
      </c>
      <c r="C1047352" s="38" t="n">
        <v>44916</v>
      </c>
      <c r="D1047352" s="37" t="s">
        <v>105</v>
      </c>
      <c r="E1047352" s="37" t="s">
        <v>370</v>
      </c>
      <c r="F1047352" s="37" t="s">
        <v>556</v>
      </c>
      <c r="G1047352" s="5" t="s">
        <v>61</v>
      </c>
      <c r="H1047352" s="53" t="n">
        <v>850000000</v>
      </c>
      <c r="I1047352" s="49" t="s">
        <v>557</v>
      </c>
      <c r="J1047352" s="7" t="str">
        <f aca="false">VLOOKUP($I1047352,'[1]Price List, Weapons &amp; Items'!B$1:C$1048576,2,0)</f>
        <v>Ammunition for heavy weapon</v>
      </c>
      <c r="K1047352" s="7" t="str">
        <f aca="false">IF(I1047352=".",I1047352,VLOOKUP($I1047352,'[1]Price List, Weapons &amp; Items'!B$1:D$1048576,3,0))</f>
        <v>152mm howitzer ammunition</v>
      </c>
      <c r="L1047352" s="8" t="n">
        <f aca="false">VLOOKUP(I1047352,'[1]Price List, Weapons &amp; Items'!B$1:E$1048576,4,0)</f>
        <v>0</v>
      </c>
      <c r="M1047352" s="9" t="n">
        <v>20000</v>
      </c>
      <c r="N1047352" s="9" t="s">
        <v>166</v>
      </c>
      <c r="O1047352" s="9" t="n">
        <f aca="false">VLOOKUP($I1047352,'[1]Price List, Weapons &amp; Items'!B$1:G$1048576,6,0)</f>
        <v>2000</v>
      </c>
      <c r="P1047352" s="6" t="str">
        <f aca="false">IF(TYPE(M1047352)=1,IF(TYPE(O1047352)=1,M1047352*O1047352,"No price"),".")</f>
        <v>No price</v>
      </c>
      <c r="Q1047352" s="6" t="str">
        <f aca="false">IF(TYPE(N1047352)=1,IF(TYPE(O1047352)=1,N1047352*O1047352,"No price"),".")</f>
        <v>.</v>
      </c>
      <c r="R1047352" s="6" t="str">
        <f aca="false">IF(AG1047352=1,IF(H1047352&lt;&gt;"Not given",H1047352,IF(TYPE(H1047352)=2,IF(SUMIFS(#REF!,#REF!,A1047352)&gt;0,SUMIFS(#REF!,#REF!,A1047352),"."),"Format error")),"")</f>
        <v/>
      </c>
      <c r="S1047352" s="6" t="str">
        <f aca="false">IF(AND(AG1047352=1,R1047352&lt;&gt;".")=TRUE(),R1047352/VLOOKUP(G1047352,'[1]Exchange Rates'!B$1:C$1048576,2,0),IF(R1047352=".",".",""))</f>
        <v/>
      </c>
      <c r="T1047352" s="6" t="str">
        <f aca="false">IF(AG1047352=1,IF(AI1047352="Value is not given at all",".",IF(AI1047352="Value is given by the source",S1047352,IF(AI1047352="Value is calculated with prices",(IF(SUMIFS(#REF!,#REF!,A1047352)&gt;0,SUMIFS(#REF!,#REF!,A1047352),"."))/VLOOKUP("USD",'[1]Exchange Rates'!B$1:C$1048576,2,0),"Error with coding"))),"")</f>
        <v/>
      </c>
      <c r="U1047352" s="5" t="s">
        <v>63</v>
      </c>
      <c r="V1047352" s="42" t="s">
        <v>474</v>
      </c>
      <c r="W1047352" s="34" t="s">
        <v>95</v>
      </c>
      <c r="X1047352" s="45" t="s">
        <v>99</v>
      </c>
      <c r="Y1047352" s="34" t="s">
        <v>115</v>
      </c>
      <c r="Z1047352" s="5" t="n">
        <v>0</v>
      </c>
      <c r="AA1047352" s="5" t="n">
        <v>0</v>
      </c>
      <c r="AB1047352" s="5" t="n">
        <f aca="false">IF(AND(D1047352="Humanitarian", AE1047352&lt;&gt;"."), 1, 0)</f>
        <v>0</v>
      </c>
      <c r="AC1047352" s="5" t="n">
        <f aca="false">IF(OR(M1047352="undisclosed", M1047352="."), 0, IF(M1047352=N1047352, 1, 0))</f>
        <v>0</v>
      </c>
      <c r="AD1047352" s="5" t="n">
        <v>0</v>
      </c>
      <c r="AE1047352" s="1" t="s">
        <v>62</v>
      </c>
      <c r="AF1047352" s="12" t="str">
        <f aca="false">""</f>
        <v/>
      </c>
      <c r="AG1047352" s="36" t="n">
        <v>0</v>
      </c>
      <c r="AH1047352" s="36" t="s">
        <v>66</v>
      </c>
      <c r="AI1047352" s="36" t="s">
        <v>67</v>
      </c>
      <c r="AJ1047352" s="36" t="n">
        <v>1</v>
      </c>
      <c r="AK1047352" s="36" t="n">
        <v>12</v>
      </c>
      <c r="AL1047352" s="36" t="n">
        <v>0</v>
      </c>
      <c r="AM1047352" s="36" t="n">
        <f aca="false">IF(OR(AN1047352="2022-2023",AN1047352=2022), 1, 0)</f>
        <v>1</v>
      </c>
      <c r="AN1047352" s="36" t="s">
        <v>68</v>
      </c>
      <c r="AO1047352" s="36" t="n">
        <f aca="false">VLOOKUP($I1047352,'[1]Price List, Weapons &amp; Items'!B$1:F$1048576,5,0)</f>
        <v>1</v>
      </c>
      <c r="AP1047352" s="36" t="n">
        <f aca="false">IF(AND(AO1047352=1,M1047352="undisclosed")=TRUE(),1,0)</f>
        <v>0</v>
      </c>
      <c r="AQ1047352" s="36" t="n">
        <f aca="false">IF(AND(AO1047352=1,N1047352="undisclosed")=TRUE(),1,0)</f>
        <v>1</v>
      </c>
      <c r="AR1047352" s="36" t="n">
        <f aca="false">IFERROR(IF(SEARCH("ammuni",I1047352,1)&gt;0,1,0),0)</f>
        <v>1</v>
      </c>
      <c r="AS1047352" s="5" t="str">
        <f aca="false">VLOOKUP($I1047352,'[1]Price List, Weapons &amp; Items'!B$1:L$1048576,COLUMN('[1]Price List, Weapons &amp; Items'!$J$11)-1,0)</f>
        <v>Media reports (incl. social media)</v>
      </c>
      <c r="AT1047352" s="5" t="str">
        <f aca="false">IF(I1047352=".",".",VLOOKUP($I1047352,'[1]Price List, Weapons &amp; Items'!B$1:J$1048576,3,0))</f>
        <v>152mm howitzer ammunition</v>
      </c>
      <c r="AU1047352" s="13" t="str">
        <f aca="true">IF(AG1047352=1,(OFFSET(I1047352,0,0,COUNTIF(#REF!,A1047352),1)),"")</f>
        <v/>
      </c>
      <c r="AV1047352" s="5" t="n">
        <f aca="false">VLOOKUP($I1047352,'[1]Price List, Weapons &amp; Items'!B$1:L$1048576,COLUMN('[1]Price List, Weapons &amp; Items'!$L$11)-1,0)</f>
        <v>0</v>
      </c>
      <c r="AW1047352" s="5" t="n">
        <f aca="false">IF(U1047352="Yes",1,0)</f>
        <v>1</v>
      </c>
      <c r="AX1047352" s="5" t="n">
        <f aca="false">IF(D1047352="Military",IF(OR(IFERROR(SEARCH("equipment",E1047352,1),0)&gt;0,IFERROR(SEARCH("weapons",E1047352,1),0)&gt;0),1,0),0)</f>
        <v>1</v>
      </c>
      <c r="AY1047352" s="5" t="str">
        <f aca="false">IFERROR(IF(VALUE(TEXT(C1047352,"mm"))=IF(AK1047352&gt;12,AK1047352-12,AK1047352),".",IF(TEXT(C1047352,"mm")="01",".",1)),"Value is not in date format")</f>
        <v>.</v>
      </c>
      <c r="AZ1047352" s="5" t="str">
        <f aca="false">IF(AND(A1047352=A1047351,C1047352=C1047351)=TRUE(),IF(F1047352=F1047351,".","1"),".")</f>
        <v>.</v>
      </c>
      <c r="BA1047352" s="5" t="str">
        <f aca="false">IF(AND(_xlfn.ISFORMULA(R1047352),_xlfn.ISFORMULA(S1047352),_xlfn.ISFORMULA(T1047352))=TRUE(),".",1)</f>
        <v>.</v>
      </c>
      <c r="BB1047352" s="5" t="str">
        <f aca="false">IF(T1047352&lt;&gt;".",IF(T1047352&gt;S1047352,1,"."),".")</f>
        <v>.</v>
      </c>
      <c r="BC1047352" s="5" t="n">
        <f aca="false">IFERROR(VLOOKUP(B1047352,'[1]Share, Heavy Weapons to Ukraine'!B$1:AA$1048576,COLUMN('[1]Share, Heavy Weapons to Ukraine'!C1047361)-1,0),0)</f>
        <v>1</v>
      </c>
      <c r="BD1047352" s="5" t="n">
        <f aca="false">VLOOKUP(Sheet1!B1047352,'[1]Country Summary (€)'!B$1:F$1048576,COLUMN('[1]Country Summary (€)'!C1047362)-1,FALSE())</f>
        <v>0</v>
      </c>
      <c r="BE1047352" s="5" t="str">
        <f aca="false">IF(AND(AG1047352=1,D1047352="Military",H1047352&lt;&gt;"Not given")=TRUE(),IF(SUMIFS(#REF!,#REF!,A1047352)&gt;0,ABS((SUMIFS(#REF!,#REF!,A1047352)/VLOOKUP("USD",'[1]Exchange Rates'!B$1:C$1048576,2,0)))/S1047352,"."),".")</f>
        <v>.</v>
      </c>
      <c r="BF1047352" s="1" t="str">
        <f aca="false">IF(AND(AG1047352=1,D1047352="Military",H1047352&lt;&gt;"Not given")=TRUE(),IF(SUMIFS(#REF!,#REF!,A1047352)&gt;0,IF((ABS((SUMIFS(#REF!,#REF!,A1047352)/VLOOKUP("USD",'[1]Exchange Rates'!B$1:C$1048576,2,0)))/S1047352)&gt;1,(SUMIFS(#REF!,#REF!,A1047352)-S1047352)/S1047352,(S1047352-SUMIFS(#REF!,#REF!,A1047352))/SUMIFS(#REF!,#REF!,A1047352)),"."),".")</f>
        <v>.</v>
      </c>
    </row>
    <row r="1047353" customFormat="false" ht="15.75" hidden="false" customHeight="true" outlineLevel="0" collapsed="false">
      <c r="A1047353" s="37" t="s">
        <v>554</v>
      </c>
      <c r="B1047353" s="37" t="s">
        <v>57</v>
      </c>
      <c r="C1047353" s="38" t="n">
        <v>44916</v>
      </c>
      <c r="D1047353" s="37" t="s">
        <v>105</v>
      </c>
      <c r="E1047353" s="37" t="s">
        <v>370</v>
      </c>
      <c r="F1047353" s="37" t="s">
        <v>556</v>
      </c>
      <c r="G1047353" s="5" t="s">
        <v>61</v>
      </c>
      <c r="H1047353" s="53" t="n">
        <v>850000000</v>
      </c>
      <c r="I1047353" s="89" t="s">
        <v>558</v>
      </c>
      <c r="J1047353" s="7" t="str">
        <f aca="false">VLOOKUP($I1047353,'[1]Price List, Weapons &amp; Items'!B$1:C$1048576,2,0)</f>
        <v>Ammunition for heavy weapon</v>
      </c>
      <c r="K1047353" s="7" t="str">
        <f aca="false">IF(I1047353=".",I1047353,VLOOKUP($I1047353,'[1]Price List, Weapons &amp; Items'!B$1:D$1048576,3,0))</f>
        <v>122mm MLRS ammunition</v>
      </c>
      <c r="L1047353" s="8" t="n">
        <f aca="false">VLOOKUP(I1047353,'[1]Price List, Weapons &amp; Items'!B$1:E$1048576,4,0)</f>
        <v>1</v>
      </c>
      <c r="M1047353" s="9" t="n">
        <v>50000</v>
      </c>
      <c r="N1047353" s="9" t="s">
        <v>166</v>
      </c>
      <c r="O1047353" s="9" t="n">
        <f aca="false">VLOOKUP($I1047353,'[1]Price List, Weapons &amp; Items'!B$1:G$1048576,6,0)</f>
        <v>1000</v>
      </c>
      <c r="P1047353" s="6" t="str">
        <f aca="false">IF(TYPE(M1047353)=1,IF(TYPE(O1047353)=1,M1047353*O1047353,"No price"),".")</f>
        <v>No price</v>
      </c>
      <c r="Q1047353" s="6" t="str">
        <f aca="false">IF(TYPE(N1047353)=1,IF(TYPE(O1047353)=1,N1047353*O1047353,"No price"),".")</f>
        <v>.</v>
      </c>
      <c r="R1047353" s="6" t="str">
        <f aca="false">IF(AG1047353=1,IF(H1047353&lt;&gt;"Not given",H1047353,IF(TYPE(H1047353)=2,IF(SUMIFS(#REF!,#REF!,A1047353)&gt;0,SUMIFS(#REF!,#REF!,A1047353),"."),"Format error")),"")</f>
        <v/>
      </c>
      <c r="S1047353" s="6" t="str">
        <f aca="false">IF(AND(AG1047353=1,R1047353&lt;&gt;".")=TRUE(),R1047353/VLOOKUP(G1047353,'[1]Exchange Rates'!B$1:C$1048576,2,0),IF(R1047353=".",".",""))</f>
        <v/>
      </c>
      <c r="T1047353" s="6" t="str">
        <f aca="false">IF(AG1047353=1,IF(AI1047353="Value is not given at all",".",IF(AI1047353="Value is given by the source",S1047353,IF(AI1047353="Value is calculated with prices",(IF(SUMIFS(#REF!,#REF!,A1047353)&gt;0,SUMIFS(#REF!,#REF!,A1047353),"."))/VLOOKUP("USD",'[1]Exchange Rates'!B$1:C$1048576,2,0),"Error with coding"))),"")</f>
        <v/>
      </c>
      <c r="U1047353" s="5" t="s">
        <v>63</v>
      </c>
      <c r="V1047353" s="42" t="s">
        <v>474</v>
      </c>
      <c r="W1047353" s="34" t="s">
        <v>95</v>
      </c>
      <c r="X1047353" s="45" t="s">
        <v>99</v>
      </c>
      <c r="Y1047353" s="34" t="s">
        <v>118</v>
      </c>
      <c r="Z1047353" s="5" t="n">
        <v>0</v>
      </c>
      <c r="AA1047353" s="5" t="n">
        <v>0</v>
      </c>
      <c r="AB1047353" s="5" t="n">
        <f aca="false">IF(AND(D1047353="Humanitarian", AE1047353&lt;&gt;"."), 1, 0)</f>
        <v>0</v>
      </c>
      <c r="AC1047353" s="5" t="n">
        <f aca="false">IF(OR(M1047353="undisclosed", M1047353="."), 0, IF(M1047353=N1047353, 1, 0))</f>
        <v>0</v>
      </c>
      <c r="AD1047353" s="5" t="n">
        <v>0</v>
      </c>
      <c r="AE1047353" s="1" t="s">
        <v>62</v>
      </c>
      <c r="AF1047353" s="12" t="str">
        <f aca="false">""</f>
        <v/>
      </c>
      <c r="AG1047353" s="36" t="n">
        <v>0</v>
      </c>
      <c r="AH1047353" s="36" t="s">
        <v>66</v>
      </c>
      <c r="AI1047353" s="36" t="s">
        <v>67</v>
      </c>
      <c r="AJ1047353" s="36" t="n">
        <v>1</v>
      </c>
      <c r="AK1047353" s="36" t="n">
        <v>12</v>
      </c>
      <c r="AL1047353" s="36" t="n">
        <v>0</v>
      </c>
      <c r="AM1047353" s="36" t="n">
        <f aca="false">IF(OR(AN1047353="2022-2023",AN1047353=2022), 1, 0)</f>
        <v>1</v>
      </c>
      <c r="AN1047353" s="36" t="s">
        <v>68</v>
      </c>
      <c r="AO1047353" s="36" t="n">
        <f aca="false">VLOOKUP($I1047353,'[1]Price List, Weapons &amp; Items'!B$1:F$1048576,5,0)</f>
        <v>1</v>
      </c>
      <c r="AP1047353" s="36" t="n">
        <f aca="false">IF(AND(AO1047353=1,M1047353="undisclosed")=TRUE(),1,0)</f>
        <v>0</v>
      </c>
      <c r="AQ1047353" s="36" t="n">
        <f aca="false">IF(AND(AO1047353=1,N1047353="undisclosed")=TRUE(),1,0)</f>
        <v>1</v>
      </c>
      <c r="AR1047353" s="36" t="n">
        <f aca="false">IFERROR(IF(SEARCH("ammuni",I1047353,1)&gt;0,1,0),0)</f>
        <v>0</v>
      </c>
      <c r="AS1047353" s="5" t="str">
        <f aca="false">VLOOKUP($I1047353,'[1]Price List, Weapons &amp; Items'!B$1:L$1048576,COLUMN('[1]Price List, Weapons &amp; Items'!$J$11)-1,0)</f>
        <v>Media reports (incl. social media)</v>
      </c>
      <c r="AT1047353" s="5" t="str">
        <f aca="false">IF(I1047353=".",".",VLOOKUP($I1047353,'[1]Price List, Weapons &amp; Items'!B$1:J$1048576,3,0))</f>
        <v>122mm MLRS ammunition</v>
      </c>
      <c r="AU1047353" s="13" t="str">
        <f aca="true">IF(AG1047353=1,(OFFSET(I1047353,0,0,COUNTIF(#REF!,A1047353),1)),"")</f>
        <v/>
      </c>
      <c r="AV1047353" s="5" t="n">
        <f aca="false">VLOOKUP($I1047353,'[1]Price List, Weapons &amp; Items'!B$1:L$1048576,COLUMN('[1]Price List, Weapons &amp; Items'!$L$11)-1,0)</f>
        <v>0</v>
      </c>
      <c r="AW1047353" s="5" t="n">
        <f aca="false">IF(U1047353="Yes",1,0)</f>
        <v>1</v>
      </c>
      <c r="AX1047353" s="5" t="n">
        <f aca="false">IF(D1047353="Military",IF(OR(IFERROR(SEARCH("equipment",E1047353,1),0)&gt;0,IFERROR(SEARCH("weapons",E1047353,1),0)&gt;0),1,0),0)</f>
        <v>1</v>
      </c>
      <c r="AY1047353" s="5" t="str">
        <f aca="false">IFERROR(IF(VALUE(TEXT(C1047353,"mm"))=IF(AK1047353&gt;12,AK1047353-12,AK1047353),".",IF(TEXT(C1047353,"mm")="01",".",1)),"Value is not in date format")</f>
        <v>.</v>
      </c>
      <c r="AZ1047353" s="5" t="str">
        <f aca="false">IF(AND(A1047353=A1047352,C1047353=C1047352)=TRUE(),IF(F1047353=F1047352,".","1"),".")</f>
        <v>.</v>
      </c>
      <c r="BA1047353" s="5" t="str">
        <f aca="false">IF(AND(_xlfn.ISFORMULA(R1047353),_xlfn.ISFORMULA(S1047353),_xlfn.ISFORMULA(T1047353))=TRUE(),".",1)</f>
        <v>.</v>
      </c>
      <c r="BB1047353" s="5" t="str">
        <f aca="false">IF(T1047353&lt;&gt;".",IF(T1047353&gt;S1047353,1,"."),".")</f>
        <v>.</v>
      </c>
      <c r="BC1047353" s="5" t="n">
        <f aca="false">IFERROR(VLOOKUP(B1047353,'[1]Share, Heavy Weapons to Ukraine'!B$1:AA$1048576,COLUMN('[1]Share, Heavy Weapons to Ukraine'!C1047362)-1,0),0)</f>
        <v>1</v>
      </c>
      <c r="BD1047353" s="5" t="n">
        <f aca="false">VLOOKUP(Sheet1!B1047353,'[1]Country Summary (€)'!B$1:F$1048576,COLUMN('[1]Country Summary (€)'!C1047363)-1,FALSE())</f>
        <v>0</v>
      </c>
      <c r="BE1047353" s="5" t="str">
        <f aca="false">IF(AND(AG1047353=1,D1047353="Military",H1047353&lt;&gt;"Not given")=TRUE(),IF(SUMIFS(#REF!,#REF!,A1047353)&gt;0,ABS((SUMIFS(#REF!,#REF!,A1047353)/VLOOKUP("USD",'[1]Exchange Rates'!B$1:C$1048576,2,0)))/S1047353,"."),".")</f>
        <v>.</v>
      </c>
      <c r="BF1047353" s="1" t="str">
        <f aca="false">IF(AND(AG1047353=1,D1047353="Military",H1047353&lt;&gt;"Not given")=TRUE(),IF(SUMIFS(#REF!,#REF!,A1047353)&gt;0,IF((ABS((SUMIFS(#REF!,#REF!,A1047353)/VLOOKUP("USD",'[1]Exchange Rates'!B$1:C$1048576,2,0)))/S1047353)&gt;1,(SUMIFS(#REF!,#REF!,A1047353)-S1047353)/S1047353,(S1047353-SUMIFS(#REF!,#REF!,A1047353))/SUMIFS(#REF!,#REF!,A1047353)),"."),".")</f>
        <v>.</v>
      </c>
    </row>
    <row r="1047354" customFormat="false" ht="15.75" hidden="false" customHeight="true" outlineLevel="0" collapsed="false">
      <c r="A1047354" s="37" t="s">
        <v>554</v>
      </c>
      <c r="B1047354" s="37" t="s">
        <v>57</v>
      </c>
      <c r="C1047354" s="38" t="n">
        <v>44916</v>
      </c>
      <c r="D1047354" s="37" t="s">
        <v>105</v>
      </c>
      <c r="E1047354" s="37" t="s">
        <v>370</v>
      </c>
      <c r="F1047354" s="37" t="s">
        <v>556</v>
      </c>
      <c r="G1047354" s="5" t="s">
        <v>61</v>
      </c>
      <c r="H1047354" s="53" t="n">
        <v>850000000</v>
      </c>
      <c r="I1047354" s="33" t="s">
        <v>389</v>
      </c>
      <c r="J1047354" s="7" t="str">
        <f aca="false">VLOOKUP($I1047354,'[1]Price List, Weapons &amp; Items'!B$1:C$1048576,2,0)</f>
        <v>Ammunition for heavy weapon</v>
      </c>
      <c r="K1047354" s="7" t="str">
        <f aca="false">IF(I1047354=".",I1047354,VLOOKUP($I1047354,'[1]Price List, Weapons &amp; Items'!B$1:D$1048576,3,0))</f>
        <v>120mm tank ammunition</v>
      </c>
      <c r="L1047354" s="8" t="n">
        <f aca="false">VLOOKUP(I1047354,'[1]Price List, Weapons &amp; Items'!B$1:E$1048576,4,0)</f>
        <v>0</v>
      </c>
      <c r="M1047354" s="9" t="n">
        <v>100000</v>
      </c>
      <c r="N1047354" s="9" t="s">
        <v>166</v>
      </c>
      <c r="O1047354" s="9" t="n">
        <f aca="false">VLOOKUP($I1047354,'[1]Price List, Weapons &amp; Items'!B$1:G$1048576,6,0)</f>
        <v>20001.25</v>
      </c>
      <c r="P1047354" s="6" t="str">
        <f aca="false">IF(TYPE(M1047354)=1,IF(TYPE(O1047354)=1,M1047354*O1047354,"No price"),".")</f>
        <v>No price</v>
      </c>
      <c r="Q1047354" s="6" t="str">
        <f aca="false">IF(TYPE(N1047354)=1,IF(TYPE(O1047354)=1,N1047354*O1047354,"No price"),".")</f>
        <v>.</v>
      </c>
      <c r="R1047354" s="6" t="str">
        <f aca="false">IF(AG1047354=1,IF(H1047354&lt;&gt;"Not given",H1047354,IF(TYPE(H1047354)=2,IF(SUMIFS(#REF!,#REF!,A1047354)&gt;0,SUMIFS(#REF!,#REF!,A1047354),"."),"Format error")),"")</f>
        <v/>
      </c>
      <c r="S1047354" s="6" t="str">
        <f aca="false">IF(AND(AG1047354=1,R1047354&lt;&gt;".")=TRUE(),R1047354/VLOOKUP(G1047354,'[1]Exchange Rates'!B$1:C$1048576,2,0),IF(R1047354=".",".",""))</f>
        <v/>
      </c>
      <c r="T1047354" s="6" t="str">
        <f aca="false">IF(AG1047354=1,IF(AI1047354="Value is not given at all",".",IF(AI1047354="Value is given by the source",S1047354,IF(AI1047354="Value is calculated with prices",(IF(SUMIFS(#REF!,#REF!,A1047354)&gt;0,SUMIFS(#REF!,#REF!,A1047354),"."))/VLOOKUP("USD",'[1]Exchange Rates'!B$1:C$1048576,2,0),"Error with coding"))),"")</f>
        <v/>
      </c>
      <c r="U1047354" s="5" t="s">
        <v>63</v>
      </c>
      <c r="V1047354" s="42" t="s">
        <v>474</v>
      </c>
      <c r="W1047354" s="34" t="s">
        <v>95</v>
      </c>
      <c r="X1047354" s="45" t="s">
        <v>99</v>
      </c>
      <c r="Y1047354" s="34" t="s">
        <v>120</v>
      </c>
      <c r="Z1047354" s="5" t="n">
        <v>0</v>
      </c>
      <c r="AA1047354" s="5" t="n">
        <v>0</v>
      </c>
      <c r="AB1047354" s="5" t="n">
        <f aca="false">IF(AND(D1047354="Humanitarian", AE1047354&lt;&gt;"."), 1, 0)</f>
        <v>0</v>
      </c>
      <c r="AC1047354" s="5" t="n">
        <f aca="false">IF(OR(M1047354="undisclosed", M1047354="."), 0, IF(M1047354=N1047354, 1, 0))</f>
        <v>0</v>
      </c>
      <c r="AD1047354" s="5" t="n">
        <v>0</v>
      </c>
      <c r="AE1047354" s="1" t="s">
        <v>62</v>
      </c>
      <c r="AF1047354" s="12" t="str">
        <f aca="false">""</f>
        <v/>
      </c>
      <c r="AG1047354" s="36" t="n">
        <v>0</v>
      </c>
      <c r="AH1047354" s="36" t="s">
        <v>66</v>
      </c>
      <c r="AI1047354" s="36" t="s">
        <v>67</v>
      </c>
      <c r="AJ1047354" s="36" t="n">
        <v>1</v>
      </c>
      <c r="AK1047354" s="36" t="n">
        <v>12</v>
      </c>
      <c r="AL1047354" s="36" t="n">
        <v>0</v>
      </c>
      <c r="AM1047354" s="36" t="n">
        <f aca="false">IF(OR(AN1047354="2022-2023",AN1047354=2022), 1, 0)</f>
        <v>1</v>
      </c>
      <c r="AN1047354" s="36" t="s">
        <v>68</v>
      </c>
      <c r="AO1047354" s="36" t="n">
        <f aca="false">VLOOKUP($I1047354,'[1]Price List, Weapons &amp; Items'!B$1:F$1048576,5,0)</f>
        <v>0</v>
      </c>
      <c r="AP1047354" s="36" t="n">
        <f aca="false">IF(AND(AO1047354=1,M1047354="undisclosed")=TRUE(),1,0)</f>
        <v>0</v>
      </c>
      <c r="AQ1047354" s="36" t="n">
        <f aca="false">IF(AND(AO1047354=1,N1047354="undisclosed")=TRUE(),1,0)</f>
        <v>0</v>
      </c>
      <c r="AR1047354" s="36" t="n">
        <f aca="false">IFERROR(IF(SEARCH("ammuni",I1047354,1)&gt;0,1,0),0)</f>
        <v>1</v>
      </c>
      <c r="AS1047354" s="5" t="str">
        <f aca="false">VLOOKUP($I1047354,'[1]Price List, Weapons &amp; Items'!B$1:L$1048576,COLUMN('[1]Price List, Weapons &amp; Items'!$J$11)-1,0)</f>
        <v>Government information</v>
      </c>
      <c r="AT1047354" s="5" t="str">
        <f aca="false">IF(I1047354=".",".",VLOOKUP($I1047354,'[1]Price List, Weapons &amp; Items'!B$1:J$1048576,3,0))</f>
        <v>120mm tank ammunition</v>
      </c>
      <c r="AU1047354" s="13" t="str">
        <f aca="true">IF(AG1047354=1,(OFFSET(I1047354,0,0,COUNTIF(#REF!,A1047354),1)),"")</f>
        <v/>
      </c>
      <c r="AV1047354" s="5" t="n">
        <f aca="false">VLOOKUP($I1047354,'[1]Price List, Weapons &amp; Items'!B$1:L$1048576,COLUMN('[1]Price List, Weapons &amp; Items'!$L$11)-1,0)</f>
        <v>0</v>
      </c>
      <c r="AW1047354" s="5" t="n">
        <f aca="false">IF(U1047354="Yes",1,0)</f>
        <v>1</v>
      </c>
      <c r="AX1047354" s="5" t="n">
        <f aca="false">IF(D1047354="Military",IF(OR(IFERROR(SEARCH("equipment",E1047354,1),0)&gt;0,IFERROR(SEARCH("weapons",E1047354,1),0)&gt;0),1,0),0)</f>
        <v>1</v>
      </c>
      <c r="AY1047354" s="5" t="str">
        <f aca="false">IFERROR(IF(VALUE(TEXT(C1047354,"mm"))=IF(AK1047354&gt;12,AK1047354-12,AK1047354),".",IF(TEXT(C1047354,"mm")="01",".",1)),"Value is not in date format")</f>
        <v>.</v>
      </c>
      <c r="AZ1047354" s="5" t="str">
        <f aca="false">IF(AND(A1047354=A1047353,C1047354=C1047353)=TRUE(),IF(F1047354=F1047353,".","1"),".")</f>
        <v>.</v>
      </c>
      <c r="BA1047354" s="5" t="str">
        <f aca="false">IF(AND(_xlfn.ISFORMULA(R1047354),_xlfn.ISFORMULA(S1047354),_xlfn.ISFORMULA(T1047354))=TRUE(),".",1)</f>
        <v>.</v>
      </c>
      <c r="BB1047354" s="5" t="str">
        <f aca="false">IF(T1047354&lt;&gt;".",IF(T1047354&gt;S1047354,1,"."),".")</f>
        <v>.</v>
      </c>
      <c r="BC1047354" s="5" t="n">
        <f aca="false">IFERROR(VLOOKUP(B1047354,'[1]Share, Heavy Weapons to Ukraine'!B$1:AA$1048576,COLUMN('[1]Share, Heavy Weapons to Ukraine'!C1047363)-1,0),0)</f>
        <v>1</v>
      </c>
      <c r="BD1047354" s="5" t="n">
        <f aca="false">VLOOKUP(Sheet1!B1047354,'[1]Country Summary (€)'!B$1:F$1048576,COLUMN('[1]Country Summary (€)'!C1047364)-1,FALSE())</f>
        <v>0</v>
      </c>
      <c r="BE1047354" s="5" t="str">
        <f aca="false">IF(AND(AG1047354=1,D1047354="Military",H1047354&lt;&gt;"Not given")=TRUE(),IF(SUMIFS(#REF!,#REF!,A1047354)&gt;0,ABS((SUMIFS(#REF!,#REF!,A1047354)/VLOOKUP("USD",'[1]Exchange Rates'!B$1:C$1048576,2,0)))/S1047354,"."),".")</f>
        <v>.</v>
      </c>
      <c r="BF1047354" s="1" t="str">
        <f aca="false">IF(AND(AG1047354=1,D1047354="Military",H1047354&lt;&gt;"Not given")=TRUE(),IF(SUMIFS(#REF!,#REF!,A1047354)&gt;0,IF((ABS((SUMIFS(#REF!,#REF!,A1047354)/VLOOKUP("USD",'[1]Exchange Rates'!B$1:C$1048576,2,0)))/S1047354)&gt;1,(SUMIFS(#REF!,#REF!,A1047354)-S1047354)/S1047354,(S1047354-SUMIFS(#REF!,#REF!,A1047354))/SUMIFS(#REF!,#REF!,A1047354)),"."),".")</f>
        <v>.</v>
      </c>
    </row>
    <row r="1047355" customFormat="false" ht="15.75" hidden="false" customHeight="true" outlineLevel="0" collapsed="false">
      <c r="A1047355" s="37" t="s">
        <v>554</v>
      </c>
      <c r="B1047355" s="37" t="s">
        <v>57</v>
      </c>
      <c r="C1047355" s="38" t="n">
        <v>44916</v>
      </c>
      <c r="D1047355" s="37" t="s">
        <v>105</v>
      </c>
      <c r="E1047355" s="37" t="s">
        <v>370</v>
      </c>
      <c r="F1047355" s="37" t="s">
        <v>556</v>
      </c>
      <c r="G1047355" s="5" t="s">
        <v>61</v>
      </c>
      <c r="H1047355" s="53" t="n">
        <v>850000000</v>
      </c>
      <c r="I1047355" s="52" t="s">
        <v>417</v>
      </c>
      <c r="J1047355" s="7" t="str">
        <f aca="false">VLOOKUP($I1047355,'[1]Price List, Weapons &amp; Items'!B$1:C$1048576,2,0)</f>
        <v>Military equipment</v>
      </c>
      <c r="K1047355" s="7" t="str">
        <f aca="false">IF(I1047355=".",I1047355,VLOOKUP($I1047355,'[1]Price List, Weapons &amp; Items'!B$1:D$1048576,3,0))</f>
        <v>Military equipment</v>
      </c>
      <c r="L1047355" s="8" t="n">
        <f aca="false">VLOOKUP(I1047355,'[1]Price List, Weapons &amp; Items'!B$1:E$1048576,4,0)</f>
        <v>0</v>
      </c>
      <c r="M1047355" s="9" t="s">
        <v>166</v>
      </c>
      <c r="N1047355" s="9" t="s">
        <v>166</v>
      </c>
      <c r="O1047355" s="9" t="str">
        <f aca="false">VLOOKUP($I1047355,'[1]Price List, Weapons &amp; Items'!B$1:G$1048576,6,0)</f>
        <v>.</v>
      </c>
      <c r="P1047355" s="6" t="str">
        <f aca="false">IF(TYPE(M1047355)=1,IF(TYPE(O1047355)=1,M1047355*O1047355,"No price"),".")</f>
        <v>.</v>
      </c>
      <c r="Q1047355" s="6" t="str">
        <f aca="false">IF(TYPE(N1047355)=1,IF(TYPE(O1047355)=1,N1047355*O1047355,"No price"),".")</f>
        <v>.</v>
      </c>
      <c r="R1047355" s="6" t="str">
        <f aca="false">IF(AG1047355=1,IF(H1047355&lt;&gt;"Not given",H1047355,IF(TYPE(H1047355)=2,IF(SUMIFS(#REF!,#REF!,A1047355)&gt;0,SUMIFS(#REF!,#REF!,A1047355),"."),"Format error")),"")</f>
        <v/>
      </c>
      <c r="S1047355" s="6" t="str">
        <f aca="false">IF(AND(AG1047355=1,R1047355&lt;&gt;".")=TRUE(),R1047355/VLOOKUP(G1047355,'[1]Exchange Rates'!B$1:C$1048576,2,0),IF(R1047355=".",".",""))</f>
        <v/>
      </c>
      <c r="T1047355" s="6" t="str">
        <f aca="false">IF(AG1047355=1,IF(AI1047355="Value is not given at all",".",IF(AI1047355="Value is given by the source",S1047355,IF(AI1047355="Value is calculated with prices",(IF(SUMIFS(#REF!,#REF!,A1047355)&gt;0,SUMIFS(#REF!,#REF!,A1047355),"."))/VLOOKUP("USD",'[1]Exchange Rates'!B$1:C$1048576,2,0),"Error with coding"))),"")</f>
        <v/>
      </c>
      <c r="U1047355" s="5" t="s">
        <v>63</v>
      </c>
      <c r="V1047355" s="42" t="s">
        <v>474</v>
      </c>
      <c r="W1047355" s="34" t="s">
        <v>95</v>
      </c>
      <c r="X1047355" s="45" t="s">
        <v>99</v>
      </c>
      <c r="Y1047355" s="34" t="s">
        <v>122</v>
      </c>
      <c r="Z1047355" s="5" t="n">
        <v>0</v>
      </c>
      <c r="AA1047355" s="5" t="n">
        <v>0</v>
      </c>
      <c r="AB1047355" s="5" t="n">
        <f aca="false">IF(AND(D1047355="Humanitarian", AE1047355&lt;&gt;"."), 1, 0)</f>
        <v>0</v>
      </c>
      <c r="AC1047355" s="5" t="n">
        <f aca="false">IF(OR(M1047355="undisclosed", M1047355="."), 0, IF(M1047355=N1047355, 1, 0))</f>
        <v>0</v>
      </c>
      <c r="AD1047355" s="5" t="n">
        <v>0</v>
      </c>
      <c r="AE1047355" s="1" t="s">
        <v>62</v>
      </c>
      <c r="AF1047355" s="12" t="str">
        <f aca="false">""</f>
        <v/>
      </c>
      <c r="AG1047355" s="36" t="n">
        <v>0</v>
      </c>
      <c r="AH1047355" s="36" t="s">
        <v>66</v>
      </c>
      <c r="AI1047355" s="36" t="s">
        <v>67</v>
      </c>
      <c r="AJ1047355" s="36" t="n">
        <v>1</v>
      </c>
      <c r="AK1047355" s="36" t="n">
        <v>12</v>
      </c>
      <c r="AL1047355" s="36" t="n">
        <v>0</v>
      </c>
      <c r="AM1047355" s="36" t="n">
        <f aca="false">IF(OR(AN1047355="2022-2023",AN1047355=2022), 1, 0)</f>
        <v>1</v>
      </c>
      <c r="AN1047355" s="36" t="s">
        <v>68</v>
      </c>
      <c r="AO1047355" s="36" t="n">
        <f aca="false">VLOOKUP($I1047355,'[1]Price List, Weapons &amp; Items'!B$1:F$1048576,5,0)</f>
        <v>0</v>
      </c>
      <c r="AP1047355" s="36" t="n">
        <f aca="false">IF(AND(AO1047355=1,M1047355="undisclosed")=TRUE(),1,0)</f>
        <v>0</v>
      </c>
      <c r="AQ1047355" s="36" t="n">
        <f aca="false">IF(AND(AO1047355=1,N1047355="undisclosed")=TRUE(),1,0)</f>
        <v>0</v>
      </c>
      <c r="AR1047355" s="36" t="n">
        <f aca="false">IFERROR(IF(SEARCH("ammuni",I1047355,1)&gt;0,1,0),0)</f>
        <v>0</v>
      </c>
      <c r="AS1047355" s="5" t="str">
        <f aca="false">VLOOKUP($I1047355,'[1]Price List, Weapons &amp; Items'!B$1:L$1048576,COLUMN('[1]Price List, Weapons &amp; Items'!$J$11)-1,0)</f>
        <v>.</v>
      </c>
      <c r="AT1047355" s="5" t="str">
        <f aca="false">IF(I1047355=".",".",VLOOKUP($I1047355,'[1]Price List, Weapons &amp; Items'!B$1:J$1048576,3,0))</f>
        <v>Military equipment</v>
      </c>
      <c r="AU1047355" s="13" t="str">
        <f aca="true">IF(AG1047355=1,(OFFSET(I1047355,0,0,COUNTIF(#REF!,A1047355),1)),"")</f>
        <v/>
      </c>
      <c r="AV1047355" s="5" t="str">
        <f aca="false">VLOOKUP($I1047355,'[1]Price List, Weapons &amp; Items'!B$1:L$1048576,COLUMN('[1]Price List, Weapons &amp; Items'!$L$11)-1,0)</f>
        <v>no price, 0 count</v>
      </c>
      <c r="AW1047355" s="5" t="n">
        <f aca="false">IF(U1047355="Yes",1,0)</f>
        <v>1</v>
      </c>
      <c r="AX1047355" s="5" t="n">
        <f aca="false">IF(D1047355="Military",IF(OR(IFERROR(SEARCH("equipment",E1047355,1),0)&gt;0,IFERROR(SEARCH("weapons",E1047355,1),0)&gt;0),1,0),0)</f>
        <v>1</v>
      </c>
      <c r="AY1047355" s="5" t="str">
        <f aca="false">IFERROR(IF(VALUE(TEXT(C1047355,"mm"))=IF(AK1047355&gt;12,AK1047355-12,AK1047355),".",IF(TEXT(C1047355,"mm")="01",".",1)),"Value is not in date format")</f>
        <v>.</v>
      </c>
      <c r="AZ1047355" s="5" t="str">
        <f aca="false">IF(AND(A1047355=A1047354,C1047355=C1047354)=TRUE(),IF(F1047355=F1047354,".","1"),".")</f>
        <v>.</v>
      </c>
      <c r="BA1047355" s="5" t="str">
        <f aca="false">IF(AND(_xlfn.ISFORMULA(R1047355),_xlfn.ISFORMULA(S1047355),_xlfn.ISFORMULA(T1047355))=TRUE(),".",1)</f>
        <v>.</v>
      </c>
      <c r="BB1047355" s="5" t="str">
        <f aca="false">IF(T1047355&lt;&gt;".",IF(T1047355&gt;S1047355,1,"."),".")</f>
        <v>.</v>
      </c>
      <c r="BC1047355" s="5" t="n">
        <f aca="false">IFERROR(VLOOKUP(B1047355,'[1]Share, Heavy Weapons to Ukraine'!B$1:AA$1048576,COLUMN('[1]Share, Heavy Weapons to Ukraine'!C1047364)-1,0),0)</f>
        <v>1</v>
      </c>
      <c r="BD1047355" s="5" t="n">
        <f aca="false">VLOOKUP(Sheet1!B1047355,'[1]Country Summary (€)'!B$1:F$1048576,COLUMN('[1]Country Summary (€)'!C1047365)-1,FALSE())</f>
        <v>0</v>
      </c>
      <c r="BE1047355" s="5" t="str">
        <f aca="false">IF(AND(AG1047355=1,D1047355="Military",H1047355&lt;&gt;"Not given")=TRUE(),IF(SUMIFS(#REF!,#REF!,A1047355)&gt;0,ABS((SUMIFS(#REF!,#REF!,A1047355)/VLOOKUP("USD",'[1]Exchange Rates'!B$1:C$1048576,2,0)))/S1047355,"."),".")</f>
        <v>.</v>
      </c>
      <c r="BF1047355" s="1" t="str">
        <f aca="false">IF(AND(AG1047355=1,D1047355="Military",H1047355&lt;&gt;"Not given")=TRUE(),IF(SUMIFS(#REF!,#REF!,A1047355)&gt;0,IF((ABS((SUMIFS(#REF!,#REF!,A1047355)/VLOOKUP("USD",'[1]Exchange Rates'!B$1:C$1048576,2,0)))/S1047355)&gt;1,(SUMIFS(#REF!,#REF!,A1047355)-S1047355)/S1047355,(S1047355-SUMIFS(#REF!,#REF!,A1047355))/SUMIFS(#REF!,#REF!,A1047355)),"."),".")</f>
        <v>.</v>
      </c>
    </row>
    <row r="1047356" customFormat="false" ht="15.75" hidden="false" customHeight="true" outlineLevel="0" collapsed="false">
      <c r="A1047356" s="37" t="s">
        <v>554</v>
      </c>
      <c r="B1047356" s="37" t="s">
        <v>57</v>
      </c>
      <c r="C1047356" s="38" t="n">
        <v>44951</v>
      </c>
      <c r="D1047356" s="37" t="s">
        <v>105</v>
      </c>
      <c r="E1047356" s="37" t="s">
        <v>370</v>
      </c>
      <c r="F1047356" s="37" t="s">
        <v>559</v>
      </c>
      <c r="G1047356" s="5" t="s">
        <v>61</v>
      </c>
      <c r="H1047356" s="53" t="n">
        <v>400000000</v>
      </c>
      <c r="I1047356" s="1" t="s">
        <v>62</v>
      </c>
      <c r="J1047356" s="7" t="str">
        <f aca="false">VLOOKUP($I1047356,'[1]Price List, Weapons &amp; Items'!B$1:C$1048576,2,0)</f>
        <v>.</v>
      </c>
      <c r="K1047356" s="7" t="str">
        <f aca="false">IF(I1047356=".",I1047356,VLOOKUP($I1047356,'[1]Price List, Weapons &amp; Items'!B$1:D$1048576,3,0))</f>
        <v>.</v>
      </c>
      <c r="L1047356" s="8" t="n">
        <f aca="false">VLOOKUP(I1047356,'[1]Price List, Weapons &amp; Items'!B$1:E$1048576,4,0)</f>
        <v>0</v>
      </c>
      <c r="M1047356" s="9" t="s">
        <v>62</v>
      </c>
      <c r="N1047356" s="9" t="s">
        <v>62</v>
      </c>
      <c r="O1047356" s="9" t="str">
        <f aca="false">VLOOKUP($I1047356,'[1]Price List, Weapons &amp; Items'!B$1:G$1048576,6,0)</f>
        <v>.</v>
      </c>
      <c r="P1047356" s="6" t="str">
        <f aca="false">IF(TYPE(M1047356)=1,IF(TYPE(O1047356)=1,M1047356*O1047356,"No price"),".")</f>
        <v>.</v>
      </c>
      <c r="Q1047356" s="6" t="str">
        <f aca="false">IF(TYPE(N1047356)=1,IF(TYPE(O1047356)=1,N1047356*O1047356,"No price"),".")</f>
        <v>.</v>
      </c>
      <c r="R1047356" s="6" t="str">
        <f aca="false">IF(AG1047356=1,IF(H1047356&lt;&gt;"Not given",H1047356,IF(TYPE(H1047356)=2,IF(SUMIFS(#REF!,#REF!,A1047356)&gt;0,SUMIFS(#REF!,#REF!,A1047356),"."),"Format error")),"")</f>
        <v/>
      </c>
      <c r="S1047356" s="6" t="str">
        <f aca="false">IF(AND(AG1047356=1,R1047356&lt;&gt;".")=TRUE(),R1047356/VLOOKUP(G1047356,'[1]Exchange Rates'!B$1:C$1048576,2,0),IF(R1047356=".",".",""))</f>
        <v/>
      </c>
      <c r="T1047356" s="6" t="str">
        <f aca="false">IF(AG1047356=1,IF(AI1047356="Value is not given at all",".",IF(AI1047356="Value is given by the source",S1047356,IF(AI1047356="Value is calculated with prices",(IF(SUMIFS(#REF!,#REF!,A1047356)&gt;0,SUMIFS(#REF!,#REF!,A1047356),"."))/VLOOKUP("USD",'[1]Exchange Rates'!B$1:C$1048576,2,0),"Error with coding"))),"")</f>
        <v/>
      </c>
      <c r="U1047356" s="5" t="s">
        <v>63</v>
      </c>
      <c r="V1047356" s="34" t="s">
        <v>560</v>
      </c>
      <c r="W1047356" s="34" t="s">
        <v>95</v>
      </c>
      <c r="X1047356" s="45" t="s">
        <v>99</v>
      </c>
      <c r="Y1047356" s="34" t="s">
        <v>122</v>
      </c>
      <c r="Z1047356" s="5" t="n">
        <v>0</v>
      </c>
      <c r="AA1047356" s="5" t="n">
        <v>0</v>
      </c>
      <c r="AB1047356" s="5" t="n">
        <f aca="false">IF(AND(D1047356="Humanitarian", AE1047356&lt;&gt;"."), 1, 0)</f>
        <v>0</v>
      </c>
      <c r="AC1047356" s="5" t="n">
        <f aca="false">IF(OR(M1047356="undisclosed", M1047356="."), 0, IF(M1047356=N1047356, 1, 0))</f>
        <v>0</v>
      </c>
      <c r="AD1047356" s="5" t="n">
        <v>0</v>
      </c>
      <c r="AE1047356" s="1" t="s">
        <v>62</v>
      </c>
      <c r="AF1047356" s="12" t="str">
        <f aca="false">""</f>
        <v/>
      </c>
      <c r="AG1047356" s="36" t="n">
        <v>0</v>
      </c>
      <c r="AH1047356" s="36" t="s">
        <v>66</v>
      </c>
      <c r="AI1047356" s="36" t="s">
        <v>67</v>
      </c>
      <c r="AJ1047356" s="36" t="n">
        <v>1</v>
      </c>
      <c r="AK1047356" s="36" t="n">
        <v>13</v>
      </c>
      <c r="AL1047356" s="36" t="n">
        <v>0</v>
      </c>
      <c r="AM1047356" s="36" t="n">
        <f aca="false">IF(OR(AN1047356="2022-2023",AN1047356=2022), 1, 0)</f>
        <v>1</v>
      </c>
      <c r="AN1047356" s="36" t="s">
        <v>68</v>
      </c>
      <c r="AO1047356" s="36" t="n">
        <f aca="false">VLOOKUP($I1047356,'[1]Price List, Weapons &amp; Items'!B$1:F$1048576,5,0)</f>
        <v>0</v>
      </c>
      <c r="AP1047356" s="36" t="n">
        <f aca="false">IF(AND(AO1047356=1,M1047356="undisclosed")=TRUE(),1,0)</f>
        <v>0</v>
      </c>
      <c r="AQ1047356" s="36" t="n">
        <f aca="false">IF(AND(AO1047356=1,N1047356="undisclosed")=TRUE(),1,0)</f>
        <v>0</v>
      </c>
      <c r="AR1047356" s="36" t="n">
        <f aca="false">IFERROR(IF(SEARCH("ammuni",I1047356,1)&gt;0,1,0),0)</f>
        <v>0</v>
      </c>
      <c r="AS1047356" s="5" t="str">
        <f aca="false">VLOOKUP($I1047356,'[1]Price List, Weapons &amp; Items'!B$1:L$1048576,COLUMN('[1]Price List, Weapons &amp; Items'!$J$11)-1,0)</f>
        <v>.</v>
      </c>
      <c r="AT1047356" s="5" t="str">
        <f aca="false">IF(I1047356=".",".",VLOOKUP($I1047356,'[1]Price List, Weapons &amp; Items'!B$1:J$1048576,3,0))</f>
        <v>.</v>
      </c>
      <c r="AU1047356" s="13" t="str">
        <f aca="true">IF(AG1047356=1,(OFFSET(I1047356,0,0,COUNTIF(#REF!,A1047356),1)),"")</f>
        <v/>
      </c>
      <c r="AV1047356" s="5" t="n">
        <f aca="false">VLOOKUP($I1047356,'[1]Price List, Weapons &amp; Items'!B$1:L$1048576,COLUMN('[1]Price List, Weapons &amp; Items'!$L$11)-1,0)</f>
        <v>0</v>
      </c>
      <c r="AW1047356" s="5" t="n">
        <f aca="false">IF(U1047356="Yes",1,0)</f>
        <v>1</v>
      </c>
      <c r="AX1047356" s="5" t="n">
        <f aca="false">IF(D1047356="Military",IF(OR(IFERROR(SEARCH("equipment",E1047356,1),0)&gt;0,IFERROR(SEARCH("weapons",E1047356,1),0)&gt;0),1,0),0)</f>
        <v>1</v>
      </c>
      <c r="AY1047356" s="5" t="str">
        <f aca="false">IFERROR(IF(VALUE(TEXT(C1047356,"mm"))=IF(AK1047356&gt;12,AK1047356-12,AK1047356),".",IF(TEXT(C1047356,"mm")="01",".",1)),"Value is not in date format")</f>
        <v>.</v>
      </c>
      <c r="AZ1047356" s="5" t="str">
        <f aca="false">IF(AND(A1047356=A1047355,C1047356=C1047355)=TRUE(),IF(F1047356=F1047355,".","1"),".")</f>
        <v>.</v>
      </c>
      <c r="BA1047356" s="5" t="str">
        <f aca="false">IF(AND(_xlfn.ISFORMULA(R1047356),_xlfn.ISFORMULA(S1047356),_xlfn.ISFORMULA(T1047356))=TRUE(),".",1)</f>
        <v>.</v>
      </c>
      <c r="BB1047356" s="5" t="str">
        <f aca="false">IF(T1047356&lt;&gt;".",IF(T1047356&gt;S1047356,1,"."),".")</f>
        <v>.</v>
      </c>
      <c r="BC1047356" s="5" t="n">
        <f aca="false">IFERROR(VLOOKUP(B1047356,'[1]Share, Heavy Weapons to Ukraine'!B$1:AA$1048576,COLUMN('[1]Share, Heavy Weapons to Ukraine'!C1047365)-1,0),0)</f>
        <v>1</v>
      </c>
      <c r="BD1047356" s="5" t="n">
        <f aca="false">VLOOKUP(Sheet1!B1047356,'[1]Country Summary (€)'!B$1:F$1048576,COLUMN('[1]Country Summary (€)'!C1047366)-1,FALSE())</f>
        <v>0</v>
      </c>
      <c r="BE1047356" s="5" t="str">
        <f aca="false">IF(AND(AG1047356=1,D1047356="Military",H1047356&lt;&gt;"Not given")=TRUE(),IF(SUMIFS(#REF!,#REF!,A1047356)&gt;0,ABS((SUMIFS(#REF!,#REF!,A1047356)/VLOOKUP("USD",'[1]Exchange Rates'!B$1:C$1048576,2,0)))/S1047356,"."),".")</f>
        <v>.</v>
      </c>
      <c r="BF1047356" s="1" t="str">
        <f aca="false">IF(AND(AG1047356=1,D1047356="Military",H1047356&lt;&gt;"Not given")=TRUE(),IF(SUMIFS(#REF!,#REF!,A1047356)&gt;0,IF((ABS((SUMIFS(#REF!,#REF!,A1047356)/VLOOKUP("USD",'[1]Exchange Rates'!B$1:C$1048576,2,0)))/S1047356)&gt;1,(SUMIFS(#REF!,#REF!,A1047356)-S1047356)/S1047356,(S1047356-SUMIFS(#REF!,#REF!,A1047356))/SUMIFS(#REF!,#REF!,A1047356)),"."),".")</f>
        <v>.</v>
      </c>
    </row>
    <row r="1047357" customFormat="false" ht="15.75" hidden="false" customHeight="true" outlineLevel="0" collapsed="false">
      <c r="A1047357" s="37" t="s">
        <v>554</v>
      </c>
      <c r="B1047357" s="37" t="s">
        <v>57</v>
      </c>
      <c r="C1047357" s="38" t="n">
        <v>44951</v>
      </c>
      <c r="D1047357" s="37" t="s">
        <v>105</v>
      </c>
      <c r="E1047357" s="37" t="s">
        <v>370</v>
      </c>
      <c r="F1047357" s="37" t="s">
        <v>559</v>
      </c>
      <c r="G1047357" s="5" t="s">
        <v>61</v>
      </c>
      <c r="H1047357" s="53" t="n">
        <v>400000000</v>
      </c>
      <c r="I1047357" s="1" t="s">
        <v>561</v>
      </c>
      <c r="J1047357" s="7" t="str">
        <f aca="false">VLOOKUP($I1047357,'[1]Price List, Weapons &amp; Items'!B$1:C$1048576,2,0)</f>
        <v>Heavy weapon</v>
      </c>
      <c r="K1047357" s="7" t="str">
        <f aca="false">IF(I1047357=".",I1047357,VLOOKUP($I1047357,'[1]Price List, Weapons &amp; Items'!B$1:D$1048576,3,0))</f>
        <v>Main Battle Tank (MBT)</v>
      </c>
      <c r="L1047357" s="8" t="n">
        <f aca="false">VLOOKUP(I1047357,'[1]Price List, Weapons &amp; Items'!B$1:E$1048576,4,0)</f>
        <v>0</v>
      </c>
      <c r="M1047357" s="9" t="n">
        <v>31</v>
      </c>
      <c r="N1047357" s="9" t="s">
        <v>166</v>
      </c>
      <c r="O1047357" s="9" t="n">
        <f aca="false">VLOOKUP($I1047357,'[1]Price List, Weapons &amp; Items'!B$1:G$1048576,6,0)</f>
        <v>19000000</v>
      </c>
      <c r="P1047357" s="6" t="str">
        <f aca="false">IF(TYPE(M1047357)=1,IF(TYPE(O1047357)=1,M1047357*O1047357,"No price"),".")</f>
        <v>No price</v>
      </c>
      <c r="Q1047357" s="6" t="str">
        <f aca="false">IF(TYPE(N1047357)=1,IF(TYPE(O1047357)=1,N1047357*O1047357,"No price"),".")</f>
        <v>.</v>
      </c>
      <c r="R1047357" s="6" t="str">
        <f aca="false">IF(AG1047357=1,IF(H1047357&lt;&gt;"Not given",H1047357,IF(TYPE(H1047357)=2,IF(SUMIFS(#REF!,#REF!,A1047357)&gt;0,SUMIFS(#REF!,#REF!,A1047357),"."),"Format error")),"")</f>
        <v/>
      </c>
      <c r="S1047357" s="6" t="str">
        <f aca="false">IF(AND(AG1047357=1,R1047357&lt;&gt;".")=TRUE(),R1047357/VLOOKUP(G1047357,'[1]Exchange Rates'!B$1:C$1048576,2,0),IF(R1047357=".",".",""))</f>
        <v/>
      </c>
      <c r="T1047357" s="6" t="str">
        <f aca="false">IF(AG1047357=1,IF(AI1047357="Value is not given at all",".",IF(AI1047357="Value is given by the source",S1047357,IF(AI1047357="Value is calculated with prices",(IF(SUMIFS(#REF!,#REF!,A1047357)&gt;0,SUMIFS(#REF!,#REF!,A1047357),"."))/VLOOKUP("USD",'[1]Exchange Rates'!B$1:C$1048576,2,0),"Error with coding"))),"")</f>
        <v/>
      </c>
      <c r="U1047357" s="5" t="s">
        <v>63</v>
      </c>
      <c r="V1047357" s="34" t="s">
        <v>560</v>
      </c>
      <c r="W1047357" s="34" t="s">
        <v>95</v>
      </c>
      <c r="X1047357" s="45" t="s">
        <v>99</v>
      </c>
      <c r="Y1047357" s="34" t="s">
        <v>122</v>
      </c>
      <c r="Z1047357" s="5" t="n">
        <v>0</v>
      </c>
      <c r="AA1047357" s="5" t="n">
        <v>0</v>
      </c>
      <c r="AB1047357" s="5" t="n">
        <f aca="false">IF(AND(D1047357="Humanitarian", AE1047357&lt;&gt;"."), 1, 0)</f>
        <v>0</v>
      </c>
      <c r="AC1047357" s="5" t="n">
        <f aca="false">IF(OR(M1047357="undisclosed", M1047357="."), 0, IF(M1047357=N1047357, 1, 0))</f>
        <v>0</v>
      </c>
      <c r="AD1047357" s="5" t="n">
        <v>0</v>
      </c>
      <c r="AE1047357" s="1" t="s">
        <v>62</v>
      </c>
      <c r="AF1047357" s="12" t="str">
        <f aca="false">""</f>
        <v/>
      </c>
      <c r="AG1047357" s="36" t="n">
        <v>0</v>
      </c>
      <c r="AH1047357" s="36" t="s">
        <v>66</v>
      </c>
      <c r="AI1047357" s="36" t="s">
        <v>67</v>
      </c>
      <c r="AJ1047357" s="36" t="n">
        <v>1</v>
      </c>
      <c r="AK1047357" s="36" t="n">
        <v>13</v>
      </c>
      <c r="AL1047357" s="36" t="n">
        <v>0</v>
      </c>
      <c r="AM1047357" s="36" t="n">
        <f aca="false">IF(OR(AN1047357="2022-2023",AN1047357=2022), 1, 0)</f>
        <v>1</v>
      </c>
      <c r="AN1047357" s="36" t="s">
        <v>68</v>
      </c>
      <c r="AO1047357" s="36" t="n">
        <f aca="false">VLOOKUP($I1047357,'[1]Price List, Weapons &amp; Items'!B$1:F$1048576,5,0)</f>
        <v>1</v>
      </c>
      <c r="AP1047357" s="36" t="n">
        <f aca="false">IF(AND(AO1047357=1,M1047357="undisclosed")=TRUE(),1,0)</f>
        <v>0</v>
      </c>
      <c r="AQ1047357" s="36" t="n">
        <f aca="false">IF(AND(AO1047357=1,N1047357="undisclosed")=TRUE(),1,0)</f>
        <v>1</v>
      </c>
      <c r="AR1047357" s="36" t="n">
        <f aca="false">IFERROR(IF(SEARCH("ammuni",I1047357,1)&gt;0,1,0),0)</f>
        <v>0</v>
      </c>
      <c r="AS1047357" s="5" t="str">
        <f aca="false">VLOOKUP($I1047357,'[1]Price List, Weapons &amp; Items'!B$1:L$1048576,COLUMN('[1]Price List, Weapons &amp; Items'!$J$11)-1,0)</f>
        <v>Media reports (incl. social media)</v>
      </c>
      <c r="AT1047357" s="5" t="str">
        <f aca="false">IF(I1047357=".",".",VLOOKUP($I1047357,'[1]Price List, Weapons &amp; Items'!B$1:J$1048576,3,0))</f>
        <v>Main Battle Tank (MBT)</v>
      </c>
      <c r="AU1047357" s="13" t="str">
        <f aca="true">IF(AG1047357=1,(OFFSET(I1047357,0,0,COUNTIF(#REF!,A1047357),1)),"")</f>
        <v/>
      </c>
      <c r="AV1047357" s="5" t="n">
        <f aca="false">VLOOKUP($I1047357,'[1]Price List, Weapons &amp; Items'!B$1:L$1048576,COLUMN('[1]Price List, Weapons &amp; Items'!$L$11)-1,0)</f>
        <v>0</v>
      </c>
      <c r="AW1047357" s="5" t="n">
        <f aca="false">IF(U1047357="Yes",1,0)</f>
        <v>1</v>
      </c>
      <c r="AX1047357" s="5" t="n">
        <f aca="false">IF(D1047357="Military",IF(OR(IFERROR(SEARCH("equipment",E1047357,1),0)&gt;0,IFERROR(SEARCH("weapons",E1047357,1),0)&gt;0),1,0),0)</f>
        <v>1</v>
      </c>
      <c r="AY1047357" s="5" t="str">
        <f aca="false">IFERROR(IF(VALUE(TEXT(C1047357,"mm"))=IF(AK1047357&gt;12,AK1047357-12,AK1047357),".",IF(TEXT(C1047357,"mm")="01",".",1)),"Value is not in date format")</f>
        <v>.</v>
      </c>
      <c r="AZ1047357" s="5" t="str">
        <f aca="false">IF(AND(A1047357=A1047356,C1047357=C1047356)=TRUE(),IF(F1047357=F1047356,".","1"),".")</f>
        <v>.</v>
      </c>
      <c r="BA1047357" s="5" t="str">
        <f aca="false">IF(AND(_xlfn.ISFORMULA(R1047357),_xlfn.ISFORMULA(S1047357),_xlfn.ISFORMULA(T1047357))=TRUE(),".",1)</f>
        <v>.</v>
      </c>
      <c r="BB1047357" s="5" t="str">
        <f aca="false">IF(T1047357&lt;&gt;".",IF(T1047357&gt;S1047357,1,"."),".")</f>
        <v>.</v>
      </c>
      <c r="BC1047357" s="5" t="n">
        <f aca="false">IFERROR(VLOOKUP(B1047357,'[1]Share, Heavy Weapons to Ukraine'!B$1:AA$1048576,COLUMN('[1]Share, Heavy Weapons to Ukraine'!C1047366)-1,0),0)</f>
        <v>1</v>
      </c>
      <c r="BD1047357" s="5" t="n">
        <f aca="false">VLOOKUP(Sheet1!B1047357,'[1]Country Summary (€)'!B$1:F$1048576,COLUMN('[1]Country Summary (€)'!C1047367)-1,FALSE())</f>
        <v>0</v>
      </c>
      <c r="BE1047357" s="5" t="str">
        <f aca="false">IF(AND(AG1047357=1,D1047357="Military",H1047357&lt;&gt;"Not given")=TRUE(),IF(SUMIFS(#REF!,#REF!,A1047357)&gt;0,ABS((SUMIFS(#REF!,#REF!,A1047357)/VLOOKUP("USD",'[1]Exchange Rates'!B$1:C$1048576,2,0)))/S1047357,"."),".")</f>
        <v>.</v>
      </c>
      <c r="BF1047357" s="1" t="str">
        <f aca="false">IF(AND(AG1047357=1,D1047357="Military",H1047357&lt;&gt;"Not given")=TRUE(),IF(SUMIFS(#REF!,#REF!,A1047357)&gt;0,IF((ABS((SUMIFS(#REF!,#REF!,A1047357)/VLOOKUP("USD",'[1]Exchange Rates'!B$1:C$1048576,2,0)))/S1047357)&gt;1,(SUMIFS(#REF!,#REF!,A1047357)-S1047357)/S1047357,(S1047357-SUMIFS(#REF!,#REF!,A1047357))/SUMIFS(#REF!,#REF!,A1047357)),"."),".")</f>
        <v>.</v>
      </c>
    </row>
    <row r="1047358" customFormat="false" ht="15.75" hidden="false" customHeight="true" outlineLevel="0" collapsed="false">
      <c r="A1047358" s="37" t="s">
        <v>554</v>
      </c>
      <c r="B1047358" s="37" t="s">
        <v>57</v>
      </c>
      <c r="C1047358" s="38" t="n">
        <v>44951</v>
      </c>
      <c r="D1047358" s="37" t="s">
        <v>105</v>
      </c>
      <c r="E1047358" s="37" t="s">
        <v>370</v>
      </c>
      <c r="F1047358" s="37" t="s">
        <v>559</v>
      </c>
      <c r="G1047358" s="5" t="s">
        <v>61</v>
      </c>
      <c r="H1047358" s="53" t="n">
        <v>400000000</v>
      </c>
      <c r="I1047358" s="33" t="s">
        <v>389</v>
      </c>
      <c r="J1047358" s="7" t="str">
        <f aca="false">VLOOKUP($I1047358,'[1]Price List, Weapons &amp; Items'!B$1:C$1048576,2,0)</f>
        <v>Ammunition for heavy weapon</v>
      </c>
      <c r="K1047358" s="7" t="str">
        <f aca="false">IF(I1047358=".",I1047358,VLOOKUP($I1047358,'[1]Price List, Weapons &amp; Items'!B$1:D$1048576,3,0))</f>
        <v>120mm tank ammunition</v>
      </c>
      <c r="L1047358" s="8" t="n">
        <f aca="false">VLOOKUP(I1047358,'[1]Price List, Weapons &amp; Items'!B$1:E$1048576,4,0)</f>
        <v>0</v>
      </c>
      <c r="M1047358" s="9" t="s">
        <v>166</v>
      </c>
      <c r="N1047358" s="9" t="s">
        <v>166</v>
      </c>
      <c r="O1047358" s="9" t="n">
        <f aca="false">VLOOKUP($I1047358,'[1]Price List, Weapons &amp; Items'!B$1:G$1048576,6,0)</f>
        <v>20001.25</v>
      </c>
      <c r="P1047358" s="6" t="str">
        <f aca="false">IF(TYPE(M1047358)=1,IF(TYPE(O1047358)=1,M1047358*O1047358,"No price"),".")</f>
        <v>.</v>
      </c>
      <c r="Q1047358" s="6" t="str">
        <f aca="false">IF(TYPE(N1047358)=1,IF(TYPE(O1047358)=1,N1047358*O1047358,"No price"),".")</f>
        <v>.</v>
      </c>
      <c r="R1047358" s="6" t="str">
        <f aca="false">IF(AG1047358=1,IF(H1047358&lt;&gt;"Not given",H1047358,IF(TYPE(H1047358)=2,IF(SUMIFS(#REF!,#REF!,A1047358)&gt;0,SUMIFS(#REF!,#REF!,A1047358),"."),"Format error")),"")</f>
        <v/>
      </c>
      <c r="S1047358" s="6" t="str">
        <f aca="false">IF(AND(AG1047358=1,R1047358&lt;&gt;".")=TRUE(),R1047358/VLOOKUP(G1047358,'[1]Exchange Rates'!B$1:C$1048576,2,0),IF(R1047358=".",".",""))</f>
        <v/>
      </c>
      <c r="T1047358" s="6" t="str">
        <f aca="false">IF(AG1047358=1,IF(AI1047358="Value is not given at all",".",IF(AI1047358="Value is given by the source",S1047358,IF(AI1047358="Value is calculated with prices",(IF(SUMIFS(#REF!,#REF!,A1047358)&gt;0,SUMIFS(#REF!,#REF!,A1047358),"."))/VLOOKUP("USD",'[1]Exchange Rates'!B$1:C$1048576,2,0),"Error with coding"))),"")</f>
        <v/>
      </c>
      <c r="U1047358" s="5" t="s">
        <v>63</v>
      </c>
      <c r="V1047358" s="34" t="s">
        <v>560</v>
      </c>
      <c r="W1047358" s="34" t="s">
        <v>95</v>
      </c>
      <c r="X1047358" s="45" t="s">
        <v>99</v>
      </c>
      <c r="Y1047358" s="34" t="s">
        <v>122</v>
      </c>
      <c r="Z1047358" s="5" t="n">
        <v>0</v>
      </c>
      <c r="AA1047358" s="5" t="n">
        <v>0</v>
      </c>
      <c r="AB1047358" s="5" t="n">
        <f aca="false">IF(AND(D1047358="Humanitarian", AE1047358&lt;&gt;"."), 1, 0)</f>
        <v>0</v>
      </c>
      <c r="AC1047358" s="5" t="n">
        <f aca="false">IF(OR(M1047358="undisclosed", M1047358="."), 0, IF(M1047358=N1047358, 1, 0))</f>
        <v>0</v>
      </c>
      <c r="AD1047358" s="5" t="n">
        <v>0</v>
      </c>
      <c r="AE1047358" s="1" t="s">
        <v>62</v>
      </c>
      <c r="AF1047358" s="12" t="str">
        <f aca="false">""</f>
        <v/>
      </c>
      <c r="AG1047358" s="36" t="n">
        <v>0</v>
      </c>
      <c r="AH1047358" s="36" t="s">
        <v>66</v>
      </c>
      <c r="AI1047358" s="36" t="s">
        <v>67</v>
      </c>
      <c r="AJ1047358" s="36" t="n">
        <v>1</v>
      </c>
      <c r="AK1047358" s="36" t="n">
        <v>13</v>
      </c>
      <c r="AL1047358" s="36" t="n">
        <v>0</v>
      </c>
      <c r="AM1047358" s="36" t="n">
        <f aca="false">IF(OR(AN1047358="2022-2023",AN1047358=2022), 1, 0)</f>
        <v>1</v>
      </c>
      <c r="AN1047358" s="36" t="s">
        <v>68</v>
      </c>
      <c r="AO1047358" s="36" t="n">
        <f aca="false">VLOOKUP($I1047358,'[1]Price List, Weapons &amp; Items'!B$1:F$1048576,5,0)</f>
        <v>0</v>
      </c>
      <c r="AP1047358" s="36" t="n">
        <f aca="false">IF(AND(AO1047358=1,M1047358="undisclosed")=TRUE(),1,0)</f>
        <v>0</v>
      </c>
      <c r="AQ1047358" s="36" t="n">
        <f aca="false">IF(AND(AO1047358=1,N1047358="undisclosed")=TRUE(),1,0)</f>
        <v>0</v>
      </c>
      <c r="AR1047358" s="36" t="n">
        <f aca="false">IFERROR(IF(SEARCH("ammuni",I1047358,1)&gt;0,1,0),0)</f>
        <v>1</v>
      </c>
      <c r="AS1047358" s="5" t="str">
        <f aca="false">VLOOKUP($I1047358,'[1]Price List, Weapons &amp; Items'!B$1:L$1048576,COLUMN('[1]Price List, Weapons &amp; Items'!$J$11)-1,0)</f>
        <v>Government information</v>
      </c>
      <c r="AT1047358" s="5" t="str">
        <f aca="false">IF(I1047358=".",".",VLOOKUP($I1047358,'[1]Price List, Weapons &amp; Items'!B$1:J$1048576,3,0))</f>
        <v>120mm tank ammunition</v>
      </c>
      <c r="AU1047358" s="13" t="str">
        <f aca="true">IF(AG1047358=1,(OFFSET(I1047358,0,0,COUNTIF(#REF!,A1047358),1)),"")</f>
        <v/>
      </c>
      <c r="AV1047358" s="5" t="n">
        <f aca="false">VLOOKUP($I1047358,'[1]Price List, Weapons &amp; Items'!B$1:L$1048576,COLUMN('[1]Price List, Weapons &amp; Items'!$L$11)-1,0)</f>
        <v>0</v>
      </c>
      <c r="AW1047358" s="5" t="n">
        <f aca="false">IF(U1047358="Yes",1,0)</f>
        <v>1</v>
      </c>
      <c r="AX1047358" s="5" t="n">
        <f aca="false">IF(D1047358="Military",IF(OR(IFERROR(SEARCH("equipment",E1047358,1),0)&gt;0,IFERROR(SEARCH("weapons",E1047358,1),0)&gt;0),1,0),0)</f>
        <v>1</v>
      </c>
      <c r="AY1047358" s="5" t="str">
        <f aca="false">IFERROR(IF(VALUE(TEXT(C1047358,"mm"))=IF(AK1047358&gt;12,AK1047358-12,AK1047358),".",IF(TEXT(C1047358,"mm")="01",".",1)),"Value is not in date format")</f>
        <v>.</v>
      </c>
      <c r="AZ1047358" s="5" t="str">
        <f aca="false">IF(AND(A1047358=A1047357,C1047358=C1047357)=TRUE(),IF(F1047358=F1047357,".","1"),".")</f>
        <v>.</v>
      </c>
      <c r="BA1047358" s="5" t="str">
        <f aca="false">IF(AND(_xlfn.ISFORMULA(R1047358),_xlfn.ISFORMULA(S1047358),_xlfn.ISFORMULA(T1047358))=TRUE(),".",1)</f>
        <v>.</v>
      </c>
      <c r="BB1047358" s="5" t="str">
        <f aca="false">IF(T1047358&lt;&gt;".",IF(T1047358&gt;S1047358,1,"."),".")</f>
        <v>.</v>
      </c>
      <c r="BC1047358" s="5" t="n">
        <f aca="false">IFERROR(VLOOKUP(B1047358,'[1]Share, Heavy Weapons to Ukraine'!B$1:AA$1048576,COLUMN('[1]Share, Heavy Weapons to Ukraine'!C1047367)-1,0),0)</f>
        <v>1</v>
      </c>
      <c r="BD1047358" s="5" t="n">
        <f aca="false">VLOOKUP(Sheet1!B1047358,'[1]Country Summary (€)'!B$1:F$1048576,COLUMN('[1]Country Summary (€)'!C1047368)-1,FALSE())</f>
        <v>0</v>
      </c>
      <c r="BE1047358" s="5" t="str">
        <f aca="false">IF(AND(AG1047358=1,D1047358="Military",H1047358&lt;&gt;"Not given")=TRUE(),IF(SUMIFS(#REF!,#REF!,A1047358)&gt;0,ABS((SUMIFS(#REF!,#REF!,A1047358)/VLOOKUP("USD",'[1]Exchange Rates'!B$1:C$1048576,2,0)))/S1047358,"."),".")</f>
        <v>.</v>
      </c>
      <c r="BF1047358" s="1" t="str">
        <f aca="false">IF(AND(AG1047358=1,D1047358="Military",H1047358&lt;&gt;"Not given")=TRUE(),IF(SUMIFS(#REF!,#REF!,A1047358)&gt;0,IF((ABS((SUMIFS(#REF!,#REF!,A1047358)/VLOOKUP("USD",'[1]Exchange Rates'!B$1:C$1048576,2,0)))/S1047358)&gt;1,(SUMIFS(#REF!,#REF!,A1047358)-S1047358)/S1047358,(S1047358-SUMIFS(#REF!,#REF!,A1047358))/SUMIFS(#REF!,#REF!,A1047358)),"."),".")</f>
        <v>.</v>
      </c>
    </row>
    <row r="1047359" customFormat="false" ht="15.75" hidden="false" customHeight="true" outlineLevel="0" collapsed="false">
      <c r="A1047359" s="37" t="s">
        <v>554</v>
      </c>
      <c r="B1047359" s="37" t="s">
        <v>57</v>
      </c>
      <c r="C1047359" s="38" t="n">
        <v>44951</v>
      </c>
      <c r="D1047359" s="37" t="s">
        <v>105</v>
      </c>
      <c r="E1047359" s="37" t="s">
        <v>370</v>
      </c>
      <c r="F1047359" s="37" t="s">
        <v>559</v>
      </c>
      <c r="G1047359" s="5" t="s">
        <v>61</v>
      </c>
      <c r="H1047359" s="53" t="n">
        <v>400000000</v>
      </c>
      <c r="I1047359" s="1" t="s">
        <v>509</v>
      </c>
      <c r="J1047359" s="7" t="str">
        <f aca="false">VLOOKUP($I1047359,'[1]Price List, Weapons &amp; Items'!B$1:C$1048576,2,0)</f>
        <v>Heavy weapon</v>
      </c>
      <c r="K1047359" s="7" t="str">
        <f aca="false">IF(I1047359=".",I1047359,VLOOKUP($I1047359,'[1]Price List, Weapons &amp; Items'!B$1:D$1048576,3,0))</f>
        <v>Armored Recovery Vehicle (ARV)</v>
      </c>
      <c r="L1047359" s="8" t="n">
        <f aca="false">VLOOKUP(I1047359,'[1]Price List, Weapons &amp; Items'!B$1:E$1048576,4,0)</f>
        <v>0</v>
      </c>
      <c r="M1047359" s="9" t="n">
        <v>8</v>
      </c>
      <c r="N1047359" s="9" t="s">
        <v>166</v>
      </c>
      <c r="O1047359" s="9" t="n">
        <f aca="false">VLOOKUP($I1047359,'[1]Price List, Weapons &amp; Items'!B$1:G$1048576,6,0)</f>
        <v>6654468.87154607</v>
      </c>
      <c r="P1047359" s="6" t="str">
        <f aca="false">IF(TYPE(M1047359)=1,IF(TYPE(O1047359)=1,M1047359*O1047359,"No price"),".")</f>
        <v>No price</v>
      </c>
      <c r="Q1047359" s="6" t="str">
        <f aca="false">IF(TYPE(N1047359)=1,IF(TYPE(O1047359)=1,N1047359*O1047359,"No price"),".")</f>
        <v>.</v>
      </c>
      <c r="R1047359" s="6" t="str">
        <f aca="false">IF(AG1047359=1,IF(H1047359&lt;&gt;"Not given",H1047359,IF(TYPE(H1047359)=2,IF(SUMIFS(#REF!,#REF!,A1047359)&gt;0,SUMIFS(#REF!,#REF!,A1047359),"."),"Format error")),"")</f>
        <v/>
      </c>
      <c r="S1047359" s="6" t="str">
        <f aca="false">IF(AND(AG1047359=1,R1047359&lt;&gt;".")=TRUE(),R1047359/VLOOKUP(G1047359,'[1]Exchange Rates'!B$1:C$1048576,2,0),IF(R1047359=".",".",""))</f>
        <v/>
      </c>
      <c r="T1047359" s="6" t="str">
        <f aca="false">IF(AG1047359=1,IF(AI1047359="Value is not given at all",".",IF(AI1047359="Value is given by the source",S1047359,IF(AI1047359="Value is calculated with prices",(IF(SUMIFS(#REF!,#REF!,A1047359)&gt;0,SUMIFS(#REF!,#REF!,A1047359),"."))/VLOOKUP("USD",'[1]Exchange Rates'!B$1:C$1048576,2,0),"Error with coding"))),"")</f>
        <v/>
      </c>
      <c r="U1047359" s="5" t="s">
        <v>63</v>
      </c>
      <c r="V1047359" s="34" t="s">
        <v>560</v>
      </c>
      <c r="W1047359" s="34" t="s">
        <v>95</v>
      </c>
      <c r="X1047359" s="45" t="s">
        <v>99</v>
      </c>
      <c r="Y1047359" s="34" t="s">
        <v>122</v>
      </c>
      <c r="Z1047359" s="5" t="n">
        <v>0</v>
      </c>
      <c r="AA1047359" s="5" t="n">
        <v>0</v>
      </c>
      <c r="AB1047359" s="5" t="n">
        <f aca="false">IF(AND(D1047359="Humanitarian", AE1047359&lt;&gt;"."), 1, 0)</f>
        <v>0</v>
      </c>
      <c r="AC1047359" s="5" t="n">
        <f aca="false">IF(OR(M1047359="undisclosed", M1047359="."), 0, IF(M1047359=N1047359, 1, 0))</f>
        <v>0</v>
      </c>
      <c r="AD1047359" s="5" t="n">
        <v>0</v>
      </c>
      <c r="AE1047359" s="1" t="s">
        <v>62</v>
      </c>
      <c r="AF1047359" s="12" t="str">
        <f aca="false">""</f>
        <v/>
      </c>
      <c r="AG1047359" s="36" t="n">
        <v>0</v>
      </c>
      <c r="AH1047359" s="36" t="s">
        <v>66</v>
      </c>
      <c r="AI1047359" s="36" t="s">
        <v>67</v>
      </c>
      <c r="AJ1047359" s="36" t="n">
        <v>1</v>
      </c>
      <c r="AK1047359" s="36" t="n">
        <v>13</v>
      </c>
      <c r="AL1047359" s="36" t="n">
        <v>0</v>
      </c>
      <c r="AM1047359" s="36" t="n">
        <f aca="false">IF(OR(AN1047359="2022-2023",AN1047359=2022), 1, 0)</f>
        <v>1</v>
      </c>
      <c r="AN1047359" s="36" t="s">
        <v>68</v>
      </c>
      <c r="AO1047359" s="36" t="n">
        <f aca="false">VLOOKUP($I1047359,'[1]Price List, Weapons &amp; Items'!B$1:F$1048576,5,0)</f>
        <v>1</v>
      </c>
      <c r="AP1047359" s="36" t="n">
        <f aca="false">IF(AND(AO1047359=1,M1047359="undisclosed")=TRUE(),1,0)</f>
        <v>0</v>
      </c>
      <c r="AQ1047359" s="36" t="n">
        <f aca="false">IF(AND(AO1047359=1,N1047359="undisclosed")=TRUE(),1,0)</f>
        <v>1</v>
      </c>
      <c r="AR1047359" s="36" t="n">
        <f aca="false">IFERROR(IF(SEARCH("ammuni",I1047359,1)&gt;0,1,0),0)</f>
        <v>0</v>
      </c>
      <c r="AS1047359" s="5" t="str">
        <f aca="false">VLOOKUP($I1047359,'[1]Price List, Weapons &amp; Items'!B$1:L$1048576,COLUMN('[1]Price List, Weapons &amp; Items'!$J$11)-1,0)</f>
        <v>Contracts</v>
      </c>
      <c r="AT1047359" s="5" t="str">
        <f aca="false">IF(I1047359=".",".",VLOOKUP($I1047359,'[1]Price List, Weapons &amp; Items'!B$1:J$1048576,3,0))</f>
        <v>Armored Recovery Vehicle (ARV)</v>
      </c>
      <c r="AU1047359" s="13" t="str">
        <f aca="true">IF(AG1047359=1,(OFFSET(I1047359,0,0,COUNTIF(#REF!,A1047359),1)),"")</f>
        <v/>
      </c>
      <c r="AV1047359" s="5" t="n">
        <f aca="false">VLOOKUP($I1047359,'[1]Price List, Weapons &amp; Items'!B$1:L$1048576,COLUMN('[1]Price List, Weapons &amp; Items'!$L$11)-1,0)</f>
        <v>0</v>
      </c>
      <c r="AW1047359" s="5" t="n">
        <f aca="false">IF(U1047359="Yes",1,0)</f>
        <v>1</v>
      </c>
      <c r="AX1047359" s="5" t="n">
        <f aca="false">IF(D1047359="Military",IF(OR(IFERROR(SEARCH("equipment",E1047359,1),0)&gt;0,IFERROR(SEARCH("weapons",E1047359,1),0)&gt;0),1,0),0)</f>
        <v>1</v>
      </c>
      <c r="AY1047359" s="5" t="str">
        <f aca="false">IFERROR(IF(VALUE(TEXT(C1047359,"mm"))=IF(AK1047359&gt;12,AK1047359-12,AK1047359),".",IF(TEXT(C1047359,"mm")="01",".",1)),"Value is not in date format")</f>
        <v>.</v>
      </c>
      <c r="AZ1047359" s="5" t="str">
        <f aca="false">IF(AND(A1047359=A1047358,C1047359=C1047358)=TRUE(),IF(F1047359=F1047358,".","1"),".")</f>
        <v>.</v>
      </c>
      <c r="BA1047359" s="5" t="str">
        <f aca="false">IF(AND(_xlfn.ISFORMULA(R1047359),_xlfn.ISFORMULA(S1047359),_xlfn.ISFORMULA(T1047359))=TRUE(),".",1)</f>
        <v>.</v>
      </c>
      <c r="BB1047359" s="5" t="str">
        <f aca="false">IF(T1047359&lt;&gt;".",IF(T1047359&gt;S1047359,1,"."),".")</f>
        <v>.</v>
      </c>
      <c r="BC1047359" s="5" t="n">
        <f aca="false">IFERROR(VLOOKUP(B1047359,'[1]Share, Heavy Weapons to Ukraine'!B$1:AA$1048576,COLUMN('[1]Share, Heavy Weapons to Ukraine'!C1047368)-1,0),0)</f>
        <v>1</v>
      </c>
      <c r="BD1047359" s="5" t="n">
        <f aca="false">VLOOKUP(Sheet1!B1047359,'[1]Country Summary (€)'!B$1:F$1048576,COLUMN('[1]Country Summary (€)'!C1047369)-1,FALSE())</f>
        <v>0</v>
      </c>
      <c r="BE1047359" s="5" t="str">
        <f aca="false">IF(AND(AG1047359=1,D1047359="Military",H1047359&lt;&gt;"Not given")=TRUE(),IF(SUMIFS(#REF!,#REF!,A1047359)&gt;0,ABS((SUMIFS(#REF!,#REF!,A1047359)/VLOOKUP("USD",'[1]Exchange Rates'!B$1:C$1048576,2,0)))/S1047359,"."),".")</f>
        <v>.</v>
      </c>
      <c r="BF1047359" s="1" t="str">
        <f aca="false">IF(AND(AG1047359=1,D1047359="Military",H1047359&lt;&gt;"Not given")=TRUE(),IF(SUMIFS(#REF!,#REF!,A1047359)&gt;0,IF((ABS((SUMIFS(#REF!,#REF!,A1047359)/VLOOKUP("USD",'[1]Exchange Rates'!B$1:C$1048576,2,0)))/S1047359)&gt;1,(SUMIFS(#REF!,#REF!,A1047359)-S1047359)/S1047359,(S1047359-SUMIFS(#REF!,#REF!,A1047359))/SUMIFS(#REF!,#REF!,A1047359)),"."),".")</f>
        <v>.</v>
      </c>
    </row>
    <row r="1047360" customFormat="false" ht="15.75" hidden="false" customHeight="true" outlineLevel="0" collapsed="false">
      <c r="A1047360" s="37" t="s">
        <v>554</v>
      </c>
      <c r="B1047360" s="37" t="s">
        <v>57</v>
      </c>
      <c r="C1047360" s="38" t="n">
        <v>44951</v>
      </c>
      <c r="D1047360" s="37" t="s">
        <v>105</v>
      </c>
      <c r="E1047360" s="37" t="s">
        <v>370</v>
      </c>
      <c r="F1047360" s="37" t="s">
        <v>559</v>
      </c>
      <c r="G1047360" s="5" t="s">
        <v>61</v>
      </c>
      <c r="H1047360" s="53" t="n">
        <v>400000000</v>
      </c>
      <c r="I1047360" s="37" t="s">
        <v>498</v>
      </c>
      <c r="J1047360" s="7" t="str">
        <f aca="false">VLOOKUP($I1047360,'[1]Price List, Weapons &amp; Items'!B$1:C$1048576,2,0)</f>
        <v>Military equipment</v>
      </c>
      <c r="K1047360" s="7" t="str">
        <f aca="false">IF(I1047360=".",I1047360,VLOOKUP($I1047360,'[1]Price List, Weapons &amp; Items'!B$1:D$1048576,3,0))</f>
        <v>Military equipment</v>
      </c>
      <c r="L1047360" s="8" t="n">
        <f aca="false">VLOOKUP(I1047360,'[1]Price List, Weapons &amp; Items'!B$1:E$1048576,4,0)</f>
        <v>0</v>
      </c>
      <c r="M1047360" s="9" t="s">
        <v>166</v>
      </c>
      <c r="N1047360" s="9" t="s">
        <v>166</v>
      </c>
      <c r="O1047360" s="9" t="str">
        <f aca="false">VLOOKUP($I1047360,'[1]Price List, Weapons &amp; Items'!B$1:G$1048576,6,0)</f>
        <v>.</v>
      </c>
      <c r="P1047360" s="6" t="str">
        <f aca="false">IF(TYPE(M1047360)=1,IF(TYPE(O1047360)=1,M1047360*O1047360,"No price"),".")</f>
        <v>.</v>
      </c>
      <c r="Q1047360" s="6" t="str">
        <f aca="false">IF(TYPE(N1047360)=1,IF(TYPE(O1047360)=1,N1047360*O1047360,"No price"),".")</f>
        <v>.</v>
      </c>
      <c r="R1047360" s="6" t="str">
        <f aca="false">IF(AG1047360=1,IF(H1047360&lt;&gt;"Not given",H1047360,IF(TYPE(H1047360)=2,IF(SUMIFS(#REF!,#REF!,A1047360)&gt;0,SUMIFS(#REF!,#REF!,A1047360),"."),"Format error")),"")</f>
        <v/>
      </c>
      <c r="S1047360" s="6" t="str">
        <f aca="false">IF(AND(AG1047360=1,R1047360&lt;&gt;".")=TRUE(),R1047360/VLOOKUP(G1047360,'[1]Exchange Rates'!B$1:C$1048576,2,0),IF(R1047360=".",".",""))</f>
        <v/>
      </c>
      <c r="T1047360" s="6" t="str">
        <f aca="false">IF(AG1047360=1,IF(AI1047360="Value is not given at all",".",IF(AI1047360="Value is given by the source",S1047360,IF(AI1047360="Value is calculated with prices",(IF(SUMIFS(#REF!,#REF!,A1047360)&gt;0,SUMIFS(#REF!,#REF!,A1047360),"."))/VLOOKUP("USD",'[1]Exchange Rates'!B$1:C$1048576,2,0),"Error with coding"))),"")</f>
        <v/>
      </c>
      <c r="U1047360" s="5" t="s">
        <v>63</v>
      </c>
      <c r="V1047360" s="34" t="s">
        <v>560</v>
      </c>
      <c r="W1047360" s="34" t="s">
        <v>95</v>
      </c>
      <c r="X1047360" s="45" t="s">
        <v>99</v>
      </c>
      <c r="Y1047360" s="34" t="s">
        <v>122</v>
      </c>
      <c r="Z1047360" s="5" t="n">
        <v>0</v>
      </c>
      <c r="AA1047360" s="5" t="n">
        <v>0</v>
      </c>
      <c r="AB1047360" s="5" t="n">
        <f aca="false">IF(AND(D1047360="Humanitarian", AE1047360&lt;&gt;"."), 1, 0)</f>
        <v>0</v>
      </c>
      <c r="AC1047360" s="5" t="n">
        <f aca="false">IF(OR(M1047360="undisclosed", M1047360="."), 0, IF(M1047360=N1047360, 1, 0))</f>
        <v>0</v>
      </c>
      <c r="AD1047360" s="5" t="n">
        <v>0</v>
      </c>
      <c r="AE1047360" s="1" t="s">
        <v>62</v>
      </c>
      <c r="AF1047360" s="12" t="str">
        <f aca="false">""</f>
        <v/>
      </c>
      <c r="AG1047360" s="36" t="n">
        <v>0</v>
      </c>
      <c r="AH1047360" s="36" t="s">
        <v>66</v>
      </c>
      <c r="AI1047360" s="36" t="s">
        <v>67</v>
      </c>
      <c r="AJ1047360" s="36" t="n">
        <v>1</v>
      </c>
      <c r="AK1047360" s="36" t="n">
        <v>13</v>
      </c>
      <c r="AL1047360" s="36" t="n">
        <v>0</v>
      </c>
      <c r="AM1047360" s="36" t="n">
        <f aca="false">IF(OR(AN1047360="2022-2023",AN1047360=2022), 1, 0)</f>
        <v>1</v>
      </c>
      <c r="AN1047360" s="36" t="s">
        <v>68</v>
      </c>
      <c r="AO1047360" s="36" t="n">
        <f aca="false">VLOOKUP($I1047360,'[1]Price List, Weapons &amp; Items'!B$1:F$1048576,5,0)</f>
        <v>0</v>
      </c>
      <c r="AP1047360" s="36" t="n">
        <f aca="false">IF(AND(AO1047360=1,M1047360="undisclosed")=TRUE(),1,0)</f>
        <v>0</v>
      </c>
      <c r="AQ1047360" s="36" t="n">
        <f aca="false">IF(AND(AO1047360=1,N1047360="undisclosed")=TRUE(),1,0)</f>
        <v>0</v>
      </c>
      <c r="AR1047360" s="36" t="n">
        <f aca="false">IFERROR(IF(SEARCH("ammuni",I1047360,1)&gt;0,1,0),0)</f>
        <v>0</v>
      </c>
      <c r="AS1047360" s="5" t="str">
        <f aca="false">VLOOKUP($I1047360,'[1]Price List, Weapons &amp; Items'!B$1:L$1048576,COLUMN('[1]Price List, Weapons &amp; Items'!$J$11)-1,0)</f>
        <v>.</v>
      </c>
      <c r="AT1047360" s="5" t="str">
        <f aca="false">IF(I1047360=".",".",VLOOKUP($I1047360,'[1]Price List, Weapons &amp; Items'!B$1:J$1048576,3,0))</f>
        <v>Military equipment</v>
      </c>
      <c r="AU1047360" s="13" t="str">
        <f aca="true">IF(AG1047360=1,(OFFSET(I1047360,0,0,COUNTIF(#REF!,A1047360),1)),"")</f>
        <v/>
      </c>
      <c r="AV1047360" s="5" t="str">
        <f aca="false">VLOOKUP($I1047360,'[1]Price List, Weapons &amp; Items'!B$1:L$1048576,COLUMN('[1]Price List, Weapons &amp; Items'!$L$11)-1,0)</f>
        <v>no price, 0 count</v>
      </c>
      <c r="AW1047360" s="5" t="n">
        <f aca="false">IF(U1047360="Yes",1,0)</f>
        <v>1</v>
      </c>
      <c r="AX1047360" s="5" t="n">
        <f aca="false">IF(D1047360="Military",IF(OR(IFERROR(SEARCH("equipment",E1047360,1),0)&gt;0,IFERROR(SEARCH("weapons",E1047360,1),0)&gt;0),1,0),0)</f>
        <v>1</v>
      </c>
      <c r="AY1047360" s="5" t="str">
        <f aca="false">IFERROR(IF(VALUE(TEXT(C1047360,"mm"))=IF(AK1047360&gt;12,AK1047360-12,AK1047360),".",IF(TEXT(C1047360,"mm")="01",".",1)),"Value is not in date format")</f>
        <v>.</v>
      </c>
      <c r="AZ1047360" s="5" t="str">
        <f aca="false">IF(AND(A1047360=A1047359,C1047360=C1047359)=TRUE(),IF(F1047360=F1047359,".","1"),".")</f>
        <v>.</v>
      </c>
      <c r="BA1047360" s="5" t="str">
        <f aca="false">IF(AND(_xlfn.ISFORMULA(R1047360),_xlfn.ISFORMULA(S1047360),_xlfn.ISFORMULA(T1047360))=TRUE(),".",1)</f>
        <v>.</v>
      </c>
      <c r="BB1047360" s="5" t="str">
        <f aca="false">IF(T1047360&lt;&gt;".",IF(T1047360&gt;S1047360,1,"."),".")</f>
        <v>.</v>
      </c>
      <c r="BC1047360" s="5" t="n">
        <f aca="false">IFERROR(VLOOKUP(B1047360,'[1]Share, Heavy Weapons to Ukraine'!B$1:AA$1048576,COLUMN('[1]Share, Heavy Weapons to Ukraine'!C1047369)-1,0),0)</f>
        <v>1</v>
      </c>
      <c r="BD1047360" s="5" t="n">
        <f aca="false">VLOOKUP(Sheet1!B1047360,'[1]Country Summary (€)'!B$1:F$1048576,COLUMN('[1]Country Summary (€)'!C1047370)-1,FALSE())</f>
        <v>0</v>
      </c>
      <c r="BE1047360" s="5" t="str">
        <f aca="false">IF(AND(AG1047360=1,D1047360="Military",H1047360&lt;&gt;"Not given")=TRUE(),IF(SUMIFS(#REF!,#REF!,A1047360)&gt;0,ABS((SUMIFS(#REF!,#REF!,A1047360)/VLOOKUP("USD",'[1]Exchange Rates'!B$1:C$1048576,2,0)))/S1047360,"."),".")</f>
        <v>.</v>
      </c>
      <c r="BF1047360" s="1" t="str">
        <f aca="false">IF(AND(AG1047360=1,D1047360="Military",H1047360&lt;&gt;"Not given")=TRUE(),IF(SUMIFS(#REF!,#REF!,A1047360)&gt;0,IF((ABS((SUMIFS(#REF!,#REF!,A1047360)/VLOOKUP("USD",'[1]Exchange Rates'!B$1:C$1048576,2,0)))/S1047360)&gt;1,(SUMIFS(#REF!,#REF!,A1047360)-S1047360)/S1047360,(S1047360-SUMIFS(#REF!,#REF!,A1047360))/SUMIFS(#REF!,#REF!,A1047360)),"."),".")</f>
        <v>.</v>
      </c>
    </row>
    <row r="1047361" customFormat="false" ht="15.75" hidden="false" customHeight="true" outlineLevel="0" collapsed="false">
      <c r="A1047361" s="37" t="s">
        <v>554</v>
      </c>
      <c r="B1047361" s="37" t="s">
        <v>57</v>
      </c>
      <c r="C1047361" s="92" t="n">
        <v>44960</v>
      </c>
      <c r="D1047361" s="37" t="s">
        <v>105</v>
      </c>
      <c r="E1047361" s="37" t="s">
        <v>370</v>
      </c>
      <c r="F1047361" s="37" t="s">
        <v>562</v>
      </c>
      <c r="G1047361" s="5" t="s">
        <v>61</v>
      </c>
      <c r="H1047361" s="39" t="n">
        <v>1750000000</v>
      </c>
      <c r="I1047361" s="37" t="s">
        <v>563</v>
      </c>
      <c r="J1047361" s="7" t="str">
        <f aca="false">VLOOKUP($I1047361,'[1]Price List, Weapons &amp; Items'!B$1:C$1048576,2,0)</f>
        <v>Heavy weapon</v>
      </c>
      <c r="K1047361" s="7" t="str">
        <f aca="false">IF(I1047361=".",I1047361,VLOOKUP($I1047361,'[1]Price List, Weapons &amp; Items'!B$1:D$1048576,3,0))</f>
        <v>Anti-aircraft surface-to-air missile (SAM) system (medium-range)</v>
      </c>
      <c r="L1047361" s="8" t="n">
        <f aca="false">VLOOKUP(I1047361,'[1]Price List, Weapons &amp; Items'!B$1:E$1048576,4,0)</f>
        <v>0</v>
      </c>
      <c r="M1047361" s="40" t="n">
        <v>2</v>
      </c>
      <c r="N1047361" s="9" t="s">
        <v>166</v>
      </c>
      <c r="O1047361" s="9" t="n">
        <f aca="false">VLOOKUP($I1047361,'[1]Price List, Weapons &amp; Items'!B$1:G$1048576,6,0)</f>
        <v>325604.282933703</v>
      </c>
      <c r="P1047361" s="6" t="str">
        <f aca="false">IF(TYPE(M1047361)=1,IF(TYPE(O1047361)=1,M1047361*O1047361,"No price"),".")</f>
        <v>No price</v>
      </c>
      <c r="Q1047361" s="6" t="str">
        <f aca="false">IF(TYPE(N1047361)=1,IF(TYPE(O1047361)=1,N1047361*O1047361,"No price"),".")</f>
        <v>.</v>
      </c>
      <c r="R1047361" s="6" t="str">
        <f aca="false">IF(AG1047361=1,IF(H1047361&lt;&gt;"Not given",H1047361,IF(TYPE(H1047361)=2,IF(SUMIFS(#REF!,#REF!,A1047361)&gt;0,SUMIFS(#REF!,#REF!,A1047361),"."),"Format error")),"")</f>
        <v/>
      </c>
      <c r="S1047361" s="6" t="str">
        <f aca="false">IF(AND(AG1047361=1,R1047361&lt;&gt;".")=TRUE(),R1047361/VLOOKUP(G1047361,'[1]Exchange Rates'!B$1:C$1048576,2,0),IF(R1047361=".",".",""))</f>
        <v/>
      </c>
      <c r="T1047361" s="6" t="str">
        <f aca="false">IF(AG1047361=1,IF(AI1047361="Value is not given at all",".",IF(AI1047361="Value is given by the source",S1047361,IF(AI1047361="Value is calculated with prices",(IF(SUMIFS(#REF!,#REF!,A1047361)&gt;0,SUMIFS(#REF!,#REF!,A1047361),"."))/VLOOKUP("USD",'[1]Exchange Rates'!B$1:C$1048576,2,0),"Error with coding"))),"")</f>
        <v/>
      </c>
      <c r="U1047361" s="43" t="s">
        <v>63</v>
      </c>
      <c r="V1047361" s="34" t="s">
        <v>500</v>
      </c>
      <c r="W1047361" s="34" t="s">
        <v>108</v>
      </c>
      <c r="X1047361" s="37" t="s">
        <v>62</v>
      </c>
      <c r="Y1047361" s="37" t="s">
        <v>62</v>
      </c>
      <c r="Z1047361" s="43" t="n">
        <v>0</v>
      </c>
      <c r="AA1047361" s="43" t="n">
        <v>0</v>
      </c>
      <c r="AB1047361" s="5" t="n">
        <f aca="false">IF(AND(D1047361="Humanitarian", AE1047361&lt;&gt;"."), 1, 0)</f>
        <v>0</v>
      </c>
      <c r="AC1047361" s="5" t="n">
        <f aca="false">IF(OR(M1047361="undisclosed", M1047361="."), 0, IF(M1047361=N1047361, 1, 0))</f>
        <v>0</v>
      </c>
      <c r="AD1047361" s="5" t="n">
        <v>0</v>
      </c>
      <c r="AE1047361" s="37" t="s">
        <v>62</v>
      </c>
      <c r="AF1047361" s="12" t="str">
        <f aca="false">""</f>
        <v/>
      </c>
      <c r="AG1047361" s="36" t="n">
        <v>0</v>
      </c>
      <c r="AH1047361" s="43" t="s">
        <v>66</v>
      </c>
      <c r="AI1047361" s="43" t="s">
        <v>67</v>
      </c>
      <c r="AJ1047361" s="36" t="n">
        <v>1</v>
      </c>
      <c r="AK1047361" s="43" t="n">
        <v>14</v>
      </c>
      <c r="AL1047361" s="36" t="n">
        <v>0</v>
      </c>
      <c r="AM1047361" s="36" t="n">
        <f aca="false">IF(OR(AN1047361="2022-2023",AN1047361=2022), 1, 0)</f>
        <v>1</v>
      </c>
      <c r="AN1047361" s="36" t="s">
        <v>68</v>
      </c>
      <c r="AO1047361" s="36" t="n">
        <f aca="false">VLOOKUP($I1047361,'[1]Price List, Weapons &amp; Items'!B$1:F$1048576,5,0)</f>
        <v>0</v>
      </c>
      <c r="AP1047361" s="36" t="n">
        <f aca="false">IF(AND(AO1047361=1,M1047361="undisclosed")=TRUE(),1,0)</f>
        <v>0</v>
      </c>
      <c r="AQ1047361" s="36" t="n">
        <f aca="false">IF(AND(AO1047361=1,N1047361="undisclosed")=TRUE(),1,0)</f>
        <v>0</v>
      </c>
      <c r="AR1047361" s="36" t="n">
        <f aca="false">IFERROR(IF(SEARCH("ammuni",I1047361,1)&gt;0,1,0),0)</f>
        <v>0</v>
      </c>
      <c r="AS1047361" s="5" t="str">
        <f aca="false">VLOOKUP($I1047361,'[1]Price List, Weapons &amp; Items'!B$1:L$1048576,COLUMN('[1]Price List, Weapons &amp; Items'!$J$11)-1,0)</f>
        <v>Contracts</v>
      </c>
      <c r="AT1047361" s="5" t="str">
        <f aca="false">IF(I1047361=".",".",VLOOKUP($I1047361,'[1]Price List, Weapons &amp; Items'!B$1:J$1048576,3,0))</f>
        <v>Anti-aircraft surface-to-air missile (SAM) system (medium-range)</v>
      </c>
      <c r="AU1047361" s="13" t="str">
        <f aca="true">IF(AG1047361=1,(OFFSET(I1047361,0,0,COUNTIF(#REF!,A1047361),1)),"")</f>
        <v/>
      </c>
      <c r="AV1047361" s="5" t="n">
        <f aca="false">VLOOKUP($I1047361,'[1]Price List, Weapons &amp; Items'!B$1:L$1048576,COLUMN('[1]Price List, Weapons &amp; Items'!$L$11)-1,0)</f>
        <v>0</v>
      </c>
      <c r="AW1047361" s="5" t="n">
        <f aca="false">IF(U1047361="Yes",1,0)</f>
        <v>1</v>
      </c>
      <c r="AX1047361" s="5" t="n">
        <f aca="false">IF(D1047361="Military",IF(OR(IFERROR(SEARCH("equipment",E1047361,1),0)&gt;0,IFERROR(SEARCH("weapons",E1047361,1),0)&gt;0),1,0),0)</f>
        <v>1</v>
      </c>
      <c r="AY1047361" s="5" t="str">
        <f aca="false">IFERROR(IF(VALUE(TEXT(C1047361,"mm"))=IF(AK1047361&gt;12,AK1047361-12,AK1047361),".",IF(TEXT(C1047361,"mm")="01",".",1)),"Value is not in date format")</f>
        <v>.</v>
      </c>
      <c r="AZ1047361" s="5" t="str">
        <f aca="false">IF(AND(A1047361=A1047360,C1047361=C1047360)=TRUE(),IF(F1047361=F1047360,".","1"),".")</f>
        <v>.</v>
      </c>
      <c r="BA1047361" s="5" t="str">
        <f aca="false">IF(AND(_xlfn.ISFORMULA(R1047361),_xlfn.ISFORMULA(S1047361),_xlfn.ISFORMULA(T1047361))=TRUE(),".",1)</f>
        <v>.</v>
      </c>
      <c r="BB1047361" s="5" t="str">
        <f aca="false">IF(T1047361&lt;&gt;".",IF(T1047361&gt;S1047361,1,"."),".")</f>
        <v>.</v>
      </c>
      <c r="BC1047361" s="5" t="n">
        <f aca="false">IFERROR(VLOOKUP(B1047361,'[1]Share, Heavy Weapons to Ukraine'!B$1:AA$1048576,COLUMN('[1]Share, Heavy Weapons to Ukraine'!C1047370)-1,0),0)</f>
        <v>1</v>
      </c>
      <c r="BD1047361" s="5" t="n">
        <f aca="false">VLOOKUP(Sheet1!B1047361,'[1]Country Summary (€)'!B$1:F$1048576,COLUMN('[1]Country Summary (€)'!C1047371)-1,FALSE())</f>
        <v>0</v>
      </c>
      <c r="BE1047361" s="5" t="str">
        <f aca="false">IF(AND(AG1047361=1,D1047361="Military",H1047361&lt;&gt;"Not given")=TRUE(),IF(SUMIFS(#REF!,#REF!,A1047361)&gt;0,ABS((SUMIFS(#REF!,#REF!,A1047361)/VLOOKUP("USD",'[1]Exchange Rates'!B$1:C$1048576,2,0)))/S1047361,"."),".")</f>
        <v>.</v>
      </c>
      <c r="BF1047361" s="1" t="str">
        <f aca="false">IF(AND(AG1047361=1,D1047361="Military",H1047361&lt;&gt;"Not given")=TRUE(),IF(SUMIFS(#REF!,#REF!,A1047361)&gt;0,IF((ABS((SUMIFS(#REF!,#REF!,A1047361)/VLOOKUP("USD",'[1]Exchange Rates'!B$1:C$1048576,2,0)))/S1047361)&gt;1,(SUMIFS(#REF!,#REF!,A1047361)-S1047361)/S1047361,(S1047361-SUMIFS(#REF!,#REF!,A1047361))/SUMIFS(#REF!,#REF!,A1047361)),"."),".")</f>
        <v>.</v>
      </c>
      <c r="BG1047361" s="37" t="s">
        <v>491</v>
      </c>
      <c r="BH1047361" s="37" t="s">
        <v>491</v>
      </c>
      <c r="BI1047361" s="37" t="s">
        <v>491</v>
      </c>
      <c r="BJ1047361" s="37" t="s">
        <v>491</v>
      </c>
      <c r="BK1047361" s="37" t="s">
        <v>491</v>
      </c>
      <c r="BL1047361" s="37" t="s">
        <v>491</v>
      </c>
      <c r="BM1047361" s="37" t="s">
        <v>491</v>
      </c>
      <c r="BN1047361" s="37" t="s">
        <v>491</v>
      </c>
      <c r="BO1047361" s="37" t="s">
        <v>491</v>
      </c>
      <c r="BP1047361" s="37" t="s">
        <v>491</v>
      </c>
      <c r="BQ1047361" s="37" t="s">
        <v>491</v>
      </c>
      <c r="BR1047361" s="37" t="s">
        <v>491</v>
      </c>
      <c r="BS1047361" s="37" t="s">
        <v>491</v>
      </c>
      <c r="BT1047361" s="37" t="s">
        <v>491</v>
      </c>
      <c r="BU1047361" s="37" t="s">
        <v>491</v>
      </c>
      <c r="BV1047361" s="37" t="s">
        <v>491</v>
      </c>
      <c r="BW1047361" s="37" t="s">
        <v>491</v>
      </c>
      <c r="BX1047361" s="37" t="s">
        <v>491</v>
      </c>
    </row>
    <row r="1047362" customFormat="false" ht="15.75" hidden="false" customHeight="true" outlineLevel="0" collapsed="false">
      <c r="A1047362" s="37" t="s">
        <v>554</v>
      </c>
      <c r="B1047362" s="37" t="s">
        <v>57</v>
      </c>
      <c r="C1047362" s="92" t="n">
        <v>44960</v>
      </c>
      <c r="D1047362" s="37" t="s">
        <v>105</v>
      </c>
      <c r="E1047362" s="37" t="s">
        <v>370</v>
      </c>
      <c r="F1047362" s="37" t="s">
        <v>562</v>
      </c>
      <c r="G1047362" s="5" t="s">
        <v>61</v>
      </c>
      <c r="H1047362" s="39" t="n">
        <v>1750000000</v>
      </c>
      <c r="I1047362" s="37" t="s">
        <v>564</v>
      </c>
      <c r="J1047362" s="7" t="str">
        <f aca="false">VLOOKUP($I1047362,'[1]Price List, Weapons &amp; Items'!B$1:C$1048576,2,0)</f>
        <v>Heavy weapon</v>
      </c>
      <c r="K1047362" s="7" t="str">
        <f aca="false">IF(I1047362=".",I1047362,VLOOKUP($I1047362,'[1]Price List, Weapons &amp; Items'!B$1:D$1048576,3,0))</f>
        <v>Self-propelled anti-aircraft weapon</v>
      </c>
      <c r="L1047362" s="8" t="n">
        <f aca="false">VLOOKUP(I1047362,'[1]Price List, Weapons &amp; Items'!B$1:E$1048576,4,0)</f>
        <v>0</v>
      </c>
      <c r="M1047362" s="9" t="s">
        <v>166</v>
      </c>
      <c r="N1047362" s="9" t="s">
        <v>166</v>
      </c>
      <c r="O1047362" s="9" t="str">
        <f aca="false">VLOOKUP($I1047362,'[1]Price List, Weapons &amp; Items'!B$1:G$1048576,6,0)</f>
        <v>.</v>
      </c>
      <c r="P1047362" s="6" t="str">
        <f aca="false">IF(TYPE(M1047362)=1,IF(TYPE(O1047362)=1,M1047362*O1047362,"No price"),".")</f>
        <v>.</v>
      </c>
      <c r="Q1047362" s="6" t="str">
        <f aca="false">IF(TYPE(N1047362)=1,IF(TYPE(O1047362)=1,N1047362*O1047362,"No price"),".")</f>
        <v>.</v>
      </c>
      <c r="R1047362" s="6" t="str">
        <f aca="false">IF(AG1047362=1,IF(H1047362&lt;&gt;"Not given",H1047362,IF(TYPE(H1047362)=2,IF(SUMIFS(#REF!,#REF!,A1047362)&gt;0,SUMIFS(#REF!,#REF!,A1047362),"."),"Format error")),"")</f>
        <v/>
      </c>
      <c r="S1047362" s="6" t="str">
        <f aca="false">IF(AND(AG1047362=1,R1047362&lt;&gt;".")=TRUE(),R1047362/VLOOKUP(G1047362,'[1]Exchange Rates'!B$1:C$1048576,2,0),IF(R1047362=".",".",""))</f>
        <v/>
      </c>
      <c r="T1047362" s="6" t="str">
        <f aca="false">IF(AG1047362=1,IF(AI1047362="Value is not given at all",".",IF(AI1047362="Value is given by the source",S1047362,IF(AI1047362="Value is calculated with prices",(IF(SUMIFS(#REF!,#REF!,A1047362)&gt;0,SUMIFS(#REF!,#REF!,A1047362),"."))/VLOOKUP("USD",'[1]Exchange Rates'!B$1:C$1048576,2,0),"Error with coding"))),"")</f>
        <v/>
      </c>
      <c r="U1047362" s="43" t="s">
        <v>63</v>
      </c>
      <c r="V1047362" s="34" t="s">
        <v>500</v>
      </c>
      <c r="W1047362" s="34" t="s">
        <v>108</v>
      </c>
      <c r="X1047362" s="37" t="s">
        <v>62</v>
      </c>
      <c r="Y1047362" s="37" t="s">
        <v>62</v>
      </c>
      <c r="Z1047362" s="43" t="n">
        <v>0</v>
      </c>
      <c r="AA1047362" s="43" t="n">
        <v>0</v>
      </c>
      <c r="AB1047362" s="5" t="n">
        <f aca="false">IF(AND(D1047362="Humanitarian", AE1047362&lt;&gt;"."), 1, 0)</f>
        <v>0</v>
      </c>
      <c r="AC1047362" s="5" t="n">
        <f aca="false">IF(OR(M1047362="undisclosed", M1047362="."), 0, IF(M1047362=N1047362, 1, 0))</f>
        <v>0</v>
      </c>
      <c r="AD1047362" s="5" t="n">
        <v>0</v>
      </c>
      <c r="AE1047362" s="37" t="s">
        <v>62</v>
      </c>
      <c r="AF1047362" s="12" t="str">
        <f aca="false">""</f>
        <v/>
      </c>
      <c r="AG1047362" s="36" t="n">
        <v>0</v>
      </c>
      <c r="AH1047362" s="43" t="s">
        <v>66</v>
      </c>
      <c r="AI1047362" s="43" t="s">
        <v>67</v>
      </c>
      <c r="AJ1047362" s="36" t="n">
        <v>1</v>
      </c>
      <c r="AK1047362" s="43" t="n">
        <v>14</v>
      </c>
      <c r="AL1047362" s="36" t="n">
        <v>0</v>
      </c>
      <c r="AM1047362" s="36" t="n">
        <f aca="false">IF(OR(AN1047362="2022-2023",AN1047362=2022), 1, 0)</f>
        <v>1</v>
      </c>
      <c r="AN1047362" s="36" t="s">
        <v>68</v>
      </c>
      <c r="AO1047362" s="36" t="n">
        <f aca="false">VLOOKUP($I1047362,'[1]Price List, Weapons &amp; Items'!B$1:F$1048576,5,0)</f>
        <v>0</v>
      </c>
      <c r="AP1047362" s="36" t="n">
        <f aca="false">IF(AND(AO1047362=1,M1047362="undisclosed")=TRUE(),1,0)</f>
        <v>0</v>
      </c>
      <c r="AQ1047362" s="36" t="n">
        <f aca="false">IF(AND(AO1047362=1,N1047362="undisclosed")=TRUE(),1,0)</f>
        <v>0</v>
      </c>
      <c r="AR1047362" s="36" t="n">
        <f aca="false">IFERROR(IF(SEARCH("ammuni",I1047362,1)&gt;0,1,0),0)</f>
        <v>0</v>
      </c>
      <c r="AS1047362" s="5" t="str">
        <f aca="false">VLOOKUP($I1047362,'[1]Price List, Weapons &amp; Items'!B$1:L$1048576,COLUMN('[1]Price List, Weapons &amp; Items'!$J$11)-1,0)</f>
        <v>.</v>
      </c>
      <c r="AT1047362" s="5" t="str">
        <f aca="false">IF(I1047362=".",".",VLOOKUP($I1047362,'[1]Price List, Weapons &amp; Items'!B$1:J$1048576,3,0))</f>
        <v>Self-propelled anti-aircraft weapon</v>
      </c>
      <c r="AU1047362" s="13" t="str">
        <f aca="true">IF(AG1047362=1,(OFFSET(I1047362,0,0,COUNTIF(#REF!,A1047362),1)),"")</f>
        <v/>
      </c>
      <c r="AV1047362" s="5" t="n">
        <f aca="false">VLOOKUP($I1047362,'[1]Price List, Weapons &amp; Items'!B$1:L$1048576,COLUMN('[1]Price List, Weapons &amp; Items'!$L$11)-1,0)</f>
        <v>0</v>
      </c>
      <c r="AW1047362" s="5" t="n">
        <f aca="false">IF(U1047362="Yes",1,0)</f>
        <v>1</v>
      </c>
      <c r="AX1047362" s="5" t="n">
        <f aca="false">IF(D1047362="Military",IF(OR(IFERROR(SEARCH("equipment",E1047362,1),0)&gt;0,IFERROR(SEARCH("weapons",E1047362,1),0)&gt;0),1,0),0)</f>
        <v>1</v>
      </c>
      <c r="AY1047362" s="5" t="str">
        <f aca="false">IFERROR(IF(VALUE(TEXT(C1047362,"mm"))=IF(AK1047362&gt;12,AK1047362-12,AK1047362),".",IF(TEXT(C1047362,"mm")="01",".",1)),"Value is not in date format")</f>
        <v>.</v>
      </c>
      <c r="AZ1047362" s="5" t="str">
        <f aca="false">IF(AND(A1047362=A1047361,C1047362=C1047361)=TRUE(),IF(F1047362=F1047361,".","1"),".")</f>
        <v>.</v>
      </c>
      <c r="BA1047362" s="5" t="str">
        <f aca="false">IF(AND(_xlfn.ISFORMULA(R1047362),_xlfn.ISFORMULA(S1047362),_xlfn.ISFORMULA(T1047362))=TRUE(),".",1)</f>
        <v>.</v>
      </c>
      <c r="BB1047362" s="5" t="str">
        <f aca="false">IF(T1047362&lt;&gt;".",IF(T1047362&gt;S1047362,1,"."),".")</f>
        <v>.</v>
      </c>
      <c r="BC1047362" s="5" t="n">
        <f aca="false">IFERROR(VLOOKUP(B1047362,'[1]Share, Heavy Weapons to Ukraine'!B$1:AA$1048576,COLUMN('[1]Share, Heavy Weapons to Ukraine'!C1047371)-1,0),0)</f>
        <v>1</v>
      </c>
      <c r="BD1047362" s="5" t="n">
        <f aca="false">VLOOKUP(Sheet1!B1047362,'[1]Country Summary (€)'!B$1:F$1048576,COLUMN('[1]Country Summary (€)'!C1047372)-1,FALSE())</f>
        <v>0</v>
      </c>
      <c r="BE1047362" s="5" t="str">
        <f aca="false">IF(AND(AG1047362=1,D1047362="Military",H1047362&lt;&gt;"Not given")=TRUE(),IF(SUMIFS(#REF!,#REF!,A1047362)&gt;0,ABS((SUMIFS(#REF!,#REF!,A1047362)/VLOOKUP("USD",'[1]Exchange Rates'!B$1:C$1048576,2,0)))/S1047362,"."),".")</f>
        <v>.</v>
      </c>
      <c r="BF1047362" s="1" t="str">
        <f aca="false">IF(AND(AG1047362=1,D1047362="Military",H1047362&lt;&gt;"Not given")=TRUE(),IF(SUMIFS(#REF!,#REF!,A1047362)&gt;0,IF((ABS((SUMIFS(#REF!,#REF!,A1047362)/VLOOKUP("USD",'[1]Exchange Rates'!B$1:C$1048576,2,0)))/S1047362)&gt;1,(SUMIFS(#REF!,#REF!,A1047362)-S1047362)/S1047362,(S1047362-SUMIFS(#REF!,#REF!,A1047362))/SUMIFS(#REF!,#REF!,A1047362)),"."),".")</f>
        <v>.</v>
      </c>
      <c r="BG1047362" s="37" t="s">
        <v>491</v>
      </c>
      <c r="BH1047362" s="37" t="s">
        <v>491</v>
      </c>
      <c r="BI1047362" s="37" t="s">
        <v>491</v>
      </c>
      <c r="BJ1047362" s="37" t="s">
        <v>491</v>
      </c>
      <c r="BK1047362" s="37" t="s">
        <v>491</v>
      </c>
      <c r="BL1047362" s="37" t="s">
        <v>491</v>
      </c>
      <c r="BM1047362" s="37" t="s">
        <v>491</v>
      </c>
      <c r="BN1047362" s="37" t="s">
        <v>491</v>
      </c>
      <c r="BO1047362" s="37" t="s">
        <v>491</v>
      </c>
      <c r="BP1047362" s="37" t="s">
        <v>491</v>
      </c>
      <c r="BQ1047362" s="37" t="s">
        <v>491</v>
      </c>
      <c r="BR1047362" s="37" t="s">
        <v>491</v>
      </c>
      <c r="BS1047362" s="37" t="s">
        <v>491</v>
      </c>
      <c r="BT1047362" s="37" t="s">
        <v>491</v>
      </c>
      <c r="BU1047362" s="37" t="s">
        <v>491</v>
      </c>
      <c r="BV1047362" s="37" t="s">
        <v>491</v>
      </c>
      <c r="BW1047362" s="37" t="s">
        <v>491</v>
      </c>
      <c r="BX1047362" s="37" t="s">
        <v>491</v>
      </c>
    </row>
    <row r="1047363" customFormat="false" ht="15.75" hidden="false" customHeight="true" outlineLevel="0" collapsed="false">
      <c r="A1047363" s="37" t="s">
        <v>554</v>
      </c>
      <c r="B1047363" s="37" t="s">
        <v>57</v>
      </c>
      <c r="C1047363" s="92" t="n">
        <v>44960</v>
      </c>
      <c r="D1047363" s="37" t="s">
        <v>105</v>
      </c>
      <c r="E1047363" s="37" t="s">
        <v>370</v>
      </c>
      <c r="F1047363" s="37" t="s">
        <v>562</v>
      </c>
      <c r="G1047363" s="5" t="s">
        <v>61</v>
      </c>
      <c r="H1047363" s="39" t="n">
        <v>1750000000</v>
      </c>
      <c r="I1047363" s="37" t="s">
        <v>565</v>
      </c>
      <c r="J1047363" s="7" t="str">
        <f aca="false">VLOOKUP($I1047363,'[1]Price List, Weapons &amp; Items'!B$1:C$1048576,2,0)</f>
        <v>Military equipment</v>
      </c>
      <c r="K1047363" s="7" t="str">
        <f aca="false">IF(I1047363=".",I1047363,VLOOKUP($I1047363,'[1]Price List, Weapons &amp; Items'!B$1:D$1048576,3,0))</f>
        <v>Military equipment</v>
      </c>
      <c r="L1047363" s="8" t="n">
        <f aca="false">VLOOKUP(I1047363,'[1]Price List, Weapons &amp; Items'!B$1:E$1048576,4,0)</f>
        <v>0</v>
      </c>
      <c r="M1047363" s="9" t="s">
        <v>166</v>
      </c>
      <c r="N1047363" s="9" t="s">
        <v>166</v>
      </c>
      <c r="O1047363" s="9" t="str">
        <f aca="false">VLOOKUP($I1047363,'[1]Price List, Weapons &amp; Items'!B$1:G$1048576,6,0)</f>
        <v>.</v>
      </c>
      <c r="P1047363" s="6" t="str">
        <f aca="false">IF(TYPE(M1047363)=1,IF(TYPE(O1047363)=1,M1047363*O1047363,"No price"),".")</f>
        <v>.</v>
      </c>
      <c r="Q1047363" s="6" t="str">
        <f aca="false">IF(TYPE(N1047363)=1,IF(TYPE(O1047363)=1,N1047363*O1047363,"No price"),".")</f>
        <v>.</v>
      </c>
      <c r="R1047363" s="6" t="str">
        <f aca="false">IF(AG1047363=1,IF(H1047363&lt;&gt;"Not given",H1047363,IF(TYPE(H1047363)=2,IF(SUMIFS(#REF!,#REF!,A1047363)&gt;0,SUMIFS(#REF!,#REF!,A1047363),"."),"Format error")),"")</f>
        <v/>
      </c>
      <c r="S1047363" s="6" t="str">
        <f aca="false">IF(AND(AG1047363=1,R1047363&lt;&gt;".")=TRUE(),R1047363/VLOOKUP(G1047363,'[1]Exchange Rates'!B$1:C$1048576,2,0),IF(R1047363=".",".",""))</f>
        <v/>
      </c>
      <c r="T1047363" s="6" t="str">
        <f aca="false">IF(AG1047363=1,IF(AI1047363="Value is not given at all",".",IF(AI1047363="Value is given by the source",S1047363,IF(AI1047363="Value is calculated with prices",(IF(SUMIFS(#REF!,#REF!,A1047363)&gt;0,SUMIFS(#REF!,#REF!,A1047363),"."))/VLOOKUP("USD",'[1]Exchange Rates'!B$1:C$1048576,2,0),"Error with coding"))),"")</f>
        <v/>
      </c>
      <c r="U1047363" s="43" t="s">
        <v>63</v>
      </c>
      <c r="V1047363" s="34" t="s">
        <v>500</v>
      </c>
      <c r="W1047363" s="34" t="s">
        <v>108</v>
      </c>
      <c r="X1047363" s="37" t="s">
        <v>62</v>
      </c>
      <c r="Y1047363" s="37" t="s">
        <v>62</v>
      </c>
      <c r="Z1047363" s="43" t="n">
        <v>0</v>
      </c>
      <c r="AA1047363" s="43" t="n">
        <v>0</v>
      </c>
      <c r="AB1047363" s="5" t="n">
        <f aca="false">IF(AND(D1047363="Humanitarian", AE1047363&lt;&gt;"."), 1, 0)</f>
        <v>0</v>
      </c>
      <c r="AC1047363" s="5" t="n">
        <f aca="false">IF(OR(M1047363="undisclosed", M1047363="."), 0, IF(M1047363=N1047363, 1, 0))</f>
        <v>0</v>
      </c>
      <c r="AD1047363" s="5" t="n">
        <v>0</v>
      </c>
      <c r="AE1047363" s="37" t="s">
        <v>62</v>
      </c>
      <c r="AF1047363" s="12" t="str">
        <f aca="false">""</f>
        <v/>
      </c>
      <c r="AG1047363" s="36" t="n">
        <v>0</v>
      </c>
      <c r="AH1047363" s="43" t="s">
        <v>66</v>
      </c>
      <c r="AI1047363" s="43" t="s">
        <v>67</v>
      </c>
      <c r="AJ1047363" s="36" t="n">
        <v>1</v>
      </c>
      <c r="AK1047363" s="43" t="n">
        <v>14</v>
      </c>
      <c r="AL1047363" s="36" t="n">
        <v>0</v>
      </c>
      <c r="AM1047363" s="36" t="n">
        <f aca="false">IF(OR(AN1047363="2022-2023",AN1047363=2022), 1, 0)</f>
        <v>1</v>
      </c>
      <c r="AN1047363" s="36" t="s">
        <v>68</v>
      </c>
      <c r="AO1047363" s="36" t="n">
        <f aca="false">VLOOKUP($I1047363,'[1]Price List, Weapons &amp; Items'!B$1:F$1048576,5,0)</f>
        <v>0</v>
      </c>
      <c r="AP1047363" s="36" t="n">
        <f aca="false">IF(AND(AO1047363=1,M1047363="undisclosed")=TRUE(),1,0)</f>
        <v>0</v>
      </c>
      <c r="AQ1047363" s="36" t="n">
        <f aca="false">IF(AND(AO1047363=1,N1047363="undisclosed")=TRUE(),1,0)</f>
        <v>0</v>
      </c>
      <c r="AR1047363" s="36" t="n">
        <f aca="false">IFERROR(IF(SEARCH("ammuni",I1047363,1)&gt;0,1,0),0)</f>
        <v>0</v>
      </c>
      <c r="AS1047363" s="5" t="str">
        <f aca="false">VLOOKUP($I1047363,'[1]Price List, Weapons &amp; Items'!B$1:L$1048576,COLUMN('[1]Price List, Weapons &amp; Items'!$J$11)-1,0)</f>
        <v>.</v>
      </c>
      <c r="AT1047363" s="5" t="str">
        <f aca="false">IF(I1047363=".",".",VLOOKUP($I1047363,'[1]Price List, Weapons &amp; Items'!B$1:J$1048576,3,0))</f>
        <v>Military equipment</v>
      </c>
      <c r="AU1047363" s="13" t="str">
        <f aca="true">IF(AG1047363=1,(OFFSET(I1047363,0,0,COUNTIF(#REF!,A1047363),1)),"")</f>
        <v/>
      </c>
      <c r="AV1047363" s="5" t="str">
        <f aca="false">VLOOKUP($I1047363,'[1]Price List, Weapons &amp; Items'!B$1:L$1048576,COLUMN('[1]Price List, Weapons &amp; Items'!$L$11)-1,0)</f>
        <v>no price, 0 count</v>
      </c>
      <c r="AW1047363" s="5" t="n">
        <f aca="false">IF(U1047363="Yes",1,0)</f>
        <v>1</v>
      </c>
      <c r="AX1047363" s="5" t="n">
        <f aca="false">IF(D1047363="Military",IF(OR(IFERROR(SEARCH("equipment",E1047363,1),0)&gt;0,IFERROR(SEARCH("weapons",E1047363,1),0)&gt;0),1,0),0)</f>
        <v>1</v>
      </c>
      <c r="AY1047363" s="5" t="str">
        <f aca="false">IFERROR(IF(VALUE(TEXT(C1047363,"mm"))=IF(AK1047363&gt;12,AK1047363-12,AK1047363),".",IF(TEXT(C1047363,"mm")="01",".",1)),"Value is not in date format")</f>
        <v>.</v>
      </c>
      <c r="AZ1047363" s="5" t="str">
        <f aca="false">IF(AND(A1047363=A1047362,C1047363=C1047362)=TRUE(),IF(F1047363=F1047362,".","1"),".")</f>
        <v>.</v>
      </c>
      <c r="BA1047363" s="5" t="str">
        <f aca="false">IF(AND(_xlfn.ISFORMULA(R1047363),_xlfn.ISFORMULA(S1047363),_xlfn.ISFORMULA(T1047363))=TRUE(),".",1)</f>
        <v>.</v>
      </c>
      <c r="BB1047363" s="5" t="str">
        <f aca="false">IF(T1047363&lt;&gt;".",IF(T1047363&gt;S1047363,1,"."),".")</f>
        <v>.</v>
      </c>
      <c r="BC1047363" s="5" t="n">
        <f aca="false">IFERROR(VLOOKUP(B1047363,'[1]Share, Heavy Weapons to Ukraine'!B$1:AA$1048576,COLUMN('[1]Share, Heavy Weapons to Ukraine'!C1047372)-1,0),0)</f>
        <v>1</v>
      </c>
      <c r="BD1047363" s="5" t="n">
        <f aca="false">VLOOKUP(Sheet1!B1047363,'[1]Country Summary (€)'!B$1:F$1048576,COLUMN('[1]Country Summary (€)'!C1047373)-1,FALSE())</f>
        <v>0</v>
      </c>
      <c r="BE1047363" s="5" t="str">
        <f aca="false">IF(AND(AG1047363=1,D1047363="Military",H1047363&lt;&gt;"Not given")=TRUE(),IF(SUMIFS(#REF!,#REF!,A1047363)&gt;0,ABS((SUMIFS(#REF!,#REF!,A1047363)/VLOOKUP("USD",'[1]Exchange Rates'!B$1:C$1048576,2,0)))/S1047363,"."),".")</f>
        <v>.</v>
      </c>
      <c r="BF1047363" s="1" t="str">
        <f aca="false">IF(AND(AG1047363=1,D1047363="Military",H1047363&lt;&gt;"Not given")=TRUE(),IF(SUMIFS(#REF!,#REF!,A1047363)&gt;0,IF((ABS((SUMIFS(#REF!,#REF!,A1047363)/VLOOKUP("USD",'[1]Exchange Rates'!B$1:C$1048576,2,0)))/S1047363)&gt;1,(SUMIFS(#REF!,#REF!,A1047363)-S1047363)/S1047363,(S1047363-SUMIFS(#REF!,#REF!,A1047363))/SUMIFS(#REF!,#REF!,A1047363)),"."),".")</f>
        <v>.</v>
      </c>
      <c r="BG1047363" s="37" t="s">
        <v>491</v>
      </c>
      <c r="BH1047363" s="37" t="s">
        <v>491</v>
      </c>
      <c r="BI1047363" s="37" t="s">
        <v>491</v>
      </c>
      <c r="BJ1047363" s="37" t="s">
        <v>491</v>
      </c>
      <c r="BK1047363" s="37" t="s">
        <v>491</v>
      </c>
      <c r="BL1047363" s="37" t="s">
        <v>491</v>
      </c>
      <c r="BM1047363" s="37" t="s">
        <v>491</v>
      </c>
      <c r="BN1047363" s="37" t="s">
        <v>491</v>
      </c>
      <c r="BO1047363" s="37" t="s">
        <v>491</v>
      </c>
      <c r="BP1047363" s="37" t="s">
        <v>491</v>
      </c>
      <c r="BQ1047363" s="37" t="s">
        <v>491</v>
      </c>
      <c r="BR1047363" s="37" t="s">
        <v>491</v>
      </c>
      <c r="BS1047363" s="37" t="s">
        <v>491</v>
      </c>
      <c r="BT1047363" s="37" t="s">
        <v>491</v>
      </c>
      <c r="BU1047363" s="37" t="s">
        <v>491</v>
      </c>
      <c r="BV1047363" s="37" t="s">
        <v>491</v>
      </c>
      <c r="BW1047363" s="37" t="s">
        <v>491</v>
      </c>
      <c r="BX1047363" s="37" t="s">
        <v>491</v>
      </c>
    </row>
    <row r="1047364" customFormat="false" ht="15.75" hidden="false" customHeight="true" outlineLevel="0" collapsed="false">
      <c r="A1047364" s="37" t="s">
        <v>554</v>
      </c>
      <c r="B1047364" s="37" t="s">
        <v>57</v>
      </c>
      <c r="C1047364" s="92" t="n">
        <v>44960</v>
      </c>
      <c r="D1047364" s="37" t="s">
        <v>105</v>
      </c>
      <c r="E1047364" s="37" t="s">
        <v>370</v>
      </c>
      <c r="F1047364" s="37" t="s">
        <v>562</v>
      </c>
      <c r="G1047364" s="5" t="s">
        <v>61</v>
      </c>
      <c r="H1047364" s="39" t="n">
        <v>1750000000</v>
      </c>
      <c r="I1047364" s="37" t="s">
        <v>566</v>
      </c>
      <c r="J1047364" s="7" t="str">
        <f aca="false">VLOOKUP($I1047364,'[1]Price List, Weapons &amp; Items'!B$1:C$1048576,2,0)</f>
        <v>Military equipment</v>
      </c>
      <c r="K1047364" s="7" t="str">
        <f aca="false">IF(I1047364=".",I1047364,VLOOKUP($I1047364,'[1]Price List, Weapons &amp; Items'!B$1:D$1048576,3,0))</f>
        <v>Military equipment</v>
      </c>
      <c r="L1047364" s="8" t="n">
        <f aca="false">VLOOKUP(I1047364,'[1]Price List, Weapons &amp; Items'!B$1:E$1048576,4,0)</f>
        <v>0</v>
      </c>
      <c r="M1047364" s="9" t="s">
        <v>166</v>
      </c>
      <c r="N1047364" s="9" t="s">
        <v>166</v>
      </c>
      <c r="O1047364" s="9" t="str">
        <f aca="false">VLOOKUP($I1047364,'[1]Price List, Weapons &amp; Items'!B$1:G$1048576,6,0)</f>
        <v>.</v>
      </c>
      <c r="P1047364" s="6" t="str">
        <f aca="false">IF(TYPE(M1047364)=1,IF(TYPE(O1047364)=1,M1047364*O1047364,"No price"),".")</f>
        <v>.</v>
      </c>
      <c r="Q1047364" s="6" t="str">
        <f aca="false">IF(TYPE(N1047364)=1,IF(TYPE(O1047364)=1,N1047364*O1047364,"No price"),".")</f>
        <v>.</v>
      </c>
      <c r="R1047364" s="6" t="str">
        <f aca="false">IF(AG1047364=1,IF(H1047364&lt;&gt;"Not given",H1047364,IF(TYPE(H1047364)=2,IF(SUMIFS(#REF!,#REF!,A1047364)&gt;0,SUMIFS(#REF!,#REF!,A1047364),"."),"Format error")),"")</f>
        <v/>
      </c>
      <c r="S1047364" s="6" t="str">
        <f aca="false">IF(AND(AG1047364=1,R1047364&lt;&gt;".")=TRUE(),R1047364/VLOOKUP(G1047364,'[1]Exchange Rates'!B$1:C$1048576,2,0),IF(R1047364=".",".",""))</f>
        <v/>
      </c>
      <c r="T1047364" s="6" t="str">
        <f aca="false">IF(AG1047364=1,IF(AI1047364="Value is not given at all",".",IF(AI1047364="Value is given by the source",S1047364,IF(AI1047364="Value is calculated with prices",(IF(SUMIFS(#REF!,#REF!,A1047364)&gt;0,SUMIFS(#REF!,#REF!,A1047364),"."))/VLOOKUP("USD",'[1]Exchange Rates'!B$1:C$1048576,2,0),"Error with coding"))),"")</f>
        <v/>
      </c>
      <c r="U1047364" s="43" t="s">
        <v>63</v>
      </c>
      <c r="V1047364" s="34" t="s">
        <v>500</v>
      </c>
      <c r="W1047364" s="34" t="s">
        <v>108</v>
      </c>
      <c r="X1047364" s="37" t="s">
        <v>62</v>
      </c>
      <c r="Y1047364" s="37" t="s">
        <v>62</v>
      </c>
      <c r="Z1047364" s="43" t="n">
        <v>0</v>
      </c>
      <c r="AA1047364" s="43" t="n">
        <v>0</v>
      </c>
      <c r="AB1047364" s="5" t="n">
        <f aca="false">IF(AND(D1047364="Humanitarian", AE1047364&lt;&gt;"."), 1, 0)</f>
        <v>0</v>
      </c>
      <c r="AC1047364" s="5" t="n">
        <f aca="false">IF(OR(M1047364="undisclosed", M1047364="."), 0, IF(M1047364=N1047364, 1, 0))</f>
        <v>0</v>
      </c>
      <c r="AD1047364" s="5" t="n">
        <v>0</v>
      </c>
      <c r="AE1047364" s="37" t="s">
        <v>62</v>
      </c>
      <c r="AF1047364" s="12" t="str">
        <f aca="false">""</f>
        <v/>
      </c>
      <c r="AG1047364" s="36" t="n">
        <v>0</v>
      </c>
      <c r="AH1047364" s="43" t="s">
        <v>66</v>
      </c>
      <c r="AI1047364" s="43" t="s">
        <v>67</v>
      </c>
      <c r="AJ1047364" s="36" t="n">
        <v>1</v>
      </c>
      <c r="AK1047364" s="43" t="n">
        <v>14</v>
      </c>
      <c r="AL1047364" s="36" t="n">
        <v>0</v>
      </c>
      <c r="AM1047364" s="36" t="n">
        <f aca="false">IF(OR(AN1047364="2022-2023",AN1047364=2022), 1, 0)</f>
        <v>1</v>
      </c>
      <c r="AN1047364" s="36" t="s">
        <v>68</v>
      </c>
      <c r="AO1047364" s="36" t="n">
        <f aca="false">VLOOKUP($I1047364,'[1]Price List, Weapons &amp; Items'!B$1:F$1048576,5,0)</f>
        <v>0</v>
      </c>
      <c r="AP1047364" s="36" t="n">
        <f aca="false">IF(AND(AO1047364=1,M1047364="undisclosed")=TRUE(),1,0)</f>
        <v>0</v>
      </c>
      <c r="AQ1047364" s="36" t="n">
        <f aca="false">IF(AND(AO1047364=1,N1047364="undisclosed")=TRUE(),1,0)</f>
        <v>0</v>
      </c>
      <c r="AR1047364" s="36" t="n">
        <f aca="false">IFERROR(IF(SEARCH("ammuni",I1047364,1)&gt;0,1,0),0)</f>
        <v>0</v>
      </c>
      <c r="AS1047364" s="5" t="str">
        <f aca="false">VLOOKUP($I1047364,'[1]Price List, Weapons &amp; Items'!B$1:L$1048576,COLUMN('[1]Price List, Weapons &amp; Items'!$J$11)-1,0)</f>
        <v>.</v>
      </c>
      <c r="AT1047364" s="5" t="str">
        <f aca="false">IF(I1047364=".",".",VLOOKUP($I1047364,'[1]Price List, Weapons &amp; Items'!B$1:J$1048576,3,0))</f>
        <v>Military equipment</v>
      </c>
      <c r="AU1047364" s="13" t="str">
        <f aca="true">IF(AG1047364=1,(OFFSET(I1047364,0,0,COUNTIF(#REF!,A1047364),1)),"")</f>
        <v/>
      </c>
      <c r="AV1047364" s="5" t="str">
        <f aca="false">VLOOKUP($I1047364,'[1]Price List, Weapons &amp; Items'!B$1:L$1048576,COLUMN('[1]Price List, Weapons &amp; Items'!$L$11)-1,0)</f>
        <v>no price, 0 count</v>
      </c>
      <c r="AW1047364" s="5" t="n">
        <f aca="false">IF(U1047364="Yes",1,0)</f>
        <v>1</v>
      </c>
      <c r="AX1047364" s="5" t="n">
        <f aca="false">IF(D1047364="Military",IF(OR(IFERROR(SEARCH("equipment",E1047364,1),0)&gt;0,IFERROR(SEARCH("weapons",E1047364,1),0)&gt;0),1,0),0)</f>
        <v>1</v>
      </c>
      <c r="AY1047364" s="5" t="str">
        <f aca="false">IFERROR(IF(VALUE(TEXT(C1047364,"mm"))=IF(AK1047364&gt;12,AK1047364-12,AK1047364),".",IF(TEXT(C1047364,"mm")="01",".",1)),"Value is not in date format")</f>
        <v>.</v>
      </c>
      <c r="AZ1047364" s="5" t="str">
        <f aca="false">IF(AND(A1047364=A1047363,C1047364=C1047363)=TRUE(),IF(F1047364=F1047363,".","1"),".")</f>
        <v>.</v>
      </c>
      <c r="BA1047364" s="5" t="str">
        <f aca="false">IF(AND(_xlfn.ISFORMULA(R1047364),_xlfn.ISFORMULA(S1047364),_xlfn.ISFORMULA(T1047364))=TRUE(),".",1)</f>
        <v>.</v>
      </c>
      <c r="BB1047364" s="5" t="str">
        <f aca="false">IF(T1047364&lt;&gt;".",IF(T1047364&gt;S1047364,1,"."),".")</f>
        <v>.</v>
      </c>
      <c r="BC1047364" s="5" t="n">
        <f aca="false">IFERROR(VLOOKUP(B1047364,'[1]Share, Heavy Weapons to Ukraine'!B$1:AA$1048576,COLUMN('[1]Share, Heavy Weapons to Ukraine'!C1047373)-1,0),0)</f>
        <v>1</v>
      </c>
      <c r="BD1047364" s="5" t="n">
        <f aca="false">VLOOKUP(Sheet1!B1047364,'[1]Country Summary (€)'!B$1:F$1048576,COLUMN('[1]Country Summary (€)'!C1047374)-1,FALSE())</f>
        <v>0</v>
      </c>
      <c r="BE1047364" s="5" t="str">
        <f aca="false">IF(AND(AG1047364=1,D1047364="Military",H1047364&lt;&gt;"Not given")=TRUE(),IF(SUMIFS(#REF!,#REF!,A1047364)&gt;0,ABS((SUMIFS(#REF!,#REF!,A1047364)/VLOOKUP("USD",'[1]Exchange Rates'!B$1:C$1048576,2,0)))/S1047364,"."),".")</f>
        <v>.</v>
      </c>
      <c r="BF1047364" s="1" t="str">
        <f aca="false">IF(AND(AG1047364=1,D1047364="Military",H1047364&lt;&gt;"Not given")=TRUE(),IF(SUMIFS(#REF!,#REF!,A1047364)&gt;0,IF((ABS((SUMIFS(#REF!,#REF!,A1047364)/VLOOKUP("USD",'[1]Exchange Rates'!B$1:C$1048576,2,0)))/S1047364)&gt;1,(SUMIFS(#REF!,#REF!,A1047364)-S1047364)/S1047364,(S1047364-SUMIFS(#REF!,#REF!,A1047364))/SUMIFS(#REF!,#REF!,A1047364)),"."),".")</f>
        <v>.</v>
      </c>
      <c r="BG1047364" s="37" t="s">
        <v>491</v>
      </c>
      <c r="BH1047364" s="37" t="s">
        <v>491</v>
      </c>
      <c r="BI1047364" s="37" t="s">
        <v>491</v>
      </c>
      <c r="BJ1047364" s="37" t="s">
        <v>491</v>
      </c>
      <c r="BK1047364" s="37" t="s">
        <v>491</v>
      </c>
      <c r="BL1047364" s="37" t="s">
        <v>491</v>
      </c>
      <c r="BM1047364" s="37" t="s">
        <v>491</v>
      </c>
      <c r="BN1047364" s="37" t="s">
        <v>491</v>
      </c>
      <c r="BO1047364" s="37" t="s">
        <v>491</v>
      </c>
      <c r="BP1047364" s="37" t="s">
        <v>491</v>
      </c>
      <c r="BQ1047364" s="37" t="s">
        <v>491</v>
      </c>
      <c r="BR1047364" s="37" t="s">
        <v>491</v>
      </c>
      <c r="BS1047364" s="37" t="s">
        <v>491</v>
      </c>
      <c r="BT1047364" s="37" t="s">
        <v>491</v>
      </c>
      <c r="BU1047364" s="37" t="s">
        <v>491</v>
      </c>
      <c r="BV1047364" s="37" t="s">
        <v>491</v>
      </c>
      <c r="BW1047364" s="37" t="s">
        <v>491</v>
      </c>
      <c r="BX1047364" s="37" t="s">
        <v>491</v>
      </c>
    </row>
    <row r="1047365" customFormat="false" ht="15.75" hidden="false" customHeight="true" outlineLevel="0" collapsed="false">
      <c r="A1047365" s="37" t="s">
        <v>554</v>
      </c>
      <c r="B1047365" s="37" t="s">
        <v>57</v>
      </c>
      <c r="C1047365" s="92" t="n">
        <v>44960</v>
      </c>
      <c r="D1047365" s="37" t="s">
        <v>105</v>
      </c>
      <c r="E1047365" s="37" t="s">
        <v>370</v>
      </c>
      <c r="F1047365" s="37" t="s">
        <v>562</v>
      </c>
      <c r="G1047365" s="5" t="s">
        <v>61</v>
      </c>
      <c r="H1047365" s="39" t="n">
        <v>1750000000</v>
      </c>
      <c r="I1047365" s="37" t="s">
        <v>567</v>
      </c>
      <c r="J1047365" s="7" t="str">
        <f aca="false">VLOOKUP($I1047365,'[1]Price List, Weapons &amp; Items'!B$1:C$1048576,2,0)</f>
        <v>Military equipment</v>
      </c>
      <c r="K1047365" s="7" t="str">
        <f aca="false">IF(I1047365=".",I1047365,VLOOKUP($I1047365,'[1]Price List, Weapons &amp; Items'!B$1:D$1048576,3,0))</f>
        <v>Military equipment</v>
      </c>
      <c r="L1047365" s="8" t="n">
        <f aca="false">VLOOKUP(I1047365,'[1]Price List, Weapons &amp; Items'!B$1:E$1048576,4,0)</f>
        <v>0</v>
      </c>
      <c r="M1047365" s="9" t="s">
        <v>166</v>
      </c>
      <c r="N1047365" s="9" t="s">
        <v>166</v>
      </c>
      <c r="O1047365" s="9" t="n">
        <f aca="false">VLOOKUP($I1047365,'[1]Price List, Weapons &amp; Items'!B$1:G$1048576,6,0)</f>
        <v>40171.4375</v>
      </c>
      <c r="P1047365" s="6" t="str">
        <f aca="false">IF(TYPE(M1047365)=1,IF(TYPE(O1047365)=1,M1047365*O1047365,"No price"),".")</f>
        <v>.</v>
      </c>
      <c r="Q1047365" s="6" t="str">
        <f aca="false">IF(TYPE(N1047365)=1,IF(TYPE(O1047365)=1,N1047365*O1047365,"No price"),".")</f>
        <v>.</v>
      </c>
      <c r="R1047365" s="6" t="str">
        <f aca="false">IF(AG1047365=1,IF(H1047365&lt;&gt;"Not given",H1047365,IF(TYPE(H1047365)=2,IF(SUMIFS(#REF!,#REF!,A1047365)&gt;0,SUMIFS(#REF!,#REF!,A1047365),"."),"Format error")),"")</f>
        <v/>
      </c>
      <c r="S1047365" s="6" t="str">
        <f aca="false">IF(AND(AG1047365=1,R1047365&lt;&gt;".")=TRUE(),R1047365/VLOOKUP(G1047365,'[1]Exchange Rates'!B$1:C$1048576,2,0),IF(R1047365=".",".",""))</f>
        <v/>
      </c>
      <c r="T1047365" s="6" t="str">
        <f aca="false">IF(AG1047365=1,IF(AI1047365="Value is not given at all",".",IF(AI1047365="Value is given by the source",S1047365,IF(AI1047365="Value is calculated with prices",(IF(SUMIFS(#REF!,#REF!,A1047365)&gt;0,SUMIFS(#REF!,#REF!,A1047365),"."))/VLOOKUP("USD",'[1]Exchange Rates'!B$1:C$1048576,2,0),"Error with coding"))),"")</f>
        <v/>
      </c>
      <c r="U1047365" s="43" t="s">
        <v>63</v>
      </c>
      <c r="V1047365" s="34" t="s">
        <v>500</v>
      </c>
      <c r="W1047365" s="34" t="s">
        <v>108</v>
      </c>
      <c r="X1047365" s="37" t="s">
        <v>62</v>
      </c>
      <c r="Y1047365" s="37" t="s">
        <v>62</v>
      </c>
      <c r="Z1047365" s="43" t="n">
        <v>0</v>
      </c>
      <c r="AA1047365" s="43" t="n">
        <v>0</v>
      </c>
      <c r="AB1047365" s="5" t="n">
        <f aca="false">IF(AND(D1047365="Humanitarian", AE1047365&lt;&gt;"."), 1, 0)</f>
        <v>0</v>
      </c>
      <c r="AC1047365" s="5" t="n">
        <f aca="false">IF(OR(M1047365="undisclosed", M1047365="."), 0, IF(M1047365=N1047365, 1, 0))</f>
        <v>0</v>
      </c>
      <c r="AD1047365" s="5" t="n">
        <v>0</v>
      </c>
      <c r="AE1047365" s="37" t="s">
        <v>62</v>
      </c>
      <c r="AF1047365" s="12" t="str">
        <f aca="false">""</f>
        <v/>
      </c>
      <c r="AG1047365" s="36" t="n">
        <v>0</v>
      </c>
      <c r="AH1047365" s="43" t="s">
        <v>66</v>
      </c>
      <c r="AI1047365" s="43" t="s">
        <v>67</v>
      </c>
      <c r="AJ1047365" s="36" t="n">
        <v>1</v>
      </c>
      <c r="AK1047365" s="43" t="n">
        <v>14</v>
      </c>
      <c r="AL1047365" s="36" t="n">
        <v>0</v>
      </c>
      <c r="AM1047365" s="36" t="n">
        <f aca="false">IF(OR(AN1047365="2022-2023",AN1047365=2022), 1, 0)</f>
        <v>1</v>
      </c>
      <c r="AN1047365" s="36" t="s">
        <v>68</v>
      </c>
      <c r="AO1047365" s="36" t="n">
        <f aca="false">VLOOKUP($I1047365,'[1]Price List, Weapons &amp; Items'!B$1:F$1048576,5,0)</f>
        <v>0</v>
      </c>
      <c r="AP1047365" s="36" t="n">
        <f aca="false">IF(AND(AO1047365=1,M1047365="undisclosed")=TRUE(),1,0)</f>
        <v>0</v>
      </c>
      <c r="AQ1047365" s="36" t="n">
        <f aca="false">IF(AND(AO1047365=1,N1047365="undisclosed")=TRUE(),1,0)</f>
        <v>0</v>
      </c>
      <c r="AR1047365" s="36" t="n">
        <f aca="false">IFERROR(IF(SEARCH("ammuni",I1047365,1)&gt;0,1,0),0)</f>
        <v>0</v>
      </c>
      <c r="AS1047365" s="5" t="str">
        <f aca="false">VLOOKUP($I1047365,'[1]Price List, Weapons &amp; Items'!B$1:L$1048576,COLUMN('[1]Price List, Weapons &amp; Items'!$J$11)-1,0)</f>
        <v>Government information</v>
      </c>
      <c r="AT1047365" s="5" t="str">
        <f aca="false">IF(I1047365=".",".",VLOOKUP($I1047365,'[1]Price List, Weapons &amp; Items'!B$1:J$1048576,3,0))</f>
        <v>Military equipment</v>
      </c>
      <c r="AU1047365" s="13" t="str">
        <f aca="true">IF(AG1047365=1,(OFFSET(I1047365,0,0,COUNTIF(#REF!,A1047365),1)),"")</f>
        <v/>
      </c>
      <c r="AV1047365" s="5" t="str">
        <f aca="false">VLOOKUP($I1047365,'[1]Price List, Weapons &amp; Items'!B$1:L$1048576,COLUMN('[1]Price List, Weapons &amp; Items'!$L$11)-1,0)</f>
        <v>no price, 0 count</v>
      </c>
      <c r="AW1047365" s="5" t="n">
        <f aca="false">IF(U1047365="Yes",1,0)</f>
        <v>1</v>
      </c>
      <c r="AX1047365" s="5" t="n">
        <f aca="false">IF(D1047365="Military",IF(OR(IFERROR(SEARCH("equipment",E1047365,1),0)&gt;0,IFERROR(SEARCH("weapons",E1047365,1),0)&gt;0),1,0),0)</f>
        <v>1</v>
      </c>
      <c r="AY1047365" s="5" t="str">
        <f aca="false">IFERROR(IF(VALUE(TEXT(C1047365,"mm"))=IF(AK1047365&gt;12,AK1047365-12,AK1047365),".",IF(TEXT(C1047365,"mm")="01",".",1)),"Value is not in date format")</f>
        <v>.</v>
      </c>
      <c r="AZ1047365" s="5" t="str">
        <f aca="false">IF(AND(A1047365=A1047364,C1047365=C1047364)=TRUE(),IF(F1047365=F1047364,".","1"),".")</f>
        <v>.</v>
      </c>
      <c r="BA1047365" s="5" t="str">
        <f aca="false">IF(AND(_xlfn.ISFORMULA(R1047365),_xlfn.ISFORMULA(S1047365),_xlfn.ISFORMULA(T1047365))=TRUE(),".",1)</f>
        <v>.</v>
      </c>
      <c r="BB1047365" s="5" t="str">
        <f aca="false">IF(T1047365&lt;&gt;".",IF(T1047365&gt;S1047365,1,"."),".")</f>
        <v>.</v>
      </c>
      <c r="BC1047365" s="5" t="n">
        <f aca="false">IFERROR(VLOOKUP(B1047365,'[1]Share, Heavy Weapons to Ukraine'!B$1:AA$1048576,COLUMN('[1]Share, Heavy Weapons to Ukraine'!C1047374)-1,0),0)</f>
        <v>1</v>
      </c>
      <c r="BD1047365" s="5" t="n">
        <f aca="false">VLOOKUP(Sheet1!B1047365,'[1]Country Summary (€)'!B$1:F$1048576,COLUMN('[1]Country Summary (€)'!C1047375)-1,FALSE())</f>
        <v>0</v>
      </c>
      <c r="BE1047365" s="5" t="str">
        <f aca="false">IF(AND(AG1047365=1,D1047365="Military",H1047365&lt;&gt;"Not given")=TRUE(),IF(SUMIFS(#REF!,#REF!,A1047365)&gt;0,ABS((SUMIFS(#REF!,#REF!,A1047365)/VLOOKUP("USD",'[1]Exchange Rates'!B$1:C$1048576,2,0)))/S1047365,"."),".")</f>
        <v>.</v>
      </c>
      <c r="BF1047365" s="1" t="str">
        <f aca="false">IF(AND(AG1047365=1,D1047365="Military",H1047365&lt;&gt;"Not given")=TRUE(),IF(SUMIFS(#REF!,#REF!,A1047365)&gt;0,IF((ABS((SUMIFS(#REF!,#REF!,A1047365)/VLOOKUP("USD",'[1]Exchange Rates'!B$1:C$1048576,2,0)))/S1047365)&gt;1,(SUMIFS(#REF!,#REF!,A1047365)-S1047365)/S1047365,(S1047365-SUMIFS(#REF!,#REF!,A1047365))/SUMIFS(#REF!,#REF!,A1047365)),"."),".")</f>
        <v>.</v>
      </c>
      <c r="BG1047365" s="37" t="s">
        <v>491</v>
      </c>
      <c r="BH1047365" s="37" t="s">
        <v>491</v>
      </c>
      <c r="BI1047365" s="37" t="s">
        <v>491</v>
      </c>
      <c r="BJ1047365" s="37" t="s">
        <v>491</v>
      </c>
      <c r="BK1047365" s="37" t="s">
        <v>491</v>
      </c>
      <c r="BL1047365" s="37" t="s">
        <v>491</v>
      </c>
      <c r="BM1047365" s="37" t="s">
        <v>491</v>
      </c>
      <c r="BN1047365" s="37" t="s">
        <v>491</v>
      </c>
      <c r="BO1047365" s="37" t="s">
        <v>491</v>
      </c>
      <c r="BP1047365" s="37" t="s">
        <v>491</v>
      </c>
      <c r="BQ1047365" s="37" t="s">
        <v>491</v>
      </c>
      <c r="BR1047365" s="37" t="s">
        <v>491</v>
      </c>
      <c r="BS1047365" s="37" t="s">
        <v>491</v>
      </c>
      <c r="BT1047365" s="37" t="s">
        <v>491</v>
      </c>
      <c r="BU1047365" s="37" t="s">
        <v>491</v>
      </c>
      <c r="BV1047365" s="37" t="s">
        <v>491</v>
      </c>
      <c r="BW1047365" s="37" t="s">
        <v>491</v>
      </c>
      <c r="BX1047365" s="37" t="s">
        <v>491</v>
      </c>
    </row>
    <row r="1047366" customFormat="false" ht="15.75" hidden="false" customHeight="true" outlineLevel="0" collapsed="false">
      <c r="A1047366" s="37" t="s">
        <v>554</v>
      </c>
      <c r="B1047366" s="37" t="s">
        <v>57</v>
      </c>
      <c r="C1047366" s="92" t="n">
        <v>44960</v>
      </c>
      <c r="D1047366" s="37" t="s">
        <v>105</v>
      </c>
      <c r="E1047366" s="37" t="s">
        <v>370</v>
      </c>
      <c r="F1047366" s="37" t="s">
        <v>562</v>
      </c>
      <c r="G1047366" s="5" t="s">
        <v>61</v>
      </c>
      <c r="H1047366" s="39" t="n">
        <v>1750000000</v>
      </c>
      <c r="I1047366" s="37" t="s">
        <v>568</v>
      </c>
      <c r="J1047366" s="7" t="str">
        <f aca="false">VLOOKUP($I1047366,'[1]Price List, Weapons &amp; Items'!B$1:C$1048576,2,0)</f>
        <v>Aviation and drones</v>
      </c>
      <c r="K1047366" s="7" t="str">
        <f aca="false">IF(I1047366=".",I1047366,VLOOKUP($I1047366,'[1]Price List, Weapons &amp; Items'!B$1:D$1048576,3,0))</f>
        <v>Drone</v>
      </c>
      <c r="L1047366" s="8" t="n">
        <f aca="false">VLOOKUP(I1047366,'[1]Price List, Weapons &amp; Items'!B$1:E$1048576,4,0)</f>
        <v>0</v>
      </c>
      <c r="M1047366" s="9" t="s">
        <v>166</v>
      </c>
      <c r="N1047366" s="9" t="s">
        <v>166</v>
      </c>
      <c r="O1047366" s="9" t="n">
        <f aca="false">VLOOKUP($I1047366,'[1]Price List, Weapons &amp; Items'!B$1:G$1048576,6,0)</f>
        <v>15000000</v>
      </c>
      <c r="P1047366" s="6" t="str">
        <f aca="false">IF(TYPE(M1047366)=1,IF(TYPE(O1047366)=1,M1047366*O1047366,"No price"),".")</f>
        <v>.</v>
      </c>
      <c r="Q1047366" s="6" t="str">
        <f aca="false">IF(TYPE(N1047366)=1,IF(TYPE(O1047366)=1,N1047366*O1047366,"No price"),".")</f>
        <v>.</v>
      </c>
      <c r="R1047366" s="6" t="str">
        <f aca="false">IF(AG1047366=1,IF(H1047366&lt;&gt;"Not given",H1047366,IF(TYPE(H1047366)=2,IF(SUMIFS(#REF!,#REF!,A1047366)&gt;0,SUMIFS(#REF!,#REF!,A1047366),"."),"Format error")),"")</f>
        <v/>
      </c>
      <c r="S1047366" s="6" t="str">
        <f aca="false">IF(AND(AG1047366=1,R1047366&lt;&gt;".")=TRUE(),R1047366/VLOOKUP(G1047366,'[1]Exchange Rates'!B$1:C$1048576,2,0),IF(R1047366=".",".",""))</f>
        <v/>
      </c>
      <c r="T1047366" s="6" t="str">
        <f aca="false">IF(AG1047366=1,IF(AI1047366="Value is not given at all",".",IF(AI1047366="Value is given by the source",S1047366,IF(AI1047366="Value is calculated with prices",(IF(SUMIFS(#REF!,#REF!,A1047366)&gt;0,SUMIFS(#REF!,#REF!,A1047366),"."))/VLOOKUP("USD",'[1]Exchange Rates'!B$1:C$1048576,2,0),"Error with coding"))),"")</f>
        <v/>
      </c>
      <c r="U1047366" s="43" t="s">
        <v>63</v>
      </c>
      <c r="V1047366" s="34" t="s">
        <v>500</v>
      </c>
      <c r="W1047366" s="34" t="s">
        <v>108</v>
      </c>
      <c r="X1047366" s="37" t="s">
        <v>62</v>
      </c>
      <c r="Y1047366" s="37" t="s">
        <v>62</v>
      </c>
      <c r="Z1047366" s="43" t="n">
        <v>0</v>
      </c>
      <c r="AA1047366" s="43" t="n">
        <v>0</v>
      </c>
      <c r="AB1047366" s="5" t="n">
        <f aca="false">IF(AND(D1047366="Humanitarian", AE1047366&lt;&gt;"."), 1, 0)</f>
        <v>0</v>
      </c>
      <c r="AC1047366" s="5" t="n">
        <f aca="false">IF(OR(M1047366="undisclosed", M1047366="."), 0, IF(M1047366=N1047366, 1, 0))</f>
        <v>0</v>
      </c>
      <c r="AD1047366" s="5" t="n">
        <v>0</v>
      </c>
      <c r="AE1047366" s="37" t="s">
        <v>62</v>
      </c>
      <c r="AF1047366" s="12" t="str">
        <f aca="false">""</f>
        <v/>
      </c>
      <c r="AG1047366" s="36" t="n">
        <v>0</v>
      </c>
      <c r="AH1047366" s="43" t="s">
        <v>66</v>
      </c>
      <c r="AI1047366" s="43" t="s">
        <v>67</v>
      </c>
      <c r="AJ1047366" s="36" t="n">
        <v>1</v>
      </c>
      <c r="AK1047366" s="43" t="n">
        <v>14</v>
      </c>
      <c r="AL1047366" s="36" t="n">
        <v>0</v>
      </c>
      <c r="AM1047366" s="36" t="n">
        <f aca="false">IF(OR(AN1047366="2022-2023",AN1047366=2022), 1, 0)</f>
        <v>1</v>
      </c>
      <c r="AN1047366" s="36" t="s">
        <v>68</v>
      </c>
      <c r="AO1047366" s="36" t="n">
        <f aca="false">VLOOKUP($I1047366,'[1]Price List, Weapons &amp; Items'!B$1:F$1048576,5,0)</f>
        <v>0</v>
      </c>
      <c r="AP1047366" s="36" t="n">
        <f aca="false">IF(AND(AO1047366=1,M1047366="undisclosed")=TRUE(),1,0)</f>
        <v>0</v>
      </c>
      <c r="AQ1047366" s="36" t="n">
        <f aca="false">IF(AND(AO1047366=1,N1047366="undisclosed")=TRUE(),1,0)</f>
        <v>0</v>
      </c>
      <c r="AR1047366" s="36" t="n">
        <f aca="false">IFERROR(IF(SEARCH("ammuni",I1047366,1)&gt;0,1,0),0)</f>
        <v>0</v>
      </c>
      <c r="AS1047366" s="5" t="str">
        <f aca="false">VLOOKUP($I1047366,'[1]Price List, Weapons &amp; Items'!B$1:L$1048576,COLUMN('[1]Price List, Weapons &amp; Items'!$J$11)-1,0)</f>
        <v>Miscellaneous</v>
      </c>
      <c r="AT1047366" s="5" t="str">
        <f aca="false">IF(I1047366=".",".",VLOOKUP($I1047366,'[1]Price List, Weapons &amp; Items'!B$1:J$1048576,3,0))</f>
        <v>Drone</v>
      </c>
      <c r="AU1047366" s="13" t="str">
        <f aca="true">IF(AG1047366=1,(OFFSET(I1047366,0,0,COUNTIF(#REF!,A1047366),1)),"")</f>
        <v/>
      </c>
      <c r="AV1047366" s="5" t="str">
        <f aca="false">VLOOKUP($I1047366,'[1]Price List, Weapons &amp; Items'!B$1:L$1048576,COLUMN('[1]Price List, Weapons &amp; Items'!$L$11)-1,0)</f>
        <v>no price, 0 count</v>
      </c>
      <c r="AW1047366" s="5" t="n">
        <f aca="false">IF(U1047366="Yes",1,0)</f>
        <v>1</v>
      </c>
      <c r="AX1047366" s="5" t="n">
        <f aca="false">IF(D1047366="Military",IF(OR(IFERROR(SEARCH("equipment",E1047366,1),0)&gt;0,IFERROR(SEARCH("weapons",E1047366,1),0)&gt;0),1,0),0)</f>
        <v>1</v>
      </c>
      <c r="AY1047366" s="5" t="str">
        <f aca="false">IFERROR(IF(VALUE(TEXT(C1047366,"mm"))=IF(AK1047366&gt;12,AK1047366-12,AK1047366),".",IF(TEXT(C1047366,"mm")="01",".",1)),"Value is not in date format")</f>
        <v>.</v>
      </c>
      <c r="AZ1047366" s="5" t="str">
        <f aca="false">IF(AND(A1047366=A1047365,C1047366=C1047365)=TRUE(),IF(F1047366=F1047365,".","1"),".")</f>
        <v>.</v>
      </c>
      <c r="BA1047366" s="5" t="str">
        <f aca="false">IF(AND(_xlfn.ISFORMULA(R1047366),_xlfn.ISFORMULA(S1047366),_xlfn.ISFORMULA(T1047366))=TRUE(),".",1)</f>
        <v>.</v>
      </c>
      <c r="BB1047366" s="5" t="str">
        <f aca="false">IF(T1047366&lt;&gt;".",IF(T1047366&gt;S1047366,1,"."),".")</f>
        <v>.</v>
      </c>
      <c r="BC1047366" s="5" t="n">
        <f aca="false">IFERROR(VLOOKUP(B1047366,'[1]Share, Heavy Weapons to Ukraine'!B$1:AA$1048576,COLUMN('[1]Share, Heavy Weapons to Ukraine'!C1047375)-1,0),0)</f>
        <v>1</v>
      </c>
      <c r="BD1047366" s="5" t="n">
        <f aca="false">VLOOKUP(Sheet1!B1047366,'[1]Country Summary (€)'!B$1:F$1048576,COLUMN('[1]Country Summary (€)'!C1047376)-1,FALSE())</f>
        <v>0</v>
      </c>
      <c r="BE1047366" s="5" t="str">
        <f aca="false">IF(AND(AG1047366=1,D1047366="Military",H1047366&lt;&gt;"Not given")=TRUE(),IF(SUMIFS(#REF!,#REF!,A1047366)&gt;0,ABS((SUMIFS(#REF!,#REF!,A1047366)/VLOOKUP("USD",'[1]Exchange Rates'!B$1:C$1048576,2,0)))/S1047366,"."),".")</f>
        <v>.</v>
      </c>
      <c r="BF1047366" s="1" t="str">
        <f aca="false">IF(AND(AG1047366=1,D1047366="Military",H1047366&lt;&gt;"Not given")=TRUE(),IF(SUMIFS(#REF!,#REF!,A1047366)&gt;0,IF((ABS((SUMIFS(#REF!,#REF!,A1047366)/VLOOKUP("USD",'[1]Exchange Rates'!B$1:C$1048576,2,0)))/S1047366)&gt;1,(SUMIFS(#REF!,#REF!,A1047366)-S1047366)/S1047366,(S1047366-SUMIFS(#REF!,#REF!,A1047366))/SUMIFS(#REF!,#REF!,A1047366)),"."),".")</f>
        <v>.</v>
      </c>
      <c r="BG1047366" s="37" t="s">
        <v>491</v>
      </c>
      <c r="BH1047366" s="37" t="s">
        <v>491</v>
      </c>
      <c r="BI1047366" s="37" t="s">
        <v>491</v>
      </c>
      <c r="BJ1047366" s="37" t="s">
        <v>491</v>
      </c>
      <c r="BK1047366" s="37" t="s">
        <v>491</v>
      </c>
      <c r="BL1047366" s="37" t="s">
        <v>491</v>
      </c>
      <c r="BM1047366" s="37" t="s">
        <v>491</v>
      </c>
      <c r="BN1047366" s="37" t="s">
        <v>491</v>
      </c>
      <c r="BO1047366" s="37" t="s">
        <v>491</v>
      </c>
      <c r="BP1047366" s="37" t="s">
        <v>491</v>
      </c>
      <c r="BQ1047366" s="37" t="s">
        <v>491</v>
      </c>
      <c r="BR1047366" s="37" t="s">
        <v>491</v>
      </c>
      <c r="BS1047366" s="37" t="s">
        <v>491</v>
      </c>
      <c r="BT1047366" s="37" t="s">
        <v>491</v>
      </c>
      <c r="BU1047366" s="37" t="s">
        <v>491</v>
      </c>
      <c r="BV1047366" s="37" t="s">
        <v>491</v>
      </c>
      <c r="BW1047366" s="37" t="s">
        <v>491</v>
      </c>
      <c r="BX1047366" s="37" t="s">
        <v>491</v>
      </c>
    </row>
    <row r="1047367" customFormat="false" ht="15.75" hidden="false" customHeight="true" outlineLevel="0" collapsed="false">
      <c r="A1047367" s="37" t="s">
        <v>554</v>
      </c>
      <c r="B1047367" s="37" t="s">
        <v>57</v>
      </c>
      <c r="C1047367" s="92" t="n">
        <v>44960</v>
      </c>
      <c r="D1047367" s="37" t="s">
        <v>105</v>
      </c>
      <c r="E1047367" s="37" t="s">
        <v>370</v>
      </c>
      <c r="F1047367" s="37" t="s">
        <v>562</v>
      </c>
      <c r="G1047367" s="5" t="s">
        <v>61</v>
      </c>
      <c r="H1047367" s="39" t="n">
        <v>1750000000</v>
      </c>
      <c r="I1047367" s="37" t="s">
        <v>507</v>
      </c>
      <c r="J1047367" s="7" t="str">
        <f aca="false">VLOOKUP($I1047367,'[1]Price List, Weapons &amp; Items'!B$1:C$1048576,2,0)</f>
        <v>Heavy weapon</v>
      </c>
      <c r="K1047367" s="7" t="str">
        <f aca="false">IF(I1047367=".",I1047367,VLOOKUP($I1047367,'[1]Price List, Weapons &amp; Items'!B$1:D$1048576,3,0))</f>
        <v>Radar or imagery systems</v>
      </c>
      <c r="L1047367" s="8" t="n">
        <f aca="false">VLOOKUP(I1047367,'[1]Price List, Weapons &amp; Items'!B$1:E$1048576,4,0)</f>
        <v>0</v>
      </c>
      <c r="M1047367" s="40" t="n">
        <v>4</v>
      </c>
      <c r="N1047367" s="9" t="s">
        <v>166</v>
      </c>
      <c r="O1047367" s="9" t="n">
        <f aca="false">VLOOKUP($I1047367,'[1]Price List, Weapons &amp; Items'!B$1:G$1048576,6,0)</f>
        <v>70000000</v>
      </c>
      <c r="P1047367" s="6" t="str">
        <f aca="false">IF(TYPE(M1047367)=1,IF(TYPE(O1047367)=1,M1047367*O1047367,"No price"),".")</f>
        <v>No price</v>
      </c>
      <c r="Q1047367" s="6" t="str">
        <f aca="false">IF(TYPE(N1047367)=1,IF(TYPE(O1047367)=1,N1047367*O1047367,"No price"),".")</f>
        <v>.</v>
      </c>
      <c r="R1047367" s="6" t="str">
        <f aca="false">IF(AG1047367=1,IF(H1047367&lt;&gt;"Not given",H1047367,IF(TYPE(H1047367)=2,IF(SUMIFS(#REF!,#REF!,A1047367)&gt;0,SUMIFS(#REF!,#REF!,A1047367),"."),"Format error")),"")</f>
        <v/>
      </c>
      <c r="S1047367" s="6" t="str">
        <f aca="false">IF(AND(AG1047367=1,R1047367&lt;&gt;".")=TRUE(),R1047367/VLOOKUP(G1047367,'[1]Exchange Rates'!B$1:C$1048576,2,0),IF(R1047367=".",".",""))</f>
        <v/>
      </c>
      <c r="T1047367" s="6" t="str">
        <f aca="false">IF(AG1047367=1,IF(AI1047367="Value is not given at all",".",IF(AI1047367="Value is given by the source",S1047367,IF(AI1047367="Value is calculated with prices",(IF(SUMIFS(#REF!,#REF!,A1047367)&gt;0,SUMIFS(#REF!,#REF!,A1047367),"."))/VLOOKUP("USD",'[1]Exchange Rates'!B$1:C$1048576,2,0),"Error with coding"))),"")</f>
        <v/>
      </c>
      <c r="U1047367" s="43" t="s">
        <v>63</v>
      </c>
      <c r="V1047367" s="34" t="s">
        <v>500</v>
      </c>
      <c r="W1047367" s="34" t="s">
        <v>108</v>
      </c>
      <c r="X1047367" s="37" t="s">
        <v>62</v>
      </c>
      <c r="Y1047367" s="37" t="s">
        <v>62</v>
      </c>
      <c r="Z1047367" s="43" t="n">
        <v>0</v>
      </c>
      <c r="AA1047367" s="43" t="n">
        <v>0</v>
      </c>
      <c r="AB1047367" s="5" t="n">
        <f aca="false">IF(AND(D1047367="Humanitarian", AE1047367&lt;&gt;"."), 1, 0)</f>
        <v>0</v>
      </c>
      <c r="AC1047367" s="5" t="n">
        <f aca="false">IF(OR(M1047367="undisclosed", M1047367="."), 0, IF(M1047367=N1047367, 1, 0))</f>
        <v>0</v>
      </c>
      <c r="AD1047367" s="5" t="n">
        <v>0</v>
      </c>
      <c r="AE1047367" s="37" t="s">
        <v>62</v>
      </c>
      <c r="AF1047367" s="12" t="str">
        <f aca="false">""</f>
        <v/>
      </c>
      <c r="AG1047367" s="36" t="n">
        <v>0</v>
      </c>
      <c r="AH1047367" s="43" t="s">
        <v>66</v>
      </c>
      <c r="AI1047367" s="43" t="s">
        <v>67</v>
      </c>
      <c r="AJ1047367" s="36" t="n">
        <v>1</v>
      </c>
      <c r="AK1047367" s="43" t="n">
        <v>14</v>
      </c>
      <c r="AL1047367" s="36" t="n">
        <v>0</v>
      </c>
      <c r="AM1047367" s="36" t="n">
        <f aca="false">IF(OR(AN1047367="2022-2023",AN1047367=2022), 1, 0)</f>
        <v>1</v>
      </c>
      <c r="AN1047367" s="36" t="s">
        <v>68</v>
      </c>
      <c r="AO1047367" s="36" t="n">
        <f aca="false">VLOOKUP($I1047367,'[1]Price List, Weapons &amp; Items'!B$1:F$1048576,5,0)</f>
        <v>0</v>
      </c>
      <c r="AP1047367" s="36" t="n">
        <f aca="false">IF(AND(AO1047367=1,M1047367="undisclosed")=TRUE(),1,0)</f>
        <v>0</v>
      </c>
      <c r="AQ1047367" s="36" t="n">
        <f aca="false">IF(AND(AO1047367=1,N1047367="undisclosed")=TRUE(),1,0)</f>
        <v>0</v>
      </c>
      <c r="AR1047367" s="36" t="n">
        <f aca="false">IFERROR(IF(SEARCH("ammuni",I1047367,1)&gt;0,1,0),0)</f>
        <v>0</v>
      </c>
      <c r="AS1047367" s="5" t="str">
        <f aca="false">VLOOKUP($I1047367,'[1]Price List, Weapons &amp; Items'!B$1:L$1048576,COLUMN('[1]Price List, Weapons &amp; Items'!$J$11)-1,0)</f>
        <v>Military media (incl. websites)</v>
      </c>
      <c r="AT1047367" s="5" t="str">
        <f aca="false">IF(I1047367=".",".",VLOOKUP($I1047367,'[1]Price List, Weapons &amp; Items'!B$1:J$1048576,3,0))</f>
        <v>Radar or imagery systems</v>
      </c>
      <c r="AU1047367" s="13" t="str">
        <f aca="true">IF(AG1047367=1,(OFFSET(I1047367,0,0,COUNTIF(#REF!,A1047367),1)),"")</f>
        <v/>
      </c>
      <c r="AV1047367" s="5" t="n">
        <f aca="false">VLOOKUP($I1047367,'[1]Price List, Weapons &amp; Items'!B$1:L$1048576,COLUMN('[1]Price List, Weapons &amp; Items'!$L$11)-1,0)</f>
        <v>0</v>
      </c>
      <c r="AW1047367" s="5" t="n">
        <f aca="false">IF(U1047367="Yes",1,0)</f>
        <v>1</v>
      </c>
      <c r="AX1047367" s="5" t="n">
        <f aca="false">IF(D1047367="Military",IF(OR(IFERROR(SEARCH("equipment",E1047367,1),0)&gt;0,IFERROR(SEARCH("weapons",E1047367,1),0)&gt;0),1,0),0)</f>
        <v>1</v>
      </c>
      <c r="AY1047367" s="5" t="str">
        <f aca="false">IFERROR(IF(VALUE(TEXT(C1047367,"mm"))=IF(AK1047367&gt;12,AK1047367-12,AK1047367),".",IF(TEXT(C1047367,"mm")="01",".",1)),"Value is not in date format")</f>
        <v>.</v>
      </c>
      <c r="AZ1047367" s="5" t="str">
        <f aca="false">IF(AND(A1047367=A1047366,C1047367=C1047366)=TRUE(),IF(F1047367=F1047366,".","1"),".")</f>
        <v>.</v>
      </c>
      <c r="BA1047367" s="5" t="str">
        <f aca="false">IF(AND(_xlfn.ISFORMULA(R1047367),_xlfn.ISFORMULA(S1047367),_xlfn.ISFORMULA(T1047367))=TRUE(),".",1)</f>
        <v>.</v>
      </c>
      <c r="BB1047367" s="5" t="str">
        <f aca="false">IF(T1047367&lt;&gt;".",IF(T1047367&gt;S1047367,1,"."),".")</f>
        <v>.</v>
      </c>
      <c r="BC1047367" s="5" t="n">
        <f aca="false">IFERROR(VLOOKUP(B1047367,'[1]Share, Heavy Weapons to Ukraine'!B$1:AA$1048576,COLUMN('[1]Share, Heavy Weapons to Ukraine'!C1047376)-1,0),0)</f>
        <v>1</v>
      </c>
      <c r="BD1047367" s="5" t="n">
        <f aca="false">VLOOKUP(Sheet1!B1047367,'[1]Country Summary (€)'!B$1:F$1048576,COLUMN('[1]Country Summary (€)'!C1047377)-1,FALSE())</f>
        <v>0</v>
      </c>
      <c r="BE1047367" s="5" t="str">
        <f aca="false">IF(AND(AG1047367=1,D1047367="Military",H1047367&lt;&gt;"Not given")=TRUE(),IF(SUMIFS(#REF!,#REF!,A1047367)&gt;0,ABS((SUMIFS(#REF!,#REF!,A1047367)/VLOOKUP("USD",'[1]Exchange Rates'!B$1:C$1048576,2,0)))/S1047367,"."),".")</f>
        <v>.</v>
      </c>
      <c r="BF1047367" s="1" t="str">
        <f aca="false">IF(AND(AG1047367=1,D1047367="Military",H1047367&lt;&gt;"Not given")=TRUE(),IF(SUMIFS(#REF!,#REF!,A1047367)&gt;0,IF((ABS((SUMIFS(#REF!,#REF!,A1047367)/VLOOKUP("USD",'[1]Exchange Rates'!B$1:C$1048576,2,0)))/S1047367)&gt;1,(SUMIFS(#REF!,#REF!,A1047367)-S1047367)/S1047367,(S1047367-SUMIFS(#REF!,#REF!,A1047367))/SUMIFS(#REF!,#REF!,A1047367)),"."),".")</f>
        <v>.</v>
      </c>
      <c r="BG1047367" s="37" t="s">
        <v>491</v>
      </c>
      <c r="BH1047367" s="37" t="s">
        <v>491</v>
      </c>
      <c r="BI1047367" s="37" t="s">
        <v>491</v>
      </c>
      <c r="BJ1047367" s="37" t="s">
        <v>491</v>
      </c>
      <c r="BK1047367" s="37" t="s">
        <v>491</v>
      </c>
      <c r="BL1047367" s="37" t="s">
        <v>491</v>
      </c>
      <c r="BM1047367" s="37" t="s">
        <v>491</v>
      </c>
      <c r="BN1047367" s="37" t="s">
        <v>491</v>
      </c>
      <c r="BO1047367" s="37" t="s">
        <v>491</v>
      </c>
      <c r="BP1047367" s="37" t="s">
        <v>491</v>
      </c>
      <c r="BQ1047367" s="37" t="s">
        <v>491</v>
      </c>
      <c r="BR1047367" s="37" t="s">
        <v>491</v>
      </c>
      <c r="BS1047367" s="37" t="s">
        <v>491</v>
      </c>
      <c r="BT1047367" s="37" t="s">
        <v>491</v>
      </c>
      <c r="BU1047367" s="37" t="s">
        <v>491</v>
      </c>
      <c r="BV1047367" s="37" t="s">
        <v>491</v>
      </c>
      <c r="BW1047367" s="37" t="s">
        <v>491</v>
      </c>
      <c r="BX1047367" s="37" t="s">
        <v>491</v>
      </c>
    </row>
    <row r="1047368" customFormat="false" ht="15.75" hidden="false" customHeight="true" outlineLevel="0" collapsed="false">
      <c r="A1047368" s="37" t="s">
        <v>554</v>
      </c>
      <c r="B1047368" s="37" t="s">
        <v>57</v>
      </c>
      <c r="C1047368" s="92" t="n">
        <v>44960</v>
      </c>
      <c r="D1047368" s="37" t="s">
        <v>105</v>
      </c>
      <c r="E1047368" s="37" t="s">
        <v>370</v>
      </c>
      <c r="F1047368" s="37" t="s">
        <v>562</v>
      </c>
      <c r="G1047368" s="5" t="s">
        <v>61</v>
      </c>
      <c r="H1047368" s="39" t="n">
        <v>1750000000</v>
      </c>
      <c r="I1047368" s="37" t="s">
        <v>569</v>
      </c>
      <c r="J1047368" s="7" t="str">
        <f aca="false">VLOOKUP($I1047368,'[1]Price List, Weapons &amp; Items'!B$1:C$1048576,2,0)</f>
        <v>Military equipment</v>
      </c>
      <c r="K1047368" s="7" t="str">
        <f aca="false">IF(I1047368=".",I1047368,VLOOKUP($I1047368,'[1]Price List, Weapons &amp; Items'!B$1:D$1048576,3,0))</f>
        <v>Military equipment</v>
      </c>
      <c r="L1047368" s="8" t="n">
        <f aca="false">VLOOKUP(I1047368,'[1]Price List, Weapons &amp; Items'!B$1:E$1048576,4,0)</f>
        <v>0</v>
      </c>
      <c r="M1047368" s="40" t="n">
        <v>20</v>
      </c>
      <c r="N1047368" s="9" t="s">
        <v>166</v>
      </c>
      <c r="O1047368" s="9" t="n">
        <f aca="false">VLOOKUP($I1047368,'[1]Price List, Weapons &amp; Items'!B$1:G$1048576,6,0)</f>
        <v>5332000</v>
      </c>
      <c r="P1047368" s="6" t="str">
        <f aca="false">IF(TYPE(M1047368)=1,IF(TYPE(O1047368)=1,M1047368*O1047368,"No price"),".")</f>
        <v>No price</v>
      </c>
      <c r="Q1047368" s="6" t="str">
        <f aca="false">IF(TYPE(N1047368)=1,IF(TYPE(O1047368)=1,N1047368*O1047368,"No price"),".")</f>
        <v>.</v>
      </c>
      <c r="R1047368" s="6" t="str">
        <f aca="false">IF(AG1047368=1,IF(H1047368&lt;&gt;"Not given",H1047368,IF(TYPE(H1047368)=2,IF(SUMIFS(#REF!,#REF!,A1047368)&gt;0,SUMIFS(#REF!,#REF!,A1047368),"."),"Format error")),"")</f>
        <v/>
      </c>
      <c r="S1047368" s="6" t="str">
        <f aca="false">IF(AND(AG1047368=1,R1047368&lt;&gt;".")=TRUE(),R1047368/VLOOKUP(G1047368,'[1]Exchange Rates'!B$1:C$1048576,2,0),IF(R1047368=".",".",""))</f>
        <v/>
      </c>
      <c r="T1047368" s="6" t="str">
        <f aca="false">IF(AG1047368=1,IF(AI1047368="Value is not given at all",".",IF(AI1047368="Value is given by the source",S1047368,IF(AI1047368="Value is calculated with prices",(IF(SUMIFS(#REF!,#REF!,A1047368)&gt;0,SUMIFS(#REF!,#REF!,A1047368),"."))/VLOOKUP("USD",'[1]Exchange Rates'!B$1:C$1048576,2,0),"Error with coding"))),"")</f>
        <v/>
      </c>
      <c r="U1047368" s="43" t="s">
        <v>63</v>
      </c>
      <c r="V1047368" s="34" t="s">
        <v>500</v>
      </c>
      <c r="W1047368" s="34" t="s">
        <v>108</v>
      </c>
      <c r="X1047368" s="37" t="s">
        <v>62</v>
      </c>
      <c r="Y1047368" s="37" t="s">
        <v>62</v>
      </c>
      <c r="Z1047368" s="43" t="n">
        <v>0</v>
      </c>
      <c r="AA1047368" s="43" t="n">
        <v>0</v>
      </c>
      <c r="AB1047368" s="5" t="n">
        <f aca="false">IF(AND(D1047368="Humanitarian", AE1047368&lt;&gt;"."), 1, 0)</f>
        <v>0</v>
      </c>
      <c r="AC1047368" s="5" t="n">
        <f aca="false">IF(OR(M1047368="undisclosed", M1047368="."), 0, IF(M1047368=N1047368, 1, 0))</f>
        <v>0</v>
      </c>
      <c r="AD1047368" s="5" t="n">
        <v>0</v>
      </c>
      <c r="AE1047368" s="37" t="s">
        <v>62</v>
      </c>
      <c r="AF1047368" s="12" t="str">
        <f aca="false">""</f>
        <v/>
      </c>
      <c r="AG1047368" s="36" t="n">
        <v>0</v>
      </c>
      <c r="AH1047368" s="43" t="s">
        <v>66</v>
      </c>
      <c r="AI1047368" s="43" t="s">
        <v>67</v>
      </c>
      <c r="AJ1047368" s="36" t="n">
        <v>1</v>
      </c>
      <c r="AK1047368" s="43" t="n">
        <v>14</v>
      </c>
      <c r="AL1047368" s="36" t="n">
        <v>0</v>
      </c>
      <c r="AM1047368" s="36" t="n">
        <f aca="false">IF(OR(AN1047368="2022-2023",AN1047368=2022), 1, 0)</f>
        <v>1</v>
      </c>
      <c r="AN1047368" s="36" t="s">
        <v>68</v>
      </c>
      <c r="AO1047368" s="36" t="n">
        <f aca="false">VLOOKUP($I1047368,'[1]Price List, Weapons &amp; Items'!B$1:F$1048576,5,0)</f>
        <v>0</v>
      </c>
      <c r="AP1047368" s="36" t="n">
        <f aca="false">IF(AND(AO1047368=1,M1047368="undisclosed")=TRUE(),1,0)</f>
        <v>0</v>
      </c>
      <c r="AQ1047368" s="36" t="n">
        <f aca="false">IF(AND(AO1047368=1,N1047368="undisclosed")=TRUE(),1,0)</f>
        <v>0</v>
      </c>
      <c r="AR1047368" s="36" t="n">
        <f aca="false">IFERROR(IF(SEARCH("ammuni",I1047368,1)&gt;0,1,0),0)</f>
        <v>0</v>
      </c>
      <c r="AS1047368" s="5" t="str">
        <f aca="false">VLOOKUP($I1047368,'[1]Price List, Weapons &amp; Items'!B$1:L$1048576,COLUMN('[1]Price List, Weapons &amp; Items'!$J$11)-1,0)</f>
        <v>Government information</v>
      </c>
      <c r="AT1047368" s="5" t="str">
        <f aca="false">IF(I1047368=".",".",VLOOKUP($I1047368,'[1]Price List, Weapons &amp; Items'!B$1:J$1048576,3,0))</f>
        <v>Military equipment</v>
      </c>
      <c r="AU1047368" s="13" t="str">
        <f aca="true">IF(AG1047368=1,(OFFSET(I1047368,0,0,COUNTIF(#REF!,A1047368),1)),"")</f>
        <v/>
      </c>
      <c r="AV1047368" s="5" t="n">
        <f aca="false">VLOOKUP($I1047368,'[1]Price List, Weapons &amp; Items'!B$1:L$1048576,COLUMN('[1]Price List, Weapons &amp; Items'!$L$11)-1,0)</f>
        <v>0</v>
      </c>
      <c r="AW1047368" s="5" t="n">
        <f aca="false">IF(U1047368="Yes",1,0)</f>
        <v>1</v>
      </c>
      <c r="AX1047368" s="5" t="n">
        <f aca="false">IF(D1047368="Military",IF(OR(IFERROR(SEARCH("equipment",E1047368,1),0)&gt;0,IFERROR(SEARCH("weapons",E1047368,1),0)&gt;0),1,0),0)</f>
        <v>1</v>
      </c>
      <c r="AY1047368" s="5" t="str">
        <f aca="false">IFERROR(IF(VALUE(TEXT(C1047368,"mm"))=IF(AK1047368&gt;12,AK1047368-12,AK1047368),".",IF(TEXT(C1047368,"mm")="01",".",1)),"Value is not in date format")</f>
        <v>.</v>
      </c>
      <c r="AZ1047368" s="5" t="str">
        <f aca="false">IF(AND(A1047368=A1047367,C1047368=C1047367)=TRUE(),IF(F1047368=F1047367,".","1"),".")</f>
        <v>.</v>
      </c>
      <c r="BA1047368" s="5" t="str">
        <f aca="false">IF(AND(_xlfn.ISFORMULA(R1047368),_xlfn.ISFORMULA(S1047368),_xlfn.ISFORMULA(T1047368))=TRUE(),".",1)</f>
        <v>.</v>
      </c>
      <c r="BB1047368" s="5" t="str">
        <f aca="false">IF(T1047368&lt;&gt;".",IF(T1047368&gt;S1047368,1,"."),".")</f>
        <v>.</v>
      </c>
      <c r="BC1047368" s="5" t="n">
        <f aca="false">IFERROR(VLOOKUP(B1047368,'[1]Share, Heavy Weapons to Ukraine'!B$1:AA$1048576,COLUMN('[1]Share, Heavy Weapons to Ukraine'!C1047377)-1,0),0)</f>
        <v>1</v>
      </c>
      <c r="BD1047368" s="5" t="n">
        <f aca="false">VLOOKUP(Sheet1!B1047368,'[1]Country Summary (€)'!B$1:F$1048576,COLUMN('[1]Country Summary (€)'!C1047378)-1,FALSE())</f>
        <v>0</v>
      </c>
      <c r="BE1047368" s="5" t="str">
        <f aca="false">IF(AND(AG1047368=1,D1047368="Military",H1047368&lt;&gt;"Not given")=TRUE(),IF(SUMIFS(#REF!,#REF!,A1047368)&gt;0,ABS((SUMIFS(#REF!,#REF!,A1047368)/VLOOKUP("USD",'[1]Exchange Rates'!B$1:C$1048576,2,0)))/S1047368,"."),".")</f>
        <v>.</v>
      </c>
      <c r="BF1047368" s="1" t="str">
        <f aca="false">IF(AND(AG1047368=1,D1047368="Military",H1047368&lt;&gt;"Not given")=TRUE(),IF(SUMIFS(#REF!,#REF!,A1047368)&gt;0,IF((ABS((SUMIFS(#REF!,#REF!,A1047368)/VLOOKUP("USD",'[1]Exchange Rates'!B$1:C$1048576,2,0)))/S1047368)&gt;1,(SUMIFS(#REF!,#REF!,A1047368)-S1047368)/S1047368,(S1047368-SUMIFS(#REF!,#REF!,A1047368))/SUMIFS(#REF!,#REF!,A1047368)),"."),".")</f>
        <v>.</v>
      </c>
      <c r="BG1047368" s="37" t="s">
        <v>491</v>
      </c>
      <c r="BH1047368" s="37" t="s">
        <v>491</v>
      </c>
      <c r="BI1047368" s="37" t="s">
        <v>491</v>
      </c>
      <c r="BJ1047368" s="37" t="s">
        <v>491</v>
      </c>
      <c r="BK1047368" s="37" t="s">
        <v>491</v>
      </c>
      <c r="BL1047368" s="37" t="s">
        <v>491</v>
      </c>
      <c r="BM1047368" s="37" t="s">
        <v>491</v>
      </c>
      <c r="BN1047368" s="37" t="s">
        <v>491</v>
      </c>
      <c r="BO1047368" s="37" t="s">
        <v>491</v>
      </c>
      <c r="BP1047368" s="37" t="s">
        <v>491</v>
      </c>
      <c r="BQ1047368" s="37" t="s">
        <v>491</v>
      </c>
      <c r="BR1047368" s="37" t="s">
        <v>491</v>
      </c>
      <c r="BS1047368" s="37" t="s">
        <v>491</v>
      </c>
      <c r="BT1047368" s="37" t="s">
        <v>491</v>
      </c>
      <c r="BU1047368" s="37" t="s">
        <v>491</v>
      </c>
      <c r="BV1047368" s="37" t="s">
        <v>491</v>
      </c>
      <c r="BW1047368" s="37" t="s">
        <v>491</v>
      </c>
      <c r="BX1047368" s="37" t="s">
        <v>491</v>
      </c>
    </row>
    <row r="1047369" customFormat="false" ht="15.75" hidden="false" customHeight="true" outlineLevel="0" collapsed="false">
      <c r="A1047369" s="37" t="s">
        <v>554</v>
      </c>
      <c r="B1047369" s="37" t="s">
        <v>57</v>
      </c>
      <c r="C1047369" s="92" t="n">
        <v>44960</v>
      </c>
      <c r="D1047369" s="37" t="s">
        <v>105</v>
      </c>
      <c r="E1047369" s="37" t="s">
        <v>370</v>
      </c>
      <c r="F1047369" s="37" t="s">
        <v>562</v>
      </c>
      <c r="G1047369" s="5" t="s">
        <v>61</v>
      </c>
      <c r="H1047369" s="39" t="n">
        <v>1750000000</v>
      </c>
      <c r="I1047369" s="37" t="s">
        <v>368</v>
      </c>
      <c r="J1047369" s="7" t="str">
        <f aca="false">VLOOKUP($I1047369,'[1]Price List, Weapons &amp; Items'!B$1:C$1048576,2,0)</f>
        <v>Military equipment</v>
      </c>
      <c r="K1047369" s="7" t="str">
        <f aca="false">IF(I1047369=".",I1047369,VLOOKUP($I1047369,'[1]Price List, Weapons &amp; Items'!B$1:D$1048576,3,0))</f>
        <v>spare parts</v>
      </c>
      <c r="L1047369" s="8" t="n">
        <f aca="false">VLOOKUP(I1047369,'[1]Price List, Weapons &amp; Items'!B$1:E$1048576,4,0)</f>
        <v>0</v>
      </c>
      <c r="M1047369" s="9" t="s">
        <v>166</v>
      </c>
      <c r="N1047369" s="9" t="s">
        <v>166</v>
      </c>
      <c r="O1047369" s="9" t="str">
        <f aca="false">VLOOKUP($I1047369,'[1]Price List, Weapons &amp; Items'!B$1:G$1048576,6,0)</f>
        <v>.</v>
      </c>
      <c r="P1047369" s="6" t="str">
        <f aca="false">IF(TYPE(M1047369)=1,IF(TYPE(O1047369)=1,M1047369*O1047369,"No price"),".")</f>
        <v>.</v>
      </c>
      <c r="Q1047369" s="6" t="str">
        <f aca="false">IF(TYPE(N1047369)=1,IF(TYPE(O1047369)=1,N1047369*O1047369,"No price"),".")</f>
        <v>.</v>
      </c>
      <c r="R1047369" s="6" t="str">
        <f aca="false">IF(AG1047369=1,IF(H1047369&lt;&gt;"Not given",H1047369,IF(TYPE(H1047369)=2,IF(SUMIFS(#REF!,#REF!,A1047369)&gt;0,SUMIFS(#REF!,#REF!,A1047369),"."),"Format error")),"")</f>
        <v/>
      </c>
      <c r="S1047369" s="6" t="str">
        <f aca="false">IF(AND(AG1047369=1,R1047369&lt;&gt;".")=TRUE(),R1047369/VLOOKUP(G1047369,'[1]Exchange Rates'!B$1:C$1048576,2,0),IF(R1047369=".",".",""))</f>
        <v/>
      </c>
      <c r="T1047369" s="6" t="str">
        <f aca="false">IF(AG1047369=1,IF(AI1047369="Value is not given at all",".",IF(AI1047369="Value is given by the source",S1047369,IF(AI1047369="Value is calculated with prices",(IF(SUMIFS(#REF!,#REF!,A1047369)&gt;0,SUMIFS(#REF!,#REF!,A1047369),"."))/VLOOKUP("USD",'[1]Exchange Rates'!B$1:C$1048576,2,0),"Error with coding"))),"")</f>
        <v/>
      </c>
      <c r="U1047369" s="43" t="s">
        <v>63</v>
      </c>
      <c r="V1047369" s="34" t="s">
        <v>500</v>
      </c>
      <c r="W1047369" s="34" t="s">
        <v>108</v>
      </c>
      <c r="X1047369" s="37" t="s">
        <v>62</v>
      </c>
      <c r="Y1047369" s="37" t="s">
        <v>62</v>
      </c>
      <c r="Z1047369" s="43" t="n">
        <v>0</v>
      </c>
      <c r="AA1047369" s="43" t="n">
        <v>0</v>
      </c>
      <c r="AB1047369" s="5" t="n">
        <f aca="false">IF(AND(D1047369="Humanitarian", AE1047369&lt;&gt;"."), 1, 0)</f>
        <v>0</v>
      </c>
      <c r="AC1047369" s="5" t="n">
        <f aca="false">IF(OR(M1047369="undisclosed", M1047369="."), 0, IF(M1047369=N1047369, 1, 0))</f>
        <v>0</v>
      </c>
      <c r="AD1047369" s="5" t="n">
        <v>0</v>
      </c>
      <c r="AE1047369" s="37" t="s">
        <v>62</v>
      </c>
      <c r="AF1047369" s="12" t="str">
        <f aca="false">""</f>
        <v/>
      </c>
      <c r="AG1047369" s="36" t="n">
        <v>0</v>
      </c>
      <c r="AH1047369" s="43" t="s">
        <v>66</v>
      </c>
      <c r="AI1047369" s="43" t="s">
        <v>67</v>
      </c>
      <c r="AJ1047369" s="36" t="n">
        <v>1</v>
      </c>
      <c r="AK1047369" s="43" t="n">
        <v>14</v>
      </c>
      <c r="AL1047369" s="36" t="n">
        <v>0</v>
      </c>
      <c r="AM1047369" s="36" t="n">
        <f aca="false">IF(OR(AN1047369="2022-2023",AN1047369=2022), 1, 0)</f>
        <v>1</v>
      </c>
      <c r="AN1047369" s="36" t="s">
        <v>68</v>
      </c>
      <c r="AO1047369" s="36" t="n">
        <f aca="false">VLOOKUP($I1047369,'[1]Price List, Weapons &amp; Items'!B$1:F$1048576,5,0)</f>
        <v>0</v>
      </c>
      <c r="AP1047369" s="36" t="n">
        <f aca="false">IF(AND(AO1047369=1,M1047369="undisclosed")=TRUE(),1,0)</f>
        <v>0</v>
      </c>
      <c r="AQ1047369" s="36" t="n">
        <f aca="false">IF(AND(AO1047369=1,N1047369="undisclosed")=TRUE(),1,0)</f>
        <v>0</v>
      </c>
      <c r="AR1047369" s="36" t="n">
        <f aca="false">IFERROR(IF(SEARCH("ammuni",I1047369,1)&gt;0,1,0),0)</f>
        <v>0</v>
      </c>
      <c r="AS1047369" s="5" t="str">
        <f aca="false">VLOOKUP($I1047369,'[1]Price List, Weapons &amp; Items'!B$1:L$1048576,COLUMN('[1]Price List, Weapons &amp; Items'!$J$11)-1,0)</f>
        <v>.</v>
      </c>
      <c r="AT1047369" s="5" t="str">
        <f aca="false">IF(I1047369=".",".",VLOOKUP($I1047369,'[1]Price List, Weapons &amp; Items'!B$1:J$1048576,3,0))</f>
        <v>spare parts</v>
      </c>
      <c r="AU1047369" s="13" t="str">
        <f aca="true">IF(AG1047369=1,(OFFSET(I1047369,0,0,COUNTIF(#REF!,A1047369),1)),"")</f>
        <v/>
      </c>
      <c r="AV1047369" s="5" t="str">
        <f aca="false">VLOOKUP($I1047369,'[1]Price List, Weapons &amp; Items'!B$1:L$1048576,COLUMN('[1]Price List, Weapons &amp; Items'!$L$11)-1,0)</f>
        <v>no price, 0 count</v>
      </c>
      <c r="AW1047369" s="5" t="n">
        <f aca="false">IF(U1047369="Yes",1,0)</f>
        <v>1</v>
      </c>
      <c r="AX1047369" s="5" t="n">
        <f aca="false">IF(D1047369="Military",IF(OR(IFERROR(SEARCH("equipment",E1047369,1),0)&gt;0,IFERROR(SEARCH("weapons",E1047369,1),0)&gt;0),1,0),0)</f>
        <v>1</v>
      </c>
      <c r="AY1047369" s="5" t="str">
        <f aca="false">IFERROR(IF(VALUE(TEXT(C1047369,"mm"))=IF(AK1047369&gt;12,AK1047369-12,AK1047369),".",IF(TEXT(C1047369,"mm")="01",".",1)),"Value is not in date format")</f>
        <v>.</v>
      </c>
      <c r="AZ1047369" s="5" t="str">
        <f aca="false">IF(AND(A1047369=A1047368,C1047369=C1047368)=TRUE(),IF(F1047369=F1047368,".","1"),".")</f>
        <v>.</v>
      </c>
      <c r="BA1047369" s="5" t="str">
        <f aca="false">IF(AND(_xlfn.ISFORMULA(R1047369),_xlfn.ISFORMULA(S1047369),_xlfn.ISFORMULA(T1047369))=TRUE(),".",1)</f>
        <v>.</v>
      </c>
      <c r="BB1047369" s="5" t="str">
        <f aca="false">IF(T1047369&lt;&gt;".",IF(T1047369&gt;S1047369,1,"."),".")</f>
        <v>.</v>
      </c>
      <c r="BC1047369" s="5" t="n">
        <f aca="false">IFERROR(VLOOKUP(B1047369,'[1]Share, Heavy Weapons to Ukraine'!B$1:AA$1048576,COLUMN('[1]Share, Heavy Weapons to Ukraine'!C1047378)-1,0),0)</f>
        <v>1</v>
      </c>
      <c r="BD1047369" s="5" t="n">
        <f aca="false">VLOOKUP(Sheet1!B1047369,'[1]Country Summary (€)'!B$1:F$1048576,COLUMN('[1]Country Summary (€)'!C1047379)-1,FALSE())</f>
        <v>0</v>
      </c>
      <c r="BE1047369" s="5" t="str">
        <f aca="false">IF(AND(AG1047369=1,D1047369="Military",H1047369&lt;&gt;"Not given")=TRUE(),IF(SUMIFS(#REF!,#REF!,A1047369)&gt;0,ABS((SUMIFS(#REF!,#REF!,A1047369)/VLOOKUP("USD",'[1]Exchange Rates'!B$1:C$1048576,2,0)))/S1047369,"."),".")</f>
        <v>.</v>
      </c>
      <c r="BF1047369" s="1" t="str">
        <f aca="false">IF(AND(AG1047369=1,D1047369="Military",H1047369&lt;&gt;"Not given")=TRUE(),IF(SUMIFS(#REF!,#REF!,A1047369)&gt;0,IF((ABS((SUMIFS(#REF!,#REF!,A1047369)/VLOOKUP("USD",'[1]Exchange Rates'!B$1:C$1048576,2,0)))/S1047369)&gt;1,(SUMIFS(#REF!,#REF!,A1047369)-S1047369)/S1047369,(S1047369-SUMIFS(#REF!,#REF!,A1047369))/SUMIFS(#REF!,#REF!,A1047369)),"."),".")</f>
        <v>.</v>
      </c>
      <c r="BG1047369" s="37" t="s">
        <v>491</v>
      </c>
      <c r="BH1047369" s="37" t="s">
        <v>491</v>
      </c>
      <c r="BI1047369" s="37" t="s">
        <v>491</v>
      </c>
      <c r="BJ1047369" s="37" t="s">
        <v>491</v>
      </c>
      <c r="BK1047369" s="37" t="s">
        <v>491</v>
      </c>
      <c r="BL1047369" s="37" t="s">
        <v>491</v>
      </c>
      <c r="BM1047369" s="37" t="s">
        <v>491</v>
      </c>
      <c r="BN1047369" s="37" t="s">
        <v>491</v>
      </c>
      <c r="BO1047369" s="37" t="s">
        <v>491</v>
      </c>
      <c r="BP1047369" s="37" t="s">
        <v>491</v>
      </c>
      <c r="BQ1047369" s="37" t="s">
        <v>491</v>
      </c>
      <c r="BR1047369" s="37" t="s">
        <v>491</v>
      </c>
      <c r="BS1047369" s="37" t="s">
        <v>491</v>
      </c>
      <c r="BT1047369" s="37" t="s">
        <v>491</v>
      </c>
      <c r="BU1047369" s="37" t="s">
        <v>491</v>
      </c>
      <c r="BV1047369" s="37" t="s">
        <v>491</v>
      </c>
      <c r="BW1047369" s="37" t="s">
        <v>491</v>
      </c>
      <c r="BX1047369" s="37" t="s">
        <v>491</v>
      </c>
    </row>
    <row r="1047370" customFormat="false" ht="15.75" hidden="false" customHeight="true" outlineLevel="0" collapsed="false">
      <c r="A1047370" s="37" t="s">
        <v>554</v>
      </c>
      <c r="B1047370" s="37" t="s">
        <v>57</v>
      </c>
      <c r="C1047370" s="92" t="n">
        <v>44960</v>
      </c>
      <c r="D1047370" s="37" t="s">
        <v>105</v>
      </c>
      <c r="E1047370" s="37" t="s">
        <v>370</v>
      </c>
      <c r="F1047370" s="37" t="s">
        <v>562</v>
      </c>
      <c r="G1047370" s="5" t="s">
        <v>61</v>
      </c>
      <c r="H1047370" s="39" t="n">
        <v>1750000000</v>
      </c>
      <c r="I1047370" s="37" t="s">
        <v>411</v>
      </c>
      <c r="J1047370" s="7" t="str">
        <f aca="false">VLOOKUP($I1047370,'[1]Price List, Weapons &amp; Items'!B$1:C$1048576,2,0)</f>
        <v>Aviation and drones</v>
      </c>
      <c r="K1047370" s="7" t="str">
        <f aca="false">IF(I1047370=".",I1047370,VLOOKUP($I1047370,'[1]Price List, Weapons &amp; Items'!B$1:D$1048576,3,0))</f>
        <v>Drone</v>
      </c>
      <c r="L1047370" s="8" t="n">
        <f aca="false">VLOOKUP(I1047370,'[1]Price List, Weapons &amp; Items'!B$1:E$1048576,4,0)</f>
        <v>0</v>
      </c>
      <c r="M1047370" s="9" t="s">
        <v>166</v>
      </c>
      <c r="N1047370" s="9" t="s">
        <v>166</v>
      </c>
      <c r="O1047370" s="9" t="n">
        <f aca="false">VLOOKUP($I1047370,'[1]Price List, Weapons &amp; Items'!B$1:G$1048576,6,0)</f>
        <v>250000</v>
      </c>
      <c r="P1047370" s="6" t="str">
        <f aca="false">IF(TYPE(M1047370)=1,IF(TYPE(O1047370)=1,M1047370*O1047370,"No price"),".")</f>
        <v>.</v>
      </c>
      <c r="Q1047370" s="6" t="str">
        <f aca="false">IF(TYPE(N1047370)=1,IF(TYPE(O1047370)=1,N1047370*O1047370,"No price"),".")</f>
        <v>.</v>
      </c>
      <c r="R1047370" s="6" t="str">
        <f aca="false">IF(AG1047370=1,IF(H1047370&lt;&gt;"Not given",H1047370,IF(TYPE(H1047370)=2,IF(SUMIFS(#REF!,#REF!,A1047370)&gt;0,SUMIFS(#REF!,#REF!,A1047370),"."),"Format error")),"")</f>
        <v/>
      </c>
      <c r="S1047370" s="6" t="str">
        <f aca="false">IF(AND(AG1047370=1,R1047370&lt;&gt;".")=TRUE(),R1047370/VLOOKUP(G1047370,'[1]Exchange Rates'!B$1:C$1048576,2,0),IF(R1047370=".",".",""))</f>
        <v/>
      </c>
      <c r="T1047370" s="6" t="str">
        <f aca="false">IF(AG1047370=1,IF(AI1047370="Value is not given at all",".",IF(AI1047370="Value is given by the source",S1047370,IF(AI1047370="Value is calculated with prices",(IF(SUMIFS(#REF!,#REF!,A1047370)&gt;0,SUMIFS(#REF!,#REF!,A1047370),"."))/VLOOKUP("USD",'[1]Exchange Rates'!B$1:C$1048576,2,0),"Error with coding"))),"")</f>
        <v/>
      </c>
      <c r="U1047370" s="43" t="s">
        <v>63</v>
      </c>
      <c r="V1047370" s="34" t="s">
        <v>500</v>
      </c>
      <c r="W1047370" s="34" t="s">
        <v>108</v>
      </c>
      <c r="X1047370" s="37" t="s">
        <v>62</v>
      </c>
      <c r="Y1047370" s="37" t="s">
        <v>62</v>
      </c>
      <c r="Z1047370" s="43" t="n">
        <v>0</v>
      </c>
      <c r="AA1047370" s="43" t="n">
        <v>0</v>
      </c>
      <c r="AB1047370" s="5" t="n">
        <f aca="false">IF(AND(D1047370="Humanitarian", AE1047370&lt;&gt;"."), 1, 0)</f>
        <v>0</v>
      </c>
      <c r="AC1047370" s="5" t="n">
        <f aca="false">IF(OR(M1047370="undisclosed", M1047370="."), 0, IF(M1047370=N1047370, 1, 0))</f>
        <v>0</v>
      </c>
      <c r="AD1047370" s="5" t="n">
        <v>0</v>
      </c>
      <c r="AE1047370" s="37" t="s">
        <v>62</v>
      </c>
      <c r="AF1047370" s="12" t="str">
        <f aca="false">""</f>
        <v/>
      </c>
      <c r="AG1047370" s="36" t="n">
        <v>0</v>
      </c>
      <c r="AH1047370" s="43" t="s">
        <v>66</v>
      </c>
      <c r="AI1047370" s="43" t="s">
        <v>67</v>
      </c>
      <c r="AJ1047370" s="36" t="n">
        <v>1</v>
      </c>
      <c r="AK1047370" s="43" t="n">
        <v>14</v>
      </c>
      <c r="AL1047370" s="36" t="n">
        <v>0</v>
      </c>
      <c r="AM1047370" s="36" t="n">
        <f aca="false">IF(OR(AN1047370="2022-2023",AN1047370=2022), 1, 0)</f>
        <v>1</v>
      </c>
      <c r="AN1047370" s="36" t="s">
        <v>68</v>
      </c>
      <c r="AO1047370" s="36" t="n">
        <f aca="false">VLOOKUP($I1047370,'[1]Price List, Weapons &amp; Items'!B$1:F$1048576,5,0)</f>
        <v>0</v>
      </c>
      <c r="AP1047370" s="36" t="n">
        <f aca="false">IF(AND(AO1047370=1,M1047370="undisclosed")=TRUE(),1,0)</f>
        <v>0</v>
      </c>
      <c r="AQ1047370" s="36" t="n">
        <f aca="false">IF(AND(AO1047370=1,N1047370="undisclosed")=TRUE(),1,0)</f>
        <v>0</v>
      </c>
      <c r="AR1047370" s="36" t="n">
        <f aca="false">IFERROR(IF(SEARCH("ammuni",I1047370,1)&gt;0,1,0),0)</f>
        <v>0</v>
      </c>
      <c r="AS1047370" s="5" t="str">
        <f aca="false">VLOOKUP($I1047370,'[1]Price List, Weapons &amp; Items'!B$1:L$1048576,COLUMN('[1]Price List, Weapons &amp; Items'!$J$11)-1,0)</f>
        <v>Media reports (incl. social media)</v>
      </c>
      <c r="AT1047370" s="5" t="str">
        <f aca="false">IF(I1047370=".",".",VLOOKUP($I1047370,'[1]Price List, Weapons &amp; Items'!B$1:J$1048576,3,0))</f>
        <v>Drone</v>
      </c>
      <c r="AU1047370" s="13" t="str">
        <f aca="true">IF(AG1047370=1,(OFFSET(I1047370,0,0,COUNTIF(#REF!,A1047370),1)),"")</f>
        <v/>
      </c>
      <c r="AV1047370" s="5" t="str">
        <f aca="false">VLOOKUP($I1047370,'[1]Price List, Weapons &amp; Items'!B$1:L$1048576,COLUMN('[1]Price List, Weapons &amp; Items'!$L$11)-1,0)</f>
        <v>no price, 0 count</v>
      </c>
      <c r="AW1047370" s="5" t="n">
        <f aca="false">IF(U1047370="Yes",1,0)</f>
        <v>1</v>
      </c>
      <c r="AX1047370" s="5" t="n">
        <f aca="false">IF(D1047370="Military",IF(OR(IFERROR(SEARCH("equipment",E1047370,1),0)&gt;0,IFERROR(SEARCH("weapons",E1047370,1),0)&gt;0),1,0),0)</f>
        <v>1</v>
      </c>
      <c r="AY1047370" s="5" t="str">
        <f aca="false">IFERROR(IF(VALUE(TEXT(C1047370,"mm"))=IF(AK1047370&gt;12,AK1047370-12,AK1047370),".",IF(TEXT(C1047370,"mm")="01",".",1)),"Value is not in date format")</f>
        <v>.</v>
      </c>
      <c r="AZ1047370" s="5" t="str">
        <f aca="false">IF(AND(A1047370=A1047369,C1047370=C1047369)=TRUE(),IF(F1047370=F1047369,".","1"),".")</f>
        <v>.</v>
      </c>
      <c r="BA1047370" s="5" t="str">
        <f aca="false">IF(AND(_xlfn.ISFORMULA(R1047370),_xlfn.ISFORMULA(S1047370),_xlfn.ISFORMULA(T1047370))=TRUE(),".",1)</f>
        <v>.</v>
      </c>
      <c r="BB1047370" s="5" t="str">
        <f aca="false">IF(T1047370&lt;&gt;".",IF(T1047370&gt;S1047370,1,"."),".")</f>
        <v>.</v>
      </c>
      <c r="BC1047370" s="5" t="n">
        <f aca="false">IFERROR(VLOOKUP(B1047370,'[1]Share, Heavy Weapons to Ukraine'!B$1:AA$1048576,COLUMN('[1]Share, Heavy Weapons to Ukraine'!C1047379)-1,0),0)</f>
        <v>1</v>
      </c>
      <c r="BD1047370" s="5" t="n">
        <f aca="false">VLOOKUP(Sheet1!B1047370,'[1]Country Summary (€)'!B$1:F$1048576,COLUMN('[1]Country Summary (€)'!C1047380)-1,FALSE())</f>
        <v>0</v>
      </c>
      <c r="BE1047370" s="5" t="str">
        <f aca="false">IF(AND(AG1047370=1,D1047370="Military",H1047370&lt;&gt;"Not given")=TRUE(),IF(SUMIFS(#REF!,#REF!,A1047370)&gt;0,ABS((SUMIFS(#REF!,#REF!,A1047370)/VLOOKUP("USD",'[1]Exchange Rates'!B$1:C$1048576,2,0)))/S1047370,"."),".")</f>
        <v>.</v>
      </c>
      <c r="BF1047370" s="1" t="str">
        <f aca="false">IF(AND(AG1047370=1,D1047370="Military",H1047370&lt;&gt;"Not given")=TRUE(),IF(SUMIFS(#REF!,#REF!,A1047370)&gt;0,IF((ABS((SUMIFS(#REF!,#REF!,A1047370)/VLOOKUP("USD",'[1]Exchange Rates'!B$1:C$1048576,2,0)))/S1047370)&gt;1,(SUMIFS(#REF!,#REF!,A1047370)-S1047370)/S1047370,(S1047370-SUMIFS(#REF!,#REF!,A1047370))/SUMIFS(#REF!,#REF!,A1047370)),"."),".")</f>
        <v>.</v>
      </c>
      <c r="BG1047370" s="37" t="s">
        <v>491</v>
      </c>
      <c r="BH1047370" s="37" t="s">
        <v>491</v>
      </c>
      <c r="BI1047370" s="37" t="s">
        <v>491</v>
      </c>
      <c r="BJ1047370" s="37" t="s">
        <v>491</v>
      </c>
      <c r="BK1047370" s="37" t="s">
        <v>491</v>
      </c>
      <c r="BL1047370" s="37" t="s">
        <v>491</v>
      </c>
      <c r="BM1047370" s="37" t="s">
        <v>491</v>
      </c>
      <c r="BN1047370" s="37" t="s">
        <v>491</v>
      </c>
      <c r="BO1047370" s="37" t="s">
        <v>491</v>
      </c>
      <c r="BP1047370" s="37" t="s">
        <v>491</v>
      </c>
      <c r="BQ1047370" s="37" t="s">
        <v>491</v>
      </c>
      <c r="BR1047370" s="37" t="s">
        <v>491</v>
      </c>
      <c r="BS1047370" s="37" t="s">
        <v>491</v>
      </c>
      <c r="BT1047370" s="37" t="s">
        <v>491</v>
      </c>
      <c r="BU1047370" s="37" t="s">
        <v>491</v>
      </c>
      <c r="BV1047370" s="37" t="s">
        <v>491</v>
      </c>
      <c r="BW1047370" s="37" t="s">
        <v>491</v>
      </c>
      <c r="BX1047370" s="37" t="s">
        <v>491</v>
      </c>
    </row>
    <row r="1047371" customFormat="false" ht="15.75" hidden="false" customHeight="true" outlineLevel="0" collapsed="false">
      <c r="A1047371" s="37" t="s">
        <v>554</v>
      </c>
      <c r="B1047371" s="37" t="s">
        <v>57</v>
      </c>
      <c r="C1047371" s="92" t="n">
        <v>44960</v>
      </c>
      <c r="D1047371" s="37" t="s">
        <v>105</v>
      </c>
      <c r="E1047371" s="37" t="s">
        <v>370</v>
      </c>
      <c r="F1047371" s="37" t="s">
        <v>562</v>
      </c>
      <c r="G1047371" s="5" t="s">
        <v>61</v>
      </c>
      <c r="H1047371" s="39" t="n">
        <v>1750000000</v>
      </c>
      <c r="I1047371" s="37" t="s">
        <v>533</v>
      </c>
      <c r="J1047371" s="7" t="str">
        <f aca="false">VLOOKUP($I1047371,'[1]Price List, Weapons &amp; Items'!B$1:C$1048576,2,0)</f>
        <v>Ammunition for heavy weapon</v>
      </c>
      <c r="K1047371" s="7" t="str">
        <f aca="false">IF(I1047371=".",I1047371,VLOOKUP($I1047371,'[1]Price List, Weapons &amp; Items'!B$1:D$1048576,3,0))</f>
        <v>missile</v>
      </c>
      <c r="L1047371" s="8" t="n">
        <f aca="false">VLOOKUP(I1047371,'[1]Price List, Weapons &amp; Items'!B$1:E$1048576,4,0)</f>
        <v>0</v>
      </c>
      <c r="M1047371" s="9" t="s">
        <v>166</v>
      </c>
      <c r="N1047371" s="9" t="s">
        <v>166</v>
      </c>
      <c r="O1047371" s="9" t="n">
        <f aca="false">VLOOKUP($I1047371,'[1]Price List, Weapons &amp; Items'!B$1:G$1048576,6,0)</f>
        <v>1664700</v>
      </c>
      <c r="P1047371" s="6" t="str">
        <f aca="false">IF(TYPE(M1047371)=1,IF(TYPE(O1047371)=1,M1047371*O1047371,"No price"),".")</f>
        <v>.</v>
      </c>
      <c r="Q1047371" s="6" t="str">
        <f aca="false">IF(TYPE(N1047371)=1,IF(TYPE(O1047371)=1,N1047371*O1047371,"No price"),".")</f>
        <v>.</v>
      </c>
      <c r="R1047371" s="6" t="str">
        <f aca="false">IF(AG1047371=1,IF(H1047371&lt;&gt;"Not given",H1047371,IF(TYPE(H1047371)=2,IF(SUMIFS(#REF!,#REF!,A1047371)&gt;0,SUMIFS(#REF!,#REF!,A1047371),"."),"Format error")),"")</f>
        <v/>
      </c>
      <c r="S1047371" s="6" t="str">
        <f aca="false">IF(AND(AG1047371=1,R1047371&lt;&gt;".")=TRUE(),R1047371/VLOOKUP(G1047371,'[1]Exchange Rates'!B$1:C$1048576,2,0),IF(R1047371=".",".",""))</f>
        <v/>
      </c>
      <c r="T1047371" s="6" t="str">
        <f aca="false">IF(AG1047371=1,IF(AI1047371="Value is not given at all",".",IF(AI1047371="Value is given by the source",S1047371,IF(AI1047371="Value is calculated with prices",(IF(SUMIFS(#REF!,#REF!,A1047371)&gt;0,SUMIFS(#REF!,#REF!,A1047371),"."))/VLOOKUP("USD",'[1]Exchange Rates'!B$1:C$1048576,2,0),"Error with coding"))),"")</f>
        <v/>
      </c>
      <c r="U1047371" s="43" t="s">
        <v>63</v>
      </c>
      <c r="V1047371" s="34" t="s">
        <v>500</v>
      </c>
      <c r="W1047371" s="34" t="s">
        <v>108</v>
      </c>
      <c r="X1047371" s="37" t="s">
        <v>62</v>
      </c>
      <c r="Y1047371" s="37" t="s">
        <v>62</v>
      </c>
      <c r="Z1047371" s="43" t="n">
        <v>0</v>
      </c>
      <c r="AA1047371" s="43" t="n">
        <v>0</v>
      </c>
      <c r="AB1047371" s="5" t="n">
        <f aca="false">IF(AND(D1047371="Humanitarian", AE1047371&lt;&gt;"."), 1, 0)</f>
        <v>0</v>
      </c>
      <c r="AC1047371" s="5" t="n">
        <f aca="false">IF(OR(M1047371="undisclosed", M1047371="."), 0, IF(M1047371=N1047371, 1, 0))</f>
        <v>0</v>
      </c>
      <c r="AD1047371" s="5" t="n">
        <v>0</v>
      </c>
      <c r="AE1047371" s="37" t="s">
        <v>62</v>
      </c>
      <c r="AF1047371" s="12" t="str">
        <f aca="false">""</f>
        <v/>
      </c>
      <c r="AG1047371" s="36" t="n">
        <v>0</v>
      </c>
      <c r="AH1047371" s="43" t="s">
        <v>66</v>
      </c>
      <c r="AI1047371" s="43" t="s">
        <v>67</v>
      </c>
      <c r="AJ1047371" s="36" t="n">
        <v>1</v>
      </c>
      <c r="AK1047371" s="43" t="n">
        <v>14</v>
      </c>
      <c r="AL1047371" s="36" t="n">
        <v>0</v>
      </c>
      <c r="AM1047371" s="36" t="n">
        <f aca="false">IF(OR(AN1047371="2022-2023",AN1047371=2022), 1, 0)</f>
        <v>1</v>
      </c>
      <c r="AN1047371" s="36" t="s">
        <v>68</v>
      </c>
      <c r="AO1047371" s="36" t="n">
        <f aca="false">VLOOKUP($I1047371,'[1]Price List, Weapons &amp; Items'!B$1:F$1048576,5,0)</f>
        <v>0</v>
      </c>
      <c r="AP1047371" s="36" t="n">
        <f aca="false">IF(AND(AO1047371=1,M1047371="undisclosed")=TRUE(),1,0)</f>
        <v>0</v>
      </c>
      <c r="AQ1047371" s="36" t="n">
        <f aca="false">IF(AND(AO1047371=1,N1047371="undisclosed")=TRUE(),1,0)</f>
        <v>0</v>
      </c>
      <c r="AR1047371" s="36" t="n">
        <f aca="false">IFERROR(IF(SEARCH("ammuni",I1047371,1)&gt;0,1,0),0)</f>
        <v>0</v>
      </c>
      <c r="AS1047371" s="5" t="str">
        <f aca="false">VLOOKUP($I1047371,'[1]Price List, Weapons &amp; Items'!B$1:L$1048576,COLUMN('[1]Price List, Weapons &amp; Items'!$J$11)-1,0)</f>
        <v>Government information</v>
      </c>
      <c r="AT1047371" s="5" t="str">
        <f aca="false">IF(I1047371=".",".",VLOOKUP($I1047371,'[1]Price List, Weapons &amp; Items'!B$1:J$1048576,3,0))</f>
        <v>missile</v>
      </c>
      <c r="AU1047371" s="13" t="str">
        <f aca="true">IF(AG1047371=1,(OFFSET(I1047371,0,0,COUNTIF(#REF!,A1047371),1)),"")</f>
        <v/>
      </c>
      <c r="AV1047371" s="5" t="str">
        <f aca="false">VLOOKUP($I1047371,'[1]Price List, Weapons &amp; Items'!B$1:L$1048576,COLUMN('[1]Price List, Weapons &amp; Items'!$L$11)-1,0)</f>
        <v>no price, 0 count</v>
      </c>
      <c r="AW1047371" s="5" t="n">
        <f aca="false">IF(U1047371="Yes",1,0)</f>
        <v>1</v>
      </c>
      <c r="AX1047371" s="5" t="n">
        <f aca="false">IF(D1047371="Military",IF(OR(IFERROR(SEARCH("equipment",E1047371,1),0)&gt;0,IFERROR(SEARCH("weapons",E1047371,1),0)&gt;0),1,0),0)</f>
        <v>1</v>
      </c>
      <c r="AY1047371" s="5" t="str">
        <f aca="false">IFERROR(IF(VALUE(TEXT(C1047371,"mm"))=IF(AK1047371&gt;12,AK1047371-12,AK1047371),".",IF(TEXT(C1047371,"mm")="01",".",1)),"Value is not in date format")</f>
        <v>.</v>
      </c>
      <c r="AZ1047371" s="5" t="str">
        <f aca="false">IF(AND(A1047371=A1047370,C1047371=C1047370)=TRUE(),IF(F1047371=F1047370,".","1"),".")</f>
        <v>.</v>
      </c>
      <c r="BA1047371" s="5" t="str">
        <f aca="false">IF(AND(_xlfn.ISFORMULA(R1047371),_xlfn.ISFORMULA(S1047371),_xlfn.ISFORMULA(T1047371))=TRUE(),".",1)</f>
        <v>.</v>
      </c>
      <c r="BB1047371" s="5" t="str">
        <f aca="false">IF(T1047371&lt;&gt;".",IF(T1047371&gt;S1047371,1,"."),".")</f>
        <v>.</v>
      </c>
      <c r="BC1047371" s="5" t="n">
        <f aca="false">IFERROR(VLOOKUP(B1047371,'[1]Share, Heavy Weapons to Ukraine'!B$1:AA$1048576,COLUMN('[1]Share, Heavy Weapons to Ukraine'!C1047380)-1,0),0)</f>
        <v>1</v>
      </c>
      <c r="BD1047371" s="5" t="n">
        <f aca="false">VLOOKUP(Sheet1!B1047371,'[1]Country Summary (€)'!B$1:F$1048576,COLUMN('[1]Country Summary (€)'!C1047381)-1,FALSE())</f>
        <v>0</v>
      </c>
      <c r="BE1047371" s="5" t="str">
        <f aca="false">IF(AND(AG1047371=1,D1047371="Military",H1047371&lt;&gt;"Not given")=TRUE(),IF(SUMIFS(#REF!,#REF!,A1047371)&gt;0,ABS((SUMIFS(#REF!,#REF!,A1047371)/VLOOKUP("USD",'[1]Exchange Rates'!B$1:C$1048576,2,0)))/S1047371,"."),".")</f>
        <v>.</v>
      </c>
      <c r="BF1047371" s="1" t="str">
        <f aca="false">IF(AND(AG1047371=1,D1047371="Military",H1047371&lt;&gt;"Not given")=TRUE(),IF(SUMIFS(#REF!,#REF!,A1047371)&gt;0,IF((ABS((SUMIFS(#REF!,#REF!,A1047371)/VLOOKUP("USD",'[1]Exchange Rates'!B$1:C$1048576,2,0)))/S1047371)&gt;1,(SUMIFS(#REF!,#REF!,A1047371)-S1047371)/S1047371,(S1047371-SUMIFS(#REF!,#REF!,A1047371))/SUMIFS(#REF!,#REF!,A1047371)),"."),".")</f>
        <v>.</v>
      </c>
      <c r="BG1047371" s="37" t="s">
        <v>491</v>
      </c>
      <c r="BH1047371" s="37" t="s">
        <v>491</v>
      </c>
      <c r="BI1047371" s="37" t="s">
        <v>491</v>
      </c>
      <c r="BJ1047371" s="37" t="s">
        <v>491</v>
      </c>
      <c r="BK1047371" s="37" t="s">
        <v>491</v>
      </c>
      <c r="BL1047371" s="37" t="s">
        <v>491</v>
      </c>
      <c r="BM1047371" s="37" t="s">
        <v>491</v>
      </c>
      <c r="BN1047371" s="37" t="s">
        <v>491</v>
      </c>
      <c r="BO1047371" s="37" t="s">
        <v>491</v>
      </c>
      <c r="BP1047371" s="37" t="s">
        <v>491</v>
      </c>
      <c r="BQ1047371" s="37" t="s">
        <v>491</v>
      </c>
      <c r="BR1047371" s="37" t="s">
        <v>491</v>
      </c>
      <c r="BS1047371" s="37" t="s">
        <v>491</v>
      </c>
      <c r="BT1047371" s="37" t="s">
        <v>491</v>
      </c>
      <c r="BU1047371" s="37" t="s">
        <v>491</v>
      </c>
      <c r="BV1047371" s="37" t="s">
        <v>491</v>
      </c>
      <c r="BW1047371" s="37" t="s">
        <v>491</v>
      </c>
      <c r="BX1047371" s="37" t="s">
        <v>491</v>
      </c>
    </row>
    <row r="1047372" customFormat="false" ht="15.75" hidden="false" customHeight="true" outlineLevel="0" collapsed="false">
      <c r="A1047372" s="37" t="s">
        <v>554</v>
      </c>
      <c r="B1047372" s="37" t="s">
        <v>57</v>
      </c>
      <c r="C1047372" s="92" t="n">
        <v>44960</v>
      </c>
      <c r="D1047372" s="37" t="s">
        <v>105</v>
      </c>
      <c r="E1047372" s="37" t="s">
        <v>370</v>
      </c>
      <c r="F1047372" s="37" t="s">
        <v>562</v>
      </c>
      <c r="G1047372" s="5" t="s">
        <v>61</v>
      </c>
      <c r="H1047372" s="39" t="n">
        <v>1750000000</v>
      </c>
      <c r="I1047372" s="37" t="s">
        <v>317</v>
      </c>
      <c r="J1047372" s="7" t="str">
        <f aca="false">VLOOKUP($I1047372,'[1]Price List, Weapons &amp; Items'!B$1:C$1048576,2,0)</f>
        <v>Military equipment</v>
      </c>
      <c r="K1047372" s="7" t="str">
        <f aca="false">IF(I1047372=".",I1047372,VLOOKUP($I1047372,'[1]Price List, Weapons &amp; Items'!B$1:D$1048576,3,0))</f>
        <v>Military equipment</v>
      </c>
      <c r="L1047372" s="8" t="n">
        <f aca="false">VLOOKUP(I1047372,'[1]Price List, Weapons &amp; Items'!B$1:E$1048576,4,0)</f>
        <v>0</v>
      </c>
      <c r="M1047372" s="9" t="s">
        <v>166</v>
      </c>
      <c r="N1047372" s="9" t="s">
        <v>166</v>
      </c>
      <c r="O1047372" s="9" t="str">
        <f aca="false">VLOOKUP($I1047372,'[1]Price List, Weapons &amp; Items'!B$1:G$1048576,6,0)</f>
        <v>.</v>
      </c>
      <c r="P1047372" s="6" t="str">
        <f aca="false">IF(TYPE(M1047372)=1,IF(TYPE(O1047372)=1,M1047372*O1047372,"No price"),".")</f>
        <v>.</v>
      </c>
      <c r="Q1047372" s="6" t="str">
        <f aca="false">IF(TYPE(N1047372)=1,IF(TYPE(O1047372)=1,N1047372*O1047372,"No price"),".")</f>
        <v>.</v>
      </c>
      <c r="R1047372" s="6" t="str">
        <f aca="false">IF(AG1047372=1,IF(H1047372&lt;&gt;"Not given",H1047372,IF(TYPE(H1047372)=2,IF(SUMIFS(#REF!,#REF!,A1047372)&gt;0,SUMIFS(#REF!,#REF!,A1047372),"."),"Format error")),"")</f>
        <v/>
      </c>
      <c r="S1047372" s="6" t="str">
        <f aca="false">IF(AND(AG1047372=1,R1047372&lt;&gt;".")=TRUE(),R1047372/VLOOKUP(G1047372,'[1]Exchange Rates'!B$1:C$1048576,2,0),IF(R1047372=".",".",""))</f>
        <v/>
      </c>
      <c r="T1047372" s="6" t="str">
        <f aca="false">IF(AG1047372=1,IF(AI1047372="Value is not given at all",".",IF(AI1047372="Value is given by the source",S1047372,IF(AI1047372="Value is calculated with prices",(IF(SUMIFS(#REF!,#REF!,A1047372)&gt;0,SUMIFS(#REF!,#REF!,A1047372),"."))/VLOOKUP("USD",'[1]Exchange Rates'!B$1:C$1048576,2,0),"Error with coding"))),"")</f>
        <v/>
      </c>
      <c r="U1047372" s="43" t="s">
        <v>63</v>
      </c>
      <c r="V1047372" s="34" t="s">
        <v>500</v>
      </c>
      <c r="W1047372" s="34" t="s">
        <v>108</v>
      </c>
      <c r="X1047372" s="37" t="s">
        <v>62</v>
      </c>
      <c r="Y1047372" s="37" t="s">
        <v>62</v>
      </c>
      <c r="Z1047372" s="43" t="n">
        <v>0</v>
      </c>
      <c r="AA1047372" s="43" t="n">
        <v>0</v>
      </c>
      <c r="AB1047372" s="5" t="n">
        <f aca="false">IF(AND(D1047372="Humanitarian", AE1047372&lt;&gt;"."), 1, 0)</f>
        <v>0</v>
      </c>
      <c r="AC1047372" s="5" t="n">
        <f aca="false">IF(OR(M1047372="undisclosed", M1047372="."), 0, IF(M1047372=N1047372, 1, 0))</f>
        <v>0</v>
      </c>
      <c r="AD1047372" s="5" t="n">
        <v>0</v>
      </c>
      <c r="AE1047372" s="37" t="s">
        <v>62</v>
      </c>
      <c r="AF1047372" s="12" t="str">
        <f aca="false">""</f>
        <v/>
      </c>
      <c r="AG1047372" s="36" t="n">
        <v>0</v>
      </c>
      <c r="AH1047372" s="43" t="s">
        <v>66</v>
      </c>
      <c r="AI1047372" s="43" t="s">
        <v>67</v>
      </c>
      <c r="AJ1047372" s="36" t="n">
        <v>1</v>
      </c>
      <c r="AK1047372" s="43" t="n">
        <v>14</v>
      </c>
      <c r="AL1047372" s="36" t="n">
        <v>0</v>
      </c>
      <c r="AM1047372" s="36" t="n">
        <f aca="false">IF(OR(AN1047372="2022-2023",AN1047372=2022), 1, 0)</f>
        <v>1</v>
      </c>
      <c r="AN1047372" s="36" t="s">
        <v>68</v>
      </c>
      <c r="AO1047372" s="36" t="n">
        <f aca="false">VLOOKUP($I1047372,'[1]Price List, Weapons &amp; Items'!B$1:F$1048576,5,0)</f>
        <v>0</v>
      </c>
      <c r="AP1047372" s="36" t="n">
        <f aca="false">IF(AND(AO1047372=1,M1047372="undisclosed")=TRUE(),1,0)</f>
        <v>0</v>
      </c>
      <c r="AQ1047372" s="36" t="n">
        <f aca="false">IF(AND(AO1047372=1,N1047372="undisclosed")=TRUE(),1,0)</f>
        <v>0</v>
      </c>
      <c r="AR1047372" s="36" t="n">
        <f aca="false">IFERROR(IF(SEARCH("ammuni",I1047372,1)&gt;0,1,0),0)</f>
        <v>0</v>
      </c>
      <c r="AS1047372" s="5" t="str">
        <f aca="false">VLOOKUP($I1047372,'[1]Price List, Weapons &amp; Items'!B$1:L$1048576,COLUMN('[1]Price List, Weapons &amp; Items'!$J$11)-1,0)</f>
        <v>.</v>
      </c>
      <c r="AT1047372" s="5" t="str">
        <f aca="false">IF(I1047372=".",".",VLOOKUP($I1047372,'[1]Price List, Weapons &amp; Items'!B$1:J$1048576,3,0))</f>
        <v>Military equipment</v>
      </c>
      <c r="AU1047372" s="13" t="str">
        <f aca="true">IF(AG1047372=1,(OFFSET(I1047372,0,0,COUNTIF(#REF!,A1047372),1)),"")</f>
        <v/>
      </c>
      <c r="AV1047372" s="5" t="n">
        <f aca="false">VLOOKUP($I1047372,'[1]Price List, Weapons &amp; Items'!B$1:L$1048576,COLUMN('[1]Price List, Weapons &amp; Items'!$L$11)-1,0)</f>
        <v>0</v>
      </c>
      <c r="AW1047372" s="5" t="n">
        <f aca="false">IF(U1047372="Yes",1,0)</f>
        <v>1</v>
      </c>
      <c r="AX1047372" s="5" t="n">
        <f aca="false">IF(D1047372="Military",IF(OR(IFERROR(SEARCH("equipment",E1047372,1),0)&gt;0,IFERROR(SEARCH("weapons",E1047372,1),0)&gt;0),1,0),0)</f>
        <v>1</v>
      </c>
      <c r="AY1047372" s="5" t="str">
        <f aca="false">IFERROR(IF(VALUE(TEXT(C1047372,"mm"))=IF(AK1047372&gt;12,AK1047372-12,AK1047372),".",IF(TEXT(C1047372,"mm")="01",".",1)),"Value is not in date format")</f>
        <v>.</v>
      </c>
      <c r="AZ1047372" s="5" t="str">
        <f aca="false">IF(AND(A1047372=A1047371,C1047372=C1047371)=TRUE(),IF(F1047372=F1047371,".","1"),".")</f>
        <v>.</v>
      </c>
      <c r="BA1047372" s="5" t="str">
        <f aca="false">IF(AND(_xlfn.ISFORMULA(R1047372),_xlfn.ISFORMULA(S1047372),_xlfn.ISFORMULA(T1047372))=TRUE(),".",1)</f>
        <v>.</v>
      </c>
      <c r="BB1047372" s="5" t="str">
        <f aca="false">IF(T1047372&lt;&gt;".",IF(T1047372&gt;S1047372,1,"."),".")</f>
        <v>.</v>
      </c>
      <c r="BC1047372" s="5" t="n">
        <f aca="false">IFERROR(VLOOKUP(B1047372,'[1]Share, Heavy Weapons to Ukraine'!B$1:AA$1048576,COLUMN('[1]Share, Heavy Weapons to Ukraine'!C1047381)-1,0),0)</f>
        <v>1</v>
      </c>
      <c r="BD1047372" s="5" t="n">
        <f aca="false">VLOOKUP(Sheet1!B1047372,'[1]Country Summary (€)'!B$1:F$1048576,COLUMN('[1]Country Summary (€)'!C1047382)-1,FALSE())</f>
        <v>0</v>
      </c>
      <c r="BE1047372" s="5" t="str">
        <f aca="false">IF(AND(AG1047372=1,D1047372="Military",H1047372&lt;&gt;"Not given")=TRUE(),IF(SUMIFS(#REF!,#REF!,A1047372)&gt;0,ABS((SUMIFS(#REF!,#REF!,A1047372)/VLOOKUP("USD",'[1]Exchange Rates'!B$1:C$1048576,2,0)))/S1047372,"."),".")</f>
        <v>.</v>
      </c>
      <c r="BF1047372" s="1" t="str">
        <f aca="false">IF(AND(AG1047372=1,D1047372="Military",H1047372&lt;&gt;"Not given")=TRUE(),IF(SUMIFS(#REF!,#REF!,A1047372)&gt;0,IF((ABS((SUMIFS(#REF!,#REF!,A1047372)/VLOOKUP("USD",'[1]Exchange Rates'!B$1:C$1048576,2,0)))/S1047372)&gt;1,(SUMIFS(#REF!,#REF!,A1047372)-S1047372)/S1047372,(S1047372-SUMIFS(#REF!,#REF!,A1047372))/SUMIFS(#REF!,#REF!,A1047372)),"."),".")</f>
        <v>.</v>
      </c>
      <c r="BG1047372" s="37" t="s">
        <v>491</v>
      </c>
      <c r="BH1047372" s="37" t="s">
        <v>491</v>
      </c>
      <c r="BI1047372" s="37" t="s">
        <v>491</v>
      </c>
      <c r="BJ1047372" s="37" t="s">
        <v>491</v>
      </c>
      <c r="BK1047372" s="37" t="s">
        <v>491</v>
      </c>
      <c r="BL1047372" s="37" t="s">
        <v>491</v>
      </c>
      <c r="BM1047372" s="37" t="s">
        <v>491</v>
      </c>
      <c r="BN1047372" s="37" t="s">
        <v>491</v>
      </c>
      <c r="BO1047372" s="37" t="s">
        <v>491</v>
      </c>
      <c r="BP1047372" s="37" t="s">
        <v>491</v>
      </c>
      <c r="BQ1047372" s="37" t="s">
        <v>491</v>
      </c>
      <c r="BR1047372" s="37" t="s">
        <v>491</v>
      </c>
      <c r="BS1047372" s="37" t="s">
        <v>491</v>
      </c>
      <c r="BT1047372" s="37" t="s">
        <v>491</v>
      </c>
      <c r="BU1047372" s="37" t="s">
        <v>491</v>
      </c>
      <c r="BV1047372" s="37" t="s">
        <v>491</v>
      </c>
      <c r="BW1047372" s="37" t="s">
        <v>491</v>
      </c>
      <c r="BX1047372" s="37" t="s">
        <v>491</v>
      </c>
    </row>
    <row r="1047373" customFormat="false" ht="15.75" hidden="false" customHeight="true" outlineLevel="0" collapsed="false">
      <c r="A1047373" s="37" t="s">
        <v>554</v>
      </c>
      <c r="B1047373" s="37" t="s">
        <v>57</v>
      </c>
      <c r="C1047373" s="92" t="n">
        <v>44960</v>
      </c>
      <c r="D1047373" s="37" t="s">
        <v>105</v>
      </c>
      <c r="E1047373" s="37" t="s">
        <v>370</v>
      </c>
      <c r="F1047373" s="37" t="s">
        <v>562</v>
      </c>
      <c r="G1047373" s="5" t="s">
        <v>61</v>
      </c>
      <c r="H1047373" s="39" t="n">
        <v>1750000000</v>
      </c>
      <c r="I1047373" s="37" t="s">
        <v>510</v>
      </c>
      <c r="J1047373" s="7" t="str">
        <f aca="false">VLOOKUP($I1047373,'[1]Price List, Weapons &amp; Items'!B$1:C$1048576,2,0)</f>
        <v>Humanitarian</v>
      </c>
      <c r="K1047373" s="7" t="str">
        <f aca="false">IF(I1047373=".",I1047373,VLOOKUP($I1047373,'[1]Price List, Weapons &amp; Items'!B$1:D$1048576,3,0))</f>
        <v>Humanitarian</v>
      </c>
      <c r="L1047373" s="8" t="n">
        <f aca="false">VLOOKUP(I1047373,'[1]Price List, Weapons &amp; Items'!B$1:E$1048576,4,0)</f>
        <v>0</v>
      </c>
      <c r="M1047373" s="9" t="s">
        <v>166</v>
      </c>
      <c r="N1047373" s="9" t="s">
        <v>166</v>
      </c>
      <c r="O1047373" s="9" t="str">
        <f aca="false">VLOOKUP($I1047373,'[1]Price List, Weapons &amp; Items'!B$1:G$1048576,6,0)</f>
        <v>.</v>
      </c>
      <c r="P1047373" s="6" t="str">
        <f aca="false">IF(TYPE(M1047373)=1,IF(TYPE(O1047373)=1,M1047373*O1047373,"No price"),".")</f>
        <v>.</v>
      </c>
      <c r="Q1047373" s="6" t="str">
        <f aca="false">IF(TYPE(N1047373)=1,IF(TYPE(O1047373)=1,N1047373*O1047373,"No price"),".")</f>
        <v>.</v>
      </c>
      <c r="R1047373" s="6" t="str">
        <f aca="false">IF(AG1047373=1,IF(H1047373&lt;&gt;"Not given",H1047373,IF(TYPE(H1047373)=2,IF(SUMIFS(#REF!,#REF!,A1047373)&gt;0,SUMIFS(#REF!,#REF!,A1047373),"."),"Format error")),"")</f>
        <v/>
      </c>
      <c r="S1047373" s="6" t="str">
        <f aca="false">IF(AND(AG1047373=1,R1047373&lt;&gt;".")=TRUE(),R1047373/VLOOKUP(G1047373,'[1]Exchange Rates'!B$1:C$1048576,2,0),IF(R1047373=".",".",""))</f>
        <v/>
      </c>
      <c r="T1047373" s="6" t="str">
        <f aca="false">IF(AG1047373=1,IF(AI1047373="Value is not given at all",".",IF(AI1047373="Value is given by the source",S1047373,IF(AI1047373="Value is calculated with prices",(IF(SUMIFS(#REF!,#REF!,A1047373)&gt;0,SUMIFS(#REF!,#REF!,A1047373),"."))/VLOOKUP("USD",'[1]Exchange Rates'!B$1:C$1048576,2,0),"Error with coding"))),"")</f>
        <v/>
      </c>
      <c r="U1047373" s="43" t="s">
        <v>63</v>
      </c>
      <c r="V1047373" s="34" t="s">
        <v>500</v>
      </c>
      <c r="W1047373" s="34" t="s">
        <v>108</v>
      </c>
      <c r="X1047373" s="37" t="s">
        <v>62</v>
      </c>
      <c r="Y1047373" s="37" t="s">
        <v>62</v>
      </c>
      <c r="Z1047373" s="43" t="n">
        <v>0</v>
      </c>
      <c r="AA1047373" s="43" t="n">
        <v>0</v>
      </c>
      <c r="AB1047373" s="5" t="n">
        <f aca="false">IF(AND(D1047373="Humanitarian", AE1047373&lt;&gt;"."), 1, 0)</f>
        <v>0</v>
      </c>
      <c r="AC1047373" s="5" t="n">
        <f aca="false">IF(OR(M1047373="undisclosed", M1047373="."), 0, IF(M1047373=N1047373, 1, 0))</f>
        <v>0</v>
      </c>
      <c r="AD1047373" s="5" t="n">
        <v>0</v>
      </c>
      <c r="AE1047373" s="37" t="s">
        <v>62</v>
      </c>
      <c r="AF1047373" s="12" t="str">
        <f aca="false">""</f>
        <v/>
      </c>
      <c r="AG1047373" s="36" t="n">
        <v>0</v>
      </c>
      <c r="AH1047373" s="43" t="s">
        <v>66</v>
      </c>
      <c r="AI1047373" s="43" t="s">
        <v>67</v>
      </c>
      <c r="AJ1047373" s="36" t="n">
        <v>1</v>
      </c>
      <c r="AK1047373" s="43" t="n">
        <v>14</v>
      </c>
      <c r="AL1047373" s="36" t="n">
        <v>0</v>
      </c>
      <c r="AM1047373" s="36" t="n">
        <f aca="false">IF(OR(AN1047373="2022-2023",AN1047373=2022), 1, 0)</f>
        <v>1</v>
      </c>
      <c r="AN1047373" s="36" t="s">
        <v>68</v>
      </c>
      <c r="AO1047373" s="36" t="n">
        <f aca="false">VLOOKUP($I1047373,'[1]Price List, Weapons &amp; Items'!B$1:F$1048576,5,0)</f>
        <v>0</v>
      </c>
      <c r="AP1047373" s="36" t="n">
        <f aca="false">IF(AND(AO1047373=1,M1047373="undisclosed")=TRUE(),1,0)</f>
        <v>0</v>
      </c>
      <c r="AQ1047373" s="36" t="n">
        <f aca="false">IF(AND(AO1047373=1,N1047373="undisclosed")=TRUE(),1,0)</f>
        <v>0</v>
      </c>
      <c r="AR1047373" s="36" t="n">
        <f aca="false">IFERROR(IF(SEARCH("ammuni",I1047373,1)&gt;0,1,0),0)</f>
        <v>0</v>
      </c>
      <c r="AS1047373" s="5" t="str">
        <f aca="false">VLOOKUP($I1047373,'[1]Price List, Weapons &amp; Items'!B$1:L$1048576,COLUMN('[1]Price List, Weapons &amp; Items'!$J$11)-1,0)</f>
        <v>.</v>
      </c>
      <c r="AT1047373" s="5" t="str">
        <f aca="false">IF(I1047373=".",".",VLOOKUP($I1047373,'[1]Price List, Weapons &amp; Items'!B$1:J$1048576,3,0))</f>
        <v>Humanitarian</v>
      </c>
      <c r="AU1047373" s="13" t="str">
        <f aca="true">IF(AG1047373=1,(OFFSET(I1047373,0,0,COUNTIF(#REF!,A1047373),1)),"")</f>
        <v/>
      </c>
      <c r="AV1047373" s="5" t="n">
        <f aca="false">VLOOKUP($I1047373,'[1]Price List, Weapons &amp; Items'!B$1:L$1048576,COLUMN('[1]Price List, Weapons &amp; Items'!$L$11)-1,0)</f>
        <v>0</v>
      </c>
      <c r="AW1047373" s="5" t="n">
        <f aca="false">IF(U1047373="Yes",1,0)</f>
        <v>1</v>
      </c>
      <c r="AX1047373" s="5" t="n">
        <f aca="false">IF(D1047373="Military",IF(OR(IFERROR(SEARCH("equipment",E1047373,1),0)&gt;0,IFERROR(SEARCH("weapons",E1047373,1),0)&gt;0),1,0),0)</f>
        <v>1</v>
      </c>
      <c r="AY1047373" s="5" t="str">
        <f aca="false">IFERROR(IF(VALUE(TEXT(C1047373,"mm"))=IF(AK1047373&gt;12,AK1047373-12,AK1047373),".",IF(TEXT(C1047373,"mm")="01",".",1)),"Value is not in date format")</f>
        <v>.</v>
      </c>
      <c r="AZ1047373" s="5" t="str">
        <f aca="false">IF(AND(A1047373=A1047372,C1047373=C1047372)=TRUE(),IF(F1047373=F1047372,".","1"),".")</f>
        <v>.</v>
      </c>
      <c r="BA1047373" s="5" t="str">
        <f aca="false">IF(AND(_xlfn.ISFORMULA(R1047373),_xlfn.ISFORMULA(S1047373),_xlfn.ISFORMULA(T1047373))=TRUE(),".",1)</f>
        <v>.</v>
      </c>
      <c r="BB1047373" s="5" t="str">
        <f aca="false">IF(T1047373&lt;&gt;".",IF(T1047373&gt;S1047373,1,"."),".")</f>
        <v>.</v>
      </c>
      <c r="BC1047373" s="5" t="n">
        <f aca="false">IFERROR(VLOOKUP(B1047373,'[1]Share, Heavy Weapons to Ukraine'!B$1:AA$1048576,COLUMN('[1]Share, Heavy Weapons to Ukraine'!C1047382)-1,0),0)</f>
        <v>1</v>
      </c>
      <c r="BD1047373" s="5" t="n">
        <f aca="false">VLOOKUP(Sheet1!B1047373,'[1]Country Summary (€)'!B$1:F$1048576,COLUMN('[1]Country Summary (€)'!C1047383)-1,FALSE())</f>
        <v>0</v>
      </c>
      <c r="BE1047373" s="5" t="str">
        <f aca="false">IF(AND(AG1047373=1,D1047373="Military",H1047373&lt;&gt;"Not given")=TRUE(),IF(SUMIFS(#REF!,#REF!,A1047373)&gt;0,ABS((SUMIFS(#REF!,#REF!,A1047373)/VLOOKUP("USD",'[1]Exchange Rates'!B$1:C$1048576,2,0)))/S1047373,"."),".")</f>
        <v>.</v>
      </c>
      <c r="BF1047373" s="1" t="str">
        <f aca="false">IF(AND(AG1047373=1,D1047373="Military",H1047373&lt;&gt;"Not given")=TRUE(),IF(SUMIFS(#REF!,#REF!,A1047373)&gt;0,IF((ABS((SUMIFS(#REF!,#REF!,A1047373)/VLOOKUP("USD",'[1]Exchange Rates'!B$1:C$1048576,2,0)))/S1047373)&gt;1,(SUMIFS(#REF!,#REF!,A1047373)-S1047373)/S1047373,(S1047373-SUMIFS(#REF!,#REF!,A1047373))/SUMIFS(#REF!,#REF!,A1047373)),"."),".")</f>
        <v>.</v>
      </c>
      <c r="BG1047373" s="37" t="s">
        <v>491</v>
      </c>
      <c r="BH1047373" s="37" t="s">
        <v>491</v>
      </c>
      <c r="BI1047373" s="37" t="s">
        <v>491</v>
      </c>
      <c r="BJ1047373" s="37" t="s">
        <v>491</v>
      </c>
      <c r="BK1047373" s="37" t="s">
        <v>491</v>
      </c>
      <c r="BL1047373" s="37" t="s">
        <v>491</v>
      </c>
      <c r="BM1047373" s="37" t="s">
        <v>491</v>
      </c>
      <c r="BN1047373" s="37" t="s">
        <v>491</v>
      </c>
      <c r="BO1047373" s="37" t="s">
        <v>491</v>
      </c>
      <c r="BP1047373" s="37" t="s">
        <v>491</v>
      </c>
      <c r="BQ1047373" s="37" t="s">
        <v>491</v>
      </c>
      <c r="BR1047373" s="37" t="s">
        <v>491</v>
      </c>
      <c r="BS1047373" s="37" t="s">
        <v>491</v>
      </c>
      <c r="BT1047373" s="37" t="s">
        <v>491</v>
      </c>
      <c r="BU1047373" s="37" t="s">
        <v>491</v>
      </c>
      <c r="BV1047373" s="37" t="s">
        <v>491</v>
      </c>
      <c r="BW1047373" s="37" t="s">
        <v>491</v>
      </c>
      <c r="BX1047373" s="37" t="s">
        <v>491</v>
      </c>
    </row>
    <row r="1047374" customFormat="false" ht="16.5" hidden="false" customHeight="true" outlineLevel="0" collapsed="false">
      <c r="A1047374" s="37" t="s">
        <v>554</v>
      </c>
      <c r="B1047374" s="37" t="s">
        <v>57</v>
      </c>
      <c r="C1047374" s="92" t="n">
        <v>44981</v>
      </c>
      <c r="D1047374" s="37" t="s">
        <v>105</v>
      </c>
      <c r="E1047374" s="37" t="s">
        <v>370</v>
      </c>
      <c r="F1047374" s="37" t="s">
        <v>570</v>
      </c>
      <c r="G1047374" s="5" t="s">
        <v>61</v>
      </c>
      <c r="H1047374" s="39" t="n">
        <v>2000000000</v>
      </c>
      <c r="I1047374" s="37" t="s">
        <v>62</v>
      </c>
      <c r="J1047374" s="7" t="str">
        <f aca="false">VLOOKUP($I1047374,'[1]Price List, Weapons &amp; Items'!B$1:C$1048576,2,0)</f>
        <v>.</v>
      </c>
      <c r="K1047374" s="7" t="str">
        <f aca="false">IF(I1047374=".",I1047374,VLOOKUP($I1047374,'[1]Price List, Weapons &amp; Items'!B$1:D$1048576,3,0))</f>
        <v>.</v>
      </c>
      <c r="L1047374" s="8" t="n">
        <f aca="false">VLOOKUP(I1047374,'[1]Price List, Weapons &amp; Items'!B$1:E$1048576,4,0)</f>
        <v>0</v>
      </c>
      <c r="M1047374" s="9" t="s">
        <v>166</v>
      </c>
      <c r="N1047374" s="9" t="s">
        <v>166</v>
      </c>
      <c r="O1047374" s="9" t="str">
        <f aca="false">VLOOKUP($I1047374,'[1]Price List, Weapons &amp; Items'!B$1:G$1048576,6,0)</f>
        <v>.</v>
      </c>
      <c r="P1047374" s="6" t="str">
        <f aca="false">IF(TYPE(M1047374)=1,IF(TYPE(O1047374)=1,M1047374*O1047374,"No price"),".")</f>
        <v>.</v>
      </c>
      <c r="Q1047374" s="6" t="str">
        <f aca="false">IF(TYPE(N1047374)=1,IF(TYPE(O1047374)=1,N1047374*O1047374,"No price"),".")</f>
        <v>.</v>
      </c>
      <c r="R1047374" s="6" t="str">
        <f aca="false">IF(AG1047374=1,IF(H1047374&lt;&gt;"Not given",H1047374,IF(TYPE(H1047374)=2,IF(SUMIFS(#REF!,#REF!,A1047374)&gt;0,SUMIFS(#REF!,#REF!,A1047374),"."),"Format error")),"")</f>
        <v/>
      </c>
      <c r="S1047374" s="6" t="str">
        <f aca="false">IF(AND(AG1047374=1,R1047374&lt;&gt;".")=TRUE(),R1047374/VLOOKUP(G1047374,'[1]Exchange Rates'!B$1:C$1048576,2,0),IF(R1047374=".",".",""))</f>
        <v/>
      </c>
      <c r="T1047374" s="6" t="str">
        <f aca="false">IF(AG1047374=1,IF(AI1047374="Value is not given at all",".",IF(AI1047374="Value is given by the source",S1047374,IF(AI1047374="Value is calculated with prices",(IF(SUMIFS(#REF!,#REF!,A1047374)&gt;0,SUMIFS(#REF!,#REF!,A1047374),"."))/VLOOKUP("USD",'[1]Exchange Rates'!B$1:C$1048576,2,0),"Error with coding"))),"")</f>
        <v/>
      </c>
      <c r="U1047374" s="43" t="s">
        <v>63</v>
      </c>
      <c r="V1047374" s="34" t="s">
        <v>571</v>
      </c>
      <c r="W1047374" s="34" t="s">
        <v>108</v>
      </c>
      <c r="X1047374" s="37" t="s">
        <v>62</v>
      </c>
      <c r="Y1047374" s="37" t="s">
        <v>62</v>
      </c>
      <c r="Z1047374" s="43" t="n">
        <v>0</v>
      </c>
      <c r="AA1047374" s="43" t="n">
        <v>1</v>
      </c>
      <c r="AB1047374" s="5" t="n">
        <f aca="false">IF(AND(D1047374="Humanitarian", AE1047374&lt;&gt;"."), 1, 0)</f>
        <v>0</v>
      </c>
      <c r="AC1047374" s="5" t="n">
        <f aca="false">IF(OR(M1047374="undisclosed", M1047374="."), 0, IF(M1047374=N1047374, 1, 0))</f>
        <v>0</v>
      </c>
      <c r="AD1047374" s="5" t="n">
        <v>0</v>
      </c>
      <c r="AE1047374" s="37" t="s">
        <v>62</v>
      </c>
      <c r="AF1047374" s="12" t="str">
        <f aca="false">""</f>
        <v/>
      </c>
      <c r="AG1047374" s="36" t="n">
        <v>0</v>
      </c>
      <c r="AH1047374" s="43" t="s">
        <v>66</v>
      </c>
      <c r="AI1047374" s="43" t="s">
        <v>67</v>
      </c>
      <c r="AJ1047374" s="36" t="n">
        <v>1</v>
      </c>
      <c r="AK1047374" s="43" t="n">
        <v>14</v>
      </c>
      <c r="AL1047374" s="36" t="n">
        <v>0</v>
      </c>
      <c r="AM1047374" s="36" t="n">
        <f aca="false">IF(OR(AN1047374="2022-2023",AN1047374=2022), 1, 0)</f>
        <v>1</v>
      </c>
      <c r="AN1047374" s="36" t="s">
        <v>68</v>
      </c>
      <c r="AO1047374" s="36" t="n">
        <f aca="false">VLOOKUP($I1047374,'[1]Price List, Weapons &amp; Items'!B$1:F$1048576,5,0)</f>
        <v>0</v>
      </c>
      <c r="AP1047374" s="36" t="n">
        <f aca="false">IF(AND(AO1047374=1,M1047374="undisclosed")=TRUE(),1,0)</f>
        <v>0</v>
      </c>
      <c r="AQ1047374" s="36" t="n">
        <f aca="false">IF(AND(AO1047374=1,N1047374="undisclosed")=TRUE(),1,0)</f>
        <v>0</v>
      </c>
      <c r="AR1047374" s="36" t="n">
        <f aca="false">IFERROR(IF(SEARCH("ammuni",I1047374,1)&gt;0,1,0),0)</f>
        <v>0</v>
      </c>
      <c r="AS1047374" s="5" t="str">
        <f aca="false">VLOOKUP($I1047374,'[1]Price List, Weapons &amp; Items'!B$1:L$1048576,COLUMN('[1]Price List, Weapons &amp; Items'!$J$11)-1,0)</f>
        <v>.</v>
      </c>
      <c r="AT1047374" s="5" t="str">
        <f aca="false">IF(I1047374=".",".",VLOOKUP($I1047374,'[1]Price List, Weapons &amp; Items'!B$1:J$1048576,3,0))</f>
        <v>.</v>
      </c>
      <c r="AU1047374" s="13" t="str">
        <f aca="true">IF(AG1047374=1,(OFFSET(I1047374,0,0,COUNTIF(#REF!,A1047374),1)),"")</f>
        <v/>
      </c>
      <c r="AV1047374" s="5" t="n">
        <f aca="false">VLOOKUP($I1047374,'[1]Price List, Weapons &amp; Items'!B$1:L$1048576,COLUMN('[1]Price List, Weapons &amp; Items'!$L$11)-1,0)</f>
        <v>0</v>
      </c>
      <c r="AW1047374" s="5" t="n">
        <f aca="false">IF(U1047374="Yes",1,0)</f>
        <v>1</v>
      </c>
      <c r="AX1047374" s="5" t="n">
        <f aca="false">IF(D1047374="Military",IF(OR(IFERROR(SEARCH("equipment",E1047374,1),0)&gt;0,IFERROR(SEARCH("weapons",E1047374,1),0)&gt;0),1,0),0)</f>
        <v>1</v>
      </c>
      <c r="AY1047374" s="5" t="str">
        <f aca="false">IFERROR(IF(VALUE(TEXT(C1047374,"mm"))=IF(AK1047374&gt;12,AK1047374-12,AK1047374),".",IF(TEXT(C1047374,"mm")="01",".",1)),"Value is not in date format")</f>
        <v>.</v>
      </c>
      <c r="AZ1047374" s="5" t="str">
        <f aca="false">IF(AND(A1047374=A1047373,C1047374=C1047373)=TRUE(),IF(F1047374=F1047373,".","1"),".")</f>
        <v>.</v>
      </c>
      <c r="BA1047374" s="5" t="str">
        <f aca="false">IF(AND(_xlfn.ISFORMULA(R1047374),_xlfn.ISFORMULA(S1047374),_xlfn.ISFORMULA(T1047374))=TRUE(),".",1)</f>
        <v>.</v>
      </c>
      <c r="BB1047374" s="5" t="str">
        <f aca="false">IF(T1047374&lt;&gt;".",IF(T1047374&gt;S1047374,1,"."),".")</f>
        <v>.</v>
      </c>
      <c r="BC1047374" s="5" t="n">
        <f aca="false">IFERROR(VLOOKUP(B1047374,'[1]Share, Heavy Weapons to Ukraine'!B$1:AA$1048576,COLUMN('[1]Share, Heavy Weapons to Ukraine'!C1047383)-1,0),0)</f>
        <v>1</v>
      </c>
      <c r="BD1047374" s="5" t="n">
        <f aca="false">VLOOKUP(Sheet1!B1047374,'[1]Country Summary (€)'!B$1:F$1048576,COLUMN('[1]Country Summary (€)'!C1047384)-1,FALSE())</f>
        <v>0</v>
      </c>
      <c r="BE1047374" s="5" t="str">
        <f aca="false">IF(AND(AG1047374=1,D1047374="Military",H1047374&lt;&gt;"Not given")=TRUE(),IF(SUMIFS(#REF!,#REF!,A1047374)&gt;0,ABS((SUMIFS(#REF!,#REF!,A1047374)/VLOOKUP("USD",'[1]Exchange Rates'!B$1:C$1048576,2,0)))/S1047374,"."),".")</f>
        <v>.</v>
      </c>
      <c r="BF1047374" s="1" t="str">
        <f aca="false">IF(AND(AG1047374=1,D1047374="Military",H1047374&lt;&gt;"Not given")=TRUE(),IF(SUMIFS(#REF!,#REF!,A1047374)&gt;0,IF((ABS((SUMIFS(#REF!,#REF!,A1047374)/VLOOKUP("USD",'[1]Exchange Rates'!B$1:C$1048576,2,0)))/S1047374)&gt;1,(SUMIFS(#REF!,#REF!,A1047374)-S1047374)/S1047374,(S1047374-SUMIFS(#REF!,#REF!,A1047374))/SUMIFS(#REF!,#REF!,A1047374)),"."),".")</f>
        <v>.</v>
      </c>
      <c r="BG1047374" s="37"/>
      <c r="BH1047374" s="37"/>
      <c r="BI1047374" s="37"/>
      <c r="BJ1047374" s="37"/>
      <c r="BK1047374" s="37"/>
      <c r="BL1047374" s="37"/>
      <c r="BM1047374" s="37"/>
      <c r="BN1047374" s="37"/>
      <c r="BO1047374" s="37"/>
      <c r="BP1047374" s="37"/>
      <c r="BQ1047374" s="37"/>
      <c r="BR1047374" s="37"/>
      <c r="BS1047374" s="37"/>
      <c r="BT1047374" s="37"/>
      <c r="BU1047374" s="37"/>
      <c r="BV1047374" s="37"/>
      <c r="BW1047374" s="37"/>
      <c r="BX1047374" s="37"/>
    </row>
    <row r="1047375" customFormat="false" ht="15.75" hidden="false" customHeight="true" outlineLevel="0" collapsed="false">
      <c r="A1047375" s="37" t="s">
        <v>554</v>
      </c>
      <c r="B1047375" s="37" t="s">
        <v>57</v>
      </c>
      <c r="C1047375" s="92" t="n">
        <v>44981</v>
      </c>
      <c r="D1047375" s="37" t="s">
        <v>105</v>
      </c>
      <c r="E1047375" s="37" t="s">
        <v>370</v>
      </c>
      <c r="F1047375" s="37" t="s">
        <v>570</v>
      </c>
      <c r="G1047375" s="5" t="s">
        <v>61</v>
      </c>
      <c r="H1047375" s="39" t="n">
        <v>2000000000</v>
      </c>
      <c r="I1047375" s="37" t="s">
        <v>147</v>
      </c>
      <c r="J1047375" s="7" t="str">
        <f aca="false">VLOOKUP($I1047375,'[1]Price List, Weapons &amp; Items'!B$1:C$1048576,2,0)</f>
        <v>Ammunition for heavy weapon</v>
      </c>
      <c r="K1047375" s="7" t="str">
        <f aca="false">IF(I1047375=".",I1047375,VLOOKUP($I1047375,'[1]Price List, Weapons &amp; Items'!B$1:D$1048576,3,0))</f>
        <v>155mm howitzer ammunition</v>
      </c>
      <c r="L1047375" s="8" t="n">
        <f aca="false">VLOOKUP(I1047375,'[1]Price List, Weapons &amp; Items'!B$1:E$1048576,4,0)</f>
        <v>0</v>
      </c>
      <c r="M1047375" s="9" t="n">
        <v>100000</v>
      </c>
      <c r="N1047375" s="9" t="s">
        <v>166</v>
      </c>
      <c r="O1047375" s="9" t="n">
        <f aca="false">VLOOKUP($I1047375,'[1]Price List, Weapons &amp; Items'!B$1:G$1048576,6,0)</f>
        <v>3800</v>
      </c>
      <c r="P1047375" s="6" t="str">
        <f aca="false">IF(TYPE(M1047375)=1,IF(TYPE(O1047375)=1,M1047375*O1047375,"No price"),".")</f>
        <v>No price</v>
      </c>
      <c r="Q1047375" s="6" t="str">
        <f aca="false">IF(TYPE(N1047375)=1,IF(TYPE(O1047375)=1,N1047375*O1047375,"No price"),".")</f>
        <v>.</v>
      </c>
      <c r="R1047375" s="6" t="str">
        <f aca="false">IF(AG1047375=1,IF(H1047375&lt;&gt;"Not given",H1047375,IF(TYPE(H1047375)=2,IF(SUMIFS(#REF!,#REF!,A1047375)&gt;0,SUMIFS(#REF!,#REF!,A1047375),"."),"Format error")),"")</f>
        <v/>
      </c>
      <c r="S1047375" s="6" t="str">
        <f aca="false">IF(AND(AG1047375=1,R1047375&lt;&gt;".")=TRUE(),R1047375/VLOOKUP(G1047375,'[1]Exchange Rates'!B$1:C$1048576,2,0),IF(R1047375=".",".",""))</f>
        <v/>
      </c>
      <c r="T1047375" s="6" t="str">
        <f aca="false">IF(AG1047375=1,IF(AI1047375="Value is not given at all",".",IF(AI1047375="Value is given by the source",S1047375,IF(AI1047375="Value is calculated with prices",(IF(SUMIFS(#REF!,#REF!,A1047375)&gt;0,SUMIFS(#REF!,#REF!,A1047375),"."))/VLOOKUP("USD",'[1]Exchange Rates'!B$1:C$1048576,2,0),"Error with coding"))),"")</f>
        <v/>
      </c>
      <c r="U1047375" s="43" t="s">
        <v>63</v>
      </c>
      <c r="V1047375" s="34" t="s">
        <v>571</v>
      </c>
      <c r="W1047375" s="34" t="s">
        <v>108</v>
      </c>
      <c r="X1047375" s="37" t="s">
        <v>62</v>
      </c>
      <c r="Y1047375" s="37" t="s">
        <v>62</v>
      </c>
      <c r="Z1047375" s="43" t="n">
        <v>0</v>
      </c>
      <c r="AA1047375" s="43" t="n">
        <v>1</v>
      </c>
      <c r="AB1047375" s="5" t="n">
        <f aca="false">IF(AND(D1047375="Humanitarian", AE1047375&lt;&gt;"."), 1, 0)</f>
        <v>0</v>
      </c>
      <c r="AC1047375" s="5" t="n">
        <f aca="false">IF(OR(M1047375="undisclosed", M1047375="."), 0, IF(M1047375=N1047375, 1, 0))</f>
        <v>0</v>
      </c>
      <c r="AD1047375" s="5" t="n">
        <v>0</v>
      </c>
      <c r="AE1047375" s="37" t="s">
        <v>62</v>
      </c>
      <c r="AF1047375" s="12" t="str">
        <f aca="false">""</f>
        <v/>
      </c>
      <c r="AG1047375" s="36" t="n">
        <v>0</v>
      </c>
      <c r="AH1047375" s="43" t="s">
        <v>66</v>
      </c>
      <c r="AI1047375" s="43" t="s">
        <v>67</v>
      </c>
      <c r="AJ1047375" s="36" t="n">
        <v>1</v>
      </c>
      <c r="AK1047375" s="43" t="n">
        <v>14</v>
      </c>
      <c r="AL1047375" s="36" t="n">
        <v>0</v>
      </c>
      <c r="AM1047375" s="36" t="n">
        <f aca="false">IF(OR(AN1047375="2022-2023",AN1047375=2022), 1, 0)</f>
        <v>1</v>
      </c>
      <c r="AN1047375" s="36" t="s">
        <v>68</v>
      </c>
      <c r="AO1047375" s="36" t="n">
        <f aca="false">VLOOKUP($I1047375,'[1]Price List, Weapons &amp; Items'!B$1:F$1048576,5,0)</f>
        <v>1</v>
      </c>
      <c r="AP1047375" s="36" t="n">
        <f aca="false">IF(AND(AO1047375=1,M1047375="undisclosed")=TRUE(),1,0)</f>
        <v>0</v>
      </c>
      <c r="AQ1047375" s="36" t="n">
        <f aca="false">IF(AND(AO1047375=1,N1047375="undisclosed")=TRUE(),1,0)</f>
        <v>1</v>
      </c>
      <c r="AR1047375" s="36" t="n">
        <f aca="false">IFERROR(IF(SEARCH("ammuni",I1047375,1)&gt;0,1,0),0)</f>
        <v>0</v>
      </c>
      <c r="AS1047375" s="5" t="str">
        <f aca="false">VLOOKUP($I1047375,'[1]Price List, Weapons &amp; Items'!B$1:L$1048576,COLUMN('[1]Price List, Weapons &amp; Items'!$J$11)-1,0)</f>
        <v>Government information</v>
      </c>
      <c r="AT1047375" s="5" t="str">
        <f aca="false">IF(I1047375=".",".",VLOOKUP($I1047375,'[1]Price List, Weapons &amp; Items'!B$1:J$1048576,3,0))</f>
        <v>155mm howitzer ammunition</v>
      </c>
      <c r="AU1047375" s="13" t="str">
        <f aca="true">IF(AG1047375=1,(OFFSET(I1047375,0,0,COUNTIF(#REF!,A1047375),1)),"")</f>
        <v/>
      </c>
      <c r="AV1047375" s="5" t="n">
        <f aca="false">VLOOKUP($I1047375,'[1]Price List, Weapons &amp; Items'!B$1:L$1048576,COLUMN('[1]Price List, Weapons &amp; Items'!$L$11)-1,0)</f>
        <v>0</v>
      </c>
      <c r="AW1047375" s="5" t="n">
        <f aca="false">IF(U1047375="Yes",1,0)</f>
        <v>1</v>
      </c>
      <c r="AX1047375" s="5" t="n">
        <f aca="false">IF(D1047375="Military",IF(OR(IFERROR(SEARCH("equipment",E1047375,1),0)&gt;0,IFERROR(SEARCH("weapons",E1047375,1),0)&gt;0),1,0),0)</f>
        <v>1</v>
      </c>
      <c r="AY1047375" s="5" t="str">
        <f aca="false">IFERROR(IF(VALUE(TEXT(C1047375,"mm"))=IF(AK1047375&gt;12,AK1047375-12,AK1047375),".",IF(TEXT(C1047375,"mm")="01",".",1)),"Value is not in date format")</f>
        <v>.</v>
      </c>
      <c r="AZ1047375" s="5" t="str">
        <f aca="false">IF(AND(A1047375=A1047374,C1047375=C1047374)=TRUE(),IF(F1047375=F1047374,".","1"),".")</f>
        <v>.</v>
      </c>
      <c r="BA1047375" s="5" t="str">
        <f aca="false">IF(AND(_xlfn.ISFORMULA(R1047375),_xlfn.ISFORMULA(S1047375),_xlfn.ISFORMULA(T1047375))=TRUE(),".",1)</f>
        <v>.</v>
      </c>
      <c r="BB1047375" s="5" t="str">
        <f aca="false">IF(T1047375&lt;&gt;".",IF(T1047375&gt;S1047375,1,"."),".")</f>
        <v>.</v>
      </c>
      <c r="BC1047375" s="5" t="n">
        <f aca="false">IFERROR(VLOOKUP(B1047375,'[1]Share, Heavy Weapons to Ukraine'!B$1:AA$1048576,COLUMN('[1]Share, Heavy Weapons to Ukraine'!C1047384)-1,0),0)</f>
        <v>1</v>
      </c>
      <c r="BD1047375" s="5" t="n">
        <f aca="false">VLOOKUP(Sheet1!B1047375,'[1]Country Summary (€)'!B$1:F$1048576,COLUMN('[1]Country Summary (€)'!C1047385)-1,FALSE())</f>
        <v>0</v>
      </c>
      <c r="BE1047375" s="5" t="str">
        <f aca="false">IF(AND(AG1047375=1,D1047375="Military",H1047375&lt;&gt;"Not given")=TRUE(),IF(SUMIFS(#REF!,#REF!,A1047375)&gt;0,ABS((SUMIFS(#REF!,#REF!,A1047375)/VLOOKUP("USD",'[1]Exchange Rates'!B$1:C$1048576,2,0)))/S1047375,"."),".")</f>
        <v>.</v>
      </c>
      <c r="BF1047375" s="1" t="str">
        <f aca="false">IF(AND(AG1047375=1,D1047375="Military",H1047375&lt;&gt;"Not given")=TRUE(),IF(SUMIFS(#REF!,#REF!,A1047375)&gt;0,IF((ABS((SUMIFS(#REF!,#REF!,A1047375)/VLOOKUP("USD",'[1]Exchange Rates'!B$1:C$1048576,2,0)))/S1047375)&gt;1,(SUMIFS(#REF!,#REF!,A1047375)-S1047375)/S1047375,(S1047375-SUMIFS(#REF!,#REF!,A1047375))/SUMIFS(#REF!,#REF!,A1047375)),"."),".")</f>
        <v>.</v>
      </c>
      <c r="BG1047375" s="37"/>
      <c r="BH1047375" s="37"/>
      <c r="BI1047375" s="37"/>
      <c r="BJ1047375" s="37"/>
      <c r="BK1047375" s="37"/>
      <c r="BL1047375" s="37"/>
      <c r="BM1047375" s="37"/>
      <c r="BN1047375" s="37"/>
      <c r="BO1047375" s="37"/>
      <c r="BP1047375" s="37"/>
      <c r="BQ1047375" s="37"/>
      <c r="BR1047375" s="37"/>
      <c r="BS1047375" s="37"/>
      <c r="BT1047375" s="37"/>
      <c r="BU1047375" s="37"/>
      <c r="BV1047375" s="37"/>
      <c r="BW1047375" s="37"/>
      <c r="BX1047375" s="37"/>
    </row>
    <row r="1047376" customFormat="false" ht="15.75" hidden="false" customHeight="true" outlineLevel="0" collapsed="false">
      <c r="A1047376" s="37" t="s">
        <v>554</v>
      </c>
      <c r="B1047376" s="37" t="s">
        <v>57</v>
      </c>
      <c r="C1047376" s="92" t="n">
        <v>44981</v>
      </c>
      <c r="D1047376" s="37" t="s">
        <v>105</v>
      </c>
      <c r="E1047376" s="37" t="s">
        <v>370</v>
      </c>
      <c r="F1047376" s="37" t="s">
        <v>570</v>
      </c>
      <c r="G1047376" s="5" t="s">
        <v>61</v>
      </c>
      <c r="H1047376" s="39" t="n">
        <v>2000000000</v>
      </c>
      <c r="I1047376" s="37" t="s">
        <v>572</v>
      </c>
      <c r="J1047376" s="7" t="str">
        <f aca="false">VLOOKUP($I1047376,'[1]Price List, Weapons &amp; Items'!B$1:C$1048576,2,0)</f>
        <v>Ammunition for heavy weapon</v>
      </c>
      <c r="K1047376" s="7" t="str">
        <f aca="false">IF(I1047376=".",I1047376,VLOOKUP($I1047376,'[1]Price List, Weapons &amp; Items'!B$1:D$1048576,3,0))</f>
        <v>Missile</v>
      </c>
      <c r="L1047376" s="8" t="n">
        <f aca="false">VLOOKUP(I1047376,'[1]Price List, Weapons &amp; Items'!B$1:E$1048576,4,0)</f>
        <v>0</v>
      </c>
      <c r="M1047376" s="9" t="s">
        <v>166</v>
      </c>
      <c r="N1047376" s="9" t="s">
        <v>166</v>
      </c>
      <c r="O1047376" s="9" t="str">
        <f aca="false">VLOOKUP($I1047376,'[1]Price List, Weapons &amp; Items'!B$1:G$1048576,6,0)</f>
        <v>.</v>
      </c>
      <c r="P1047376" s="6" t="str">
        <f aca="false">IF(TYPE(M1047376)=1,IF(TYPE(O1047376)=1,M1047376*O1047376,"No price"),".")</f>
        <v>.</v>
      </c>
      <c r="Q1047376" s="6" t="str">
        <f aca="false">IF(TYPE(N1047376)=1,IF(TYPE(O1047376)=1,N1047376*O1047376,"No price"),".")</f>
        <v>.</v>
      </c>
      <c r="R1047376" s="6" t="str">
        <f aca="false">IF(AG1047376=1,IF(H1047376&lt;&gt;"Not given",H1047376,IF(TYPE(H1047376)=2,IF(SUMIFS(#REF!,#REF!,A1047376)&gt;0,SUMIFS(#REF!,#REF!,A1047376),"."),"Format error")),"")</f>
        <v/>
      </c>
      <c r="S1047376" s="6" t="str">
        <f aca="false">IF(AND(AG1047376=1,R1047376&lt;&gt;".")=TRUE(),R1047376/VLOOKUP(G1047376,'[1]Exchange Rates'!B$1:C$1048576,2,0),IF(R1047376=".",".",""))</f>
        <v/>
      </c>
      <c r="T1047376" s="6" t="str">
        <f aca="false">IF(AG1047376=1,IF(AI1047376="Value is not given at all",".",IF(AI1047376="Value is given by the source",S1047376,IF(AI1047376="Value is calculated with prices",(IF(SUMIFS(#REF!,#REF!,A1047376)&gt;0,SUMIFS(#REF!,#REF!,A1047376),"."))/VLOOKUP("USD",'[1]Exchange Rates'!B$1:C$1048576,2,0),"Error with coding"))),"")</f>
        <v/>
      </c>
      <c r="U1047376" s="43" t="s">
        <v>63</v>
      </c>
      <c r="V1047376" s="34" t="s">
        <v>571</v>
      </c>
      <c r="W1047376" s="34" t="s">
        <v>108</v>
      </c>
      <c r="X1047376" s="37" t="s">
        <v>62</v>
      </c>
      <c r="Y1047376" s="37" t="s">
        <v>62</v>
      </c>
      <c r="Z1047376" s="43" t="n">
        <v>0</v>
      </c>
      <c r="AA1047376" s="43" t="n">
        <v>1</v>
      </c>
      <c r="AB1047376" s="5" t="n">
        <f aca="false">IF(AND(D1047376="Humanitarian", AE1047376&lt;&gt;"."), 1, 0)</f>
        <v>0</v>
      </c>
      <c r="AC1047376" s="5" t="n">
        <f aca="false">IF(OR(M1047376="undisclosed", M1047376="."), 0, IF(M1047376=N1047376, 1, 0))</f>
        <v>0</v>
      </c>
      <c r="AD1047376" s="5" t="n">
        <v>0</v>
      </c>
      <c r="AE1047376" s="37" t="s">
        <v>62</v>
      </c>
      <c r="AF1047376" s="12" t="str">
        <f aca="false">""</f>
        <v/>
      </c>
      <c r="AG1047376" s="36" t="n">
        <v>0</v>
      </c>
      <c r="AH1047376" s="43" t="s">
        <v>66</v>
      </c>
      <c r="AI1047376" s="43" t="s">
        <v>67</v>
      </c>
      <c r="AJ1047376" s="36" t="n">
        <v>1</v>
      </c>
      <c r="AK1047376" s="43" t="n">
        <v>14</v>
      </c>
      <c r="AL1047376" s="36" t="n">
        <v>0</v>
      </c>
      <c r="AM1047376" s="36" t="n">
        <f aca="false">IF(OR(AN1047376="2022-2023",AN1047376=2022), 1, 0)</f>
        <v>1</v>
      </c>
      <c r="AN1047376" s="36" t="s">
        <v>68</v>
      </c>
      <c r="AO1047376" s="36" t="n">
        <f aca="false">VLOOKUP($I1047376,'[1]Price List, Weapons &amp; Items'!B$1:F$1048576,5,0)</f>
        <v>0</v>
      </c>
      <c r="AP1047376" s="36" t="n">
        <f aca="false">IF(AND(AO1047376=1,M1047376="undisclosed")=TRUE(),1,0)</f>
        <v>0</v>
      </c>
      <c r="AQ1047376" s="36" t="n">
        <f aca="false">IF(AND(AO1047376=1,N1047376="undisclosed")=TRUE(),1,0)</f>
        <v>0</v>
      </c>
      <c r="AR1047376" s="36" t="n">
        <f aca="false">IFERROR(IF(SEARCH("ammuni",I1047376,1)&gt;0,1,0),0)</f>
        <v>0</v>
      </c>
      <c r="AS1047376" s="5" t="str">
        <f aca="false">VLOOKUP($I1047376,'[1]Price List, Weapons &amp; Items'!B$1:L$1048576,COLUMN('[1]Price List, Weapons &amp; Items'!$J$11)-1,0)</f>
        <v>.</v>
      </c>
      <c r="AT1047376" s="5" t="str">
        <f aca="false">IF(I1047376=".",".",VLOOKUP($I1047376,'[1]Price List, Weapons &amp; Items'!B$1:J$1048576,3,0))</f>
        <v>Missile</v>
      </c>
      <c r="AU1047376" s="13" t="str">
        <f aca="true">IF(AG1047376=1,(OFFSET(I1047376,0,0,COUNTIF(#REF!,A1047376),1)),"")</f>
        <v/>
      </c>
      <c r="AV1047376" s="5" t="str">
        <f aca="false">VLOOKUP($I1047376,'[1]Price List, Weapons &amp; Items'!B$1:L$1048576,COLUMN('[1]Price List, Weapons &amp; Items'!$L$11)-1,0)</f>
        <v>no price, 0 count</v>
      </c>
      <c r="AW1047376" s="5" t="n">
        <f aca="false">IF(U1047376="Yes",1,0)</f>
        <v>1</v>
      </c>
      <c r="AX1047376" s="5" t="n">
        <f aca="false">IF(D1047376="Military",IF(OR(IFERROR(SEARCH("equipment",E1047376,1),0)&gt;0,IFERROR(SEARCH("weapons",E1047376,1),0)&gt;0),1,0),0)</f>
        <v>1</v>
      </c>
      <c r="AY1047376" s="5" t="str">
        <f aca="false">IFERROR(IF(VALUE(TEXT(C1047376,"mm"))=IF(AK1047376&gt;12,AK1047376-12,AK1047376),".",IF(TEXT(C1047376,"mm")="01",".",1)),"Value is not in date format")</f>
        <v>.</v>
      </c>
      <c r="AZ1047376" s="5" t="str">
        <f aca="false">IF(AND(A1047376=A1047375,C1047376=C1047375)=TRUE(),IF(F1047376=F1047375,".","1"),".")</f>
        <v>.</v>
      </c>
      <c r="BA1047376" s="5" t="str">
        <f aca="false">IF(AND(_xlfn.ISFORMULA(R1047376),_xlfn.ISFORMULA(S1047376),_xlfn.ISFORMULA(T1047376))=TRUE(),".",1)</f>
        <v>.</v>
      </c>
      <c r="BB1047376" s="5" t="str">
        <f aca="false">IF(T1047376&lt;&gt;".",IF(T1047376&gt;S1047376,1,"."),".")</f>
        <v>.</v>
      </c>
      <c r="BC1047376" s="5" t="n">
        <f aca="false">IFERROR(VLOOKUP(B1047376,'[1]Share, Heavy Weapons to Ukraine'!B$1:AA$1048576,COLUMN('[1]Share, Heavy Weapons to Ukraine'!C1047385)-1,0),0)</f>
        <v>1</v>
      </c>
      <c r="BD1047376" s="5" t="n">
        <f aca="false">VLOOKUP(Sheet1!B1047376,'[1]Country Summary (€)'!B$1:F$1048576,COLUMN('[1]Country Summary (€)'!C1047386)-1,FALSE())</f>
        <v>0</v>
      </c>
      <c r="BE1047376" s="5" t="str">
        <f aca="false">IF(AND(AG1047376=1,D1047376="Military",H1047376&lt;&gt;"Not given")=TRUE(),IF(SUMIFS(#REF!,#REF!,A1047376)&gt;0,ABS((SUMIFS(#REF!,#REF!,A1047376)/VLOOKUP("USD",'[1]Exchange Rates'!B$1:C$1048576,2,0)))/S1047376,"."),".")</f>
        <v>.</v>
      </c>
      <c r="BF1047376" s="1" t="str">
        <f aca="false">IF(AND(AG1047376=1,D1047376="Military",H1047376&lt;&gt;"Not given")=TRUE(),IF(SUMIFS(#REF!,#REF!,A1047376)&gt;0,IF((ABS((SUMIFS(#REF!,#REF!,A1047376)/VLOOKUP("USD",'[1]Exchange Rates'!B$1:C$1048576,2,0)))/S1047376)&gt;1,(SUMIFS(#REF!,#REF!,A1047376)-S1047376)/S1047376,(S1047376-SUMIFS(#REF!,#REF!,A1047376))/SUMIFS(#REF!,#REF!,A1047376)),"."),".")</f>
        <v>.</v>
      </c>
      <c r="BG1047376" s="37"/>
      <c r="BH1047376" s="37"/>
      <c r="BI1047376" s="37"/>
      <c r="BJ1047376" s="37"/>
      <c r="BK1047376" s="37"/>
      <c r="BL1047376" s="37"/>
      <c r="BM1047376" s="37"/>
      <c r="BN1047376" s="37"/>
      <c r="BO1047376" s="37"/>
      <c r="BP1047376" s="37"/>
      <c r="BQ1047376" s="37"/>
      <c r="BR1047376" s="37"/>
      <c r="BS1047376" s="37"/>
      <c r="BT1047376" s="37"/>
      <c r="BU1047376" s="37"/>
      <c r="BV1047376" s="37"/>
      <c r="BW1047376" s="37"/>
      <c r="BX1047376" s="37"/>
    </row>
    <row r="1047377" customFormat="false" ht="15.75" hidden="false" customHeight="true" outlineLevel="0" collapsed="false">
      <c r="A1047377" s="37" t="s">
        <v>554</v>
      </c>
      <c r="B1047377" s="37" t="s">
        <v>57</v>
      </c>
      <c r="C1047377" s="92" t="n">
        <v>44981</v>
      </c>
      <c r="D1047377" s="37" t="s">
        <v>105</v>
      </c>
      <c r="E1047377" s="37" t="s">
        <v>370</v>
      </c>
      <c r="F1047377" s="37" t="s">
        <v>570</v>
      </c>
      <c r="G1047377" s="5" t="s">
        <v>61</v>
      </c>
      <c r="H1047377" s="39" t="n">
        <v>2000000000</v>
      </c>
      <c r="I1047377" s="37" t="s">
        <v>573</v>
      </c>
      <c r="J1047377" s="7" t="str">
        <f aca="false">VLOOKUP($I1047377,'[1]Price List, Weapons &amp; Items'!B$1:C$1048576,2,0)</f>
        <v>Aviation and drones</v>
      </c>
      <c r="K1047377" s="7" t="str">
        <f aca="false">IF(I1047377=".",I1047377,VLOOKUP($I1047377,'[1]Price List, Weapons &amp; Items'!B$1:D$1048576,3,0))</f>
        <v>Drone</v>
      </c>
      <c r="L1047377" s="8" t="n">
        <f aca="false">VLOOKUP(I1047377,'[1]Price List, Weapons &amp; Items'!B$1:E$1048576,4,0)</f>
        <v>0</v>
      </c>
      <c r="M1047377" s="9" t="s">
        <v>166</v>
      </c>
      <c r="N1047377" s="9" t="s">
        <v>166</v>
      </c>
      <c r="O1047377" s="9" t="n">
        <f aca="false">VLOOKUP($I1047377,'[1]Price List, Weapons &amp; Items'!B$1:G$1048576,6,0)</f>
        <v>11000</v>
      </c>
      <c r="P1047377" s="6" t="str">
        <f aca="false">IF(TYPE(M1047377)=1,IF(TYPE(O1047377)=1,M1047377*O1047377,"No price"),".")</f>
        <v>.</v>
      </c>
      <c r="Q1047377" s="6" t="str">
        <f aca="false">IF(TYPE(N1047377)=1,IF(TYPE(O1047377)=1,N1047377*O1047377,"No price"),".")</f>
        <v>.</v>
      </c>
      <c r="R1047377" s="6" t="str">
        <f aca="false">IF(AG1047377=1,IF(H1047377&lt;&gt;"Not given",H1047377,IF(TYPE(H1047377)=2,IF(SUMIFS(#REF!,#REF!,A1047377)&gt;0,SUMIFS(#REF!,#REF!,A1047377),"."),"Format error")),"")</f>
        <v/>
      </c>
      <c r="S1047377" s="6" t="str">
        <f aca="false">IF(AND(AG1047377=1,R1047377&lt;&gt;".")=TRUE(),R1047377/VLOOKUP(G1047377,'[1]Exchange Rates'!B$1:C$1048576,2,0),IF(R1047377=".",".",""))</f>
        <v/>
      </c>
      <c r="T1047377" s="6" t="str">
        <f aca="false">IF(AG1047377=1,IF(AI1047377="Value is not given at all",".",IF(AI1047377="Value is given by the source",S1047377,IF(AI1047377="Value is calculated with prices",(IF(SUMIFS(#REF!,#REF!,A1047377)&gt;0,SUMIFS(#REF!,#REF!,A1047377),"."))/VLOOKUP("USD",'[1]Exchange Rates'!B$1:C$1048576,2,0),"Error with coding"))),"")</f>
        <v/>
      </c>
      <c r="U1047377" s="43" t="s">
        <v>63</v>
      </c>
      <c r="V1047377" s="34" t="s">
        <v>571</v>
      </c>
      <c r="W1047377" s="34" t="s">
        <v>108</v>
      </c>
      <c r="X1047377" s="37" t="s">
        <v>62</v>
      </c>
      <c r="Y1047377" s="37" t="s">
        <v>62</v>
      </c>
      <c r="Z1047377" s="43" t="n">
        <v>0</v>
      </c>
      <c r="AA1047377" s="43" t="n">
        <v>1</v>
      </c>
      <c r="AB1047377" s="5" t="n">
        <f aca="false">IF(AND(D1047377="Humanitarian", AE1047377&lt;&gt;"."), 1, 0)</f>
        <v>0</v>
      </c>
      <c r="AC1047377" s="5" t="n">
        <f aca="false">IF(OR(M1047377="undisclosed", M1047377="."), 0, IF(M1047377=N1047377, 1, 0))</f>
        <v>0</v>
      </c>
      <c r="AD1047377" s="5" t="n">
        <v>0</v>
      </c>
      <c r="AE1047377" s="37" t="s">
        <v>62</v>
      </c>
      <c r="AF1047377" s="12" t="str">
        <f aca="false">""</f>
        <v/>
      </c>
      <c r="AG1047377" s="36" t="n">
        <v>0</v>
      </c>
      <c r="AH1047377" s="43" t="s">
        <v>66</v>
      </c>
      <c r="AI1047377" s="43" t="s">
        <v>67</v>
      </c>
      <c r="AJ1047377" s="36" t="n">
        <v>1</v>
      </c>
      <c r="AK1047377" s="43" t="n">
        <v>14</v>
      </c>
      <c r="AL1047377" s="36" t="n">
        <v>0</v>
      </c>
      <c r="AM1047377" s="36" t="n">
        <f aca="false">IF(OR(AN1047377="2022-2023",AN1047377=2022), 1, 0)</f>
        <v>1</v>
      </c>
      <c r="AN1047377" s="36" t="s">
        <v>68</v>
      </c>
      <c r="AO1047377" s="36" t="n">
        <f aca="false">VLOOKUP($I1047377,'[1]Price List, Weapons &amp; Items'!B$1:F$1048576,5,0)</f>
        <v>0</v>
      </c>
      <c r="AP1047377" s="36" t="n">
        <f aca="false">IF(AND(AO1047377=1,M1047377="undisclosed")=TRUE(),1,0)</f>
        <v>0</v>
      </c>
      <c r="AQ1047377" s="36" t="n">
        <f aca="false">IF(AND(AO1047377=1,N1047377="undisclosed")=TRUE(),1,0)</f>
        <v>0</v>
      </c>
      <c r="AR1047377" s="36" t="n">
        <f aca="false">IFERROR(IF(SEARCH("ammuni",I1047377,1)&gt;0,1,0),0)</f>
        <v>0</v>
      </c>
      <c r="AS1047377" s="5" t="str">
        <f aca="false">VLOOKUP($I1047377,'[1]Price List, Weapons &amp; Items'!B$1:L$1048576,COLUMN('[1]Price List, Weapons &amp; Items'!$J$11)-1,0)</f>
        <v>Media reports (incl. social media)</v>
      </c>
      <c r="AT1047377" s="5" t="str">
        <f aca="false">IF(I1047377=".",".",VLOOKUP($I1047377,'[1]Price List, Weapons &amp; Items'!B$1:J$1048576,3,0))</f>
        <v>Drone</v>
      </c>
      <c r="AU1047377" s="13" t="str">
        <f aca="true">IF(AG1047377=1,(OFFSET(I1047377,0,0,COUNTIF(#REF!,A1047377),1)),"")</f>
        <v/>
      </c>
      <c r="AV1047377" s="5" t="str">
        <f aca="false">VLOOKUP($I1047377,'[1]Price List, Weapons &amp; Items'!B$1:L$1048576,COLUMN('[1]Price List, Weapons &amp; Items'!$L$11)-1,0)</f>
        <v>no price, 0 count</v>
      </c>
      <c r="AW1047377" s="5" t="n">
        <f aca="false">IF(U1047377="Yes",1,0)</f>
        <v>1</v>
      </c>
      <c r="AX1047377" s="5" t="n">
        <f aca="false">IF(D1047377="Military",IF(OR(IFERROR(SEARCH("equipment",E1047377,1),0)&gt;0,IFERROR(SEARCH("weapons",E1047377,1),0)&gt;0),1,0),0)</f>
        <v>1</v>
      </c>
      <c r="AY1047377" s="5" t="str">
        <f aca="false">IFERROR(IF(VALUE(TEXT(C1047377,"mm"))=IF(AK1047377&gt;12,AK1047377-12,AK1047377),".",IF(TEXT(C1047377,"mm")="01",".",1)),"Value is not in date format")</f>
        <v>.</v>
      </c>
      <c r="AZ1047377" s="5" t="str">
        <f aca="false">IF(AND(A1047377=A1047376,C1047377=C1047376)=TRUE(),IF(F1047377=F1047376,".","1"),".")</f>
        <v>.</v>
      </c>
      <c r="BA1047377" s="5" t="str">
        <f aca="false">IF(AND(_xlfn.ISFORMULA(R1047377),_xlfn.ISFORMULA(S1047377),_xlfn.ISFORMULA(T1047377))=TRUE(),".",1)</f>
        <v>.</v>
      </c>
      <c r="BB1047377" s="5" t="str">
        <f aca="false">IF(T1047377&lt;&gt;".",IF(T1047377&gt;S1047377,1,"."),".")</f>
        <v>.</v>
      </c>
      <c r="BC1047377" s="5" t="n">
        <f aca="false">IFERROR(VLOOKUP(B1047377,'[1]Share, Heavy Weapons to Ukraine'!B$1:AA$1048576,COLUMN('[1]Share, Heavy Weapons to Ukraine'!C1047386)-1,0),0)</f>
        <v>1</v>
      </c>
      <c r="BD1047377" s="5" t="n">
        <f aca="false">VLOOKUP(Sheet1!B1047377,'[1]Country Summary (€)'!B$1:F$1048576,COLUMN('[1]Country Summary (€)'!C1047387)-1,FALSE())</f>
        <v>0</v>
      </c>
      <c r="BE1047377" s="5" t="str">
        <f aca="false">IF(AND(AG1047377=1,D1047377="Military",H1047377&lt;&gt;"Not given")=TRUE(),IF(SUMIFS(#REF!,#REF!,A1047377)&gt;0,ABS((SUMIFS(#REF!,#REF!,A1047377)/VLOOKUP("USD",'[1]Exchange Rates'!B$1:C$1048576,2,0)))/S1047377,"."),".")</f>
        <v>.</v>
      </c>
      <c r="BF1047377" s="1" t="str">
        <f aca="false">IF(AND(AG1047377=1,D1047377="Military",H1047377&lt;&gt;"Not given")=TRUE(),IF(SUMIFS(#REF!,#REF!,A1047377)&gt;0,IF((ABS((SUMIFS(#REF!,#REF!,A1047377)/VLOOKUP("USD",'[1]Exchange Rates'!B$1:C$1048576,2,0)))/S1047377)&gt;1,(SUMIFS(#REF!,#REF!,A1047377)-S1047377)/S1047377,(S1047377-SUMIFS(#REF!,#REF!,A1047377))/SUMIFS(#REF!,#REF!,A1047377)),"."),".")</f>
        <v>.</v>
      </c>
      <c r="BG1047377" s="37"/>
      <c r="BH1047377" s="37"/>
      <c r="BI1047377" s="37"/>
      <c r="BJ1047377" s="37"/>
      <c r="BK1047377" s="37"/>
      <c r="BL1047377" s="37"/>
      <c r="BM1047377" s="37"/>
      <c r="BN1047377" s="37"/>
      <c r="BO1047377" s="37"/>
      <c r="BP1047377" s="37"/>
      <c r="BQ1047377" s="37"/>
      <c r="BR1047377" s="37"/>
      <c r="BS1047377" s="37"/>
      <c r="BT1047377" s="37"/>
      <c r="BU1047377" s="37"/>
      <c r="BV1047377" s="37"/>
      <c r="BW1047377" s="37"/>
      <c r="BX1047377" s="37"/>
    </row>
    <row r="1047378" customFormat="false" ht="15.75" hidden="false" customHeight="true" outlineLevel="0" collapsed="false">
      <c r="A1047378" s="37" t="s">
        <v>554</v>
      </c>
      <c r="B1047378" s="37" t="s">
        <v>57</v>
      </c>
      <c r="C1047378" s="92" t="n">
        <v>44981</v>
      </c>
      <c r="D1047378" s="37" t="s">
        <v>105</v>
      </c>
      <c r="E1047378" s="37" t="s">
        <v>370</v>
      </c>
      <c r="F1047378" s="37" t="s">
        <v>570</v>
      </c>
      <c r="G1047378" s="5" t="s">
        <v>61</v>
      </c>
      <c r="H1047378" s="39" t="n">
        <v>2000000000</v>
      </c>
      <c r="I1047378" s="37" t="s">
        <v>153</v>
      </c>
      <c r="J1047378" s="7" t="str">
        <f aca="false">VLOOKUP($I1047378,'[1]Price List, Weapons &amp; Items'!B$1:C$1048576,2,0)</f>
        <v>Aviation and drones</v>
      </c>
      <c r="K1047378" s="7" t="str">
        <f aca="false">IF(I1047378=".",I1047378,VLOOKUP($I1047378,'[1]Price List, Weapons &amp; Items'!B$1:D$1048576,3,0))</f>
        <v>drone</v>
      </c>
      <c r="L1047378" s="8" t="n">
        <f aca="false">VLOOKUP(I1047378,'[1]Price List, Weapons &amp; Items'!B$1:E$1048576,4,0)</f>
        <v>0</v>
      </c>
      <c r="M1047378" s="9" t="s">
        <v>166</v>
      </c>
      <c r="N1047378" s="9" t="s">
        <v>166</v>
      </c>
      <c r="O1047378" s="9" t="n">
        <f aca="false">VLOOKUP($I1047378,'[1]Price List, Weapons &amp; Items'!B$1:G$1048576,6,0)</f>
        <v>6000</v>
      </c>
      <c r="P1047378" s="6" t="str">
        <f aca="false">IF(TYPE(M1047378)=1,IF(TYPE(O1047378)=1,M1047378*O1047378,"No price"),".")</f>
        <v>.</v>
      </c>
      <c r="Q1047378" s="6" t="str">
        <f aca="false">IF(TYPE(N1047378)=1,IF(TYPE(O1047378)=1,N1047378*O1047378,"No price"),".")</f>
        <v>.</v>
      </c>
      <c r="R1047378" s="6" t="str">
        <f aca="false">IF(AG1047378=1,IF(H1047378&lt;&gt;"Not given",H1047378,IF(TYPE(H1047378)=2,IF(SUMIFS(#REF!,#REF!,A1047378)&gt;0,SUMIFS(#REF!,#REF!,A1047378),"."),"Format error")),"")</f>
        <v/>
      </c>
      <c r="S1047378" s="6" t="str">
        <f aca="false">IF(AND(AG1047378=1,R1047378&lt;&gt;".")=TRUE(),R1047378/VLOOKUP(G1047378,'[1]Exchange Rates'!B$1:C$1048576,2,0),IF(R1047378=".",".",""))</f>
        <v/>
      </c>
      <c r="T1047378" s="6" t="str">
        <f aca="false">IF(AG1047378=1,IF(AI1047378="Value is not given at all",".",IF(AI1047378="Value is given by the source",S1047378,IF(AI1047378="Value is calculated with prices",(IF(SUMIFS(#REF!,#REF!,A1047378)&gt;0,SUMIFS(#REF!,#REF!,A1047378),"."))/VLOOKUP("USD",'[1]Exchange Rates'!B$1:C$1048576,2,0),"Error with coding"))),"")</f>
        <v/>
      </c>
      <c r="U1047378" s="43" t="s">
        <v>63</v>
      </c>
      <c r="V1047378" s="34" t="s">
        <v>571</v>
      </c>
      <c r="W1047378" s="34" t="s">
        <v>108</v>
      </c>
      <c r="X1047378" s="37" t="s">
        <v>62</v>
      </c>
      <c r="Y1047378" s="37" t="s">
        <v>62</v>
      </c>
      <c r="Z1047378" s="43" t="n">
        <v>0</v>
      </c>
      <c r="AA1047378" s="43" t="n">
        <v>1</v>
      </c>
      <c r="AB1047378" s="5" t="n">
        <f aca="false">IF(AND(D1047378="Humanitarian", AE1047378&lt;&gt;"."), 1, 0)</f>
        <v>0</v>
      </c>
      <c r="AC1047378" s="5" t="n">
        <f aca="false">IF(OR(M1047378="undisclosed", M1047378="."), 0, IF(M1047378=N1047378, 1, 0))</f>
        <v>0</v>
      </c>
      <c r="AD1047378" s="5" t="n">
        <v>0</v>
      </c>
      <c r="AE1047378" s="37" t="s">
        <v>62</v>
      </c>
      <c r="AF1047378" s="12" t="str">
        <f aca="false">""</f>
        <v/>
      </c>
      <c r="AG1047378" s="36" t="n">
        <v>0</v>
      </c>
      <c r="AH1047378" s="43" t="s">
        <v>66</v>
      </c>
      <c r="AI1047378" s="43" t="s">
        <v>67</v>
      </c>
      <c r="AJ1047378" s="36" t="n">
        <v>1</v>
      </c>
      <c r="AK1047378" s="43" t="n">
        <v>14</v>
      </c>
      <c r="AL1047378" s="36" t="n">
        <v>0</v>
      </c>
      <c r="AM1047378" s="36" t="n">
        <f aca="false">IF(OR(AN1047378="2022-2023",AN1047378=2022), 1, 0)</f>
        <v>1</v>
      </c>
      <c r="AN1047378" s="36" t="s">
        <v>68</v>
      </c>
      <c r="AO1047378" s="36" t="n">
        <f aca="false">VLOOKUP($I1047378,'[1]Price List, Weapons &amp; Items'!B$1:F$1048576,5,0)</f>
        <v>0</v>
      </c>
      <c r="AP1047378" s="36" t="n">
        <f aca="false">IF(AND(AO1047378=1,M1047378="undisclosed")=TRUE(),1,0)</f>
        <v>0</v>
      </c>
      <c r="AQ1047378" s="36" t="n">
        <f aca="false">IF(AND(AO1047378=1,N1047378="undisclosed")=TRUE(),1,0)</f>
        <v>0</v>
      </c>
      <c r="AR1047378" s="36" t="n">
        <f aca="false">IFERROR(IF(SEARCH("ammuni",I1047378,1)&gt;0,1,0),0)</f>
        <v>0</v>
      </c>
      <c r="AS1047378" s="5" t="str">
        <f aca="false">VLOOKUP($I1047378,'[1]Price List, Weapons &amp; Items'!B$1:L$1048576,COLUMN('[1]Price List, Weapons &amp; Items'!$J$11)-1,0)</f>
        <v>Miscellaneous</v>
      </c>
      <c r="AT1047378" s="5" t="str">
        <f aca="false">IF(I1047378=".",".",VLOOKUP($I1047378,'[1]Price List, Weapons &amp; Items'!B$1:J$1048576,3,0))</f>
        <v>drone</v>
      </c>
      <c r="AU1047378" s="13" t="str">
        <f aca="true">IF(AG1047378=1,(OFFSET(I1047378,0,0,COUNTIF(#REF!,A1047378),1)),"")</f>
        <v/>
      </c>
      <c r="AV1047378" s="5" t="n">
        <f aca="false">VLOOKUP($I1047378,'[1]Price List, Weapons &amp; Items'!B$1:L$1048576,COLUMN('[1]Price List, Weapons &amp; Items'!$L$11)-1,0)</f>
        <v>0</v>
      </c>
      <c r="AW1047378" s="5" t="n">
        <f aca="false">IF(U1047378="Yes",1,0)</f>
        <v>1</v>
      </c>
      <c r="AX1047378" s="5" t="n">
        <f aca="false">IF(D1047378="Military",IF(OR(IFERROR(SEARCH("equipment",E1047378,1),0)&gt;0,IFERROR(SEARCH("weapons",E1047378,1),0)&gt;0),1,0),0)</f>
        <v>1</v>
      </c>
      <c r="AY1047378" s="5" t="str">
        <f aca="false">IFERROR(IF(VALUE(TEXT(C1047378,"mm"))=IF(AK1047378&gt;12,AK1047378-12,AK1047378),".",IF(TEXT(C1047378,"mm")="01",".",1)),"Value is not in date format")</f>
        <v>.</v>
      </c>
      <c r="AZ1047378" s="5" t="str">
        <f aca="false">IF(AND(A1047378=A1047377,C1047378=C1047377)=TRUE(),IF(F1047378=F1047377,".","1"),".")</f>
        <v>.</v>
      </c>
      <c r="BA1047378" s="5" t="str">
        <f aca="false">IF(AND(_xlfn.ISFORMULA(R1047378),_xlfn.ISFORMULA(S1047378),_xlfn.ISFORMULA(T1047378))=TRUE(),".",1)</f>
        <v>.</v>
      </c>
      <c r="BB1047378" s="5" t="str">
        <f aca="false">IF(T1047378&lt;&gt;".",IF(T1047378&gt;S1047378,1,"."),".")</f>
        <v>.</v>
      </c>
      <c r="BC1047378" s="5" t="n">
        <f aca="false">IFERROR(VLOOKUP(B1047378,'[1]Share, Heavy Weapons to Ukraine'!B$1:AA$1048576,COLUMN('[1]Share, Heavy Weapons to Ukraine'!C1047387)-1,0),0)</f>
        <v>1</v>
      </c>
      <c r="BD1047378" s="5" t="n">
        <f aca="false">VLOOKUP(Sheet1!B1047378,'[1]Country Summary (€)'!B$1:F$1048576,COLUMN('[1]Country Summary (€)'!C1047388)-1,FALSE())</f>
        <v>0</v>
      </c>
      <c r="BE1047378" s="5" t="str">
        <f aca="false">IF(AND(AG1047378=1,D1047378="Military",H1047378&lt;&gt;"Not given")=TRUE(),IF(SUMIFS(#REF!,#REF!,A1047378)&gt;0,ABS((SUMIFS(#REF!,#REF!,A1047378)/VLOOKUP("USD",'[1]Exchange Rates'!B$1:C$1048576,2,0)))/S1047378,"."),".")</f>
        <v>.</v>
      </c>
      <c r="BF1047378" s="1" t="str">
        <f aca="false">IF(AND(AG1047378=1,D1047378="Military",H1047378&lt;&gt;"Not given")=TRUE(),IF(SUMIFS(#REF!,#REF!,A1047378)&gt;0,IF((ABS((SUMIFS(#REF!,#REF!,A1047378)/VLOOKUP("USD",'[1]Exchange Rates'!B$1:C$1048576,2,0)))/S1047378)&gt;1,(SUMIFS(#REF!,#REF!,A1047378)-S1047378)/S1047378,(S1047378-SUMIFS(#REF!,#REF!,A1047378))/SUMIFS(#REF!,#REF!,A1047378)),"."),".")</f>
        <v>.</v>
      </c>
      <c r="BG1047378" s="37"/>
      <c r="BH1047378" s="37"/>
      <c r="BI1047378" s="37"/>
      <c r="BJ1047378" s="37"/>
      <c r="BK1047378" s="37"/>
      <c r="BL1047378" s="37"/>
      <c r="BM1047378" s="37"/>
      <c r="BN1047378" s="37"/>
      <c r="BO1047378" s="37"/>
      <c r="BP1047378" s="37"/>
      <c r="BQ1047378" s="37"/>
      <c r="BR1047378" s="37"/>
      <c r="BS1047378" s="37"/>
      <c r="BT1047378" s="37"/>
      <c r="BU1047378" s="37"/>
      <c r="BV1047378" s="37"/>
      <c r="BW1047378" s="37"/>
      <c r="BX1047378" s="37"/>
    </row>
    <row r="1047379" customFormat="false" ht="15.75" hidden="false" customHeight="true" outlineLevel="0" collapsed="false">
      <c r="A1047379" s="37" t="s">
        <v>554</v>
      </c>
      <c r="B1047379" s="37" t="s">
        <v>57</v>
      </c>
      <c r="C1047379" s="92" t="n">
        <v>44981</v>
      </c>
      <c r="D1047379" s="37" t="s">
        <v>105</v>
      </c>
      <c r="E1047379" s="37" t="s">
        <v>370</v>
      </c>
      <c r="F1047379" s="37" t="s">
        <v>570</v>
      </c>
      <c r="G1047379" s="5" t="s">
        <v>61</v>
      </c>
      <c r="H1047379" s="39" t="n">
        <v>2000000000</v>
      </c>
      <c r="I1047379" s="37" t="s">
        <v>574</v>
      </c>
      <c r="J1047379" s="7" t="str">
        <f aca="false">VLOOKUP($I1047379,'[1]Price List, Weapons &amp; Items'!B$1:C$1048576,2,0)</f>
        <v>Aviation and drones</v>
      </c>
      <c r="K1047379" s="7" t="str">
        <f aca="false">IF(I1047379=".",I1047379,VLOOKUP($I1047379,'[1]Price List, Weapons &amp; Items'!B$1:D$1048576,3,0))</f>
        <v>Drone</v>
      </c>
      <c r="L1047379" s="8" t="n">
        <f aca="false">VLOOKUP(I1047379,'[1]Price List, Weapons &amp; Items'!B$1:E$1048576,4,0)</f>
        <v>0</v>
      </c>
      <c r="M1047379" s="9" t="s">
        <v>166</v>
      </c>
      <c r="N1047379" s="9" t="s">
        <v>166</v>
      </c>
      <c r="O1047379" s="9" t="n">
        <f aca="false">VLOOKUP($I1047379,'[1]Price List, Weapons &amp; Items'!B$1:G$1048576,6,0)</f>
        <v>100000</v>
      </c>
      <c r="P1047379" s="6" t="str">
        <f aca="false">IF(TYPE(M1047379)=1,IF(TYPE(O1047379)=1,M1047379*O1047379,"No price"),".")</f>
        <v>.</v>
      </c>
      <c r="Q1047379" s="6" t="str">
        <f aca="false">IF(TYPE(N1047379)=1,IF(TYPE(O1047379)=1,N1047379*O1047379,"No price"),".")</f>
        <v>.</v>
      </c>
      <c r="R1047379" s="6" t="str">
        <f aca="false">IF(AG1047379=1,IF(H1047379&lt;&gt;"Not given",H1047379,IF(TYPE(H1047379)=2,IF(SUMIFS(#REF!,#REF!,A1047379)&gt;0,SUMIFS(#REF!,#REF!,A1047379),"."),"Format error")),"")</f>
        <v/>
      </c>
      <c r="S1047379" s="6" t="str">
        <f aca="false">IF(AND(AG1047379=1,R1047379&lt;&gt;".")=TRUE(),R1047379/VLOOKUP(G1047379,'[1]Exchange Rates'!B$1:C$1048576,2,0),IF(R1047379=".",".",""))</f>
        <v/>
      </c>
      <c r="T1047379" s="6" t="str">
        <f aca="false">IF(AG1047379=1,IF(AI1047379="Value is not given at all",".",IF(AI1047379="Value is given by the source",S1047379,IF(AI1047379="Value is calculated with prices",(IF(SUMIFS(#REF!,#REF!,A1047379)&gt;0,SUMIFS(#REF!,#REF!,A1047379),"."))/VLOOKUP("USD",'[1]Exchange Rates'!B$1:C$1048576,2,0),"Error with coding"))),"")</f>
        <v/>
      </c>
      <c r="U1047379" s="43" t="s">
        <v>63</v>
      </c>
      <c r="V1047379" s="34" t="s">
        <v>571</v>
      </c>
      <c r="W1047379" s="34" t="s">
        <v>108</v>
      </c>
      <c r="X1047379" s="37" t="s">
        <v>62</v>
      </c>
      <c r="Y1047379" s="37" t="s">
        <v>62</v>
      </c>
      <c r="Z1047379" s="43" t="n">
        <v>0</v>
      </c>
      <c r="AA1047379" s="43" t="n">
        <v>1</v>
      </c>
      <c r="AB1047379" s="5" t="n">
        <f aca="false">IF(AND(D1047379="Humanitarian", AE1047379&lt;&gt;"."), 1, 0)</f>
        <v>0</v>
      </c>
      <c r="AC1047379" s="5" t="n">
        <f aca="false">IF(OR(M1047379="undisclosed", M1047379="."), 0, IF(M1047379=N1047379, 1, 0))</f>
        <v>0</v>
      </c>
      <c r="AD1047379" s="5" t="n">
        <v>0</v>
      </c>
      <c r="AE1047379" s="37" t="s">
        <v>62</v>
      </c>
      <c r="AF1047379" s="12" t="str">
        <f aca="false">""</f>
        <v/>
      </c>
      <c r="AG1047379" s="36" t="n">
        <v>0</v>
      </c>
      <c r="AH1047379" s="43" t="s">
        <v>66</v>
      </c>
      <c r="AI1047379" s="43" t="s">
        <v>67</v>
      </c>
      <c r="AJ1047379" s="36" t="n">
        <v>1</v>
      </c>
      <c r="AK1047379" s="43" t="n">
        <v>14</v>
      </c>
      <c r="AL1047379" s="36" t="n">
        <v>0</v>
      </c>
      <c r="AM1047379" s="36" t="n">
        <f aca="false">IF(OR(AN1047379="2022-2023",AN1047379=2022), 1, 0)</f>
        <v>1</v>
      </c>
      <c r="AN1047379" s="36" t="s">
        <v>68</v>
      </c>
      <c r="AO1047379" s="36" t="n">
        <f aca="false">VLOOKUP($I1047379,'[1]Price List, Weapons &amp; Items'!B$1:F$1048576,5,0)</f>
        <v>0</v>
      </c>
      <c r="AP1047379" s="36" t="n">
        <f aca="false">IF(AND(AO1047379=1,M1047379="undisclosed")=TRUE(),1,0)</f>
        <v>0</v>
      </c>
      <c r="AQ1047379" s="36" t="n">
        <f aca="false">IF(AND(AO1047379=1,N1047379="undisclosed")=TRUE(),1,0)</f>
        <v>0</v>
      </c>
      <c r="AR1047379" s="36" t="n">
        <f aca="false">IFERROR(IF(SEARCH("ammuni",I1047379,1)&gt;0,1,0),0)</f>
        <v>0</v>
      </c>
      <c r="AS1047379" s="5" t="str">
        <f aca="false">VLOOKUP($I1047379,'[1]Price List, Weapons &amp; Items'!B$1:L$1048576,COLUMN('[1]Price List, Weapons &amp; Items'!$J$11)-1,0)</f>
        <v>Media reports (incl. social media)</v>
      </c>
      <c r="AT1047379" s="5" t="str">
        <f aca="false">IF(I1047379=".",".",VLOOKUP($I1047379,'[1]Price List, Weapons &amp; Items'!B$1:J$1048576,3,0))</f>
        <v>Drone</v>
      </c>
      <c r="AU1047379" s="13" t="str">
        <f aca="true">IF(AG1047379=1,(OFFSET(I1047379,0,0,COUNTIF(#REF!,A1047379),1)),"")</f>
        <v/>
      </c>
      <c r="AV1047379" s="5" t="str">
        <f aca="false">VLOOKUP($I1047379,'[1]Price List, Weapons &amp; Items'!B$1:L$1048576,COLUMN('[1]Price List, Weapons &amp; Items'!$L$11)-1,0)</f>
        <v>no price, 0 count</v>
      </c>
      <c r="AW1047379" s="5" t="n">
        <f aca="false">IF(U1047379="Yes",1,0)</f>
        <v>1</v>
      </c>
      <c r="AX1047379" s="5" t="n">
        <f aca="false">IF(D1047379="Military",IF(OR(IFERROR(SEARCH("equipment",E1047379,1),0)&gt;0,IFERROR(SEARCH("weapons",E1047379,1),0)&gt;0),1,0),0)</f>
        <v>1</v>
      </c>
      <c r="AY1047379" s="5" t="str">
        <f aca="false">IFERROR(IF(VALUE(TEXT(C1047379,"mm"))=IF(AK1047379&gt;12,AK1047379-12,AK1047379),".",IF(TEXT(C1047379,"mm")="01",".",1)),"Value is not in date format")</f>
        <v>.</v>
      </c>
      <c r="AZ1047379" s="5" t="str">
        <f aca="false">IF(AND(A1047379=A1047378,C1047379=C1047378)=TRUE(),IF(F1047379=F1047378,".","1"),".")</f>
        <v>.</v>
      </c>
      <c r="BA1047379" s="5" t="str">
        <f aca="false">IF(AND(_xlfn.ISFORMULA(R1047379),_xlfn.ISFORMULA(S1047379),_xlfn.ISFORMULA(T1047379))=TRUE(),".",1)</f>
        <v>.</v>
      </c>
      <c r="BB1047379" s="5" t="str">
        <f aca="false">IF(T1047379&lt;&gt;".",IF(T1047379&gt;S1047379,1,"."),".")</f>
        <v>.</v>
      </c>
      <c r="BC1047379" s="5" t="n">
        <f aca="false">IFERROR(VLOOKUP(B1047379,'[1]Share, Heavy Weapons to Ukraine'!B$1:AA$1048576,COLUMN('[1]Share, Heavy Weapons to Ukraine'!C1047388)-1,0),0)</f>
        <v>1</v>
      </c>
      <c r="BD1047379" s="5" t="n">
        <f aca="false">VLOOKUP(Sheet1!B1047379,'[1]Country Summary (€)'!B$1:F$1048576,COLUMN('[1]Country Summary (€)'!C1047389)-1,FALSE())</f>
        <v>0</v>
      </c>
      <c r="BE1047379" s="5" t="str">
        <f aca="false">IF(AND(AG1047379=1,D1047379="Military",H1047379&lt;&gt;"Not given")=TRUE(),IF(SUMIFS(#REF!,#REF!,A1047379)&gt;0,ABS((SUMIFS(#REF!,#REF!,A1047379)/VLOOKUP("USD",'[1]Exchange Rates'!B$1:C$1048576,2,0)))/S1047379,"."),".")</f>
        <v>.</v>
      </c>
      <c r="BF1047379" s="1" t="str">
        <f aca="false">IF(AND(AG1047379=1,D1047379="Military",H1047379&lt;&gt;"Not given")=TRUE(),IF(SUMIFS(#REF!,#REF!,A1047379)&gt;0,IF((ABS((SUMIFS(#REF!,#REF!,A1047379)/VLOOKUP("USD",'[1]Exchange Rates'!B$1:C$1048576,2,0)))/S1047379)&gt;1,(SUMIFS(#REF!,#REF!,A1047379)-S1047379)/S1047379,(S1047379-SUMIFS(#REF!,#REF!,A1047379))/SUMIFS(#REF!,#REF!,A1047379)),"."),".")</f>
        <v>.</v>
      </c>
      <c r="BG1047379" s="37"/>
      <c r="BH1047379" s="37"/>
      <c r="BI1047379" s="37"/>
      <c r="BJ1047379" s="37"/>
      <c r="BK1047379" s="37"/>
      <c r="BL1047379" s="37"/>
      <c r="BM1047379" s="37"/>
      <c r="BN1047379" s="37"/>
      <c r="BO1047379" s="37"/>
      <c r="BP1047379" s="37"/>
      <c r="BQ1047379" s="37"/>
      <c r="BR1047379" s="37"/>
      <c r="BS1047379" s="37"/>
      <c r="BT1047379" s="37"/>
      <c r="BU1047379" s="37"/>
      <c r="BV1047379" s="37"/>
      <c r="BW1047379" s="37"/>
      <c r="BX1047379" s="37"/>
    </row>
    <row r="1047380" customFormat="false" ht="15.75" hidden="false" customHeight="true" outlineLevel="0" collapsed="false">
      <c r="A1047380" s="37" t="s">
        <v>554</v>
      </c>
      <c r="B1047380" s="37" t="s">
        <v>57</v>
      </c>
      <c r="C1047380" s="92" t="n">
        <v>44981</v>
      </c>
      <c r="D1047380" s="37" t="s">
        <v>105</v>
      </c>
      <c r="E1047380" s="37" t="s">
        <v>370</v>
      </c>
      <c r="F1047380" s="37" t="s">
        <v>570</v>
      </c>
      <c r="G1047380" s="5" t="s">
        <v>61</v>
      </c>
      <c r="H1047380" s="39" t="n">
        <v>2000000000</v>
      </c>
      <c r="I1047380" s="37" t="s">
        <v>575</v>
      </c>
      <c r="J1047380" s="7" t="str">
        <f aca="false">VLOOKUP($I1047380,'[1]Price List, Weapons &amp; Items'!B$1:C$1048576,2,0)</f>
        <v>Aviation and drones</v>
      </c>
      <c r="K1047380" s="7" t="str">
        <f aca="false">IF(I1047380=".",I1047380,VLOOKUP($I1047380,'[1]Price List, Weapons &amp; Items'!B$1:D$1048576,3,0))</f>
        <v>Drone</v>
      </c>
      <c r="L1047380" s="8" t="n">
        <f aca="false">VLOOKUP(I1047380,'[1]Price List, Weapons &amp; Items'!B$1:E$1048576,4,0)</f>
        <v>0</v>
      </c>
      <c r="M1047380" s="9" t="s">
        <v>166</v>
      </c>
      <c r="N1047380" s="9" t="s">
        <v>166</v>
      </c>
      <c r="O1047380" s="9" t="n">
        <f aca="false">VLOOKUP($I1047380,'[1]Price List, Weapons &amp; Items'!B$1:G$1048576,6,0)</f>
        <v>8000000</v>
      </c>
      <c r="P1047380" s="6" t="str">
        <f aca="false">IF(TYPE(M1047380)=1,IF(TYPE(O1047380)=1,M1047380*O1047380,"No price"),".")</f>
        <v>.</v>
      </c>
      <c r="Q1047380" s="6" t="str">
        <f aca="false">IF(TYPE(N1047380)=1,IF(TYPE(O1047380)=1,N1047380*O1047380,"No price"),".")</f>
        <v>.</v>
      </c>
      <c r="R1047380" s="6" t="str">
        <f aca="false">IF(AG1047380=1,IF(H1047380&lt;&gt;"Not given",H1047380,IF(TYPE(H1047380)=2,IF(SUMIFS(#REF!,#REF!,A1047380)&gt;0,SUMIFS(#REF!,#REF!,A1047380),"."),"Format error")),"")</f>
        <v/>
      </c>
      <c r="S1047380" s="6" t="str">
        <f aca="false">IF(AND(AG1047380=1,R1047380&lt;&gt;".")=TRUE(),R1047380/VLOOKUP(G1047380,'[1]Exchange Rates'!B$1:C$1048576,2,0),IF(R1047380=".",".",""))</f>
        <v/>
      </c>
      <c r="T1047380" s="6" t="str">
        <f aca="false">IF(AG1047380=1,IF(AI1047380="Value is not given at all",".",IF(AI1047380="Value is given by the source",S1047380,IF(AI1047380="Value is calculated with prices",(IF(SUMIFS(#REF!,#REF!,A1047380)&gt;0,SUMIFS(#REF!,#REF!,A1047380),"."))/VLOOKUP("USD",'[1]Exchange Rates'!B$1:C$1048576,2,0),"Error with coding"))),"")</f>
        <v/>
      </c>
      <c r="U1047380" s="43" t="s">
        <v>63</v>
      </c>
      <c r="V1047380" s="34" t="s">
        <v>571</v>
      </c>
      <c r="W1047380" s="34" t="s">
        <v>108</v>
      </c>
      <c r="X1047380" s="37" t="s">
        <v>62</v>
      </c>
      <c r="Y1047380" s="37" t="s">
        <v>62</v>
      </c>
      <c r="Z1047380" s="43" t="n">
        <v>0</v>
      </c>
      <c r="AA1047380" s="43" t="n">
        <v>1</v>
      </c>
      <c r="AB1047380" s="5" t="n">
        <f aca="false">IF(AND(D1047380="Humanitarian", AE1047380&lt;&gt;"."), 1, 0)</f>
        <v>0</v>
      </c>
      <c r="AC1047380" s="5" t="n">
        <f aca="false">IF(OR(M1047380="undisclosed", M1047380="."), 0, IF(M1047380=N1047380, 1, 0))</f>
        <v>0</v>
      </c>
      <c r="AD1047380" s="5" t="n">
        <v>0</v>
      </c>
      <c r="AE1047380" s="37" t="s">
        <v>62</v>
      </c>
      <c r="AF1047380" s="12" t="str">
        <f aca="false">""</f>
        <v/>
      </c>
      <c r="AG1047380" s="36" t="n">
        <v>0</v>
      </c>
      <c r="AH1047380" s="43" t="s">
        <v>66</v>
      </c>
      <c r="AI1047380" s="43" t="s">
        <v>67</v>
      </c>
      <c r="AJ1047380" s="36" t="n">
        <v>1</v>
      </c>
      <c r="AK1047380" s="43" t="n">
        <v>14</v>
      </c>
      <c r="AL1047380" s="36" t="n">
        <v>0</v>
      </c>
      <c r="AM1047380" s="36" t="n">
        <f aca="false">IF(OR(AN1047380="2022-2023",AN1047380=2022), 1, 0)</f>
        <v>1</v>
      </c>
      <c r="AN1047380" s="36" t="s">
        <v>68</v>
      </c>
      <c r="AO1047380" s="36" t="n">
        <f aca="false">VLOOKUP($I1047380,'[1]Price List, Weapons &amp; Items'!B$1:F$1048576,5,0)</f>
        <v>0</v>
      </c>
      <c r="AP1047380" s="36" t="n">
        <f aca="false">IF(AND(AO1047380=1,M1047380="undisclosed")=TRUE(),1,0)</f>
        <v>0</v>
      </c>
      <c r="AQ1047380" s="36" t="n">
        <f aca="false">IF(AND(AO1047380=1,N1047380="undisclosed")=TRUE(),1,0)</f>
        <v>0</v>
      </c>
      <c r="AR1047380" s="36" t="n">
        <f aca="false">IFERROR(IF(SEARCH("ammuni",I1047380,1)&gt;0,1,0),0)</f>
        <v>0</v>
      </c>
      <c r="AS1047380" s="5" t="str">
        <f aca="false">VLOOKUP($I1047380,'[1]Price List, Weapons &amp; Items'!B$1:L$1048576,COLUMN('[1]Price List, Weapons &amp; Items'!$J$11)-1,0)</f>
        <v>Military media (incl. websites)</v>
      </c>
      <c r="AT1047380" s="5" t="str">
        <f aca="false">IF(I1047380=".",".",VLOOKUP($I1047380,'[1]Price List, Weapons &amp; Items'!B$1:J$1048576,3,0))</f>
        <v>Drone</v>
      </c>
      <c r="AU1047380" s="13" t="str">
        <f aca="true">IF(AG1047380=1,(OFFSET(I1047380,0,0,COUNTIF(#REF!,A1047380),1)),"")</f>
        <v/>
      </c>
      <c r="AV1047380" s="5" t="str">
        <f aca="false">VLOOKUP($I1047380,'[1]Price List, Weapons &amp; Items'!B$1:L$1048576,COLUMN('[1]Price List, Weapons &amp; Items'!$L$11)-1,0)</f>
        <v>no price, 0 count</v>
      </c>
      <c r="AW1047380" s="5" t="n">
        <f aca="false">IF(U1047380="Yes",1,0)</f>
        <v>1</v>
      </c>
      <c r="AX1047380" s="5" t="n">
        <f aca="false">IF(D1047380="Military",IF(OR(IFERROR(SEARCH("equipment",E1047380,1),0)&gt;0,IFERROR(SEARCH("weapons",E1047380,1),0)&gt;0),1,0),0)</f>
        <v>1</v>
      </c>
      <c r="AY1047380" s="5" t="str">
        <f aca="false">IFERROR(IF(VALUE(TEXT(C1047380,"mm"))=IF(AK1047380&gt;12,AK1047380-12,AK1047380),".",IF(TEXT(C1047380,"mm")="01",".",1)),"Value is not in date format")</f>
        <v>.</v>
      </c>
      <c r="AZ1047380" s="5" t="str">
        <f aca="false">IF(AND(A1047380=A1047379,C1047380=C1047379)=TRUE(),IF(F1047380=F1047379,".","1"),".")</f>
        <v>.</v>
      </c>
      <c r="BA1047380" s="5" t="str">
        <f aca="false">IF(AND(_xlfn.ISFORMULA(R1047380),_xlfn.ISFORMULA(S1047380),_xlfn.ISFORMULA(T1047380))=TRUE(),".",1)</f>
        <v>.</v>
      </c>
      <c r="BB1047380" s="5" t="str">
        <f aca="false">IF(T1047380&lt;&gt;".",IF(T1047380&gt;S1047380,1,"."),".")</f>
        <v>.</v>
      </c>
      <c r="BC1047380" s="5" t="n">
        <f aca="false">IFERROR(VLOOKUP(B1047380,'[1]Share, Heavy Weapons to Ukraine'!B$1:AA$1048576,COLUMN('[1]Share, Heavy Weapons to Ukraine'!C1047389)-1,0),0)</f>
        <v>1</v>
      </c>
      <c r="BD1047380" s="5" t="n">
        <f aca="false">VLOOKUP(Sheet1!B1047380,'[1]Country Summary (€)'!B$1:F$1048576,COLUMN('[1]Country Summary (€)'!C1047390)-1,FALSE())</f>
        <v>0</v>
      </c>
      <c r="BE1047380" s="5" t="str">
        <f aca="false">IF(AND(AG1047380=1,D1047380="Military",H1047380&lt;&gt;"Not given")=TRUE(),IF(SUMIFS(#REF!,#REF!,A1047380)&gt;0,ABS((SUMIFS(#REF!,#REF!,A1047380)/VLOOKUP("USD",'[1]Exchange Rates'!B$1:C$1048576,2,0)))/S1047380,"."),".")</f>
        <v>.</v>
      </c>
      <c r="BF1047380" s="1" t="str">
        <f aca="false">IF(AND(AG1047380=1,D1047380="Military",H1047380&lt;&gt;"Not given")=TRUE(),IF(SUMIFS(#REF!,#REF!,A1047380)&gt;0,IF((ABS((SUMIFS(#REF!,#REF!,A1047380)/VLOOKUP("USD",'[1]Exchange Rates'!B$1:C$1048576,2,0)))/S1047380)&gt;1,(SUMIFS(#REF!,#REF!,A1047380)-S1047380)/S1047380,(S1047380-SUMIFS(#REF!,#REF!,A1047380))/SUMIFS(#REF!,#REF!,A1047380)),"."),".")</f>
        <v>.</v>
      </c>
      <c r="BG1047380" s="37"/>
      <c r="BH1047380" s="37"/>
      <c r="BI1047380" s="37"/>
      <c r="BJ1047380" s="37"/>
      <c r="BK1047380" s="37"/>
      <c r="BL1047380" s="37"/>
      <c r="BM1047380" s="37"/>
      <c r="BN1047380" s="37"/>
      <c r="BO1047380" s="37"/>
      <c r="BP1047380" s="37"/>
      <c r="BQ1047380" s="37"/>
      <c r="BR1047380" s="37"/>
      <c r="BS1047380" s="37"/>
      <c r="BT1047380" s="37"/>
      <c r="BU1047380" s="37"/>
      <c r="BV1047380" s="37"/>
      <c r="BW1047380" s="37"/>
      <c r="BX1047380" s="37"/>
    </row>
    <row r="1047381" customFormat="false" ht="15.75" hidden="false" customHeight="true" outlineLevel="0" collapsed="false">
      <c r="A1047381" s="37" t="s">
        <v>554</v>
      </c>
      <c r="B1047381" s="37" t="s">
        <v>57</v>
      </c>
      <c r="C1047381" s="92" t="n">
        <v>44981</v>
      </c>
      <c r="D1047381" s="37" t="s">
        <v>105</v>
      </c>
      <c r="E1047381" s="37" t="s">
        <v>370</v>
      </c>
      <c r="F1047381" s="37" t="s">
        <v>570</v>
      </c>
      <c r="G1047381" s="5" t="s">
        <v>61</v>
      </c>
      <c r="H1047381" s="39" t="n">
        <v>2000000000</v>
      </c>
      <c r="I1047381" s="37" t="s">
        <v>568</v>
      </c>
      <c r="J1047381" s="7" t="str">
        <f aca="false">VLOOKUP($I1047381,'[1]Price List, Weapons &amp; Items'!B$1:C$1048576,2,0)</f>
        <v>Aviation and drones</v>
      </c>
      <c r="K1047381" s="7" t="str">
        <f aca="false">IF(I1047381=".",I1047381,VLOOKUP($I1047381,'[1]Price List, Weapons &amp; Items'!B$1:D$1048576,3,0))</f>
        <v>Drone</v>
      </c>
      <c r="L1047381" s="8" t="n">
        <f aca="false">VLOOKUP(I1047381,'[1]Price List, Weapons &amp; Items'!B$1:E$1048576,4,0)</f>
        <v>0</v>
      </c>
      <c r="M1047381" s="9" t="s">
        <v>166</v>
      </c>
      <c r="N1047381" s="9" t="s">
        <v>166</v>
      </c>
      <c r="O1047381" s="9" t="n">
        <f aca="false">VLOOKUP($I1047381,'[1]Price List, Weapons &amp; Items'!B$1:G$1048576,6,0)</f>
        <v>15000000</v>
      </c>
      <c r="P1047381" s="6" t="str">
        <f aca="false">IF(TYPE(M1047381)=1,IF(TYPE(O1047381)=1,M1047381*O1047381,"No price"),".")</f>
        <v>.</v>
      </c>
      <c r="Q1047381" s="6" t="str">
        <f aca="false">IF(TYPE(N1047381)=1,IF(TYPE(O1047381)=1,N1047381*O1047381,"No price"),".")</f>
        <v>.</v>
      </c>
      <c r="R1047381" s="6" t="str">
        <f aca="false">IF(AG1047381=1,IF(H1047381&lt;&gt;"Not given",H1047381,IF(TYPE(H1047381)=2,IF(SUMIFS(#REF!,#REF!,A1047381)&gt;0,SUMIFS(#REF!,#REF!,A1047381),"."),"Format error")),"")</f>
        <v/>
      </c>
      <c r="S1047381" s="6" t="str">
        <f aca="false">IF(AND(AG1047381=1,R1047381&lt;&gt;".")=TRUE(),R1047381/VLOOKUP(G1047381,'[1]Exchange Rates'!B$1:C$1048576,2,0),IF(R1047381=".",".",""))</f>
        <v/>
      </c>
      <c r="T1047381" s="6" t="str">
        <f aca="false">IF(AG1047381=1,IF(AI1047381="Value is not given at all",".",IF(AI1047381="Value is given by the source",S1047381,IF(AI1047381="Value is calculated with prices",(IF(SUMIFS(#REF!,#REF!,A1047381)&gt;0,SUMIFS(#REF!,#REF!,A1047381),"."))/VLOOKUP("USD",'[1]Exchange Rates'!B$1:C$1048576,2,0),"Error with coding"))),"")</f>
        <v/>
      </c>
      <c r="U1047381" s="43" t="s">
        <v>63</v>
      </c>
      <c r="V1047381" s="34" t="s">
        <v>571</v>
      </c>
      <c r="W1047381" s="34" t="s">
        <v>108</v>
      </c>
      <c r="X1047381" s="37" t="s">
        <v>62</v>
      </c>
      <c r="Y1047381" s="37" t="s">
        <v>62</v>
      </c>
      <c r="Z1047381" s="43" t="n">
        <v>0</v>
      </c>
      <c r="AA1047381" s="43" t="n">
        <v>1</v>
      </c>
      <c r="AB1047381" s="5" t="n">
        <f aca="false">IF(AND(D1047381="Humanitarian", AE1047381&lt;&gt;"."), 1, 0)</f>
        <v>0</v>
      </c>
      <c r="AC1047381" s="5" t="n">
        <f aca="false">IF(OR(M1047381="undisclosed", M1047381="."), 0, IF(M1047381=N1047381, 1, 0))</f>
        <v>0</v>
      </c>
      <c r="AD1047381" s="5" t="n">
        <v>0</v>
      </c>
      <c r="AE1047381" s="37" t="s">
        <v>62</v>
      </c>
      <c r="AF1047381" s="12" t="str">
        <f aca="false">""</f>
        <v/>
      </c>
      <c r="AG1047381" s="36" t="n">
        <v>0</v>
      </c>
      <c r="AH1047381" s="43" t="s">
        <v>66</v>
      </c>
      <c r="AI1047381" s="43" t="s">
        <v>67</v>
      </c>
      <c r="AJ1047381" s="36" t="n">
        <v>1</v>
      </c>
      <c r="AK1047381" s="43" t="n">
        <v>14</v>
      </c>
      <c r="AL1047381" s="36" t="n">
        <v>0</v>
      </c>
      <c r="AM1047381" s="36" t="n">
        <f aca="false">IF(OR(AN1047381="2022-2023",AN1047381=2022), 1, 0)</f>
        <v>1</v>
      </c>
      <c r="AN1047381" s="36" t="s">
        <v>68</v>
      </c>
      <c r="AO1047381" s="36" t="n">
        <f aca="false">VLOOKUP($I1047381,'[1]Price List, Weapons &amp; Items'!B$1:F$1048576,5,0)</f>
        <v>0</v>
      </c>
      <c r="AP1047381" s="36" t="n">
        <f aca="false">IF(AND(AO1047381=1,M1047381="undisclosed")=TRUE(),1,0)</f>
        <v>0</v>
      </c>
      <c r="AQ1047381" s="36" t="n">
        <f aca="false">IF(AND(AO1047381=1,N1047381="undisclosed")=TRUE(),1,0)</f>
        <v>0</v>
      </c>
      <c r="AR1047381" s="36" t="n">
        <f aca="false">IFERROR(IF(SEARCH("ammuni",I1047381,1)&gt;0,1,0),0)</f>
        <v>0</v>
      </c>
      <c r="AS1047381" s="5" t="str">
        <f aca="false">VLOOKUP($I1047381,'[1]Price List, Weapons &amp; Items'!B$1:L$1048576,COLUMN('[1]Price List, Weapons &amp; Items'!$J$11)-1,0)</f>
        <v>Miscellaneous</v>
      </c>
      <c r="AT1047381" s="5" t="str">
        <f aca="false">IF(I1047381=".",".",VLOOKUP($I1047381,'[1]Price List, Weapons &amp; Items'!B$1:J$1048576,3,0))</f>
        <v>Drone</v>
      </c>
      <c r="AU1047381" s="13" t="str">
        <f aca="true">IF(AG1047381=1,(OFFSET(I1047381,0,0,COUNTIF(#REF!,A1047381),1)),"")</f>
        <v/>
      </c>
      <c r="AV1047381" s="5" t="str">
        <f aca="false">VLOOKUP($I1047381,'[1]Price List, Weapons &amp; Items'!B$1:L$1048576,COLUMN('[1]Price List, Weapons &amp; Items'!$L$11)-1,0)</f>
        <v>no price, 0 count</v>
      </c>
      <c r="AW1047381" s="5" t="n">
        <f aca="false">IF(U1047381="Yes",1,0)</f>
        <v>1</v>
      </c>
      <c r="AX1047381" s="5" t="n">
        <f aca="false">IF(D1047381="Military",IF(OR(IFERROR(SEARCH("equipment",E1047381,1),0)&gt;0,IFERROR(SEARCH("weapons",E1047381,1),0)&gt;0),1,0),0)</f>
        <v>1</v>
      </c>
      <c r="AY1047381" s="5" t="str">
        <f aca="false">IFERROR(IF(VALUE(TEXT(C1047381,"mm"))=IF(AK1047381&gt;12,AK1047381-12,AK1047381),".",IF(TEXT(C1047381,"mm")="01",".",1)),"Value is not in date format")</f>
        <v>.</v>
      </c>
      <c r="AZ1047381" s="5" t="str">
        <f aca="false">IF(AND(A1047381=A1047380,C1047381=C1047380)=TRUE(),IF(F1047381=F1047380,".","1"),".")</f>
        <v>.</v>
      </c>
      <c r="BA1047381" s="5" t="str">
        <f aca="false">IF(AND(_xlfn.ISFORMULA(R1047381),_xlfn.ISFORMULA(S1047381),_xlfn.ISFORMULA(T1047381))=TRUE(),".",1)</f>
        <v>.</v>
      </c>
      <c r="BB1047381" s="5" t="str">
        <f aca="false">IF(T1047381&lt;&gt;".",IF(T1047381&gt;S1047381,1,"."),".")</f>
        <v>.</v>
      </c>
      <c r="BC1047381" s="5" t="n">
        <f aca="false">IFERROR(VLOOKUP(B1047381,'[1]Share, Heavy Weapons to Ukraine'!B$1:AA$1048576,COLUMN('[1]Share, Heavy Weapons to Ukraine'!C1047390)-1,0),0)</f>
        <v>1</v>
      </c>
      <c r="BD1047381" s="5" t="n">
        <f aca="false">VLOOKUP(Sheet1!B1047381,'[1]Country Summary (€)'!B$1:F$1048576,COLUMN('[1]Country Summary (€)'!C1047391)-1,FALSE())</f>
        <v>0</v>
      </c>
      <c r="BE1047381" s="5" t="str">
        <f aca="false">IF(AND(AG1047381=1,D1047381="Military",H1047381&lt;&gt;"Not given")=TRUE(),IF(SUMIFS(#REF!,#REF!,A1047381)&gt;0,ABS((SUMIFS(#REF!,#REF!,A1047381)/VLOOKUP("USD",'[1]Exchange Rates'!B$1:C$1048576,2,0)))/S1047381,"."),".")</f>
        <v>.</v>
      </c>
      <c r="BF1047381" s="1" t="str">
        <f aca="false">IF(AND(AG1047381=1,D1047381="Military",H1047381&lt;&gt;"Not given")=TRUE(),IF(SUMIFS(#REF!,#REF!,A1047381)&gt;0,IF((ABS((SUMIFS(#REF!,#REF!,A1047381)/VLOOKUP("USD",'[1]Exchange Rates'!B$1:C$1048576,2,0)))/S1047381)&gt;1,(SUMIFS(#REF!,#REF!,A1047381)-S1047381)/S1047381,(S1047381-SUMIFS(#REF!,#REF!,A1047381))/SUMIFS(#REF!,#REF!,A1047381)),"."),".")</f>
        <v>.</v>
      </c>
      <c r="BG1047381" s="37"/>
      <c r="BH1047381" s="37"/>
      <c r="BI1047381" s="37"/>
      <c r="BJ1047381" s="37"/>
      <c r="BK1047381" s="37"/>
      <c r="BL1047381" s="37"/>
      <c r="BM1047381" s="37"/>
      <c r="BN1047381" s="37"/>
      <c r="BO1047381" s="37"/>
      <c r="BP1047381" s="37"/>
      <c r="BQ1047381" s="37"/>
      <c r="BR1047381" s="37"/>
      <c r="BS1047381" s="37"/>
      <c r="BT1047381" s="37"/>
      <c r="BU1047381" s="37"/>
      <c r="BV1047381" s="37"/>
      <c r="BW1047381" s="37"/>
      <c r="BX1047381" s="37"/>
    </row>
    <row r="1047382" customFormat="false" ht="15.75" hidden="false" customHeight="true" outlineLevel="0" collapsed="false">
      <c r="A1047382" s="37" t="s">
        <v>554</v>
      </c>
      <c r="B1047382" s="37" t="s">
        <v>57</v>
      </c>
      <c r="C1047382" s="92" t="n">
        <v>44981</v>
      </c>
      <c r="D1047382" s="37" t="s">
        <v>105</v>
      </c>
      <c r="E1047382" s="37" t="s">
        <v>370</v>
      </c>
      <c r="F1047382" s="37" t="s">
        <v>570</v>
      </c>
      <c r="G1047382" s="5" t="s">
        <v>61</v>
      </c>
      <c r="H1047382" s="39" t="n">
        <v>2000000000</v>
      </c>
      <c r="I1047382" s="37" t="s">
        <v>576</v>
      </c>
      <c r="J1047382" s="7" t="str">
        <f aca="false">VLOOKUP($I1047382,'[1]Price List, Weapons &amp; Items'!B$1:C$1048576,2,0)</f>
        <v>Military equipment</v>
      </c>
      <c r="K1047382" s="7" t="str">
        <f aca="false">IF(I1047382=".",I1047382,VLOOKUP($I1047382,'[1]Price List, Weapons &amp; Items'!B$1:D$1048576,3,0))</f>
        <v>Military equipment</v>
      </c>
      <c r="L1047382" s="8" t="n">
        <f aca="false">VLOOKUP(I1047382,'[1]Price List, Weapons &amp; Items'!B$1:E$1048576,4,0)</f>
        <v>0</v>
      </c>
      <c r="M1047382" s="9" t="s">
        <v>166</v>
      </c>
      <c r="N1047382" s="9" t="s">
        <v>166</v>
      </c>
      <c r="O1047382" s="9" t="str">
        <f aca="false">VLOOKUP($I1047382,'[1]Price List, Weapons &amp; Items'!B$1:G$1048576,6,0)</f>
        <v>.</v>
      </c>
      <c r="P1047382" s="6" t="str">
        <f aca="false">IF(TYPE(M1047382)=1,IF(TYPE(O1047382)=1,M1047382*O1047382,"No price"),".")</f>
        <v>.</v>
      </c>
      <c r="Q1047382" s="6" t="str">
        <f aca="false">IF(TYPE(N1047382)=1,IF(TYPE(O1047382)=1,N1047382*O1047382,"No price"),".")</f>
        <v>.</v>
      </c>
      <c r="R1047382" s="6" t="str">
        <f aca="false">IF(AG1047382=1,IF(H1047382&lt;&gt;"Not given",H1047382,IF(TYPE(H1047382)=2,IF(SUMIFS(#REF!,#REF!,A1047382)&gt;0,SUMIFS(#REF!,#REF!,A1047382),"."),"Format error")),"")</f>
        <v/>
      </c>
      <c r="S1047382" s="6" t="str">
        <f aca="false">IF(AND(AG1047382=1,R1047382&lt;&gt;".")=TRUE(),R1047382/VLOOKUP(G1047382,'[1]Exchange Rates'!B$1:C$1048576,2,0),IF(R1047382=".",".",""))</f>
        <v/>
      </c>
      <c r="T1047382" s="6" t="str">
        <f aca="false">IF(AG1047382=1,IF(AI1047382="Value is not given at all",".",IF(AI1047382="Value is given by the source",S1047382,IF(AI1047382="Value is calculated with prices",(IF(SUMIFS(#REF!,#REF!,A1047382)&gt;0,SUMIFS(#REF!,#REF!,A1047382),"."))/VLOOKUP("USD",'[1]Exchange Rates'!B$1:C$1048576,2,0),"Error with coding"))),"")</f>
        <v/>
      </c>
      <c r="U1047382" s="43" t="s">
        <v>63</v>
      </c>
      <c r="V1047382" s="34" t="s">
        <v>571</v>
      </c>
      <c r="W1047382" s="34" t="s">
        <v>108</v>
      </c>
      <c r="X1047382" s="37" t="s">
        <v>62</v>
      </c>
      <c r="Y1047382" s="37" t="s">
        <v>62</v>
      </c>
      <c r="Z1047382" s="43" t="n">
        <v>0</v>
      </c>
      <c r="AA1047382" s="43" t="n">
        <v>1</v>
      </c>
      <c r="AB1047382" s="5" t="n">
        <f aca="false">IF(AND(D1047382="Humanitarian", AE1047382&lt;&gt;"."), 1, 0)</f>
        <v>0</v>
      </c>
      <c r="AC1047382" s="5" t="n">
        <f aca="false">IF(OR(M1047382="undisclosed", M1047382="."), 0, IF(M1047382=N1047382, 1, 0))</f>
        <v>0</v>
      </c>
      <c r="AD1047382" s="5" t="n">
        <v>0</v>
      </c>
      <c r="AE1047382" s="37" t="s">
        <v>62</v>
      </c>
      <c r="AF1047382" s="12" t="str">
        <f aca="false">""</f>
        <v/>
      </c>
      <c r="AG1047382" s="36" t="n">
        <v>0</v>
      </c>
      <c r="AH1047382" s="43" t="s">
        <v>66</v>
      </c>
      <c r="AI1047382" s="43" t="s">
        <v>67</v>
      </c>
      <c r="AJ1047382" s="36" t="n">
        <v>1</v>
      </c>
      <c r="AK1047382" s="43" t="n">
        <v>14</v>
      </c>
      <c r="AL1047382" s="36" t="n">
        <v>0</v>
      </c>
      <c r="AM1047382" s="36" t="n">
        <f aca="false">IF(OR(AN1047382="2022-2023",AN1047382=2022), 1, 0)</f>
        <v>1</v>
      </c>
      <c r="AN1047382" s="36" t="s">
        <v>68</v>
      </c>
      <c r="AO1047382" s="36" t="n">
        <f aca="false">VLOOKUP($I1047382,'[1]Price List, Weapons &amp; Items'!B$1:F$1048576,5,0)</f>
        <v>0</v>
      </c>
      <c r="AP1047382" s="36" t="n">
        <f aca="false">IF(AND(AO1047382=1,M1047382="undisclosed")=TRUE(),1,0)</f>
        <v>0</v>
      </c>
      <c r="AQ1047382" s="36" t="n">
        <f aca="false">IF(AND(AO1047382=1,N1047382="undisclosed")=TRUE(),1,0)</f>
        <v>0</v>
      </c>
      <c r="AR1047382" s="36" t="n">
        <f aca="false">IFERROR(IF(SEARCH("ammuni",I1047382,1)&gt;0,1,0),0)</f>
        <v>0</v>
      </c>
      <c r="AS1047382" s="5" t="str">
        <f aca="false">VLOOKUP($I1047382,'[1]Price List, Weapons &amp; Items'!B$1:L$1048576,COLUMN('[1]Price List, Weapons &amp; Items'!$J$11)-1,0)</f>
        <v>.</v>
      </c>
      <c r="AT1047382" s="5" t="str">
        <f aca="false">IF(I1047382=".",".",VLOOKUP($I1047382,'[1]Price List, Weapons &amp; Items'!B$1:J$1048576,3,0))</f>
        <v>Military equipment</v>
      </c>
      <c r="AU1047382" s="13" t="str">
        <f aca="true">IF(AG1047382=1,(OFFSET(I1047382,0,0,COUNTIF(#REF!,A1047382),1)),"")</f>
        <v/>
      </c>
      <c r="AV1047382" s="5" t="n">
        <f aca="false">VLOOKUP($I1047382,'[1]Price List, Weapons &amp; Items'!B$1:L$1048576,COLUMN('[1]Price List, Weapons &amp; Items'!$L$11)-1,0)</f>
        <v>0</v>
      </c>
      <c r="AW1047382" s="5" t="n">
        <f aca="false">IF(U1047382="Yes",1,0)</f>
        <v>1</v>
      </c>
      <c r="AX1047382" s="5" t="n">
        <f aca="false">IF(D1047382="Military",IF(OR(IFERROR(SEARCH("equipment",E1047382,1),0)&gt;0,IFERROR(SEARCH("weapons",E1047382,1),0)&gt;0),1,0),0)</f>
        <v>1</v>
      </c>
      <c r="AY1047382" s="5" t="str">
        <f aca="false">IFERROR(IF(VALUE(TEXT(C1047382,"mm"))=IF(AK1047382&gt;12,AK1047382-12,AK1047382),".",IF(TEXT(C1047382,"mm")="01",".",1)),"Value is not in date format")</f>
        <v>.</v>
      </c>
      <c r="AZ1047382" s="5" t="str">
        <f aca="false">IF(AND(A1047382=A1047381,C1047382=C1047381)=TRUE(),IF(F1047382=F1047381,".","1"),".")</f>
        <v>.</v>
      </c>
      <c r="BA1047382" s="5" t="str">
        <f aca="false">IF(AND(_xlfn.ISFORMULA(R1047382),_xlfn.ISFORMULA(S1047382),_xlfn.ISFORMULA(T1047382))=TRUE(),".",1)</f>
        <v>.</v>
      </c>
      <c r="BB1047382" s="5" t="str">
        <f aca="false">IF(T1047382&lt;&gt;".",IF(T1047382&gt;S1047382,1,"."),".")</f>
        <v>.</v>
      </c>
      <c r="BC1047382" s="5" t="n">
        <f aca="false">IFERROR(VLOOKUP(B1047382,'[1]Share, Heavy Weapons to Ukraine'!B$1:AA$1048576,COLUMN('[1]Share, Heavy Weapons to Ukraine'!C1047391)-1,0),0)</f>
        <v>1</v>
      </c>
      <c r="BD1047382" s="5" t="n">
        <f aca="false">VLOOKUP(Sheet1!B1047382,'[1]Country Summary (€)'!B$1:F$1048576,COLUMN('[1]Country Summary (€)'!C1047392)-1,FALSE())</f>
        <v>0</v>
      </c>
      <c r="BE1047382" s="5" t="str">
        <f aca="false">IF(AND(AG1047382=1,D1047382="Military",H1047382&lt;&gt;"Not given")=TRUE(),IF(SUMIFS(#REF!,#REF!,A1047382)&gt;0,ABS((SUMIFS(#REF!,#REF!,A1047382)/VLOOKUP("USD",'[1]Exchange Rates'!B$1:C$1048576,2,0)))/S1047382,"."),".")</f>
        <v>.</v>
      </c>
      <c r="BF1047382" s="1" t="str">
        <f aca="false">IF(AND(AG1047382=1,D1047382="Military",H1047382&lt;&gt;"Not given")=TRUE(),IF(SUMIFS(#REF!,#REF!,A1047382)&gt;0,IF((ABS((SUMIFS(#REF!,#REF!,A1047382)/VLOOKUP("USD",'[1]Exchange Rates'!B$1:C$1048576,2,0)))/S1047382)&gt;1,(SUMIFS(#REF!,#REF!,A1047382)-S1047382)/S1047382,(S1047382-SUMIFS(#REF!,#REF!,A1047382))/SUMIFS(#REF!,#REF!,A1047382)),"."),".")</f>
        <v>.</v>
      </c>
      <c r="BG1047382" s="37"/>
      <c r="BH1047382" s="37"/>
      <c r="BI1047382" s="37"/>
      <c r="BJ1047382" s="37"/>
      <c r="BK1047382" s="37"/>
      <c r="BL1047382" s="37"/>
      <c r="BM1047382" s="37"/>
      <c r="BN1047382" s="37"/>
      <c r="BO1047382" s="37"/>
      <c r="BP1047382" s="37"/>
      <c r="BQ1047382" s="37"/>
      <c r="BR1047382" s="37"/>
      <c r="BS1047382" s="37"/>
      <c r="BT1047382" s="37"/>
      <c r="BU1047382" s="37"/>
      <c r="BV1047382" s="37"/>
      <c r="BW1047382" s="37"/>
      <c r="BX1047382" s="37"/>
    </row>
    <row r="1047383" customFormat="false" ht="15.75" hidden="false" customHeight="true" outlineLevel="0" collapsed="false">
      <c r="A1047383" s="37" t="s">
        <v>554</v>
      </c>
      <c r="B1047383" s="37" t="s">
        <v>57</v>
      </c>
      <c r="C1047383" s="92" t="n">
        <v>44981</v>
      </c>
      <c r="D1047383" s="37" t="s">
        <v>105</v>
      </c>
      <c r="E1047383" s="37" t="s">
        <v>370</v>
      </c>
      <c r="F1047383" s="37" t="s">
        <v>570</v>
      </c>
      <c r="G1047383" s="5" t="s">
        <v>61</v>
      </c>
      <c r="H1047383" s="39" t="n">
        <v>2000000000</v>
      </c>
      <c r="I1047383" s="37" t="s">
        <v>577</v>
      </c>
      <c r="J1047383" s="7" t="str">
        <f aca="false">VLOOKUP($I1047383,'[1]Price List, Weapons &amp; Items'!B$1:C$1048576,2,0)</f>
        <v>Military equipment</v>
      </c>
      <c r="K1047383" s="7" t="str">
        <f aca="false">IF(I1047383=".",I1047383,VLOOKUP($I1047383,'[1]Price List, Weapons &amp; Items'!B$1:D$1048576,3,0))</f>
        <v>Military equipment</v>
      </c>
      <c r="L1047383" s="8" t="n">
        <f aca="false">VLOOKUP(I1047383,'[1]Price List, Weapons &amp; Items'!B$1:E$1048576,4,0)</f>
        <v>0</v>
      </c>
      <c r="M1047383" s="9" t="s">
        <v>166</v>
      </c>
      <c r="N1047383" s="9" t="s">
        <v>166</v>
      </c>
      <c r="O1047383" s="9" t="str">
        <f aca="false">VLOOKUP($I1047383,'[1]Price List, Weapons &amp; Items'!B$1:G$1048576,6,0)</f>
        <v>.</v>
      </c>
      <c r="P1047383" s="6" t="str">
        <f aca="false">IF(TYPE(M1047383)=1,IF(TYPE(O1047383)=1,M1047383*O1047383,"No price"),".")</f>
        <v>.</v>
      </c>
      <c r="Q1047383" s="6" t="str">
        <f aca="false">IF(TYPE(N1047383)=1,IF(TYPE(O1047383)=1,N1047383*O1047383,"No price"),".")</f>
        <v>.</v>
      </c>
      <c r="R1047383" s="6" t="str">
        <f aca="false">IF(AG1047383=1,IF(H1047383&lt;&gt;"Not given",H1047383,IF(TYPE(H1047383)=2,IF(SUMIFS(#REF!,#REF!,A1047383)&gt;0,SUMIFS(#REF!,#REF!,A1047383),"."),"Format error")),"")</f>
        <v/>
      </c>
      <c r="S1047383" s="6" t="str">
        <f aca="false">IF(AND(AG1047383=1,R1047383&lt;&gt;".")=TRUE(),R1047383/VLOOKUP(G1047383,'[1]Exchange Rates'!B$1:C$1048576,2,0),IF(R1047383=".",".",""))</f>
        <v/>
      </c>
      <c r="T1047383" s="6" t="str">
        <f aca="false">IF(AG1047383=1,IF(AI1047383="Value is not given at all",".",IF(AI1047383="Value is given by the source",S1047383,IF(AI1047383="Value is calculated with prices",(IF(SUMIFS(#REF!,#REF!,A1047383)&gt;0,SUMIFS(#REF!,#REF!,A1047383),"."))/VLOOKUP("USD",'[1]Exchange Rates'!B$1:C$1048576,2,0),"Error with coding"))),"")</f>
        <v/>
      </c>
      <c r="U1047383" s="43" t="s">
        <v>63</v>
      </c>
      <c r="V1047383" s="34" t="s">
        <v>571</v>
      </c>
      <c r="W1047383" s="34" t="s">
        <v>108</v>
      </c>
      <c r="X1047383" s="37" t="s">
        <v>62</v>
      </c>
      <c r="Y1047383" s="37" t="s">
        <v>62</v>
      </c>
      <c r="Z1047383" s="43" t="n">
        <v>0</v>
      </c>
      <c r="AA1047383" s="43" t="n">
        <v>1</v>
      </c>
      <c r="AB1047383" s="5" t="n">
        <f aca="false">IF(AND(D1047383="Humanitarian", AE1047383&lt;&gt;"."), 1, 0)</f>
        <v>0</v>
      </c>
      <c r="AC1047383" s="5" t="n">
        <f aca="false">IF(OR(M1047383="undisclosed", M1047383="."), 0, IF(M1047383=N1047383, 1, 0))</f>
        <v>0</v>
      </c>
      <c r="AD1047383" s="5" t="n">
        <v>0</v>
      </c>
      <c r="AE1047383" s="37" t="s">
        <v>62</v>
      </c>
      <c r="AF1047383" s="12" t="str">
        <f aca="false">""</f>
        <v/>
      </c>
      <c r="AG1047383" s="36" t="n">
        <v>0</v>
      </c>
      <c r="AH1047383" s="43" t="s">
        <v>66</v>
      </c>
      <c r="AI1047383" s="43" t="s">
        <v>67</v>
      </c>
      <c r="AJ1047383" s="36" t="n">
        <v>1</v>
      </c>
      <c r="AK1047383" s="43" t="n">
        <v>14</v>
      </c>
      <c r="AL1047383" s="36" t="n">
        <v>0</v>
      </c>
      <c r="AM1047383" s="36" t="n">
        <f aca="false">IF(OR(AN1047383="2022-2023",AN1047383=2022), 1, 0)</f>
        <v>1</v>
      </c>
      <c r="AN1047383" s="36" t="s">
        <v>68</v>
      </c>
      <c r="AO1047383" s="36" t="n">
        <f aca="false">VLOOKUP($I1047383,'[1]Price List, Weapons &amp; Items'!B$1:F$1048576,5,0)</f>
        <v>0</v>
      </c>
      <c r="AP1047383" s="36" t="n">
        <f aca="false">IF(AND(AO1047383=1,M1047383="undisclosed")=TRUE(),1,0)</f>
        <v>0</v>
      </c>
      <c r="AQ1047383" s="36" t="n">
        <f aca="false">IF(AND(AO1047383=1,N1047383="undisclosed")=TRUE(),1,0)</f>
        <v>0</v>
      </c>
      <c r="AR1047383" s="36" t="n">
        <f aca="false">IFERROR(IF(SEARCH("ammuni",I1047383,1)&gt;0,1,0),0)</f>
        <v>0</v>
      </c>
      <c r="AS1047383" s="5" t="str">
        <f aca="false">VLOOKUP($I1047383,'[1]Price List, Weapons &amp; Items'!B$1:L$1048576,COLUMN('[1]Price List, Weapons &amp; Items'!$J$11)-1,0)</f>
        <v>.</v>
      </c>
      <c r="AT1047383" s="5" t="str">
        <f aca="false">IF(I1047383=".",".",VLOOKUP($I1047383,'[1]Price List, Weapons &amp; Items'!B$1:J$1048576,3,0))</f>
        <v>Military equipment</v>
      </c>
      <c r="AU1047383" s="13" t="str">
        <f aca="true">IF(AG1047383=1,(OFFSET(I1047383,0,0,COUNTIF(#REF!,A1047383),1)),"")</f>
        <v/>
      </c>
      <c r="AV1047383" s="5" t="str">
        <f aca="false">VLOOKUP($I1047383,'[1]Price List, Weapons &amp; Items'!B$1:L$1048576,COLUMN('[1]Price List, Weapons &amp; Items'!$L$11)-1,0)</f>
        <v>no price, 0 count</v>
      </c>
      <c r="AW1047383" s="5" t="n">
        <f aca="false">IF(U1047383="Yes",1,0)</f>
        <v>1</v>
      </c>
      <c r="AX1047383" s="5" t="n">
        <f aca="false">IF(D1047383="Military",IF(OR(IFERROR(SEARCH("equipment",E1047383,1),0)&gt;0,IFERROR(SEARCH("weapons",E1047383,1),0)&gt;0),1,0),0)</f>
        <v>1</v>
      </c>
      <c r="AY1047383" s="5" t="str">
        <f aca="false">IFERROR(IF(VALUE(TEXT(C1047383,"mm"))=IF(AK1047383&gt;12,AK1047383-12,AK1047383),".",IF(TEXT(C1047383,"mm")="01",".",1)),"Value is not in date format")</f>
        <v>.</v>
      </c>
      <c r="AZ1047383" s="5" t="str">
        <f aca="false">IF(AND(A1047383=A1047382,C1047383=C1047382)=TRUE(),IF(F1047383=F1047382,".","1"),".")</f>
        <v>.</v>
      </c>
      <c r="BA1047383" s="5" t="str">
        <f aca="false">IF(AND(_xlfn.ISFORMULA(R1047383),_xlfn.ISFORMULA(S1047383),_xlfn.ISFORMULA(T1047383))=TRUE(),".",1)</f>
        <v>.</v>
      </c>
      <c r="BB1047383" s="5" t="str">
        <f aca="false">IF(T1047383&lt;&gt;".",IF(T1047383&gt;S1047383,1,"."),".")</f>
        <v>.</v>
      </c>
      <c r="BC1047383" s="5" t="n">
        <f aca="false">IFERROR(VLOOKUP(B1047383,'[1]Share, Heavy Weapons to Ukraine'!B$1:AA$1048576,COLUMN('[1]Share, Heavy Weapons to Ukraine'!C1047392)-1,0),0)</f>
        <v>1</v>
      </c>
      <c r="BD1047383" s="5" t="n">
        <f aca="false">VLOOKUP(Sheet1!B1047383,'[1]Country Summary (€)'!B$1:F$1048576,COLUMN('[1]Country Summary (€)'!C1047393)-1,FALSE())</f>
        <v>0</v>
      </c>
      <c r="BE1047383" s="5" t="str">
        <f aca="false">IF(AND(AG1047383=1,D1047383="Military",H1047383&lt;&gt;"Not given")=TRUE(),IF(SUMIFS(#REF!,#REF!,A1047383)&gt;0,ABS((SUMIFS(#REF!,#REF!,A1047383)/VLOOKUP("USD",'[1]Exchange Rates'!B$1:C$1048576,2,0)))/S1047383,"."),".")</f>
        <v>.</v>
      </c>
      <c r="BF1047383" s="1" t="str">
        <f aca="false">IF(AND(AG1047383=1,D1047383="Military",H1047383&lt;&gt;"Not given")=TRUE(),IF(SUMIFS(#REF!,#REF!,A1047383)&gt;0,IF((ABS((SUMIFS(#REF!,#REF!,A1047383)/VLOOKUP("USD",'[1]Exchange Rates'!B$1:C$1048576,2,0)))/S1047383)&gt;1,(SUMIFS(#REF!,#REF!,A1047383)-S1047383)/S1047383,(S1047383-SUMIFS(#REF!,#REF!,A1047383))/SUMIFS(#REF!,#REF!,A1047383)),"."),".")</f>
        <v>.</v>
      </c>
      <c r="BG1047383" s="37"/>
      <c r="BH1047383" s="37"/>
      <c r="BI1047383" s="37"/>
      <c r="BJ1047383" s="37"/>
      <c r="BK1047383" s="37"/>
      <c r="BL1047383" s="37"/>
      <c r="BM1047383" s="37"/>
      <c r="BN1047383" s="37"/>
      <c r="BO1047383" s="37"/>
      <c r="BP1047383" s="37"/>
      <c r="BQ1047383" s="37"/>
      <c r="BR1047383" s="37"/>
      <c r="BS1047383" s="37"/>
      <c r="BT1047383" s="37"/>
      <c r="BU1047383" s="37"/>
      <c r="BV1047383" s="37"/>
      <c r="BW1047383" s="37"/>
      <c r="BX1047383" s="37"/>
    </row>
    <row r="1047384" customFormat="false" ht="16.5" hidden="false" customHeight="true" outlineLevel="0" collapsed="false">
      <c r="A1047384" s="37" t="s">
        <v>554</v>
      </c>
      <c r="B1047384" s="37" t="s">
        <v>57</v>
      </c>
      <c r="C1047384" s="92" t="n">
        <v>45020</v>
      </c>
      <c r="D1047384" s="37" t="s">
        <v>105</v>
      </c>
      <c r="E1047384" s="37" t="s">
        <v>370</v>
      </c>
      <c r="F1047384" s="37" t="s">
        <v>578</v>
      </c>
      <c r="G1047384" s="5" t="s">
        <v>61</v>
      </c>
      <c r="H1047384" s="39" t="n">
        <v>2100000000</v>
      </c>
      <c r="I1047384" s="37" t="s">
        <v>282</v>
      </c>
      <c r="J1047384" s="7" t="str">
        <f aca="false">VLOOKUP($I1047384,'[1]Price List, Weapons &amp; Items'!B$1:C$1048576,2,0)</f>
        <v>Ammunition for Heavy Weapon</v>
      </c>
      <c r="K1047384" s="7" t="str">
        <f aca="false">IF(I1047384=".",I1047384,VLOOKUP($I1047384,'[1]Price List, Weapons &amp; Items'!B$1:D$1048576,3,0))</f>
        <v>Missile</v>
      </c>
      <c r="L1047384" s="8" t="n">
        <f aca="false">VLOOKUP(I1047384,'[1]Price List, Weapons &amp; Items'!B$1:E$1048576,4,0)</f>
        <v>0</v>
      </c>
      <c r="M1047384" s="9" t="s">
        <v>166</v>
      </c>
      <c r="N1047384" s="9" t="s">
        <v>166</v>
      </c>
      <c r="O1047384" s="9" t="n">
        <f aca="false">VLOOKUP($I1047384,'[1]Price List, Weapons &amp; Items'!B$1:G$1048576,6,0)</f>
        <v>1090000</v>
      </c>
      <c r="P1047384" s="6" t="str">
        <f aca="false">IF(TYPE(M1047384)=1,IF(TYPE(O1047384)=1,M1047384*O1047384,"No price"),".")</f>
        <v>.</v>
      </c>
      <c r="Q1047384" s="6" t="str">
        <f aca="false">IF(TYPE(N1047384)=1,IF(TYPE(O1047384)=1,N1047384*O1047384,"No price"),".")</f>
        <v>.</v>
      </c>
      <c r="R1047384" s="6" t="str">
        <f aca="false">IF(AG1047384=1,IF(H1047384&lt;&gt;"Not given",H1047384,IF(TYPE(H1047384)=2,IF(SUMIFS(#REF!,#REF!,A1047384)&gt;0,SUMIFS(#REF!,#REF!,A1047384),"."),"Format error")),"")</f>
        <v/>
      </c>
      <c r="S1047384" s="6" t="str">
        <f aca="false">IF(AND(AG1047384=1,R1047384&lt;&gt;".")=TRUE(),R1047384/VLOOKUP(G1047384,'[1]Exchange Rates'!B$1:C$1048576,2,0),IF(R1047384=".",".",""))</f>
        <v/>
      </c>
      <c r="T1047384" s="6" t="str">
        <f aca="false">IF(AG1047384=1,IF(AI1047384="Value is not given at all",".",IF(AI1047384="Value is given by the source",S1047384,IF(AI1047384="Value is calculated with prices",(IF(SUMIFS(#REF!,#REF!,A1047384)&gt;0,SUMIFS(#REF!,#REF!,A1047384),"."))/VLOOKUP("USD",'[1]Exchange Rates'!B$1:C$1048576,2,0),"Error with coding"))),"")</f>
        <v/>
      </c>
      <c r="U1047384" s="43" t="s">
        <v>63</v>
      </c>
      <c r="V1047384" s="34" t="s">
        <v>521</v>
      </c>
      <c r="W1047384" s="34" t="s">
        <v>513</v>
      </c>
      <c r="X1047384" s="37" t="s">
        <v>62</v>
      </c>
      <c r="Y1047384" s="37" t="s">
        <v>62</v>
      </c>
      <c r="Z1047384" s="43" t="n">
        <v>0</v>
      </c>
      <c r="AA1047384" s="43" t="n">
        <v>0</v>
      </c>
      <c r="AB1047384" s="5" t="n">
        <f aca="false">IF(AND(D1047384="Humanitarian", AE1047384&lt;&gt;"."), 1, 0)</f>
        <v>0</v>
      </c>
      <c r="AC1047384" s="5" t="n">
        <f aca="false">IF(OR(M1047384="undisclosed", M1047384="."), 0, IF(M1047384=N1047384, 1, 0))</f>
        <v>0</v>
      </c>
      <c r="AD1047384" s="5" t="n">
        <v>0</v>
      </c>
      <c r="AE1047384" s="37" t="s">
        <v>62</v>
      </c>
      <c r="AF1047384" s="12" t="str">
        <f aca="false">""</f>
        <v/>
      </c>
      <c r="AG1047384" s="36" t="n">
        <v>0</v>
      </c>
      <c r="AH1047384" s="43" t="s">
        <v>66</v>
      </c>
      <c r="AI1047384" s="43" t="s">
        <v>67</v>
      </c>
      <c r="AJ1047384" s="36" t="n">
        <v>1</v>
      </c>
      <c r="AK1047384" s="43" t="n">
        <v>16</v>
      </c>
      <c r="AL1047384" s="36" t="n">
        <v>0</v>
      </c>
      <c r="AM1047384" s="36" t="n">
        <f aca="false">IF(OR(AN1047384="2022-2023",AN1047384=2022), 1, 0)</f>
        <v>1</v>
      </c>
      <c r="AN1047384" s="36" t="s">
        <v>68</v>
      </c>
      <c r="AO1047384" s="36" t="n">
        <f aca="false">VLOOKUP($I1047384,'[1]Price List, Weapons &amp; Items'!B$1:F$1048576,5,0)</f>
        <v>0</v>
      </c>
      <c r="AP1047384" s="36" t="n">
        <f aca="false">IF(AND(AO1047384=1,M1047384="undisclosed")=TRUE(),1,0)</f>
        <v>0</v>
      </c>
      <c r="AQ1047384" s="36" t="n">
        <f aca="false">IF(AND(AO1047384=1,N1047384="undisclosed")=TRUE(),1,0)</f>
        <v>0</v>
      </c>
      <c r="AR1047384" s="36" t="n">
        <f aca="false">IFERROR(IF(SEARCH("ammuni",I1047384,1)&gt;0,1,0),0)</f>
        <v>0</v>
      </c>
      <c r="AS1047384" s="5" t="str">
        <f aca="false">VLOOKUP($I1047384,'[1]Price List, Weapons &amp; Items'!B$1:L$1048576,COLUMN('[1]Price List, Weapons &amp; Items'!$J$11)-1,0)</f>
        <v>Miscellaneous</v>
      </c>
      <c r="AT1047384" s="5" t="str">
        <f aca="false">IF(I1047384=".",".",VLOOKUP($I1047384,'[1]Price List, Weapons &amp; Items'!B$1:J$1048576,3,0))</f>
        <v>Missile</v>
      </c>
      <c r="AU1047384" s="13" t="str">
        <f aca="true">IF(AG1047384=1,(OFFSET(I1047384,0,0,COUNTIF(#REF!,A1047384),1)),"")</f>
        <v/>
      </c>
      <c r="AV1047384" s="5" t="str">
        <f aca="false">VLOOKUP($I1047384,'[1]Price List, Weapons &amp; Items'!B$1:L$1048576,COLUMN('[1]Price List, Weapons &amp; Items'!$L$11)-1,0)</f>
        <v>no price, 0 count</v>
      </c>
      <c r="AW1047384" s="5" t="n">
        <f aca="false">IF(U1047384="Yes",1,0)</f>
        <v>1</v>
      </c>
      <c r="AX1047384" s="5" t="n">
        <f aca="false">IF(D1047384="Military",IF(OR(IFERROR(SEARCH("equipment",E1047384,1),0)&gt;0,IFERROR(SEARCH("weapons",E1047384,1),0)&gt;0),1,0),0)</f>
        <v>1</v>
      </c>
      <c r="AY1047384" s="5" t="str">
        <f aca="false">IFERROR(IF(VALUE(TEXT(C1047384,"mm"))=IF(AK1047384&gt;12,AK1047384-12,AK1047384),".",IF(TEXT(C1047384,"mm")="01",".",1)),"Value is not in date format")</f>
        <v>.</v>
      </c>
      <c r="AZ1047384" s="5" t="str">
        <f aca="false">IF(AND(A1047384=A1047383,C1047384=C1047383)=TRUE(),IF(F1047384=F1047383,".","1"),".")</f>
        <v>.</v>
      </c>
      <c r="BA1047384" s="5" t="str">
        <f aca="false">IF(AND(_xlfn.ISFORMULA(R1047384),_xlfn.ISFORMULA(S1047384),_xlfn.ISFORMULA(T1047384))=TRUE(),".",1)</f>
        <v>.</v>
      </c>
      <c r="BB1047384" s="5" t="str">
        <f aca="false">IF(T1047384&lt;&gt;".",IF(T1047384&gt;S1047384,1,"."),".")</f>
        <v>.</v>
      </c>
      <c r="BC1047384" s="5" t="n">
        <f aca="false">IFERROR(VLOOKUP(B1047384,'[1]Share, Heavy Weapons to Ukraine'!B$1:AA$1048576,COLUMN('[1]Share, Heavy Weapons to Ukraine'!C1047393)-1,0),0)</f>
        <v>1</v>
      </c>
      <c r="BD1047384" s="5" t="n">
        <f aca="false">VLOOKUP(Sheet1!B1047384,'[1]Country Summary (€)'!B$1:F$1048576,COLUMN('[1]Country Summary (€)'!C1047394)-1,FALSE())</f>
        <v>0</v>
      </c>
      <c r="BE1047384" s="5" t="str">
        <f aca="false">IF(AND(AG1047384=1,D1047384="Military",H1047384&lt;&gt;"Not given")=TRUE(),IF(SUMIFS(#REF!,#REF!,A1047384)&gt;0,ABS((SUMIFS(#REF!,#REF!,A1047384)/VLOOKUP("USD",'[1]Exchange Rates'!B$1:C$1048576,2,0)))/S1047384,"."),".")</f>
        <v>.</v>
      </c>
      <c r="BF1047384" s="1" t="str">
        <f aca="false">IF(AND(AG1047384=1,D1047384="Military",H1047384&lt;&gt;"Not given")=TRUE(),IF(SUMIFS(#REF!,#REF!,A1047384)&gt;0,IF((ABS((SUMIFS(#REF!,#REF!,A1047384)/VLOOKUP("USD",'[1]Exchange Rates'!B$1:C$1048576,2,0)))/S1047384)&gt;1,(SUMIFS(#REF!,#REF!,A1047384)-S1047384)/S1047384,(S1047384-SUMIFS(#REF!,#REF!,A1047384))/SUMIFS(#REF!,#REF!,A1047384)),"."),".")</f>
        <v>.</v>
      </c>
      <c r="BG1047384" s="37"/>
      <c r="BH1047384" s="37"/>
      <c r="BI1047384" s="37"/>
      <c r="BJ1047384" s="37"/>
      <c r="BK1047384" s="37"/>
      <c r="BL1047384" s="37"/>
      <c r="BM1047384" s="37"/>
      <c r="BN1047384" s="37"/>
      <c r="BO1047384" s="37"/>
      <c r="BP1047384" s="37"/>
      <c r="BQ1047384" s="37"/>
      <c r="BR1047384" s="37"/>
      <c r="BS1047384" s="37"/>
      <c r="BT1047384" s="37"/>
      <c r="BU1047384" s="37"/>
      <c r="BV1047384" s="37"/>
      <c r="BW1047384" s="37"/>
      <c r="BX1047384" s="37"/>
    </row>
    <row r="1047385" customFormat="false" ht="16.5" hidden="false" customHeight="true" outlineLevel="0" collapsed="false">
      <c r="A1047385" s="37" t="s">
        <v>554</v>
      </c>
      <c r="B1047385" s="37" t="s">
        <v>57</v>
      </c>
      <c r="C1047385" s="92" t="n">
        <v>45020</v>
      </c>
      <c r="D1047385" s="37" t="s">
        <v>105</v>
      </c>
      <c r="E1047385" s="37" t="s">
        <v>370</v>
      </c>
      <c r="F1047385" s="37" t="s">
        <v>578</v>
      </c>
      <c r="G1047385" s="43" t="s">
        <v>61</v>
      </c>
      <c r="H1047385" s="39" t="n">
        <v>2100000000</v>
      </c>
      <c r="I1047385" s="37" t="s">
        <v>579</v>
      </c>
      <c r="J1047385" s="7" t="str">
        <f aca="false">VLOOKUP($I1047385,'[1]Price List, Weapons &amp; Items'!B$1:C$1048576,2,0)</f>
        <v>Heavy weapon</v>
      </c>
      <c r="K1047385" s="7" t="str">
        <f aca="false">IF(I1047385=".",I1047385,VLOOKUP($I1047385,'[1]Price List, Weapons &amp; Items'!B$1:D$1048576,3,0))</f>
        <v>Self-propelled anti-aircraft weapon</v>
      </c>
      <c r="L1047385" s="8" t="n">
        <f aca="false">VLOOKUP(I1047385,'[1]Price List, Weapons &amp; Items'!B$1:E$1048576,4,0)</f>
        <v>0</v>
      </c>
      <c r="M1047385" s="9" t="n">
        <v>9</v>
      </c>
      <c r="N1047385" s="9" t="s">
        <v>166</v>
      </c>
      <c r="O1047385" s="9" t="n">
        <f aca="false">VLOOKUP($I1047385,'[1]Price List, Weapons &amp; Items'!B$1:G$1048576,6,0)</f>
        <v>1190651.93</v>
      </c>
      <c r="P1047385" s="6" t="str">
        <f aca="false">IF(TYPE(M1047385)=1,IF(TYPE(O1047385)=1,M1047385*O1047385,"No price"),".")</f>
        <v>No price</v>
      </c>
      <c r="Q1047385" s="6" t="str">
        <f aca="false">IF(TYPE(N1047385)=1,IF(TYPE(O1047385)=1,N1047385*O1047385,"No price"),".")</f>
        <v>.</v>
      </c>
      <c r="R1047385" s="6" t="str">
        <f aca="false">IF(AG1047385=1,IF(H1047385&lt;&gt;"Not given",H1047385,IF(TYPE(H1047385)=2,IF(SUMIFS(#REF!,#REF!,A1047385)&gt;0,SUMIFS(#REF!,#REF!,A1047385),"."),"Format error")),"")</f>
        <v/>
      </c>
      <c r="S1047385" s="6" t="str">
        <f aca="false">IF(AND(AG1047385=1,R1047385&lt;&gt;".")=TRUE(),R1047385/VLOOKUP(G1047385,'[1]Exchange Rates'!B$1:C$1048576,2,0),IF(R1047385=".",".",""))</f>
        <v/>
      </c>
      <c r="T1047385" s="6" t="str">
        <f aca="false">IF(AG1047385=1,IF(AI1047385="Value is not given at all",".",IF(AI1047385="Value is given by the source",S1047385,IF(AI1047385="Value is calculated with prices",(IF(SUMIFS(#REF!,#REF!,A1047385)&gt;0,SUMIFS(#REF!,#REF!,A1047385),"."))/VLOOKUP("USD",'[1]Exchange Rates'!B$1:C$1048576,2,0),"Error with coding"))),"")</f>
        <v/>
      </c>
      <c r="U1047385" s="43" t="s">
        <v>63</v>
      </c>
      <c r="V1047385" s="34" t="s">
        <v>521</v>
      </c>
      <c r="W1047385" s="34" t="s">
        <v>513</v>
      </c>
      <c r="X1047385" s="37" t="s">
        <v>62</v>
      </c>
      <c r="Y1047385" s="37" t="s">
        <v>62</v>
      </c>
      <c r="Z1047385" s="43" t="n">
        <v>0</v>
      </c>
      <c r="AA1047385" s="43" t="n">
        <v>0</v>
      </c>
      <c r="AB1047385" s="5" t="n">
        <f aca="false">IF(AND(D1047385="Humanitarian", AE1047385&lt;&gt;"."), 1, 0)</f>
        <v>0</v>
      </c>
      <c r="AC1047385" s="5" t="n">
        <f aca="false">IF(OR(M1047385="undisclosed", M1047385="."), 0, IF(M1047385=N1047385, 1, 0))</f>
        <v>0</v>
      </c>
      <c r="AD1047385" s="5" t="n">
        <v>0</v>
      </c>
      <c r="AE1047385" s="37" t="s">
        <v>62</v>
      </c>
      <c r="AF1047385" s="12" t="str">
        <f aca="false">""</f>
        <v/>
      </c>
      <c r="AG1047385" s="36" t="n">
        <v>0</v>
      </c>
      <c r="AH1047385" s="43" t="s">
        <v>66</v>
      </c>
      <c r="AI1047385" s="43" t="s">
        <v>67</v>
      </c>
      <c r="AJ1047385" s="36" t="n">
        <v>1</v>
      </c>
      <c r="AK1047385" s="43" t="n">
        <v>16</v>
      </c>
      <c r="AL1047385" s="36" t="n">
        <v>0</v>
      </c>
      <c r="AM1047385" s="36" t="n">
        <f aca="false">IF(OR(AN1047385="2022-2023",AN1047385=2022), 1, 0)</f>
        <v>1</v>
      </c>
      <c r="AN1047385" s="36" t="s">
        <v>68</v>
      </c>
      <c r="AO1047385" s="36" t="n">
        <f aca="false">VLOOKUP($I1047385,'[1]Price List, Weapons &amp; Items'!B$1:F$1048576,5,0)</f>
        <v>0</v>
      </c>
      <c r="AP1047385" s="36" t="n">
        <f aca="false">IF(AND(AO1047385=1,M1047385="undisclosed")=TRUE(),1,0)</f>
        <v>0</v>
      </c>
      <c r="AQ1047385" s="36" t="n">
        <f aca="false">IF(AND(AO1047385=1,N1047385="undisclosed")=TRUE(),1,0)</f>
        <v>0</v>
      </c>
      <c r="AR1047385" s="36" t="n">
        <f aca="false">IFERROR(IF(SEARCH("ammuni",I1047385,1)&gt;0,1,0),0)</f>
        <v>0</v>
      </c>
      <c r="AS1047385" s="5" t="str">
        <f aca="false">VLOOKUP($I1047385,'[1]Price List, Weapons &amp; Items'!B$1:L$1048576,COLUMN('[1]Price List, Weapons &amp; Items'!$J$11)-1,0)</f>
        <v>Military media (incl. websites)</v>
      </c>
      <c r="AT1047385" s="5" t="str">
        <f aca="false">IF(I1047385=".",".",VLOOKUP($I1047385,'[1]Price List, Weapons &amp; Items'!B$1:J$1048576,3,0))</f>
        <v>Self-propelled anti-aircraft weapon</v>
      </c>
      <c r="AU1047385" s="13" t="str">
        <f aca="true">IF(AG1047385=1,(OFFSET(I1047385,0,0,COUNTIF(#REF!,A1047385),1)),"")</f>
        <v/>
      </c>
      <c r="AV1047385" s="5" t="n">
        <f aca="false">VLOOKUP($I1047385,'[1]Price List, Weapons &amp; Items'!B$1:L$1048576,COLUMN('[1]Price List, Weapons &amp; Items'!$L$11)-1,0)</f>
        <v>0</v>
      </c>
      <c r="AW1047385" s="5" t="n">
        <f aca="false">IF(U1047385="Yes",1,0)</f>
        <v>1</v>
      </c>
      <c r="AX1047385" s="5" t="n">
        <f aca="false">IF(D1047385="Military",IF(OR(IFERROR(SEARCH("equipment",E1047385,1),0)&gt;0,IFERROR(SEARCH("weapons",E1047385,1),0)&gt;0),1,0),0)</f>
        <v>1</v>
      </c>
      <c r="AY1047385" s="5" t="str">
        <f aca="false">IFERROR(IF(VALUE(TEXT(C1047385,"mm"))=IF(AK1047385&gt;12,AK1047385-12,AK1047385),".",IF(TEXT(C1047385,"mm")="01",".",1)),"Value is not in date format")</f>
        <v>.</v>
      </c>
      <c r="AZ1047385" s="5" t="str">
        <f aca="false">IF(AND(A1047385=A1047384,C1047385=C1047384)=TRUE(),IF(F1047385=F1047384,".","1"),".")</f>
        <v>.</v>
      </c>
      <c r="BA1047385" s="5" t="str">
        <f aca="false">IF(AND(_xlfn.ISFORMULA(R1047385),_xlfn.ISFORMULA(S1047385),_xlfn.ISFORMULA(T1047385))=TRUE(),".",1)</f>
        <v>.</v>
      </c>
      <c r="BB1047385" s="5" t="str">
        <f aca="false">IF(T1047385&lt;&gt;".",IF(T1047385&gt;S1047385,1,"."),".")</f>
        <v>.</v>
      </c>
      <c r="BC1047385" s="5" t="n">
        <f aca="false">IFERROR(VLOOKUP(B1047385,'[1]Share, Heavy Weapons to Ukraine'!B$1:AA$1048576,COLUMN('[1]Share, Heavy Weapons to Ukraine'!C1047394)-1,0),0)</f>
        <v>1</v>
      </c>
      <c r="BD1047385" s="5" t="n">
        <f aca="false">VLOOKUP(Sheet1!B1047385,'[1]Country Summary (€)'!B$1:F$1048576,COLUMN('[1]Country Summary (€)'!C1047395)-1,FALSE())</f>
        <v>0</v>
      </c>
      <c r="BE1047385" s="5" t="str">
        <f aca="false">IF(AND(AG1047385=1,D1047385="Military",H1047385&lt;&gt;"Not given")=TRUE(),IF(SUMIFS(#REF!,#REF!,A1047385)&gt;0,ABS((SUMIFS(#REF!,#REF!,A1047385)/VLOOKUP("USD",'[1]Exchange Rates'!B$1:C$1048576,2,0)))/S1047385,"."),".")</f>
        <v>.</v>
      </c>
      <c r="BF1047385" s="1" t="str">
        <f aca="false">IF(AND(AG1047385=1,D1047385="Military",H1047385&lt;&gt;"Not given")=TRUE(),IF(SUMIFS(#REF!,#REF!,A1047385)&gt;0,IF((ABS((SUMIFS(#REF!,#REF!,A1047385)/VLOOKUP("USD",'[1]Exchange Rates'!B$1:C$1048576,2,0)))/S1047385)&gt;1,(SUMIFS(#REF!,#REF!,A1047385)-S1047385)/S1047385,(S1047385-SUMIFS(#REF!,#REF!,A1047385))/SUMIFS(#REF!,#REF!,A1047385)),"."),".")</f>
        <v>.</v>
      </c>
      <c r="BG1047385" s="37"/>
      <c r="BH1047385" s="37"/>
      <c r="BI1047385" s="37"/>
      <c r="BJ1047385" s="37"/>
      <c r="BK1047385" s="37"/>
      <c r="BL1047385" s="37"/>
      <c r="BM1047385" s="37"/>
      <c r="BN1047385" s="37"/>
      <c r="BO1047385" s="37"/>
      <c r="BP1047385" s="37"/>
      <c r="BQ1047385" s="37"/>
      <c r="BR1047385" s="37"/>
      <c r="BS1047385" s="37"/>
      <c r="BT1047385" s="37"/>
      <c r="BU1047385" s="37"/>
      <c r="BV1047385" s="37"/>
      <c r="BW1047385" s="37"/>
      <c r="BX1047385" s="37"/>
    </row>
    <row r="1047386" customFormat="false" ht="16.5" hidden="false" customHeight="true" outlineLevel="0" collapsed="false">
      <c r="A1047386" s="37" t="s">
        <v>554</v>
      </c>
      <c r="B1047386" s="37" t="s">
        <v>57</v>
      </c>
      <c r="C1047386" s="92" t="n">
        <v>45020</v>
      </c>
      <c r="D1047386" s="37" t="s">
        <v>105</v>
      </c>
      <c r="E1047386" s="37" t="s">
        <v>370</v>
      </c>
      <c r="F1047386" s="37" t="s">
        <v>578</v>
      </c>
      <c r="G1047386" s="43" t="s">
        <v>61</v>
      </c>
      <c r="H1047386" s="39" t="n">
        <v>2100000000</v>
      </c>
      <c r="I1047386" s="37" t="s">
        <v>580</v>
      </c>
      <c r="J1047386" s="7" t="str">
        <f aca="false">VLOOKUP($I1047386,'[1]Price List, Weapons &amp; Items'!B$1:C$1048576,2,0)</f>
        <v>Heavy weapon</v>
      </c>
      <c r="K1047386" s="7" t="str">
        <f aca="false">IF(I1047386=".",I1047386,VLOOKUP($I1047386,'[1]Price List, Weapons &amp; Items'!B$1:D$1048576,3,0))</f>
        <v>Self-propelled anti-aircraft weapon</v>
      </c>
      <c r="L1047386" s="8" t="n">
        <f aca="false">VLOOKUP(I1047386,'[1]Price List, Weapons &amp; Items'!B$1:E$1048576,4,0)</f>
        <v>0</v>
      </c>
      <c r="M1047386" s="9" t="n">
        <v>10</v>
      </c>
      <c r="N1047386" s="9" t="s">
        <v>166</v>
      </c>
      <c r="O1047386" s="9" t="n">
        <f aca="false">VLOOKUP($I1047386,'[1]Price List, Weapons &amp; Items'!B$1:G$1048576,6,0)</f>
        <v>22025</v>
      </c>
      <c r="P1047386" s="6" t="str">
        <f aca="false">IF(TYPE(M1047386)=1,IF(TYPE(O1047386)=1,M1047386*O1047386,"No price"),".")</f>
        <v>No price</v>
      </c>
      <c r="Q1047386" s="6" t="str">
        <f aca="false">IF(TYPE(N1047386)=1,IF(TYPE(O1047386)=1,N1047386*O1047386,"No price"),".")</f>
        <v>.</v>
      </c>
      <c r="R1047386" s="6" t="str">
        <f aca="false">IF(AG1047386=1,IF(H1047386&lt;&gt;"Not given",H1047386,IF(TYPE(H1047386)=2,IF(SUMIFS(#REF!,#REF!,A1047386)&gt;0,SUMIFS(#REF!,#REF!,A1047386),"."),"Format error")),"")</f>
        <v/>
      </c>
      <c r="S1047386" s="6" t="str">
        <f aca="false">IF(AND(AG1047386=1,R1047386&lt;&gt;".")=TRUE(),R1047386/VLOOKUP(G1047386,'[1]Exchange Rates'!B$1:C$1048576,2,0),IF(R1047386=".",".",""))</f>
        <v/>
      </c>
      <c r="T1047386" s="6" t="str">
        <f aca="false">IF(AG1047386=1,IF(AI1047386="Value is not given at all",".",IF(AI1047386="Value is given by the source",S1047386,IF(AI1047386="Value is calculated with prices",(IF(SUMIFS(#REF!,#REF!,A1047386)&gt;0,SUMIFS(#REF!,#REF!,A1047386),"."))/VLOOKUP("USD",'[1]Exchange Rates'!B$1:C$1048576,2,0),"Error with coding"))),"")</f>
        <v/>
      </c>
      <c r="U1047386" s="43" t="s">
        <v>63</v>
      </c>
      <c r="V1047386" s="34" t="s">
        <v>521</v>
      </c>
      <c r="W1047386" s="34" t="s">
        <v>513</v>
      </c>
      <c r="X1047386" s="37" t="s">
        <v>62</v>
      </c>
      <c r="Y1047386" s="37" t="s">
        <v>62</v>
      </c>
      <c r="Z1047386" s="43" t="n">
        <v>0</v>
      </c>
      <c r="AA1047386" s="43" t="n">
        <v>0</v>
      </c>
      <c r="AB1047386" s="5" t="n">
        <f aca="false">IF(AND(D1047386="Humanitarian", AE1047386&lt;&gt;"."), 1, 0)</f>
        <v>0</v>
      </c>
      <c r="AC1047386" s="5" t="n">
        <f aca="false">IF(OR(M1047386="undisclosed", M1047386="."), 0, IF(M1047386=N1047386, 1, 0))</f>
        <v>0</v>
      </c>
      <c r="AD1047386" s="5" t="n">
        <v>0</v>
      </c>
      <c r="AE1047386" s="37" t="s">
        <v>62</v>
      </c>
      <c r="AF1047386" s="12" t="str">
        <f aca="false">""</f>
        <v/>
      </c>
      <c r="AG1047386" s="36" t="n">
        <v>0</v>
      </c>
      <c r="AH1047386" s="43" t="s">
        <v>66</v>
      </c>
      <c r="AI1047386" s="43" t="s">
        <v>67</v>
      </c>
      <c r="AJ1047386" s="36" t="n">
        <v>1</v>
      </c>
      <c r="AK1047386" s="43" t="n">
        <v>16</v>
      </c>
      <c r="AL1047386" s="36" t="n">
        <v>0</v>
      </c>
      <c r="AM1047386" s="36" t="n">
        <f aca="false">IF(OR(AN1047386="2022-2023",AN1047386=2022), 1, 0)</f>
        <v>1</v>
      </c>
      <c r="AN1047386" s="36" t="s">
        <v>68</v>
      </c>
      <c r="AO1047386" s="36" t="n">
        <f aca="false">VLOOKUP($I1047386,'[1]Price List, Weapons &amp; Items'!B$1:F$1048576,5,0)</f>
        <v>0</v>
      </c>
      <c r="AP1047386" s="36" t="n">
        <f aca="false">IF(AND(AO1047386=1,M1047386="undisclosed")=TRUE(),1,0)</f>
        <v>0</v>
      </c>
      <c r="AQ1047386" s="36" t="n">
        <f aca="false">IF(AND(AO1047386=1,N1047386="undisclosed")=TRUE(),1,0)</f>
        <v>0</v>
      </c>
      <c r="AR1047386" s="36" t="n">
        <f aca="false">IFERROR(IF(SEARCH("ammuni",I1047386,1)&gt;0,1,0),0)</f>
        <v>0</v>
      </c>
      <c r="AS1047386" s="5" t="str">
        <f aca="false">VLOOKUP($I1047386,'[1]Price List, Weapons &amp; Items'!B$1:L$1048576,COLUMN('[1]Price List, Weapons &amp; Items'!$J$11)-1,0)</f>
        <v>Government information</v>
      </c>
      <c r="AT1047386" s="5" t="str">
        <f aca="false">IF(I1047386=".",".",VLOOKUP($I1047386,'[1]Price List, Weapons &amp; Items'!B$1:J$1048576,3,0))</f>
        <v>Self-propelled anti-aircraft weapon</v>
      </c>
      <c r="AU1047386" s="13" t="str">
        <f aca="true">IF(AG1047386=1,(OFFSET(I1047386,0,0,COUNTIF(#REF!,A1047386),1)),"")</f>
        <v/>
      </c>
      <c r="AV1047386" s="5" t="n">
        <f aca="false">VLOOKUP($I1047386,'[1]Price List, Weapons &amp; Items'!B$1:L$1048576,COLUMN('[1]Price List, Weapons &amp; Items'!$L$11)-1,0)</f>
        <v>0</v>
      </c>
      <c r="AW1047386" s="5" t="n">
        <f aca="false">IF(U1047386="Yes",1,0)</f>
        <v>1</v>
      </c>
      <c r="AX1047386" s="5" t="n">
        <f aca="false">IF(D1047386="Military",IF(OR(IFERROR(SEARCH("equipment",E1047386,1),0)&gt;0,IFERROR(SEARCH("weapons",E1047386,1),0)&gt;0),1,0),0)</f>
        <v>1</v>
      </c>
      <c r="AY1047386" s="5" t="str">
        <f aca="false">IFERROR(IF(VALUE(TEXT(C1047386,"mm"))=IF(AK1047386&gt;12,AK1047386-12,AK1047386),".",IF(TEXT(C1047386,"mm")="01",".",1)),"Value is not in date format")</f>
        <v>.</v>
      </c>
      <c r="AZ1047386" s="5" t="str">
        <f aca="false">IF(AND(A1047386=A1047385,C1047386=C1047385)=TRUE(),IF(F1047386=F1047385,".","1"),".")</f>
        <v>.</v>
      </c>
      <c r="BA1047386" s="5" t="str">
        <f aca="false">IF(AND(_xlfn.ISFORMULA(R1047386),_xlfn.ISFORMULA(S1047386),_xlfn.ISFORMULA(T1047386))=TRUE(),".",1)</f>
        <v>.</v>
      </c>
      <c r="BB1047386" s="5" t="str">
        <f aca="false">IF(T1047386&lt;&gt;".",IF(T1047386&gt;S1047386,1,"."),".")</f>
        <v>.</v>
      </c>
      <c r="BC1047386" s="5" t="n">
        <f aca="false">IFERROR(VLOOKUP(B1047386,'[1]Share, Heavy Weapons to Ukraine'!B$1:AA$1048576,COLUMN('[1]Share, Heavy Weapons to Ukraine'!C1047395)-1,0),0)</f>
        <v>1</v>
      </c>
      <c r="BD1047386" s="5" t="n">
        <f aca="false">VLOOKUP(Sheet1!B1047386,'[1]Country Summary (€)'!B$1:F$1048576,COLUMN('[1]Country Summary (€)'!C1047396)-1,FALSE())</f>
        <v>0</v>
      </c>
      <c r="BE1047386" s="5" t="str">
        <f aca="false">IF(AND(AG1047386=1,D1047386="Military",H1047386&lt;&gt;"Not given")=TRUE(),IF(SUMIFS(#REF!,#REF!,A1047386)&gt;0,ABS((SUMIFS(#REF!,#REF!,A1047386)/VLOOKUP("USD",'[1]Exchange Rates'!B$1:C$1048576,2,0)))/S1047386,"."),".")</f>
        <v>.</v>
      </c>
      <c r="BF1047386" s="1" t="str">
        <f aca="false">IF(AND(AG1047386=1,D1047386="Military",H1047386&lt;&gt;"Not given")=TRUE(),IF(SUMIFS(#REF!,#REF!,A1047386)&gt;0,IF((ABS((SUMIFS(#REF!,#REF!,A1047386)/VLOOKUP("USD",'[1]Exchange Rates'!B$1:C$1048576,2,0)))/S1047386)&gt;1,(SUMIFS(#REF!,#REF!,A1047386)-S1047386)/S1047386,(S1047386-SUMIFS(#REF!,#REF!,A1047386))/SUMIFS(#REF!,#REF!,A1047386)),"."),".")</f>
        <v>.</v>
      </c>
      <c r="BG1047386" s="37"/>
      <c r="BH1047386" s="37"/>
      <c r="BI1047386" s="37"/>
      <c r="BJ1047386" s="37"/>
      <c r="BK1047386" s="37"/>
      <c r="BL1047386" s="37"/>
      <c r="BM1047386" s="37"/>
      <c r="BN1047386" s="37"/>
      <c r="BO1047386" s="37"/>
      <c r="BP1047386" s="37"/>
      <c r="BQ1047386" s="37"/>
      <c r="BR1047386" s="37"/>
      <c r="BS1047386" s="37"/>
      <c r="BT1047386" s="37"/>
      <c r="BU1047386" s="37"/>
      <c r="BV1047386" s="37"/>
      <c r="BW1047386" s="37"/>
      <c r="BX1047386" s="37"/>
    </row>
    <row r="1047387" customFormat="false" ht="16.5" hidden="false" customHeight="true" outlineLevel="0" collapsed="false">
      <c r="A1047387" s="37" t="s">
        <v>554</v>
      </c>
      <c r="B1047387" s="37" t="s">
        <v>57</v>
      </c>
      <c r="C1047387" s="92" t="n">
        <v>45020</v>
      </c>
      <c r="D1047387" s="37" t="s">
        <v>105</v>
      </c>
      <c r="E1047387" s="37" t="s">
        <v>370</v>
      </c>
      <c r="F1047387" s="37" t="s">
        <v>578</v>
      </c>
      <c r="G1047387" s="43" t="s">
        <v>61</v>
      </c>
      <c r="H1047387" s="39" t="n">
        <v>2100000000</v>
      </c>
      <c r="I1047387" s="37" t="s">
        <v>581</v>
      </c>
      <c r="J1047387" s="7" t="str">
        <f aca="false">VLOOKUP($I1047387,'[1]Price List, Weapons &amp; Items'!B$1:C$1048576,2,0)</f>
        <v>Military equipment</v>
      </c>
      <c r="K1047387" s="7" t="str">
        <f aca="false">IF(I1047387=".",I1047387,VLOOKUP($I1047387,'[1]Price List, Weapons &amp; Items'!B$1:D$1048576,3,0))</f>
        <v>Military equipment</v>
      </c>
      <c r="L1047387" s="8" t="n">
        <f aca="false">VLOOKUP(I1047387,'[1]Price List, Weapons &amp; Items'!B$1:E$1048576,4,0)</f>
        <v>0</v>
      </c>
      <c r="M1047387" s="9" t="n">
        <v>3</v>
      </c>
      <c r="N1047387" s="9" t="s">
        <v>166</v>
      </c>
      <c r="O1047387" s="9" t="str">
        <f aca="false">VLOOKUP($I1047387,'[1]Price List, Weapons &amp; Items'!B$1:G$1048576,6,0)</f>
        <v>.</v>
      </c>
      <c r="P1047387" s="6" t="str">
        <f aca="false">IF(TYPE(M1047387)=1,IF(TYPE(O1047387)=1,M1047387*O1047387,"No price"),".")</f>
        <v>No price</v>
      </c>
      <c r="Q1047387" s="6" t="str">
        <f aca="false">IF(TYPE(N1047387)=1,IF(TYPE(O1047387)=1,N1047387*O1047387,"No price"),".")</f>
        <v>.</v>
      </c>
      <c r="R1047387" s="6" t="str">
        <f aca="false">IF(AG1047387=1,IF(H1047387&lt;&gt;"Not given",H1047387,IF(TYPE(H1047387)=2,IF(SUMIFS(#REF!,#REF!,A1047387)&gt;0,SUMIFS(#REF!,#REF!,A1047387),"."),"Format error")),"")</f>
        <v/>
      </c>
      <c r="S1047387" s="6" t="str">
        <f aca="false">IF(AND(AG1047387=1,R1047387&lt;&gt;".")=TRUE(),R1047387/VLOOKUP(G1047387,'[1]Exchange Rates'!B$1:C$1048576,2,0),IF(R1047387=".",".",""))</f>
        <v/>
      </c>
      <c r="T1047387" s="6" t="str">
        <f aca="false">IF(AG1047387=1,IF(AI1047387="Value is not given at all",".",IF(AI1047387="Value is given by the source",S1047387,IF(AI1047387="Value is calculated with prices",(IF(SUMIFS(#REF!,#REF!,A1047387)&gt;0,SUMIFS(#REF!,#REF!,A1047387),"."))/VLOOKUP("USD",'[1]Exchange Rates'!B$1:C$1048576,2,0),"Error with coding"))),"")</f>
        <v/>
      </c>
      <c r="U1047387" s="43" t="s">
        <v>63</v>
      </c>
      <c r="V1047387" s="34" t="s">
        <v>521</v>
      </c>
      <c r="W1047387" s="34" t="s">
        <v>513</v>
      </c>
      <c r="X1047387" s="37" t="s">
        <v>62</v>
      </c>
      <c r="Y1047387" s="37" t="s">
        <v>62</v>
      </c>
      <c r="Z1047387" s="43" t="n">
        <v>0</v>
      </c>
      <c r="AA1047387" s="43" t="n">
        <v>0</v>
      </c>
      <c r="AB1047387" s="5" t="n">
        <f aca="false">IF(AND(D1047387="Humanitarian", AE1047387&lt;&gt;"."), 1, 0)</f>
        <v>0</v>
      </c>
      <c r="AC1047387" s="5" t="n">
        <f aca="false">IF(OR(M1047387="undisclosed", M1047387="."), 0, IF(M1047387=N1047387, 1, 0))</f>
        <v>0</v>
      </c>
      <c r="AD1047387" s="5" t="n">
        <v>0</v>
      </c>
      <c r="AE1047387" s="37" t="s">
        <v>62</v>
      </c>
      <c r="AF1047387" s="12" t="str">
        <f aca="false">""</f>
        <v/>
      </c>
      <c r="AG1047387" s="36" t="n">
        <v>0</v>
      </c>
      <c r="AH1047387" s="43" t="s">
        <v>66</v>
      </c>
      <c r="AI1047387" s="43" t="s">
        <v>67</v>
      </c>
      <c r="AJ1047387" s="36" t="n">
        <v>1</v>
      </c>
      <c r="AK1047387" s="43" t="n">
        <v>16</v>
      </c>
      <c r="AL1047387" s="36" t="n">
        <v>0</v>
      </c>
      <c r="AM1047387" s="36" t="n">
        <f aca="false">IF(OR(AN1047387="2022-2023",AN1047387=2022), 1, 0)</f>
        <v>1</v>
      </c>
      <c r="AN1047387" s="36" t="s">
        <v>68</v>
      </c>
      <c r="AO1047387" s="36" t="n">
        <f aca="false">VLOOKUP($I1047387,'[1]Price List, Weapons &amp; Items'!B$1:F$1048576,5,0)</f>
        <v>0</v>
      </c>
      <c r="AP1047387" s="36" t="n">
        <f aca="false">IF(AND(AO1047387=1,M1047387="undisclosed")=TRUE(),1,0)</f>
        <v>0</v>
      </c>
      <c r="AQ1047387" s="36" t="n">
        <f aca="false">IF(AND(AO1047387=1,N1047387="undisclosed")=TRUE(),1,0)</f>
        <v>0</v>
      </c>
      <c r="AR1047387" s="36" t="n">
        <f aca="false">IFERROR(IF(SEARCH("ammuni",I1047387,1)&gt;0,1,0),0)</f>
        <v>0</v>
      </c>
      <c r="AS1047387" s="5" t="str">
        <f aca="false">VLOOKUP($I1047387,'[1]Price List, Weapons &amp; Items'!B$1:L$1048576,COLUMN('[1]Price List, Weapons &amp; Items'!$J$11)-1,0)</f>
        <v>.</v>
      </c>
      <c r="AT1047387" s="5" t="str">
        <f aca="false">IF(I1047387=".",".",VLOOKUP($I1047387,'[1]Price List, Weapons &amp; Items'!B$1:J$1048576,3,0))</f>
        <v>Military equipment</v>
      </c>
      <c r="AU1047387" s="13" t="str">
        <f aca="true">IF(AG1047387=1,(OFFSET(I1047387,0,0,COUNTIF(#REF!,A1047387),1)),"")</f>
        <v/>
      </c>
      <c r="AV1047387" s="5" t="n">
        <f aca="false">VLOOKUP($I1047387,'[1]Price List, Weapons &amp; Items'!B$1:L$1048576,COLUMN('[1]Price List, Weapons &amp; Items'!$L$11)-1,0)</f>
        <v>0</v>
      </c>
      <c r="AW1047387" s="5" t="n">
        <f aca="false">IF(U1047387="Yes",1,0)</f>
        <v>1</v>
      </c>
      <c r="AX1047387" s="5" t="n">
        <f aca="false">IF(D1047387="Military",IF(OR(IFERROR(SEARCH("equipment",E1047387,1),0)&gt;0,IFERROR(SEARCH("weapons",E1047387,1),0)&gt;0),1,0),0)</f>
        <v>1</v>
      </c>
      <c r="AY1047387" s="5" t="str">
        <f aca="false">IFERROR(IF(VALUE(TEXT(C1047387,"mm"))=IF(AK1047387&gt;12,AK1047387-12,AK1047387),".",IF(TEXT(C1047387,"mm")="01",".",1)),"Value is not in date format")</f>
        <v>.</v>
      </c>
      <c r="AZ1047387" s="5" t="str">
        <f aca="false">IF(AND(A1047387=A1047386,C1047387=C1047386)=TRUE(),IF(F1047387=F1047386,".","1"),".")</f>
        <v>.</v>
      </c>
      <c r="BA1047387" s="5" t="str">
        <f aca="false">IF(AND(_xlfn.ISFORMULA(R1047387),_xlfn.ISFORMULA(S1047387),_xlfn.ISFORMULA(T1047387))=TRUE(),".",1)</f>
        <v>.</v>
      </c>
      <c r="BB1047387" s="5" t="str">
        <f aca="false">IF(T1047387&lt;&gt;".",IF(T1047387&gt;S1047387,1,"."),".")</f>
        <v>.</v>
      </c>
      <c r="BC1047387" s="5" t="n">
        <f aca="false">IFERROR(VLOOKUP(B1047387,'[1]Share, Heavy Weapons to Ukraine'!B$1:AA$1048576,COLUMN('[1]Share, Heavy Weapons to Ukraine'!C1047396)-1,0),0)</f>
        <v>1</v>
      </c>
      <c r="BD1047387" s="5" t="n">
        <f aca="false">VLOOKUP(Sheet1!B1047387,'[1]Country Summary (€)'!B$1:F$1048576,COLUMN('[1]Country Summary (€)'!C1047397)-1,FALSE())</f>
        <v>0</v>
      </c>
      <c r="BE1047387" s="5" t="str">
        <f aca="false">IF(AND(AG1047387=1,D1047387="Military",H1047387&lt;&gt;"Not given")=TRUE(),IF(SUMIFS(#REF!,#REF!,A1047387)&gt;0,ABS((SUMIFS(#REF!,#REF!,A1047387)/VLOOKUP("USD",'[1]Exchange Rates'!B$1:C$1048576,2,0)))/S1047387,"."),".")</f>
        <v>.</v>
      </c>
      <c r="BF1047387" s="1" t="str">
        <f aca="false">IF(AND(AG1047387=1,D1047387="Military",H1047387&lt;&gt;"Not given")=TRUE(),IF(SUMIFS(#REF!,#REF!,A1047387)&gt;0,IF((ABS((SUMIFS(#REF!,#REF!,A1047387)/VLOOKUP("USD",'[1]Exchange Rates'!B$1:C$1048576,2,0)))/S1047387)&gt;1,(SUMIFS(#REF!,#REF!,A1047387)-S1047387)/S1047387,(S1047387-SUMIFS(#REF!,#REF!,A1047387))/SUMIFS(#REF!,#REF!,A1047387)),"."),".")</f>
        <v>.</v>
      </c>
      <c r="BG1047387" s="37"/>
      <c r="BH1047387" s="37"/>
      <c r="BI1047387" s="37"/>
      <c r="BJ1047387" s="37"/>
      <c r="BK1047387" s="37"/>
      <c r="BL1047387" s="37"/>
      <c r="BM1047387" s="37"/>
      <c r="BN1047387" s="37"/>
      <c r="BO1047387" s="37"/>
      <c r="BP1047387" s="37"/>
      <c r="BQ1047387" s="37"/>
      <c r="BR1047387" s="37"/>
      <c r="BS1047387" s="37"/>
      <c r="BT1047387" s="37"/>
      <c r="BU1047387" s="37"/>
      <c r="BV1047387" s="37"/>
      <c r="BW1047387" s="37"/>
      <c r="BX1047387" s="37"/>
    </row>
    <row r="1047388" customFormat="false" ht="16.5" hidden="false" customHeight="true" outlineLevel="0" collapsed="false">
      <c r="A1047388" s="37" t="s">
        <v>554</v>
      </c>
      <c r="B1047388" s="37" t="s">
        <v>57</v>
      </c>
      <c r="C1047388" s="92" t="n">
        <v>45020</v>
      </c>
      <c r="D1047388" s="37" t="s">
        <v>105</v>
      </c>
      <c r="E1047388" s="37" t="s">
        <v>370</v>
      </c>
      <c r="F1047388" s="37" t="s">
        <v>578</v>
      </c>
      <c r="G1047388" s="43" t="s">
        <v>61</v>
      </c>
      <c r="H1047388" s="39" t="n">
        <v>2100000000</v>
      </c>
      <c r="I1047388" s="37" t="s">
        <v>582</v>
      </c>
      <c r="J1047388" s="7" t="str">
        <f aca="false">VLOOKUP($I1047388,'[1]Price List, Weapons &amp; Items'!B$1:C$1048576,2,0)</f>
        <v>ammunition for heavy weapon</v>
      </c>
      <c r="K1047388" s="7" t="str">
        <f aca="false">IF(I1047388=".",I1047388,VLOOKUP($I1047388,'[1]Price List, Weapons &amp; Items'!B$1:D$1048576,3,0))</f>
        <v>anti-armor ammunition</v>
      </c>
      <c r="L1047388" s="8" t="n">
        <f aca="false">VLOOKUP(I1047388,'[1]Price List, Weapons &amp; Items'!B$1:E$1048576,4,0)</f>
        <v>0</v>
      </c>
      <c r="M1047388" s="9" t="s">
        <v>166</v>
      </c>
      <c r="N1047388" s="9" t="s">
        <v>166</v>
      </c>
      <c r="O1047388" s="9" t="n">
        <f aca="false">VLOOKUP($I1047388,'[1]Price List, Weapons &amp; Items'!B$1:G$1048576,6,0)</f>
        <v>87.32</v>
      </c>
      <c r="P1047388" s="6" t="str">
        <f aca="false">IF(TYPE(M1047388)=1,IF(TYPE(O1047388)=1,M1047388*O1047388,"No price"),".")</f>
        <v>.</v>
      </c>
      <c r="Q1047388" s="6" t="str">
        <f aca="false">IF(TYPE(N1047388)=1,IF(TYPE(O1047388)=1,N1047388*O1047388,"No price"),".")</f>
        <v>.</v>
      </c>
      <c r="R1047388" s="6" t="str">
        <f aca="false">IF(AG1047388=1,IF(H1047388&lt;&gt;"Not given",H1047388,IF(TYPE(H1047388)=2,IF(SUMIFS(#REF!,#REF!,A1047388)&gt;0,SUMIFS(#REF!,#REF!,A1047388),"."),"Format error")),"")</f>
        <v/>
      </c>
      <c r="S1047388" s="6" t="str">
        <f aca="false">IF(AND(AG1047388=1,R1047388&lt;&gt;".")=TRUE(),R1047388/VLOOKUP(G1047388,'[1]Exchange Rates'!B$1:C$1048576,2,0),IF(R1047388=".",".",""))</f>
        <v/>
      </c>
      <c r="T1047388" s="6" t="str">
        <f aca="false">IF(AG1047388=1,IF(AI1047388="Value is not given at all",".",IF(AI1047388="Value is given by the source",S1047388,IF(AI1047388="Value is calculated with prices",(IF(SUMIFS(#REF!,#REF!,A1047388)&gt;0,SUMIFS(#REF!,#REF!,A1047388),"."))/VLOOKUP("USD",'[1]Exchange Rates'!B$1:C$1048576,2,0),"Error with coding"))),"")</f>
        <v/>
      </c>
      <c r="U1047388" s="43" t="s">
        <v>63</v>
      </c>
      <c r="V1047388" s="34" t="s">
        <v>521</v>
      </c>
      <c r="W1047388" s="34" t="s">
        <v>513</v>
      </c>
      <c r="X1047388" s="37" t="s">
        <v>62</v>
      </c>
      <c r="Y1047388" s="37" t="s">
        <v>62</v>
      </c>
      <c r="Z1047388" s="43" t="n">
        <v>0</v>
      </c>
      <c r="AA1047388" s="43" t="n">
        <v>0</v>
      </c>
      <c r="AB1047388" s="5" t="n">
        <f aca="false">IF(AND(D1047388="Humanitarian", AE1047388&lt;&gt;"."), 1, 0)</f>
        <v>0</v>
      </c>
      <c r="AC1047388" s="5" t="n">
        <f aca="false">IF(OR(M1047388="undisclosed", M1047388="."), 0, IF(M1047388=N1047388, 1, 0))</f>
        <v>0</v>
      </c>
      <c r="AD1047388" s="5" t="n">
        <v>0</v>
      </c>
      <c r="AE1047388" s="37" t="s">
        <v>62</v>
      </c>
      <c r="AF1047388" s="12" t="str">
        <f aca="false">""</f>
        <v/>
      </c>
      <c r="AG1047388" s="36" t="n">
        <v>0</v>
      </c>
      <c r="AH1047388" s="43" t="s">
        <v>66</v>
      </c>
      <c r="AI1047388" s="43" t="s">
        <v>67</v>
      </c>
      <c r="AJ1047388" s="36" t="n">
        <v>1</v>
      </c>
      <c r="AK1047388" s="43" t="n">
        <v>16</v>
      </c>
      <c r="AL1047388" s="36" t="n">
        <v>0</v>
      </c>
      <c r="AM1047388" s="36" t="n">
        <f aca="false">IF(OR(AN1047388="2022-2023",AN1047388=2022), 1, 0)</f>
        <v>1</v>
      </c>
      <c r="AN1047388" s="36" t="s">
        <v>68</v>
      </c>
      <c r="AO1047388" s="36" t="n">
        <f aca="false">VLOOKUP($I1047388,'[1]Price List, Weapons &amp; Items'!B$1:F$1048576,5,0)</f>
        <v>0</v>
      </c>
      <c r="AP1047388" s="36" t="n">
        <f aca="false">IF(AND(AO1047388=1,M1047388="undisclosed")=TRUE(),1,0)</f>
        <v>0</v>
      </c>
      <c r="AQ1047388" s="36" t="n">
        <f aca="false">IF(AND(AO1047388=1,N1047388="undisclosed")=TRUE(),1,0)</f>
        <v>0</v>
      </c>
      <c r="AR1047388" s="36" t="n">
        <f aca="false">IFERROR(IF(SEARCH("ammuni",I1047388,1)&gt;0,1,0),0)</f>
        <v>0</v>
      </c>
      <c r="AS1047388" s="5" t="str">
        <f aca="false">VLOOKUP($I1047388,'[1]Price List, Weapons &amp; Items'!B$1:L$1048576,COLUMN('[1]Price List, Weapons &amp; Items'!$J$11)-1,0)</f>
        <v>Government information</v>
      </c>
      <c r="AT1047388" s="5" t="str">
        <f aca="false">IF(I1047388=".",".",VLOOKUP($I1047388,'[1]Price List, Weapons &amp; Items'!B$1:J$1048576,3,0))</f>
        <v>anti-armor ammunition</v>
      </c>
      <c r="AU1047388" s="13" t="str">
        <f aca="true">IF(AG1047388=1,(OFFSET(I1047388,0,0,COUNTIF(#REF!,A1047388),1)),"")</f>
        <v/>
      </c>
      <c r="AV1047388" s="5" t="str">
        <f aca="false">VLOOKUP($I1047388,'[1]Price List, Weapons &amp; Items'!B$1:L$1048576,COLUMN('[1]Price List, Weapons &amp; Items'!$L$11)-1,0)</f>
        <v>no price, 0 count</v>
      </c>
      <c r="AW1047388" s="5" t="n">
        <f aca="false">IF(U1047388="Yes",1,0)</f>
        <v>1</v>
      </c>
      <c r="AX1047388" s="5" t="n">
        <f aca="false">IF(D1047388="Military",IF(OR(IFERROR(SEARCH("equipment",E1047388,1),0)&gt;0,IFERROR(SEARCH("weapons",E1047388,1),0)&gt;0),1,0),0)</f>
        <v>1</v>
      </c>
      <c r="AY1047388" s="5" t="str">
        <f aca="false">IFERROR(IF(VALUE(TEXT(C1047388,"mm"))=IF(AK1047388&gt;12,AK1047388-12,AK1047388),".",IF(TEXT(C1047388,"mm")="01",".",1)),"Value is not in date format")</f>
        <v>.</v>
      </c>
      <c r="AZ1047388" s="5" t="str">
        <f aca="false">IF(AND(A1047388=A1047387,C1047388=C1047387)=TRUE(),IF(F1047388=F1047387,".","1"),".")</f>
        <v>.</v>
      </c>
      <c r="BA1047388" s="5" t="str">
        <f aca="false">IF(AND(_xlfn.ISFORMULA(R1047388),_xlfn.ISFORMULA(S1047388),_xlfn.ISFORMULA(T1047388))=TRUE(),".",1)</f>
        <v>.</v>
      </c>
      <c r="BB1047388" s="5" t="str">
        <f aca="false">IF(T1047388&lt;&gt;".",IF(T1047388&gt;S1047388,1,"."),".")</f>
        <v>.</v>
      </c>
      <c r="BC1047388" s="5" t="n">
        <f aca="false">IFERROR(VLOOKUP(B1047388,'[1]Share, Heavy Weapons to Ukraine'!B$1:AA$1048576,COLUMN('[1]Share, Heavy Weapons to Ukraine'!C1047397)-1,0),0)</f>
        <v>1</v>
      </c>
      <c r="BD1047388" s="5" t="n">
        <f aca="false">VLOOKUP(Sheet1!B1047388,'[1]Country Summary (€)'!B$1:F$1048576,COLUMN('[1]Country Summary (€)'!C1047398)-1,FALSE())</f>
        <v>0</v>
      </c>
      <c r="BE1047388" s="5" t="str">
        <f aca="false">IF(AND(AG1047388=1,D1047388="Military",H1047388&lt;&gt;"Not given")=TRUE(),IF(SUMIFS(#REF!,#REF!,A1047388)&gt;0,ABS((SUMIFS(#REF!,#REF!,A1047388)/VLOOKUP("USD",'[1]Exchange Rates'!B$1:C$1048576,2,0)))/S1047388,"."),".")</f>
        <v>.</v>
      </c>
      <c r="BF1047388" s="1" t="str">
        <f aca="false">IF(AND(AG1047388=1,D1047388="Military",H1047388&lt;&gt;"Not given")=TRUE(),IF(SUMIFS(#REF!,#REF!,A1047388)&gt;0,IF((ABS((SUMIFS(#REF!,#REF!,A1047388)/VLOOKUP("USD",'[1]Exchange Rates'!B$1:C$1048576,2,0)))/S1047388)&gt;1,(SUMIFS(#REF!,#REF!,A1047388)-S1047388)/S1047388,(S1047388-SUMIFS(#REF!,#REF!,A1047388))/SUMIFS(#REF!,#REF!,A1047388)),"."),".")</f>
        <v>.</v>
      </c>
      <c r="BG1047388" s="37"/>
      <c r="BH1047388" s="37"/>
      <c r="BI1047388" s="37"/>
      <c r="BJ1047388" s="37"/>
      <c r="BK1047388" s="37"/>
      <c r="BL1047388" s="37"/>
      <c r="BM1047388" s="37"/>
      <c r="BN1047388" s="37"/>
      <c r="BO1047388" s="37"/>
      <c r="BP1047388" s="37"/>
      <c r="BQ1047388" s="37"/>
      <c r="BR1047388" s="37"/>
      <c r="BS1047388" s="37"/>
      <c r="BT1047388" s="37"/>
      <c r="BU1047388" s="37"/>
      <c r="BV1047388" s="37"/>
      <c r="BW1047388" s="37"/>
      <c r="BX1047388" s="37"/>
    </row>
    <row r="1047389" customFormat="false" ht="16.5" hidden="false" customHeight="true" outlineLevel="0" collapsed="false">
      <c r="A1047389" s="37" t="s">
        <v>554</v>
      </c>
      <c r="B1047389" s="37" t="s">
        <v>57</v>
      </c>
      <c r="C1047389" s="92" t="n">
        <v>45020</v>
      </c>
      <c r="D1047389" s="37" t="s">
        <v>105</v>
      </c>
      <c r="E1047389" s="37" t="s">
        <v>370</v>
      </c>
      <c r="F1047389" s="37" t="s">
        <v>578</v>
      </c>
      <c r="G1047389" s="43" t="s">
        <v>61</v>
      </c>
      <c r="H1047389" s="39" t="n">
        <v>2100000000</v>
      </c>
      <c r="I1047389" s="37" t="s">
        <v>583</v>
      </c>
      <c r="J1047389" s="7" t="str">
        <f aca="false">VLOOKUP($I1047389,'[1]Price List, Weapons &amp; Items'!B$1:C$1048576,2,0)</f>
        <v>Ammunition for heavy weapon</v>
      </c>
      <c r="K1047389" s="7" t="str">
        <f aca="false">IF(I1047389=".",I1047389,VLOOKUP($I1047389,'[1]Price List, Weapons &amp; Items'!B$1:D$1048576,3,0))</f>
        <v>Aircraft ammunition</v>
      </c>
      <c r="L1047389" s="8" t="n">
        <f aca="false">VLOOKUP(I1047389,'[1]Price List, Weapons &amp; Items'!B$1:E$1048576,4,0)</f>
        <v>0</v>
      </c>
      <c r="M1047389" s="9" t="s">
        <v>166</v>
      </c>
      <c r="N1047389" s="9" t="s">
        <v>166</v>
      </c>
      <c r="O1047389" s="9" t="str">
        <f aca="false">VLOOKUP($I1047389,'[1]Price List, Weapons &amp; Items'!B$1:G$1048576,6,0)</f>
        <v>.</v>
      </c>
      <c r="P1047389" s="6" t="str">
        <f aca="false">IF(TYPE(M1047389)=1,IF(TYPE(O1047389)=1,M1047389*O1047389,"No price"),".")</f>
        <v>.</v>
      </c>
      <c r="Q1047389" s="6" t="str">
        <f aca="false">IF(TYPE(N1047389)=1,IF(TYPE(O1047389)=1,N1047389*O1047389,"No price"),".")</f>
        <v>.</v>
      </c>
      <c r="R1047389" s="6" t="str">
        <f aca="false">IF(AG1047389=1,IF(H1047389&lt;&gt;"Not given",H1047389,IF(TYPE(H1047389)=2,IF(SUMIFS(#REF!,#REF!,A1047389)&gt;0,SUMIFS(#REF!,#REF!,A1047389),"."),"Format error")),"")</f>
        <v/>
      </c>
      <c r="S1047389" s="6" t="str">
        <f aca="false">IF(AND(AG1047389=1,R1047389&lt;&gt;".")=TRUE(),R1047389/VLOOKUP(G1047389,'[1]Exchange Rates'!B$1:C$1048576,2,0),IF(R1047389=".",".",""))</f>
        <v/>
      </c>
      <c r="T1047389" s="6" t="str">
        <f aca="false">IF(AG1047389=1,IF(AI1047389="Value is not given at all",".",IF(AI1047389="Value is given by the source",S1047389,IF(AI1047389="Value is calculated with prices",(IF(SUMIFS(#REF!,#REF!,A1047389)&gt;0,SUMIFS(#REF!,#REF!,A1047389),"."))/VLOOKUP("USD",'[1]Exchange Rates'!B$1:C$1048576,2,0),"Error with coding"))),"")</f>
        <v/>
      </c>
      <c r="U1047389" s="43" t="s">
        <v>63</v>
      </c>
      <c r="V1047389" s="34" t="s">
        <v>521</v>
      </c>
      <c r="W1047389" s="34" t="s">
        <v>513</v>
      </c>
      <c r="X1047389" s="37" t="s">
        <v>62</v>
      </c>
      <c r="Y1047389" s="37" t="s">
        <v>62</v>
      </c>
      <c r="Z1047389" s="43" t="n">
        <v>0</v>
      </c>
      <c r="AA1047389" s="43" t="n">
        <v>0</v>
      </c>
      <c r="AB1047389" s="5" t="n">
        <f aca="false">IF(AND(D1047389="Humanitarian", AE1047389&lt;&gt;"."), 1, 0)</f>
        <v>0</v>
      </c>
      <c r="AC1047389" s="5" t="n">
        <f aca="false">IF(OR(M1047389="undisclosed", M1047389="."), 0, IF(M1047389=N1047389, 1, 0))</f>
        <v>0</v>
      </c>
      <c r="AD1047389" s="5" t="n">
        <v>0</v>
      </c>
      <c r="AE1047389" s="37" t="s">
        <v>62</v>
      </c>
      <c r="AF1047389" s="12" t="str">
        <f aca="false">""</f>
        <v/>
      </c>
      <c r="AG1047389" s="36" t="n">
        <v>0</v>
      </c>
      <c r="AH1047389" s="43" t="s">
        <v>66</v>
      </c>
      <c r="AI1047389" s="43" t="s">
        <v>67</v>
      </c>
      <c r="AJ1047389" s="36" t="n">
        <v>1</v>
      </c>
      <c r="AK1047389" s="43" t="n">
        <v>16</v>
      </c>
      <c r="AL1047389" s="36" t="n">
        <v>0</v>
      </c>
      <c r="AM1047389" s="36" t="n">
        <f aca="false">IF(OR(AN1047389="2022-2023",AN1047389=2022), 1, 0)</f>
        <v>1</v>
      </c>
      <c r="AN1047389" s="36" t="s">
        <v>68</v>
      </c>
      <c r="AO1047389" s="36" t="n">
        <f aca="false">VLOOKUP($I1047389,'[1]Price List, Weapons &amp; Items'!B$1:F$1048576,5,0)</f>
        <v>0</v>
      </c>
      <c r="AP1047389" s="36" t="n">
        <f aca="false">IF(AND(AO1047389=1,M1047389="undisclosed")=TRUE(),1,0)</f>
        <v>0</v>
      </c>
      <c r="AQ1047389" s="36" t="n">
        <f aca="false">IF(AND(AO1047389=1,N1047389="undisclosed")=TRUE(),1,0)</f>
        <v>0</v>
      </c>
      <c r="AR1047389" s="36" t="n">
        <f aca="false">IFERROR(IF(SEARCH("ammuni",I1047389,1)&gt;0,1,0),0)</f>
        <v>0</v>
      </c>
      <c r="AS1047389" s="5" t="str">
        <f aca="false">VLOOKUP($I1047389,'[1]Price List, Weapons &amp; Items'!B$1:L$1048576,COLUMN('[1]Price List, Weapons &amp; Items'!$J$11)-1,0)</f>
        <v/>
      </c>
      <c r="AT1047389" s="5" t="str">
        <f aca="false">IF(I1047389=".",".",VLOOKUP($I1047389,'[1]Price List, Weapons &amp; Items'!B$1:J$1048576,3,0))</f>
        <v>Aircraft ammunition</v>
      </c>
      <c r="AU1047389" s="13" t="str">
        <f aca="true">IF(AG1047389=1,(OFFSET(I1047389,0,0,COUNTIF(#REF!,A1047389),1)),"")</f>
        <v/>
      </c>
      <c r="AV1047389" s="5" t="str">
        <f aca="false">VLOOKUP($I1047389,'[1]Price List, Weapons &amp; Items'!B$1:L$1048576,COLUMN('[1]Price List, Weapons &amp; Items'!$L$11)-1,0)</f>
        <v>no price, 0 count</v>
      </c>
      <c r="AW1047389" s="5" t="n">
        <f aca="false">IF(U1047389="Yes",1,0)</f>
        <v>1</v>
      </c>
      <c r="AX1047389" s="5" t="n">
        <f aca="false">IF(D1047389="Military",IF(OR(IFERROR(SEARCH("equipment",E1047389,1),0)&gt;0,IFERROR(SEARCH("weapons",E1047389,1),0)&gt;0),1,0),0)</f>
        <v>1</v>
      </c>
      <c r="AY1047389" s="5" t="str">
        <f aca="false">IFERROR(IF(VALUE(TEXT(C1047389,"mm"))=IF(AK1047389&gt;12,AK1047389-12,AK1047389),".",IF(TEXT(C1047389,"mm")="01",".",1)),"Value is not in date format")</f>
        <v>.</v>
      </c>
      <c r="AZ1047389" s="5" t="str">
        <f aca="false">IF(AND(A1047389=A1047388,C1047389=C1047388)=TRUE(),IF(F1047389=F1047388,".","1"),".")</f>
        <v>.</v>
      </c>
      <c r="BA1047389" s="5" t="str">
        <f aca="false">IF(AND(_xlfn.ISFORMULA(R1047389),_xlfn.ISFORMULA(S1047389),_xlfn.ISFORMULA(T1047389))=TRUE(),".",1)</f>
        <v>.</v>
      </c>
      <c r="BB1047389" s="5" t="str">
        <f aca="false">IF(T1047389&lt;&gt;".",IF(T1047389&gt;S1047389,1,"."),".")</f>
        <v>.</v>
      </c>
      <c r="BC1047389" s="5" t="n">
        <f aca="false">IFERROR(VLOOKUP(B1047389,'[1]Share, Heavy Weapons to Ukraine'!B$1:AA$1048576,COLUMN('[1]Share, Heavy Weapons to Ukraine'!C1047398)-1,0),0)</f>
        <v>1</v>
      </c>
      <c r="BD1047389" s="5" t="n">
        <f aca="false">VLOOKUP(Sheet1!B1047389,'[1]Country Summary (€)'!B$1:F$1048576,COLUMN('[1]Country Summary (€)'!C1047399)-1,FALSE())</f>
        <v>0</v>
      </c>
      <c r="BE1047389" s="5" t="str">
        <f aca="false">IF(AND(AG1047389=1,D1047389="Military",H1047389&lt;&gt;"Not given")=TRUE(),IF(SUMIFS(#REF!,#REF!,A1047389)&gt;0,ABS((SUMIFS(#REF!,#REF!,A1047389)/VLOOKUP("USD",'[1]Exchange Rates'!B$1:C$1048576,2,0)))/S1047389,"."),".")</f>
        <v>.</v>
      </c>
      <c r="BF1047389" s="1" t="str">
        <f aca="false">IF(AND(AG1047389=1,D1047389="Military",H1047389&lt;&gt;"Not given")=TRUE(),IF(SUMIFS(#REF!,#REF!,A1047389)&gt;0,IF((ABS((SUMIFS(#REF!,#REF!,A1047389)/VLOOKUP("USD",'[1]Exchange Rates'!B$1:C$1048576,2,0)))/S1047389)&gt;1,(SUMIFS(#REF!,#REF!,A1047389)-S1047389)/S1047389,(S1047389-SUMIFS(#REF!,#REF!,A1047389))/SUMIFS(#REF!,#REF!,A1047389)),"."),".")</f>
        <v>.</v>
      </c>
      <c r="BG1047389" s="37"/>
      <c r="BH1047389" s="37"/>
      <c r="BI1047389" s="37"/>
      <c r="BJ1047389" s="37"/>
      <c r="BK1047389" s="37"/>
      <c r="BL1047389" s="37"/>
      <c r="BM1047389" s="37"/>
      <c r="BN1047389" s="37"/>
      <c r="BO1047389" s="37"/>
      <c r="BP1047389" s="37"/>
      <c r="BQ1047389" s="37"/>
      <c r="BR1047389" s="37"/>
      <c r="BS1047389" s="37"/>
      <c r="BT1047389" s="37"/>
      <c r="BU1047389" s="37"/>
      <c r="BV1047389" s="37"/>
      <c r="BW1047389" s="37"/>
      <c r="BX1047389" s="37"/>
    </row>
    <row r="1047390" customFormat="false" ht="16.5" hidden="false" customHeight="true" outlineLevel="0" collapsed="false">
      <c r="A1047390" s="37" t="s">
        <v>554</v>
      </c>
      <c r="B1047390" s="37" t="s">
        <v>57</v>
      </c>
      <c r="C1047390" s="92" t="n">
        <v>45020</v>
      </c>
      <c r="D1047390" s="37" t="s">
        <v>105</v>
      </c>
      <c r="E1047390" s="37" t="s">
        <v>370</v>
      </c>
      <c r="F1047390" s="37" t="s">
        <v>578</v>
      </c>
      <c r="G1047390" s="43" t="s">
        <v>61</v>
      </c>
      <c r="H1047390" s="39" t="n">
        <v>2100000000</v>
      </c>
      <c r="I1047390" s="37" t="s">
        <v>584</v>
      </c>
      <c r="J1047390" s="7" t="str">
        <f aca="false">VLOOKUP($I1047390,'[1]Price List, Weapons &amp; Items'!B$1:C$1048576,2,0)</f>
        <v>Ammunition for heavy weapon</v>
      </c>
      <c r="K1047390" s="7" t="str">
        <f aca="false">IF(I1047390=".",I1047390,VLOOKUP($I1047390,'[1]Price List, Weapons &amp; Items'!B$1:D$1048576,3,0))</f>
        <v>130mm howitzer ammunition</v>
      </c>
      <c r="L1047390" s="8" t="n">
        <f aca="false">VLOOKUP(I1047390,'[1]Price List, Weapons &amp; Items'!B$1:E$1048576,4,0)</f>
        <v>0</v>
      </c>
      <c r="M1047390" s="9" t="n">
        <v>40000</v>
      </c>
      <c r="N1047390" s="9" t="s">
        <v>166</v>
      </c>
      <c r="O1047390" s="9" t="n">
        <f aca="false">VLOOKUP($I1047390,'[1]Price List, Weapons &amp; Items'!B$1:G$1048576,6,0)</f>
        <v>3800</v>
      </c>
      <c r="P1047390" s="6" t="str">
        <f aca="false">IF(TYPE(M1047390)=1,IF(TYPE(O1047390)=1,M1047390*O1047390,"No price"),".")</f>
        <v>No price</v>
      </c>
      <c r="Q1047390" s="6" t="str">
        <f aca="false">IF(TYPE(N1047390)=1,IF(TYPE(O1047390)=1,N1047390*O1047390,"No price"),".")</f>
        <v>.</v>
      </c>
      <c r="R1047390" s="6" t="str">
        <f aca="false">IF(AG1047390=1,IF(H1047390&lt;&gt;"Not given",H1047390,IF(TYPE(H1047390)=2,IF(SUMIFS(#REF!,#REF!,A1047390)&gt;0,SUMIFS(#REF!,#REF!,A1047390),"."),"Format error")),"")</f>
        <v/>
      </c>
      <c r="S1047390" s="6" t="str">
        <f aca="false">IF(AND(AG1047390=1,R1047390&lt;&gt;".")=TRUE(),R1047390/VLOOKUP(G1047390,'[1]Exchange Rates'!B$1:C$1048576,2,0),IF(R1047390=".",".",""))</f>
        <v/>
      </c>
      <c r="T1047390" s="6" t="str">
        <f aca="false">IF(AG1047390=1,IF(AI1047390="Value is not given at all",".",IF(AI1047390="Value is given by the source",S1047390,IF(AI1047390="Value is calculated with prices",(IF(SUMIFS(#REF!,#REF!,A1047390)&gt;0,SUMIFS(#REF!,#REF!,A1047390),"."))/VLOOKUP("USD",'[1]Exchange Rates'!B$1:C$1048576,2,0),"Error with coding"))),"")</f>
        <v/>
      </c>
      <c r="U1047390" s="43" t="s">
        <v>63</v>
      </c>
      <c r="V1047390" s="34" t="s">
        <v>521</v>
      </c>
      <c r="W1047390" s="34" t="s">
        <v>513</v>
      </c>
      <c r="X1047390" s="37" t="s">
        <v>62</v>
      </c>
      <c r="Y1047390" s="37" t="s">
        <v>62</v>
      </c>
      <c r="Z1047390" s="43" t="n">
        <v>0</v>
      </c>
      <c r="AA1047390" s="43" t="n">
        <v>0</v>
      </c>
      <c r="AB1047390" s="5" t="n">
        <f aca="false">IF(AND(D1047390="Humanitarian", AE1047390&lt;&gt;"."), 1, 0)</f>
        <v>0</v>
      </c>
      <c r="AC1047390" s="5" t="n">
        <f aca="false">IF(OR(M1047390="undisclosed", M1047390="."), 0, IF(M1047390=N1047390, 1, 0))</f>
        <v>0</v>
      </c>
      <c r="AD1047390" s="5" t="n">
        <v>0</v>
      </c>
      <c r="AE1047390" s="37" t="s">
        <v>62</v>
      </c>
      <c r="AF1047390" s="12" t="str">
        <f aca="false">""</f>
        <v/>
      </c>
      <c r="AG1047390" s="36" t="n">
        <v>0</v>
      </c>
      <c r="AH1047390" s="43" t="s">
        <v>66</v>
      </c>
      <c r="AI1047390" s="43" t="s">
        <v>67</v>
      </c>
      <c r="AJ1047390" s="36" t="n">
        <v>1</v>
      </c>
      <c r="AK1047390" s="43" t="n">
        <v>16</v>
      </c>
      <c r="AL1047390" s="36" t="n">
        <v>0</v>
      </c>
      <c r="AM1047390" s="36" t="n">
        <f aca="false">IF(OR(AN1047390="2022-2023",AN1047390=2022), 1, 0)</f>
        <v>1</v>
      </c>
      <c r="AN1047390" s="36" t="s">
        <v>68</v>
      </c>
      <c r="AO1047390" s="36" t="n">
        <f aca="false">VLOOKUP($I1047390,'[1]Price List, Weapons &amp; Items'!B$1:F$1048576,5,0)</f>
        <v>0</v>
      </c>
      <c r="AP1047390" s="36" t="n">
        <f aca="false">IF(AND(AO1047390=1,M1047390="undisclosed")=TRUE(),1,0)</f>
        <v>0</v>
      </c>
      <c r="AQ1047390" s="36" t="n">
        <f aca="false">IF(AND(AO1047390=1,N1047390="undisclosed")=TRUE(),1,0)</f>
        <v>0</v>
      </c>
      <c r="AR1047390" s="36" t="n">
        <f aca="false">IFERROR(IF(SEARCH("ammuni",I1047390,1)&gt;0,1,0),0)</f>
        <v>0</v>
      </c>
      <c r="AS1047390" s="5" t="str">
        <f aca="false">VLOOKUP($I1047390,'[1]Price List, Weapons &amp; Items'!B$1:L$1048576,COLUMN('[1]Price List, Weapons &amp; Items'!$J$11)-1,0)</f>
        <v>Government information</v>
      </c>
      <c r="AT1047390" s="5" t="str">
        <f aca="false">IF(I1047390=".",".",VLOOKUP($I1047390,'[1]Price List, Weapons &amp; Items'!B$1:J$1048576,3,0))</f>
        <v>130mm howitzer ammunition</v>
      </c>
      <c r="AU1047390" s="13" t="str">
        <f aca="true">IF(AG1047390=1,(OFFSET(I1047390,0,0,COUNTIF(#REF!,A1047390),1)),"")</f>
        <v/>
      </c>
      <c r="AV1047390" s="5" t="n">
        <f aca="false">VLOOKUP($I1047390,'[1]Price List, Weapons &amp; Items'!B$1:L$1048576,COLUMN('[1]Price List, Weapons &amp; Items'!$L$11)-1,0)</f>
        <v>0</v>
      </c>
      <c r="AW1047390" s="5" t="n">
        <f aca="false">IF(U1047390="Yes",1,0)</f>
        <v>1</v>
      </c>
      <c r="AX1047390" s="5" t="n">
        <f aca="false">IF(D1047390="Military",IF(OR(IFERROR(SEARCH("equipment",E1047390,1),0)&gt;0,IFERROR(SEARCH("weapons",E1047390,1),0)&gt;0),1,0),0)</f>
        <v>1</v>
      </c>
      <c r="AY1047390" s="5" t="str">
        <f aca="false">IFERROR(IF(VALUE(TEXT(C1047390,"mm"))=IF(AK1047390&gt;12,AK1047390-12,AK1047390),".",IF(TEXT(C1047390,"mm")="01",".",1)),"Value is not in date format")</f>
        <v>.</v>
      </c>
      <c r="AZ1047390" s="5" t="str">
        <f aca="false">IF(AND(A1047390=A1047389,C1047390=C1047389)=TRUE(),IF(F1047390=F1047389,".","1"),".")</f>
        <v>.</v>
      </c>
      <c r="BA1047390" s="5" t="str">
        <f aca="false">IF(AND(_xlfn.ISFORMULA(R1047390),_xlfn.ISFORMULA(S1047390),_xlfn.ISFORMULA(T1047390))=TRUE(),".",1)</f>
        <v>.</v>
      </c>
      <c r="BB1047390" s="5" t="str">
        <f aca="false">IF(T1047390&lt;&gt;".",IF(T1047390&gt;S1047390,1,"."),".")</f>
        <v>.</v>
      </c>
      <c r="BC1047390" s="5" t="n">
        <f aca="false">IFERROR(VLOOKUP(B1047390,'[1]Share, Heavy Weapons to Ukraine'!B$1:AA$1048576,COLUMN('[1]Share, Heavy Weapons to Ukraine'!C1047399)-1,0),0)</f>
        <v>1</v>
      </c>
      <c r="BD1047390" s="5" t="n">
        <f aca="false">VLOOKUP(Sheet1!B1047390,'[1]Country Summary (€)'!B$1:F$1048576,COLUMN('[1]Country Summary (€)'!C1047400)-1,FALSE())</f>
        <v>0</v>
      </c>
      <c r="BE1047390" s="5" t="str">
        <f aca="false">IF(AND(AG1047390=1,D1047390="Military",H1047390&lt;&gt;"Not given")=TRUE(),IF(SUMIFS(#REF!,#REF!,A1047390)&gt;0,ABS((SUMIFS(#REF!,#REF!,A1047390)/VLOOKUP("USD",'[1]Exchange Rates'!B$1:C$1048576,2,0)))/S1047390,"."),".")</f>
        <v>.</v>
      </c>
      <c r="BF1047390" s="1" t="str">
        <f aca="false">IF(AND(AG1047390=1,D1047390="Military",H1047390&lt;&gt;"Not given")=TRUE(),IF(SUMIFS(#REF!,#REF!,A1047390)&gt;0,IF((ABS((SUMIFS(#REF!,#REF!,A1047390)/VLOOKUP("USD",'[1]Exchange Rates'!B$1:C$1048576,2,0)))/S1047390)&gt;1,(SUMIFS(#REF!,#REF!,A1047390)-S1047390)/S1047390,(S1047390-SUMIFS(#REF!,#REF!,A1047390))/SUMIFS(#REF!,#REF!,A1047390)),"."),".")</f>
        <v>.</v>
      </c>
      <c r="BG1047390" s="37"/>
      <c r="BH1047390" s="37"/>
      <c r="BI1047390" s="37"/>
      <c r="BJ1047390" s="37"/>
      <c r="BK1047390" s="37"/>
      <c r="BL1047390" s="37"/>
      <c r="BM1047390" s="37"/>
      <c r="BN1047390" s="37"/>
      <c r="BO1047390" s="37"/>
      <c r="BP1047390" s="37"/>
      <c r="BQ1047390" s="37"/>
      <c r="BR1047390" s="37"/>
      <c r="BS1047390" s="37"/>
      <c r="BT1047390" s="37"/>
      <c r="BU1047390" s="37"/>
      <c r="BV1047390" s="37"/>
      <c r="BW1047390" s="37"/>
      <c r="BX1047390" s="37"/>
    </row>
    <row r="1047391" customFormat="false" ht="16.5" hidden="false" customHeight="true" outlineLevel="0" collapsed="false">
      <c r="A1047391" s="37" t="s">
        <v>554</v>
      </c>
      <c r="B1047391" s="37" t="s">
        <v>57</v>
      </c>
      <c r="C1047391" s="92" t="n">
        <v>45020</v>
      </c>
      <c r="D1047391" s="37" t="s">
        <v>105</v>
      </c>
      <c r="E1047391" s="37" t="s">
        <v>370</v>
      </c>
      <c r="F1047391" s="37" t="s">
        <v>578</v>
      </c>
      <c r="G1047391" s="43" t="s">
        <v>61</v>
      </c>
      <c r="H1047391" s="39" t="n">
        <v>2100000000</v>
      </c>
      <c r="I1047391" s="37" t="s">
        <v>585</v>
      </c>
      <c r="J1047391" s="7" t="str">
        <f aca="false">VLOOKUP($I1047391,'[1]Price List, Weapons &amp; Items'!B$1:C$1048576,2,0)</f>
        <v>Ammunition for heavy weapon</v>
      </c>
      <c r="K1047391" s="7" t="str">
        <f aca="false">IF(I1047391=".",I1047391,VLOOKUP($I1047391,'[1]Price List, Weapons &amp; Items'!B$1:D$1048576,3,0))</f>
        <v>122mm howitzer ammunition</v>
      </c>
      <c r="L1047391" s="8" t="n">
        <f aca="false">VLOOKUP(I1047391,'[1]Price List, Weapons &amp; Items'!B$1:E$1048576,4,0)</f>
        <v>0</v>
      </c>
      <c r="M1047391" s="9" t="n">
        <v>40000</v>
      </c>
      <c r="N1047391" s="9" t="s">
        <v>166</v>
      </c>
      <c r="O1047391" s="9" t="n">
        <f aca="false">VLOOKUP($I1047391,'[1]Price List, Weapons &amp; Items'!B$1:G$1048576,6,0)</f>
        <v>3800</v>
      </c>
      <c r="P1047391" s="6" t="str">
        <f aca="false">IF(TYPE(M1047391)=1,IF(TYPE(O1047391)=1,M1047391*O1047391,"No price"),".")</f>
        <v>No price</v>
      </c>
      <c r="Q1047391" s="6" t="str">
        <f aca="false">IF(TYPE(N1047391)=1,IF(TYPE(O1047391)=1,N1047391*O1047391,"No price"),".")</f>
        <v>.</v>
      </c>
      <c r="R1047391" s="6" t="str">
        <f aca="false">IF(AG1047391=1,IF(H1047391&lt;&gt;"Not given",H1047391,IF(TYPE(H1047391)=2,IF(SUMIFS(#REF!,#REF!,A1047391)&gt;0,SUMIFS(#REF!,#REF!,A1047391),"."),"Format error")),"")</f>
        <v/>
      </c>
      <c r="S1047391" s="6" t="str">
        <f aca="false">IF(AND(AG1047391=1,R1047391&lt;&gt;".")=TRUE(),R1047391/VLOOKUP(G1047391,'[1]Exchange Rates'!B$1:C$1048576,2,0),IF(R1047391=".",".",""))</f>
        <v/>
      </c>
      <c r="T1047391" s="6" t="str">
        <f aca="false">IF(AG1047391=1,IF(AI1047391="Value is not given at all",".",IF(AI1047391="Value is given by the source",S1047391,IF(AI1047391="Value is calculated with prices",(IF(SUMIFS(#REF!,#REF!,A1047391)&gt;0,SUMIFS(#REF!,#REF!,A1047391),"."))/VLOOKUP("USD",'[1]Exchange Rates'!B$1:C$1048576,2,0),"Error with coding"))),"")</f>
        <v/>
      </c>
      <c r="U1047391" s="43" t="s">
        <v>63</v>
      </c>
      <c r="V1047391" s="34" t="s">
        <v>521</v>
      </c>
      <c r="W1047391" s="34" t="s">
        <v>513</v>
      </c>
      <c r="X1047391" s="37" t="s">
        <v>62</v>
      </c>
      <c r="Y1047391" s="37" t="s">
        <v>62</v>
      </c>
      <c r="Z1047391" s="43" t="n">
        <v>0</v>
      </c>
      <c r="AA1047391" s="43" t="n">
        <v>0</v>
      </c>
      <c r="AB1047391" s="5" t="n">
        <f aca="false">IF(AND(D1047391="Humanitarian", AE1047391&lt;&gt;"."), 1, 0)</f>
        <v>0</v>
      </c>
      <c r="AC1047391" s="5" t="n">
        <f aca="false">IF(OR(M1047391="undisclosed", M1047391="."), 0, IF(M1047391=N1047391, 1, 0))</f>
        <v>0</v>
      </c>
      <c r="AD1047391" s="5" t="n">
        <v>0</v>
      </c>
      <c r="AE1047391" s="37" t="s">
        <v>62</v>
      </c>
      <c r="AF1047391" s="12" t="str">
        <f aca="false">""</f>
        <v/>
      </c>
      <c r="AG1047391" s="36" t="n">
        <v>0</v>
      </c>
      <c r="AH1047391" s="43" t="s">
        <v>66</v>
      </c>
      <c r="AI1047391" s="43" t="s">
        <v>67</v>
      </c>
      <c r="AJ1047391" s="36" t="n">
        <v>1</v>
      </c>
      <c r="AK1047391" s="43" t="n">
        <v>16</v>
      </c>
      <c r="AL1047391" s="36" t="n">
        <v>0</v>
      </c>
      <c r="AM1047391" s="36" t="n">
        <f aca="false">IF(OR(AN1047391="2022-2023",AN1047391=2022), 1, 0)</f>
        <v>1</v>
      </c>
      <c r="AN1047391" s="36" t="s">
        <v>68</v>
      </c>
      <c r="AO1047391" s="36" t="n">
        <f aca="false">VLOOKUP($I1047391,'[1]Price List, Weapons &amp; Items'!B$1:F$1048576,5,0)</f>
        <v>0</v>
      </c>
      <c r="AP1047391" s="36" t="n">
        <f aca="false">IF(AND(AO1047391=1,M1047391="undisclosed")=TRUE(),1,0)</f>
        <v>0</v>
      </c>
      <c r="AQ1047391" s="36" t="n">
        <f aca="false">IF(AND(AO1047391=1,N1047391="undisclosed")=TRUE(),1,0)</f>
        <v>0</v>
      </c>
      <c r="AR1047391" s="36" t="n">
        <f aca="false">IFERROR(IF(SEARCH("ammuni",I1047391,1)&gt;0,1,0),0)</f>
        <v>0</v>
      </c>
      <c r="AS1047391" s="5" t="str">
        <f aca="false">VLOOKUP($I1047391,'[1]Price List, Weapons &amp; Items'!B$1:L$1048576,COLUMN('[1]Price List, Weapons &amp; Items'!$J$11)-1,0)</f>
        <v>Government information</v>
      </c>
      <c r="AT1047391" s="5" t="str">
        <f aca="false">IF(I1047391=".",".",VLOOKUP($I1047391,'[1]Price List, Weapons &amp; Items'!B$1:J$1048576,3,0))</f>
        <v>122mm howitzer ammunition</v>
      </c>
      <c r="AU1047391" s="13" t="str">
        <f aca="true">IF(AG1047391=1,(OFFSET(I1047391,0,0,COUNTIF(#REF!,A1047391),1)),"")</f>
        <v/>
      </c>
      <c r="AV1047391" s="5" t="n">
        <f aca="false">VLOOKUP($I1047391,'[1]Price List, Weapons &amp; Items'!B$1:L$1048576,COLUMN('[1]Price List, Weapons &amp; Items'!$L$11)-1,0)</f>
        <v>0</v>
      </c>
      <c r="AW1047391" s="5" t="n">
        <f aca="false">IF(U1047391="Yes",1,0)</f>
        <v>1</v>
      </c>
      <c r="AX1047391" s="5" t="n">
        <f aca="false">IF(D1047391="Military",IF(OR(IFERROR(SEARCH("equipment",E1047391,1),0)&gt;0,IFERROR(SEARCH("weapons",E1047391,1),0)&gt;0),1,0),0)</f>
        <v>1</v>
      </c>
      <c r="AY1047391" s="5" t="str">
        <f aca="false">IFERROR(IF(VALUE(TEXT(C1047391,"mm"))=IF(AK1047391&gt;12,AK1047391-12,AK1047391),".",IF(TEXT(C1047391,"mm")="01",".",1)),"Value is not in date format")</f>
        <v>.</v>
      </c>
      <c r="AZ1047391" s="5" t="str">
        <f aca="false">IF(AND(A1047391=A1047390,C1047391=C1047390)=TRUE(),IF(F1047391=F1047390,".","1"),".")</f>
        <v>.</v>
      </c>
      <c r="BA1047391" s="5" t="str">
        <f aca="false">IF(AND(_xlfn.ISFORMULA(R1047391),_xlfn.ISFORMULA(S1047391),_xlfn.ISFORMULA(T1047391))=TRUE(),".",1)</f>
        <v>.</v>
      </c>
      <c r="BB1047391" s="5" t="str">
        <f aca="false">IF(T1047391&lt;&gt;".",IF(T1047391&gt;S1047391,1,"."),".")</f>
        <v>.</v>
      </c>
      <c r="BC1047391" s="5" t="n">
        <f aca="false">IFERROR(VLOOKUP(B1047391,'[1]Share, Heavy Weapons to Ukraine'!B$1:AA$1048576,COLUMN('[1]Share, Heavy Weapons to Ukraine'!C1047400)-1,0),0)</f>
        <v>1</v>
      </c>
      <c r="BD1047391" s="5" t="n">
        <f aca="false">VLOOKUP(Sheet1!B1047391,'[1]Country Summary (€)'!B$1:F$1048576,COLUMN('[1]Country Summary (€)'!C1047401)-1,FALSE())</f>
        <v>0</v>
      </c>
      <c r="BE1047391" s="5" t="str">
        <f aca="false">IF(AND(AG1047391=1,D1047391="Military",H1047391&lt;&gt;"Not given")=TRUE(),IF(SUMIFS(#REF!,#REF!,A1047391)&gt;0,ABS((SUMIFS(#REF!,#REF!,A1047391)/VLOOKUP("USD",'[1]Exchange Rates'!B$1:C$1048576,2,0)))/S1047391,"."),".")</f>
        <v>.</v>
      </c>
      <c r="BF1047391" s="1" t="str">
        <f aca="false">IF(AND(AG1047391=1,D1047391="Military",H1047391&lt;&gt;"Not given")=TRUE(),IF(SUMIFS(#REF!,#REF!,A1047391)&gt;0,IF((ABS((SUMIFS(#REF!,#REF!,A1047391)/VLOOKUP("USD",'[1]Exchange Rates'!B$1:C$1048576,2,0)))/S1047391)&gt;1,(SUMIFS(#REF!,#REF!,A1047391)-S1047391)/S1047391,(S1047391-SUMIFS(#REF!,#REF!,A1047391))/SUMIFS(#REF!,#REF!,A1047391)),"."),".")</f>
        <v>.</v>
      </c>
      <c r="BG1047391" s="37"/>
      <c r="BH1047391" s="37"/>
      <c r="BI1047391" s="37"/>
      <c r="BJ1047391" s="37"/>
      <c r="BK1047391" s="37"/>
      <c r="BL1047391" s="37"/>
      <c r="BM1047391" s="37"/>
      <c r="BN1047391" s="37"/>
      <c r="BO1047391" s="37"/>
      <c r="BP1047391" s="37"/>
      <c r="BQ1047391" s="37"/>
      <c r="BR1047391" s="37"/>
      <c r="BS1047391" s="37"/>
      <c r="BT1047391" s="37"/>
      <c r="BU1047391" s="37"/>
      <c r="BV1047391" s="37"/>
      <c r="BW1047391" s="37"/>
      <c r="BX1047391" s="37"/>
    </row>
    <row r="1047392" customFormat="false" ht="16.5" hidden="false" customHeight="true" outlineLevel="0" collapsed="false">
      <c r="A1047392" s="37" t="s">
        <v>554</v>
      </c>
      <c r="B1047392" s="37" t="s">
        <v>57</v>
      </c>
      <c r="C1047392" s="92" t="n">
        <v>45020</v>
      </c>
      <c r="D1047392" s="37" t="s">
        <v>105</v>
      </c>
      <c r="E1047392" s="37" t="s">
        <v>370</v>
      </c>
      <c r="F1047392" s="37" t="s">
        <v>578</v>
      </c>
      <c r="G1047392" s="43" t="s">
        <v>61</v>
      </c>
      <c r="H1047392" s="39" t="n">
        <v>2100000000</v>
      </c>
      <c r="I1047392" s="37" t="s">
        <v>558</v>
      </c>
      <c r="J1047392" s="7" t="str">
        <f aca="false">VLOOKUP($I1047392,'[1]Price List, Weapons &amp; Items'!B$1:C$1048576,2,0)</f>
        <v>Ammunition for heavy weapon</v>
      </c>
      <c r="K1047392" s="7" t="str">
        <f aca="false">IF(I1047392=".",I1047392,VLOOKUP($I1047392,'[1]Price List, Weapons &amp; Items'!B$1:D$1048576,3,0))</f>
        <v>122mm MLRS ammunition</v>
      </c>
      <c r="L1047392" s="8" t="n">
        <f aca="false">VLOOKUP(I1047392,'[1]Price List, Weapons &amp; Items'!B$1:E$1048576,4,0)</f>
        <v>1</v>
      </c>
      <c r="M1047392" s="9" t="n">
        <v>4000</v>
      </c>
      <c r="N1047392" s="9" t="s">
        <v>166</v>
      </c>
      <c r="O1047392" s="9" t="n">
        <f aca="false">VLOOKUP($I1047392,'[1]Price List, Weapons &amp; Items'!B$1:G$1048576,6,0)</f>
        <v>1000</v>
      </c>
      <c r="P1047392" s="6" t="str">
        <f aca="false">IF(TYPE(M1047392)=1,IF(TYPE(O1047392)=1,M1047392*O1047392,"No price"),".")</f>
        <v>No price</v>
      </c>
      <c r="Q1047392" s="6" t="str">
        <f aca="false">IF(TYPE(N1047392)=1,IF(TYPE(O1047392)=1,N1047392*O1047392,"No price"),".")</f>
        <v>.</v>
      </c>
      <c r="R1047392" s="6" t="str">
        <f aca="false">IF(AG1047392=1,IF(H1047392&lt;&gt;"Not given",H1047392,IF(TYPE(H1047392)=2,IF(SUMIFS(#REF!,#REF!,A1047392)&gt;0,SUMIFS(#REF!,#REF!,A1047392),"."),"Format error")),"")</f>
        <v/>
      </c>
      <c r="S1047392" s="6" t="str">
        <f aca="false">IF(AND(AG1047392=1,R1047392&lt;&gt;".")=TRUE(),R1047392/VLOOKUP(G1047392,'[1]Exchange Rates'!B$1:C$1048576,2,0),IF(R1047392=".",".",""))</f>
        <v/>
      </c>
      <c r="T1047392" s="6" t="str">
        <f aca="false">IF(AG1047392=1,IF(AI1047392="Value is not given at all",".",IF(AI1047392="Value is given by the source",S1047392,IF(AI1047392="Value is calculated with prices",(IF(SUMIFS(#REF!,#REF!,A1047392)&gt;0,SUMIFS(#REF!,#REF!,A1047392),"."))/VLOOKUP("USD",'[1]Exchange Rates'!B$1:C$1048576,2,0),"Error with coding"))),"")</f>
        <v/>
      </c>
      <c r="U1047392" s="43" t="s">
        <v>63</v>
      </c>
      <c r="V1047392" s="34" t="s">
        <v>521</v>
      </c>
      <c r="W1047392" s="34" t="s">
        <v>513</v>
      </c>
      <c r="X1047392" s="37" t="s">
        <v>62</v>
      </c>
      <c r="Y1047392" s="37" t="s">
        <v>62</v>
      </c>
      <c r="Z1047392" s="43" t="n">
        <v>0</v>
      </c>
      <c r="AA1047392" s="43" t="n">
        <v>0</v>
      </c>
      <c r="AB1047392" s="5" t="n">
        <f aca="false">IF(AND(D1047392="Humanitarian", AE1047392&lt;&gt;"."), 1, 0)</f>
        <v>0</v>
      </c>
      <c r="AC1047392" s="5" t="n">
        <f aca="false">IF(OR(M1047392="undisclosed", M1047392="."), 0, IF(M1047392=N1047392, 1, 0))</f>
        <v>0</v>
      </c>
      <c r="AD1047392" s="5" t="n">
        <v>0</v>
      </c>
      <c r="AE1047392" s="37" t="s">
        <v>62</v>
      </c>
      <c r="AF1047392" s="12" t="str">
        <f aca="false">""</f>
        <v/>
      </c>
      <c r="AG1047392" s="36" t="n">
        <v>0</v>
      </c>
      <c r="AH1047392" s="43" t="s">
        <v>66</v>
      </c>
      <c r="AI1047392" s="43" t="s">
        <v>67</v>
      </c>
      <c r="AJ1047392" s="36" t="n">
        <v>1</v>
      </c>
      <c r="AK1047392" s="43" t="n">
        <v>16</v>
      </c>
      <c r="AL1047392" s="36" t="n">
        <v>0</v>
      </c>
      <c r="AM1047392" s="36" t="n">
        <f aca="false">IF(OR(AN1047392="2022-2023",AN1047392=2022), 1, 0)</f>
        <v>1</v>
      </c>
      <c r="AN1047392" s="36" t="s">
        <v>68</v>
      </c>
      <c r="AO1047392" s="36" t="n">
        <f aca="false">VLOOKUP($I1047392,'[1]Price List, Weapons &amp; Items'!B$1:F$1048576,5,0)</f>
        <v>1</v>
      </c>
      <c r="AP1047392" s="36" t="n">
        <f aca="false">IF(AND(AO1047392=1,M1047392="undisclosed")=TRUE(),1,0)</f>
        <v>0</v>
      </c>
      <c r="AQ1047392" s="36" t="n">
        <f aca="false">IF(AND(AO1047392=1,N1047392="undisclosed")=TRUE(),1,0)</f>
        <v>1</v>
      </c>
      <c r="AR1047392" s="36" t="n">
        <f aca="false">IFERROR(IF(SEARCH("ammuni",I1047392,1)&gt;0,1,0),0)</f>
        <v>0</v>
      </c>
      <c r="AS1047392" s="5" t="str">
        <f aca="false">VLOOKUP($I1047392,'[1]Price List, Weapons &amp; Items'!B$1:L$1048576,COLUMN('[1]Price List, Weapons &amp; Items'!$J$11)-1,0)</f>
        <v>Media reports (incl. social media)</v>
      </c>
      <c r="AT1047392" s="5" t="str">
        <f aca="false">IF(I1047392=".",".",VLOOKUP($I1047392,'[1]Price List, Weapons &amp; Items'!B$1:J$1048576,3,0))</f>
        <v>122mm MLRS ammunition</v>
      </c>
      <c r="AU1047392" s="13" t="str">
        <f aca="true">IF(AG1047392=1,(OFFSET(I1047392,0,0,COUNTIF(#REF!,A1047392),1)),"")</f>
        <v/>
      </c>
      <c r="AV1047392" s="5" t="n">
        <f aca="false">VLOOKUP($I1047392,'[1]Price List, Weapons &amp; Items'!B$1:L$1048576,COLUMN('[1]Price List, Weapons &amp; Items'!$L$11)-1,0)</f>
        <v>0</v>
      </c>
      <c r="AW1047392" s="5" t="n">
        <f aca="false">IF(U1047392="Yes",1,0)</f>
        <v>1</v>
      </c>
      <c r="AX1047392" s="5" t="n">
        <f aca="false">IF(D1047392="Military",IF(OR(IFERROR(SEARCH("equipment",E1047392,1),0)&gt;0,IFERROR(SEARCH("weapons",E1047392,1),0)&gt;0),1,0),0)</f>
        <v>1</v>
      </c>
      <c r="AY1047392" s="5" t="str">
        <f aca="false">IFERROR(IF(VALUE(TEXT(C1047392,"mm"))=IF(AK1047392&gt;12,AK1047392-12,AK1047392),".",IF(TEXT(C1047392,"mm")="01",".",1)),"Value is not in date format")</f>
        <v>.</v>
      </c>
      <c r="AZ1047392" s="5" t="str">
        <f aca="false">IF(AND(A1047392=A1047391,C1047392=C1047391)=TRUE(),IF(F1047392=F1047391,".","1"),".")</f>
        <v>.</v>
      </c>
      <c r="BA1047392" s="5" t="str">
        <f aca="false">IF(AND(_xlfn.ISFORMULA(R1047392),_xlfn.ISFORMULA(S1047392),_xlfn.ISFORMULA(T1047392))=TRUE(),".",1)</f>
        <v>.</v>
      </c>
      <c r="BB1047392" s="5" t="str">
        <f aca="false">IF(T1047392&lt;&gt;".",IF(T1047392&gt;S1047392,1,"."),".")</f>
        <v>.</v>
      </c>
      <c r="BC1047392" s="5" t="n">
        <f aca="false">IFERROR(VLOOKUP(B1047392,'[1]Share, Heavy Weapons to Ukraine'!B$1:AA$1048576,COLUMN('[1]Share, Heavy Weapons to Ukraine'!C1047401)-1,0),0)</f>
        <v>1</v>
      </c>
      <c r="BD1047392" s="5" t="n">
        <f aca="false">VLOOKUP(Sheet1!B1047392,'[1]Country Summary (€)'!B$1:F$1048576,COLUMN('[1]Country Summary (€)'!C1047402)-1,FALSE())</f>
        <v>0</v>
      </c>
      <c r="BE1047392" s="5" t="str">
        <f aca="false">IF(AND(AG1047392=1,D1047392="Military",H1047392&lt;&gt;"Not given")=TRUE(),IF(SUMIFS(#REF!,#REF!,A1047392)&gt;0,ABS((SUMIFS(#REF!,#REF!,A1047392)/VLOOKUP("USD",'[1]Exchange Rates'!B$1:C$1048576,2,0)))/S1047392,"."),".")</f>
        <v>.</v>
      </c>
      <c r="BF1047392" s="1" t="str">
        <f aca="false">IF(AND(AG1047392=1,D1047392="Military",H1047392&lt;&gt;"Not given")=TRUE(),IF(SUMIFS(#REF!,#REF!,A1047392)&gt;0,IF((ABS((SUMIFS(#REF!,#REF!,A1047392)/VLOOKUP("USD",'[1]Exchange Rates'!B$1:C$1048576,2,0)))/S1047392)&gt;1,(SUMIFS(#REF!,#REF!,A1047392)-S1047392)/S1047392,(S1047392-SUMIFS(#REF!,#REF!,A1047392))/SUMIFS(#REF!,#REF!,A1047392)),"."),".")</f>
        <v>.</v>
      </c>
      <c r="BG1047392" s="37"/>
      <c r="BH1047392" s="37"/>
      <c r="BI1047392" s="37"/>
      <c r="BJ1047392" s="37"/>
      <c r="BK1047392" s="37"/>
      <c r="BL1047392" s="37"/>
      <c r="BM1047392" s="37"/>
      <c r="BN1047392" s="37"/>
      <c r="BO1047392" s="37"/>
      <c r="BP1047392" s="37"/>
      <c r="BQ1047392" s="37"/>
      <c r="BR1047392" s="37"/>
      <c r="BS1047392" s="37"/>
      <c r="BT1047392" s="37"/>
      <c r="BU1047392" s="37"/>
      <c r="BV1047392" s="37"/>
      <c r="BW1047392" s="37"/>
      <c r="BX1047392" s="37"/>
    </row>
    <row r="1047393" customFormat="false" ht="16.5" hidden="false" customHeight="true" outlineLevel="0" collapsed="false">
      <c r="A1047393" s="37" t="s">
        <v>554</v>
      </c>
      <c r="B1047393" s="37" t="s">
        <v>57</v>
      </c>
      <c r="C1047393" s="92" t="n">
        <v>45020</v>
      </c>
      <c r="D1047393" s="37" t="s">
        <v>105</v>
      </c>
      <c r="E1047393" s="37" t="s">
        <v>370</v>
      </c>
      <c r="F1047393" s="37" t="s">
        <v>578</v>
      </c>
      <c r="G1047393" s="43" t="s">
        <v>61</v>
      </c>
      <c r="H1047393" s="39" t="n">
        <v>2100000000</v>
      </c>
      <c r="I1047393" s="37" t="s">
        <v>586</v>
      </c>
      <c r="J1047393" s="7" t="str">
        <f aca="false">VLOOKUP($I1047393,'[1]Price List, Weapons &amp; Items'!B$1:C$1048576,2,0)</f>
        <v>Portable defence system</v>
      </c>
      <c r="K1047393" s="7" t="str">
        <f aca="false">IF(I1047393=".",I1047393,VLOOKUP($I1047393,'[1]Price List, Weapons &amp; Items'!B$1:D$1048576,3,0))</f>
        <v>Light Anti-armor Weapon (LAW)</v>
      </c>
      <c r="L1047393" s="8" t="n">
        <f aca="false">VLOOKUP(I1047393,'[1]Price List, Weapons &amp; Items'!B$1:E$1048576,4,0)</f>
        <v>0</v>
      </c>
      <c r="M1047393" s="9" t="s">
        <v>166</v>
      </c>
      <c r="N1047393" s="9" t="s">
        <v>166</v>
      </c>
      <c r="O1047393" s="9" t="n">
        <f aca="false">VLOOKUP($I1047393,'[1]Price List, Weapons &amp; Items'!B$1:G$1048576,6,0)</f>
        <v>1475</v>
      </c>
      <c r="P1047393" s="6" t="str">
        <f aca="false">IF(TYPE(M1047393)=1,IF(TYPE(O1047393)=1,M1047393*O1047393,"No price"),".")</f>
        <v>.</v>
      </c>
      <c r="Q1047393" s="6" t="str">
        <f aca="false">IF(TYPE(N1047393)=1,IF(TYPE(O1047393)=1,N1047393*O1047393,"No price"),".")</f>
        <v>.</v>
      </c>
      <c r="R1047393" s="6" t="str">
        <f aca="false">IF(AG1047393=1,IF(H1047393&lt;&gt;"Not given",H1047393,IF(TYPE(H1047393)=2,IF(SUMIFS(#REF!,#REF!,A1047393)&gt;0,SUMIFS(#REF!,#REF!,A1047393),"."),"Format error")),"")</f>
        <v/>
      </c>
      <c r="S1047393" s="6" t="str">
        <f aca="false">IF(AND(AG1047393=1,R1047393&lt;&gt;".")=TRUE(),R1047393/VLOOKUP(G1047393,'[1]Exchange Rates'!B$1:C$1048576,2,0),IF(R1047393=".",".",""))</f>
        <v/>
      </c>
      <c r="T1047393" s="6" t="str">
        <f aca="false">IF(AG1047393=1,IF(AI1047393="Value is not given at all",".",IF(AI1047393="Value is given by the source",S1047393,IF(AI1047393="Value is calculated with prices",(IF(SUMIFS(#REF!,#REF!,A1047393)&gt;0,SUMIFS(#REF!,#REF!,A1047393),"."))/VLOOKUP("USD",'[1]Exchange Rates'!B$1:C$1048576,2,0),"Error with coding"))),"")</f>
        <v/>
      </c>
      <c r="U1047393" s="43" t="s">
        <v>63</v>
      </c>
      <c r="V1047393" s="34" t="s">
        <v>521</v>
      </c>
      <c r="W1047393" s="34" t="s">
        <v>513</v>
      </c>
      <c r="X1047393" s="37" t="s">
        <v>62</v>
      </c>
      <c r="Y1047393" s="37" t="s">
        <v>62</v>
      </c>
      <c r="Z1047393" s="43" t="n">
        <v>0</v>
      </c>
      <c r="AA1047393" s="43" t="n">
        <v>0</v>
      </c>
      <c r="AB1047393" s="5" t="n">
        <f aca="false">IF(AND(D1047393="Humanitarian", AE1047393&lt;&gt;"."), 1, 0)</f>
        <v>0</v>
      </c>
      <c r="AC1047393" s="5" t="n">
        <f aca="false">IF(OR(M1047393="undisclosed", M1047393="."), 0, IF(M1047393=N1047393, 1, 0))</f>
        <v>0</v>
      </c>
      <c r="AD1047393" s="5" t="n">
        <v>0</v>
      </c>
      <c r="AE1047393" s="37" t="s">
        <v>62</v>
      </c>
      <c r="AF1047393" s="12" t="str">
        <f aca="false">""</f>
        <v/>
      </c>
      <c r="AG1047393" s="36" t="n">
        <v>0</v>
      </c>
      <c r="AH1047393" s="43" t="s">
        <v>66</v>
      </c>
      <c r="AI1047393" s="43" t="s">
        <v>67</v>
      </c>
      <c r="AJ1047393" s="36" t="n">
        <v>1</v>
      </c>
      <c r="AK1047393" s="43" t="n">
        <v>16</v>
      </c>
      <c r="AL1047393" s="36" t="n">
        <v>0</v>
      </c>
      <c r="AM1047393" s="36" t="n">
        <f aca="false">IF(OR(AN1047393="2022-2023",AN1047393=2022), 1, 0)</f>
        <v>1</v>
      </c>
      <c r="AN1047393" s="36" t="s">
        <v>68</v>
      </c>
      <c r="AO1047393" s="36" t="n">
        <f aca="false">VLOOKUP($I1047393,'[1]Price List, Weapons &amp; Items'!B$1:F$1048576,5,0)</f>
        <v>0</v>
      </c>
      <c r="AP1047393" s="36" t="n">
        <f aca="false">IF(AND(AO1047393=1,M1047393="undisclosed")=TRUE(),1,0)</f>
        <v>0</v>
      </c>
      <c r="AQ1047393" s="36" t="n">
        <f aca="false">IF(AND(AO1047393=1,N1047393="undisclosed")=TRUE(),1,0)</f>
        <v>0</v>
      </c>
      <c r="AR1047393" s="36" t="n">
        <f aca="false">IFERROR(IF(SEARCH("ammuni",I1047393,1)&gt;0,1,0),0)</f>
        <v>0</v>
      </c>
      <c r="AS1047393" s="5" t="str">
        <f aca="false">VLOOKUP($I1047393,'[1]Price List, Weapons &amp; Items'!B$1:L$1048576,COLUMN('[1]Price List, Weapons &amp; Items'!$J$11)-1,0)</f>
        <v>Military media (incl. websites)</v>
      </c>
      <c r="AT1047393" s="5" t="str">
        <f aca="false">IF(I1047393=".",".",VLOOKUP($I1047393,'[1]Price List, Weapons &amp; Items'!B$1:J$1048576,3,0))</f>
        <v>Light Anti-armor Weapon (LAW)</v>
      </c>
      <c r="AU1047393" s="13" t="str">
        <f aca="true">IF(AG1047393=1,(OFFSET(I1047393,0,0,COUNTIF(#REF!,A1047393),1)),"")</f>
        <v/>
      </c>
      <c r="AV1047393" s="5" t="n">
        <f aca="false">VLOOKUP($I1047393,'[1]Price List, Weapons &amp; Items'!B$1:L$1048576,COLUMN('[1]Price List, Weapons &amp; Items'!$L$11)-1,0)</f>
        <v>0</v>
      </c>
      <c r="AW1047393" s="5" t="n">
        <f aca="false">IF(U1047393="Yes",1,0)</f>
        <v>1</v>
      </c>
      <c r="AX1047393" s="5" t="n">
        <f aca="false">IF(D1047393="Military",IF(OR(IFERROR(SEARCH("equipment",E1047393,1),0)&gt;0,IFERROR(SEARCH("weapons",E1047393,1),0)&gt;0),1,0),0)</f>
        <v>1</v>
      </c>
      <c r="AY1047393" s="5" t="str">
        <f aca="false">IFERROR(IF(VALUE(TEXT(C1047393,"mm"))=IF(AK1047393&gt;12,AK1047393-12,AK1047393),".",IF(TEXT(C1047393,"mm")="01",".",1)),"Value is not in date format")</f>
        <v>.</v>
      </c>
      <c r="AZ1047393" s="5" t="str">
        <f aca="false">IF(AND(A1047393=A1047392,C1047393=C1047392)=TRUE(),IF(F1047393=F1047392,".","1"),".")</f>
        <v>.</v>
      </c>
      <c r="BA1047393" s="5" t="str">
        <f aca="false">IF(AND(_xlfn.ISFORMULA(R1047393),_xlfn.ISFORMULA(S1047393),_xlfn.ISFORMULA(T1047393))=TRUE(),".",1)</f>
        <v>.</v>
      </c>
      <c r="BB1047393" s="5" t="str">
        <f aca="false">IF(T1047393&lt;&gt;".",IF(T1047393&gt;S1047393,1,"."),".")</f>
        <v>.</v>
      </c>
      <c r="BC1047393" s="5" t="n">
        <f aca="false">IFERROR(VLOOKUP(B1047393,'[1]Share, Heavy Weapons to Ukraine'!B$1:AA$1048576,COLUMN('[1]Share, Heavy Weapons to Ukraine'!C1047402)-1,0),0)</f>
        <v>1</v>
      </c>
      <c r="BD1047393" s="5" t="n">
        <f aca="false">VLOOKUP(Sheet1!B1047393,'[1]Country Summary (€)'!B$1:F$1048576,COLUMN('[1]Country Summary (€)'!C1047403)-1,FALSE())</f>
        <v>0</v>
      </c>
      <c r="BE1047393" s="5" t="str">
        <f aca="false">IF(AND(AG1047393=1,D1047393="Military",H1047393&lt;&gt;"Not given")=TRUE(),IF(SUMIFS(#REF!,#REF!,A1047393)&gt;0,ABS((SUMIFS(#REF!,#REF!,A1047393)/VLOOKUP("USD",'[1]Exchange Rates'!B$1:C$1048576,2,0)))/S1047393,"."),".")</f>
        <v>.</v>
      </c>
      <c r="BF1047393" s="1" t="str">
        <f aca="false">IF(AND(AG1047393=1,D1047393="Military",H1047393&lt;&gt;"Not given")=TRUE(),IF(SUMIFS(#REF!,#REF!,A1047393)&gt;0,IF((ABS((SUMIFS(#REF!,#REF!,A1047393)/VLOOKUP("USD",'[1]Exchange Rates'!B$1:C$1048576,2,0)))/S1047393)&gt;1,(SUMIFS(#REF!,#REF!,A1047393)-S1047393)/S1047393,(S1047393-SUMIFS(#REF!,#REF!,A1047393))/SUMIFS(#REF!,#REF!,A1047393)),"."),".")</f>
        <v>.</v>
      </c>
      <c r="BG1047393" s="37"/>
      <c r="BH1047393" s="37"/>
      <c r="BI1047393" s="37"/>
      <c r="BJ1047393" s="37"/>
      <c r="BK1047393" s="37"/>
      <c r="BL1047393" s="37"/>
      <c r="BM1047393" s="37"/>
      <c r="BN1047393" s="37"/>
      <c r="BO1047393" s="37"/>
      <c r="BP1047393" s="37"/>
      <c r="BQ1047393" s="37"/>
      <c r="BR1047393" s="37"/>
      <c r="BS1047393" s="37"/>
      <c r="BT1047393" s="37"/>
      <c r="BU1047393" s="37"/>
      <c r="BV1047393" s="37"/>
      <c r="BW1047393" s="37"/>
      <c r="BX1047393" s="37"/>
    </row>
    <row r="1047394" customFormat="false" ht="16.5" hidden="false" customHeight="true" outlineLevel="0" collapsed="false">
      <c r="A1047394" s="37" t="s">
        <v>554</v>
      </c>
      <c r="B1047394" s="37" t="s">
        <v>57</v>
      </c>
      <c r="C1047394" s="92" t="n">
        <v>45020</v>
      </c>
      <c r="D1047394" s="37" t="s">
        <v>105</v>
      </c>
      <c r="E1047394" s="37" t="s">
        <v>370</v>
      </c>
      <c r="F1047394" s="37" t="s">
        <v>578</v>
      </c>
      <c r="G1047394" s="43" t="s">
        <v>61</v>
      </c>
      <c r="H1047394" s="39" t="n">
        <v>2100000000</v>
      </c>
      <c r="I1047394" s="37" t="s">
        <v>533</v>
      </c>
      <c r="J1047394" s="7" t="str">
        <f aca="false">VLOOKUP($I1047394,'[1]Price List, Weapons &amp; Items'!B$1:C$1048576,2,0)</f>
        <v>Ammunition for heavy weapon</v>
      </c>
      <c r="K1047394" s="7" t="str">
        <f aca="false">IF(I1047394=".",I1047394,VLOOKUP($I1047394,'[1]Price List, Weapons &amp; Items'!B$1:D$1048576,3,0))</f>
        <v>missile</v>
      </c>
      <c r="L1047394" s="8" t="n">
        <f aca="false">VLOOKUP(I1047394,'[1]Price List, Weapons &amp; Items'!B$1:E$1048576,4,0)</f>
        <v>0</v>
      </c>
      <c r="M1047394" s="9" t="s">
        <v>166</v>
      </c>
      <c r="N1047394" s="9" t="s">
        <v>166</v>
      </c>
      <c r="O1047394" s="9" t="n">
        <f aca="false">VLOOKUP($I1047394,'[1]Price List, Weapons &amp; Items'!B$1:G$1048576,6,0)</f>
        <v>1664700</v>
      </c>
      <c r="P1047394" s="6" t="str">
        <f aca="false">IF(TYPE(M1047394)=1,IF(TYPE(O1047394)=1,M1047394*O1047394,"No price"),".")</f>
        <v>.</v>
      </c>
      <c r="Q1047394" s="6" t="str">
        <f aca="false">IF(TYPE(N1047394)=1,IF(TYPE(O1047394)=1,N1047394*O1047394,"No price"),".")</f>
        <v>.</v>
      </c>
      <c r="R1047394" s="6" t="str">
        <f aca="false">IF(AG1047394=1,IF(H1047394&lt;&gt;"Not given",H1047394,IF(TYPE(H1047394)=2,IF(SUMIFS(#REF!,#REF!,A1047394)&gt;0,SUMIFS(#REF!,#REF!,A1047394),"."),"Format error")),"")</f>
        <v/>
      </c>
      <c r="S1047394" s="6" t="str">
        <f aca="false">IF(AND(AG1047394=1,R1047394&lt;&gt;".")=TRUE(),R1047394/VLOOKUP(G1047394,'[1]Exchange Rates'!B$1:C$1048576,2,0),IF(R1047394=".",".",""))</f>
        <v/>
      </c>
      <c r="T1047394" s="6" t="str">
        <f aca="false">IF(AG1047394=1,IF(AI1047394="Value is not given at all",".",IF(AI1047394="Value is given by the source",S1047394,IF(AI1047394="Value is calculated with prices",(IF(SUMIFS(#REF!,#REF!,A1047394)&gt;0,SUMIFS(#REF!,#REF!,A1047394),"."))/VLOOKUP("USD",'[1]Exchange Rates'!B$1:C$1048576,2,0),"Error with coding"))),"")</f>
        <v/>
      </c>
      <c r="U1047394" s="43" t="s">
        <v>63</v>
      </c>
      <c r="V1047394" s="34" t="s">
        <v>521</v>
      </c>
      <c r="W1047394" s="34" t="s">
        <v>513</v>
      </c>
      <c r="X1047394" s="37" t="s">
        <v>62</v>
      </c>
      <c r="Y1047394" s="37" t="s">
        <v>62</v>
      </c>
      <c r="Z1047394" s="43" t="n">
        <v>0</v>
      </c>
      <c r="AA1047394" s="43" t="n">
        <v>0</v>
      </c>
      <c r="AB1047394" s="5" t="n">
        <f aca="false">IF(AND(D1047394="Humanitarian", AE1047394&lt;&gt;"."), 1, 0)</f>
        <v>0</v>
      </c>
      <c r="AC1047394" s="5" t="n">
        <f aca="false">IF(OR(M1047394="undisclosed", M1047394="."), 0, IF(M1047394=N1047394, 1, 0))</f>
        <v>0</v>
      </c>
      <c r="AD1047394" s="5" t="n">
        <v>0</v>
      </c>
      <c r="AE1047394" s="37" t="s">
        <v>62</v>
      </c>
      <c r="AF1047394" s="12" t="str">
        <f aca="false">""</f>
        <v/>
      </c>
      <c r="AG1047394" s="36" t="n">
        <v>0</v>
      </c>
      <c r="AH1047394" s="43" t="s">
        <v>66</v>
      </c>
      <c r="AI1047394" s="43" t="s">
        <v>67</v>
      </c>
      <c r="AJ1047394" s="36" t="n">
        <v>1</v>
      </c>
      <c r="AK1047394" s="43" t="n">
        <v>16</v>
      </c>
      <c r="AL1047394" s="36" t="n">
        <v>0</v>
      </c>
      <c r="AM1047394" s="36" t="n">
        <f aca="false">IF(OR(AN1047394="2022-2023",AN1047394=2022), 1, 0)</f>
        <v>1</v>
      </c>
      <c r="AN1047394" s="36" t="s">
        <v>68</v>
      </c>
      <c r="AO1047394" s="36" t="n">
        <f aca="false">VLOOKUP($I1047394,'[1]Price List, Weapons &amp; Items'!B$1:F$1048576,5,0)</f>
        <v>0</v>
      </c>
      <c r="AP1047394" s="36" t="n">
        <f aca="false">IF(AND(AO1047394=1,M1047394="undisclosed")=TRUE(),1,0)</f>
        <v>0</v>
      </c>
      <c r="AQ1047394" s="36" t="n">
        <f aca="false">IF(AND(AO1047394=1,N1047394="undisclosed")=TRUE(),1,0)</f>
        <v>0</v>
      </c>
      <c r="AR1047394" s="36" t="n">
        <f aca="false">IFERROR(IF(SEARCH("ammuni",I1047394,1)&gt;0,1,0),0)</f>
        <v>0</v>
      </c>
      <c r="AS1047394" s="5" t="str">
        <f aca="false">VLOOKUP($I1047394,'[1]Price List, Weapons &amp; Items'!B$1:L$1048576,COLUMN('[1]Price List, Weapons &amp; Items'!$J$11)-1,0)</f>
        <v>Government information</v>
      </c>
      <c r="AT1047394" s="5" t="str">
        <f aca="false">IF(I1047394=".",".",VLOOKUP($I1047394,'[1]Price List, Weapons &amp; Items'!B$1:J$1048576,3,0))</f>
        <v>missile</v>
      </c>
      <c r="AU1047394" s="13" t="str">
        <f aca="true">IF(AG1047394=1,(OFFSET(I1047394,0,0,COUNTIF(#REF!,A1047394),1)),"")</f>
        <v/>
      </c>
      <c r="AV1047394" s="5" t="str">
        <f aca="false">VLOOKUP($I1047394,'[1]Price List, Weapons &amp; Items'!B$1:L$1048576,COLUMN('[1]Price List, Weapons &amp; Items'!$L$11)-1,0)</f>
        <v>no price, 0 count</v>
      </c>
      <c r="AW1047394" s="5" t="n">
        <f aca="false">IF(U1047394="Yes",1,0)</f>
        <v>1</v>
      </c>
      <c r="AX1047394" s="5" t="n">
        <f aca="false">IF(D1047394="Military",IF(OR(IFERROR(SEARCH("equipment",E1047394,1),0)&gt;0,IFERROR(SEARCH("weapons",E1047394,1),0)&gt;0),1,0),0)</f>
        <v>1</v>
      </c>
      <c r="AY1047394" s="5" t="str">
        <f aca="false">IFERROR(IF(VALUE(TEXT(C1047394,"mm"))=IF(AK1047394&gt;12,AK1047394-12,AK1047394),".",IF(TEXT(C1047394,"mm")="01",".",1)),"Value is not in date format")</f>
        <v>.</v>
      </c>
      <c r="AZ1047394" s="5" t="str">
        <f aca="false">IF(AND(A1047394=A1047393,C1047394=C1047393)=TRUE(),IF(F1047394=F1047393,".","1"),".")</f>
        <v>.</v>
      </c>
      <c r="BA1047394" s="5" t="str">
        <f aca="false">IF(AND(_xlfn.ISFORMULA(R1047394),_xlfn.ISFORMULA(S1047394),_xlfn.ISFORMULA(T1047394))=TRUE(),".",1)</f>
        <v>.</v>
      </c>
      <c r="BB1047394" s="5" t="str">
        <f aca="false">IF(T1047394&lt;&gt;".",IF(T1047394&gt;S1047394,1,"."),".")</f>
        <v>.</v>
      </c>
      <c r="BC1047394" s="5" t="n">
        <f aca="false">IFERROR(VLOOKUP(B1047394,'[1]Share, Heavy Weapons to Ukraine'!B$1:AA$1048576,COLUMN('[1]Share, Heavy Weapons to Ukraine'!C1047403)-1,0),0)</f>
        <v>1</v>
      </c>
      <c r="BD1047394" s="5" t="n">
        <f aca="false">VLOOKUP(Sheet1!B1047394,'[1]Country Summary (€)'!B$1:F$1048576,COLUMN('[1]Country Summary (€)'!C1047404)-1,FALSE())</f>
        <v>0</v>
      </c>
      <c r="BE1047394" s="5" t="str">
        <f aca="false">IF(AND(AG1047394=1,D1047394="Military",H1047394&lt;&gt;"Not given")=TRUE(),IF(SUMIFS(#REF!,#REF!,A1047394)&gt;0,ABS((SUMIFS(#REF!,#REF!,A1047394)/VLOOKUP("USD",'[1]Exchange Rates'!B$1:C$1048576,2,0)))/S1047394,"."),".")</f>
        <v>.</v>
      </c>
      <c r="BF1047394" s="1" t="str">
        <f aca="false">IF(AND(AG1047394=1,D1047394="Military",H1047394&lt;&gt;"Not given")=TRUE(),IF(SUMIFS(#REF!,#REF!,A1047394)&gt;0,IF((ABS((SUMIFS(#REF!,#REF!,A1047394)/VLOOKUP("USD",'[1]Exchange Rates'!B$1:C$1048576,2,0)))/S1047394)&gt;1,(SUMIFS(#REF!,#REF!,A1047394)-S1047394)/S1047394,(S1047394-SUMIFS(#REF!,#REF!,A1047394))/SUMIFS(#REF!,#REF!,A1047394)),"."),".")</f>
        <v>.</v>
      </c>
      <c r="BG1047394" s="37"/>
      <c r="BH1047394" s="37"/>
      <c r="BI1047394" s="37"/>
      <c r="BJ1047394" s="37"/>
      <c r="BK1047394" s="37"/>
      <c r="BL1047394" s="37"/>
      <c r="BM1047394" s="37"/>
      <c r="BN1047394" s="37"/>
      <c r="BO1047394" s="37"/>
      <c r="BP1047394" s="37"/>
      <c r="BQ1047394" s="37"/>
      <c r="BR1047394" s="37"/>
      <c r="BS1047394" s="37"/>
      <c r="BT1047394" s="37"/>
      <c r="BU1047394" s="37"/>
      <c r="BV1047394" s="37"/>
      <c r="BW1047394" s="37"/>
      <c r="BX1047394" s="37"/>
    </row>
    <row r="1047395" customFormat="false" ht="16.5" hidden="false" customHeight="true" outlineLevel="0" collapsed="false">
      <c r="A1047395" s="37" t="s">
        <v>554</v>
      </c>
      <c r="B1047395" s="37" t="s">
        <v>57</v>
      </c>
      <c r="C1047395" s="92" t="n">
        <v>45020</v>
      </c>
      <c r="D1047395" s="37" t="s">
        <v>105</v>
      </c>
      <c r="E1047395" s="37" t="s">
        <v>370</v>
      </c>
      <c r="F1047395" s="37" t="s">
        <v>578</v>
      </c>
      <c r="G1047395" s="43" t="s">
        <v>61</v>
      </c>
      <c r="H1047395" s="39" t="n">
        <v>2100000000</v>
      </c>
      <c r="I1047395" s="37" t="s">
        <v>278</v>
      </c>
      <c r="J1047395" s="7" t="str">
        <f aca="false">VLOOKUP($I1047395,'[1]Price List, Weapons &amp; Items'!B$1:C$1048576,2,0)</f>
        <v>Heavy weapon</v>
      </c>
      <c r="K1047395" s="7" t="str">
        <f aca="false">IF(I1047395=".",I1047395,VLOOKUP($I1047395,'[1]Price List, Weapons &amp; Items'!B$1:D$1048576,3,0))</f>
        <v>Mortar</v>
      </c>
      <c r="L1047395" s="8" t="n">
        <f aca="false">VLOOKUP(I1047395,'[1]Price List, Weapons &amp; Items'!B$1:E$1048576,4,0)</f>
        <v>0</v>
      </c>
      <c r="M1047395" s="9" t="n">
        <v>37</v>
      </c>
      <c r="N1047395" s="9" t="s">
        <v>166</v>
      </c>
      <c r="O1047395" s="9" t="n">
        <f aca="false">VLOOKUP($I1047395,'[1]Price List, Weapons &amp; Items'!B$1:G$1048576,6,0)</f>
        <v>388500</v>
      </c>
      <c r="P1047395" s="6" t="str">
        <f aca="false">IF(TYPE(M1047395)=1,IF(TYPE(O1047395)=1,M1047395*O1047395,"No price"),".")</f>
        <v>No price</v>
      </c>
      <c r="Q1047395" s="6" t="str">
        <f aca="false">IF(TYPE(N1047395)=1,IF(TYPE(O1047395)=1,N1047395*O1047395,"No price"),".")</f>
        <v>.</v>
      </c>
      <c r="R1047395" s="6" t="str">
        <f aca="false">IF(AG1047395=1,IF(H1047395&lt;&gt;"Not given",H1047395,IF(TYPE(H1047395)=2,IF(SUMIFS(#REF!,#REF!,A1047395)&gt;0,SUMIFS(#REF!,#REF!,A1047395),"."),"Format error")),"")</f>
        <v/>
      </c>
      <c r="S1047395" s="6" t="str">
        <f aca="false">IF(AND(AG1047395=1,R1047395&lt;&gt;".")=TRUE(),R1047395/VLOOKUP(G1047395,'[1]Exchange Rates'!B$1:C$1048576,2,0),IF(R1047395=".",".",""))</f>
        <v/>
      </c>
      <c r="T1047395" s="6" t="str">
        <f aca="false">IF(AG1047395=1,IF(AI1047395="Value is not given at all",".",IF(AI1047395="Value is given by the source",S1047395,IF(AI1047395="Value is calculated with prices",(IF(SUMIFS(#REF!,#REF!,A1047395)&gt;0,SUMIFS(#REF!,#REF!,A1047395),"."))/VLOOKUP("USD",'[1]Exchange Rates'!B$1:C$1048576,2,0),"Error with coding"))),"")</f>
        <v/>
      </c>
      <c r="U1047395" s="43" t="s">
        <v>63</v>
      </c>
      <c r="V1047395" s="34" t="s">
        <v>521</v>
      </c>
      <c r="W1047395" s="34" t="s">
        <v>513</v>
      </c>
      <c r="X1047395" s="37" t="s">
        <v>62</v>
      </c>
      <c r="Y1047395" s="37" t="s">
        <v>62</v>
      </c>
      <c r="Z1047395" s="43" t="n">
        <v>0</v>
      </c>
      <c r="AA1047395" s="43" t="n">
        <v>0</v>
      </c>
      <c r="AB1047395" s="5" t="n">
        <f aca="false">IF(AND(D1047395="Humanitarian", AE1047395&lt;&gt;"."), 1, 0)</f>
        <v>0</v>
      </c>
      <c r="AC1047395" s="5" t="n">
        <f aca="false">IF(OR(M1047395="undisclosed", M1047395="."), 0, IF(M1047395=N1047395, 1, 0))</f>
        <v>0</v>
      </c>
      <c r="AD1047395" s="5" t="n">
        <v>0</v>
      </c>
      <c r="AE1047395" s="37" t="s">
        <v>62</v>
      </c>
      <c r="AF1047395" s="12" t="str">
        <f aca="false">""</f>
        <v/>
      </c>
      <c r="AG1047395" s="36" t="n">
        <v>0</v>
      </c>
      <c r="AH1047395" s="43" t="s">
        <v>66</v>
      </c>
      <c r="AI1047395" s="43" t="s">
        <v>67</v>
      </c>
      <c r="AJ1047395" s="36" t="n">
        <v>1</v>
      </c>
      <c r="AK1047395" s="43" t="n">
        <v>16</v>
      </c>
      <c r="AL1047395" s="36" t="n">
        <v>0</v>
      </c>
      <c r="AM1047395" s="36" t="n">
        <f aca="false">IF(OR(AN1047395="2022-2023",AN1047395=2022), 1, 0)</f>
        <v>1</v>
      </c>
      <c r="AN1047395" s="36" t="s">
        <v>68</v>
      </c>
      <c r="AO1047395" s="36" t="n">
        <f aca="false">VLOOKUP($I1047395,'[1]Price List, Weapons &amp; Items'!B$1:F$1048576,5,0)</f>
        <v>0</v>
      </c>
      <c r="AP1047395" s="36" t="n">
        <f aca="false">IF(AND(AO1047395=1,M1047395="undisclosed")=TRUE(),1,0)</f>
        <v>0</v>
      </c>
      <c r="AQ1047395" s="36" t="n">
        <f aca="false">IF(AND(AO1047395=1,N1047395="undisclosed")=TRUE(),1,0)</f>
        <v>0</v>
      </c>
      <c r="AR1047395" s="36" t="n">
        <f aca="false">IFERROR(IF(SEARCH("ammuni",I1047395,1)&gt;0,1,0),0)</f>
        <v>0</v>
      </c>
      <c r="AS1047395" s="5" t="str">
        <f aca="false">VLOOKUP($I1047395,'[1]Price List, Weapons &amp; Items'!B$1:L$1048576,COLUMN('[1]Price List, Weapons &amp; Items'!$J$11)-1,0)</f>
        <v>Military media (incl. websites)</v>
      </c>
      <c r="AT1047395" s="5" t="str">
        <f aca="false">IF(I1047395=".",".",VLOOKUP($I1047395,'[1]Price List, Weapons &amp; Items'!B$1:J$1048576,3,0))</f>
        <v>Mortar</v>
      </c>
      <c r="AU1047395" s="13" t="str">
        <f aca="true">IF(AG1047395=1,(OFFSET(I1047395,0,0,COUNTIF(#REF!,A1047395),1)),"")</f>
        <v/>
      </c>
      <c r="AV1047395" s="5" t="n">
        <f aca="false">VLOOKUP($I1047395,'[1]Price List, Weapons &amp; Items'!B$1:L$1048576,COLUMN('[1]Price List, Weapons &amp; Items'!$L$11)-1,0)</f>
        <v>0</v>
      </c>
      <c r="AW1047395" s="5" t="n">
        <f aca="false">IF(U1047395="Yes",1,0)</f>
        <v>1</v>
      </c>
      <c r="AX1047395" s="5" t="n">
        <f aca="false">IF(D1047395="Military",IF(OR(IFERROR(SEARCH("equipment",E1047395,1),0)&gt;0,IFERROR(SEARCH("weapons",E1047395,1),0)&gt;0),1,0),0)</f>
        <v>1</v>
      </c>
      <c r="AY1047395" s="5" t="str">
        <f aca="false">IFERROR(IF(VALUE(TEXT(C1047395,"mm"))=IF(AK1047395&gt;12,AK1047395-12,AK1047395),".",IF(TEXT(C1047395,"mm")="01",".",1)),"Value is not in date format")</f>
        <v>.</v>
      </c>
      <c r="AZ1047395" s="5" t="str">
        <f aca="false">IF(AND(A1047395=A1047394,C1047395=C1047394)=TRUE(),IF(F1047395=F1047394,".","1"),".")</f>
        <v>.</v>
      </c>
      <c r="BA1047395" s="5" t="str">
        <f aca="false">IF(AND(_xlfn.ISFORMULA(R1047395),_xlfn.ISFORMULA(S1047395),_xlfn.ISFORMULA(T1047395))=TRUE(),".",1)</f>
        <v>.</v>
      </c>
      <c r="BB1047395" s="5" t="str">
        <f aca="false">IF(T1047395&lt;&gt;".",IF(T1047395&gt;S1047395,1,"."),".")</f>
        <v>.</v>
      </c>
      <c r="BC1047395" s="5" t="n">
        <f aca="false">IFERROR(VLOOKUP(B1047395,'[1]Share, Heavy Weapons to Ukraine'!B$1:AA$1048576,COLUMN('[1]Share, Heavy Weapons to Ukraine'!C1047404)-1,0),0)</f>
        <v>1</v>
      </c>
      <c r="BD1047395" s="5" t="n">
        <f aca="false">VLOOKUP(Sheet1!B1047395,'[1]Country Summary (€)'!B$1:F$1048576,COLUMN('[1]Country Summary (€)'!C1047405)-1,FALSE())</f>
        <v>0</v>
      </c>
      <c r="BE1047395" s="5" t="str">
        <f aca="false">IF(AND(AG1047395=1,D1047395="Military",H1047395&lt;&gt;"Not given")=TRUE(),IF(SUMIFS(#REF!,#REF!,A1047395)&gt;0,ABS((SUMIFS(#REF!,#REF!,A1047395)/VLOOKUP("USD",'[1]Exchange Rates'!B$1:C$1048576,2,0)))/S1047395,"."),".")</f>
        <v>.</v>
      </c>
      <c r="BF1047395" s="1" t="str">
        <f aca="false">IF(AND(AG1047395=1,D1047395="Military",H1047395&lt;&gt;"Not given")=TRUE(),IF(SUMIFS(#REF!,#REF!,A1047395)&gt;0,IF((ABS((SUMIFS(#REF!,#REF!,A1047395)/VLOOKUP("USD",'[1]Exchange Rates'!B$1:C$1048576,2,0)))/S1047395)&gt;1,(SUMIFS(#REF!,#REF!,A1047395)-S1047395)/S1047395,(S1047395-SUMIFS(#REF!,#REF!,A1047395))/SUMIFS(#REF!,#REF!,A1047395)),"."),".")</f>
        <v>.</v>
      </c>
      <c r="BG1047395" s="37"/>
      <c r="BH1047395" s="37"/>
      <c r="BI1047395" s="37"/>
      <c r="BJ1047395" s="37"/>
      <c r="BK1047395" s="37"/>
      <c r="BL1047395" s="37"/>
      <c r="BM1047395" s="37"/>
      <c r="BN1047395" s="37"/>
      <c r="BO1047395" s="37"/>
      <c r="BP1047395" s="37"/>
      <c r="BQ1047395" s="37"/>
      <c r="BR1047395" s="37"/>
      <c r="BS1047395" s="37"/>
      <c r="BT1047395" s="37"/>
      <c r="BU1047395" s="37"/>
      <c r="BV1047395" s="37"/>
      <c r="BW1047395" s="37"/>
      <c r="BX1047395" s="37"/>
    </row>
    <row r="1047396" customFormat="false" ht="16.5" hidden="false" customHeight="true" outlineLevel="0" collapsed="false">
      <c r="A1047396" s="37" t="s">
        <v>554</v>
      </c>
      <c r="B1047396" s="37" t="s">
        <v>57</v>
      </c>
      <c r="C1047396" s="92" t="n">
        <v>45020</v>
      </c>
      <c r="D1047396" s="37" t="s">
        <v>105</v>
      </c>
      <c r="E1047396" s="37" t="s">
        <v>370</v>
      </c>
      <c r="F1047396" s="37" t="s">
        <v>578</v>
      </c>
      <c r="G1047396" s="43" t="s">
        <v>61</v>
      </c>
      <c r="H1047396" s="39" t="n">
        <v>2100000000</v>
      </c>
      <c r="I1047396" s="37" t="s">
        <v>518</v>
      </c>
      <c r="J1047396" s="7" t="str">
        <f aca="false">VLOOKUP($I1047396,'[1]Price List, Weapons &amp; Items'!B$1:C$1048576,2,0)</f>
        <v>Light armaments &amp; infantry</v>
      </c>
      <c r="K1047396" s="7" t="str">
        <f aca="false">IF(I1047396=".",I1047396,VLOOKUP($I1047396,'[1]Price List, Weapons &amp; Items'!B$1:D$1048576,3,0))</f>
        <v>Mortar</v>
      </c>
      <c r="L1047396" s="8" t="n">
        <f aca="false">VLOOKUP(I1047396,'[1]Price List, Weapons &amp; Items'!B$1:E$1048576,4,0)</f>
        <v>0</v>
      </c>
      <c r="M1047396" s="9" t="n">
        <v>37</v>
      </c>
      <c r="N1047396" s="9" t="s">
        <v>166</v>
      </c>
      <c r="O1047396" s="9" t="n">
        <f aca="false">VLOOKUP($I1047396,'[1]Price List, Weapons &amp; Items'!B$1:G$1048576,6,0)</f>
        <v>24717</v>
      </c>
      <c r="P1047396" s="6" t="str">
        <f aca="false">IF(TYPE(M1047396)=1,IF(TYPE(O1047396)=1,M1047396*O1047396,"No price"),".")</f>
        <v>No price</v>
      </c>
      <c r="Q1047396" s="6" t="str">
        <f aca="false">IF(TYPE(N1047396)=1,IF(TYPE(O1047396)=1,N1047396*O1047396,"No price"),".")</f>
        <v>.</v>
      </c>
      <c r="R1047396" s="6" t="str">
        <f aca="false">IF(AG1047396=1,IF(H1047396&lt;&gt;"Not given",H1047396,IF(TYPE(H1047396)=2,IF(SUMIFS(#REF!,#REF!,A1047396)&gt;0,SUMIFS(#REF!,#REF!,A1047396),"."),"Format error")),"")</f>
        <v/>
      </c>
      <c r="S1047396" s="6" t="str">
        <f aca="false">IF(AND(AG1047396=1,R1047396&lt;&gt;".")=TRUE(),R1047396/VLOOKUP(G1047396,'[1]Exchange Rates'!B$1:C$1048576,2,0),IF(R1047396=".",".",""))</f>
        <v/>
      </c>
      <c r="T1047396" s="6" t="str">
        <f aca="false">IF(AG1047396=1,IF(AI1047396="Value is not given at all",".",IF(AI1047396="Value is given by the source",S1047396,IF(AI1047396="Value is calculated with prices",(IF(SUMIFS(#REF!,#REF!,A1047396)&gt;0,SUMIFS(#REF!,#REF!,A1047396),"."))/VLOOKUP("USD",'[1]Exchange Rates'!B$1:C$1048576,2,0),"Error with coding"))),"")</f>
        <v/>
      </c>
      <c r="U1047396" s="43" t="s">
        <v>63</v>
      </c>
      <c r="V1047396" s="34" t="s">
        <v>521</v>
      </c>
      <c r="W1047396" s="34" t="s">
        <v>513</v>
      </c>
      <c r="X1047396" s="37" t="s">
        <v>62</v>
      </c>
      <c r="Y1047396" s="37" t="s">
        <v>62</v>
      </c>
      <c r="Z1047396" s="43" t="n">
        <v>0</v>
      </c>
      <c r="AA1047396" s="43" t="n">
        <v>0</v>
      </c>
      <c r="AB1047396" s="5" t="n">
        <f aca="false">IF(AND(D1047396="Humanitarian", AE1047396&lt;&gt;"."), 1, 0)</f>
        <v>0</v>
      </c>
      <c r="AC1047396" s="5" t="n">
        <f aca="false">IF(OR(M1047396="undisclosed", M1047396="."), 0, IF(M1047396=N1047396, 1, 0))</f>
        <v>0</v>
      </c>
      <c r="AD1047396" s="5" t="n">
        <v>0</v>
      </c>
      <c r="AE1047396" s="37" t="s">
        <v>62</v>
      </c>
      <c r="AF1047396" s="12" t="str">
        <f aca="false">""</f>
        <v/>
      </c>
      <c r="AG1047396" s="36" t="n">
        <v>0</v>
      </c>
      <c r="AH1047396" s="43" t="s">
        <v>66</v>
      </c>
      <c r="AI1047396" s="43" t="s">
        <v>67</v>
      </c>
      <c r="AJ1047396" s="36" t="n">
        <v>1</v>
      </c>
      <c r="AK1047396" s="43" t="n">
        <v>16</v>
      </c>
      <c r="AL1047396" s="36" t="n">
        <v>0</v>
      </c>
      <c r="AM1047396" s="36" t="n">
        <f aca="false">IF(OR(AN1047396="2022-2023",AN1047396=2022), 1, 0)</f>
        <v>1</v>
      </c>
      <c r="AN1047396" s="36" t="s">
        <v>68</v>
      </c>
      <c r="AO1047396" s="36" t="n">
        <f aca="false">VLOOKUP($I1047396,'[1]Price List, Weapons &amp; Items'!B$1:F$1048576,5,0)</f>
        <v>0</v>
      </c>
      <c r="AP1047396" s="36" t="n">
        <f aca="false">IF(AND(AO1047396=1,M1047396="undisclosed")=TRUE(),1,0)</f>
        <v>0</v>
      </c>
      <c r="AQ1047396" s="36" t="n">
        <f aca="false">IF(AND(AO1047396=1,N1047396="undisclosed")=TRUE(),1,0)</f>
        <v>0</v>
      </c>
      <c r="AR1047396" s="36" t="n">
        <f aca="false">IFERROR(IF(SEARCH("ammuni",I1047396,1)&gt;0,1,0),0)</f>
        <v>0</v>
      </c>
      <c r="AS1047396" s="5" t="str">
        <f aca="false">VLOOKUP($I1047396,'[1]Price List, Weapons &amp; Items'!B$1:L$1048576,COLUMN('[1]Price List, Weapons &amp; Items'!$J$11)-1,0)</f>
        <v>Military media (incl. websites)</v>
      </c>
      <c r="AT1047396" s="5" t="str">
        <f aca="false">IF(I1047396=".",".",VLOOKUP($I1047396,'[1]Price List, Weapons &amp; Items'!B$1:J$1048576,3,0))</f>
        <v>Mortar</v>
      </c>
      <c r="AU1047396" s="13" t="str">
        <f aca="true">IF(AG1047396=1,(OFFSET(I1047396,0,0,COUNTIF(#REF!,A1047396),1)),"")</f>
        <v/>
      </c>
      <c r="AV1047396" s="5" t="n">
        <f aca="false">VLOOKUP($I1047396,'[1]Price List, Weapons &amp; Items'!B$1:L$1048576,COLUMN('[1]Price List, Weapons &amp; Items'!$L$11)-1,0)</f>
        <v>0</v>
      </c>
      <c r="AW1047396" s="5" t="n">
        <f aca="false">IF(U1047396="Yes",1,0)</f>
        <v>1</v>
      </c>
      <c r="AX1047396" s="5" t="n">
        <f aca="false">IF(D1047396="Military",IF(OR(IFERROR(SEARCH("equipment",E1047396,1),0)&gt;0,IFERROR(SEARCH("weapons",E1047396,1),0)&gt;0),1,0),0)</f>
        <v>1</v>
      </c>
      <c r="AY1047396" s="5" t="str">
        <f aca="false">IFERROR(IF(VALUE(TEXT(C1047396,"mm"))=IF(AK1047396&gt;12,AK1047396-12,AK1047396),".",IF(TEXT(C1047396,"mm")="01",".",1)),"Value is not in date format")</f>
        <v>.</v>
      </c>
      <c r="AZ1047396" s="5" t="str">
        <f aca="false">IF(AND(A1047396=A1047395,C1047396=C1047395)=TRUE(),IF(F1047396=F1047395,".","1"),".")</f>
        <v>.</v>
      </c>
      <c r="BA1047396" s="5" t="str">
        <f aca="false">IF(AND(_xlfn.ISFORMULA(R1047396),_xlfn.ISFORMULA(S1047396),_xlfn.ISFORMULA(T1047396))=TRUE(),".",1)</f>
        <v>.</v>
      </c>
      <c r="BB1047396" s="5" t="str">
        <f aca="false">IF(T1047396&lt;&gt;".",IF(T1047396&gt;S1047396,1,"."),".")</f>
        <v>.</v>
      </c>
      <c r="BC1047396" s="5" t="n">
        <f aca="false">IFERROR(VLOOKUP(B1047396,'[1]Share, Heavy Weapons to Ukraine'!B$1:AA$1048576,COLUMN('[1]Share, Heavy Weapons to Ukraine'!C1047405)-1,0),0)</f>
        <v>1</v>
      </c>
      <c r="BD1047396" s="5" t="n">
        <f aca="false">VLOOKUP(Sheet1!B1047396,'[1]Country Summary (€)'!B$1:F$1048576,COLUMN('[1]Country Summary (€)'!C1047406)-1,FALSE())</f>
        <v>0</v>
      </c>
      <c r="BE1047396" s="5" t="str">
        <f aca="false">IF(AND(AG1047396=1,D1047396="Military",H1047396&lt;&gt;"Not given")=TRUE(),IF(SUMIFS(#REF!,#REF!,A1047396)&gt;0,ABS((SUMIFS(#REF!,#REF!,A1047396)/VLOOKUP("USD",'[1]Exchange Rates'!B$1:C$1048576,2,0)))/S1047396,"."),".")</f>
        <v>.</v>
      </c>
      <c r="BF1047396" s="1" t="str">
        <f aca="false">IF(AND(AG1047396=1,D1047396="Military",H1047396&lt;&gt;"Not given")=TRUE(),IF(SUMIFS(#REF!,#REF!,A1047396)&gt;0,IF((ABS((SUMIFS(#REF!,#REF!,A1047396)/VLOOKUP("USD",'[1]Exchange Rates'!B$1:C$1048576,2,0)))/S1047396)&gt;1,(SUMIFS(#REF!,#REF!,A1047396)-S1047396)/S1047396,(S1047396-SUMIFS(#REF!,#REF!,A1047396))/SUMIFS(#REF!,#REF!,A1047396)),"."),".")</f>
        <v>.</v>
      </c>
      <c r="BG1047396" s="37"/>
      <c r="BH1047396" s="37"/>
      <c r="BI1047396" s="37"/>
      <c r="BJ1047396" s="37"/>
      <c r="BK1047396" s="37"/>
      <c r="BL1047396" s="37"/>
      <c r="BM1047396" s="37"/>
      <c r="BN1047396" s="37"/>
      <c r="BO1047396" s="37"/>
      <c r="BP1047396" s="37"/>
      <c r="BQ1047396" s="37"/>
      <c r="BR1047396" s="37"/>
      <c r="BS1047396" s="37"/>
      <c r="BT1047396" s="37"/>
      <c r="BU1047396" s="37"/>
      <c r="BV1047396" s="37"/>
      <c r="BW1047396" s="37"/>
      <c r="BX1047396" s="37"/>
    </row>
    <row r="1047397" customFormat="false" ht="16.5" hidden="false" customHeight="true" outlineLevel="0" collapsed="false">
      <c r="A1047397" s="37" t="s">
        <v>554</v>
      </c>
      <c r="B1047397" s="37" t="s">
        <v>57</v>
      </c>
      <c r="C1047397" s="92" t="n">
        <v>45020</v>
      </c>
      <c r="D1047397" s="37" t="s">
        <v>105</v>
      </c>
      <c r="E1047397" s="37" t="s">
        <v>370</v>
      </c>
      <c r="F1047397" s="37" t="s">
        <v>578</v>
      </c>
      <c r="G1047397" s="43" t="s">
        <v>61</v>
      </c>
      <c r="H1047397" s="39" t="n">
        <v>2100000000</v>
      </c>
      <c r="I1047397" s="37" t="s">
        <v>280</v>
      </c>
      <c r="J1047397" s="7" t="str">
        <f aca="false">VLOOKUP($I1047397,'[1]Price List, Weapons &amp; Items'!B$1:C$1048576,2,0)</f>
        <v>Ammunition for heavy weapon</v>
      </c>
      <c r="K1047397" s="7" t="str">
        <f aca="false">IF(I1047397=".",I1047397,VLOOKUP($I1047397,'[1]Price List, Weapons &amp; Items'!B$1:D$1048576,3,0))</f>
        <v>Mortar ammunition</v>
      </c>
      <c r="L1047397" s="8" t="n">
        <f aca="false">VLOOKUP(I1047397,'[1]Price List, Weapons &amp; Items'!B$1:E$1048576,4,0)</f>
        <v>0</v>
      </c>
      <c r="M1047397" s="9" t="s">
        <v>166</v>
      </c>
      <c r="N1047397" s="9" t="s">
        <v>166</v>
      </c>
      <c r="O1047397" s="9" t="n">
        <f aca="false">VLOOKUP($I1047397,'[1]Price List, Weapons &amp; Items'!B$1:G$1048576,6,0)</f>
        <v>109.89</v>
      </c>
      <c r="P1047397" s="6" t="str">
        <f aca="false">IF(TYPE(M1047397)=1,IF(TYPE(O1047397)=1,M1047397*O1047397,"No price"),".")</f>
        <v>.</v>
      </c>
      <c r="Q1047397" s="6" t="str">
        <f aca="false">IF(TYPE(N1047397)=1,IF(TYPE(O1047397)=1,N1047397*O1047397,"No price"),".")</f>
        <v>.</v>
      </c>
      <c r="R1047397" s="6" t="str">
        <f aca="false">IF(AG1047397=1,IF(H1047397&lt;&gt;"Not given",H1047397,IF(TYPE(H1047397)=2,IF(SUMIFS(#REF!,#REF!,A1047397)&gt;0,SUMIFS(#REF!,#REF!,A1047397),"."),"Format error")),"")</f>
        <v/>
      </c>
      <c r="S1047397" s="6" t="str">
        <f aca="false">IF(AND(AG1047397=1,R1047397&lt;&gt;".")=TRUE(),R1047397/VLOOKUP(G1047397,'[1]Exchange Rates'!B$1:C$1048576,2,0),IF(R1047397=".",".",""))</f>
        <v/>
      </c>
      <c r="T1047397" s="6" t="str">
        <f aca="false">IF(AG1047397=1,IF(AI1047397="Value is not given at all",".",IF(AI1047397="Value is given by the source",S1047397,IF(AI1047397="Value is calculated with prices",(IF(SUMIFS(#REF!,#REF!,A1047397)&gt;0,SUMIFS(#REF!,#REF!,A1047397),"."))/VLOOKUP("USD",'[1]Exchange Rates'!B$1:C$1048576,2,0),"Error with coding"))),"")</f>
        <v/>
      </c>
      <c r="U1047397" s="43" t="s">
        <v>63</v>
      </c>
      <c r="V1047397" s="34" t="s">
        <v>521</v>
      </c>
      <c r="W1047397" s="34" t="s">
        <v>513</v>
      </c>
      <c r="X1047397" s="37" t="s">
        <v>62</v>
      </c>
      <c r="Y1047397" s="37" t="s">
        <v>62</v>
      </c>
      <c r="Z1047397" s="43" t="n">
        <v>0</v>
      </c>
      <c r="AA1047397" s="43" t="n">
        <v>0</v>
      </c>
      <c r="AB1047397" s="5" t="n">
        <f aca="false">IF(AND(D1047397="Humanitarian", AE1047397&lt;&gt;"."), 1, 0)</f>
        <v>0</v>
      </c>
      <c r="AC1047397" s="5" t="n">
        <f aca="false">IF(OR(M1047397="undisclosed", M1047397="."), 0, IF(M1047397=N1047397, 1, 0))</f>
        <v>0</v>
      </c>
      <c r="AD1047397" s="5" t="n">
        <v>0</v>
      </c>
      <c r="AE1047397" s="37" t="s">
        <v>62</v>
      </c>
      <c r="AF1047397" s="12" t="str">
        <f aca="false">""</f>
        <v/>
      </c>
      <c r="AG1047397" s="36" t="n">
        <v>0</v>
      </c>
      <c r="AH1047397" s="43" t="s">
        <v>66</v>
      </c>
      <c r="AI1047397" s="43" t="s">
        <v>67</v>
      </c>
      <c r="AJ1047397" s="36" t="n">
        <v>1</v>
      </c>
      <c r="AK1047397" s="43" t="n">
        <v>16</v>
      </c>
      <c r="AL1047397" s="36" t="n">
        <v>0</v>
      </c>
      <c r="AM1047397" s="36" t="n">
        <f aca="false">IF(OR(AN1047397="2022-2023",AN1047397=2022), 1, 0)</f>
        <v>1</v>
      </c>
      <c r="AN1047397" s="36" t="s">
        <v>68</v>
      </c>
      <c r="AO1047397" s="36" t="n">
        <f aca="false">VLOOKUP($I1047397,'[1]Price List, Weapons &amp; Items'!B$1:F$1048576,5,0)</f>
        <v>0</v>
      </c>
      <c r="AP1047397" s="36" t="n">
        <f aca="false">IF(AND(AO1047397=1,M1047397="undisclosed")=TRUE(),1,0)</f>
        <v>0</v>
      </c>
      <c r="AQ1047397" s="36" t="n">
        <f aca="false">IF(AND(AO1047397=1,N1047397="undisclosed")=TRUE(),1,0)</f>
        <v>0</v>
      </c>
      <c r="AR1047397" s="36" t="n">
        <f aca="false">IFERROR(IF(SEARCH("ammuni",I1047397,1)&gt;0,1,0),0)</f>
        <v>0</v>
      </c>
      <c r="AS1047397" s="5" t="str">
        <f aca="false">VLOOKUP($I1047397,'[1]Price List, Weapons &amp; Items'!B$1:L$1048576,COLUMN('[1]Price List, Weapons &amp; Items'!$J$11)-1,0)</f>
        <v>Government information</v>
      </c>
      <c r="AT1047397" s="5" t="str">
        <f aca="false">IF(I1047397=".",".",VLOOKUP($I1047397,'[1]Price List, Weapons &amp; Items'!B$1:J$1048576,3,0))</f>
        <v>Mortar ammunition</v>
      </c>
      <c r="AU1047397" s="13" t="str">
        <f aca="true">IF(AG1047397=1,(OFFSET(I1047397,0,0,COUNTIF(#REF!,A1047397),1)),"")</f>
        <v/>
      </c>
      <c r="AV1047397" s="5" t="n">
        <f aca="false">VLOOKUP($I1047397,'[1]Price List, Weapons &amp; Items'!B$1:L$1048576,COLUMN('[1]Price List, Weapons &amp; Items'!$L$11)-1,0)</f>
        <v>0</v>
      </c>
      <c r="AW1047397" s="5" t="n">
        <f aca="false">IF(U1047397="Yes",1,0)</f>
        <v>1</v>
      </c>
      <c r="AX1047397" s="5" t="n">
        <f aca="false">IF(D1047397="Military",IF(OR(IFERROR(SEARCH("equipment",E1047397,1),0)&gt;0,IFERROR(SEARCH("weapons",E1047397,1),0)&gt;0),1,0),0)</f>
        <v>1</v>
      </c>
      <c r="AY1047397" s="5" t="str">
        <f aca="false">IFERROR(IF(VALUE(TEXT(C1047397,"mm"))=IF(AK1047397&gt;12,AK1047397-12,AK1047397),".",IF(TEXT(C1047397,"mm")="01",".",1)),"Value is not in date format")</f>
        <v>.</v>
      </c>
      <c r="AZ1047397" s="5" t="str">
        <f aca="false">IF(AND(A1047397=A1047396,C1047397=C1047396)=TRUE(),IF(F1047397=F1047396,".","1"),".")</f>
        <v>.</v>
      </c>
      <c r="BA1047397" s="5" t="str">
        <f aca="false">IF(AND(_xlfn.ISFORMULA(R1047397),_xlfn.ISFORMULA(S1047397),_xlfn.ISFORMULA(T1047397))=TRUE(),".",1)</f>
        <v>.</v>
      </c>
      <c r="BB1047397" s="5" t="str">
        <f aca="false">IF(T1047397&lt;&gt;".",IF(T1047397&gt;S1047397,1,"."),".")</f>
        <v>.</v>
      </c>
      <c r="BC1047397" s="5" t="n">
        <f aca="false">IFERROR(VLOOKUP(B1047397,'[1]Share, Heavy Weapons to Ukraine'!B$1:AA$1048576,COLUMN('[1]Share, Heavy Weapons to Ukraine'!C1047406)-1,0),0)</f>
        <v>1</v>
      </c>
      <c r="BD1047397" s="5" t="n">
        <f aca="false">VLOOKUP(Sheet1!B1047397,'[1]Country Summary (€)'!B$1:F$1048576,COLUMN('[1]Country Summary (€)'!C1047407)-1,FALSE())</f>
        <v>0</v>
      </c>
      <c r="BE1047397" s="5" t="str">
        <f aca="false">IF(AND(AG1047397=1,D1047397="Military",H1047397&lt;&gt;"Not given")=TRUE(),IF(SUMIFS(#REF!,#REF!,A1047397)&gt;0,ABS((SUMIFS(#REF!,#REF!,A1047397)/VLOOKUP("USD",'[1]Exchange Rates'!B$1:C$1048576,2,0)))/S1047397,"."),".")</f>
        <v>.</v>
      </c>
      <c r="BF1047397" s="1" t="str">
        <f aca="false">IF(AND(AG1047397=1,D1047397="Military",H1047397&lt;&gt;"Not given")=TRUE(),IF(SUMIFS(#REF!,#REF!,A1047397)&gt;0,IF((ABS((SUMIFS(#REF!,#REF!,A1047397)/VLOOKUP("USD",'[1]Exchange Rates'!B$1:C$1048576,2,0)))/S1047397)&gt;1,(SUMIFS(#REF!,#REF!,A1047397)-S1047397)/S1047397,(S1047397-SUMIFS(#REF!,#REF!,A1047397))/SUMIFS(#REF!,#REF!,A1047397)),"."),".")</f>
        <v>.</v>
      </c>
      <c r="BG1047397" s="37"/>
      <c r="BH1047397" s="37"/>
      <c r="BI1047397" s="37"/>
      <c r="BJ1047397" s="37"/>
      <c r="BK1047397" s="37"/>
      <c r="BL1047397" s="37"/>
      <c r="BM1047397" s="37"/>
      <c r="BN1047397" s="37"/>
      <c r="BO1047397" s="37"/>
      <c r="BP1047397" s="37"/>
      <c r="BQ1047397" s="37"/>
      <c r="BR1047397" s="37"/>
      <c r="BS1047397" s="37"/>
      <c r="BT1047397" s="37"/>
      <c r="BU1047397" s="37"/>
      <c r="BV1047397" s="37"/>
      <c r="BW1047397" s="37"/>
      <c r="BX1047397" s="37"/>
    </row>
    <row r="1047398" customFormat="false" ht="16.5" hidden="false" customHeight="true" outlineLevel="0" collapsed="false">
      <c r="A1047398" s="37" t="s">
        <v>554</v>
      </c>
      <c r="B1047398" s="37" t="s">
        <v>57</v>
      </c>
      <c r="C1047398" s="92" t="n">
        <v>45020</v>
      </c>
      <c r="D1047398" s="37" t="s">
        <v>105</v>
      </c>
      <c r="E1047398" s="37" t="s">
        <v>370</v>
      </c>
      <c r="F1047398" s="37" t="s">
        <v>578</v>
      </c>
      <c r="G1047398" s="43" t="s">
        <v>61</v>
      </c>
      <c r="H1047398" s="39" t="n">
        <v>2100000000</v>
      </c>
      <c r="I1047398" s="37" t="s">
        <v>387</v>
      </c>
      <c r="J1047398" s="7" t="str">
        <f aca="false">VLOOKUP($I1047398,'[1]Price List, Weapons &amp; Items'!B$1:C$1048576,2,0)</f>
        <v>Ammunition for light infantry</v>
      </c>
      <c r="K1047398" s="7" t="str">
        <f aca="false">IF(I1047398=".",I1047398,VLOOKUP($I1047398,'[1]Price List, Weapons &amp; Items'!B$1:D$1048576,3,0))</f>
        <v>Mortar ammunition</v>
      </c>
      <c r="L1047398" s="8" t="n">
        <f aca="false">VLOOKUP(I1047398,'[1]Price List, Weapons &amp; Items'!B$1:E$1048576,4,0)</f>
        <v>0</v>
      </c>
      <c r="M1047398" s="9" t="s">
        <v>166</v>
      </c>
      <c r="N1047398" s="9" t="s">
        <v>166</v>
      </c>
      <c r="O1047398" s="9" t="str">
        <f aca="false">VLOOKUP($I1047398,'[1]Price List, Weapons &amp; Items'!B$1:G$1048576,6,0)</f>
        <v>.</v>
      </c>
      <c r="P1047398" s="6" t="str">
        <f aca="false">IF(TYPE(M1047398)=1,IF(TYPE(O1047398)=1,M1047398*O1047398,"No price"),".")</f>
        <v>.</v>
      </c>
      <c r="Q1047398" s="6" t="str">
        <f aca="false">IF(TYPE(N1047398)=1,IF(TYPE(O1047398)=1,N1047398*O1047398,"No price"),".")</f>
        <v>.</v>
      </c>
      <c r="R1047398" s="6" t="str">
        <f aca="false">IF(AG1047398=1,IF(H1047398&lt;&gt;"Not given",H1047398,IF(TYPE(H1047398)=2,IF(SUMIFS(#REF!,#REF!,A1047398)&gt;0,SUMIFS(#REF!,#REF!,A1047398),"."),"Format error")),"")</f>
        <v/>
      </c>
      <c r="S1047398" s="6" t="str">
        <f aca="false">IF(AND(AG1047398=1,R1047398&lt;&gt;".")=TRUE(),R1047398/VLOOKUP(G1047398,'[1]Exchange Rates'!B$1:C$1048576,2,0),IF(R1047398=".",".",""))</f>
        <v/>
      </c>
      <c r="T1047398" s="6" t="str">
        <f aca="false">IF(AG1047398=1,IF(AI1047398="Value is not given at all",".",IF(AI1047398="Value is given by the source",S1047398,IF(AI1047398="Value is calculated with prices",(IF(SUMIFS(#REF!,#REF!,A1047398)&gt;0,SUMIFS(#REF!,#REF!,A1047398),"."))/VLOOKUP("USD",'[1]Exchange Rates'!B$1:C$1048576,2,0),"Error with coding"))),"")</f>
        <v/>
      </c>
      <c r="U1047398" s="43" t="s">
        <v>63</v>
      </c>
      <c r="V1047398" s="34" t="s">
        <v>521</v>
      </c>
      <c r="W1047398" s="34" t="s">
        <v>513</v>
      </c>
      <c r="X1047398" s="37" t="s">
        <v>62</v>
      </c>
      <c r="Y1047398" s="37" t="s">
        <v>62</v>
      </c>
      <c r="Z1047398" s="43" t="n">
        <v>0</v>
      </c>
      <c r="AA1047398" s="43" t="n">
        <v>0</v>
      </c>
      <c r="AB1047398" s="5" t="n">
        <f aca="false">IF(AND(D1047398="Humanitarian", AE1047398&lt;&gt;"."), 1, 0)</f>
        <v>0</v>
      </c>
      <c r="AC1047398" s="5" t="n">
        <f aca="false">IF(OR(M1047398="undisclosed", M1047398="."), 0, IF(M1047398=N1047398, 1, 0))</f>
        <v>0</v>
      </c>
      <c r="AD1047398" s="5" t="n">
        <v>0</v>
      </c>
      <c r="AE1047398" s="37" t="s">
        <v>62</v>
      </c>
      <c r="AF1047398" s="12" t="str">
        <f aca="false">""</f>
        <v/>
      </c>
      <c r="AG1047398" s="36" t="n">
        <v>0</v>
      </c>
      <c r="AH1047398" s="43" t="s">
        <v>66</v>
      </c>
      <c r="AI1047398" s="43" t="s">
        <v>67</v>
      </c>
      <c r="AJ1047398" s="36" t="n">
        <v>1</v>
      </c>
      <c r="AK1047398" s="43" t="n">
        <v>16</v>
      </c>
      <c r="AL1047398" s="36" t="n">
        <v>0</v>
      </c>
      <c r="AM1047398" s="36" t="n">
        <f aca="false">IF(OR(AN1047398="2022-2023",AN1047398=2022), 1, 0)</f>
        <v>1</v>
      </c>
      <c r="AN1047398" s="36" t="s">
        <v>68</v>
      </c>
      <c r="AO1047398" s="36" t="n">
        <f aca="false">VLOOKUP($I1047398,'[1]Price List, Weapons &amp; Items'!B$1:F$1048576,5,0)</f>
        <v>0</v>
      </c>
      <c r="AP1047398" s="36" t="n">
        <f aca="false">IF(AND(AO1047398=1,M1047398="undisclosed")=TRUE(),1,0)</f>
        <v>0</v>
      </c>
      <c r="AQ1047398" s="36" t="n">
        <f aca="false">IF(AND(AO1047398=1,N1047398="undisclosed")=TRUE(),1,0)</f>
        <v>0</v>
      </c>
      <c r="AR1047398" s="36" t="n">
        <f aca="false">IFERROR(IF(SEARCH("ammuni",I1047398,1)&gt;0,1,0),0)</f>
        <v>0</v>
      </c>
      <c r="AS1047398" s="5" t="str">
        <f aca="false">VLOOKUP($I1047398,'[1]Price List, Weapons &amp; Items'!B$1:L$1048576,COLUMN('[1]Price List, Weapons &amp; Items'!$J$11)-1,0)</f>
        <v>.</v>
      </c>
      <c r="AT1047398" s="5" t="str">
        <f aca="false">IF(I1047398=".",".",VLOOKUP($I1047398,'[1]Price List, Weapons &amp; Items'!B$1:J$1048576,3,0))</f>
        <v>Mortar ammunition</v>
      </c>
      <c r="AU1047398" s="13" t="str">
        <f aca="true">IF(AG1047398=1,(OFFSET(I1047398,0,0,COUNTIF(#REF!,A1047398),1)),"")</f>
        <v/>
      </c>
      <c r="AV1047398" s="5" t="str">
        <f aca="false">VLOOKUP($I1047398,'[1]Price List, Weapons &amp; Items'!B$1:L$1048576,COLUMN('[1]Price List, Weapons &amp; Items'!$L$11)-1,0)</f>
        <v>no price, 0 count</v>
      </c>
      <c r="AW1047398" s="5" t="n">
        <f aca="false">IF(U1047398="Yes",1,0)</f>
        <v>1</v>
      </c>
      <c r="AX1047398" s="5" t="n">
        <f aca="false">IF(D1047398="Military",IF(OR(IFERROR(SEARCH("equipment",E1047398,1),0)&gt;0,IFERROR(SEARCH("weapons",E1047398,1),0)&gt;0),1,0),0)</f>
        <v>1</v>
      </c>
      <c r="AY1047398" s="5" t="str">
        <f aca="false">IFERROR(IF(VALUE(TEXT(C1047398,"mm"))=IF(AK1047398&gt;12,AK1047398-12,AK1047398),".",IF(TEXT(C1047398,"mm")="01",".",1)),"Value is not in date format")</f>
        <v>.</v>
      </c>
      <c r="AZ1047398" s="5" t="str">
        <f aca="false">IF(AND(A1047398=A1047397,C1047398=C1047397)=TRUE(),IF(F1047398=F1047397,".","1"),".")</f>
        <v>.</v>
      </c>
      <c r="BA1047398" s="5" t="str">
        <f aca="false">IF(AND(_xlfn.ISFORMULA(R1047398),_xlfn.ISFORMULA(S1047398),_xlfn.ISFORMULA(T1047398))=TRUE(),".",1)</f>
        <v>.</v>
      </c>
      <c r="BB1047398" s="5" t="str">
        <f aca="false">IF(T1047398&lt;&gt;".",IF(T1047398&gt;S1047398,1,"."),".")</f>
        <v>.</v>
      </c>
      <c r="BC1047398" s="5" t="n">
        <f aca="false">IFERROR(VLOOKUP(B1047398,'[1]Share, Heavy Weapons to Ukraine'!B$1:AA$1048576,COLUMN('[1]Share, Heavy Weapons to Ukraine'!C1047407)-1,0),0)</f>
        <v>1</v>
      </c>
      <c r="BD1047398" s="5" t="n">
        <f aca="false">VLOOKUP(Sheet1!B1047398,'[1]Country Summary (€)'!B$1:F$1048576,COLUMN('[1]Country Summary (€)'!C1047408)-1,FALSE())</f>
        <v>0</v>
      </c>
      <c r="BE1047398" s="5" t="str">
        <f aca="false">IF(AND(AG1047398=1,D1047398="Military",H1047398&lt;&gt;"Not given")=TRUE(),IF(SUMIFS(#REF!,#REF!,A1047398)&gt;0,ABS((SUMIFS(#REF!,#REF!,A1047398)/VLOOKUP("USD",'[1]Exchange Rates'!B$1:C$1048576,2,0)))/S1047398,"."),".")</f>
        <v>.</v>
      </c>
      <c r="BF1047398" s="1" t="str">
        <f aca="false">IF(AND(AG1047398=1,D1047398="Military",H1047398&lt;&gt;"Not given")=TRUE(),IF(SUMIFS(#REF!,#REF!,A1047398)&gt;0,IF((ABS((SUMIFS(#REF!,#REF!,A1047398)/VLOOKUP("USD",'[1]Exchange Rates'!B$1:C$1048576,2,0)))/S1047398)&gt;1,(SUMIFS(#REF!,#REF!,A1047398)-S1047398)/S1047398,(S1047398-SUMIFS(#REF!,#REF!,A1047398))/SUMIFS(#REF!,#REF!,A1047398)),"."),".")</f>
        <v>.</v>
      </c>
      <c r="BG1047398" s="37"/>
      <c r="BH1047398" s="37"/>
      <c r="BI1047398" s="37"/>
      <c r="BJ1047398" s="37"/>
      <c r="BK1047398" s="37"/>
      <c r="BL1047398" s="37"/>
      <c r="BM1047398" s="37"/>
      <c r="BN1047398" s="37"/>
      <c r="BO1047398" s="37"/>
      <c r="BP1047398" s="37"/>
      <c r="BQ1047398" s="37"/>
      <c r="BR1047398" s="37"/>
      <c r="BS1047398" s="37"/>
      <c r="BT1047398" s="37"/>
      <c r="BU1047398" s="37"/>
      <c r="BV1047398" s="37"/>
      <c r="BW1047398" s="37"/>
      <c r="BX1047398" s="37"/>
    </row>
    <row r="1047399" customFormat="false" ht="16" hidden="false" customHeight="false" outlineLevel="0" collapsed="false">
      <c r="A1047399" s="37" t="s">
        <v>554</v>
      </c>
      <c r="B1047399" s="37" t="s">
        <v>57</v>
      </c>
      <c r="C1047399" s="92" t="n">
        <v>45020</v>
      </c>
      <c r="D1047399" s="37" t="s">
        <v>105</v>
      </c>
      <c r="E1047399" s="37" t="s">
        <v>370</v>
      </c>
      <c r="F1047399" s="37" t="s">
        <v>578</v>
      </c>
      <c r="G1047399" s="43" t="s">
        <v>61</v>
      </c>
      <c r="H1047399" s="39" t="n">
        <v>2100000000</v>
      </c>
      <c r="I1047399" s="37" t="s">
        <v>528</v>
      </c>
      <c r="J1047399" s="7" t="str">
        <f aca="false">VLOOKUP($I1047399,'[1]Price List, Weapons &amp; Items'!B$1:C$1048576,2,0)</f>
        <v>Ammunition for light infantry</v>
      </c>
      <c r="K1047399" s="7" t="str">
        <f aca="false">IF(I1047399=".",I1047399,VLOOKUP($I1047399,'[1]Price List, Weapons &amp; Items'!B$1:D$1048576,3,0))</f>
        <v>Mortar ammunition</v>
      </c>
      <c r="L1047399" s="8" t="n">
        <f aca="false">VLOOKUP(I1047399,'[1]Price List, Weapons &amp; Items'!B$1:E$1048576,4,0)</f>
        <v>0</v>
      </c>
      <c r="M1047399" s="9" t="s">
        <v>166</v>
      </c>
      <c r="N1047399" s="9" t="s">
        <v>166</v>
      </c>
      <c r="O1047399" s="9" t="n">
        <f aca="false">VLOOKUP($I1047399,'[1]Price List, Weapons &amp; Items'!B$1:G$1048576,6,0)</f>
        <v>329</v>
      </c>
      <c r="P1047399" s="6" t="str">
        <f aca="false">IF(TYPE(M1047399)=1,IF(TYPE(O1047399)=1,M1047399*O1047399,"No price"),".")</f>
        <v>.</v>
      </c>
      <c r="Q1047399" s="6" t="str">
        <f aca="false">IF(TYPE(N1047399)=1,IF(TYPE(O1047399)=1,N1047399*O1047399,"No price"),".")</f>
        <v>.</v>
      </c>
      <c r="R1047399" s="6" t="str">
        <f aca="false">IF(AG1047399=1,IF(H1047399&lt;&gt;"Not given",H1047399,IF(TYPE(H1047399)=2,IF(SUMIFS(#REF!,#REF!,A1047399)&gt;0,SUMIFS(#REF!,#REF!,A1047399),"."),"Format error")),"")</f>
        <v/>
      </c>
      <c r="S1047399" s="6" t="str">
        <f aca="false">IF(AND(AG1047399=1,R1047399&lt;&gt;".")=TRUE(),R1047399/VLOOKUP(G1047399,'[1]Exchange Rates'!B$1:C$1048576,2,0),IF(R1047399=".",".",""))</f>
        <v/>
      </c>
      <c r="T1047399" s="6" t="str">
        <f aca="false">IF(AG1047399=1,IF(AI1047399="Value is not given at all",".",IF(AI1047399="Value is given by the source",S1047399,IF(AI1047399="Value is calculated with prices",(IF(SUMIFS(#REF!,#REF!,A1047399)&gt;0,SUMIFS(#REF!,#REF!,A1047399),"."))/VLOOKUP("USD",'[1]Exchange Rates'!B$1:C$1048576,2,0),"Error with coding"))),"")</f>
        <v/>
      </c>
      <c r="U1047399" s="43" t="s">
        <v>63</v>
      </c>
      <c r="V1047399" s="34" t="s">
        <v>521</v>
      </c>
      <c r="W1047399" s="34" t="s">
        <v>513</v>
      </c>
      <c r="X1047399" s="37" t="s">
        <v>62</v>
      </c>
      <c r="Y1047399" s="37" t="s">
        <v>62</v>
      </c>
      <c r="Z1047399" s="43" t="n">
        <v>0</v>
      </c>
      <c r="AA1047399" s="43" t="n">
        <v>0</v>
      </c>
      <c r="AB1047399" s="5" t="n">
        <f aca="false">IF(AND(D1047399="Humanitarian", AE1047399&lt;&gt;"."), 1, 0)</f>
        <v>0</v>
      </c>
      <c r="AC1047399" s="5" t="n">
        <f aca="false">IF(OR(M1047399="undisclosed", M1047399="."), 0, IF(M1047399=N1047399, 1, 0))</f>
        <v>0</v>
      </c>
      <c r="AD1047399" s="5" t="n">
        <v>0</v>
      </c>
      <c r="AE1047399" s="37" t="s">
        <v>62</v>
      </c>
      <c r="AF1047399" s="12" t="str">
        <f aca="false">""</f>
        <v/>
      </c>
      <c r="AG1047399" s="36" t="n">
        <v>0</v>
      </c>
      <c r="AH1047399" s="43" t="s">
        <v>66</v>
      </c>
      <c r="AI1047399" s="43" t="s">
        <v>67</v>
      </c>
      <c r="AJ1047399" s="36" t="n">
        <v>1</v>
      </c>
      <c r="AK1047399" s="43" t="n">
        <v>16</v>
      </c>
      <c r="AL1047399" s="36" t="n">
        <v>0</v>
      </c>
      <c r="AM1047399" s="36" t="n">
        <f aca="false">IF(OR(AN1047399="2022-2023",AN1047399=2022), 1, 0)</f>
        <v>1</v>
      </c>
      <c r="AN1047399" s="36" t="s">
        <v>68</v>
      </c>
      <c r="AO1047399" s="36" t="n">
        <f aca="false">VLOOKUP($I1047399,'[1]Price List, Weapons &amp; Items'!B$1:F$1048576,5,0)</f>
        <v>0</v>
      </c>
      <c r="AP1047399" s="36" t="n">
        <f aca="false">IF(AND(AO1047399=1,M1047399="undisclosed")=TRUE(),1,0)</f>
        <v>0</v>
      </c>
      <c r="AQ1047399" s="36" t="n">
        <f aca="false">IF(AND(AO1047399=1,N1047399="undisclosed")=TRUE(),1,0)</f>
        <v>0</v>
      </c>
      <c r="AR1047399" s="36" t="n">
        <f aca="false">IFERROR(IF(SEARCH("ammuni",I1047399,1)&gt;0,1,0),0)</f>
        <v>0</v>
      </c>
      <c r="AS1047399" s="5" t="str">
        <f aca="false">VLOOKUP($I1047399,'[1]Price List, Weapons &amp; Items'!B$1:L$1048576,COLUMN('[1]Price List, Weapons &amp; Items'!$J$11)-1,0)</f>
        <v>Military media (incl. websites)</v>
      </c>
      <c r="AT1047399" s="5" t="str">
        <f aca="false">IF(I1047399=".",".",VLOOKUP($I1047399,'[1]Price List, Weapons &amp; Items'!B$1:J$1048576,3,0))</f>
        <v>Mortar ammunition</v>
      </c>
      <c r="AU1047399" s="13" t="str">
        <f aca="true">IF(AG1047399=1,(OFFSET(I1047399,0,0,COUNTIF(#REF!,A1047399),1)),"")</f>
        <v/>
      </c>
      <c r="AV1047399" s="5" t="str">
        <f aca="false">VLOOKUP($I1047399,'[1]Price List, Weapons &amp; Items'!B$1:L$1048576,COLUMN('[1]Price List, Weapons &amp; Items'!$L$11)-1,0)</f>
        <v>no price, 0 count</v>
      </c>
      <c r="AW1047399" s="5" t="n">
        <f aca="false">IF(U1047399="Yes",1,0)</f>
        <v>1</v>
      </c>
      <c r="AX1047399" s="5" t="n">
        <f aca="false">IF(D1047399="Military",IF(OR(IFERROR(SEARCH("equipment",E1047399,1),0)&gt;0,IFERROR(SEARCH("weapons",E1047399,1),0)&gt;0),1,0),0)</f>
        <v>1</v>
      </c>
      <c r="AY1047399" s="5" t="str">
        <f aca="false">IFERROR(IF(VALUE(TEXT(C1047399,"mm"))=IF(AK1047399&gt;12,AK1047399-12,AK1047399),".",IF(TEXT(C1047399,"mm")="01",".",1)),"Value is not in date format")</f>
        <v>.</v>
      </c>
      <c r="AZ1047399" s="5" t="str">
        <f aca="false">IF(AND(A1047399=A1047398,C1047399=C1047398)=TRUE(),IF(F1047399=F1047398,".","1"),".")</f>
        <v>.</v>
      </c>
      <c r="BA1047399" s="5" t="str">
        <f aca="false">IF(AND(_xlfn.ISFORMULA(R1047399),_xlfn.ISFORMULA(S1047399),_xlfn.ISFORMULA(T1047399))=TRUE(),".",1)</f>
        <v>.</v>
      </c>
      <c r="BB1047399" s="5" t="str">
        <f aca="false">IF(T1047399&lt;&gt;".",IF(T1047399&gt;S1047399,1,"."),".")</f>
        <v>.</v>
      </c>
      <c r="BC1047399" s="5" t="n">
        <f aca="false">IFERROR(VLOOKUP(B1047399,'[1]Share, Heavy Weapons to Ukraine'!B$1:AA$1048576,COLUMN('[1]Share, Heavy Weapons to Ukraine'!C1047408)-1,0),0)</f>
        <v>1</v>
      </c>
      <c r="BD1047399" s="5" t="n">
        <f aca="false">VLOOKUP(Sheet1!B1047399,'[1]Country Summary (€)'!B$1:F$1048576,COLUMN('[1]Country Summary (€)'!C1047409)-1,FALSE())</f>
        <v>0</v>
      </c>
      <c r="BE1047399" s="5" t="str">
        <f aca="false">IF(AND(AG1047399=1,D1047399="Military",H1047399&lt;&gt;"Not given")=TRUE(),IF(SUMIFS(#REF!,#REF!,A1047399)&gt;0,ABS((SUMIFS(#REF!,#REF!,A1047399)/VLOOKUP("USD",'[1]Exchange Rates'!B$1:C$1048576,2,0)))/S1047399,"."),".")</f>
        <v>.</v>
      </c>
      <c r="BF1047399" s="1" t="str">
        <f aca="false">IF(AND(AG1047399=1,D1047399="Military",H1047399&lt;&gt;"Not given")=TRUE(),IF(SUMIFS(#REF!,#REF!,A1047399)&gt;0,IF((ABS((SUMIFS(#REF!,#REF!,A1047399)/VLOOKUP("USD",'[1]Exchange Rates'!B$1:C$1048576,2,0)))/S1047399)&gt;1,(SUMIFS(#REF!,#REF!,A1047399)-S1047399)/S1047399,(S1047399-SUMIFS(#REF!,#REF!,A1047399))/SUMIFS(#REF!,#REF!,A1047399)),"."),".")</f>
        <v>.</v>
      </c>
      <c r="BG1047399" s="37"/>
      <c r="BH1047399" s="37"/>
      <c r="BI1047399" s="37"/>
      <c r="BJ1047399" s="37"/>
      <c r="BK1047399" s="37"/>
      <c r="BL1047399" s="37"/>
      <c r="BM1047399" s="37"/>
      <c r="BN1047399" s="37"/>
      <c r="BO1047399" s="37"/>
      <c r="BP1047399" s="37"/>
      <c r="BQ1047399" s="37"/>
      <c r="BR1047399" s="37"/>
      <c r="BS1047399" s="37"/>
      <c r="BT1047399" s="37"/>
      <c r="BU1047399" s="37"/>
      <c r="BV1047399" s="37"/>
      <c r="BW1047399" s="37"/>
      <c r="BX1047399" s="37"/>
    </row>
    <row r="1047400" customFormat="false" ht="16.5" hidden="false" customHeight="true" outlineLevel="0" collapsed="false">
      <c r="A1047400" s="37" t="s">
        <v>554</v>
      </c>
      <c r="B1047400" s="37" t="s">
        <v>57</v>
      </c>
      <c r="C1047400" s="92" t="n">
        <v>45020</v>
      </c>
      <c r="D1047400" s="37" t="s">
        <v>105</v>
      </c>
      <c r="E1047400" s="37" t="s">
        <v>370</v>
      </c>
      <c r="F1047400" s="37" t="s">
        <v>578</v>
      </c>
      <c r="G1047400" s="5" t="s">
        <v>61</v>
      </c>
      <c r="H1047400" s="39" t="n">
        <v>2100000000</v>
      </c>
      <c r="I1047400" s="37" t="s">
        <v>389</v>
      </c>
      <c r="J1047400" s="7" t="str">
        <f aca="false">VLOOKUP($I1047400,'[1]Price List, Weapons &amp; Items'!B$1:C$1048576,2,0)</f>
        <v>Ammunition for heavy weapon</v>
      </c>
      <c r="K1047400" s="7" t="str">
        <f aca="false">IF(I1047400=".",I1047400,VLOOKUP($I1047400,'[1]Price List, Weapons &amp; Items'!B$1:D$1048576,3,0))</f>
        <v>120mm tank ammunition</v>
      </c>
      <c r="L1047400" s="8" t="n">
        <f aca="false">VLOOKUP(I1047400,'[1]Price List, Weapons &amp; Items'!B$1:E$1048576,4,0)</f>
        <v>0</v>
      </c>
      <c r="M1047400" s="9" t="s">
        <v>166</v>
      </c>
      <c r="N1047400" s="9" t="s">
        <v>166</v>
      </c>
      <c r="O1047400" s="9" t="n">
        <f aca="false">VLOOKUP($I1047400,'[1]Price List, Weapons &amp; Items'!B$1:G$1048576,6,0)</f>
        <v>20001.25</v>
      </c>
      <c r="P1047400" s="6" t="str">
        <f aca="false">IF(TYPE(M1047400)=1,IF(TYPE(O1047400)=1,M1047400*O1047400,"No price"),".")</f>
        <v>.</v>
      </c>
      <c r="Q1047400" s="6" t="str">
        <f aca="false">IF(TYPE(N1047400)=1,IF(TYPE(O1047400)=1,N1047400*O1047400,"No price"),".")</f>
        <v>.</v>
      </c>
      <c r="R1047400" s="6" t="str">
        <f aca="false">IF(AG1047400=1,IF(H1047400&lt;&gt;"Not given",H1047400,IF(TYPE(H1047400)=2,IF(SUMIFS(#REF!,#REF!,A1047400)&gt;0,SUMIFS(#REF!,#REF!,A1047400),"."),"Format error")),"")</f>
        <v/>
      </c>
      <c r="S1047400" s="6" t="str">
        <f aca="false">IF(AND(AG1047400=1,R1047400&lt;&gt;".")=TRUE(),R1047400/VLOOKUP(G1047400,'[1]Exchange Rates'!B$1:C$1048576,2,0),IF(R1047400=".",".",""))</f>
        <v/>
      </c>
      <c r="T1047400" s="6" t="str">
        <f aca="false">IF(AG1047400=1,IF(AI1047400="Value is not given at all",".",IF(AI1047400="Value is given by the source",S1047400,IF(AI1047400="Value is calculated with prices",(IF(SUMIFS(#REF!,#REF!,A1047400)&gt;0,SUMIFS(#REF!,#REF!,A1047400),"."))/VLOOKUP("USD",'[1]Exchange Rates'!B$1:C$1048576,2,0),"Error with coding"))),"")</f>
        <v/>
      </c>
      <c r="U1047400" s="43" t="s">
        <v>63</v>
      </c>
      <c r="V1047400" s="34" t="s">
        <v>521</v>
      </c>
      <c r="W1047400" s="34" t="s">
        <v>513</v>
      </c>
      <c r="X1047400" s="37" t="s">
        <v>62</v>
      </c>
      <c r="Y1047400" s="37" t="s">
        <v>62</v>
      </c>
      <c r="Z1047400" s="43" t="n">
        <v>0</v>
      </c>
      <c r="AA1047400" s="43" t="n">
        <v>0</v>
      </c>
      <c r="AB1047400" s="5" t="n">
        <f aca="false">IF(AND(D1047400="Humanitarian", AE1047400&lt;&gt;"."), 1, 0)</f>
        <v>0</v>
      </c>
      <c r="AC1047400" s="5" t="n">
        <f aca="false">IF(OR(M1047400="undisclosed", M1047400="."), 0, IF(M1047400=N1047400, 1, 0))</f>
        <v>0</v>
      </c>
      <c r="AD1047400" s="5" t="n">
        <v>0</v>
      </c>
      <c r="AE1047400" s="37" t="s">
        <v>62</v>
      </c>
      <c r="AF1047400" s="12" t="str">
        <f aca="false">""</f>
        <v/>
      </c>
      <c r="AG1047400" s="36" t="n">
        <v>0</v>
      </c>
      <c r="AH1047400" s="43" t="s">
        <v>66</v>
      </c>
      <c r="AI1047400" s="43" t="s">
        <v>67</v>
      </c>
      <c r="AJ1047400" s="36" t="n">
        <v>1</v>
      </c>
      <c r="AK1047400" s="43" t="n">
        <v>16</v>
      </c>
      <c r="AL1047400" s="36" t="n">
        <v>0</v>
      </c>
      <c r="AM1047400" s="36" t="n">
        <f aca="false">IF(OR(AN1047400="2022-2023",AN1047400=2022), 1, 0)</f>
        <v>1</v>
      </c>
      <c r="AN1047400" s="36" t="s">
        <v>68</v>
      </c>
      <c r="AO1047400" s="36" t="n">
        <f aca="false">VLOOKUP($I1047400,'[1]Price List, Weapons &amp; Items'!B$1:F$1048576,5,0)</f>
        <v>0</v>
      </c>
      <c r="AP1047400" s="36" t="n">
        <f aca="false">IF(AND(AO1047400=1,M1047400="undisclosed")=TRUE(),1,0)</f>
        <v>0</v>
      </c>
      <c r="AQ1047400" s="36" t="n">
        <f aca="false">IF(AND(AO1047400=1,N1047400="undisclosed")=TRUE(),1,0)</f>
        <v>0</v>
      </c>
      <c r="AR1047400" s="36" t="n">
        <f aca="false">IFERROR(IF(SEARCH("ammuni",I1047400,1)&gt;0,1,0),0)</f>
        <v>1</v>
      </c>
      <c r="AS1047400" s="5" t="str">
        <f aca="false">VLOOKUP($I1047400,'[1]Price List, Weapons &amp; Items'!B$1:L$1048576,COLUMN('[1]Price List, Weapons &amp; Items'!$J$11)-1,0)</f>
        <v>Government information</v>
      </c>
      <c r="AT1047400" s="5" t="str">
        <f aca="false">IF(I1047400=".",".",VLOOKUP($I1047400,'[1]Price List, Weapons &amp; Items'!B$1:J$1048576,3,0))</f>
        <v>120mm tank ammunition</v>
      </c>
      <c r="AU1047400" s="13" t="str">
        <f aca="true">IF(AG1047400=1,(OFFSET(I1047400,0,0,COUNTIF(#REF!,A1047400),1)),"")</f>
        <v/>
      </c>
      <c r="AV1047400" s="5" t="n">
        <f aca="false">VLOOKUP($I1047400,'[1]Price List, Weapons &amp; Items'!B$1:L$1048576,COLUMN('[1]Price List, Weapons &amp; Items'!$L$11)-1,0)</f>
        <v>0</v>
      </c>
      <c r="AW1047400" s="5" t="n">
        <f aca="false">IF(U1047400="Yes",1,0)</f>
        <v>1</v>
      </c>
      <c r="AX1047400" s="5" t="n">
        <f aca="false">IF(D1047400="Military",IF(OR(IFERROR(SEARCH("equipment",E1047400,1),0)&gt;0,IFERROR(SEARCH("weapons",E1047400,1),0)&gt;0),1,0),0)</f>
        <v>1</v>
      </c>
      <c r="AY1047400" s="5" t="str">
        <f aca="false">IFERROR(IF(VALUE(TEXT(C1047400,"mm"))=IF(AK1047400&gt;12,AK1047400-12,AK1047400),".",IF(TEXT(C1047400,"mm")="01",".",1)),"Value is not in date format")</f>
        <v>.</v>
      </c>
      <c r="AZ1047400" s="5" t="str">
        <f aca="false">IF(AND(A1047400=A1047399,C1047400=C1047399)=TRUE(),IF(F1047400=F1047399,".","1"),".")</f>
        <v>.</v>
      </c>
      <c r="BA1047400" s="5" t="str">
        <f aca="false">IF(AND(_xlfn.ISFORMULA(R1047400),_xlfn.ISFORMULA(S1047400),_xlfn.ISFORMULA(T1047400))=TRUE(),".",1)</f>
        <v>.</v>
      </c>
      <c r="BB1047400" s="5" t="str">
        <f aca="false">IF(T1047400&lt;&gt;".",IF(T1047400&gt;S1047400,1,"."),".")</f>
        <v>.</v>
      </c>
      <c r="BC1047400" s="5" t="n">
        <f aca="false">IFERROR(VLOOKUP(B1047400,'[1]Share, Heavy Weapons to Ukraine'!B$1:AA$1048576,COLUMN('[1]Share, Heavy Weapons to Ukraine'!C1047409)-1,0),0)</f>
        <v>1</v>
      </c>
      <c r="BD1047400" s="5" t="n">
        <f aca="false">VLOOKUP(Sheet1!B1047400,'[1]Country Summary (€)'!B$1:F$1048576,COLUMN('[1]Country Summary (€)'!C1047410)-1,FALSE())</f>
        <v>0</v>
      </c>
      <c r="BE1047400" s="5" t="str">
        <f aca="false">IF(AND(AG1047400=1,D1047400="Military",H1047400&lt;&gt;"Not given")=TRUE(),IF(SUMIFS(#REF!,#REF!,A1047400)&gt;0,ABS((SUMIFS(#REF!,#REF!,A1047400)/VLOOKUP("USD",'[1]Exchange Rates'!B$1:C$1048576,2,0)))/S1047400,"."),".")</f>
        <v>.</v>
      </c>
      <c r="BF1047400" s="1" t="str">
        <f aca="false">IF(AND(AG1047400=1,D1047400="Military",H1047400&lt;&gt;"Not given")=TRUE(),IF(SUMIFS(#REF!,#REF!,A1047400)&gt;0,IF((ABS((SUMIFS(#REF!,#REF!,A1047400)/VLOOKUP("USD",'[1]Exchange Rates'!B$1:C$1048576,2,0)))/S1047400)&gt;1,(SUMIFS(#REF!,#REF!,A1047400)-S1047400)/S1047400,(S1047400-SUMIFS(#REF!,#REF!,A1047400))/SUMIFS(#REF!,#REF!,A1047400)),"."),".")</f>
        <v>.</v>
      </c>
      <c r="BG1047400" s="37"/>
      <c r="BH1047400" s="37"/>
      <c r="BI1047400" s="37"/>
      <c r="BJ1047400" s="37"/>
      <c r="BK1047400" s="37"/>
      <c r="BL1047400" s="37"/>
      <c r="BM1047400" s="37"/>
      <c r="BN1047400" s="37"/>
      <c r="BO1047400" s="37"/>
      <c r="BP1047400" s="37"/>
      <c r="BQ1047400" s="37"/>
      <c r="BR1047400" s="37"/>
      <c r="BS1047400" s="37"/>
      <c r="BT1047400" s="37"/>
      <c r="BU1047400" s="37"/>
      <c r="BV1047400" s="37"/>
      <c r="BW1047400" s="37"/>
      <c r="BX1047400" s="37"/>
    </row>
    <row r="1047401" customFormat="false" ht="16.5" hidden="false" customHeight="true" outlineLevel="0" collapsed="false">
      <c r="A1047401" s="37" t="s">
        <v>554</v>
      </c>
      <c r="B1047401" s="37" t="s">
        <v>57</v>
      </c>
      <c r="C1047401" s="92" t="n">
        <v>45020</v>
      </c>
      <c r="D1047401" s="37" t="s">
        <v>105</v>
      </c>
      <c r="E1047401" s="37" t="s">
        <v>370</v>
      </c>
      <c r="F1047401" s="37" t="s">
        <v>578</v>
      </c>
      <c r="G1047401" s="5" t="s">
        <v>61</v>
      </c>
      <c r="H1047401" s="39" t="n">
        <v>2100000000</v>
      </c>
      <c r="I1047401" s="37" t="s">
        <v>309</v>
      </c>
      <c r="J1047401" s="7" t="str">
        <f aca="false">VLOOKUP($I1047401,'[1]Price List, Weapons &amp; Items'!B$1:C$1048576,2,0)</f>
        <v>Portable defence system</v>
      </c>
      <c r="K1047401" s="7" t="str">
        <f aca="false">IF(I1047401=".",I1047401,VLOOKUP($I1047401,'[1]Price List, Weapons &amp; Items'!B$1:D$1048576,3,0))</f>
        <v>Light Anti-armor Weapon (LAW)</v>
      </c>
      <c r="L1047401" s="8" t="n">
        <f aca="false">VLOOKUP(I1047401,'[1]Price List, Weapons &amp; Items'!B$1:E$1048576,4,0)</f>
        <v>0</v>
      </c>
      <c r="M1047401" s="9" t="n">
        <v>1000</v>
      </c>
      <c r="N1047401" s="9" t="s">
        <v>166</v>
      </c>
      <c r="O1047401" s="9" t="n">
        <f aca="false">VLOOKUP($I1047401,'[1]Price List, Weapons &amp; Items'!B$1:G$1048576,6,0)</f>
        <v>246216</v>
      </c>
      <c r="P1047401" s="6" t="str">
        <f aca="false">IF(TYPE(M1047401)=1,IF(TYPE(O1047401)=1,M1047401*O1047401,"No price"),".")</f>
        <v>No price</v>
      </c>
      <c r="Q1047401" s="6" t="str">
        <f aca="false">IF(TYPE(N1047401)=1,IF(TYPE(O1047401)=1,N1047401*O1047401,"No price"),".")</f>
        <v>.</v>
      </c>
      <c r="R1047401" s="6" t="str">
        <f aca="false">IF(AG1047401=1,IF(H1047401&lt;&gt;"Not given",H1047401,IF(TYPE(H1047401)=2,IF(SUMIFS(#REF!,#REF!,A1047401)&gt;0,SUMIFS(#REF!,#REF!,A1047401),"."),"Format error")),"")</f>
        <v/>
      </c>
      <c r="S1047401" s="6" t="str">
        <f aca="false">IF(AND(AG1047401=1,R1047401&lt;&gt;".")=TRUE(),R1047401/VLOOKUP(G1047401,'[1]Exchange Rates'!B$1:C$1048576,2,0),IF(R1047401=".",".",""))</f>
        <v/>
      </c>
      <c r="T1047401" s="6" t="str">
        <f aca="false">IF(AG1047401=1,IF(AI1047401="Value is not given at all",".",IF(AI1047401="Value is given by the source",S1047401,IF(AI1047401="Value is calculated with prices",(IF(SUMIFS(#REF!,#REF!,A1047401)&gt;0,SUMIFS(#REF!,#REF!,A1047401),"."))/VLOOKUP("USD",'[1]Exchange Rates'!B$1:C$1048576,2,0),"Error with coding"))),"")</f>
        <v/>
      </c>
      <c r="U1047401" s="43" t="s">
        <v>63</v>
      </c>
      <c r="V1047401" s="34" t="s">
        <v>521</v>
      </c>
      <c r="W1047401" s="34" t="s">
        <v>513</v>
      </c>
      <c r="X1047401" s="37" t="s">
        <v>62</v>
      </c>
      <c r="Y1047401" s="37" t="s">
        <v>62</v>
      </c>
      <c r="Z1047401" s="43" t="n">
        <v>0</v>
      </c>
      <c r="AA1047401" s="43" t="n">
        <v>0</v>
      </c>
      <c r="AB1047401" s="5" t="n">
        <f aca="false">IF(AND(D1047401="Humanitarian", AE1047401&lt;&gt;"."), 1, 0)</f>
        <v>0</v>
      </c>
      <c r="AC1047401" s="5" t="n">
        <f aca="false">IF(OR(M1047401="undisclosed", M1047401="."), 0, IF(M1047401=N1047401, 1, 0))</f>
        <v>0</v>
      </c>
      <c r="AD1047401" s="5" t="n">
        <v>0</v>
      </c>
      <c r="AE1047401" s="37" t="s">
        <v>62</v>
      </c>
      <c r="AF1047401" s="12" t="str">
        <f aca="false">""</f>
        <v/>
      </c>
      <c r="AG1047401" s="36" t="n">
        <v>0</v>
      </c>
      <c r="AH1047401" s="43" t="s">
        <v>66</v>
      </c>
      <c r="AI1047401" s="43" t="s">
        <v>67</v>
      </c>
      <c r="AJ1047401" s="36" t="n">
        <v>1</v>
      </c>
      <c r="AK1047401" s="43" t="n">
        <v>16</v>
      </c>
      <c r="AL1047401" s="36" t="n">
        <v>0</v>
      </c>
      <c r="AM1047401" s="36" t="n">
        <f aca="false">IF(OR(AN1047401="2022-2023",AN1047401=2022), 1, 0)</f>
        <v>1</v>
      </c>
      <c r="AN1047401" s="36" t="s">
        <v>68</v>
      </c>
      <c r="AO1047401" s="36" t="n">
        <f aca="false">VLOOKUP($I1047401,'[1]Price List, Weapons &amp; Items'!B$1:F$1048576,5,0)</f>
        <v>0</v>
      </c>
      <c r="AP1047401" s="36" t="n">
        <f aca="false">IF(AND(AO1047401=1,M1047401="undisclosed")=TRUE(),1,0)</f>
        <v>0</v>
      </c>
      <c r="AQ1047401" s="36" t="n">
        <f aca="false">IF(AND(AO1047401=1,N1047401="undisclosed")=TRUE(),1,0)</f>
        <v>0</v>
      </c>
      <c r="AR1047401" s="36" t="n">
        <f aca="false">IFERROR(IF(SEARCH("ammuni",I1047401,1)&gt;0,1,0),0)</f>
        <v>0</v>
      </c>
      <c r="AS1047401" s="5" t="str">
        <f aca="false">VLOOKUP($I1047401,'[1]Price List, Weapons &amp; Items'!B$1:L$1048576,COLUMN('[1]Price List, Weapons &amp; Items'!$J$11)-1,0)</f>
        <v>Government information</v>
      </c>
      <c r="AT1047401" s="5" t="str">
        <f aca="false">IF(I1047401=".",".",VLOOKUP($I1047401,'[1]Price List, Weapons &amp; Items'!B$1:J$1048576,3,0))</f>
        <v>Light Anti-armor Weapon (LAW)</v>
      </c>
      <c r="AU1047401" s="13" t="str">
        <f aca="true">IF(AG1047401=1,(OFFSET(I1047401,0,0,COUNTIF(#REF!,A1047401),1)),"")</f>
        <v/>
      </c>
      <c r="AV1047401" s="5" t="n">
        <f aca="false">VLOOKUP($I1047401,'[1]Price List, Weapons &amp; Items'!B$1:L$1048576,COLUMN('[1]Price List, Weapons &amp; Items'!$L$11)-1,0)</f>
        <v>0</v>
      </c>
      <c r="AW1047401" s="5" t="n">
        <f aca="false">IF(U1047401="Yes",1,0)</f>
        <v>1</v>
      </c>
      <c r="AX1047401" s="5" t="n">
        <f aca="false">IF(D1047401="Military",IF(OR(IFERROR(SEARCH("equipment",E1047401,1),0)&gt;0,IFERROR(SEARCH("weapons",E1047401,1),0)&gt;0),1,0),0)</f>
        <v>1</v>
      </c>
      <c r="AY1047401" s="5" t="str">
        <f aca="false">IFERROR(IF(VALUE(TEXT(C1047401,"mm"))=IF(AK1047401&gt;12,AK1047401-12,AK1047401),".",IF(TEXT(C1047401,"mm")="01",".",1)),"Value is not in date format")</f>
        <v>.</v>
      </c>
      <c r="AZ1047401" s="5" t="str">
        <f aca="false">IF(AND(A1047401=A1047400,C1047401=C1047400)=TRUE(),IF(F1047401=F1047400,".","1"),".")</f>
        <v>.</v>
      </c>
      <c r="BA1047401" s="5" t="str">
        <f aca="false">IF(AND(_xlfn.ISFORMULA(R1047401),_xlfn.ISFORMULA(S1047401),_xlfn.ISFORMULA(T1047401))=TRUE(),".",1)</f>
        <v>.</v>
      </c>
      <c r="BB1047401" s="5" t="str">
        <f aca="false">IF(T1047401&lt;&gt;".",IF(T1047401&gt;S1047401,1,"."),".")</f>
        <v>.</v>
      </c>
      <c r="BC1047401" s="5" t="n">
        <f aca="false">IFERROR(VLOOKUP(B1047401,'[1]Share, Heavy Weapons to Ukraine'!B$1:AA$1048576,COLUMN('[1]Share, Heavy Weapons to Ukraine'!C1047410)-1,0),0)</f>
        <v>1</v>
      </c>
      <c r="BD1047401" s="5" t="n">
        <f aca="false">VLOOKUP(Sheet1!B1047401,'[1]Country Summary (€)'!B$1:F$1048576,COLUMN('[1]Country Summary (€)'!C1047411)-1,FALSE())</f>
        <v>0</v>
      </c>
      <c r="BE1047401" s="5" t="str">
        <f aca="false">IF(AND(AG1047401=1,D1047401="Military",H1047401&lt;&gt;"Not given")=TRUE(),IF(SUMIFS(#REF!,#REF!,A1047401)&gt;0,ABS((SUMIFS(#REF!,#REF!,A1047401)/VLOOKUP("USD",'[1]Exchange Rates'!B$1:C$1048576,2,0)))/S1047401,"."),".")</f>
        <v>.</v>
      </c>
      <c r="BF1047401" s="1" t="str">
        <f aca="false">IF(AND(AG1047401=1,D1047401="Military",H1047401&lt;&gt;"Not given")=TRUE(),IF(SUMIFS(#REF!,#REF!,A1047401)&gt;0,IF((ABS((SUMIFS(#REF!,#REF!,A1047401)/VLOOKUP("USD",'[1]Exchange Rates'!B$1:C$1048576,2,0)))/S1047401)&gt;1,(SUMIFS(#REF!,#REF!,A1047401)-S1047401)/S1047401,(S1047401-SUMIFS(#REF!,#REF!,A1047401))/SUMIFS(#REF!,#REF!,A1047401)),"."),".")</f>
        <v>.</v>
      </c>
      <c r="BG1047401" s="37"/>
      <c r="BH1047401" s="37"/>
      <c r="BI1047401" s="37"/>
      <c r="BJ1047401" s="37"/>
      <c r="BK1047401" s="37"/>
      <c r="BL1047401" s="37"/>
      <c r="BM1047401" s="37"/>
      <c r="BN1047401" s="37"/>
      <c r="BO1047401" s="37"/>
      <c r="BP1047401" s="37"/>
      <c r="BQ1047401" s="37"/>
      <c r="BR1047401" s="37"/>
      <c r="BS1047401" s="37"/>
      <c r="BT1047401" s="37"/>
      <c r="BU1047401" s="37"/>
      <c r="BV1047401" s="37"/>
      <c r="BW1047401" s="37"/>
      <c r="BX1047401" s="37"/>
    </row>
    <row r="1047402" customFormat="false" ht="16.5" hidden="false" customHeight="true" outlineLevel="0" collapsed="false">
      <c r="A1047402" s="37" t="s">
        <v>554</v>
      </c>
      <c r="B1047402" s="37" t="s">
        <v>57</v>
      </c>
      <c r="C1047402" s="92" t="n">
        <v>45020</v>
      </c>
      <c r="D1047402" s="37" t="s">
        <v>105</v>
      </c>
      <c r="E1047402" s="37" t="s">
        <v>370</v>
      </c>
      <c r="F1047402" s="37" t="s">
        <v>578</v>
      </c>
      <c r="G1047402" s="5" t="s">
        <v>61</v>
      </c>
      <c r="H1047402" s="39" t="n">
        <v>2100000000</v>
      </c>
      <c r="I1047402" s="37" t="s">
        <v>587</v>
      </c>
      <c r="J1047402" s="7" t="str">
        <f aca="false">VLOOKUP($I1047402,'[1]Price List, Weapons &amp; Items'!B$1:C$1048576,2,0)</f>
        <v>Ammunition for heavy weapon</v>
      </c>
      <c r="K1047402" s="7" t="str">
        <f aca="false">IF(I1047402=".",I1047402,VLOOKUP($I1047402,'[1]Price List, Weapons &amp; Items'!B$1:D$1048576,3,0))</f>
        <v>missile</v>
      </c>
      <c r="L1047402" s="8" t="n">
        <f aca="false">VLOOKUP(I1047402,'[1]Price List, Weapons &amp; Items'!B$1:E$1048576,4,0)</f>
        <v>0</v>
      </c>
      <c r="M1047402" s="9" t="s">
        <v>166</v>
      </c>
      <c r="N1047402" s="9" t="s">
        <v>166</v>
      </c>
      <c r="O1047402" s="9" t="n">
        <f aca="false">VLOOKUP($I1047402,'[1]Price List, Weapons &amp; Items'!B$1:G$1048576,6,0)</f>
        <v>1664700</v>
      </c>
      <c r="P1047402" s="6" t="str">
        <f aca="false">IF(TYPE(M1047402)=1,IF(TYPE(O1047402)=1,M1047402*O1047402,"No price"),".")</f>
        <v>.</v>
      </c>
      <c r="Q1047402" s="6" t="str">
        <f aca="false">IF(TYPE(N1047402)=1,IF(TYPE(O1047402)=1,N1047402*O1047402,"No price"),".")</f>
        <v>.</v>
      </c>
      <c r="R1047402" s="6" t="str">
        <f aca="false">IF(AG1047402=1,IF(H1047402&lt;&gt;"Not given",H1047402,IF(TYPE(H1047402)=2,IF(SUMIFS(#REF!,#REF!,A1047402)&gt;0,SUMIFS(#REF!,#REF!,A1047402),"."),"Format error")),"")</f>
        <v/>
      </c>
      <c r="S1047402" s="6" t="str">
        <f aca="false">IF(AND(AG1047402=1,R1047402&lt;&gt;".")=TRUE(),R1047402/VLOOKUP(G1047402,'[1]Exchange Rates'!B$1:C$1048576,2,0),IF(R1047402=".",".",""))</f>
        <v/>
      </c>
      <c r="T1047402" s="6" t="str">
        <f aca="false">IF(AG1047402=1,IF(AI1047402="Value is not given at all",".",IF(AI1047402="Value is given by the source",S1047402,IF(AI1047402="Value is calculated with prices",(IF(SUMIFS(#REF!,#REF!,A1047402)&gt;0,SUMIFS(#REF!,#REF!,A1047402),"."))/VLOOKUP("USD",'[1]Exchange Rates'!B$1:C$1048576,2,0),"Error with coding"))),"")</f>
        <v/>
      </c>
      <c r="U1047402" s="43" t="s">
        <v>63</v>
      </c>
      <c r="V1047402" s="34" t="s">
        <v>521</v>
      </c>
      <c r="W1047402" s="34" t="s">
        <v>513</v>
      </c>
      <c r="X1047402" s="37" t="s">
        <v>62</v>
      </c>
      <c r="Y1047402" s="37" t="s">
        <v>62</v>
      </c>
      <c r="Z1047402" s="43" t="n">
        <v>0</v>
      </c>
      <c r="AA1047402" s="43" t="n">
        <v>0</v>
      </c>
      <c r="AB1047402" s="5" t="n">
        <f aca="false">IF(AND(D1047402="Humanitarian", AE1047402&lt;&gt;"."), 1, 0)</f>
        <v>0</v>
      </c>
      <c r="AC1047402" s="5" t="n">
        <f aca="false">IF(OR(M1047402="undisclosed", M1047402="."), 0, IF(M1047402=N1047402, 1, 0))</f>
        <v>0</v>
      </c>
      <c r="AD1047402" s="5" t="n">
        <v>0</v>
      </c>
      <c r="AE1047402" s="37" t="s">
        <v>62</v>
      </c>
      <c r="AF1047402" s="12" t="str">
        <f aca="false">""</f>
        <v/>
      </c>
      <c r="AG1047402" s="36" t="n">
        <v>0</v>
      </c>
      <c r="AH1047402" s="43" t="s">
        <v>66</v>
      </c>
      <c r="AI1047402" s="43" t="s">
        <v>67</v>
      </c>
      <c r="AJ1047402" s="36" t="n">
        <v>1</v>
      </c>
      <c r="AK1047402" s="43" t="n">
        <v>16</v>
      </c>
      <c r="AL1047402" s="36" t="n">
        <v>0</v>
      </c>
      <c r="AM1047402" s="36" t="n">
        <f aca="false">IF(OR(AN1047402="2022-2023",AN1047402=2022), 1, 0)</f>
        <v>1</v>
      </c>
      <c r="AN1047402" s="36" t="s">
        <v>68</v>
      </c>
      <c r="AO1047402" s="36" t="n">
        <f aca="false">VLOOKUP($I1047402,'[1]Price List, Weapons &amp; Items'!B$1:F$1048576,5,0)</f>
        <v>0</v>
      </c>
      <c r="AP1047402" s="36" t="n">
        <f aca="false">IF(AND(AO1047402=1,M1047402="undisclosed")=TRUE(),1,0)</f>
        <v>0</v>
      </c>
      <c r="AQ1047402" s="36" t="n">
        <f aca="false">IF(AND(AO1047402=1,N1047402="undisclosed")=TRUE(),1,0)</f>
        <v>0</v>
      </c>
      <c r="AR1047402" s="36" t="n">
        <f aca="false">IFERROR(IF(SEARCH("ammuni",I1047402,1)&gt;0,1,0),0)</f>
        <v>0</v>
      </c>
      <c r="AS1047402" s="5" t="str">
        <f aca="false">VLOOKUP($I1047402,'[1]Price List, Weapons &amp; Items'!B$1:L$1048576,COLUMN('[1]Price List, Weapons &amp; Items'!$J$11)-1,0)</f>
        <v>Government information</v>
      </c>
      <c r="AT1047402" s="5" t="str">
        <f aca="false">IF(I1047402=".",".",VLOOKUP($I1047402,'[1]Price List, Weapons &amp; Items'!B$1:J$1048576,3,0))</f>
        <v>missile</v>
      </c>
      <c r="AU1047402" s="13" t="str">
        <f aca="true">IF(AG1047402=1,(OFFSET(I1047402,0,0,COUNTIF(#REF!,A1047402),1)),"")</f>
        <v/>
      </c>
      <c r="AV1047402" s="5" t="str">
        <f aca="false">VLOOKUP($I1047402,'[1]Price List, Weapons &amp; Items'!B$1:L$1048576,COLUMN('[1]Price List, Weapons &amp; Items'!$L$11)-1,0)</f>
        <v>no price, 0 count</v>
      </c>
      <c r="AW1047402" s="5" t="n">
        <f aca="false">IF(U1047402="Yes",1,0)</f>
        <v>1</v>
      </c>
      <c r="AX1047402" s="5" t="n">
        <f aca="false">IF(D1047402="Military",IF(OR(IFERROR(SEARCH("equipment",E1047402,1),0)&gt;0,IFERROR(SEARCH("weapons",E1047402,1),0)&gt;0),1,0),0)</f>
        <v>1</v>
      </c>
      <c r="AY1047402" s="5" t="str">
        <f aca="false">IFERROR(IF(VALUE(TEXT(C1047402,"mm"))=IF(AK1047402&gt;12,AK1047402-12,AK1047402),".",IF(TEXT(C1047402,"mm")="01",".",1)),"Value is not in date format")</f>
        <v>.</v>
      </c>
      <c r="AZ1047402" s="5" t="str">
        <f aca="false">IF(AND(A1047402=A1047401,C1047402=C1047401)=TRUE(),IF(F1047402=F1047401,".","1"),".")</f>
        <v>.</v>
      </c>
      <c r="BA1047402" s="5" t="str">
        <f aca="false">IF(AND(_xlfn.ISFORMULA(R1047402),_xlfn.ISFORMULA(S1047402),_xlfn.ISFORMULA(T1047402))=TRUE(),".",1)</f>
        <v>.</v>
      </c>
      <c r="BB1047402" s="5" t="str">
        <f aca="false">IF(T1047402&lt;&gt;".",IF(T1047402&gt;S1047402,1,"."),".")</f>
        <v>.</v>
      </c>
      <c r="BC1047402" s="5" t="n">
        <f aca="false">IFERROR(VLOOKUP(B1047402,'[1]Share, Heavy Weapons to Ukraine'!B$1:AA$1048576,COLUMN('[1]Share, Heavy Weapons to Ukraine'!C1047411)-1,0),0)</f>
        <v>1</v>
      </c>
      <c r="BD1047402" s="5" t="n">
        <f aca="false">VLOOKUP(Sheet1!B1047402,'[1]Country Summary (€)'!B$1:F$1048576,COLUMN('[1]Country Summary (€)'!C1047412)-1,FALSE())</f>
        <v>0</v>
      </c>
      <c r="BE1047402" s="5" t="str">
        <f aca="false">IF(AND(AG1047402=1,D1047402="Military",H1047402&lt;&gt;"Not given")=TRUE(),IF(SUMIFS(#REF!,#REF!,A1047402)&gt;0,ABS((SUMIFS(#REF!,#REF!,A1047402)/VLOOKUP("USD",'[1]Exchange Rates'!B$1:C$1048576,2,0)))/S1047402,"."),".")</f>
        <v>.</v>
      </c>
      <c r="BF1047402" s="1" t="str">
        <f aca="false">IF(AND(AG1047402=1,D1047402="Military",H1047402&lt;&gt;"Not given")=TRUE(),IF(SUMIFS(#REF!,#REF!,A1047402)&gt;0,IF((ABS((SUMIFS(#REF!,#REF!,A1047402)/VLOOKUP("USD",'[1]Exchange Rates'!B$1:C$1048576,2,0)))/S1047402)&gt;1,(SUMIFS(#REF!,#REF!,A1047402)-S1047402)/S1047402,(S1047402-SUMIFS(#REF!,#REF!,A1047402))/SUMIFS(#REF!,#REF!,A1047402)),"."),".")</f>
        <v>.</v>
      </c>
      <c r="BG1047402" s="37"/>
      <c r="BH1047402" s="37"/>
      <c r="BI1047402" s="37"/>
      <c r="BJ1047402" s="37"/>
      <c r="BK1047402" s="37"/>
      <c r="BL1047402" s="37"/>
      <c r="BM1047402" s="37"/>
      <c r="BN1047402" s="37"/>
      <c r="BO1047402" s="37"/>
      <c r="BP1047402" s="37"/>
      <c r="BQ1047402" s="37"/>
      <c r="BR1047402" s="37"/>
      <c r="BS1047402" s="37"/>
      <c r="BT1047402" s="37"/>
      <c r="BU1047402" s="37"/>
      <c r="BV1047402" s="37"/>
      <c r="BW1047402" s="37"/>
      <c r="BX1047402" s="37"/>
    </row>
    <row r="1047403" customFormat="false" ht="16.5" hidden="false" customHeight="true" outlineLevel="0" collapsed="false">
      <c r="A1047403" s="37" t="s">
        <v>554</v>
      </c>
      <c r="B1047403" s="37" t="s">
        <v>57</v>
      </c>
      <c r="C1047403" s="92" t="n">
        <v>45020</v>
      </c>
      <c r="D1047403" s="37" t="s">
        <v>105</v>
      </c>
      <c r="E1047403" s="37" t="s">
        <v>370</v>
      </c>
      <c r="F1047403" s="37" t="s">
        <v>578</v>
      </c>
      <c r="G1047403" s="5" t="s">
        <v>61</v>
      </c>
      <c r="H1047403" s="39" t="n">
        <v>2100000000</v>
      </c>
      <c r="I1047403" s="37" t="s">
        <v>588</v>
      </c>
      <c r="J1047403" s="7" t="str">
        <f aca="false">VLOOKUP($I1047403,'[1]Price List, Weapons &amp; Items'!B$1:C$1048576,2,0)</f>
        <v>Ammunition for portable defence system</v>
      </c>
      <c r="K1047403" s="7" t="str">
        <f aca="false">IF(I1047403=".",I1047403,VLOOKUP($I1047403,'[1]Price List, Weapons &amp; Items'!B$1:D$1048576,3,0))</f>
        <v>Light Anti-armor Weapon (LAW) ammunition</v>
      </c>
      <c r="L1047403" s="8" t="n">
        <f aca="false">VLOOKUP(I1047403,'[1]Price List, Weapons &amp; Items'!B$1:E$1048576,4,0)</f>
        <v>0</v>
      </c>
      <c r="M1047403" s="9" t="n">
        <v>25000</v>
      </c>
      <c r="N1047403" s="9" t="s">
        <v>166</v>
      </c>
      <c r="O1047403" s="9" t="n">
        <f aca="false">VLOOKUP($I1047403,'[1]Price List, Weapons &amp; Items'!B$1:G$1048576,6,0)</f>
        <v>78000</v>
      </c>
      <c r="P1047403" s="6" t="str">
        <f aca="false">IF(TYPE(M1047403)=1,IF(TYPE(O1047403)=1,M1047403*O1047403,"No price"),".")</f>
        <v>No price</v>
      </c>
      <c r="Q1047403" s="6" t="str">
        <f aca="false">IF(TYPE(N1047403)=1,IF(TYPE(O1047403)=1,N1047403*O1047403,"No price"),".")</f>
        <v>.</v>
      </c>
      <c r="R1047403" s="6" t="str">
        <f aca="false">IF(AG1047403=1,IF(H1047403&lt;&gt;"Not given",H1047403,IF(TYPE(H1047403)=2,IF(SUMIFS(#REF!,#REF!,A1047403)&gt;0,SUMIFS(#REF!,#REF!,A1047403),"."),"Format error")),"")</f>
        <v/>
      </c>
      <c r="S1047403" s="6" t="str">
        <f aca="false">IF(AND(AG1047403=1,R1047403&lt;&gt;".")=TRUE(),R1047403/VLOOKUP(G1047403,'[1]Exchange Rates'!B$1:C$1048576,2,0),IF(R1047403=".",".",""))</f>
        <v/>
      </c>
      <c r="T1047403" s="6" t="str">
        <f aca="false">IF(AG1047403=1,IF(AI1047403="Value is not given at all",".",IF(AI1047403="Value is given by the source",S1047403,IF(AI1047403="Value is calculated with prices",(IF(SUMIFS(#REF!,#REF!,A1047403)&gt;0,SUMIFS(#REF!,#REF!,A1047403),"."))/VLOOKUP("USD",'[1]Exchange Rates'!B$1:C$1048576,2,0),"Error with coding"))),"")</f>
        <v/>
      </c>
      <c r="U1047403" s="43" t="s">
        <v>63</v>
      </c>
      <c r="V1047403" s="34" t="s">
        <v>521</v>
      </c>
      <c r="W1047403" s="34" t="s">
        <v>513</v>
      </c>
      <c r="X1047403" s="37" t="s">
        <v>62</v>
      </c>
      <c r="Y1047403" s="37" t="s">
        <v>62</v>
      </c>
      <c r="Z1047403" s="43" t="n">
        <v>0</v>
      </c>
      <c r="AA1047403" s="43" t="n">
        <v>0</v>
      </c>
      <c r="AB1047403" s="5" t="n">
        <f aca="false">IF(AND(D1047403="Humanitarian", AE1047403&lt;&gt;"."), 1, 0)</f>
        <v>0</v>
      </c>
      <c r="AC1047403" s="5" t="n">
        <f aca="false">IF(OR(M1047403="undisclosed", M1047403="."), 0, IF(M1047403=N1047403, 1, 0))</f>
        <v>0</v>
      </c>
      <c r="AD1047403" s="5" t="n">
        <v>0</v>
      </c>
      <c r="AE1047403" s="37" t="s">
        <v>62</v>
      </c>
      <c r="AF1047403" s="12" t="str">
        <f aca="false">""</f>
        <v/>
      </c>
      <c r="AG1047403" s="36" t="n">
        <v>0</v>
      </c>
      <c r="AH1047403" s="43" t="s">
        <v>66</v>
      </c>
      <c r="AI1047403" s="43" t="s">
        <v>67</v>
      </c>
      <c r="AJ1047403" s="36" t="n">
        <v>1</v>
      </c>
      <c r="AK1047403" s="43" t="n">
        <v>16</v>
      </c>
      <c r="AL1047403" s="36" t="n">
        <v>0</v>
      </c>
      <c r="AM1047403" s="36" t="n">
        <f aca="false">IF(OR(AN1047403="2022-2023",AN1047403=2022), 1, 0)</f>
        <v>1</v>
      </c>
      <c r="AN1047403" s="36" t="s">
        <v>68</v>
      </c>
      <c r="AO1047403" s="36" t="n">
        <f aca="false">VLOOKUP($I1047403,'[1]Price List, Weapons &amp; Items'!B$1:F$1048576,5,0)</f>
        <v>0</v>
      </c>
      <c r="AP1047403" s="36" t="n">
        <f aca="false">IF(AND(AO1047403=1,M1047403="undisclosed")=TRUE(),1,0)</f>
        <v>0</v>
      </c>
      <c r="AQ1047403" s="36" t="n">
        <f aca="false">IF(AND(AO1047403=1,N1047403="undisclosed")=TRUE(),1,0)</f>
        <v>0</v>
      </c>
      <c r="AR1047403" s="36" t="n">
        <f aca="false">IFERROR(IF(SEARCH("ammuni",I1047403,1)&gt;0,1,0),0)</f>
        <v>0</v>
      </c>
      <c r="AS1047403" s="5" t="str">
        <f aca="false">VLOOKUP($I1047403,'[1]Price List, Weapons &amp; Items'!B$1:L$1048576,COLUMN('[1]Price List, Weapons &amp; Items'!$J$11)-1,0)</f>
        <v>Military media (incl. websites)</v>
      </c>
      <c r="AT1047403" s="5" t="str">
        <f aca="false">IF(I1047403=".",".",VLOOKUP($I1047403,'[1]Price List, Weapons &amp; Items'!B$1:J$1048576,3,0))</f>
        <v>Light Anti-armor Weapon (LAW) ammunition</v>
      </c>
      <c r="AU1047403" s="13" t="str">
        <f aca="true">IF(AG1047403=1,(OFFSET(I1047403,0,0,COUNTIF(#REF!,A1047403),1)),"")</f>
        <v/>
      </c>
      <c r="AV1047403" s="5" t="n">
        <f aca="false">VLOOKUP($I1047403,'[1]Price List, Weapons &amp; Items'!B$1:L$1048576,COLUMN('[1]Price List, Weapons &amp; Items'!$L$11)-1,0)</f>
        <v>0</v>
      </c>
      <c r="AW1047403" s="5" t="n">
        <f aca="false">IF(U1047403="Yes",1,0)</f>
        <v>1</v>
      </c>
      <c r="AX1047403" s="5" t="n">
        <f aca="false">IF(D1047403="Military",IF(OR(IFERROR(SEARCH("equipment",E1047403,1),0)&gt;0,IFERROR(SEARCH("weapons",E1047403,1),0)&gt;0),1,0),0)</f>
        <v>1</v>
      </c>
      <c r="AY1047403" s="5" t="str">
        <f aca="false">IFERROR(IF(VALUE(TEXT(C1047403,"mm"))=IF(AK1047403&gt;12,AK1047403-12,AK1047403),".",IF(TEXT(C1047403,"mm")="01",".",1)),"Value is not in date format")</f>
        <v>.</v>
      </c>
      <c r="AZ1047403" s="5" t="str">
        <f aca="false">IF(AND(A1047403=A1047402,C1047403=C1047402)=TRUE(),IF(F1047403=F1047402,".","1"),".")</f>
        <v>.</v>
      </c>
      <c r="BA1047403" s="5" t="str">
        <f aca="false">IF(AND(_xlfn.ISFORMULA(R1047403),_xlfn.ISFORMULA(S1047403),_xlfn.ISFORMULA(T1047403))=TRUE(),".",1)</f>
        <v>.</v>
      </c>
      <c r="BB1047403" s="5" t="str">
        <f aca="false">IF(T1047403&lt;&gt;".",IF(T1047403&gt;S1047403,1,"."),".")</f>
        <v>.</v>
      </c>
      <c r="BC1047403" s="5" t="n">
        <f aca="false">IFERROR(VLOOKUP(B1047403,'[1]Share, Heavy Weapons to Ukraine'!B$1:AA$1048576,COLUMN('[1]Share, Heavy Weapons to Ukraine'!C1047412)-1,0),0)</f>
        <v>1</v>
      </c>
      <c r="BD1047403" s="5" t="n">
        <f aca="false">VLOOKUP(Sheet1!B1047403,'[1]Country Summary (€)'!B$1:F$1048576,COLUMN('[1]Country Summary (€)'!C1047413)-1,FALSE())</f>
        <v>0</v>
      </c>
      <c r="BE1047403" s="5" t="str">
        <f aca="false">IF(AND(AG1047403=1,D1047403="Military",H1047403&lt;&gt;"Not given")=TRUE(),IF(SUMIFS(#REF!,#REF!,A1047403)&gt;0,ABS((SUMIFS(#REF!,#REF!,A1047403)/VLOOKUP("USD",'[1]Exchange Rates'!B$1:C$1048576,2,0)))/S1047403,"."),".")</f>
        <v>.</v>
      </c>
      <c r="BF1047403" s="1" t="str">
        <f aca="false">IF(AND(AG1047403=1,D1047403="Military",H1047403&lt;&gt;"Not given")=TRUE(),IF(SUMIFS(#REF!,#REF!,A1047403)&gt;0,IF((ABS((SUMIFS(#REF!,#REF!,A1047403)/VLOOKUP("USD",'[1]Exchange Rates'!B$1:C$1048576,2,0)))/S1047403)&gt;1,(SUMIFS(#REF!,#REF!,A1047403)-S1047403)/S1047403,(S1047403-SUMIFS(#REF!,#REF!,A1047403))/SUMIFS(#REF!,#REF!,A1047403)),"."),".")</f>
        <v>.</v>
      </c>
      <c r="BG1047403" s="37"/>
      <c r="BH1047403" s="37"/>
      <c r="BI1047403" s="37"/>
      <c r="BJ1047403" s="37"/>
      <c r="BK1047403" s="37"/>
      <c r="BL1047403" s="37"/>
      <c r="BM1047403" s="37"/>
      <c r="BN1047403" s="37"/>
      <c r="BO1047403" s="37"/>
      <c r="BP1047403" s="37"/>
      <c r="BQ1047403" s="37"/>
      <c r="BR1047403" s="37"/>
      <c r="BS1047403" s="37"/>
      <c r="BT1047403" s="37"/>
      <c r="BU1047403" s="37"/>
      <c r="BV1047403" s="37"/>
      <c r="BW1047403" s="37"/>
      <c r="BX1047403" s="37"/>
    </row>
    <row r="1047404" customFormat="false" ht="16.5" hidden="false" customHeight="true" outlineLevel="0" collapsed="false">
      <c r="A1047404" s="37" t="s">
        <v>554</v>
      </c>
      <c r="B1047404" s="37" t="s">
        <v>57</v>
      </c>
      <c r="C1047404" s="92" t="n">
        <v>45020</v>
      </c>
      <c r="D1047404" s="37" t="s">
        <v>105</v>
      </c>
      <c r="E1047404" s="37" t="s">
        <v>370</v>
      </c>
      <c r="F1047404" s="37" t="s">
        <v>578</v>
      </c>
      <c r="G1047404" s="5" t="s">
        <v>61</v>
      </c>
      <c r="H1047404" s="39" t="n">
        <v>2100000000</v>
      </c>
      <c r="I1047404" s="37" t="s">
        <v>362</v>
      </c>
      <c r="J1047404" s="7" t="str">
        <f aca="false">VLOOKUP($I1047404,'[1]Price List, Weapons &amp; Items'!B$1:C$1048576,2,0)</f>
        <v>Ammunition for light infantry</v>
      </c>
      <c r="K1047404" s="7" t="str">
        <f aca="false">IF(I1047404=".",I1047404,VLOOKUP($I1047404,'[1]Price List, Weapons &amp; Items'!B$1:D$1048576,3,0))</f>
        <v>Small Arms and Light Weapons (SALW) ammunition</v>
      </c>
      <c r="L1047404" s="8" t="n">
        <f aca="false">VLOOKUP(I1047404,'[1]Price List, Weapons &amp; Items'!B$1:E$1048576,4,0)</f>
        <v>0</v>
      </c>
      <c r="M1047404" s="9" t="n">
        <v>3600</v>
      </c>
      <c r="N1047404" s="9" t="s">
        <v>166</v>
      </c>
      <c r="O1047404" s="9" t="n">
        <f aca="false">VLOOKUP($I1047404,'[1]Price List, Weapons &amp; Items'!B$1:G$1048576,6,0)</f>
        <v>0.47</v>
      </c>
      <c r="P1047404" s="6" t="str">
        <f aca="false">IF(TYPE(M1047404)=1,IF(TYPE(O1047404)=1,M1047404*O1047404,"No price"),".")</f>
        <v>No price</v>
      </c>
      <c r="Q1047404" s="6" t="str">
        <f aca="false">IF(TYPE(N1047404)=1,IF(TYPE(O1047404)=1,N1047404*O1047404,"No price"),".")</f>
        <v>.</v>
      </c>
      <c r="R1047404" s="6" t="str">
        <f aca="false">IF(AG1047404=1,IF(H1047404&lt;&gt;"Not given",H1047404,IF(TYPE(H1047404)=2,IF(SUMIFS(#REF!,#REF!,A1047404)&gt;0,SUMIFS(#REF!,#REF!,A1047404),"."),"Format error")),"")</f>
        <v/>
      </c>
      <c r="S1047404" s="6" t="str">
        <f aca="false">IF(AND(AG1047404=1,R1047404&lt;&gt;".")=TRUE(),R1047404/VLOOKUP(G1047404,'[1]Exchange Rates'!B$1:C$1048576,2,0),IF(R1047404=".",".",""))</f>
        <v/>
      </c>
      <c r="T1047404" s="6" t="str">
        <f aca="false">IF(AG1047404=1,IF(AI1047404="Value is not given at all",".",IF(AI1047404="Value is given by the source",S1047404,IF(AI1047404="Value is calculated with prices",(IF(SUMIFS(#REF!,#REF!,A1047404)&gt;0,SUMIFS(#REF!,#REF!,A1047404),"."))/VLOOKUP("USD",'[1]Exchange Rates'!B$1:C$1048576,2,0),"Error with coding"))),"")</f>
        <v/>
      </c>
      <c r="U1047404" s="43" t="s">
        <v>63</v>
      </c>
      <c r="V1047404" s="34" t="s">
        <v>521</v>
      </c>
      <c r="W1047404" s="34" t="s">
        <v>513</v>
      </c>
      <c r="X1047404" s="37" t="s">
        <v>62</v>
      </c>
      <c r="Y1047404" s="37" t="s">
        <v>62</v>
      </c>
      <c r="Z1047404" s="43" t="n">
        <v>0</v>
      </c>
      <c r="AA1047404" s="43" t="n">
        <v>0</v>
      </c>
      <c r="AB1047404" s="5" t="n">
        <f aca="false">IF(AND(D1047404="Humanitarian", AE1047404&lt;&gt;"."), 1, 0)</f>
        <v>0</v>
      </c>
      <c r="AC1047404" s="5" t="n">
        <f aca="false">IF(OR(M1047404="undisclosed", M1047404="."), 0, IF(M1047404=N1047404, 1, 0))</f>
        <v>0</v>
      </c>
      <c r="AD1047404" s="5" t="n">
        <v>0</v>
      </c>
      <c r="AE1047404" s="37" t="s">
        <v>62</v>
      </c>
      <c r="AF1047404" s="12" t="str">
        <f aca="false">""</f>
        <v/>
      </c>
      <c r="AG1047404" s="36" t="n">
        <v>0</v>
      </c>
      <c r="AH1047404" s="43" t="s">
        <v>66</v>
      </c>
      <c r="AI1047404" s="43" t="s">
        <v>67</v>
      </c>
      <c r="AJ1047404" s="36" t="n">
        <v>1</v>
      </c>
      <c r="AK1047404" s="43" t="n">
        <v>16</v>
      </c>
      <c r="AL1047404" s="36" t="n">
        <v>0</v>
      </c>
      <c r="AM1047404" s="36" t="n">
        <f aca="false">IF(OR(AN1047404="2022-2023",AN1047404=2022), 1, 0)</f>
        <v>1</v>
      </c>
      <c r="AN1047404" s="36" t="s">
        <v>68</v>
      </c>
      <c r="AO1047404" s="36" t="n">
        <f aca="false">VLOOKUP($I1047404,'[1]Price List, Weapons &amp; Items'!B$1:F$1048576,5,0)</f>
        <v>0</v>
      </c>
      <c r="AP1047404" s="36" t="n">
        <f aca="false">IF(AND(AO1047404=1,M1047404="undisclosed")=TRUE(),1,0)</f>
        <v>0</v>
      </c>
      <c r="AQ1047404" s="36" t="n">
        <f aca="false">IF(AND(AO1047404=1,N1047404="undisclosed")=TRUE(),1,0)</f>
        <v>0</v>
      </c>
      <c r="AR1047404" s="36" t="n">
        <f aca="false">IFERROR(IF(SEARCH("ammuni",I1047404,1)&gt;0,1,0),0)</f>
        <v>1</v>
      </c>
      <c r="AS1047404" s="5" t="str">
        <f aca="false">VLOOKUP($I1047404,'[1]Price List, Weapons &amp; Items'!B$1:L$1048576,COLUMN('[1]Price List, Weapons &amp; Items'!$J$11)-1,0)</f>
        <v>Miscellaneous</v>
      </c>
      <c r="AT1047404" s="5" t="str">
        <f aca="false">IF(I1047404=".",".",VLOOKUP($I1047404,'[1]Price List, Weapons &amp; Items'!B$1:J$1048576,3,0))</f>
        <v>Small Arms and Light Weapons (SALW) ammunition</v>
      </c>
      <c r="AU1047404" s="13" t="str">
        <f aca="true">IF(AG1047404=1,(OFFSET(I1047404,0,0,COUNTIF(#REF!,A1047404),1)),"")</f>
        <v/>
      </c>
      <c r="AV1047404" s="5" t="n">
        <f aca="false">VLOOKUP($I1047404,'[1]Price List, Weapons &amp; Items'!B$1:L$1048576,COLUMN('[1]Price List, Weapons &amp; Items'!$L$11)-1,0)</f>
        <v>0</v>
      </c>
      <c r="AW1047404" s="5" t="n">
        <f aca="false">IF(U1047404="Yes",1,0)</f>
        <v>1</v>
      </c>
      <c r="AX1047404" s="5" t="n">
        <f aca="false">IF(D1047404="Military",IF(OR(IFERROR(SEARCH("equipment",E1047404,1),0)&gt;0,IFERROR(SEARCH("weapons",E1047404,1),0)&gt;0),1,0),0)</f>
        <v>1</v>
      </c>
      <c r="AY1047404" s="5" t="str">
        <f aca="false">IFERROR(IF(VALUE(TEXT(C1047404,"mm"))=IF(AK1047404&gt;12,AK1047404-12,AK1047404),".",IF(TEXT(C1047404,"mm")="01",".",1)),"Value is not in date format")</f>
        <v>.</v>
      </c>
      <c r="AZ1047404" s="5" t="str">
        <f aca="false">IF(AND(A1047404=A1047403,C1047404=C1047403)=TRUE(),IF(F1047404=F1047403,".","1"),".")</f>
        <v>.</v>
      </c>
      <c r="BA1047404" s="5" t="str">
        <f aca="false">IF(AND(_xlfn.ISFORMULA(R1047404),_xlfn.ISFORMULA(S1047404),_xlfn.ISFORMULA(T1047404))=TRUE(),".",1)</f>
        <v>.</v>
      </c>
      <c r="BB1047404" s="5" t="str">
        <f aca="false">IF(T1047404&lt;&gt;".",IF(T1047404&gt;S1047404,1,"."),".")</f>
        <v>.</v>
      </c>
      <c r="BC1047404" s="5" t="n">
        <f aca="false">IFERROR(VLOOKUP(B1047404,'[1]Share, Heavy Weapons to Ukraine'!B$1:AA$1048576,COLUMN('[1]Share, Heavy Weapons to Ukraine'!C1047413)-1,0),0)</f>
        <v>1</v>
      </c>
      <c r="BD1047404" s="5" t="n">
        <f aca="false">VLOOKUP(Sheet1!B1047404,'[1]Country Summary (€)'!B$1:F$1048576,COLUMN('[1]Country Summary (€)'!C1047414)-1,FALSE())</f>
        <v>0</v>
      </c>
      <c r="BE1047404" s="5" t="str">
        <f aca="false">IF(AND(AG1047404=1,D1047404="Military",H1047404&lt;&gt;"Not given")=TRUE(),IF(SUMIFS(#REF!,#REF!,A1047404)&gt;0,ABS((SUMIFS(#REF!,#REF!,A1047404)/VLOOKUP("USD",'[1]Exchange Rates'!B$1:C$1048576,2,0)))/S1047404,"."),".")</f>
        <v>.</v>
      </c>
      <c r="BF1047404" s="1" t="str">
        <f aca="false">IF(AND(AG1047404=1,D1047404="Military",H1047404&lt;&gt;"Not given")=TRUE(),IF(SUMIFS(#REF!,#REF!,A1047404)&gt;0,IF((ABS((SUMIFS(#REF!,#REF!,A1047404)/VLOOKUP("USD",'[1]Exchange Rates'!B$1:C$1048576,2,0)))/S1047404)&gt;1,(SUMIFS(#REF!,#REF!,A1047404)-S1047404)/S1047404,(S1047404-SUMIFS(#REF!,#REF!,A1047404))/SUMIFS(#REF!,#REF!,A1047404)),"."),".")</f>
        <v>.</v>
      </c>
      <c r="BG1047404" s="37"/>
      <c r="BH1047404" s="37"/>
      <c r="BI1047404" s="37"/>
      <c r="BJ1047404" s="37"/>
      <c r="BK1047404" s="37"/>
      <c r="BL1047404" s="37"/>
      <c r="BM1047404" s="37"/>
      <c r="BN1047404" s="37"/>
      <c r="BO1047404" s="37"/>
      <c r="BP1047404" s="37"/>
      <c r="BQ1047404" s="37"/>
      <c r="BR1047404" s="37"/>
      <c r="BS1047404" s="37"/>
      <c r="BT1047404" s="37"/>
      <c r="BU1047404" s="37"/>
      <c r="BV1047404" s="37"/>
      <c r="BW1047404" s="37"/>
      <c r="BX1047404" s="37"/>
    </row>
    <row r="1047405" customFormat="false" ht="16.5" hidden="false" customHeight="true" outlineLevel="0" collapsed="false">
      <c r="A1047405" s="37" t="s">
        <v>554</v>
      </c>
      <c r="B1047405" s="37" t="s">
        <v>57</v>
      </c>
      <c r="C1047405" s="92" t="n">
        <v>45020</v>
      </c>
      <c r="D1047405" s="37" t="s">
        <v>105</v>
      </c>
      <c r="E1047405" s="37" t="s">
        <v>370</v>
      </c>
      <c r="F1047405" s="37" t="s">
        <v>578</v>
      </c>
      <c r="G1047405" s="5" t="s">
        <v>61</v>
      </c>
      <c r="H1047405" s="39" t="n">
        <v>2100000000</v>
      </c>
      <c r="I1047405" s="37" t="s">
        <v>335</v>
      </c>
      <c r="J1047405" s="7" t="str">
        <f aca="false">VLOOKUP($I1047405,'[1]Price List, Weapons &amp; Items'!B$1:C$1048576,2,0)</f>
        <v>Ammunition for light infantry</v>
      </c>
      <c r="K1047405" s="7" t="str">
        <f aca="false">IF(I1047405=".",I1047405,VLOOKUP($I1047405,'[1]Price List, Weapons &amp; Items'!B$1:D$1048576,3,0))</f>
        <v>Small Arms and Light Weapons (SALW) ammunition</v>
      </c>
      <c r="L1047405" s="8" t="n">
        <f aca="false">VLOOKUP(I1047405,'[1]Price List, Weapons &amp; Items'!B$1:E$1048576,4,0)</f>
        <v>0</v>
      </c>
      <c r="M1047405" s="9" t="n">
        <v>23000000</v>
      </c>
      <c r="N1047405" s="9" t="s">
        <v>166</v>
      </c>
      <c r="O1047405" s="9" t="n">
        <f aca="false">VLOOKUP($I1047405,'[1]Price List, Weapons &amp; Items'!B$1:G$1048576,6,0)</f>
        <v>0.47</v>
      </c>
      <c r="P1047405" s="6" t="str">
        <f aca="false">IF(TYPE(M1047405)=1,IF(TYPE(O1047405)=1,M1047405*O1047405,"No price"),".")</f>
        <v>No price</v>
      </c>
      <c r="Q1047405" s="6" t="str">
        <f aca="false">IF(TYPE(N1047405)=1,IF(TYPE(O1047405)=1,N1047405*O1047405,"No price"),".")</f>
        <v>.</v>
      </c>
      <c r="R1047405" s="6" t="str">
        <f aca="false">IF(AG1047405=1,IF(H1047405&lt;&gt;"Not given",H1047405,IF(TYPE(H1047405)=2,IF(SUMIFS(#REF!,#REF!,A1047405)&gt;0,SUMIFS(#REF!,#REF!,A1047405),"."),"Format error")),"")</f>
        <v/>
      </c>
      <c r="S1047405" s="6" t="str">
        <f aca="false">IF(AND(AG1047405=1,R1047405&lt;&gt;".")=TRUE(),R1047405/VLOOKUP(G1047405,'[1]Exchange Rates'!B$1:C$1048576,2,0),IF(R1047405=".",".",""))</f>
        <v/>
      </c>
      <c r="T1047405" s="6" t="str">
        <f aca="false">IF(AG1047405=1,IF(AI1047405="Value is not given at all",".",IF(AI1047405="Value is given by the source",S1047405,IF(AI1047405="Value is calculated with prices",(IF(SUMIFS(#REF!,#REF!,A1047405)&gt;0,SUMIFS(#REF!,#REF!,A1047405),"."))/VLOOKUP("USD",'[1]Exchange Rates'!B$1:C$1048576,2,0),"Error with coding"))),"")</f>
        <v/>
      </c>
      <c r="U1047405" s="43" t="s">
        <v>63</v>
      </c>
      <c r="V1047405" s="34" t="s">
        <v>521</v>
      </c>
      <c r="W1047405" s="34" t="s">
        <v>513</v>
      </c>
      <c r="X1047405" s="37" t="s">
        <v>62</v>
      </c>
      <c r="Y1047405" s="37" t="s">
        <v>62</v>
      </c>
      <c r="Z1047405" s="43" t="n">
        <v>0</v>
      </c>
      <c r="AA1047405" s="43" t="n">
        <v>0</v>
      </c>
      <c r="AB1047405" s="5" t="n">
        <f aca="false">IF(AND(D1047405="Humanitarian", AE1047405&lt;&gt;"."), 1, 0)</f>
        <v>0</v>
      </c>
      <c r="AC1047405" s="5" t="n">
        <f aca="false">IF(OR(M1047405="undisclosed", M1047405="."), 0, IF(M1047405=N1047405, 1, 0))</f>
        <v>0</v>
      </c>
      <c r="AD1047405" s="5" t="n">
        <v>0</v>
      </c>
      <c r="AE1047405" s="37" t="s">
        <v>62</v>
      </c>
      <c r="AF1047405" s="12" t="str">
        <f aca="false">""</f>
        <v/>
      </c>
      <c r="AG1047405" s="36" t="n">
        <v>0</v>
      </c>
      <c r="AH1047405" s="43" t="s">
        <v>66</v>
      </c>
      <c r="AI1047405" s="43" t="s">
        <v>67</v>
      </c>
      <c r="AJ1047405" s="36" t="n">
        <v>1</v>
      </c>
      <c r="AK1047405" s="43" t="n">
        <v>16</v>
      </c>
      <c r="AL1047405" s="36" t="n">
        <v>0</v>
      </c>
      <c r="AM1047405" s="36" t="n">
        <f aca="false">IF(OR(AN1047405="2022-2023",AN1047405=2022), 1, 0)</f>
        <v>1</v>
      </c>
      <c r="AN1047405" s="36" t="s">
        <v>68</v>
      </c>
      <c r="AO1047405" s="36" t="n">
        <f aca="false">VLOOKUP($I1047405,'[1]Price List, Weapons &amp; Items'!B$1:F$1048576,5,0)</f>
        <v>0</v>
      </c>
      <c r="AP1047405" s="36" t="n">
        <f aca="false">IF(AND(AO1047405=1,M1047405="undisclosed")=TRUE(),1,0)</f>
        <v>0</v>
      </c>
      <c r="AQ1047405" s="36" t="n">
        <f aca="false">IF(AND(AO1047405=1,N1047405="undisclosed")=TRUE(),1,0)</f>
        <v>0</v>
      </c>
      <c r="AR1047405" s="36" t="n">
        <f aca="false">IFERROR(IF(SEARCH("ammuni",I1047405,1)&gt;0,1,0),0)</f>
        <v>1</v>
      </c>
      <c r="AS1047405" s="5" t="str">
        <f aca="false">VLOOKUP($I1047405,'[1]Price List, Weapons &amp; Items'!B$1:L$1048576,COLUMN('[1]Price List, Weapons &amp; Items'!$J$11)-1,0)</f>
        <v>Miscellaneous</v>
      </c>
      <c r="AT1047405" s="5" t="str">
        <f aca="false">IF(I1047405=".",".",VLOOKUP($I1047405,'[1]Price List, Weapons &amp; Items'!B$1:J$1048576,3,0))</f>
        <v>Small Arms and Light Weapons (SALW) ammunition</v>
      </c>
      <c r="AU1047405" s="13" t="str">
        <f aca="true">IF(AG1047405=1,(OFFSET(I1047405,0,0,COUNTIF(#REF!,A1047405),1)),"")</f>
        <v/>
      </c>
      <c r="AV1047405" s="5" t="n">
        <f aca="false">VLOOKUP($I1047405,'[1]Price List, Weapons &amp; Items'!B$1:L$1048576,COLUMN('[1]Price List, Weapons &amp; Items'!$L$11)-1,0)</f>
        <v>0</v>
      </c>
      <c r="AW1047405" s="5" t="n">
        <f aca="false">IF(U1047405="Yes",1,0)</f>
        <v>1</v>
      </c>
      <c r="AX1047405" s="5" t="n">
        <f aca="false">IF(D1047405="Military",IF(OR(IFERROR(SEARCH("equipment",E1047405,1),0)&gt;0,IFERROR(SEARCH("weapons",E1047405,1),0)&gt;0),1,0),0)</f>
        <v>1</v>
      </c>
      <c r="AY1047405" s="5" t="str">
        <f aca="false">IFERROR(IF(VALUE(TEXT(C1047405,"mm"))=IF(AK1047405&gt;12,AK1047405-12,AK1047405),".",IF(TEXT(C1047405,"mm")="01",".",1)),"Value is not in date format")</f>
        <v>.</v>
      </c>
      <c r="AZ1047405" s="5" t="str">
        <f aca="false">IF(AND(A1047405=A1047404,C1047405=C1047404)=TRUE(),IF(F1047405=F1047404,".","1"),".")</f>
        <v>.</v>
      </c>
      <c r="BA1047405" s="5" t="str">
        <f aca="false">IF(AND(_xlfn.ISFORMULA(R1047405),_xlfn.ISFORMULA(S1047405),_xlfn.ISFORMULA(T1047405))=TRUE(),".",1)</f>
        <v>.</v>
      </c>
      <c r="BB1047405" s="5" t="str">
        <f aca="false">IF(T1047405&lt;&gt;".",IF(T1047405&gt;S1047405,1,"."),".")</f>
        <v>.</v>
      </c>
      <c r="BC1047405" s="5" t="n">
        <f aca="false">IFERROR(VLOOKUP(B1047405,'[1]Share, Heavy Weapons to Ukraine'!B$1:AA$1048576,COLUMN('[1]Share, Heavy Weapons to Ukraine'!C1047414)-1,0),0)</f>
        <v>1</v>
      </c>
      <c r="BD1047405" s="5" t="n">
        <f aca="false">VLOOKUP(Sheet1!B1047405,'[1]Country Summary (€)'!B$1:F$1048576,COLUMN('[1]Country Summary (€)'!C1047415)-1,FALSE())</f>
        <v>0</v>
      </c>
      <c r="BE1047405" s="5" t="str">
        <f aca="false">IF(AND(AG1047405=1,D1047405="Military",H1047405&lt;&gt;"Not given")=TRUE(),IF(SUMIFS(#REF!,#REF!,A1047405)&gt;0,ABS((SUMIFS(#REF!,#REF!,A1047405)/VLOOKUP("USD",'[1]Exchange Rates'!B$1:C$1048576,2,0)))/S1047405,"."),".")</f>
        <v>.</v>
      </c>
      <c r="BF1047405" s="1" t="str">
        <f aca="false">IF(AND(AG1047405=1,D1047405="Military",H1047405&lt;&gt;"Not given")=TRUE(),IF(SUMIFS(#REF!,#REF!,A1047405)&gt;0,IF((ABS((SUMIFS(#REF!,#REF!,A1047405)/VLOOKUP("USD",'[1]Exchange Rates'!B$1:C$1048576,2,0)))/S1047405)&gt;1,(SUMIFS(#REF!,#REF!,A1047405)-S1047405)/S1047405,(S1047405-SUMIFS(#REF!,#REF!,A1047405))/SUMIFS(#REF!,#REF!,A1047405)),"."),".")</f>
        <v>.</v>
      </c>
      <c r="BG1047405" s="37"/>
      <c r="BH1047405" s="37"/>
      <c r="BI1047405" s="37"/>
      <c r="BJ1047405" s="37"/>
      <c r="BK1047405" s="37"/>
      <c r="BL1047405" s="37"/>
      <c r="BM1047405" s="37"/>
      <c r="BN1047405" s="37"/>
      <c r="BO1047405" s="37"/>
      <c r="BP1047405" s="37"/>
      <c r="BQ1047405" s="37"/>
      <c r="BR1047405" s="37"/>
      <c r="BS1047405" s="37"/>
      <c r="BT1047405" s="37"/>
      <c r="BU1047405" s="37"/>
      <c r="BV1047405" s="37"/>
      <c r="BW1047405" s="37"/>
      <c r="BX1047405" s="37"/>
    </row>
    <row r="1047406" customFormat="false" ht="16.5" hidden="false" customHeight="true" outlineLevel="0" collapsed="false">
      <c r="A1047406" s="37" t="s">
        <v>554</v>
      </c>
      <c r="B1047406" s="37" t="s">
        <v>57</v>
      </c>
      <c r="C1047406" s="92" t="n">
        <v>45020</v>
      </c>
      <c r="D1047406" s="37" t="s">
        <v>105</v>
      </c>
      <c r="E1047406" s="37" t="s">
        <v>370</v>
      </c>
      <c r="F1047406" s="37" t="s">
        <v>578</v>
      </c>
      <c r="G1047406" s="5" t="s">
        <v>61</v>
      </c>
      <c r="H1047406" s="39" t="n">
        <v>2100000000</v>
      </c>
      <c r="I1047406" s="37" t="s">
        <v>509</v>
      </c>
      <c r="J1047406" s="7" t="str">
        <f aca="false">VLOOKUP($I1047406,'[1]Price List, Weapons &amp; Items'!B$1:C$1048576,2,0)</f>
        <v>Heavy weapon</v>
      </c>
      <c r="K1047406" s="7" t="str">
        <f aca="false">IF(I1047406=".",I1047406,VLOOKUP($I1047406,'[1]Price List, Weapons &amp; Items'!B$1:D$1048576,3,0))</f>
        <v>Armored Recovery Vehicle (ARV)</v>
      </c>
      <c r="L1047406" s="8" t="n">
        <f aca="false">VLOOKUP(I1047406,'[1]Price List, Weapons &amp; Items'!B$1:E$1048576,4,0)</f>
        <v>0</v>
      </c>
      <c r="M1047406" s="9" t="n">
        <v>7</v>
      </c>
      <c r="N1047406" s="9" t="s">
        <v>166</v>
      </c>
      <c r="O1047406" s="9" t="n">
        <f aca="false">VLOOKUP($I1047406,'[1]Price List, Weapons &amp; Items'!B$1:G$1048576,6,0)</f>
        <v>6654468.87154607</v>
      </c>
      <c r="P1047406" s="6" t="str">
        <f aca="false">IF(TYPE(M1047406)=1,IF(TYPE(O1047406)=1,M1047406*O1047406,"No price"),".")</f>
        <v>No price</v>
      </c>
      <c r="Q1047406" s="6" t="str">
        <f aca="false">IF(TYPE(N1047406)=1,IF(TYPE(O1047406)=1,N1047406*O1047406,"No price"),".")</f>
        <v>.</v>
      </c>
      <c r="R1047406" s="6" t="str">
        <f aca="false">IF(AG1047406=1,IF(H1047406&lt;&gt;"Not given",H1047406,IF(TYPE(H1047406)=2,IF(SUMIFS(#REF!,#REF!,A1047406)&gt;0,SUMIFS(#REF!,#REF!,A1047406),"."),"Format error")),"")</f>
        <v/>
      </c>
      <c r="S1047406" s="6" t="str">
        <f aca="false">IF(AND(AG1047406=1,R1047406&lt;&gt;".")=TRUE(),R1047406/VLOOKUP(G1047406,'[1]Exchange Rates'!B$1:C$1048576,2,0),IF(R1047406=".",".",""))</f>
        <v/>
      </c>
      <c r="T1047406" s="6" t="str">
        <f aca="false">IF(AG1047406=1,IF(AI1047406="Value is not given at all",".",IF(AI1047406="Value is given by the source",S1047406,IF(AI1047406="Value is calculated with prices",(IF(SUMIFS(#REF!,#REF!,A1047406)&gt;0,SUMIFS(#REF!,#REF!,A1047406),"."))/VLOOKUP("USD",'[1]Exchange Rates'!B$1:C$1048576,2,0),"Error with coding"))),"")</f>
        <v/>
      </c>
      <c r="U1047406" s="43" t="s">
        <v>63</v>
      </c>
      <c r="V1047406" s="34" t="s">
        <v>521</v>
      </c>
      <c r="W1047406" s="34" t="s">
        <v>513</v>
      </c>
      <c r="X1047406" s="37" t="s">
        <v>62</v>
      </c>
      <c r="Y1047406" s="37" t="s">
        <v>62</v>
      </c>
      <c r="Z1047406" s="43" t="n">
        <v>0</v>
      </c>
      <c r="AA1047406" s="43" t="n">
        <v>0</v>
      </c>
      <c r="AB1047406" s="5" t="n">
        <f aca="false">IF(AND(D1047406="Humanitarian", AE1047406&lt;&gt;"."), 1, 0)</f>
        <v>0</v>
      </c>
      <c r="AC1047406" s="5" t="n">
        <f aca="false">IF(OR(M1047406="undisclosed", M1047406="."), 0, IF(M1047406=N1047406, 1, 0))</f>
        <v>0</v>
      </c>
      <c r="AD1047406" s="5" t="n">
        <v>0</v>
      </c>
      <c r="AE1047406" s="37" t="s">
        <v>62</v>
      </c>
      <c r="AF1047406" s="12" t="str">
        <f aca="false">""</f>
        <v/>
      </c>
      <c r="AG1047406" s="36" t="n">
        <v>0</v>
      </c>
      <c r="AH1047406" s="43" t="s">
        <v>66</v>
      </c>
      <c r="AI1047406" s="43" t="s">
        <v>67</v>
      </c>
      <c r="AJ1047406" s="36" t="n">
        <v>1</v>
      </c>
      <c r="AK1047406" s="43" t="n">
        <v>16</v>
      </c>
      <c r="AL1047406" s="36" t="n">
        <v>0</v>
      </c>
      <c r="AM1047406" s="36" t="n">
        <f aca="false">IF(OR(AN1047406="2022-2023",AN1047406=2022), 1, 0)</f>
        <v>1</v>
      </c>
      <c r="AN1047406" s="36" t="s">
        <v>68</v>
      </c>
      <c r="AO1047406" s="36" t="n">
        <f aca="false">VLOOKUP($I1047406,'[1]Price List, Weapons &amp; Items'!B$1:F$1048576,5,0)</f>
        <v>1</v>
      </c>
      <c r="AP1047406" s="36" t="n">
        <f aca="false">IF(AND(AO1047406=1,M1047406="undisclosed")=TRUE(),1,0)</f>
        <v>0</v>
      </c>
      <c r="AQ1047406" s="36" t="n">
        <f aca="false">IF(AND(AO1047406=1,N1047406="undisclosed")=TRUE(),1,0)</f>
        <v>1</v>
      </c>
      <c r="AR1047406" s="36" t="n">
        <f aca="false">IFERROR(IF(SEARCH("ammuni",I1047406,1)&gt;0,1,0),0)</f>
        <v>0</v>
      </c>
      <c r="AS1047406" s="5" t="str">
        <f aca="false">VLOOKUP($I1047406,'[1]Price List, Weapons &amp; Items'!B$1:L$1048576,COLUMN('[1]Price List, Weapons &amp; Items'!$J$11)-1,0)</f>
        <v>Contracts</v>
      </c>
      <c r="AT1047406" s="5" t="str">
        <f aca="false">IF(I1047406=".",".",VLOOKUP($I1047406,'[1]Price List, Weapons &amp; Items'!B$1:J$1048576,3,0))</f>
        <v>Armored Recovery Vehicle (ARV)</v>
      </c>
      <c r="AU1047406" s="13" t="str">
        <f aca="true">IF(AG1047406=1,(OFFSET(I1047406,0,0,COUNTIF(#REF!,A1047406),1)),"")</f>
        <v/>
      </c>
      <c r="AV1047406" s="5" t="n">
        <f aca="false">VLOOKUP($I1047406,'[1]Price List, Weapons &amp; Items'!B$1:L$1048576,COLUMN('[1]Price List, Weapons &amp; Items'!$L$11)-1,0)</f>
        <v>0</v>
      </c>
      <c r="AW1047406" s="5" t="n">
        <f aca="false">IF(U1047406="Yes",1,0)</f>
        <v>1</v>
      </c>
      <c r="AX1047406" s="5" t="n">
        <f aca="false">IF(D1047406="Military",IF(OR(IFERROR(SEARCH("equipment",E1047406,1),0)&gt;0,IFERROR(SEARCH("weapons",E1047406,1),0)&gt;0),1,0),0)</f>
        <v>1</v>
      </c>
      <c r="AY1047406" s="5" t="str">
        <f aca="false">IFERROR(IF(VALUE(TEXT(C1047406,"mm"))=IF(AK1047406&gt;12,AK1047406-12,AK1047406),".",IF(TEXT(C1047406,"mm")="01",".",1)),"Value is not in date format")</f>
        <v>.</v>
      </c>
      <c r="AZ1047406" s="5" t="str">
        <f aca="false">IF(AND(A1047406=A1047405,C1047406=C1047405)=TRUE(),IF(F1047406=F1047405,".","1"),".")</f>
        <v>.</v>
      </c>
      <c r="BA1047406" s="5" t="str">
        <f aca="false">IF(AND(_xlfn.ISFORMULA(R1047406),_xlfn.ISFORMULA(S1047406),_xlfn.ISFORMULA(T1047406))=TRUE(),".",1)</f>
        <v>.</v>
      </c>
      <c r="BB1047406" s="5" t="str">
        <f aca="false">IF(T1047406&lt;&gt;".",IF(T1047406&gt;S1047406,1,"."),".")</f>
        <v>.</v>
      </c>
      <c r="BC1047406" s="5" t="n">
        <f aca="false">IFERROR(VLOOKUP(B1047406,'[1]Share, Heavy Weapons to Ukraine'!B$1:AA$1048576,COLUMN('[1]Share, Heavy Weapons to Ukraine'!C1047415)-1,0),0)</f>
        <v>1</v>
      </c>
      <c r="BD1047406" s="5" t="n">
        <f aca="false">VLOOKUP(Sheet1!B1047406,'[1]Country Summary (€)'!B$1:F$1048576,COLUMN('[1]Country Summary (€)'!C1047416)-1,FALSE())</f>
        <v>0</v>
      </c>
      <c r="BE1047406" s="5" t="str">
        <f aca="false">IF(AND(AG1047406=1,D1047406="Military",H1047406&lt;&gt;"Not given")=TRUE(),IF(SUMIFS(#REF!,#REF!,A1047406)&gt;0,ABS((SUMIFS(#REF!,#REF!,A1047406)/VLOOKUP("USD",'[1]Exchange Rates'!B$1:C$1048576,2,0)))/S1047406,"."),".")</f>
        <v>.</v>
      </c>
      <c r="BF1047406" s="1" t="str">
        <f aca="false">IF(AND(AG1047406=1,D1047406="Military",H1047406&lt;&gt;"Not given")=TRUE(),IF(SUMIFS(#REF!,#REF!,A1047406)&gt;0,IF((ABS((SUMIFS(#REF!,#REF!,A1047406)/VLOOKUP("USD",'[1]Exchange Rates'!B$1:C$1048576,2,0)))/S1047406)&gt;1,(SUMIFS(#REF!,#REF!,A1047406)-S1047406)/S1047406,(S1047406-SUMIFS(#REF!,#REF!,A1047406))/SUMIFS(#REF!,#REF!,A1047406)),"."),".")</f>
        <v>.</v>
      </c>
      <c r="BG1047406" s="37"/>
      <c r="BH1047406" s="37"/>
      <c r="BI1047406" s="37"/>
      <c r="BJ1047406" s="37"/>
      <c r="BK1047406" s="37"/>
      <c r="BL1047406" s="37"/>
      <c r="BM1047406" s="37"/>
      <c r="BN1047406" s="37"/>
      <c r="BO1047406" s="37"/>
      <c r="BP1047406" s="37"/>
      <c r="BQ1047406" s="37"/>
      <c r="BR1047406" s="37"/>
      <c r="BS1047406" s="37"/>
      <c r="BT1047406" s="37"/>
      <c r="BU1047406" s="37"/>
      <c r="BV1047406" s="37"/>
      <c r="BW1047406" s="37"/>
      <c r="BX1047406" s="37"/>
    </row>
    <row r="1047407" customFormat="false" ht="16.5" hidden="false" customHeight="true" outlineLevel="0" collapsed="false">
      <c r="A1047407" s="37" t="s">
        <v>554</v>
      </c>
      <c r="B1047407" s="37" t="s">
        <v>57</v>
      </c>
      <c r="C1047407" s="92" t="n">
        <v>45020</v>
      </c>
      <c r="D1047407" s="37" t="s">
        <v>105</v>
      </c>
      <c r="E1047407" s="37" t="s">
        <v>370</v>
      </c>
      <c r="F1047407" s="37" t="s">
        <v>578</v>
      </c>
      <c r="G1047407" s="5" t="s">
        <v>61</v>
      </c>
      <c r="H1047407" s="39" t="n">
        <v>2100000000</v>
      </c>
      <c r="I1047407" s="37" t="s">
        <v>519</v>
      </c>
      <c r="J1047407" s="7" t="str">
        <f aca="false">VLOOKUP($I1047407,'[1]Price List, Weapons &amp; Items'!B$1:C$1048576,2,0)</f>
        <v>Military equipment</v>
      </c>
      <c r="K1047407" s="7" t="str">
        <f aca="false">IF(I1047407=".",I1047407,VLOOKUP($I1047407,'[1]Price List, Weapons &amp; Items'!B$1:D$1048576,3,0))</f>
        <v>Armored Utility Vehicle (AUV)</v>
      </c>
      <c r="L1047407" s="8" t="n">
        <f aca="false">VLOOKUP(I1047407,'[1]Price List, Weapons &amp; Items'!B$1:E$1048576,4,0)</f>
        <v>0</v>
      </c>
      <c r="M1047407" s="9" t="n">
        <v>8</v>
      </c>
      <c r="N1047407" s="9" t="s">
        <v>166</v>
      </c>
      <c r="O1047407" s="9" t="n">
        <f aca="false">VLOOKUP($I1047407,'[1]Price List, Weapons &amp; Items'!B$1:G$1048576,6,0)</f>
        <v>135000</v>
      </c>
      <c r="P1047407" s="6" t="str">
        <f aca="false">IF(TYPE(M1047407)=1,IF(TYPE(O1047407)=1,M1047407*O1047407,"No price"),".")</f>
        <v>No price</v>
      </c>
      <c r="Q1047407" s="6" t="str">
        <f aca="false">IF(TYPE(N1047407)=1,IF(TYPE(O1047407)=1,N1047407*O1047407,"No price"),".")</f>
        <v>.</v>
      </c>
      <c r="R1047407" s="6" t="str">
        <f aca="false">IF(AG1047407=1,IF(H1047407&lt;&gt;"Not given",H1047407,IF(TYPE(H1047407)=2,IF(SUMIFS(#REF!,#REF!,A1047407)&gt;0,SUMIFS(#REF!,#REF!,A1047407),"."),"Format error")),"")</f>
        <v/>
      </c>
      <c r="S1047407" s="6" t="str">
        <f aca="false">IF(AND(AG1047407=1,R1047407&lt;&gt;".")=TRUE(),R1047407/VLOOKUP(G1047407,'[1]Exchange Rates'!B$1:C$1048576,2,0),IF(R1047407=".",".",""))</f>
        <v/>
      </c>
      <c r="T1047407" s="6" t="str">
        <f aca="false">IF(AG1047407=1,IF(AI1047407="Value is not given at all",".",IF(AI1047407="Value is given by the source",S1047407,IF(AI1047407="Value is calculated with prices",(IF(SUMIFS(#REF!,#REF!,A1047407)&gt;0,SUMIFS(#REF!,#REF!,A1047407),"."))/VLOOKUP("USD",'[1]Exchange Rates'!B$1:C$1048576,2,0),"Error with coding"))),"")</f>
        <v/>
      </c>
      <c r="U1047407" s="43" t="s">
        <v>63</v>
      </c>
      <c r="V1047407" s="34" t="s">
        <v>521</v>
      </c>
      <c r="W1047407" s="34" t="s">
        <v>513</v>
      </c>
      <c r="X1047407" s="37" t="s">
        <v>62</v>
      </c>
      <c r="Y1047407" s="37" t="s">
        <v>62</v>
      </c>
      <c r="Z1047407" s="43" t="n">
        <v>0</v>
      </c>
      <c r="AA1047407" s="43" t="n">
        <v>0</v>
      </c>
      <c r="AB1047407" s="5" t="n">
        <f aca="false">IF(AND(D1047407="Humanitarian", AE1047407&lt;&gt;"."), 1, 0)</f>
        <v>0</v>
      </c>
      <c r="AC1047407" s="5" t="n">
        <f aca="false">IF(OR(M1047407="undisclosed", M1047407="."), 0, IF(M1047407=N1047407, 1, 0))</f>
        <v>0</v>
      </c>
      <c r="AD1047407" s="5" t="n">
        <v>0</v>
      </c>
      <c r="AE1047407" s="37" t="s">
        <v>62</v>
      </c>
      <c r="AF1047407" s="12" t="str">
        <f aca="false">""</f>
        <v/>
      </c>
      <c r="AG1047407" s="36" t="n">
        <v>0</v>
      </c>
      <c r="AH1047407" s="43" t="s">
        <v>66</v>
      </c>
      <c r="AI1047407" s="43" t="s">
        <v>67</v>
      </c>
      <c r="AJ1047407" s="36" t="n">
        <v>1</v>
      </c>
      <c r="AK1047407" s="43" t="n">
        <v>16</v>
      </c>
      <c r="AL1047407" s="36" t="n">
        <v>0</v>
      </c>
      <c r="AM1047407" s="36" t="n">
        <f aca="false">IF(OR(AN1047407="2022-2023",AN1047407=2022), 1, 0)</f>
        <v>1</v>
      </c>
      <c r="AN1047407" s="36" t="s">
        <v>68</v>
      </c>
      <c r="AO1047407" s="36" t="n">
        <f aca="false">VLOOKUP($I1047407,'[1]Price List, Weapons &amp; Items'!B$1:F$1048576,5,0)</f>
        <v>0</v>
      </c>
      <c r="AP1047407" s="36" t="n">
        <f aca="false">IF(AND(AO1047407=1,M1047407="undisclosed")=TRUE(),1,0)</f>
        <v>0</v>
      </c>
      <c r="AQ1047407" s="36" t="n">
        <f aca="false">IF(AND(AO1047407=1,N1047407="undisclosed")=TRUE(),1,0)</f>
        <v>0</v>
      </c>
      <c r="AR1047407" s="36" t="n">
        <f aca="false">IFERROR(IF(SEARCH("ammuni",I1047407,1)&gt;0,1,0),0)</f>
        <v>0</v>
      </c>
      <c r="AS1047407" s="5" t="str">
        <f aca="false">VLOOKUP($I1047407,'[1]Price List, Weapons &amp; Items'!B$1:L$1048576,COLUMN('[1]Price List, Weapons &amp; Items'!$J$11)-1,0)</f>
        <v>Military media (incl. websites)</v>
      </c>
      <c r="AT1047407" s="5" t="str">
        <f aca="false">IF(I1047407=".",".",VLOOKUP($I1047407,'[1]Price List, Weapons &amp; Items'!B$1:J$1048576,3,0))</f>
        <v>Armored Utility Vehicle (AUV)</v>
      </c>
      <c r="AU1047407" s="13" t="str">
        <f aca="true">IF(AG1047407=1,(OFFSET(I1047407,0,0,COUNTIF(#REF!,A1047407),1)),"")</f>
        <v/>
      </c>
      <c r="AV1047407" s="5" t="n">
        <f aca="false">VLOOKUP($I1047407,'[1]Price List, Weapons &amp; Items'!B$1:L$1048576,COLUMN('[1]Price List, Weapons &amp; Items'!$L$11)-1,0)</f>
        <v>0</v>
      </c>
      <c r="AW1047407" s="5" t="n">
        <f aca="false">IF(U1047407="Yes",1,0)</f>
        <v>1</v>
      </c>
      <c r="AX1047407" s="5" t="n">
        <f aca="false">IF(D1047407="Military",IF(OR(IFERROR(SEARCH("equipment",E1047407,1),0)&gt;0,IFERROR(SEARCH("weapons",E1047407,1),0)&gt;0),1,0),0)</f>
        <v>1</v>
      </c>
      <c r="AY1047407" s="5" t="str">
        <f aca="false">IFERROR(IF(VALUE(TEXT(C1047407,"mm"))=IF(AK1047407&gt;12,AK1047407-12,AK1047407),".",IF(TEXT(C1047407,"mm")="01",".",1)),"Value is not in date format")</f>
        <v>.</v>
      </c>
      <c r="AZ1047407" s="5" t="str">
        <f aca="false">IF(AND(A1047407=A1047406,C1047407=C1047406)=TRUE(),IF(F1047407=F1047406,".","1"),".")</f>
        <v>.</v>
      </c>
      <c r="BA1047407" s="5" t="str">
        <f aca="false">IF(AND(_xlfn.ISFORMULA(R1047407),_xlfn.ISFORMULA(S1047407),_xlfn.ISFORMULA(T1047407))=TRUE(),".",1)</f>
        <v>.</v>
      </c>
      <c r="BB1047407" s="5" t="str">
        <f aca="false">IF(T1047407&lt;&gt;".",IF(T1047407&gt;S1047407,1,"."),".")</f>
        <v>.</v>
      </c>
      <c r="BC1047407" s="5" t="n">
        <f aca="false">IFERROR(VLOOKUP(B1047407,'[1]Share, Heavy Weapons to Ukraine'!B$1:AA$1048576,COLUMN('[1]Share, Heavy Weapons to Ukraine'!C1047416)-1,0),0)</f>
        <v>1</v>
      </c>
      <c r="BD1047407" s="5" t="n">
        <f aca="false">VLOOKUP(Sheet1!B1047407,'[1]Country Summary (€)'!B$1:F$1048576,COLUMN('[1]Country Summary (€)'!C1047417)-1,FALSE())</f>
        <v>0</v>
      </c>
      <c r="BE1047407" s="5" t="str">
        <f aca="false">IF(AND(AG1047407=1,D1047407="Military",H1047407&lt;&gt;"Not given")=TRUE(),IF(SUMIFS(#REF!,#REF!,A1047407)&gt;0,ABS((SUMIFS(#REF!,#REF!,A1047407)/VLOOKUP("USD",'[1]Exchange Rates'!B$1:C$1048576,2,0)))/S1047407,"."),".")</f>
        <v>.</v>
      </c>
      <c r="BF1047407" s="1" t="str">
        <f aca="false">IF(AND(AG1047407=1,D1047407="Military",H1047407&lt;&gt;"Not given")=TRUE(),IF(SUMIFS(#REF!,#REF!,A1047407)&gt;0,IF((ABS((SUMIFS(#REF!,#REF!,A1047407)/VLOOKUP("USD",'[1]Exchange Rates'!B$1:C$1048576,2,0)))/S1047407)&gt;1,(SUMIFS(#REF!,#REF!,A1047407)-S1047407)/S1047407,(S1047407-SUMIFS(#REF!,#REF!,A1047407))/SUMIFS(#REF!,#REF!,A1047407)),"."),".")</f>
        <v>.</v>
      </c>
      <c r="BG1047407" s="37"/>
      <c r="BH1047407" s="37"/>
      <c r="BI1047407" s="37"/>
      <c r="BJ1047407" s="37"/>
      <c r="BK1047407" s="37"/>
      <c r="BL1047407" s="37"/>
      <c r="BM1047407" s="37"/>
      <c r="BN1047407" s="37"/>
      <c r="BO1047407" s="37"/>
      <c r="BP1047407" s="37"/>
      <c r="BQ1047407" s="37"/>
      <c r="BR1047407" s="37"/>
      <c r="BS1047407" s="37"/>
      <c r="BT1047407" s="37"/>
      <c r="BU1047407" s="37"/>
      <c r="BV1047407" s="37"/>
      <c r="BW1047407" s="37"/>
      <c r="BX1047407" s="37"/>
    </row>
    <row r="1047408" customFormat="false" ht="16.5" hidden="false" customHeight="true" outlineLevel="0" collapsed="false">
      <c r="A1047408" s="37" t="s">
        <v>554</v>
      </c>
      <c r="B1047408" s="37" t="s">
        <v>57</v>
      </c>
      <c r="C1047408" s="92" t="n">
        <v>45020</v>
      </c>
      <c r="D1047408" s="37" t="s">
        <v>105</v>
      </c>
      <c r="E1047408" s="37" t="s">
        <v>370</v>
      </c>
      <c r="F1047408" s="37" t="s">
        <v>578</v>
      </c>
      <c r="G1047408" s="5" t="s">
        <v>61</v>
      </c>
      <c r="H1047408" s="39" t="n">
        <v>2100000000</v>
      </c>
      <c r="I1047408" s="49" t="s">
        <v>589</v>
      </c>
      <c r="J1047408" s="7" t="str">
        <f aca="false">VLOOKUP($I1047408,'[1]Price List, Weapons &amp; Items'!B$1:C$1048576,2,0)</f>
        <v>Military equipment</v>
      </c>
      <c r="K1047408" s="7" t="str">
        <f aca="false">IF(I1047408=".",I1047408,VLOOKUP($I1047408,'[1]Price List, Weapons &amp; Items'!B$1:D$1048576,3,0))</f>
        <v>Military equipment</v>
      </c>
      <c r="L1047408" s="8" t="n">
        <f aca="false">VLOOKUP(I1047408,'[1]Price List, Weapons &amp; Items'!B$1:E$1048576,4,0)</f>
        <v>0</v>
      </c>
      <c r="M1047408" s="9" t="n">
        <v>105</v>
      </c>
      <c r="N1047408" s="9" t="s">
        <v>166</v>
      </c>
      <c r="O1047408" s="9" t="n">
        <f aca="false">VLOOKUP($I1047408,'[1]Price List, Weapons &amp; Items'!B$1:G$1048576,6,0)</f>
        <v>350000</v>
      </c>
      <c r="P1047408" s="6" t="str">
        <f aca="false">IF(TYPE(M1047408)=1,IF(TYPE(O1047408)=1,M1047408*O1047408,"No price"),".")</f>
        <v>No price</v>
      </c>
      <c r="Q1047408" s="6" t="str">
        <f aca="false">IF(TYPE(N1047408)=1,IF(TYPE(O1047408)=1,N1047408*O1047408,"No price"),".")</f>
        <v>.</v>
      </c>
      <c r="R1047408" s="6" t="str">
        <f aca="false">IF(AG1047408=1,IF(H1047408&lt;&gt;"Not given",H1047408,IF(TYPE(H1047408)=2,IF(SUMIFS(#REF!,#REF!,A1047408)&gt;0,SUMIFS(#REF!,#REF!,A1047408),"."),"Format error")),"")</f>
        <v/>
      </c>
      <c r="S1047408" s="6" t="str">
        <f aca="false">IF(AND(AG1047408=1,R1047408&lt;&gt;".")=TRUE(),R1047408/VLOOKUP(G1047408,'[1]Exchange Rates'!B$1:C$1048576,2,0),IF(R1047408=".",".",""))</f>
        <v/>
      </c>
      <c r="T1047408" s="6" t="str">
        <f aca="false">IF(AG1047408=1,IF(AI1047408="Value is not given at all",".",IF(AI1047408="Value is given by the source",S1047408,IF(AI1047408="Value is calculated with prices",(IF(SUMIFS(#REF!,#REF!,A1047408)&gt;0,SUMIFS(#REF!,#REF!,A1047408),"."))/VLOOKUP("USD",'[1]Exchange Rates'!B$1:C$1048576,2,0),"Error with coding"))),"")</f>
        <v/>
      </c>
      <c r="U1047408" s="43" t="s">
        <v>63</v>
      </c>
      <c r="V1047408" s="34" t="s">
        <v>521</v>
      </c>
      <c r="W1047408" s="34" t="s">
        <v>513</v>
      </c>
      <c r="X1047408" s="37" t="s">
        <v>62</v>
      </c>
      <c r="Y1047408" s="37" t="s">
        <v>62</v>
      </c>
      <c r="Z1047408" s="43" t="n">
        <v>0</v>
      </c>
      <c r="AA1047408" s="43" t="n">
        <v>0</v>
      </c>
      <c r="AB1047408" s="5" t="n">
        <f aca="false">IF(AND(D1047408="Humanitarian", AE1047408&lt;&gt;"."), 1, 0)</f>
        <v>0</v>
      </c>
      <c r="AC1047408" s="5" t="n">
        <f aca="false">IF(OR(M1047408="undisclosed", M1047408="."), 0, IF(M1047408=N1047408, 1, 0))</f>
        <v>0</v>
      </c>
      <c r="AD1047408" s="5" t="n">
        <v>0</v>
      </c>
      <c r="AE1047408" s="37" t="s">
        <v>62</v>
      </c>
      <c r="AF1047408" s="12" t="str">
        <f aca="false">""</f>
        <v/>
      </c>
      <c r="AG1047408" s="36" t="n">
        <v>0</v>
      </c>
      <c r="AH1047408" s="43" t="s">
        <v>66</v>
      </c>
      <c r="AI1047408" s="43" t="s">
        <v>67</v>
      </c>
      <c r="AJ1047408" s="36" t="n">
        <v>1</v>
      </c>
      <c r="AK1047408" s="43" t="n">
        <v>16</v>
      </c>
      <c r="AL1047408" s="36" t="n">
        <v>0</v>
      </c>
      <c r="AM1047408" s="36" t="n">
        <f aca="false">IF(OR(AN1047408="2022-2023",AN1047408=2022), 1, 0)</f>
        <v>1</v>
      </c>
      <c r="AN1047408" s="36" t="s">
        <v>68</v>
      </c>
      <c r="AO1047408" s="36" t="n">
        <f aca="false">VLOOKUP($I1047408,'[1]Price List, Weapons &amp; Items'!B$1:F$1048576,5,0)</f>
        <v>0</v>
      </c>
      <c r="AP1047408" s="36" t="n">
        <f aca="false">IF(AND(AO1047408=1,M1047408="undisclosed")=TRUE(),1,0)</f>
        <v>0</v>
      </c>
      <c r="AQ1047408" s="36" t="n">
        <f aca="false">IF(AND(AO1047408=1,N1047408="undisclosed")=TRUE(),1,0)</f>
        <v>0</v>
      </c>
      <c r="AR1047408" s="36" t="n">
        <f aca="false">IFERROR(IF(SEARCH("ammuni",I1047408,1)&gt;0,1,0),0)</f>
        <v>0</v>
      </c>
      <c r="AS1047408" s="5" t="str">
        <f aca="false">VLOOKUP($I1047408,'[1]Price List, Weapons &amp; Items'!B$1:L$1048576,COLUMN('[1]Price List, Weapons &amp; Items'!$J$11)-1,0)</f>
        <v>Media reports (incl. social media)</v>
      </c>
      <c r="AT1047408" s="5" t="str">
        <f aca="false">IF(I1047408=".",".",VLOOKUP($I1047408,'[1]Price List, Weapons &amp; Items'!B$1:J$1048576,3,0))</f>
        <v>Military equipment</v>
      </c>
      <c r="AU1047408" s="13" t="str">
        <f aca="true">IF(AG1047408=1,(OFFSET(I1047408,0,0,COUNTIF(#REF!,A1047408),1)),"")</f>
        <v/>
      </c>
      <c r="AV1047408" s="5" t="n">
        <f aca="false">VLOOKUP($I1047408,'[1]Price List, Weapons &amp; Items'!B$1:L$1048576,COLUMN('[1]Price List, Weapons &amp; Items'!$L$11)-1,0)</f>
        <v>0</v>
      </c>
      <c r="AW1047408" s="5" t="n">
        <f aca="false">IF(U1047408="Yes",1,0)</f>
        <v>1</v>
      </c>
      <c r="AX1047408" s="5" t="n">
        <f aca="false">IF(D1047408="Military",IF(OR(IFERROR(SEARCH("equipment",E1047408,1),0)&gt;0,IFERROR(SEARCH("weapons",E1047408,1),0)&gt;0),1,0),0)</f>
        <v>1</v>
      </c>
      <c r="AY1047408" s="5" t="str">
        <f aca="false">IFERROR(IF(VALUE(TEXT(C1047408,"mm"))=IF(AK1047408&gt;12,AK1047408-12,AK1047408),".",IF(TEXT(C1047408,"mm")="01",".",1)),"Value is not in date format")</f>
        <v>.</v>
      </c>
      <c r="AZ1047408" s="5" t="str">
        <f aca="false">IF(AND(A1047408=A1047407,C1047408=C1047407)=TRUE(),IF(F1047408=F1047407,".","1"),".")</f>
        <v>.</v>
      </c>
      <c r="BA1047408" s="5" t="str">
        <f aca="false">IF(AND(_xlfn.ISFORMULA(R1047408),_xlfn.ISFORMULA(S1047408),_xlfn.ISFORMULA(T1047408))=TRUE(),".",1)</f>
        <v>.</v>
      </c>
      <c r="BB1047408" s="5" t="str">
        <f aca="false">IF(T1047408&lt;&gt;".",IF(T1047408&gt;S1047408,1,"."),".")</f>
        <v>.</v>
      </c>
      <c r="BC1047408" s="5" t="n">
        <f aca="false">IFERROR(VLOOKUP(B1047408,'[1]Share, Heavy Weapons to Ukraine'!B$1:AA$1048576,COLUMN('[1]Share, Heavy Weapons to Ukraine'!C1047417)-1,0),0)</f>
        <v>1</v>
      </c>
      <c r="BD1047408" s="5" t="n">
        <f aca="false">VLOOKUP(Sheet1!B1047408,'[1]Country Summary (€)'!B$1:F$1048576,COLUMN('[1]Country Summary (€)'!C1047418)-1,FALSE())</f>
        <v>0</v>
      </c>
      <c r="BE1047408" s="5" t="str">
        <f aca="false">IF(AND(AG1047408=1,D1047408="Military",H1047408&lt;&gt;"Not given")=TRUE(),IF(SUMIFS(#REF!,#REF!,A1047408)&gt;0,ABS((SUMIFS(#REF!,#REF!,A1047408)/VLOOKUP("USD",'[1]Exchange Rates'!B$1:C$1048576,2,0)))/S1047408,"."),".")</f>
        <v>.</v>
      </c>
      <c r="BF1047408" s="1" t="str">
        <f aca="false">IF(AND(AG1047408=1,D1047408="Military",H1047408&lt;&gt;"Not given")=TRUE(),IF(SUMIFS(#REF!,#REF!,A1047408)&gt;0,IF((ABS((SUMIFS(#REF!,#REF!,A1047408)/VLOOKUP("USD",'[1]Exchange Rates'!B$1:C$1048576,2,0)))/S1047408)&gt;1,(SUMIFS(#REF!,#REF!,A1047408)-S1047408)/S1047408,(S1047408-SUMIFS(#REF!,#REF!,A1047408))/SUMIFS(#REF!,#REF!,A1047408)),"."),".")</f>
        <v>.</v>
      </c>
      <c r="BG1047408" s="37"/>
      <c r="BH1047408" s="37"/>
      <c r="BI1047408" s="37"/>
      <c r="BJ1047408" s="37"/>
      <c r="BK1047408" s="37"/>
      <c r="BL1047408" s="37"/>
      <c r="BM1047408" s="37"/>
      <c r="BN1047408" s="37"/>
      <c r="BO1047408" s="37"/>
      <c r="BP1047408" s="37"/>
      <c r="BQ1047408" s="37"/>
      <c r="BR1047408" s="37"/>
      <c r="BS1047408" s="37"/>
      <c r="BT1047408" s="37"/>
      <c r="BU1047408" s="37"/>
      <c r="BV1047408" s="37"/>
      <c r="BW1047408" s="37"/>
      <c r="BX1047408" s="37"/>
    </row>
    <row r="1047409" customFormat="false" ht="16.5" hidden="false" customHeight="true" outlineLevel="0" collapsed="false">
      <c r="A1047409" s="37" t="s">
        <v>554</v>
      </c>
      <c r="B1047409" s="37" t="s">
        <v>57</v>
      </c>
      <c r="C1047409" s="92" t="n">
        <v>45020</v>
      </c>
      <c r="D1047409" s="37" t="s">
        <v>105</v>
      </c>
      <c r="E1047409" s="37" t="s">
        <v>370</v>
      </c>
      <c r="F1047409" s="37" t="s">
        <v>578</v>
      </c>
      <c r="G1047409" s="5" t="s">
        <v>61</v>
      </c>
      <c r="H1047409" s="39" t="n">
        <v>2100000000</v>
      </c>
      <c r="I1047409" s="37" t="s">
        <v>514</v>
      </c>
      <c r="J1047409" s="7" t="str">
        <f aca="false">VLOOKUP($I1047409,'[1]Price List, Weapons &amp; Items'!B$1:C$1048576,2,0)</f>
        <v>Military equipment</v>
      </c>
      <c r="K1047409" s="7" t="str">
        <f aca="false">IF(I1047409=".",I1047409,VLOOKUP($I1047409,'[1]Price List, Weapons &amp; Items'!B$1:D$1048576,3,0))</f>
        <v>Military equipment</v>
      </c>
      <c r="L1047409" s="8" t="n">
        <f aca="false">VLOOKUP(I1047409,'[1]Price List, Weapons &amp; Items'!B$1:E$1048576,4,0)</f>
        <v>0</v>
      </c>
      <c r="M1047409" s="9" t="n">
        <v>6</v>
      </c>
      <c r="N1047409" s="9" t="s">
        <v>166</v>
      </c>
      <c r="O1047409" s="9" t="n">
        <f aca="false">VLOOKUP($I1047409,'[1]Price List, Weapons &amp; Items'!B$1:G$1048576,6,0)</f>
        <v>2268127</v>
      </c>
      <c r="P1047409" s="6" t="str">
        <f aca="false">IF(TYPE(M1047409)=1,IF(TYPE(O1047409)=1,M1047409*O1047409,"No price"),".")</f>
        <v>No price</v>
      </c>
      <c r="Q1047409" s="6" t="str">
        <f aca="false">IF(TYPE(N1047409)=1,IF(TYPE(O1047409)=1,N1047409*O1047409,"No price"),".")</f>
        <v>.</v>
      </c>
      <c r="R1047409" s="6" t="str">
        <f aca="false">IF(AG1047409=1,IF(H1047409&lt;&gt;"Not given",H1047409,IF(TYPE(H1047409)=2,IF(SUMIFS(#REF!,#REF!,A1047409)&gt;0,SUMIFS(#REF!,#REF!,A1047409),"."),"Format error")),"")</f>
        <v/>
      </c>
      <c r="S1047409" s="6" t="str">
        <f aca="false">IF(AND(AG1047409=1,R1047409&lt;&gt;".")=TRUE(),R1047409/VLOOKUP(G1047409,'[1]Exchange Rates'!B$1:C$1048576,2,0),IF(R1047409=".",".",""))</f>
        <v/>
      </c>
      <c r="T1047409" s="6" t="str">
        <f aca="false">IF(AG1047409=1,IF(AI1047409="Value is not given at all",".",IF(AI1047409="Value is given by the source",S1047409,IF(AI1047409="Value is calculated with prices",(IF(SUMIFS(#REF!,#REF!,A1047409)&gt;0,SUMIFS(#REF!,#REF!,A1047409),"."))/VLOOKUP("USD",'[1]Exchange Rates'!B$1:C$1048576,2,0),"Error with coding"))),"")</f>
        <v/>
      </c>
      <c r="U1047409" s="43" t="s">
        <v>63</v>
      </c>
      <c r="V1047409" s="34" t="s">
        <v>521</v>
      </c>
      <c r="W1047409" s="34" t="s">
        <v>513</v>
      </c>
      <c r="X1047409" s="37" t="s">
        <v>62</v>
      </c>
      <c r="Y1047409" s="37" t="s">
        <v>62</v>
      </c>
      <c r="Z1047409" s="43" t="n">
        <v>0</v>
      </c>
      <c r="AA1047409" s="43" t="n">
        <v>0</v>
      </c>
      <c r="AB1047409" s="5" t="n">
        <f aca="false">IF(AND(D1047409="Humanitarian", AE1047409&lt;&gt;"."), 1, 0)</f>
        <v>0</v>
      </c>
      <c r="AC1047409" s="5" t="n">
        <f aca="false">IF(OR(M1047409="undisclosed", M1047409="."), 0, IF(M1047409=N1047409, 1, 0))</f>
        <v>0</v>
      </c>
      <c r="AD1047409" s="5" t="n">
        <v>0</v>
      </c>
      <c r="AE1047409" s="37" t="s">
        <v>62</v>
      </c>
      <c r="AF1047409" s="12" t="str">
        <f aca="false">""</f>
        <v/>
      </c>
      <c r="AG1047409" s="36" t="n">
        <v>0</v>
      </c>
      <c r="AH1047409" s="43" t="s">
        <v>66</v>
      </c>
      <c r="AI1047409" s="43" t="s">
        <v>67</v>
      </c>
      <c r="AJ1047409" s="36" t="n">
        <v>1</v>
      </c>
      <c r="AK1047409" s="43" t="n">
        <v>16</v>
      </c>
      <c r="AL1047409" s="36" t="n">
        <v>0</v>
      </c>
      <c r="AM1047409" s="36" t="n">
        <f aca="false">IF(OR(AN1047409="2022-2023",AN1047409=2022), 1, 0)</f>
        <v>1</v>
      </c>
      <c r="AN1047409" s="36" t="s">
        <v>68</v>
      </c>
      <c r="AO1047409" s="36" t="n">
        <f aca="false">VLOOKUP($I1047409,'[1]Price List, Weapons &amp; Items'!B$1:F$1048576,5,0)</f>
        <v>0</v>
      </c>
      <c r="AP1047409" s="36" t="n">
        <f aca="false">IF(AND(AO1047409=1,M1047409="undisclosed")=TRUE(),1,0)</f>
        <v>0</v>
      </c>
      <c r="AQ1047409" s="36" t="n">
        <f aca="false">IF(AND(AO1047409=1,N1047409="undisclosed")=TRUE(),1,0)</f>
        <v>0</v>
      </c>
      <c r="AR1047409" s="36" t="n">
        <f aca="false">IFERROR(IF(SEARCH("ammuni",I1047409,1)&gt;0,1,0),0)</f>
        <v>0</v>
      </c>
      <c r="AS1047409" s="5" t="str">
        <f aca="false">VLOOKUP($I1047409,'[1]Price List, Weapons &amp; Items'!B$1:L$1048576,COLUMN('[1]Price List, Weapons &amp; Items'!$J$11)-1,0)</f>
        <v>Media reports (incl. social media)</v>
      </c>
      <c r="AT1047409" s="5" t="str">
        <f aca="false">IF(I1047409=".",".",VLOOKUP($I1047409,'[1]Price List, Weapons &amp; Items'!B$1:J$1048576,3,0))</f>
        <v>Military equipment</v>
      </c>
      <c r="AU1047409" s="13" t="str">
        <f aca="true">IF(AG1047409=1,(OFFSET(I1047409,0,0,COUNTIF(#REF!,A1047409),1)),"")</f>
        <v/>
      </c>
      <c r="AV1047409" s="5" t="n">
        <f aca="false">VLOOKUP($I1047409,'[1]Price List, Weapons &amp; Items'!B$1:L$1048576,COLUMN('[1]Price List, Weapons &amp; Items'!$L$11)-1,0)</f>
        <v>0</v>
      </c>
      <c r="AW1047409" s="5" t="n">
        <f aca="false">IF(U1047409="Yes",1,0)</f>
        <v>1</v>
      </c>
      <c r="AX1047409" s="5" t="n">
        <f aca="false">IF(D1047409="Military",IF(OR(IFERROR(SEARCH("equipment",E1047409,1),0)&gt;0,IFERROR(SEARCH("weapons",E1047409,1),0)&gt;0),1,0),0)</f>
        <v>1</v>
      </c>
      <c r="AY1047409" s="5" t="str">
        <f aca="false">IFERROR(IF(VALUE(TEXT(C1047409,"mm"))=IF(AK1047409&gt;12,AK1047409-12,AK1047409),".",IF(TEXT(C1047409,"mm")="01",".",1)),"Value is not in date format")</f>
        <v>.</v>
      </c>
      <c r="AZ1047409" s="5" t="str">
        <f aca="false">IF(AND(A1047409=A1047408,C1047409=C1047408)=TRUE(),IF(F1047409=F1047408,".","1"),".")</f>
        <v>.</v>
      </c>
      <c r="BA1047409" s="5" t="str">
        <f aca="false">IF(AND(_xlfn.ISFORMULA(R1047409),_xlfn.ISFORMULA(S1047409),_xlfn.ISFORMULA(T1047409))=TRUE(),".",1)</f>
        <v>.</v>
      </c>
      <c r="BB1047409" s="5" t="str">
        <f aca="false">IF(T1047409&lt;&gt;".",IF(T1047409&gt;S1047409,1,"."),".")</f>
        <v>.</v>
      </c>
      <c r="BC1047409" s="5" t="n">
        <f aca="false">IFERROR(VLOOKUP(B1047409,'[1]Share, Heavy Weapons to Ukraine'!B$1:AA$1048576,COLUMN('[1]Share, Heavy Weapons to Ukraine'!C1047418)-1,0),0)</f>
        <v>1</v>
      </c>
      <c r="BD1047409" s="5" t="n">
        <f aca="false">VLOOKUP(Sheet1!B1047409,'[1]Country Summary (€)'!B$1:F$1048576,COLUMN('[1]Country Summary (€)'!C1047419)-1,FALSE())</f>
        <v>0</v>
      </c>
      <c r="BE1047409" s="5" t="str">
        <f aca="false">IF(AND(AG1047409=1,D1047409="Military",H1047409&lt;&gt;"Not given")=TRUE(),IF(SUMIFS(#REF!,#REF!,A1047409)&gt;0,ABS((SUMIFS(#REF!,#REF!,A1047409)/VLOOKUP("USD",'[1]Exchange Rates'!B$1:C$1048576,2,0)))/S1047409,"."),".")</f>
        <v>.</v>
      </c>
      <c r="BF1047409" s="1" t="str">
        <f aca="false">IF(AND(AG1047409=1,D1047409="Military",H1047409&lt;&gt;"Not given")=TRUE(),IF(SUMIFS(#REF!,#REF!,A1047409)&gt;0,IF((ABS((SUMIFS(#REF!,#REF!,A1047409)/VLOOKUP("USD",'[1]Exchange Rates'!B$1:C$1048576,2,0)))/S1047409)&gt;1,(SUMIFS(#REF!,#REF!,A1047409)-S1047409)/S1047409,(S1047409-SUMIFS(#REF!,#REF!,A1047409))/SUMIFS(#REF!,#REF!,A1047409)),"."),".")</f>
        <v>.</v>
      </c>
      <c r="BG1047409" s="37"/>
      <c r="BH1047409" s="37"/>
      <c r="BI1047409" s="37"/>
      <c r="BJ1047409" s="37"/>
      <c r="BK1047409" s="37"/>
      <c r="BL1047409" s="37"/>
      <c r="BM1047409" s="37"/>
      <c r="BN1047409" s="37"/>
      <c r="BO1047409" s="37"/>
      <c r="BP1047409" s="37"/>
      <c r="BQ1047409" s="37"/>
      <c r="BR1047409" s="37"/>
      <c r="BS1047409" s="37"/>
      <c r="BT1047409" s="37"/>
      <c r="BU1047409" s="37"/>
      <c r="BV1047409" s="37"/>
      <c r="BW1047409" s="37"/>
      <c r="BX1047409" s="37"/>
    </row>
    <row r="1047410" customFormat="false" ht="16.5" hidden="false" customHeight="true" outlineLevel="0" collapsed="false">
      <c r="A1047410" s="37" t="s">
        <v>554</v>
      </c>
      <c r="B1047410" s="37" t="s">
        <v>57</v>
      </c>
      <c r="C1047410" s="92" t="n">
        <v>45020</v>
      </c>
      <c r="D1047410" s="37" t="s">
        <v>105</v>
      </c>
      <c r="E1047410" s="37" t="s">
        <v>370</v>
      </c>
      <c r="F1047410" s="37" t="s">
        <v>578</v>
      </c>
      <c r="G1047410" s="5" t="s">
        <v>61</v>
      </c>
      <c r="H1047410" s="39" t="n">
        <v>2100000000</v>
      </c>
      <c r="I1047410" s="1" t="s">
        <v>590</v>
      </c>
      <c r="J1047410" s="7" t="str">
        <f aca="false">VLOOKUP($I1047410,'[1]Price List, Weapons &amp; Items'!B$1:C$1048576,2,0)</f>
        <v>Heavy weapon</v>
      </c>
      <c r="K1047410" s="7" t="str">
        <f aca="false">IF(I1047410=".",I1047410,VLOOKUP($I1047410,'[1]Price List, Weapons &amp; Items'!B$1:D$1048576,3,0))</f>
        <v>Armored Personnel Carrier (APC)</v>
      </c>
      <c r="L1047410" s="8" t="n">
        <f aca="false">VLOOKUP(I1047410,'[1]Price List, Weapons &amp; Items'!B$1:E$1048576,4,0)</f>
        <v>0</v>
      </c>
      <c r="M1047410" s="9" t="n">
        <v>4</v>
      </c>
      <c r="N1047410" s="9" t="s">
        <v>166</v>
      </c>
      <c r="O1047410" s="9" t="n">
        <f aca="false">VLOOKUP($I1047410,'[1]Price List, Weapons &amp; Items'!B$1:G$1048576,6,0)</f>
        <v>4346586.337</v>
      </c>
      <c r="P1047410" s="6" t="str">
        <f aca="false">IF(TYPE(M1047410)=1,IF(TYPE(O1047410)=1,M1047410*O1047410,"No price"),".")</f>
        <v>No price</v>
      </c>
      <c r="Q1047410" s="6" t="str">
        <f aca="false">IF(TYPE(N1047410)=1,IF(TYPE(O1047410)=1,N1047410*O1047410,"No price"),".")</f>
        <v>.</v>
      </c>
      <c r="R1047410" s="6" t="str">
        <f aca="false">IF(AG1047410=1,IF(H1047410&lt;&gt;"Not given",H1047410,IF(TYPE(H1047410)=2,IF(SUMIFS(#REF!,#REF!,A1047410)&gt;0,SUMIFS(#REF!,#REF!,A1047410),"."),"Format error")),"")</f>
        <v/>
      </c>
      <c r="S1047410" s="6" t="str">
        <f aca="false">IF(AND(AG1047410=1,R1047410&lt;&gt;".")=TRUE(),R1047410/VLOOKUP(G1047410,'[1]Exchange Rates'!B$1:C$1048576,2,0),IF(R1047410=".",".",""))</f>
        <v/>
      </c>
      <c r="T1047410" s="6" t="str">
        <f aca="false">IF(AG1047410=1,IF(AI1047410="Value is not given at all",".",IF(AI1047410="Value is given by the source",S1047410,IF(AI1047410="Value is calculated with prices",(IF(SUMIFS(#REF!,#REF!,A1047410)&gt;0,SUMIFS(#REF!,#REF!,A1047410),"."))/VLOOKUP("USD",'[1]Exchange Rates'!B$1:C$1048576,2,0),"Error with coding"))),"")</f>
        <v/>
      </c>
      <c r="U1047410" s="43" t="s">
        <v>63</v>
      </c>
      <c r="V1047410" s="34" t="s">
        <v>521</v>
      </c>
      <c r="W1047410" s="34" t="s">
        <v>513</v>
      </c>
      <c r="X1047410" s="37" t="s">
        <v>62</v>
      </c>
      <c r="Y1047410" s="37" t="s">
        <v>62</v>
      </c>
      <c r="Z1047410" s="43" t="n">
        <v>0</v>
      </c>
      <c r="AA1047410" s="43" t="n">
        <v>0</v>
      </c>
      <c r="AB1047410" s="5" t="n">
        <f aca="false">IF(AND(D1047410="Humanitarian", AE1047410&lt;&gt;"."), 1, 0)</f>
        <v>0</v>
      </c>
      <c r="AC1047410" s="5" t="n">
        <f aca="false">IF(OR(M1047410="undisclosed", M1047410="."), 0, IF(M1047410=N1047410, 1, 0))</f>
        <v>0</v>
      </c>
      <c r="AD1047410" s="5" t="n">
        <v>0</v>
      </c>
      <c r="AE1047410" s="37" t="s">
        <v>62</v>
      </c>
      <c r="AF1047410" s="12" t="str">
        <f aca="false">""</f>
        <v/>
      </c>
      <c r="AG1047410" s="36" t="n">
        <v>0</v>
      </c>
      <c r="AH1047410" s="43" t="s">
        <v>66</v>
      </c>
      <c r="AI1047410" s="43" t="s">
        <v>67</v>
      </c>
      <c r="AJ1047410" s="36" t="n">
        <v>1</v>
      </c>
      <c r="AK1047410" s="43" t="n">
        <v>16</v>
      </c>
      <c r="AL1047410" s="36" t="n">
        <v>0</v>
      </c>
      <c r="AM1047410" s="36" t="n">
        <f aca="false">IF(OR(AN1047410="2022-2023",AN1047410=2022), 1, 0)</f>
        <v>1</v>
      </c>
      <c r="AN1047410" s="36" t="s">
        <v>68</v>
      </c>
      <c r="AO1047410" s="36" t="n">
        <f aca="false">VLOOKUP($I1047410,'[1]Price List, Weapons &amp; Items'!B$1:F$1048576,5,0)</f>
        <v>1</v>
      </c>
      <c r="AP1047410" s="36" t="n">
        <f aca="false">IF(AND(AO1047410=1,M1047410="undisclosed")=TRUE(),1,0)</f>
        <v>0</v>
      </c>
      <c r="AQ1047410" s="36" t="n">
        <f aca="false">IF(AND(AO1047410=1,N1047410="undisclosed")=TRUE(),1,0)</f>
        <v>1</v>
      </c>
      <c r="AR1047410" s="36" t="n">
        <f aca="false">IFERROR(IF(SEARCH("ammuni",I1047410,1)&gt;0,1,0),0)</f>
        <v>0</v>
      </c>
      <c r="AS1047410" s="5" t="str">
        <f aca="false">VLOOKUP($I1047410,'[1]Price List, Weapons &amp; Items'!B$1:L$1048576,COLUMN('[1]Price List, Weapons &amp; Items'!$J$11)-1,0)</f>
        <v>Government information</v>
      </c>
      <c r="AT1047410" s="5" t="str">
        <f aca="false">IF(I1047410=".",".",VLOOKUP($I1047410,'[1]Price List, Weapons &amp; Items'!B$1:J$1048576,3,0))</f>
        <v>Armored Personnel Carrier (APC)</v>
      </c>
      <c r="AU1047410" s="13" t="str">
        <f aca="true">IF(AG1047410=1,(OFFSET(I1047410,0,0,COUNTIF(#REF!,A1047410),1)),"")</f>
        <v/>
      </c>
      <c r="AV1047410" s="5" t="n">
        <f aca="false">VLOOKUP($I1047410,'[1]Price List, Weapons &amp; Items'!B$1:L$1048576,COLUMN('[1]Price List, Weapons &amp; Items'!$L$11)-1,0)</f>
        <v>0</v>
      </c>
      <c r="AW1047410" s="5" t="n">
        <f aca="false">IF(U1047410="Yes",1,0)</f>
        <v>1</v>
      </c>
      <c r="AX1047410" s="5" t="n">
        <f aca="false">IF(D1047410="Military",IF(OR(IFERROR(SEARCH("equipment",E1047410,1),0)&gt;0,IFERROR(SEARCH("weapons",E1047410,1),0)&gt;0),1,0),0)</f>
        <v>1</v>
      </c>
      <c r="AY1047410" s="5" t="str">
        <f aca="false">IFERROR(IF(VALUE(TEXT(C1047410,"mm"))=IF(AK1047410&gt;12,AK1047410-12,AK1047410),".",IF(TEXT(C1047410,"mm")="01",".",1)),"Value is not in date format")</f>
        <v>.</v>
      </c>
      <c r="AZ1047410" s="5" t="str">
        <f aca="false">IF(AND(A1047410=A1047409,C1047410=C1047409)=TRUE(),IF(F1047410=F1047409,".","1"),".")</f>
        <v>.</v>
      </c>
      <c r="BA1047410" s="5" t="str">
        <f aca="false">IF(AND(_xlfn.ISFORMULA(R1047410),_xlfn.ISFORMULA(S1047410),_xlfn.ISFORMULA(T1047410))=TRUE(),".",1)</f>
        <v>.</v>
      </c>
      <c r="BB1047410" s="5" t="str">
        <f aca="false">IF(T1047410&lt;&gt;".",IF(T1047410&gt;S1047410,1,"."),".")</f>
        <v>.</v>
      </c>
      <c r="BC1047410" s="5" t="n">
        <f aca="false">IFERROR(VLOOKUP(B1047410,'[1]Share, Heavy Weapons to Ukraine'!B$1:AA$1048576,COLUMN('[1]Share, Heavy Weapons to Ukraine'!C1047419)-1,0),0)</f>
        <v>1</v>
      </c>
      <c r="BD1047410" s="5" t="n">
        <f aca="false">VLOOKUP(Sheet1!B1047410,'[1]Country Summary (€)'!B$1:F$1048576,COLUMN('[1]Country Summary (€)'!C1047420)-1,FALSE())</f>
        <v>0</v>
      </c>
      <c r="BE1047410" s="5" t="str">
        <f aca="false">IF(AND(AG1047410=1,D1047410="Military",H1047410&lt;&gt;"Not given")=TRUE(),IF(SUMIFS(#REF!,#REF!,A1047410)&gt;0,ABS((SUMIFS(#REF!,#REF!,A1047410)/VLOOKUP("USD",'[1]Exchange Rates'!B$1:C$1048576,2,0)))/S1047410,"."),".")</f>
        <v>.</v>
      </c>
      <c r="BF1047410" s="1" t="str">
        <f aca="false">IF(AND(AG1047410=1,D1047410="Military",H1047410&lt;&gt;"Not given")=TRUE(),IF(SUMIFS(#REF!,#REF!,A1047410)&gt;0,IF((ABS((SUMIFS(#REF!,#REF!,A1047410)/VLOOKUP("USD",'[1]Exchange Rates'!B$1:C$1048576,2,0)))/S1047410)&gt;1,(SUMIFS(#REF!,#REF!,A1047410)-S1047410)/S1047410,(S1047410-SUMIFS(#REF!,#REF!,A1047410))/SUMIFS(#REF!,#REF!,A1047410)),"."),".")</f>
        <v>.</v>
      </c>
      <c r="BG1047410" s="37"/>
      <c r="BH1047410" s="37"/>
      <c r="BI1047410" s="37"/>
      <c r="BJ1047410" s="37"/>
      <c r="BK1047410" s="37"/>
      <c r="BL1047410" s="37"/>
      <c r="BM1047410" s="37"/>
      <c r="BN1047410" s="37"/>
      <c r="BO1047410" s="37"/>
      <c r="BP1047410" s="37"/>
      <c r="BQ1047410" s="37"/>
      <c r="BR1047410" s="37"/>
      <c r="BS1047410" s="37"/>
      <c r="BT1047410" s="37"/>
      <c r="BU1047410" s="37"/>
      <c r="BV1047410" s="37"/>
      <c r="BW1047410" s="37"/>
      <c r="BX1047410" s="37"/>
    </row>
    <row r="1047411" customFormat="false" ht="16.5" hidden="false" customHeight="true" outlineLevel="0" collapsed="false">
      <c r="A1047411" s="37" t="s">
        <v>554</v>
      </c>
      <c r="B1047411" s="37" t="s">
        <v>57</v>
      </c>
      <c r="C1047411" s="92" t="n">
        <v>45020</v>
      </c>
      <c r="D1047411" s="37" t="s">
        <v>105</v>
      </c>
      <c r="E1047411" s="37" t="s">
        <v>370</v>
      </c>
      <c r="F1047411" s="37" t="s">
        <v>578</v>
      </c>
      <c r="G1047411" s="5" t="s">
        <v>61</v>
      </c>
      <c r="H1047411" s="39" t="n">
        <v>2100000000</v>
      </c>
      <c r="I1047411" s="37" t="s">
        <v>353</v>
      </c>
      <c r="J1047411" s="7" t="str">
        <f aca="false">VLOOKUP($I1047411,'[1]Price List, Weapons &amp; Items'!B$1:C$1048576,2,0)</f>
        <v>Military equipment</v>
      </c>
      <c r="K1047411" s="7" t="str">
        <f aca="false">IF(I1047411=".",I1047411,VLOOKUP($I1047411,'[1]Price List, Weapons &amp; Items'!B$1:D$1048576,3,0))</f>
        <v>non combat military vehicle</v>
      </c>
      <c r="L1047411" s="8" t="n">
        <f aca="false">VLOOKUP(I1047411,'[1]Price List, Weapons &amp; Items'!B$1:E$1048576,4,0)</f>
        <v>0</v>
      </c>
      <c r="M1047411" s="9" t="s">
        <v>166</v>
      </c>
      <c r="N1047411" s="9" t="s">
        <v>166</v>
      </c>
      <c r="O1047411" s="9" t="n">
        <f aca="false">VLOOKUP($I1047411,'[1]Price List, Weapons &amp; Items'!B$1:G$1048576,6,0)</f>
        <v>350000</v>
      </c>
      <c r="P1047411" s="6" t="str">
        <f aca="false">IF(TYPE(M1047411)=1,IF(TYPE(O1047411)=1,M1047411*O1047411,"No price"),".")</f>
        <v>.</v>
      </c>
      <c r="Q1047411" s="6" t="str">
        <f aca="false">IF(TYPE(N1047411)=1,IF(TYPE(O1047411)=1,N1047411*O1047411,"No price"),".")</f>
        <v>.</v>
      </c>
      <c r="R1047411" s="6" t="str">
        <f aca="false">IF(AG1047411=1,IF(H1047411&lt;&gt;"Not given",H1047411,IF(TYPE(H1047411)=2,IF(SUMIFS(#REF!,#REF!,A1047411)&gt;0,SUMIFS(#REF!,#REF!,A1047411),"."),"Format error")),"")</f>
        <v/>
      </c>
      <c r="S1047411" s="6" t="str">
        <f aca="false">IF(AND(AG1047411=1,R1047411&lt;&gt;".")=TRUE(),R1047411/VLOOKUP(G1047411,'[1]Exchange Rates'!B$1:C$1048576,2,0),IF(R1047411=".",".",""))</f>
        <v/>
      </c>
      <c r="T1047411" s="6" t="str">
        <f aca="false">IF(AG1047411=1,IF(AI1047411="Value is not given at all",".",IF(AI1047411="Value is given by the source",S1047411,IF(AI1047411="Value is calculated with prices",(IF(SUMIFS(#REF!,#REF!,A1047411)&gt;0,SUMIFS(#REF!,#REF!,A1047411),"."))/VLOOKUP("USD",'[1]Exchange Rates'!B$1:C$1048576,2,0),"Error with coding"))),"")</f>
        <v/>
      </c>
      <c r="U1047411" s="43" t="s">
        <v>63</v>
      </c>
      <c r="V1047411" s="34" t="s">
        <v>521</v>
      </c>
      <c r="W1047411" s="34" t="s">
        <v>513</v>
      </c>
      <c r="X1047411" s="37" t="s">
        <v>62</v>
      </c>
      <c r="Y1047411" s="37" t="s">
        <v>62</v>
      </c>
      <c r="Z1047411" s="43" t="n">
        <v>0</v>
      </c>
      <c r="AA1047411" s="43" t="n">
        <v>0</v>
      </c>
      <c r="AB1047411" s="5" t="n">
        <f aca="false">IF(AND(D1047411="Humanitarian", AE1047411&lt;&gt;"."), 1, 0)</f>
        <v>0</v>
      </c>
      <c r="AC1047411" s="5" t="n">
        <f aca="false">IF(OR(M1047411="undisclosed", M1047411="."), 0, IF(M1047411=N1047411, 1, 0))</f>
        <v>0</v>
      </c>
      <c r="AD1047411" s="5" t="n">
        <v>0</v>
      </c>
      <c r="AE1047411" s="37" t="s">
        <v>62</v>
      </c>
      <c r="AF1047411" s="12" t="str">
        <f aca="false">""</f>
        <v/>
      </c>
      <c r="AG1047411" s="36" t="n">
        <v>0</v>
      </c>
      <c r="AH1047411" s="43" t="s">
        <v>66</v>
      </c>
      <c r="AI1047411" s="43" t="s">
        <v>67</v>
      </c>
      <c r="AJ1047411" s="36" t="n">
        <v>1</v>
      </c>
      <c r="AK1047411" s="43" t="n">
        <v>16</v>
      </c>
      <c r="AL1047411" s="36" t="n">
        <v>0</v>
      </c>
      <c r="AM1047411" s="36" t="n">
        <f aca="false">IF(OR(AN1047411="2022-2023",AN1047411=2022), 1, 0)</f>
        <v>1</v>
      </c>
      <c r="AN1047411" s="36" t="s">
        <v>68</v>
      </c>
      <c r="AO1047411" s="36" t="n">
        <f aca="false">VLOOKUP($I1047411,'[1]Price List, Weapons &amp; Items'!B$1:F$1048576,5,0)</f>
        <v>0</v>
      </c>
      <c r="AP1047411" s="36" t="n">
        <f aca="false">IF(AND(AO1047411=1,M1047411="undisclosed")=TRUE(),1,0)</f>
        <v>0</v>
      </c>
      <c r="AQ1047411" s="36" t="n">
        <f aca="false">IF(AND(AO1047411=1,N1047411="undisclosed")=TRUE(),1,0)</f>
        <v>0</v>
      </c>
      <c r="AR1047411" s="36" t="n">
        <f aca="false">IFERROR(IF(SEARCH("ammuni",I1047411,1)&gt;0,1,0),0)</f>
        <v>0</v>
      </c>
      <c r="AS1047411" s="5" t="str">
        <f aca="false">VLOOKUP($I1047411,'[1]Price List, Weapons &amp; Items'!B$1:L$1048576,COLUMN('[1]Price List, Weapons &amp; Items'!$J$11)-1,0)</f>
        <v>Media reports (incl. social media)</v>
      </c>
      <c r="AT1047411" s="5" t="str">
        <f aca="false">IF(I1047411=".",".",VLOOKUP($I1047411,'[1]Price List, Weapons &amp; Items'!B$1:J$1048576,3,0))</f>
        <v>non combat military vehicle</v>
      </c>
      <c r="AU1047411" s="13" t="str">
        <f aca="true">IF(AG1047411=1,(OFFSET(I1047411,0,0,COUNTIF(#REF!,A1047411),1)),"")</f>
        <v/>
      </c>
      <c r="AV1047411" s="5" t="n">
        <f aca="false">VLOOKUP($I1047411,'[1]Price List, Weapons &amp; Items'!B$1:L$1048576,COLUMN('[1]Price List, Weapons &amp; Items'!$L$11)-1,0)</f>
        <v>0</v>
      </c>
      <c r="AW1047411" s="5" t="n">
        <f aca="false">IF(U1047411="Yes",1,0)</f>
        <v>1</v>
      </c>
      <c r="AX1047411" s="5" t="n">
        <f aca="false">IF(D1047411="Military",IF(OR(IFERROR(SEARCH("equipment",E1047411,1),0)&gt;0,IFERROR(SEARCH("weapons",E1047411,1),0)&gt;0),1,0),0)</f>
        <v>1</v>
      </c>
      <c r="AY1047411" s="5" t="str">
        <f aca="false">IFERROR(IF(VALUE(TEXT(C1047411,"mm"))=IF(AK1047411&gt;12,AK1047411-12,AK1047411),".",IF(TEXT(C1047411,"mm")="01",".",1)),"Value is not in date format")</f>
        <v>.</v>
      </c>
      <c r="AZ1047411" s="5" t="str">
        <f aca="false">IF(AND(A1047411=A1047410,C1047411=C1047410)=TRUE(),IF(F1047411=F1047410,".","1"),".")</f>
        <v>.</v>
      </c>
      <c r="BA1047411" s="5" t="str">
        <f aca="false">IF(AND(_xlfn.ISFORMULA(R1047411),_xlfn.ISFORMULA(S1047411),_xlfn.ISFORMULA(T1047411))=TRUE(),".",1)</f>
        <v>.</v>
      </c>
      <c r="BB1047411" s="5" t="str">
        <f aca="false">IF(T1047411&lt;&gt;".",IF(T1047411&gt;S1047411,1,"."),".")</f>
        <v>.</v>
      </c>
      <c r="BC1047411" s="5" t="n">
        <f aca="false">IFERROR(VLOOKUP(B1047411,'[1]Share, Heavy Weapons to Ukraine'!B$1:AA$1048576,COLUMN('[1]Share, Heavy Weapons to Ukraine'!C1047420)-1,0),0)</f>
        <v>1</v>
      </c>
      <c r="BD1047411" s="5" t="n">
        <f aca="false">VLOOKUP(Sheet1!B1047411,'[1]Country Summary (€)'!B$1:F$1048576,COLUMN('[1]Country Summary (€)'!C1047421)-1,FALSE())</f>
        <v>0</v>
      </c>
      <c r="BE1047411" s="5" t="str">
        <f aca="false">IF(AND(AG1047411=1,D1047411="Military",H1047411&lt;&gt;"Not given")=TRUE(),IF(SUMIFS(#REF!,#REF!,A1047411)&gt;0,ABS((SUMIFS(#REF!,#REF!,A1047411)/VLOOKUP("USD",'[1]Exchange Rates'!B$1:C$1048576,2,0)))/S1047411,"."),".")</f>
        <v>.</v>
      </c>
      <c r="BF1047411" s="1" t="str">
        <f aca="false">IF(AND(AG1047411=1,D1047411="Military",H1047411&lt;&gt;"Not given")=TRUE(),IF(SUMIFS(#REF!,#REF!,A1047411)&gt;0,IF((ABS((SUMIFS(#REF!,#REF!,A1047411)/VLOOKUP("USD",'[1]Exchange Rates'!B$1:C$1048576,2,0)))/S1047411)&gt;1,(SUMIFS(#REF!,#REF!,A1047411)-S1047411)/S1047411,(S1047411-SUMIFS(#REF!,#REF!,A1047411))/SUMIFS(#REF!,#REF!,A1047411)),"."),".")</f>
        <v>.</v>
      </c>
      <c r="BG1047411" s="37"/>
      <c r="BH1047411" s="37"/>
      <c r="BI1047411" s="37"/>
      <c r="BJ1047411" s="37"/>
      <c r="BK1047411" s="37"/>
      <c r="BL1047411" s="37"/>
      <c r="BM1047411" s="37"/>
      <c r="BN1047411" s="37"/>
      <c r="BO1047411" s="37"/>
      <c r="BP1047411" s="37"/>
      <c r="BQ1047411" s="37"/>
      <c r="BR1047411" s="37"/>
      <c r="BS1047411" s="37"/>
      <c r="BT1047411" s="37"/>
      <c r="BU1047411" s="37"/>
      <c r="BV1047411" s="37"/>
      <c r="BW1047411" s="37"/>
      <c r="BX1047411" s="37"/>
    </row>
    <row r="1047412" customFormat="false" ht="16.5" hidden="false" customHeight="true" outlineLevel="0" collapsed="false">
      <c r="A1047412" s="37" t="s">
        <v>554</v>
      </c>
      <c r="B1047412" s="37" t="s">
        <v>57</v>
      </c>
      <c r="C1047412" s="92" t="n">
        <v>45020</v>
      </c>
      <c r="D1047412" s="37" t="s">
        <v>105</v>
      </c>
      <c r="E1047412" s="37" t="s">
        <v>370</v>
      </c>
      <c r="F1047412" s="37" t="s">
        <v>578</v>
      </c>
      <c r="G1047412" s="5" t="s">
        <v>61</v>
      </c>
      <c r="H1047412" s="39" t="n">
        <v>2100000000</v>
      </c>
      <c r="I1047412" s="37" t="s">
        <v>355</v>
      </c>
      <c r="J1047412" s="7" t="str">
        <f aca="false">VLOOKUP($I1047412,'[1]Price List, Weapons &amp; Items'!B$1:C$1048576,2,0)</f>
        <v>Military equipment</v>
      </c>
      <c r="K1047412" s="7" t="str">
        <f aca="false">IF(I1047412=".",I1047412,VLOOKUP($I1047412,'[1]Price List, Weapons &amp; Items'!B$1:D$1048576,3,0))</f>
        <v>non combat military vehicle</v>
      </c>
      <c r="L1047412" s="8" t="n">
        <f aca="false">VLOOKUP(I1047412,'[1]Price List, Weapons &amp; Items'!B$1:E$1048576,4,0)</f>
        <v>0</v>
      </c>
      <c r="M1047412" s="9" t="n">
        <v>10</v>
      </c>
      <c r="N1047412" s="9" t="s">
        <v>166</v>
      </c>
      <c r="O1047412" s="9" t="n">
        <f aca="false">VLOOKUP($I1047412,'[1]Price List, Weapons &amp; Items'!B$1:G$1048576,6,0)</f>
        <v>50000</v>
      </c>
      <c r="P1047412" s="6" t="str">
        <f aca="false">IF(TYPE(M1047412)=1,IF(TYPE(O1047412)=1,M1047412*O1047412,"No price"),".")</f>
        <v>No price</v>
      </c>
      <c r="Q1047412" s="6" t="str">
        <f aca="false">IF(TYPE(N1047412)=1,IF(TYPE(O1047412)=1,N1047412*O1047412,"No price"),".")</f>
        <v>.</v>
      </c>
      <c r="R1047412" s="6" t="str">
        <f aca="false">IF(AG1047412=1,IF(H1047412&lt;&gt;"Not given",H1047412,IF(TYPE(H1047412)=2,IF(SUMIFS(#REF!,#REF!,A1047412)&gt;0,SUMIFS(#REF!,#REF!,A1047412),"."),"Format error")),"")</f>
        <v/>
      </c>
      <c r="S1047412" s="6" t="str">
        <f aca="false">IF(AND(AG1047412=1,R1047412&lt;&gt;".")=TRUE(),R1047412/VLOOKUP(G1047412,'[1]Exchange Rates'!B$1:C$1048576,2,0),IF(R1047412=".",".",""))</f>
        <v/>
      </c>
      <c r="T1047412" s="6" t="str">
        <f aca="false">IF(AG1047412=1,IF(AI1047412="Value is not given at all",".",IF(AI1047412="Value is given by the source",S1047412,IF(AI1047412="Value is calculated with prices",(IF(SUMIFS(#REF!,#REF!,A1047412)&gt;0,SUMIFS(#REF!,#REF!,A1047412),"."))/VLOOKUP("USD",'[1]Exchange Rates'!B$1:C$1048576,2,0),"Error with coding"))),"")</f>
        <v/>
      </c>
      <c r="U1047412" s="43" t="s">
        <v>63</v>
      </c>
      <c r="V1047412" s="34" t="s">
        <v>521</v>
      </c>
      <c r="W1047412" s="34" t="s">
        <v>513</v>
      </c>
      <c r="X1047412" s="37" t="s">
        <v>62</v>
      </c>
      <c r="Y1047412" s="37" t="s">
        <v>62</v>
      </c>
      <c r="Z1047412" s="43" t="n">
        <v>0</v>
      </c>
      <c r="AA1047412" s="43" t="n">
        <v>0</v>
      </c>
      <c r="AB1047412" s="5" t="n">
        <f aca="false">IF(AND(D1047412="Humanitarian", AE1047412&lt;&gt;"."), 1, 0)</f>
        <v>0</v>
      </c>
      <c r="AC1047412" s="5" t="n">
        <f aca="false">IF(OR(M1047412="undisclosed", M1047412="."), 0, IF(M1047412=N1047412, 1, 0))</f>
        <v>0</v>
      </c>
      <c r="AD1047412" s="5" t="n">
        <v>0</v>
      </c>
      <c r="AE1047412" s="37" t="s">
        <v>62</v>
      </c>
      <c r="AF1047412" s="12" t="str">
        <f aca="false">""</f>
        <v/>
      </c>
      <c r="AG1047412" s="36" t="n">
        <v>0</v>
      </c>
      <c r="AH1047412" s="43" t="s">
        <v>66</v>
      </c>
      <c r="AI1047412" s="43" t="s">
        <v>67</v>
      </c>
      <c r="AJ1047412" s="36" t="n">
        <v>1</v>
      </c>
      <c r="AK1047412" s="43" t="n">
        <v>16</v>
      </c>
      <c r="AL1047412" s="36" t="n">
        <v>0</v>
      </c>
      <c r="AM1047412" s="36" t="n">
        <f aca="false">IF(OR(AN1047412="2022-2023",AN1047412=2022), 1, 0)</f>
        <v>1</v>
      </c>
      <c r="AN1047412" s="36" t="s">
        <v>68</v>
      </c>
      <c r="AO1047412" s="36" t="n">
        <f aca="false">VLOOKUP($I1047412,'[1]Price List, Weapons &amp; Items'!B$1:F$1048576,5,0)</f>
        <v>0</v>
      </c>
      <c r="AP1047412" s="36" t="n">
        <f aca="false">IF(AND(AO1047412=1,M1047412="undisclosed")=TRUE(),1,0)</f>
        <v>0</v>
      </c>
      <c r="AQ1047412" s="36" t="n">
        <f aca="false">IF(AND(AO1047412=1,N1047412="undisclosed")=TRUE(),1,0)</f>
        <v>0</v>
      </c>
      <c r="AR1047412" s="36" t="n">
        <f aca="false">IFERROR(IF(SEARCH("ammuni",I1047412,1)&gt;0,1,0),0)</f>
        <v>0</v>
      </c>
      <c r="AS1047412" s="5" t="str">
        <f aca="false">VLOOKUP($I1047412,'[1]Price List, Weapons &amp; Items'!B$1:L$1048576,COLUMN('[1]Price List, Weapons &amp; Items'!$J$11)-1,0)</f>
        <v>Miscellaneous</v>
      </c>
      <c r="AT1047412" s="5" t="str">
        <f aca="false">IF(I1047412=".",".",VLOOKUP($I1047412,'[1]Price List, Weapons &amp; Items'!B$1:J$1048576,3,0))</f>
        <v>non combat military vehicle</v>
      </c>
      <c r="AU1047412" s="13" t="str">
        <f aca="true">IF(AG1047412=1,(OFFSET(I1047412,0,0,COUNTIF(#REF!,A1047412),1)),"")</f>
        <v/>
      </c>
      <c r="AV1047412" s="5" t="n">
        <f aca="false">VLOOKUP($I1047412,'[1]Price List, Weapons &amp; Items'!B$1:L$1048576,COLUMN('[1]Price List, Weapons &amp; Items'!$L$11)-1,0)</f>
        <v>0</v>
      </c>
      <c r="AW1047412" s="5" t="n">
        <f aca="false">IF(U1047412="Yes",1,0)</f>
        <v>1</v>
      </c>
      <c r="AX1047412" s="5" t="n">
        <f aca="false">IF(D1047412="Military",IF(OR(IFERROR(SEARCH("equipment",E1047412,1),0)&gt;0,IFERROR(SEARCH("weapons",E1047412,1),0)&gt;0),1,0),0)</f>
        <v>1</v>
      </c>
      <c r="AY1047412" s="5" t="str">
        <f aca="false">IFERROR(IF(VALUE(TEXT(C1047412,"mm"))=IF(AK1047412&gt;12,AK1047412-12,AK1047412),".",IF(TEXT(C1047412,"mm")="01",".",1)),"Value is not in date format")</f>
        <v>.</v>
      </c>
      <c r="AZ1047412" s="5" t="str">
        <f aca="false">IF(AND(A1047412=A1047411,C1047412=C1047411)=TRUE(),IF(F1047412=F1047411,".","1"),".")</f>
        <v>.</v>
      </c>
      <c r="BA1047412" s="5" t="str">
        <f aca="false">IF(AND(_xlfn.ISFORMULA(R1047412),_xlfn.ISFORMULA(S1047412),_xlfn.ISFORMULA(T1047412))=TRUE(),".",1)</f>
        <v>.</v>
      </c>
      <c r="BB1047412" s="5" t="str">
        <f aca="false">IF(T1047412&lt;&gt;".",IF(T1047412&gt;S1047412,1,"."),".")</f>
        <v>.</v>
      </c>
      <c r="BC1047412" s="5" t="n">
        <f aca="false">IFERROR(VLOOKUP(B1047412,'[1]Share, Heavy Weapons to Ukraine'!B$1:AA$1048576,COLUMN('[1]Share, Heavy Weapons to Ukraine'!C1047421)-1,0),0)</f>
        <v>1</v>
      </c>
      <c r="BD1047412" s="5" t="n">
        <f aca="false">VLOOKUP(Sheet1!B1047412,'[1]Country Summary (€)'!B$1:F$1048576,COLUMN('[1]Country Summary (€)'!C1047422)-1,FALSE())</f>
        <v>0</v>
      </c>
      <c r="BE1047412" s="5" t="str">
        <f aca="false">IF(AND(AG1047412=1,D1047412="Military",H1047412&lt;&gt;"Not given")=TRUE(),IF(SUMIFS(#REF!,#REF!,A1047412)&gt;0,ABS((SUMIFS(#REF!,#REF!,A1047412)/VLOOKUP("USD",'[1]Exchange Rates'!B$1:C$1048576,2,0)))/S1047412,"."),".")</f>
        <v>.</v>
      </c>
      <c r="BF1047412" s="1" t="str">
        <f aca="false">IF(AND(AG1047412=1,D1047412="Military",H1047412&lt;&gt;"Not given")=TRUE(),IF(SUMIFS(#REF!,#REF!,A1047412)&gt;0,IF((ABS((SUMIFS(#REF!,#REF!,A1047412)/VLOOKUP("USD",'[1]Exchange Rates'!B$1:C$1048576,2,0)))/S1047412)&gt;1,(SUMIFS(#REF!,#REF!,A1047412)-S1047412)/S1047412,(S1047412-SUMIFS(#REF!,#REF!,A1047412))/SUMIFS(#REF!,#REF!,A1047412)),"."),".")</f>
        <v>.</v>
      </c>
      <c r="BG1047412" s="37"/>
      <c r="BH1047412" s="37"/>
      <c r="BI1047412" s="37"/>
      <c r="BJ1047412" s="37"/>
      <c r="BK1047412" s="37"/>
      <c r="BL1047412" s="37"/>
      <c r="BM1047412" s="37"/>
      <c r="BN1047412" s="37"/>
      <c r="BO1047412" s="37"/>
      <c r="BP1047412" s="37"/>
      <c r="BQ1047412" s="37"/>
      <c r="BR1047412" s="37"/>
      <c r="BS1047412" s="37"/>
      <c r="BT1047412" s="37"/>
      <c r="BU1047412" s="37"/>
      <c r="BV1047412" s="37"/>
      <c r="BW1047412" s="37"/>
      <c r="BX1047412" s="37"/>
    </row>
    <row r="1047413" customFormat="false" ht="15.75" hidden="false" customHeight="true" outlineLevel="0" collapsed="false">
      <c r="A1047413" s="37" t="s">
        <v>554</v>
      </c>
      <c r="B1047413" s="37" t="s">
        <v>57</v>
      </c>
      <c r="C1047413" s="92" t="n">
        <v>45055</v>
      </c>
      <c r="D1047413" s="37" t="s">
        <v>105</v>
      </c>
      <c r="E1047413" s="37" t="s">
        <v>370</v>
      </c>
      <c r="F1047413" s="37" t="s">
        <v>591</v>
      </c>
      <c r="G1047413" s="5" t="s">
        <v>61</v>
      </c>
      <c r="H1047413" s="39" t="n">
        <v>1200000000</v>
      </c>
      <c r="I1047413" s="1" t="s">
        <v>592</v>
      </c>
      <c r="J1047413" s="7" t="str">
        <f aca="false">VLOOKUP($I1047413,'[1]Price List, Weapons &amp; Items'!B$1:C$1048576,2,0)</f>
        <v>Ammunition for heavy weapon</v>
      </c>
      <c r="K1047413" s="7" t="str">
        <f aca="false">IF(I1047413=".",I1047413,VLOOKUP($I1047413,'[1]Price List, Weapons &amp; Items'!B$1:D$1048576,3,0))</f>
        <v>Surface-to-air missile (SAM)</v>
      </c>
      <c r="L1047413" s="8" t="n">
        <f aca="false">VLOOKUP(I1047413,'[1]Price List, Weapons &amp; Items'!B$1:E$1048576,4,0)</f>
        <v>0</v>
      </c>
      <c r="M1047413" s="9" t="s">
        <v>166</v>
      </c>
      <c r="N1047413" s="9" t="s">
        <v>166</v>
      </c>
      <c r="O1047413" s="9" t="str">
        <f aca="false">VLOOKUP($I1047413,'[1]Price List, Weapons &amp; Items'!B$1:G$1048576,6,0)</f>
        <v>.</v>
      </c>
      <c r="P1047413" s="6" t="str">
        <f aca="false">IF(TYPE(M1047413)=1,IF(TYPE(O1047413)=1,M1047413*O1047413,"No price"),".")</f>
        <v>.</v>
      </c>
      <c r="Q1047413" s="6" t="str">
        <f aca="false">IF(TYPE(N1047413)=1,IF(TYPE(O1047413)=1,N1047413*O1047413,"No price"),".")</f>
        <v>.</v>
      </c>
      <c r="R1047413" s="6" t="str">
        <f aca="false">IF(AG1047413=1,IF(H1047413&lt;&gt;"Not given",H1047413,IF(TYPE(H1047413)=2,IF(SUMIFS(#REF!,#REF!,A1047413)&gt;0,SUMIFS(#REF!,#REF!,A1047413),"."),"Format error")),"")</f>
        <v/>
      </c>
      <c r="S1047413" s="6" t="str">
        <f aca="false">IF(AND(AG1047413=1,R1047413&lt;&gt;".")=TRUE(),R1047413/VLOOKUP(G1047413,'[1]Exchange Rates'!B$1:C$1048576,2,0),IF(R1047413=".",".",""))</f>
        <v/>
      </c>
      <c r="T1047413" s="6" t="str">
        <f aca="false">IF(AG1047413=1,IF(AI1047413="Value is not given at all",".",IF(AI1047413="Value is given by the source",S1047413,IF(AI1047413="Value is calculated with prices",(IF(SUMIFS(#REF!,#REF!,A1047413)&gt;0,SUMIFS(#REF!,#REF!,A1047413),"."))/VLOOKUP("USD",'[1]Exchange Rates'!B$1:C$1048576,2,0),"Error with coding"))),"")</f>
        <v/>
      </c>
      <c r="U1047413" s="43" t="s">
        <v>63</v>
      </c>
      <c r="V1047413" s="34" t="s">
        <v>593</v>
      </c>
      <c r="W1047413" s="34" t="s">
        <v>513</v>
      </c>
      <c r="X1047413" s="37" t="s">
        <v>62</v>
      </c>
      <c r="Y1047413" s="37" t="s">
        <v>62</v>
      </c>
      <c r="Z1047413" s="43" t="n">
        <v>0</v>
      </c>
      <c r="AA1047413" s="43" t="n">
        <v>0</v>
      </c>
      <c r="AB1047413" s="5" t="n">
        <f aca="false">IF(AND(D1047413="Humanitarian", AE1047413&lt;&gt;"."), 1, 0)</f>
        <v>0</v>
      </c>
      <c r="AC1047413" s="5" t="n">
        <f aca="false">IF(OR(M1047413="undisclosed", M1047413="."), 0, IF(M1047413=N1047413, 1, 0))</f>
        <v>0</v>
      </c>
      <c r="AD1047413" s="5" t="n">
        <v>0</v>
      </c>
      <c r="AE1047413" s="37" t="s">
        <v>62</v>
      </c>
      <c r="AF1047413" s="12" t="str">
        <f aca="false">""</f>
        <v/>
      </c>
      <c r="AG1047413" s="36" t="n">
        <v>0</v>
      </c>
      <c r="AH1047413" s="43" t="s">
        <v>66</v>
      </c>
      <c r="AI1047413" s="43" t="s">
        <v>67</v>
      </c>
      <c r="AJ1047413" s="36" t="n">
        <v>1</v>
      </c>
      <c r="AK1047413" s="43" t="n">
        <v>17</v>
      </c>
      <c r="AL1047413" s="36" t="n">
        <v>0</v>
      </c>
      <c r="AM1047413" s="36" t="n">
        <f aca="false">IF(OR(AN1047413="2022-2023",AN1047413=2022), 1, 0)</f>
        <v>1</v>
      </c>
      <c r="AN1047413" s="36" t="s">
        <v>68</v>
      </c>
      <c r="AO1047413" s="36" t="n">
        <f aca="false">VLOOKUP($I1047413,'[1]Price List, Weapons &amp; Items'!B$1:F$1048576,5,0)</f>
        <v>0</v>
      </c>
      <c r="AP1047413" s="36" t="n">
        <f aca="false">IF(AND(AO1047413=1,M1047413="undisclosed")=TRUE(),1,0)</f>
        <v>0</v>
      </c>
      <c r="AQ1047413" s="36" t="n">
        <f aca="false">IF(AND(AO1047413=1,N1047413="undisclosed")=TRUE(),1,0)</f>
        <v>0</v>
      </c>
      <c r="AR1047413" s="36" t="n">
        <f aca="false">IFERROR(IF(SEARCH("ammuni",I1047413,1)&gt;0,1,0),0)</f>
        <v>0</v>
      </c>
      <c r="AS1047413" s="5" t="str">
        <f aca="false">VLOOKUP($I1047413,'[1]Price List, Weapons &amp; Items'!B$1:L$1048576,COLUMN('[1]Price List, Weapons &amp; Items'!$J$11)-1,0)</f>
        <v>.</v>
      </c>
      <c r="AT1047413" s="5" t="str">
        <f aca="false">IF(I1047413=".",".",VLOOKUP($I1047413,'[1]Price List, Weapons &amp; Items'!B$1:J$1048576,3,0))</f>
        <v>Surface-to-air missile (SAM)</v>
      </c>
      <c r="AU1047413" s="13" t="str">
        <f aca="true">IF(AG1047413=1,(OFFSET(I1047413,0,0,COUNTIF(#REF!,A1047413),1)),"")</f>
        <v/>
      </c>
      <c r="AV1047413" s="5" t="n">
        <f aca="false">VLOOKUP($I1047413,'[1]Price List, Weapons &amp; Items'!B$1:L$1048576,COLUMN('[1]Price List, Weapons &amp; Items'!$L$11)-1,0)</f>
        <v>0</v>
      </c>
      <c r="AW1047413" s="5" t="n">
        <f aca="false">IF(U1047413="Yes",1,0)</f>
        <v>1</v>
      </c>
      <c r="AX1047413" s="5" t="n">
        <f aca="false">IF(D1047413="Military",IF(OR(IFERROR(SEARCH("equipment",E1047413,1),0)&gt;0,IFERROR(SEARCH("weapons",E1047413,1),0)&gt;0),1,0),0)</f>
        <v>1</v>
      </c>
      <c r="AY1047413" s="5" t="str">
        <f aca="false">IFERROR(IF(VALUE(TEXT(C1047413,"mm"))=IF(AK1047413&gt;12,AK1047413-12,AK1047413),".",IF(TEXT(C1047413,"mm")="01",".",1)),"Value is not in date format")</f>
        <v>.</v>
      </c>
      <c r="AZ1047413" s="5" t="str">
        <f aca="false">IF(AND(A1047413=A1047412,C1047413=C1047412)=TRUE(),IF(F1047413=F1047412,".","1"),".")</f>
        <v>.</v>
      </c>
      <c r="BA1047413" s="5" t="str">
        <f aca="false">IF(AND(_xlfn.ISFORMULA(R1047413),_xlfn.ISFORMULA(S1047413),_xlfn.ISFORMULA(T1047413))=TRUE(),".",1)</f>
        <v>.</v>
      </c>
      <c r="BB1047413" s="5" t="str">
        <f aca="false">IF(T1047413&lt;&gt;".",IF(T1047413&gt;S1047413,1,"."),".")</f>
        <v>.</v>
      </c>
      <c r="BC1047413" s="5" t="n">
        <f aca="false">IFERROR(VLOOKUP(B1047413,'[1]Share, Heavy Weapons to Ukraine'!B$1:AA$1048576,COLUMN('[1]Share, Heavy Weapons to Ukraine'!C1047422)-1,0),0)</f>
        <v>1</v>
      </c>
      <c r="BD1047413" s="5" t="n">
        <f aca="false">VLOOKUP(Sheet1!B1047413,'[1]Country Summary (€)'!B$1:F$1048576,COLUMN('[1]Country Summary (€)'!C1047423)-1,FALSE())</f>
        <v>0</v>
      </c>
      <c r="BE1047413" s="5" t="str">
        <f aca="false">IF(AND(AG1047413=1,D1047413="Military",H1047413&lt;&gt;"Not given")=TRUE(),IF(SUMIFS(#REF!,#REF!,A1047413)&gt;0,ABS((SUMIFS(#REF!,#REF!,A1047413)/VLOOKUP("USD",'[1]Exchange Rates'!B$1:C$1048576,2,0)))/S1047413,"."),".")</f>
        <v>.</v>
      </c>
      <c r="BF1047413" s="1" t="str">
        <f aca="false">IF(AND(AG1047413=1,D1047413="Military",H1047413&lt;&gt;"Not given")=TRUE(),IF(SUMIFS(#REF!,#REF!,A1047413)&gt;0,IF((ABS((SUMIFS(#REF!,#REF!,A1047413)/VLOOKUP("USD",'[1]Exchange Rates'!B$1:C$1048576,2,0)))/S1047413)&gt;1,(SUMIFS(#REF!,#REF!,A1047413)-S1047413)/S1047413,(S1047413-SUMIFS(#REF!,#REF!,A1047413))/SUMIFS(#REF!,#REF!,A1047413)),"."),".")</f>
        <v>.</v>
      </c>
      <c r="BG1047413" s="37"/>
      <c r="BH1047413" s="37"/>
      <c r="BI1047413" s="37"/>
      <c r="BJ1047413" s="37"/>
      <c r="BK1047413" s="37"/>
      <c r="BL1047413" s="37"/>
      <c r="BM1047413" s="37"/>
      <c r="BN1047413" s="37"/>
      <c r="BO1047413" s="37"/>
      <c r="BP1047413" s="37"/>
      <c r="BQ1047413" s="37"/>
      <c r="BR1047413" s="37"/>
      <c r="BS1047413" s="37"/>
      <c r="BT1047413" s="37"/>
      <c r="BU1047413" s="37"/>
      <c r="BV1047413" s="37"/>
      <c r="BW1047413" s="37"/>
      <c r="BX1047413" s="37"/>
    </row>
    <row r="1047414" customFormat="false" ht="15.75" hidden="false" customHeight="true" outlineLevel="0" collapsed="false">
      <c r="A1047414" s="37" t="s">
        <v>554</v>
      </c>
      <c r="B1047414" s="37" t="s">
        <v>57</v>
      </c>
      <c r="C1047414" s="92" t="n">
        <v>45055</v>
      </c>
      <c r="D1047414" s="37" t="s">
        <v>105</v>
      </c>
      <c r="E1047414" s="37" t="s">
        <v>370</v>
      </c>
      <c r="F1047414" s="37" t="s">
        <v>591</v>
      </c>
      <c r="G1047414" s="5" t="s">
        <v>61</v>
      </c>
      <c r="H1047414" s="39" t="n">
        <v>1200000000</v>
      </c>
      <c r="I1047414" s="37" t="s">
        <v>594</v>
      </c>
      <c r="J1047414" s="7" t="str">
        <f aca="false">VLOOKUP($I1047414,'[1]Price List, Weapons &amp; Items'!B$1:C$1048576,2,0)</f>
        <v>Aviation and drones</v>
      </c>
      <c r="K1047414" s="7" t="str">
        <f aca="false">IF(I1047414=".",I1047414,VLOOKUP($I1047414,'[1]Price List, Weapons &amp; Items'!B$1:D$1048576,3,0))</f>
        <v>Drone ammunition</v>
      </c>
      <c r="L1047414" s="8" t="n">
        <f aca="false">VLOOKUP(I1047414,'[1]Price List, Weapons &amp; Items'!B$1:E$1048576,4,0)</f>
        <v>0</v>
      </c>
      <c r="M1047414" s="9" t="s">
        <v>166</v>
      </c>
      <c r="N1047414" s="9" t="s">
        <v>166</v>
      </c>
      <c r="O1047414" s="9" t="str">
        <f aca="false">VLOOKUP($I1047414,'[1]Price List, Weapons &amp; Items'!B$1:G$1048576,6,0)</f>
        <v>.</v>
      </c>
      <c r="P1047414" s="6" t="str">
        <f aca="false">IF(TYPE(M1047414)=1,IF(TYPE(O1047414)=1,M1047414*O1047414,"No price"),".")</f>
        <v>.</v>
      </c>
      <c r="Q1047414" s="6" t="str">
        <f aca="false">IF(TYPE(N1047414)=1,IF(TYPE(O1047414)=1,N1047414*O1047414,"No price"),".")</f>
        <v>.</v>
      </c>
      <c r="R1047414" s="6" t="str">
        <f aca="false">IF(AG1047414=1,IF(H1047414&lt;&gt;"Not given",H1047414,IF(TYPE(H1047414)=2,IF(SUMIFS(#REF!,#REF!,A1047414)&gt;0,SUMIFS(#REF!,#REF!,A1047414),"."),"Format error")),"")</f>
        <v/>
      </c>
      <c r="S1047414" s="6" t="str">
        <f aca="false">IF(AND(AG1047414=1,R1047414&lt;&gt;".")=TRUE(),R1047414/VLOOKUP(G1047414,'[1]Exchange Rates'!B$1:C$1048576,2,0),IF(R1047414=".",".",""))</f>
        <v/>
      </c>
      <c r="T1047414" s="6" t="str">
        <f aca="false">IF(AG1047414=1,IF(AI1047414="Value is not given at all",".",IF(AI1047414="Value is given by the source",S1047414,IF(AI1047414="Value is calculated with prices",(IF(SUMIFS(#REF!,#REF!,A1047414)&gt;0,SUMIFS(#REF!,#REF!,A1047414),"."))/VLOOKUP("USD",'[1]Exchange Rates'!B$1:C$1048576,2,0),"Error with coding"))),"")</f>
        <v/>
      </c>
      <c r="U1047414" s="43" t="s">
        <v>63</v>
      </c>
      <c r="V1047414" s="34" t="s">
        <v>593</v>
      </c>
      <c r="W1047414" s="34" t="s">
        <v>513</v>
      </c>
      <c r="X1047414" s="37" t="s">
        <v>62</v>
      </c>
      <c r="Y1047414" s="37" t="s">
        <v>62</v>
      </c>
      <c r="Z1047414" s="43" t="n">
        <v>0</v>
      </c>
      <c r="AA1047414" s="43" t="n">
        <v>0</v>
      </c>
      <c r="AB1047414" s="5" t="n">
        <f aca="false">IF(AND(D1047414="Humanitarian", AE1047414&lt;&gt;"."), 1, 0)</f>
        <v>0</v>
      </c>
      <c r="AC1047414" s="5" t="n">
        <f aca="false">IF(OR(M1047414="undisclosed", M1047414="."), 0, IF(M1047414=N1047414, 1, 0))</f>
        <v>0</v>
      </c>
      <c r="AD1047414" s="5" t="n">
        <v>0</v>
      </c>
      <c r="AE1047414" s="37" t="s">
        <v>62</v>
      </c>
      <c r="AF1047414" s="12" t="str">
        <f aca="false">""</f>
        <v/>
      </c>
      <c r="AG1047414" s="36" t="n">
        <v>0</v>
      </c>
      <c r="AH1047414" s="43" t="s">
        <v>66</v>
      </c>
      <c r="AI1047414" s="43" t="s">
        <v>67</v>
      </c>
      <c r="AJ1047414" s="36" t="n">
        <v>1</v>
      </c>
      <c r="AK1047414" s="43" t="n">
        <v>17</v>
      </c>
      <c r="AL1047414" s="36" t="n">
        <v>0</v>
      </c>
      <c r="AM1047414" s="36" t="n">
        <f aca="false">IF(OR(AN1047414="2022-2023",AN1047414=2022), 1, 0)</f>
        <v>1</v>
      </c>
      <c r="AN1047414" s="36" t="s">
        <v>68</v>
      </c>
      <c r="AO1047414" s="36" t="n">
        <f aca="false">VLOOKUP($I1047414,'[1]Price List, Weapons &amp; Items'!B$1:F$1048576,5,0)</f>
        <v>0</v>
      </c>
      <c r="AP1047414" s="36" t="n">
        <f aca="false">IF(AND(AO1047414=1,M1047414="undisclosed")=TRUE(),1,0)</f>
        <v>0</v>
      </c>
      <c r="AQ1047414" s="36" t="n">
        <f aca="false">IF(AND(AO1047414=1,N1047414="undisclosed")=TRUE(),1,0)</f>
        <v>0</v>
      </c>
      <c r="AR1047414" s="36" t="n">
        <f aca="false">IFERROR(IF(SEARCH("ammuni",I1047414,1)&gt;0,1,0),0)</f>
        <v>1</v>
      </c>
      <c r="AS1047414" s="5" t="str">
        <f aca="false">VLOOKUP($I1047414,'[1]Price List, Weapons &amp; Items'!B$1:L$1048576,COLUMN('[1]Price List, Weapons &amp; Items'!$J$11)-1,0)</f>
        <v>.</v>
      </c>
      <c r="AT1047414" s="5" t="str">
        <f aca="false">IF(I1047414=".",".",VLOOKUP($I1047414,'[1]Price List, Weapons &amp; Items'!B$1:J$1048576,3,0))</f>
        <v>Drone ammunition</v>
      </c>
      <c r="AU1047414" s="13" t="str">
        <f aca="true">IF(AG1047414=1,(OFFSET(I1047414,0,0,COUNTIF(#REF!,A1047414),1)),"")</f>
        <v/>
      </c>
      <c r="AV1047414" s="5" t="str">
        <f aca="false">VLOOKUP($I1047414,'[1]Price List, Weapons &amp; Items'!B$1:L$1048576,COLUMN('[1]Price List, Weapons &amp; Items'!$L$11)-1,0)</f>
        <v>no price, 0 count</v>
      </c>
      <c r="AW1047414" s="5" t="n">
        <f aca="false">IF(U1047414="Yes",1,0)</f>
        <v>1</v>
      </c>
      <c r="AX1047414" s="5" t="n">
        <f aca="false">IF(D1047414="Military",IF(OR(IFERROR(SEARCH("equipment",E1047414,1),0)&gt;0,IFERROR(SEARCH("weapons",E1047414,1),0)&gt;0),1,0),0)</f>
        <v>1</v>
      </c>
      <c r="AY1047414" s="5" t="str">
        <f aca="false">IFERROR(IF(VALUE(TEXT(C1047414,"mm"))=IF(AK1047414&gt;12,AK1047414-12,AK1047414),".",IF(TEXT(C1047414,"mm")="01",".",1)),"Value is not in date format")</f>
        <v>.</v>
      </c>
      <c r="AZ1047414" s="5" t="str">
        <f aca="false">IF(AND(A1047414=A1047413,C1047414=C1047413)=TRUE(),IF(F1047414=F1047413,".","1"),".")</f>
        <v>.</v>
      </c>
      <c r="BA1047414" s="5" t="str">
        <f aca="false">IF(AND(_xlfn.ISFORMULA(R1047414),_xlfn.ISFORMULA(S1047414),_xlfn.ISFORMULA(T1047414))=TRUE(),".",1)</f>
        <v>.</v>
      </c>
      <c r="BB1047414" s="5" t="str">
        <f aca="false">IF(T1047414&lt;&gt;".",IF(T1047414&gt;S1047414,1,"."),".")</f>
        <v>.</v>
      </c>
      <c r="BC1047414" s="5" t="n">
        <f aca="false">IFERROR(VLOOKUP(B1047414,'[1]Share, Heavy Weapons to Ukraine'!B$1:AA$1048576,COLUMN('[1]Share, Heavy Weapons to Ukraine'!C1047423)-1,0),0)</f>
        <v>1</v>
      </c>
      <c r="BD1047414" s="5" t="n">
        <f aca="false">VLOOKUP(Sheet1!B1047414,'[1]Country Summary (€)'!B$1:F$1048576,COLUMN('[1]Country Summary (€)'!C1047424)-1,FALSE())</f>
        <v>0</v>
      </c>
      <c r="BE1047414" s="5" t="str">
        <f aca="false">IF(AND(AG1047414=1,D1047414="Military",H1047414&lt;&gt;"Not given")=TRUE(),IF(SUMIFS(#REF!,#REF!,A1047414)&gt;0,ABS((SUMIFS(#REF!,#REF!,A1047414)/VLOOKUP("USD",'[1]Exchange Rates'!B$1:C$1048576,2,0)))/S1047414,"."),".")</f>
        <v>.</v>
      </c>
      <c r="BF1047414" s="1" t="str">
        <f aca="false">IF(AND(AG1047414=1,D1047414="Military",H1047414&lt;&gt;"Not given")=TRUE(),IF(SUMIFS(#REF!,#REF!,A1047414)&gt;0,IF((ABS((SUMIFS(#REF!,#REF!,A1047414)/VLOOKUP("USD",'[1]Exchange Rates'!B$1:C$1048576,2,0)))/S1047414)&gt;1,(SUMIFS(#REF!,#REF!,A1047414)-S1047414)/S1047414,(S1047414-SUMIFS(#REF!,#REF!,A1047414))/SUMIFS(#REF!,#REF!,A1047414)),"."),".")</f>
        <v>.</v>
      </c>
      <c r="BG1047414" s="37"/>
      <c r="BH1047414" s="37"/>
      <c r="BI1047414" s="37"/>
      <c r="BJ1047414" s="37"/>
      <c r="BK1047414" s="37"/>
      <c r="BL1047414" s="37"/>
      <c r="BM1047414" s="37"/>
      <c r="BN1047414" s="37"/>
      <c r="BO1047414" s="37"/>
      <c r="BP1047414" s="37"/>
      <c r="BQ1047414" s="37"/>
      <c r="BR1047414" s="37"/>
      <c r="BS1047414" s="37"/>
      <c r="BT1047414" s="37"/>
      <c r="BU1047414" s="37"/>
      <c r="BV1047414" s="37"/>
      <c r="BW1047414" s="37"/>
      <c r="BX1047414" s="37"/>
    </row>
    <row r="1047415" customFormat="false" ht="15.75" hidden="false" customHeight="true" outlineLevel="0" collapsed="false">
      <c r="A1047415" s="37" t="s">
        <v>554</v>
      </c>
      <c r="B1047415" s="37" t="s">
        <v>57</v>
      </c>
      <c r="C1047415" s="92" t="n">
        <v>45055</v>
      </c>
      <c r="D1047415" s="37" t="s">
        <v>105</v>
      </c>
      <c r="E1047415" s="37" t="s">
        <v>370</v>
      </c>
      <c r="F1047415" s="37" t="s">
        <v>591</v>
      </c>
      <c r="G1047415" s="5" t="s">
        <v>61</v>
      </c>
      <c r="H1047415" s="39" t="n">
        <v>1200000000</v>
      </c>
      <c r="I1047415" s="37" t="s">
        <v>147</v>
      </c>
      <c r="J1047415" s="7" t="str">
        <f aca="false">VLOOKUP($I1047415,'[1]Price List, Weapons &amp; Items'!B$1:C$1048576,2,0)</f>
        <v>Ammunition for heavy weapon</v>
      </c>
      <c r="K1047415" s="7" t="str">
        <f aca="false">IF(I1047415=".",I1047415,VLOOKUP($I1047415,'[1]Price List, Weapons &amp; Items'!B$1:D$1048576,3,0))</f>
        <v>155mm howitzer ammunition</v>
      </c>
      <c r="L1047415" s="8" t="n">
        <f aca="false">VLOOKUP(I1047415,'[1]Price List, Weapons &amp; Items'!B$1:E$1048576,4,0)</f>
        <v>0</v>
      </c>
      <c r="M1047415" s="9" t="n">
        <v>100000</v>
      </c>
      <c r="N1047415" s="9" t="s">
        <v>166</v>
      </c>
      <c r="O1047415" s="9" t="n">
        <f aca="false">VLOOKUP($I1047415,'[1]Price List, Weapons &amp; Items'!B$1:G$1048576,6,0)</f>
        <v>3800</v>
      </c>
      <c r="P1047415" s="6" t="str">
        <f aca="false">IF(TYPE(M1047415)=1,IF(TYPE(O1047415)=1,M1047415*O1047415,"No price"),".")</f>
        <v>No price</v>
      </c>
      <c r="Q1047415" s="6" t="str">
        <f aca="false">IF(TYPE(N1047415)=1,IF(TYPE(O1047415)=1,N1047415*O1047415,"No price"),".")</f>
        <v>.</v>
      </c>
      <c r="R1047415" s="6" t="str">
        <f aca="false">IF(AG1047415=1,IF(H1047415&lt;&gt;"Not given",H1047415,IF(TYPE(H1047415)=2,IF(SUMIFS(#REF!,#REF!,A1047415)&gt;0,SUMIFS(#REF!,#REF!,A1047415),"."),"Format error")),"")</f>
        <v/>
      </c>
      <c r="S1047415" s="6" t="str">
        <f aca="false">IF(AND(AG1047415=1,R1047415&lt;&gt;".")=TRUE(),R1047415/VLOOKUP(G1047415,'[1]Exchange Rates'!B$1:C$1048576,2,0),IF(R1047415=".",".",""))</f>
        <v/>
      </c>
      <c r="T1047415" s="6" t="str">
        <f aca="false">IF(AG1047415=1,IF(AI1047415="Value is not given at all",".",IF(AI1047415="Value is given by the source",S1047415,IF(AI1047415="Value is calculated with prices",(IF(SUMIFS(#REF!,#REF!,A1047415)&gt;0,SUMIFS(#REF!,#REF!,A1047415),"."))/VLOOKUP("USD",'[1]Exchange Rates'!B$1:C$1048576,2,0),"Error with coding"))),"")</f>
        <v/>
      </c>
      <c r="U1047415" s="43" t="s">
        <v>63</v>
      </c>
      <c r="V1047415" s="34" t="s">
        <v>593</v>
      </c>
      <c r="W1047415" s="34" t="s">
        <v>513</v>
      </c>
      <c r="X1047415" s="37" t="s">
        <v>62</v>
      </c>
      <c r="Y1047415" s="37" t="s">
        <v>62</v>
      </c>
      <c r="Z1047415" s="43" t="n">
        <v>0</v>
      </c>
      <c r="AA1047415" s="43" t="n">
        <v>0</v>
      </c>
      <c r="AB1047415" s="5" t="n">
        <f aca="false">IF(AND(D1047415="Humanitarian", AE1047415&lt;&gt;"."), 1, 0)</f>
        <v>0</v>
      </c>
      <c r="AC1047415" s="5" t="n">
        <f aca="false">IF(OR(M1047415="undisclosed", M1047415="."), 0, IF(M1047415=N1047415, 1, 0))</f>
        <v>0</v>
      </c>
      <c r="AD1047415" s="5" t="n">
        <v>0</v>
      </c>
      <c r="AE1047415" s="37" t="s">
        <v>62</v>
      </c>
      <c r="AF1047415" s="12" t="str">
        <f aca="false">""</f>
        <v/>
      </c>
      <c r="AG1047415" s="36" t="n">
        <v>0</v>
      </c>
      <c r="AH1047415" s="43" t="s">
        <v>66</v>
      </c>
      <c r="AI1047415" s="43" t="s">
        <v>67</v>
      </c>
      <c r="AJ1047415" s="36" t="n">
        <v>1</v>
      </c>
      <c r="AK1047415" s="43" t="n">
        <v>17</v>
      </c>
      <c r="AL1047415" s="36" t="n">
        <v>0</v>
      </c>
      <c r="AM1047415" s="36" t="n">
        <f aca="false">IF(OR(AN1047415="2022-2023",AN1047415=2022), 1, 0)</f>
        <v>1</v>
      </c>
      <c r="AN1047415" s="36" t="s">
        <v>68</v>
      </c>
      <c r="AO1047415" s="36" t="n">
        <f aca="false">VLOOKUP($I1047415,'[1]Price List, Weapons &amp; Items'!B$1:F$1048576,5,0)</f>
        <v>1</v>
      </c>
      <c r="AP1047415" s="36" t="n">
        <f aca="false">IF(AND(AO1047415=1,M1047415="undisclosed")=TRUE(),1,0)</f>
        <v>0</v>
      </c>
      <c r="AQ1047415" s="36" t="n">
        <f aca="false">IF(AND(AO1047415=1,N1047415="undisclosed")=TRUE(),1,0)</f>
        <v>1</v>
      </c>
      <c r="AR1047415" s="36" t="n">
        <f aca="false">IFERROR(IF(SEARCH("ammuni",I1047415,1)&gt;0,1,0),0)</f>
        <v>0</v>
      </c>
      <c r="AS1047415" s="5" t="str">
        <f aca="false">VLOOKUP($I1047415,'[1]Price List, Weapons &amp; Items'!B$1:L$1048576,COLUMN('[1]Price List, Weapons &amp; Items'!$J$11)-1,0)</f>
        <v>Government information</v>
      </c>
      <c r="AT1047415" s="5" t="str">
        <f aca="false">IF(I1047415=".",".",VLOOKUP($I1047415,'[1]Price List, Weapons &amp; Items'!B$1:J$1048576,3,0))</f>
        <v>155mm howitzer ammunition</v>
      </c>
      <c r="AU1047415" s="13" t="str">
        <f aca="true">IF(AG1047415=1,(OFFSET(I1047415,0,0,COUNTIF(#REF!,A1047415),1)),"")</f>
        <v/>
      </c>
      <c r="AV1047415" s="5" t="n">
        <f aca="false">VLOOKUP($I1047415,'[1]Price List, Weapons &amp; Items'!B$1:L$1048576,COLUMN('[1]Price List, Weapons &amp; Items'!$L$11)-1,0)</f>
        <v>0</v>
      </c>
      <c r="AW1047415" s="5" t="n">
        <f aca="false">IF(U1047415="Yes",1,0)</f>
        <v>1</v>
      </c>
      <c r="AX1047415" s="5" t="n">
        <f aca="false">IF(D1047415="Military",IF(OR(IFERROR(SEARCH("equipment",E1047415,1),0)&gt;0,IFERROR(SEARCH("weapons",E1047415,1),0)&gt;0),1,0),0)</f>
        <v>1</v>
      </c>
      <c r="AY1047415" s="5" t="str">
        <f aca="false">IFERROR(IF(VALUE(TEXT(C1047415,"mm"))=IF(AK1047415&gt;12,AK1047415-12,AK1047415),".",IF(TEXT(C1047415,"mm")="01",".",1)),"Value is not in date format")</f>
        <v>.</v>
      </c>
      <c r="AZ1047415" s="5" t="str">
        <f aca="false">IF(AND(A1047415=A1047414,C1047415=C1047414)=TRUE(),IF(F1047415=F1047414,".","1"),".")</f>
        <v>.</v>
      </c>
      <c r="BA1047415" s="5" t="str">
        <f aca="false">IF(AND(_xlfn.ISFORMULA(R1047415),_xlfn.ISFORMULA(S1047415),_xlfn.ISFORMULA(T1047415))=TRUE(),".",1)</f>
        <v>.</v>
      </c>
      <c r="BB1047415" s="5" t="str">
        <f aca="false">IF(T1047415&lt;&gt;".",IF(T1047415&gt;S1047415,1,"."),".")</f>
        <v>.</v>
      </c>
      <c r="BC1047415" s="5" t="n">
        <f aca="false">IFERROR(VLOOKUP(B1047415,'[1]Share, Heavy Weapons to Ukraine'!B$1:AA$1048576,COLUMN('[1]Share, Heavy Weapons to Ukraine'!C1047424)-1,0),0)</f>
        <v>1</v>
      </c>
      <c r="BD1047415" s="5" t="n">
        <f aca="false">VLOOKUP(Sheet1!B1047415,'[1]Country Summary (€)'!B$1:F$1048576,COLUMN('[1]Country Summary (€)'!C1047425)-1,FALSE())</f>
        <v>0</v>
      </c>
      <c r="BE1047415" s="5" t="str">
        <f aca="false">IF(AND(AG1047415=1,D1047415="Military",H1047415&lt;&gt;"Not given")=TRUE(),IF(SUMIFS(#REF!,#REF!,A1047415)&gt;0,ABS((SUMIFS(#REF!,#REF!,A1047415)/VLOOKUP("USD",'[1]Exchange Rates'!B$1:C$1048576,2,0)))/S1047415,"."),".")</f>
        <v>.</v>
      </c>
      <c r="BF1047415" s="1" t="str">
        <f aca="false">IF(AND(AG1047415=1,D1047415="Military",H1047415&lt;&gt;"Not given")=TRUE(),IF(SUMIFS(#REF!,#REF!,A1047415)&gt;0,IF((ABS((SUMIFS(#REF!,#REF!,A1047415)/VLOOKUP("USD",'[1]Exchange Rates'!B$1:C$1048576,2,0)))/S1047415)&gt;1,(SUMIFS(#REF!,#REF!,A1047415)-S1047415)/S1047415,(S1047415-SUMIFS(#REF!,#REF!,A1047415))/SUMIFS(#REF!,#REF!,A1047415)),"."),".")</f>
        <v>.</v>
      </c>
      <c r="BG1047415" s="37"/>
      <c r="BH1047415" s="37"/>
      <c r="BI1047415" s="37"/>
      <c r="BJ1047415" s="37"/>
      <c r="BK1047415" s="37"/>
      <c r="BL1047415" s="37"/>
      <c r="BM1047415" s="37"/>
      <c r="BN1047415" s="37"/>
      <c r="BO1047415" s="37"/>
      <c r="BP1047415" s="37"/>
      <c r="BQ1047415" s="37"/>
      <c r="BR1047415" s="37"/>
      <c r="BS1047415" s="37"/>
      <c r="BT1047415" s="37"/>
      <c r="BU1047415" s="37"/>
      <c r="BV1047415" s="37"/>
      <c r="BW1047415" s="37"/>
      <c r="BX1047415" s="37"/>
    </row>
    <row r="1047416" customFormat="false" ht="15.75" hidden="false" customHeight="true" outlineLevel="0" collapsed="false">
      <c r="A1047416" s="37" t="s">
        <v>554</v>
      </c>
      <c r="B1047416" s="37" t="s">
        <v>57</v>
      </c>
      <c r="C1047416" s="92" t="n">
        <v>45055</v>
      </c>
      <c r="D1047416" s="37" t="s">
        <v>105</v>
      </c>
      <c r="E1047416" s="37" t="s">
        <v>370</v>
      </c>
      <c r="F1047416" s="37" t="s">
        <v>591</v>
      </c>
      <c r="G1047416" s="5" t="s">
        <v>61</v>
      </c>
      <c r="H1047416" s="39" t="n">
        <v>1200000000</v>
      </c>
      <c r="I1047416" s="37" t="s">
        <v>417</v>
      </c>
      <c r="J1047416" s="7" t="str">
        <f aca="false">VLOOKUP($I1047416,'[1]Price List, Weapons &amp; Items'!B$1:C$1048576,2,0)</f>
        <v>Military equipment</v>
      </c>
      <c r="K1047416" s="7" t="str">
        <f aca="false">IF(I1047416=".",I1047416,VLOOKUP($I1047416,'[1]Price List, Weapons &amp; Items'!B$1:D$1048576,3,0))</f>
        <v>Military equipment</v>
      </c>
      <c r="L1047416" s="8" t="n">
        <f aca="false">VLOOKUP(I1047416,'[1]Price List, Weapons &amp; Items'!B$1:E$1048576,4,0)</f>
        <v>0</v>
      </c>
      <c r="M1047416" s="9" t="s">
        <v>166</v>
      </c>
      <c r="N1047416" s="9" t="s">
        <v>166</v>
      </c>
      <c r="O1047416" s="9" t="str">
        <f aca="false">VLOOKUP($I1047416,'[1]Price List, Weapons &amp; Items'!B$1:G$1048576,6,0)</f>
        <v>.</v>
      </c>
      <c r="P1047416" s="6" t="str">
        <f aca="false">IF(TYPE(M1047416)=1,IF(TYPE(O1047416)=1,M1047416*O1047416,"No price"),".")</f>
        <v>.</v>
      </c>
      <c r="Q1047416" s="6" t="str">
        <f aca="false">IF(TYPE(N1047416)=1,IF(TYPE(O1047416)=1,N1047416*O1047416,"No price"),".")</f>
        <v>.</v>
      </c>
      <c r="R1047416" s="6" t="str">
        <f aca="false">IF(AG1047416=1,IF(H1047416&lt;&gt;"Not given",H1047416,IF(TYPE(H1047416)=2,IF(SUMIFS(#REF!,#REF!,A1047416)&gt;0,SUMIFS(#REF!,#REF!,A1047416),"."),"Format error")),"")</f>
        <v/>
      </c>
      <c r="S1047416" s="6" t="str">
        <f aca="false">IF(AND(AG1047416=1,R1047416&lt;&gt;".")=TRUE(),R1047416/VLOOKUP(G1047416,'[1]Exchange Rates'!B$1:C$1048576,2,0),IF(R1047416=".",".",""))</f>
        <v/>
      </c>
      <c r="T1047416" s="6" t="str">
        <f aca="false">IF(AG1047416=1,IF(AI1047416="Value is not given at all",".",IF(AI1047416="Value is given by the source",S1047416,IF(AI1047416="Value is calculated with prices",(IF(SUMIFS(#REF!,#REF!,A1047416)&gt;0,SUMIFS(#REF!,#REF!,A1047416),"."))/VLOOKUP("USD",'[1]Exchange Rates'!B$1:C$1048576,2,0),"Error with coding"))),"")</f>
        <v/>
      </c>
      <c r="U1047416" s="43" t="s">
        <v>63</v>
      </c>
      <c r="V1047416" s="34" t="s">
        <v>593</v>
      </c>
      <c r="W1047416" s="34" t="s">
        <v>513</v>
      </c>
      <c r="X1047416" s="37" t="s">
        <v>62</v>
      </c>
      <c r="Y1047416" s="37" t="s">
        <v>62</v>
      </c>
      <c r="Z1047416" s="43" t="n">
        <v>0</v>
      </c>
      <c r="AA1047416" s="43" t="n">
        <v>0</v>
      </c>
      <c r="AB1047416" s="5" t="n">
        <f aca="false">IF(AND(D1047416="Humanitarian", AE1047416&lt;&gt;"."), 1, 0)</f>
        <v>0</v>
      </c>
      <c r="AC1047416" s="5" t="n">
        <f aca="false">IF(OR(M1047416="undisclosed", M1047416="."), 0, IF(M1047416=N1047416, 1, 0))</f>
        <v>0</v>
      </c>
      <c r="AD1047416" s="5" t="n">
        <v>0</v>
      </c>
      <c r="AE1047416" s="37" t="s">
        <v>62</v>
      </c>
      <c r="AF1047416" s="12" t="str">
        <f aca="false">""</f>
        <v/>
      </c>
      <c r="AG1047416" s="36" t="n">
        <v>0</v>
      </c>
      <c r="AH1047416" s="43" t="s">
        <v>66</v>
      </c>
      <c r="AI1047416" s="43" t="s">
        <v>67</v>
      </c>
      <c r="AJ1047416" s="36" t="n">
        <v>1</v>
      </c>
      <c r="AK1047416" s="43" t="n">
        <v>17</v>
      </c>
      <c r="AL1047416" s="36" t="n">
        <v>0</v>
      </c>
      <c r="AM1047416" s="36" t="n">
        <f aca="false">IF(OR(AN1047416="2022-2023",AN1047416=2022), 1, 0)</f>
        <v>1</v>
      </c>
      <c r="AN1047416" s="36" t="s">
        <v>68</v>
      </c>
      <c r="AO1047416" s="36" t="n">
        <f aca="false">VLOOKUP($I1047416,'[1]Price List, Weapons &amp; Items'!B$1:F$1048576,5,0)</f>
        <v>0</v>
      </c>
      <c r="AP1047416" s="36" t="n">
        <f aca="false">IF(AND(AO1047416=1,M1047416="undisclosed")=TRUE(),1,0)</f>
        <v>0</v>
      </c>
      <c r="AQ1047416" s="36" t="n">
        <f aca="false">IF(AND(AO1047416=1,N1047416="undisclosed")=TRUE(),1,0)</f>
        <v>0</v>
      </c>
      <c r="AR1047416" s="36" t="n">
        <f aca="false">IFERROR(IF(SEARCH("ammuni",I1047416,1)&gt;0,1,0),0)</f>
        <v>0</v>
      </c>
      <c r="AS1047416" s="5" t="str">
        <f aca="false">VLOOKUP($I1047416,'[1]Price List, Weapons &amp; Items'!B$1:L$1048576,COLUMN('[1]Price List, Weapons &amp; Items'!$J$11)-1,0)</f>
        <v>.</v>
      </c>
      <c r="AT1047416" s="5" t="str">
        <f aca="false">IF(I1047416=".",".",VLOOKUP($I1047416,'[1]Price List, Weapons &amp; Items'!B$1:J$1048576,3,0))</f>
        <v>Military equipment</v>
      </c>
      <c r="AU1047416" s="13" t="str">
        <f aca="true">IF(AG1047416=1,(OFFSET(I1047416,0,0,COUNTIF(#REF!,A1047416),1)),"")</f>
        <v/>
      </c>
      <c r="AV1047416" s="5" t="str">
        <f aca="false">VLOOKUP($I1047416,'[1]Price List, Weapons &amp; Items'!B$1:L$1048576,COLUMN('[1]Price List, Weapons &amp; Items'!$L$11)-1,0)</f>
        <v>no price, 0 count</v>
      </c>
      <c r="AW1047416" s="5" t="n">
        <f aca="false">IF(U1047416="Yes",1,0)</f>
        <v>1</v>
      </c>
      <c r="AX1047416" s="5" t="n">
        <f aca="false">IF(D1047416="Military",IF(OR(IFERROR(SEARCH("equipment",E1047416,1),0)&gt;0,IFERROR(SEARCH("weapons",E1047416,1),0)&gt;0),1,0),0)</f>
        <v>1</v>
      </c>
      <c r="AY1047416" s="5" t="str">
        <f aca="false">IFERROR(IF(VALUE(TEXT(C1047416,"mm"))=IF(AK1047416&gt;12,AK1047416-12,AK1047416),".",IF(TEXT(C1047416,"mm")="01",".",1)),"Value is not in date format")</f>
        <v>.</v>
      </c>
      <c r="AZ1047416" s="5" t="str">
        <f aca="false">IF(AND(A1047416=A1047415,C1047416=C1047415)=TRUE(),IF(F1047416=F1047415,".","1"),".")</f>
        <v>.</v>
      </c>
      <c r="BA1047416" s="5" t="str">
        <f aca="false">IF(AND(_xlfn.ISFORMULA(R1047416),_xlfn.ISFORMULA(S1047416),_xlfn.ISFORMULA(T1047416))=TRUE(),".",1)</f>
        <v>.</v>
      </c>
      <c r="BB1047416" s="5" t="str">
        <f aca="false">IF(T1047416&lt;&gt;".",IF(T1047416&gt;S1047416,1,"."),".")</f>
        <v>.</v>
      </c>
      <c r="BC1047416" s="5" t="n">
        <f aca="false">IFERROR(VLOOKUP(B1047416,'[1]Share, Heavy Weapons to Ukraine'!B$1:AA$1048576,COLUMN('[1]Share, Heavy Weapons to Ukraine'!C1047425)-1,0),0)</f>
        <v>1</v>
      </c>
      <c r="BD1047416" s="5" t="n">
        <f aca="false">VLOOKUP(Sheet1!B1047416,'[1]Country Summary (€)'!B$1:F$1048576,COLUMN('[1]Country Summary (€)'!C1047426)-1,FALSE())</f>
        <v>0</v>
      </c>
      <c r="BE1047416" s="5" t="str">
        <f aca="false">IF(AND(AG1047416=1,D1047416="Military",H1047416&lt;&gt;"Not given")=TRUE(),IF(SUMIFS(#REF!,#REF!,A1047416)&gt;0,ABS((SUMIFS(#REF!,#REF!,A1047416)/VLOOKUP("USD",'[1]Exchange Rates'!B$1:C$1048576,2,0)))/S1047416,"."),".")</f>
        <v>.</v>
      </c>
      <c r="BF1047416" s="1" t="str">
        <f aca="false">IF(AND(AG1047416=1,D1047416="Military",H1047416&lt;&gt;"Not given")=TRUE(),IF(SUMIFS(#REF!,#REF!,A1047416)&gt;0,IF((ABS((SUMIFS(#REF!,#REF!,A1047416)/VLOOKUP("USD",'[1]Exchange Rates'!B$1:C$1048576,2,0)))/S1047416)&gt;1,(SUMIFS(#REF!,#REF!,A1047416)-S1047416)/S1047416,(S1047416-SUMIFS(#REF!,#REF!,A1047416))/SUMIFS(#REF!,#REF!,A1047416)),"."),".")</f>
        <v>.</v>
      </c>
      <c r="BG1047416" s="37"/>
      <c r="BH1047416" s="37"/>
      <c r="BI1047416" s="37"/>
      <c r="BJ1047416" s="37"/>
      <c r="BK1047416" s="37"/>
      <c r="BL1047416" s="37"/>
      <c r="BM1047416" s="37"/>
      <c r="BN1047416" s="37"/>
      <c r="BO1047416" s="37"/>
      <c r="BP1047416" s="37"/>
      <c r="BQ1047416" s="37"/>
      <c r="BR1047416" s="37"/>
      <c r="BS1047416" s="37"/>
      <c r="BT1047416" s="37"/>
      <c r="BU1047416" s="37"/>
      <c r="BV1047416" s="37"/>
      <c r="BW1047416" s="37"/>
      <c r="BX1047416" s="37"/>
    </row>
    <row r="1047417" customFormat="false" ht="15.75" hidden="false" customHeight="true" outlineLevel="0" collapsed="false">
      <c r="A1047417" s="37" t="s">
        <v>554</v>
      </c>
      <c r="B1047417" s="37" t="s">
        <v>57</v>
      </c>
      <c r="C1047417" s="92" t="n">
        <v>45086</v>
      </c>
      <c r="D1047417" s="37" t="s">
        <v>105</v>
      </c>
      <c r="E1047417" s="37" t="s">
        <v>370</v>
      </c>
      <c r="F1047417" s="37" t="s">
        <v>578</v>
      </c>
      <c r="G1047417" s="5" t="s">
        <v>61</v>
      </c>
      <c r="H1047417" s="39" t="n">
        <v>2100000000</v>
      </c>
      <c r="I1047417" s="37" t="s">
        <v>476</v>
      </c>
      <c r="J1047417" s="7" t="str">
        <f aca="false">VLOOKUP($I1047417,'[1]Price List, Weapons &amp; Items'!B$1:C$1048576,2,0)</f>
        <v>Ammunition for heavy weapon</v>
      </c>
      <c r="K1047417" s="7" t="str">
        <f aca="false">IF(I1047417=".",I1047417,VLOOKUP($I1047417,'[1]Price List, Weapons &amp; Items'!B$1:D$1048576,3,0))</f>
        <v>Surface-to-air missile (SAM)</v>
      </c>
      <c r="M1047417" s="9" t="s">
        <v>166</v>
      </c>
      <c r="N1047417" s="9" t="s">
        <v>166</v>
      </c>
      <c r="O1047417" s="9" t="n">
        <f aca="false">VLOOKUP($I1047417,'[1]Price List, Weapons &amp; Items'!B$1:G$1048576,6,0)</f>
        <v>3000000</v>
      </c>
      <c r="P1047417" s="6" t="str">
        <f aca="false">IF(TYPE(M1047417)=1,IF(TYPE(O1047417)=1,M1047417*O1047417,"No price"),".")</f>
        <v>.</v>
      </c>
      <c r="Q1047417" s="6" t="str">
        <f aca="false">IF(TYPE(N1047417)=1,IF(TYPE(O1047417)=1,N1047417*O1047417,"No price"),".")</f>
        <v>.</v>
      </c>
      <c r="R1047417" s="6" t="str">
        <f aca="false">IF(AG1047417=1,IF(H1047417&lt;&gt;"Not given",H1047417,IF(TYPE(H1047417)=2,IF(SUMIFS(#REF!,#REF!,A1047417)&gt;0,SUMIFS(#REF!,#REF!,A1047417),"."),"Format error")),"")</f>
        <v/>
      </c>
      <c r="S1047417" s="6" t="str">
        <f aca="false">IF(AND(AG1047417=1,R1047417&lt;&gt;".")=TRUE(),R1047417/VLOOKUP(G1047417,'[1]Exchange Rates'!B$1:C$1048576,2,0),IF(R1047417=".",".",""))</f>
        <v/>
      </c>
      <c r="T1047417" s="6" t="str">
        <f aca="false">IF(AG1047417=1,IF(AI1047417="Value is not given at all",".",IF(AI1047417="Value is given by the source",S1047417,IF(AI1047417="Value is calculated with prices",(IF(SUMIFS(#REF!,#REF!,A1047417)&gt;0,SUMIFS(#REF!,#REF!,A1047417),"."))/VLOOKUP("USD",'[1]Exchange Rates'!B$1:C$1048576,2,0),"Error with coding"))),"")</f>
        <v/>
      </c>
      <c r="U1047417" s="43" t="s">
        <v>63</v>
      </c>
      <c r="V1047417" s="44" t="s">
        <v>595</v>
      </c>
      <c r="W1047417" s="44" t="s">
        <v>541</v>
      </c>
      <c r="X1047417" s="37" t="s">
        <v>62</v>
      </c>
      <c r="Y1047417" s="37" t="s">
        <v>62</v>
      </c>
      <c r="Z1047417" s="43" t="n">
        <v>0</v>
      </c>
      <c r="AA1047417" s="43" t="n">
        <v>1</v>
      </c>
      <c r="AB1047417" s="5" t="n">
        <f aca="false">IF(AND(D1047417="Humanitarian", AE1047417&lt;&gt;"."), 1, 0)</f>
        <v>0</v>
      </c>
      <c r="AC1047417" s="5" t="n">
        <f aca="false">IF(OR(M1047417="undisclosed", M1047417="."), 0, IF(M1047417=N1047417, 1, 0))</f>
        <v>0</v>
      </c>
      <c r="AD1047417" s="5" t="n">
        <v>0</v>
      </c>
      <c r="AE1047417" s="37" t="s">
        <v>62</v>
      </c>
      <c r="AG1047417" s="36" t="n">
        <v>0</v>
      </c>
      <c r="AH1047417" s="43" t="s">
        <v>66</v>
      </c>
      <c r="AI1047417" s="43" t="s">
        <v>67</v>
      </c>
      <c r="AJ1047417" s="36" t="n">
        <v>1</v>
      </c>
      <c r="AK1047417" s="43" t="n">
        <v>18</v>
      </c>
      <c r="AL1047417" s="36" t="n">
        <v>0</v>
      </c>
      <c r="AM1047417" s="36" t="n">
        <f aca="false">IF(OR(AN1047417="2022-2023",AN1047417=2022), 1, 0)</f>
        <v>1</v>
      </c>
      <c r="AN1047417" s="36" t="s">
        <v>68</v>
      </c>
      <c r="AO1047417" s="36" t="n">
        <f aca="false">VLOOKUP($I1047417,'[1]Price List, Weapons &amp; Items'!B$1:F$1048576,5,0)</f>
        <v>0</v>
      </c>
      <c r="AP1047417" s="36" t="n">
        <f aca="false">IF(AND(AO1047417=1,M1047417="undisclosed")=TRUE(),1,0)</f>
        <v>0</v>
      </c>
      <c r="AQ1047417" s="36" t="n">
        <f aca="false">IF(AND(AO1047417=1,N1047417="undisclosed")=TRUE(),1,0)</f>
        <v>0</v>
      </c>
      <c r="AR1047417" s="36" t="n">
        <f aca="false">IFERROR(IF(SEARCH("ammuni",I1047417,1)&gt;0,1,0),0)</f>
        <v>0</v>
      </c>
      <c r="AS1047417" s="5" t="str">
        <f aca="false">VLOOKUP($I1047417,'[1]Price List, Weapons &amp; Items'!B$1:L$1048576,COLUMN('[1]Price List, Weapons &amp; Items'!$J$11)-1,0)</f>
        <v>Media reports (incl. social media)</v>
      </c>
      <c r="AT1047417" s="5" t="str">
        <f aca="false">IF(I1047417=".",".",VLOOKUP($I1047417,'[1]Price List, Weapons &amp; Items'!B$1:J$1048576,3,0))</f>
        <v>Surface-to-air missile (SAM)</v>
      </c>
      <c r="AU1047417" s="13" t="str">
        <f aca="true">IF(AG1047417=1,(OFFSET(I1047417,0,0,COUNTIF(#REF!,A1047417),1)),"")</f>
        <v/>
      </c>
      <c r="AV1047417" s="5" t="str">
        <f aca="false">VLOOKUP($I1047417,'[1]Price List, Weapons &amp; Items'!B$1:L$1048576,COLUMN('[1]Price List, Weapons &amp; Items'!$L$11)-1,0)</f>
        <v>no price, 0 count</v>
      </c>
      <c r="AW1047417" s="5" t="n">
        <f aca="false">IF(U1047417="Yes",1,0)</f>
        <v>1</v>
      </c>
      <c r="AX1047417" s="5" t="n">
        <f aca="false">IF(D1047417="Military",IF(OR(IFERROR(SEARCH("equipment",E1047417,1),0)&gt;0,IFERROR(SEARCH("weapons",E1047417,1),0)&gt;0),1,0),0)</f>
        <v>1</v>
      </c>
      <c r="AY1047417" s="5" t="str">
        <f aca="false">IFERROR(IF(VALUE(TEXT(C1047417,"mm"))=IF(AK1047417&gt;12,AK1047417-12,AK1047417),".",IF(TEXT(C1047417,"mm")="01",".",1)),"Value is not in date format")</f>
        <v>.</v>
      </c>
      <c r="AZ1047417" s="5" t="str">
        <f aca="false">IF(AND(A1047417=A1047416,C1047417=C1047416)=TRUE(),IF(F1047417=F1047416,".","1"),".")</f>
        <v>.</v>
      </c>
      <c r="BA1047417" s="5" t="str">
        <f aca="false">IF(AND(_xlfn.ISFORMULA(R1047417),_xlfn.ISFORMULA(S1047417),_xlfn.ISFORMULA(T1047417))=TRUE(),".",1)</f>
        <v>.</v>
      </c>
      <c r="BB1047417" s="5" t="str">
        <f aca="false">IF(T1047417&lt;&gt;".",IF(T1047417&gt;S1047417,1,"."),".")</f>
        <v>.</v>
      </c>
      <c r="BC1047417" s="5" t="n">
        <f aca="false">IFERROR(VLOOKUP(B1047417,'[1]Share, Heavy Weapons to Ukraine'!B$1:AA$1048576,COLUMN('[1]Share, Heavy Weapons to Ukraine'!C1047426)-1,0),0)</f>
        <v>1</v>
      </c>
      <c r="BD1047417" s="5" t="n">
        <f aca="false">VLOOKUP(Sheet1!B1047417,'[1]Country Summary (€)'!B$1:F$1048576,COLUMN('[1]Country Summary (€)'!C1047427)-1,FALSE())</f>
        <v>0</v>
      </c>
      <c r="BE1047417" s="5" t="str">
        <f aca="false">IF(AND(AG1047417=1,D1047417="Military",H1047417&lt;&gt;"Not given")=TRUE(),IF(SUMIFS(#REF!,#REF!,A1047417)&gt;0,ABS((SUMIFS(#REF!,#REF!,A1047417)/VLOOKUP("USD",'[1]Exchange Rates'!B$1:C$1048576,2,0)))/S1047417,"."),".")</f>
        <v>.</v>
      </c>
      <c r="BF1047417" s="1" t="str">
        <f aca="false">IF(AND(AG1047417=1,D1047417="Military",H1047417&lt;&gt;"Not given")=TRUE(),IF(SUMIFS(#REF!,#REF!,A1047417)&gt;0,IF((ABS((SUMIFS(#REF!,#REF!,A1047417)/VLOOKUP("USD",'[1]Exchange Rates'!B$1:C$1048576,2,0)))/S1047417)&gt;1,(SUMIFS(#REF!,#REF!,A1047417)-S1047417)/S1047417,(S1047417-SUMIFS(#REF!,#REF!,A1047417))/SUMIFS(#REF!,#REF!,A1047417)),"."),".")</f>
        <v>.</v>
      </c>
      <c r="BG1047417" s="37"/>
      <c r="BH1047417" s="37"/>
      <c r="BI1047417" s="37"/>
      <c r="BJ1047417" s="37"/>
      <c r="BK1047417" s="37"/>
      <c r="BL1047417" s="37"/>
      <c r="BM1047417" s="37"/>
      <c r="BN1047417" s="37"/>
      <c r="BO1047417" s="37"/>
      <c r="BP1047417" s="37"/>
      <c r="BQ1047417" s="37"/>
      <c r="BR1047417" s="37"/>
      <c r="BS1047417" s="37"/>
      <c r="BT1047417" s="37"/>
      <c r="BU1047417" s="37"/>
      <c r="BV1047417" s="37"/>
      <c r="BW1047417" s="37"/>
      <c r="BX1047417" s="37"/>
    </row>
    <row r="1047418" customFormat="false" ht="15.75" hidden="false" customHeight="true" outlineLevel="0" collapsed="false">
      <c r="A1047418" s="37" t="s">
        <v>554</v>
      </c>
      <c r="B1047418" s="37" t="s">
        <v>57</v>
      </c>
      <c r="C1047418" s="92" t="n">
        <v>45086</v>
      </c>
      <c r="D1047418" s="37" t="s">
        <v>105</v>
      </c>
      <c r="E1047418" s="37" t="s">
        <v>370</v>
      </c>
      <c r="F1047418" s="37" t="s">
        <v>578</v>
      </c>
      <c r="G1047418" s="5" t="s">
        <v>61</v>
      </c>
      <c r="H1047418" s="39" t="n">
        <v>2100000000</v>
      </c>
      <c r="I1047418" s="37" t="s">
        <v>563</v>
      </c>
      <c r="J1047418" s="7" t="str">
        <f aca="false">VLOOKUP($I1047418,'[1]Price List, Weapons &amp; Items'!B$1:C$1048576,2,0)</f>
        <v>Heavy weapon</v>
      </c>
      <c r="K1047418" s="7" t="str">
        <f aca="false">IF(I1047418=".",I1047418,VLOOKUP($I1047418,'[1]Price List, Weapons &amp; Items'!B$1:D$1048576,3,0))</f>
        <v>Anti-aircraft surface-to-air missile (SAM) system (medium-range)</v>
      </c>
      <c r="M1047418" s="9" t="s">
        <v>166</v>
      </c>
      <c r="N1047418" s="9" t="s">
        <v>166</v>
      </c>
      <c r="O1047418" s="9" t="n">
        <f aca="false">VLOOKUP($I1047418,'[1]Price List, Weapons &amp; Items'!B$1:G$1048576,6,0)</f>
        <v>325604.282933703</v>
      </c>
      <c r="P1047418" s="6" t="str">
        <f aca="false">IF(TYPE(M1047418)=1,IF(TYPE(O1047418)=1,M1047418*O1047418,"No price"),".")</f>
        <v>.</v>
      </c>
      <c r="Q1047418" s="6" t="str">
        <f aca="false">IF(TYPE(N1047418)=1,IF(TYPE(O1047418)=1,N1047418*O1047418,"No price"),".")</f>
        <v>.</v>
      </c>
      <c r="R1047418" s="6" t="str">
        <f aca="false">IF(AG1047418=1,IF(H1047418&lt;&gt;"Not given",H1047418,IF(TYPE(H1047418)=2,IF(SUMIFS(#REF!,#REF!,A1047418)&gt;0,SUMIFS(#REF!,#REF!,A1047418),"."),"Format error")),"")</f>
        <v/>
      </c>
      <c r="S1047418" s="6" t="str">
        <f aca="false">IF(AND(AG1047418=1,R1047418&lt;&gt;".")=TRUE(),R1047418/VLOOKUP(G1047418,'[1]Exchange Rates'!B$1:C$1048576,2,0),IF(R1047418=".",".",""))</f>
        <v/>
      </c>
      <c r="T1047418" s="6" t="str">
        <f aca="false">IF(AG1047418=1,IF(AI1047418="Value is not given at all",".",IF(AI1047418="Value is given by the source",S1047418,IF(AI1047418="Value is calculated with prices",(IF(SUMIFS(#REF!,#REF!,A1047418)&gt;0,SUMIFS(#REF!,#REF!,A1047418),"."))/VLOOKUP("USD",'[1]Exchange Rates'!B$1:C$1048576,2,0),"Error with coding"))),"")</f>
        <v/>
      </c>
      <c r="U1047418" s="43" t="s">
        <v>63</v>
      </c>
      <c r="V1047418" s="44" t="s">
        <v>595</v>
      </c>
      <c r="W1047418" s="44" t="s">
        <v>541</v>
      </c>
      <c r="X1047418" s="37" t="s">
        <v>62</v>
      </c>
      <c r="Y1047418" s="37" t="s">
        <v>62</v>
      </c>
      <c r="Z1047418" s="43" t="n">
        <v>0</v>
      </c>
      <c r="AA1047418" s="43" t="n">
        <v>1</v>
      </c>
      <c r="AB1047418" s="5" t="n">
        <f aca="false">IF(AND(D1047418="Humanitarian", AE1047418&lt;&gt;"."), 1, 0)</f>
        <v>0</v>
      </c>
      <c r="AC1047418" s="5" t="n">
        <f aca="false">IF(OR(M1047418="undisclosed", M1047418="."), 0, IF(M1047418=N1047418, 1, 0))</f>
        <v>0</v>
      </c>
      <c r="AD1047418" s="5" t="n">
        <v>0</v>
      </c>
      <c r="AE1047418" s="37" t="s">
        <v>62</v>
      </c>
      <c r="AG1047418" s="36" t="n">
        <v>0</v>
      </c>
      <c r="AH1047418" s="43" t="s">
        <v>66</v>
      </c>
      <c r="AI1047418" s="43" t="s">
        <v>67</v>
      </c>
      <c r="AJ1047418" s="36" t="n">
        <v>1</v>
      </c>
      <c r="AK1047418" s="43" t="n">
        <v>18</v>
      </c>
      <c r="AL1047418" s="36" t="n">
        <v>0</v>
      </c>
      <c r="AM1047418" s="36" t="n">
        <f aca="false">IF(OR(AN1047418="2022-2023",AN1047418=2022), 1, 0)</f>
        <v>1</v>
      </c>
      <c r="AN1047418" s="36" t="s">
        <v>68</v>
      </c>
      <c r="AO1047418" s="36" t="n">
        <f aca="false">VLOOKUP($I1047418,'[1]Price List, Weapons &amp; Items'!B$1:F$1048576,5,0)</f>
        <v>0</v>
      </c>
      <c r="AP1047418" s="36" t="n">
        <f aca="false">IF(AND(AO1047418=1,M1047418="undisclosed")=TRUE(),1,0)</f>
        <v>0</v>
      </c>
      <c r="AQ1047418" s="36" t="n">
        <f aca="false">IF(AND(AO1047418=1,N1047418="undisclosed")=TRUE(),1,0)</f>
        <v>0</v>
      </c>
      <c r="AR1047418" s="36" t="n">
        <f aca="false">IFERROR(IF(SEARCH("ammuni",I1047418,1)&gt;0,1,0),0)</f>
        <v>0</v>
      </c>
      <c r="AS1047418" s="5" t="str">
        <f aca="false">VLOOKUP($I1047418,'[1]Price List, Weapons &amp; Items'!B$1:L$1048576,COLUMN('[1]Price List, Weapons &amp; Items'!$J$11)-1,0)</f>
        <v>Contracts</v>
      </c>
      <c r="AT1047418" s="5" t="str">
        <f aca="false">IF(I1047418=".",".",VLOOKUP($I1047418,'[1]Price List, Weapons &amp; Items'!B$1:J$1048576,3,0))</f>
        <v>Anti-aircraft surface-to-air missile (SAM) system (medium-range)</v>
      </c>
      <c r="AU1047418" s="13" t="str">
        <f aca="true">IF(AG1047418=1,(OFFSET(I1047418,0,0,COUNTIF(#REF!,A1047418),1)),"")</f>
        <v/>
      </c>
      <c r="AV1047418" s="5" t="n">
        <f aca="false">VLOOKUP($I1047418,'[1]Price List, Weapons &amp; Items'!B$1:L$1048576,COLUMN('[1]Price List, Weapons &amp; Items'!$L$11)-1,0)</f>
        <v>0</v>
      </c>
      <c r="AW1047418" s="5" t="n">
        <f aca="false">IF(U1047418="Yes",1,0)</f>
        <v>1</v>
      </c>
      <c r="AX1047418" s="5" t="n">
        <f aca="false">IF(D1047418="Military",IF(OR(IFERROR(SEARCH("equipment",E1047418,1),0)&gt;0,IFERROR(SEARCH("weapons",E1047418,1),0)&gt;0),1,0),0)</f>
        <v>1</v>
      </c>
      <c r="AY1047418" s="5" t="str">
        <f aca="false">IFERROR(IF(VALUE(TEXT(C1047418,"mm"))=IF(AK1047418&gt;12,AK1047418-12,AK1047418),".",IF(TEXT(C1047418,"mm")="01",".",1)),"Value is not in date format")</f>
        <v>.</v>
      </c>
      <c r="AZ1047418" s="5" t="str">
        <f aca="false">IF(AND(A1047418=A1047417,C1047418=C1047417)=TRUE(),IF(F1047418=F1047417,".","1"),".")</f>
        <v>.</v>
      </c>
      <c r="BA1047418" s="5" t="str">
        <f aca="false">IF(AND(_xlfn.ISFORMULA(R1047418),_xlfn.ISFORMULA(S1047418),_xlfn.ISFORMULA(T1047418))=TRUE(),".",1)</f>
        <v>.</v>
      </c>
      <c r="BB1047418" s="5" t="str">
        <f aca="false">IF(T1047418&lt;&gt;".",IF(T1047418&gt;S1047418,1,"."),".")</f>
        <v>.</v>
      </c>
      <c r="BC1047418" s="5" t="n">
        <f aca="false">IFERROR(VLOOKUP(B1047418,'[1]Share, Heavy Weapons to Ukraine'!B$1:AA$1048576,COLUMN('[1]Share, Heavy Weapons to Ukraine'!C1047427)-1,0),0)</f>
        <v>1</v>
      </c>
      <c r="BD1047418" s="5" t="n">
        <f aca="false">VLOOKUP(Sheet1!B1047418,'[1]Country Summary (€)'!B$1:F$1048576,COLUMN('[1]Country Summary (€)'!C1047428)-1,FALSE())</f>
        <v>0</v>
      </c>
      <c r="BE1047418" s="5" t="str">
        <f aca="false">IF(AND(AG1047418=1,D1047418="Military",H1047418&lt;&gt;"Not given")=TRUE(),IF(SUMIFS(#REF!,#REF!,A1047418)&gt;0,ABS((SUMIFS(#REF!,#REF!,A1047418)/VLOOKUP("USD",'[1]Exchange Rates'!B$1:C$1048576,2,0)))/S1047418,"."),".")</f>
        <v>.</v>
      </c>
      <c r="BF1047418" s="1" t="str">
        <f aca="false">IF(AND(AG1047418=1,D1047418="Military",H1047418&lt;&gt;"Not given")=TRUE(),IF(SUMIFS(#REF!,#REF!,A1047418)&gt;0,IF((ABS((SUMIFS(#REF!,#REF!,A1047418)/VLOOKUP("USD",'[1]Exchange Rates'!B$1:C$1048576,2,0)))/S1047418)&gt;1,(SUMIFS(#REF!,#REF!,A1047418)-S1047418)/S1047418,(S1047418-SUMIFS(#REF!,#REF!,A1047418))/SUMIFS(#REF!,#REF!,A1047418)),"."),".")</f>
        <v>.</v>
      </c>
      <c r="BG1047418" s="37"/>
      <c r="BH1047418" s="37"/>
      <c r="BI1047418" s="37"/>
      <c r="BJ1047418" s="37"/>
      <c r="BK1047418" s="37"/>
      <c r="BL1047418" s="37"/>
      <c r="BM1047418" s="37"/>
      <c r="BN1047418" s="37"/>
      <c r="BO1047418" s="37"/>
      <c r="BP1047418" s="37"/>
      <c r="BQ1047418" s="37"/>
      <c r="BR1047418" s="37"/>
      <c r="BS1047418" s="37"/>
      <c r="BT1047418" s="37"/>
      <c r="BU1047418" s="37"/>
      <c r="BV1047418" s="37"/>
      <c r="BW1047418" s="37"/>
      <c r="BX1047418" s="37"/>
    </row>
    <row r="1047419" customFormat="false" ht="15.75" hidden="false" customHeight="true" outlineLevel="0" collapsed="false">
      <c r="A1047419" s="37" t="s">
        <v>554</v>
      </c>
      <c r="B1047419" s="37" t="s">
        <v>57</v>
      </c>
      <c r="C1047419" s="92" t="n">
        <v>45086</v>
      </c>
      <c r="D1047419" s="37" t="s">
        <v>105</v>
      </c>
      <c r="E1047419" s="37" t="s">
        <v>370</v>
      </c>
      <c r="F1047419" s="37" t="s">
        <v>578</v>
      </c>
      <c r="G1047419" s="5" t="s">
        <v>61</v>
      </c>
      <c r="H1047419" s="39" t="n">
        <v>2100000000</v>
      </c>
      <c r="I1047419" s="37" t="s">
        <v>596</v>
      </c>
      <c r="J1047419" s="7" t="str">
        <f aca="false">VLOOKUP($I1047419,'[1]Price List, Weapons &amp; Items'!B$1:C$1048576,2,0)</f>
        <v>Ammunition for heavy weapon</v>
      </c>
      <c r="K1047419" s="7" t="str">
        <f aca="false">IF(I1047419=".",I1047419,VLOOKUP($I1047419,'[1]Price List, Weapons &amp; Items'!B$1:D$1048576,3,0))</f>
        <v>Surface-to-air missile (SAM)</v>
      </c>
      <c r="M1047419" s="9" t="s">
        <v>166</v>
      </c>
      <c r="N1047419" s="9" t="s">
        <v>166</v>
      </c>
      <c r="O1047419" s="9" t="n">
        <f aca="false">VLOOKUP($I1047419,'[1]Price List, Weapons &amp; Items'!B$1:G$1048576,6,0)</f>
        <v>97800</v>
      </c>
      <c r="P1047419" s="6" t="str">
        <f aca="false">IF(TYPE(M1047419)=1,IF(TYPE(O1047419)=1,M1047419*O1047419,"No price"),".")</f>
        <v>.</v>
      </c>
      <c r="Q1047419" s="6" t="str">
        <f aca="false">IF(TYPE(N1047419)=1,IF(TYPE(O1047419)=1,N1047419*O1047419,"No price"),".")</f>
        <v>.</v>
      </c>
      <c r="R1047419" s="6" t="str">
        <f aca="false">IF(AG1047419=1,IF(H1047419&lt;&gt;"Not given",H1047419,IF(TYPE(H1047419)=2,IF(SUMIFS(#REF!,#REF!,A1047419)&gt;0,SUMIFS(#REF!,#REF!,A1047419),"."),"Format error")),"")</f>
        <v/>
      </c>
      <c r="S1047419" s="6" t="str">
        <f aca="false">IF(AND(AG1047419=1,R1047419&lt;&gt;".")=TRUE(),R1047419/VLOOKUP(G1047419,'[1]Exchange Rates'!B$1:C$1048576,2,0),IF(R1047419=".",".",""))</f>
        <v/>
      </c>
      <c r="T1047419" s="6" t="str">
        <f aca="false">IF(AG1047419=1,IF(AI1047419="Value is not given at all",".",IF(AI1047419="Value is given by the source",S1047419,IF(AI1047419="Value is calculated with prices",(IF(SUMIFS(#REF!,#REF!,A1047419)&gt;0,SUMIFS(#REF!,#REF!,A1047419),"."))/VLOOKUP("USD",'[1]Exchange Rates'!B$1:C$1048576,2,0),"Error with coding"))),"")</f>
        <v/>
      </c>
      <c r="U1047419" s="43" t="s">
        <v>63</v>
      </c>
      <c r="V1047419" s="44" t="s">
        <v>595</v>
      </c>
      <c r="W1047419" s="44" t="s">
        <v>541</v>
      </c>
      <c r="X1047419" s="37" t="s">
        <v>62</v>
      </c>
      <c r="Y1047419" s="37" t="s">
        <v>62</v>
      </c>
      <c r="Z1047419" s="43" t="n">
        <v>0</v>
      </c>
      <c r="AA1047419" s="43" t="n">
        <v>1</v>
      </c>
      <c r="AB1047419" s="5" t="n">
        <f aca="false">IF(AND(D1047419="Humanitarian", AE1047419&lt;&gt;"."), 1, 0)</f>
        <v>0</v>
      </c>
      <c r="AC1047419" s="5" t="n">
        <f aca="false">IF(OR(M1047419="undisclosed", M1047419="."), 0, IF(M1047419=N1047419, 1, 0))</f>
        <v>0</v>
      </c>
      <c r="AD1047419" s="5" t="n">
        <v>0</v>
      </c>
      <c r="AE1047419" s="37" t="s">
        <v>62</v>
      </c>
      <c r="AG1047419" s="36" t="n">
        <v>0</v>
      </c>
      <c r="AH1047419" s="43" t="s">
        <v>66</v>
      </c>
      <c r="AI1047419" s="43" t="s">
        <v>67</v>
      </c>
      <c r="AJ1047419" s="36" t="n">
        <v>1</v>
      </c>
      <c r="AK1047419" s="43" t="n">
        <v>18</v>
      </c>
      <c r="AL1047419" s="36" t="n">
        <v>0</v>
      </c>
      <c r="AM1047419" s="36" t="n">
        <f aca="false">IF(OR(AN1047419="2022-2023",AN1047419=2022), 1, 0)</f>
        <v>1</v>
      </c>
      <c r="AN1047419" s="36" t="s">
        <v>68</v>
      </c>
      <c r="AO1047419" s="36" t="n">
        <f aca="false">VLOOKUP($I1047419,'[1]Price List, Weapons &amp; Items'!B$1:F$1048576,5,0)</f>
        <v>0</v>
      </c>
      <c r="AP1047419" s="36" t="n">
        <f aca="false">IF(AND(AO1047419=1,M1047419="undisclosed")=TRUE(),1,0)</f>
        <v>0</v>
      </c>
      <c r="AQ1047419" s="36" t="n">
        <f aca="false">IF(AND(AO1047419=1,N1047419="undisclosed")=TRUE(),1,0)</f>
        <v>0</v>
      </c>
      <c r="AR1047419" s="36" t="n">
        <f aca="false">IFERROR(IF(SEARCH("ammuni",I1047419,1)&gt;0,1,0),0)</f>
        <v>0</v>
      </c>
      <c r="AS1047419" s="5" t="str">
        <f aca="false">VLOOKUP($I1047419,'[1]Price List, Weapons &amp; Items'!B$1:L$1048576,COLUMN('[1]Price List, Weapons &amp; Items'!$J$11)-1,0)</f>
        <v>Government information</v>
      </c>
      <c r="AT1047419" s="5" t="str">
        <f aca="false">IF(I1047419=".",".",VLOOKUP($I1047419,'[1]Price List, Weapons &amp; Items'!B$1:J$1048576,3,0))</f>
        <v>Surface-to-air missile (SAM)</v>
      </c>
      <c r="AU1047419" s="13" t="str">
        <f aca="true">IF(AG1047419=1,(OFFSET(I1047419,0,0,COUNTIF(#REF!,A1047419),1)),"")</f>
        <v/>
      </c>
      <c r="AV1047419" s="5" t="str">
        <f aca="false">VLOOKUP($I1047419,'[1]Price List, Weapons &amp; Items'!B$1:L$1048576,COLUMN('[1]Price List, Weapons &amp; Items'!$L$11)-1,0)</f>
        <v>no price, 0 count</v>
      </c>
      <c r="AW1047419" s="5" t="n">
        <f aca="false">IF(U1047419="Yes",1,0)</f>
        <v>1</v>
      </c>
      <c r="AX1047419" s="5" t="n">
        <f aca="false">IF(D1047419="Military",IF(OR(IFERROR(SEARCH("equipment",E1047419,1),0)&gt;0,IFERROR(SEARCH("weapons",E1047419,1),0)&gt;0),1,0),0)</f>
        <v>1</v>
      </c>
      <c r="AY1047419" s="5" t="str">
        <f aca="false">IFERROR(IF(VALUE(TEXT(C1047419,"mm"))=IF(AK1047419&gt;12,AK1047419-12,AK1047419),".",IF(TEXT(C1047419,"mm")="01",".",1)),"Value is not in date format")</f>
        <v>.</v>
      </c>
      <c r="AZ1047419" s="5" t="str">
        <f aca="false">IF(AND(A1047419=A1047418,C1047419=C1047418)=TRUE(),IF(F1047419=F1047418,".","1"),".")</f>
        <v>.</v>
      </c>
      <c r="BA1047419" s="5" t="str">
        <f aca="false">IF(AND(_xlfn.ISFORMULA(R1047419),_xlfn.ISFORMULA(S1047419),_xlfn.ISFORMULA(T1047419))=TRUE(),".",1)</f>
        <v>.</v>
      </c>
      <c r="BB1047419" s="5" t="str">
        <f aca="false">IF(T1047419&lt;&gt;".",IF(T1047419&gt;S1047419,1,"."),".")</f>
        <v>.</v>
      </c>
      <c r="BC1047419" s="5" t="n">
        <f aca="false">IFERROR(VLOOKUP(B1047419,'[1]Share, Heavy Weapons to Ukraine'!B$1:AA$1048576,COLUMN('[1]Share, Heavy Weapons to Ukraine'!C1047428)-1,0),0)</f>
        <v>1</v>
      </c>
      <c r="BD1047419" s="5" t="n">
        <f aca="false">VLOOKUP(Sheet1!B1047419,'[1]Country Summary (€)'!B$1:F$1048576,COLUMN('[1]Country Summary (€)'!C1047429)-1,FALSE())</f>
        <v>0</v>
      </c>
      <c r="BE1047419" s="5" t="str">
        <f aca="false">IF(AND(AG1047419=1,D1047419="Military",H1047419&lt;&gt;"Not given")=TRUE(),IF(SUMIFS(#REF!,#REF!,A1047419)&gt;0,ABS((SUMIFS(#REF!,#REF!,A1047419)/VLOOKUP("USD",'[1]Exchange Rates'!B$1:C$1048576,2,0)))/S1047419,"."),".")</f>
        <v>.</v>
      </c>
      <c r="BF1047419" s="1" t="str">
        <f aca="false">IF(AND(AG1047419=1,D1047419="Military",H1047419&lt;&gt;"Not given")=TRUE(),IF(SUMIFS(#REF!,#REF!,A1047419)&gt;0,IF((ABS((SUMIFS(#REF!,#REF!,A1047419)/VLOOKUP("USD",'[1]Exchange Rates'!B$1:C$1048576,2,0)))/S1047419)&gt;1,(SUMIFS(#REF!,#REF!,A1047419)-S1047419)/S1047419,(S1047419-SUMIFS(#REF!,#REF!,A1047419))/SUMIFS(#REF!,#REF!,A1047419)),"."),".")</f>
        <v>.</v>
      </c>
      <c r="BG1047419" s="37"/>
      <c r="BH1047419" s="37"/>
      <c r="BI1047419" s="37"/>
      <c r="BJ1047419" s="37"/>
      <c r="BK1047419" s="37"/>
      <c r="BL1047419" s="37"/>
      <c r="BM1047419" s="37"/>
      <c r="BN1047419" s="37"/>
      <c r="BO1047419" s="37"/>
      <c r="BP1047419" s="37"/>
      <c r="BQ1047419" s="37"/>
      <c r="BR1047419" s="37"/>
      <c r="BS1047419" s="37"/>
      <c r="BT1047419" s="37"/>
      <c r="BU1047419" s="37"/>
      <c r="BV1047419" s="37"/>
      <c r="BW1047419" s="37"/>
      <c r="BX1047419" s="37"/>
    </row>
    <row r="1047420" customFormat="false" ht="15.75" hidden="false" customHeight="true" outlineLevel="0" collapsed="false">
      <c r="A1047420" s="37" t="s">
        <v>554</v>
      </c>
      <c r="B1047420" s="37" t="s">
        <v>57</v>
      </c>
      <c r="C1047420" s="92" t="n">
        <v>45086</v>
      </c>
      <c r="D1047420" s="37" t="s">
        <v>105</v>
      </c>
      <c r="E1047420" s="37" t="s">
        <v>370</v>
      </c>
      <c r="F1047420" s="37" t="s">
        <v>578</v>
      </c>
      <c r="G1047420" s="5" t="s">
        <v>61</v>
      </c>
      <c r="H1047420" s="39" t="n">
        <v>2100000000</v>
      </c>
      <c r="I1047420" s="37" t="s">
        <v>239</v>
      </c>
      <c r="J1047420" s="7" t="str">
        <f aca="false">VLOOKUP($I1047420,'[1]Price List, Weapons &amp; Items'!B$1:C$1048576,2,0)</f>
        <v>Ammunition for heavy weapon</v>
      </c>
      <c r="K1047420" s="7" t="str">
        <f aca="false">IF(I1047420=".",I1047420,VLOOKUP($I1047420,'[1]Price List, Weapons &amp; Items'!B$1:D$1048576,3,0))</f>
        <v>105mm howitzer ammunition</v>
      </c>
      <c r="M1047420" s="9" t="n">
        <v>22000</v>
      </c>
      <c r="N1047420" s="9" t="s">
        <v>166</v>
      </c>
      <c r="O1047420" s="9" t="n">
        <f aca="false">VLOOKUP($I1047420,'[1]Price List, Weapons &amp; Items'!B$1:G$1048576,6,0)</f>
        <v>400</v>
      </c>
      <c r="P1047420" s="6" t="str">
        <f aca="false">IF(TYPE(M1047420)=1,IF(TYPE(O1047420)=1,M1047420*O1047420,"No price"),".")</f>
        <v>No price</v>
      </c>
      <c r="Q1047420" s="6" t="str">
        <f aca="false">IF(TYPE(N1047420)=1,IF(TYPE(O1047420)=1,N1047420*O1047420,"No price"),".")</f>
        <v>.</v>
      </c>
      <c r="R1047420" s="6" t="str">
        <f aca="false">IF(AG1047420=1,IF(H1047420&lt;&gt;"Not given",H1047420,IF(TYPE(H1047420)=2,IF(SUMIFS(#REF!,#REF!,A1047420)&gt;0,SUMIFS(#REF!,#REF!,A1047420),"."),"Format error")),"")</f>
        <v/>
      </c>
      <c r="S1047420" s="6" t="str">
        <f aca="false">IF(AND(AG1047420=1,R1047420&lt;&gt;".")=TRUE(),R1047420/VLOOKUP(G1047420,'[1]Exchange Rates'!B$1:C$1048576,2,0),IF(R1047420=".",".",""))</f>
        <v/>
      </c>
      <c r="T1047420" s="6" t="str">
        <f aca="false">IF(AG1047420=1,IF(AI1047420="Value is not given at all",".",IF(AI1047420="Value is given by the source",S1047420,IF(AI1047420="Value is calculated with prices",(IF(SUMIFS(#REF!,#REF!,A1047420)&gt;0,SUMIFS(#REF!,#REF!,A1047420),"."))/VLOOKUP("USD",'[1]Exchange Rates'!B$1:C$1048576,2,0),"Error with coding"))),"")</f>
        <v/>
      </c>
      <c r="U1047420" s="43" t="s">
        <v>63</v>
      </c>
      <c r="V1047420" s="44" t="s">
        <v>595</v>
      </c>
      <c r="W1047420" s="44" t="s">
        <v>541</v>
      </c>
      <c r="X1047420" s="37" t="s">
        <v>62</v>
      </c>
      <c r="Y1047420" s="37" t="s">
        <v>62</v>
      </c>
      <c r="Z1047420" s="43" t="n">
        <v>0</v>
      </c>
      <c r="AA1047420" s="43" t="n">
        <v>1</v>
      </c>
      <c r="AB1047420" s="5" t="n">
        <f aca="false">IF(AND(D1047420="Humanitarian", AE1047420&lt;&gt;"."), 1, 0)</f>
        <v>0</v>
      </c>
      <c r="AC1047420" s="5" t="n">
        <f aca="false">IF(OR(M1047420="undisclosed", M1047420="."), 0, IF(M1047420=N1047420, 1, 0))</f>
        <v>0</v>
      </c>
      <c r="AD1047420" s="5" t="n">
        <v>0</v>
      </c>
      <c r="AE1047420" s="37" t="s">
        <v>62</v>
      </c>
      <c r="AG1047420" s="36" t="n">
        <v>0</v>
      </c>
      <c r="AH1047420" s="43" t="s">
        <v>66</v>
      </c>
      <c r="AI1047420" s="43" t="s">
        <v>67</v>
      </c>
      <c r="AJ1047420" s="36" t="n">
        <v>1</v>
      </c>
      <c r="AK1047420" s="43" t="n">
        <v>18</v>
      </c>
      <c r="AL1047420" s="36" t="n">
        <v>0</v>
      </c>
      <c r="AM1047420" s="36" t="n">
        <f aca="false">IF(OR(AN1047420="2022-2023",AN1047420=2022), 1, 0)</f>
        <v>1</v>
      </c>
      <c r="AN1047420" s="36" t="s">
        <v>68</v>
      </c>
      <c r="AO1047420" s="36" t="n">
        <f aca="false">VLOOKUP($I1047420,'[1]Price List, Weapons &amp; Items'!B$1:F$1048576,5,0)</f>
        <v>0</v>
      </c>
      <c r="AP1047420" s="36" t="n">
        <f aca="false">IF(AND(AO1047420=1,M1047420="undisclosed")=TRUE(),1,0)</f>
        <v>0</v>
      </c>
      <c r="AQ1047420" s="36" t="n">
        <f aca="false">IF(AND(AO1047420=1,N1047420="undisclosed")=TRUE(),1,0)</f>
        <v>0</v>
      </c>
      <c r="AR1047420" s="36" t="n">
        <f aca="false">IFERROR(IF(SEARCH("ammuni",I1047420,1)&gt;0,1,0),0)</f>
        <v>0</v>
      </c>
      <c r="AS1047420" s="5" t="str">
        <f aca="false">VLOOKUP($I1047420,'[1]Price List, Weapons &amp; Items'!B$1:L$1048576,COLUMN('[1]Price List, Weapons &amp; Items'!$J$11)-1,0)</f>
        <v>Military media (incl. websites)</v>
      </c>
      <c r="AT1047420" s="5" t="str">
        <f aca="false">IF(I1047420=".",".",VLOOKUP($I1047420,'[1]Price List, Weapons &amp; Items'!B$1:J$1048576,3,0))</f>
        <v>105mm howitzer ammunition</v>
      </c>
      <c r="AU1047420" s="13" t="str">
        <f aca="true">IF(AG1047420=1,(OFFSET(I1047420,0,0,COUNTIF(#REF!,A1047420),1)),"")</f>
        <v/>
      </c>
      <c r="AV1047420" s="5" t="n">
        <f aca="false">VLOOKUP($I1047420,'[1]Price List, Weapons &amp; Items'!B$1:L$1048576,COLUMN('[1]Price List, Weapons &amp; Items'!$L$11)-1,0)</f>
        <v>0</v>
      </c>
      <c r="AW1047420" s="5" t="n">
        <f aca="false">IF(U1047420="Yes",1,0)</f>
        <v>1</v>
      </c>
      <c r="AX1047420" s="5" t="n">
        <f aca="false">IF(D1047420="Military",IF(OR(IFERROR(SEARCH("equipment",E1047420,1),0)&gt;0,IFERROR(SEARCH("weapons",E1047420,1),0)&gt;0),1,0),0)</f>
        <v>1</v>
      </c>
      <c r="AY1047420" s="5" t="str">
        <f aca="false">IFERROR(IF(VALUE(TEXT(C1047420,"mm"))=IF(AK1047420&gt;12,AK1047420-12,AK1047420),".",IF(TEXT(C1047420,"mm")="01",".",1)),"Value is not in date format")</f>
        <v>.</v>
      </c>
      <c r="AZ1047420" s="5" t="str">
        <f aca="false">IF(AND(A1047420=A1047419,C1047420=C1047419)=TRUE(),IF(F1047420=F1047419,".","1"),".")</f>
        <v>.</v>
      </c>
      <c r="BA1047420" s="5" t="str">
        <f aca="false">IF(AND(_xlfn.ISFORMULA(R1047420),_xlfn.ISFORMULA(S1047420),_xlfn.ISFORMULA(T1047420))=TRUE(),".",1)</f>
        <v>.</v>
      </c>
      <c r="BB1047420" s="5" t="str">
        <f aca="false">IF(T1047420&lt;&gt;".",IF(T1047420&gt;S1047420,1,"."),".")</f>
        <v>.</v>
      </c>
      <c r="BC1047420" s="5" t="n">
        <f aca="false">IFERROR(VLOOKUP(B1047420,'[1]Share, Heavy Weapons to Ukraine'!B$1:AA$1048576,COLUMN('[1]Share, Heavy Weapons to Ukraine'!C1047429)-1,0),0)</f>
        <v>1</v>
      </c>
      <c r="BD1047420" s="5" t="n">
        <f aca="false">VLOOKUP(Sheet1!B1047420,'[1]Country Summary (€)'!B$1:F$1048576,COLUMN('[1]Country Summary (€)'!C1047430)-1,FALSE())</f>
        <v>0</v>
      </c>
      <c r="BE1047420" s="5" t="str">
        <f aca="false">IF(AND(AG1047420=1,D1047420="Military",H1047420&lt;&gt;"Not given")=TRUE(),IF(SUMIFS(#REF!,#REF!,A1047420)&gt;0,ABS((SUMIFS(#REF!,#REF!,A1047420)/VLOOKUP("USD",'[1]Exchange Rates'!B$1:C$1048576,2,0)))/S1047420,"."),".")</f>
        <v>.</v>
      </c>
      <c r="BF1047420" s="1" t="str">
        <f aca="false">IF(AND(AG1047420=1,D1047420="Military",H1047420&lt;&gt;"Not given")=TRUE(),IF(SUMIFS(#REF!,#REF!,A1047420)&gt;0,IF((ABS((SUMIFS(#REF!,#REF!,A1047420)/VLOOKUP("USD",'[1]Exchange Rates'!B$1:C$1048576,2,0)))/S1047420)&gt;1,(SUMIFS(#REF!,#REF!,A1047420)-S1047420)/S1047420,(S1047420-SUMIFS(#REF!,#REF!,A1047420))/SUMIFS(#REF!,#REF!,A1047420)),"."),".")</f>
        <v>.</v>
      </c>
      <c r="BG1047420" s="37"/>
      <c r="BH1047420" s="37"/>
      <c r="BI1047420" s="37"/>
      <c r="BJ1047420" s="37"/>
      <c r="BK1047420" s="37"/>
      <c r="BL1047420" s="37"/>
      <c r="BM1047420" s="37"/>
      <c r="BN1047420" s="37"/>
      <c r="BO1047420" s="37"/>
      <c r="BP1047420" s="37"/>
      <c r="BQ1047420" s="37"/>
      <c r="BR1047420" s="37"/>
      <c r="BS1047420" s="37"/>
      <c r="BT1047420" s="37"/>
      <c r="BU1047420" s="37"/>
      <c r="BV1047420" s="37"/>
      <c r="BW1047420" s="37"/>
      <c r="BX1047420" s="37"/>
    </row>
    <row r="1047421" customFormat="false" ht="15.75" hidden="false" customHeight="true" outlineLevel="0" collapsed="false">
      <c r="A1047421" s="37" t="s">
        <v>554</v>
      </c>
      <c r="B1047421" s="37" t="s">
        <v>57</v>
      </c>
      <c r="C1047421" s="92" t="n">
        <v>45086</v>
      </c>
      <c r="D1047421" s="37" t="s">
        <v>105</v>
      </c>
      <c r="E1047421" s="37" t="s">
        <v>370</v>
      </c>
      <c r="F1047421" s="37" t="s">
        <v>578</v>
      </c>
      <c r="G1047421" s="5" t="s">
        <v>61</v>
      </c>
      <c r="H1047421" s="39" t="n">
        <v>2100000000</v>
      </c>
      <c r="I1047421" s="37" t="s">
        <v>597</v>
      </c>
      <c r="J1047421" s="7" t="str">
        <f aca="false">VLOOKUP($I1047421,'[1]Price List, Weapons &amp; Items'!B$1:C$1048576,2,0)</f>
        <v>Ammunition for heavy weapon</v>
      </c>
      <c r="K1047421" s="7" t="str">
        <f aca="false">IF(I1047421=".",I1047421,VLOOKUP($I1047421,'[1]Price List, Weapons &amp; Items'!B$1:D$1048576,3,0))</f>
        <v>203mm howitzer ammunition</v>
      </c>
      <c r="M1047421" s="9" t="n">
        <v>10000</v>
      </c>
      <c r="N1047421" s="9" t="s">
        <v>166</v>
      </c>
      <c r="O1047421" s="9" t="n">
        <f aca="false">VLOOKUP($I1047421,'[1]Price List, Weapons &amp; Items'!B$1:G$1048576,6,0)</f>
        <v>13300</v>
      </c>
      <c r="P1047421" s="6" t="str">
        <f aca="false">IF(TYPE(M1047421)=1,IF(TYPE(O1047421)=1,M1047421*O1047421,"No price"),".")</f>
        <v>No price</v>
      </c>
      <c r="Q1047421" s="6" t="str">
        <f aca="false">IF(TYPE(N1047421)=1,IF(TYPE(O1047421)=1,N1047421*O1047421,"No price"),".")</f>
        <v>.</v>
      </c>
      <c r="R1047421" s="6" t="str">
        <f aca="false">IF(AG1047421=1,IF(H1047421&lt;&gt;"Not given",H1047421,IF(TYPE(H1047421)=2,IF(SUMIFS(#REF!,#REF!,A1047421)&gt;0,SUMIFS(#REF!,#REF!,A1047421),"."),"Format error")),"")</f>
        <v/>
      </c>
      <c r="S1047421" s="6" t="str">
        <f aca="false">IF(AND(AG1047421=1,R1047421&lt;&gt;".")=TRUE(),R1047421/VLOOKUP(G1047421,'[1]Exchange Rates'!B$1:C$1048576,2,0),IF(R1047421=".",".",""))</f>
        <v/>
      </c>
      <c r="T1047421" s="6" t="str">
        <f aca="false">IF(AG1047421=1,IF(AI1047421="Value is not given at all",".",IF(AI1047421="Value is given by the source",S1047421,IF(AI1047421="Value is calculated with prices",(IF(SUMIFS(#REF!,#REF!,A1047421)&gt;0,SUMIFS(#REF!,#REF!,A1047421),"."))/VLOOKUP("USD",'[1]Exchange Rates'!B$1:C$1048576,2,0),"Error with coding"))),"")</f>
        <v/>
      </c>
      <c r="U1047421" s="43" t="s">
        <v>63</v>
      </c>
      <c r="V1047421" s="44" t="s">
        <v>595</v>
      </c>
      <c r="W1047421" s="44" t="s">
        <v>541</v>
      </c>
      <c r="X1047421" s="37" t="s">
        <v>62</v>
      </c>
      <c r="Y1047421" s="37" t="s">
        <v>62</v>
      </c>
      <c r="Z1047421" s="43" t="n">
        <v>0</v>
      </c>
      <c r="AA1047421" s="43" t="n">
        <v>1</v>
      </c>
      <c r="AB1047421" s="5" t="n">
        <f aca="false">IF(AND(D1047421="Humanitarian", AE1047421&lt;&gt;"."), 1, 0)</f>
        <v>0</v>
      </c>
      <c r="AC1047421" s="5" t="n">
        <f aca="false">IF(OR(M1047421="undisclosed", M1047421="."), 0, IF(M1047421=N1047421, 1, 0))</f>
        <v>0</v>
      </c>
      <c r="AD1047421" s="5" t="n">
        <v>0</v>
      </c>
      <c r="AE1047421" s="37" t="s">
        <v>62</v>
      </c>
      <c r="AG1047421" s="36" t="n">
        <v>0</v>
      </c>
      <c r="AH1047421" s="43" t="s">
        <v>66</v>
      </c>
      <c r="AI1047421" s="43" t="s">
        <v>67</v>
      </c>
      <c r="AJ1047421" s="36" t="n">
        <v>1</v>
      </c>
      <c r="AK1047421" s="43" t="n">
        <v>18</v>
      </c>
      <c r="AL1047421" s="36" t="n">
        <v>0</v>
      </c>
      <c r="AM1047421" s="36" t="n">
        <f aca="false">IF(OR(AN1047421="2022-2023",AN1047421=2022), 1, 0)</f>
        <v>1</v>
      </c>
      <c r="AN1047421" s="36" t="s">
        <v>68</v>
      </c>
      <c r="AO1047421" s="36" t="n">
        <f aca="false">VLOOKUP($I1047421,'[1]Price List, Weapons &amp; Items'!B$1:F$1048576,5,0)</f>
        <v>0</v>
      </c>
      <c r="AP1047421" s="36" t="n">
        <f aca="false">IF(AND(AO1047421=1,M1047421="undisclosed")=TRUE(),1,0)</f>
        <v>0</v>
      </c>
      <c r="AQ1047421" s="36" t="n">
        <f aca="false">IF(AND(AO1047421=1,N1047421="undisclosed")=TRUE(),1,0)</f>
        <v>0</v>
      </c>
      <c r="AR1047421" s="36" t="n">
        <f aca="false">IFERROR(IF(SEARCH("ammuni",I1047421,1)&gt;0,1,0),0)</f>
        <v>0</v>
      </c>
      <c r="AS1047421" s="5" t="str">
        <f aca="false">VLOOKUP($I1047421,'[1]Price List, Weapons &amp; Items'!B$1:L$1048576,COLUMN('[1]Price List, Weapons &amp; Items'!$J$11)-1,0)</f>
        <v>Government information</v>
      </c>
      <c r="AT1047421" s="5" t="str">
        <f aca="false">IF(I1047421=".",".",VLOOKUP($I1047421,'[1]Price List, Weapons &amp; Items'!B$1:J$1048576,3,0))</f>
        <v>203mm howitzer ammunition</v>
      </c>
      <c r="AU1047421" s="13" t="str">
        <f aca="true">IF(AG1047421=1,(OFFSET(I1047421,0,0,COUNTIF(#REF!,A1047421),1)),"")</f>
        <v/>
      </c>
      <c r="AV1047421" s="5" t="n">
        <f aca="false">VLOOKUP($I1047421,'[1]Price List, Weapons &amp; Items'!B$1:L$1048576,COLUMN('[1]Price List, Weapons &amp; Items'!$L$11)-1,0)</f>
        <v>0</v>
      </c>
      <c r="AW1047421" s="5" t="n">
        <f aca="false">IF(U1047421="Yes",1,0)</f>
        <v>1</v>
      </c>
      <c r="AX1047421" s="5" t="n">
        <f aca="false">IF(D1047421="Military",IF(OR(IFERROR(SEARCH("equipment",E1047421,1),0)&gt;0,IFERROR(SEARCH("weapons",E1047421,1),0)&gt;0),1,0),0)</f>
        <v>1</v>
      </c>
      <c r="AY1047421" s="5" t="str">
        <f aca="false">IFERROR(IF(VALUE(TEXT(C1047421,"mm"))=IF(AK1047421&gt;12,AK1047421-12,AK1047421),".",IF(TEXT(C1047421,"mm")="01",".",1)),"Value is not in date format")</f>
        <v>.</v>
      </c>
      <c r="AZ1047421" s="5" t="str">
        <f aca="false">IF(AND(A1047421=A1047420,C1047421=C1047420)=TRUE(),IF(F1047421=F1047420,".","1"),".")</f>
        <v>.</v>
      </c>
      <c r="BA1047421" s="5" t="str">
        <f aca="false">IF(AND(_xlfn.ISFORMULA(R1047421),_xlfn.ISFORMULA(S1047421),_xlfn.ISFORMULA(T1047421))=TRUE(),".",1)</f>
        <v>.</v>
      </c>
      <c r="BB1047421" s="5" t="str">
        <f aca="false">IF(T1047421&lt;&gt;".",IF(T1047421&gt;S1047421,1,"."),".")</f>
        <v>.</v>
      </c>
      <c r="BC1047421" s="5" t="n">
        <f aca="false">IFERROR(VLOOKUP(B1047421,'[1]Share, Heavy Weapons to Ukraine'!B$1:AA$1048576,COLUMN('[1]Share, Heavy Weapons to Ukraine'!C1047430)-1,0),0)</f>
        <v>1</v>
      </c>
      <c r="BD1047421" s="5" t="n">
        <f aca="false">VLOOKUP(Sheet1!B1047421,'[1]Country Summary (€)'!B$1:F$1048576,COLUMN('[1]Country Summary (€)'!C1047431)-1,FALSE())</f>
        <v>0</v>
      </c>
      <c r="BE1047421" s="5" t="str">
        <f aca="false">IF(AND(AG1047421=1,D1047421="Military",H1047421&lt;&gt;"Not given")=TRUE(),IF(SUMIFS(#REF!,#REF!,A1047421)&gt;0,ABS((SUMIFS(#REF!,#REF!,A1047421)/VLOOKUP("USD",'[1]Exchange Rates'!B$1:C$1048576,2,0)))/S1047421,"."),".")</f>
        <v>.</v>
      </c>
      <c r="BF1047421" s="1" t="str">
        <f aca="false">IF(AND(AG1047421=1,D1047421="Military",H1047421&lt;&gt;"Not given")=TRUE(),IF(SUMIFS(#REF!,#REF!,A1047421)&gt;0,IF((ABS((SUMIFS(#REF!,#REF!,A1047421)/VLOOKUP("USD",'[1]Exchange Rates'!B$1:C$1048576,2,0)))/S1047421)&gt;1,(SUMIFS(#REF!,#REF!,A1047421)-S1047421)/S1047421,(S1047421-SUMIFS(#REF!,#REF!,A1047421))/SUMIFS(#REF!,#REF!,A1047421)),"."),".")</f>
        <v>.</v>
      </c>
      <c r="BG1047421" s="37"/>
      <c r="BH1047421" s="37"/>
      <c r="BI1047421" s="37"/>
      <c r="BJ1047421" s="37"/>
      <c r="BK1047421" s="37"/>
      <c r="BL1047421" s="37"/>
      <c r="BM1047421" s="37"/>
      <c r="BN1047421" s="37"/>
      <c r="BO1047421" s="37"/>
      <c r="BP1047421" s="37"/>
      <c r="BQ1047421" s="37"/>
      <c r="BR1047421" s="37"/>
      <c r="BS1047421" s="37"/>
      <c r="BT1047421" s="37"/>
      <c r="BU1047421" s="37"/>
      <c r="BV1047421" s="37"/>
      <c r="BW1047421" s="37"/>
      <c r="BX1047421" s="37"/>
    </row>
    <row r="1047422" customFormat="false" ht="15.75" hidden="false" customHeight="true" outlineLevel="0" collapsed="false">
      <c r="A1047422" s="37" t="s">
        <v>554</v>
      </c>
      <c r="B1047422" s="37" t="s">
        <v>57</v>
      </c>
      <c r="C1047422" s="92" t="n">
        <v>45086</v>
      </c>
      <c r="D1047422" s="37" t="s">
        <v>105</v>
      </c>
      <c r="E1047422" s="37" t="s">
        <v>370</v>
      </c>
      <c r="F1047422" s="37" t="s">
        <v>578</v>
      </c>
      <c r="G1047422" s="5" t="s">
        <v>61</v>
      </c>
      <c r="H1047422" s="39" t="n">
        <v>2100000000</v>
      </c>
      <c r="I1047422" s="37" t="s">
        <v>428</v>
      </c>
      <c r="J1047422" s="7" t="str">
        <f aca="false">VLOOKUP($I1047422,'[1]Price List, Weapons &amp; Items'!B$1:C$1048576,2,0)</f>
        <v>Aviation and drones</v>
      </c>
      <c r="K1047422" s="7" t="str">
        <f aca="false">IF(I1047422=".",I1047422,VLOOKUP($I1047422,'[1]Price List, Weapons &amp; Items'!B$1:D$1048576,3,0))</f>
        <v>Drone</v>
      </c>
      <c r="M1047422" s="9" t="s">
        <v>166</v>
      </c>
      <c r="N1047422" s="9" t="s">
        <v>166</v>
      </c>
      <c r="O1047422" s="9" t="n">
        <f aca="false">VLOOKUP($I1047422,'[1]Price List, Weapons &amp; Items'!B$1:G$1048576,6,0)</f>
        <v>250000</v>
      </c>
      <c r="P1047422" s="6" t="str">
        <f aca="false">IF(TYPE(M1047422)=1,IF(TYPE(O1047422)=1,M1047422*O1047422,"No price"),".")</f>
        <v>.</v>
      </c>
      <c r="Q1047422" s="6" t="str">
        <f aca="false">IF(TYPE(N1047422)=1,IF(TYPE(O1047422)=1,N1047422*O1047422,"No price"),".")</f>
        <v>.</v>
      </c>
      <c r="R1047422" s="6" t="str">
        <f aca="false">IF(AG1047422=1,IF(H1047422&lt;&gt;"Not given",H1047422,IF(TYPE(H1047422)=2,IF(SUMIFS(#REF!,#REF!,A1047422)&gt;0,SUMIFS(#REF!,#REF!,A1047422),"."),"Format error")),"")</f>
        <v/>
      </c>
      <c r="S1047422" s="6" t="str">
        <f aca="false">IF(AND(AG1047422=1,R1047422&lt;&gt;".")=TRUE(),R1047422/VLOOKUP(G1047422,'[1]Exchange Rates'!B$1:C$1048576,2,0),IF(R1047422=".",".",""))</f>
        <v/>
      </c>
      <c r="T1047422" s="6" t="str">
        <f aca="false">IF(AG1047422=1,IF(AI1047422="Value is not given at all",".",IF(AI1047422="Value is given by the source",S1047422,IF(AI1047422="Value is calculated with prices",(IF(SUMIFS(#REF!,#REF!,A1047422)&gt;0,SUMIFS(#REF!,#REF!,A1047422),"."))/VLOOKUP("USD",'[1]Exchange Rates'!B$1:C$1048576,2,0),"Error with coding"))),"")</f>
        <v/>
      </c>
      <c r="U1047422" s="43" t="s">
        <v>63</v>
      </c>
      <c r="V1047422" s="44" t="s">
        <v>595</v>
      </c>
      <c r="W1047422" s="44" t="s">
        <v>541</v>
      </c>
      <c r="X1047422" s="37" t="s">
        <v>62</v>
      </c>
      <c r="Y1047422" s="37" t="s">
        <v>62</v>
      </c>
      <c r="Z1047422" s="43" t="n">
        <v>0</v>
      </c>
      <c r="AA1047422" s="43" t="n">
        <v>1</v>
      </c>
      <c r="AB1047422" s="5" t="n">
        <f aca="false">IF(AND(D1047422="Humanitarian", AE1047422&lt;&gt;"."), 1, 0)</f>
        <v>0</v>
      </c>
      <c r="AC1047422" s="5" t="n">
        <f aca="false">IF(OR(M1047422="undisclosed", M1047422="."), 0, IF(M1047422=N1047422, 1, 0))</f>
        <v>0</v>
      </c>
      <c r="AD1047422" s="5" t="n">
        <v>0</v>
      </c>
      <c r="AE1047422" s="37" t="s">
        <v>62</v>
      </c>
      <c r="AG1047422" s="36" t="n">
        <v>0</v>
      </c>
      <c r="AH1047422" s="43" t="s">
        <v>66</v>
      </c>
      <c r="AI1047422" s="43" t="s">
        <v>67</v>
      </c>
      <c r="AJ1047422" s="36" t="n">
        <v>1</v>
      </c>
      <c r="AK1047422" s="43" t="n">
        <v>18</v>
      </c>
      <c r="AL1047422" s="36" t="n">
        <v>0</v>
      </c>
      <c r="AM1047422" s="36" t="n">
        <f aca="false">IF(OR(AN1047422="2022-2023",AN1047422=2022), 1, 0)</f>
        <v>1</v>
      </c>
      <c r="AN1047422" s="36" t="s">
        <v>68</v>
      </c>
      <c r="AO1047422" s="36" t="n">
        <f aca="false">VLOOKUP($I1047422,'[1]Price List, Weapons &amp; Items'!B$1:F$1048576,5,0)</f>
        <v>0</v>
      </c>
      <c r="AP1047422" s="36" t="n">
        <f aca="false">IF(AND(AO1047422=1,M1047422="undisclosed")=TRUE(),1,0)</f>
        <v>0</v>
      </c>
      <c r="AQ1047422" s="36" t="n">
        <f aca="false">IF(AND(AO1047422=1,N1047422="undisclosed")=TRUE(),1,0)</f>
        <v>0</v>
      </c>
      <c r="AR1047422" s="36" t="n">
        <f aca="false">IFERROR(IF(SEARCH("ammuni",I1047422,1)&gt;0,1,0),0)</f>
        <v>0</v>
      </c>
      <c r="AS1047422" s="5" t="str">
        <f aca="false">VLOOKUP($I1047422,'[1]Price List, Weapons &amp; Items'!B$1:L$1048576,COLUMN('[1]Price List, Weapons &amp; Items'!$J$11)-1,0)</f>
        <v>Media reports (incl. social media)</v>
      </c>
      <c r="AT1047422" s="5" t="str">
        <f aca="false">IF(I1047422=".",".",VLOOKUP($I1047422,'[1]Price List, Weapons &amp; Items'!B$1:J$1048576,3,0))</f>
        <v>Drone</v>
      </c>
      <c r="AU1047422" s="13" t="str">
        <f aca="true">IF(AG1047422=1,(OFFSET(I1047422,0,0,COUNTIF(#REF!,A1047422),1)),"")</f>
        <v/>
      </c>
      <c r="AV1047422" s="5" t="str">
        <f aca="false">VLOOKUP($I1047422,'[1]Price List, Weapons &amp; Items'!B$1:L$1048576,COLUMN('[1]Price List, Weapons &amp; Items'!$L$11)-1,0)</f>
        <v>no price, 0 count</v>
      </c>
      <c r="AW1047422" s="5" t="n">
        <f aca="false">IF(U1047422="Yes",1,0)</f>
        <v>1</v>
      </c>
      <c r="AX1047422" s="5" t="n">
        <f aca="false">IF(D1047422="Military",IF(OR(IFERROR(SEARCH("equipment",E1047422,1),0)&gt;0,IFERROR(SEARCH("weapons",E1047422,1),0)&gt;0),1,0),0)</f>
        <v>1</v>
      </c>
      <c r="AY1047422" s="5" t="str">
        <f aca="false">IFERROR(IF(VALUE(TEXT(C1047422,"mm"))=IF(AK1047422&gt;12,AK1047422-12,AK1047422),".",IF(TEXT(C1047422,"mm")="01",".",1)),"Value is not in date format")</f>
        <v>.</v>
      </c>
      <c r="AZ1047422" s="5" t="str">
        <f aca="false">IF(AND(A1047422=A1047421,C1047422=C1047421)=TRUE(),IF(F1047422=F1047421,".","1"),".")</f>
        <v>.</v>
      </c>
      <c r="BA1047422" s="5" t="str">
        <f aca="false">IF(AND(_xlfn.ISFORMULA(R1047422),_xlfn.ISFORMULA(S1047422),_xlfn.ISFORMULA(T1047422))=TRUE(),".",1)</f>
        <v>.</v>
      </c>
      <c r="BB1047422" s="5" t="str">
        <f aca="false">IF(T1047422&lt;&gt;".",IF(T1047422&gt;S1047422,1,"."),".")</f>
        <v>.</v>
      </c>
      <c r="BC1047422" s="5" t="n">
        <f aca="false">IFERROR(VLOOKUP(B1047422,'[1]Share, Heavy Weapons to Ukraine'!B$1:AA$1048576,COLUMN('[1]Share, Heavy Weapons to Ukraine'!C1047431)-1,0),0)</f>
        <v>1</v>
      </c>
      <c r="BD1047422" s="5" t="n">
        <f aca="false">VLOOKUP(Sheet1!B1047422,'[1]Country Summary (€)'!B$1:F$1048576,COLUMN('[1]Country Summary (€)'!C1047432)-1,FALSE())</f>
        <v>0</v>
      </c>
      <c r="BE1047422" s="5" t="str">
        <f aca="false">IF(AND(AG1047422=1,D1047422="Military",H1047422&lt;&gt;"Not given")=TRUE(),IF(SUMIFS(#REF!,#REF!,A1047422)&gt;0,ABS((SUMIFS(#REF!,#REF!,A1047422)/VLOOKUP("USD",'[1]Exchange Rates'!B$1:C$1048576,2,0)))/S1047422,"."),".")</f>
        <v>.</v>
      </c>
      <c r="BF1047422" s="1" t="str">
        <f aca="false">IF(AND(AG1047422=1,D1047422="Military",H1047422&lt;&gt;"Not given")=TRUE(),IF(SUMIFS(#REF!,#REF!,A1047422)&gt;0,IF((ABS((SUMIFS(#REF!,#REF!,A1047422)/VLOOKUP("USD",'[1]Exchange Rates'!B$1:C$1048576,2,0)))/S1047422)&gt;1,(SUMIFS(#REF!,#REF!,A1047422)-S1047422)/S1047422,(S1047422-SUMIFS(#REF!,#REF!,A1047422))/SUMIFS(#REF!,#REF!,A1047422)),"."),".")</f>
        <v>.</v>
      </c>
      <c r="BG1047422" s="37"/>
      <c r="BH1047422" s="37"/>
      <c r="BI1047422" s="37"/>
      <c r="BJ1047422" s="37"/>
      <c r="BK1047422" s="37"/>
      <c r="BL1047422" s="37"/>
      <c r="BM1047422" s="37"/>
      <c r="BN1047422" s="37"/>
      <c r="BO1047422" s="37"/>
      <c r="BP1047422" s="37"/>
      <c r="BQ1047422" s="37"/>
      <c r="BR1047422" s="37"/>
      <c r="BS1047422" s="37"/>
      <c r="BT1047422" s="37"/>
      <c r="BU1047422" s="37"/>
      <c r="BV1047422" s="37"/>
      <c r="BW1047422" s="37"/>
      <c r="BX1047422" s="37"/>
    </row>
    <row r="1047423" customFormat="false" ht="15.75" hidden="false" customHeight="true" outlineLevel="0" collapsed="false">
      <c r="A1047423" s="37" t="s">
        <v>554</v>
      </c>
      <c r="B1047423" s="37" t="s">
        <v>57</v>
      </c>
      <c r="C1047423" s="92" t="n">
        <v>45086</v>
      </c>
      <c r="D1047423" s="37" t="s">
        <v>105</v>
      </c>
      <c r="E1047423" s="37" t="s">
        <v>370</v>
      </c>
      <c r="F1047423" s="37" t="s">
        <v>578</v>
      </c>
      <c r="G1047423" s="5" t="s">
        <v>61</v>
      </c>
      <c r="H1047423" s="39" t="n">
        <v>2100000000</v>
      </c>
      <c r="I1047423" s="37" t="s">
        <v>533</v>
      </c>
      <c r="J1047423" s="7" t="str">
        <f aca="false">VLOOKUP($I1047423,'[1]Price List, Weapons &amp; Items'!B$1:C$1048576,2,0)</f>
        <v>Ammunition for heavy weapon</v>
      </c>
      <c r="K1047423" s="7" t="str">
        <f aca="false">IF(I1047423=".",I1047423,VLOOKUP($I1047423,'[1]Price List, Weapons &amp; Items'!B$1:D$1048576,3,0))</f>
        <v>missile</v>
      </c>
      <c r="M1047423" s="9" t="s">
        <v>166</v>
      </c>
      <c r="N1047423" s="9" t="s">
        <v>166</v>
      </c>
      <c r="O1047423" s="9" t="n">
        <f aca="false">VLOOKUP($I1047423,'[1]Price List, Weapons &amp; Items'!B$1:G$1048576,6,0)</f>
        <v>1664700</v>
      </c>
      <c r="P1047423" s="6" t="str">
        <f aca="false">IF(TYPE(M1047423)=1,IF(TYPE(O1047423)=1,M1047423*O1047423,"No price"),".")</f>
        <v>.</v>
      </c>
      <c r="Q1047423" s="6" t="str">
        <f aca="false">IF(TYPE(N1047423)=1,IF(TYPE(O1047423)=1,N1047423*O1047423,"No price"),".")</f>
        <v>.</v>
      </c>
      <c r="R1047423" s="6" t="str">
        <f aca="false">IF(AG1047423=1,IF(H1047423&lt;&gt;"Not given",H1047423,IF(TYPE(H1047423)=2,IF(SUMIFS(#REF!,#REF!,A1047423)&gt;0,SUMIFS(#REF!,#REF!,A1047423),"."),"Format error")),"")</f>
        <v/>
      </c>
      <c r="S1047423" s="6" t="str">
        <f aca="false">IF(AND(AG1047423=1,R1047423&lt;&gt;".")=TRUE(),R1047423/VLOOKUP(G1047423,'[1]Exchange Rates'!B$1:C$1048576,2,0),IF(R1047423=".",".",""))</f>
        <v/>
      </c>
      <c r="T1047423" s="6" t="str">
        <f aca="false">IF(AG1047423=1,IF(AI1047423="Value is not given at all",".",IF(AI1047423="Value is given by the source",S1047423,IF(AI1047423="Value is calculated with prices",(IF(SUMIFS(#REF!,#REF!,A1047423)&gt;0,SUMIFS(#REF!,#REF!,A1047423),"."))/VLOOKUP("USD",'[1]Exchange Rates'!B$1:C$1048576,2,0),"Error with coding"))),"")</f>
        <v/>
      </c>
      <c r="U1047423" s="43" t="s">
        <v>63</v>
      </c>
      <c r="V1047423" s="44" t="s">
        <v>595</v>
      </c>
      <c r="W1047423" s="44" t="s">
        <v>541</v>
      </c>
      <c r="X1047423" s="37" t="s">
        <v>62</v>
      </c>
      <c r="Y1047423" s="37" t="s">
        <v>62</v>
      </c>
      <c r="Z1047423" s="43" t="n">
        <v>0</v>
      </c>
      <c r="AA1047423" s="43" t="n">
        <v>1</v>
      </c>
      <c r="AB1047423" s="5" t="n">
        <f aca="false">IF(AND(D1047423="Humanitarian", AE1047423&lt;&gt;"."), 1, 0)</f>
        <v>0</v>
      </c>
      <c r="AC1047423" s="5" t="n">
        <f aca="false">IF(OR(M1047423="undisclosed", M1047423="."), 0, IF(M1047423=N1047423, 1, 0))</f>
        <v>0</v>
      </c>
      <c r="AD1047423" s="5" t="n">
        <v>0</v>
      </c>
      <c r="AE1047423" s="37" t="s">
        <v>62</v>
      </c>
      <c r="AG1047423" s="36" t="n">
        <v>0</v>
      </c>
      <c r="AH1047423" s="43" t="s">
        <v>66</v>
      </c>
      <c r="AI1047423" s="43" t="s">
        <v>67</v>
      </c>
      <c r="AJ1047423" s="36" t="n">
        <v>1</v>
      </c>
      <c r="AK1047423" s="43" t="n">
        <v>18</v>
      </c>
      <c r="AL1047423" s="36" t="n">
        <v>0</v>
      </c>
      <c r="AM1047423" s="36" t="n">
        <f aca="false">IF(OR(AN1047423="2022-2023",AN1047423=2022), 1, 0)</f>
        <v>1</v>
      </c>
      <c r="AN1047423" s="36" t="s">
        <v>68</v>
      </c>
      <c r="AO1047423" s="36" t="n">
        <f aca="false">VLOOKUP($I1047423,'[1]Price List, Weapons &amp; Items'!B$1:F$1048576,5,0)</f>
        <v>0</v>
      </c>
      <c r="AP1047423" s="36" t="n">
        <f aca="false">IF(AND(AO1047423=1,M1047423="undisclosed")=TRUE(),1,0)</f>
        <v>0</v>
      </c>
      <c r="AQ1047423" s="36" t="n">
        <f aca="false">IF(AND(AO1047423=1,N1047423="undisclosed")=TRUE(),1,0)</f>
        <v>0</v>
      </c>
      <c r="AR1047423" s="36" t="n">
        <f aca="false">IFERROR(IF(SEARCH("ammuni",I1047423,1)&gt;0,1,0),0)</f>
        <v>0</v>
      </c>
      <c r="AS1047423" s="5" t="str">
        <f aca="false">VLOOKUP($I1047423,'[1]Price List, Weapons &amp; Items'!B$1:L$1048576,COLUMN('[1]Price List, Weapons &amp; Items'!$J$11)-1,0)</f>
        <v>Government information</v>
      </c>
      <c r="AT1047423" s="5" t="str">
        <f aca="false">IF(I1047423=".",".",VLOOKUP($I1047423,'[1]Price List, Weapons &amp; Items'!B$1:J$1048576,3,0))</f>
        <v>missile</v>
      </c>
      <c r="AU1047423" s="13" t="str">
        <f aca="true">IF(AG1047423=1,(OFFSET(I1047423,0,0,COUNTIF(#REF!,A1047423),1)),"")</f>
        <v/>
      </c>
      <c r="AV1047423" s="5" t="str">
        <f aca="false">VLOOKUP($I1047423,'[1]Price List, Weapons &amp; Items'!B$1:L$1048576,COLUMN('[1]Price List, Weapons &amp; Items'!$L$11)-1,0)</f>
        <v>no price, 0 count</v>
      </c>
      <c r="AW1047423" s="5" t="n">
        <f aca="false">IF(U1047423="Yes",1,0)</f>
        <v>1</v>
      </c>
      <c r="AX1047423" s="5" t="n">
        <f aca="false">IF(D1047423="Military",IF(OR(IFERROR(SEARCH("equipment",E1047423,1),0)&gt;0,IFERROR(SEARCH("weapons",E1047423,1),0)&gt;0),1,0),0)</f>
        <v>1</v>
      </c>
      <c r="AY1047423" s="5" t="str">
        <f aca="false">IFERROR(IF(VALUE(TEXT(C1047423,"mm"))=IF(AK1047423&gt;12,AK1047423-12,AK1047423),".",IF(TEXT(C1047423,"mm")="01",".",1)),"Value is not in date format")</f>
        <v>.</v>
      </c>
      <c r="AZ1047423" s="5" t="str">
        <f aca="false">IF(AND(A1047423=A1047422,C1047423=C1047422)=TRUE(),IF(F1047423=F1047422,".","1"),".")</f>
        <v>.</v>
      </c>
      <c r="BA1047423" s="5" t="str">
        <f aca="false">IF(AND(_xlfn.ISFORMULA(R1047423),_xlfn.ISFORMULA(S1047423),_xlfn.ISFORMULA(T1047423))=TRUE(),".",1)</f>
        <v>.</v>
      </c>
      <c r="BB1047423" s="5" t="str">
        <f aca="false">IF(T1047423&lt;&gt;".",IF(T1047423&gt;S1047423,1,"."),".")</f>
        <v>.</v>
      </c>
      <c r="BC1047423" s="5" t="n">
        <f aca="false">IFERROR(VLOOKUP(B1047423,'[1]Share, Heavy Weapons to Ukraine'!B$1:AA$1048576,COLUMN('[1]Share, Heavy Weapons to Ukraine'!C1047432)-1,0),0)</f>
        <v>1</v>
      </c>
      <c r="BD1047423" s="5" t="n">
        <f aca="false">VLOOKUP(Sheet1!B1047423,'[1]Country Summary (€)'!B$1:F$1048576,COLUMN('[1]Country Summary (€)'!C1047433)-1,FALSE())</f>
        <v>0</v>
      </c>
      <c r="BE1047423" s="5" t="str">
        <f aca="false">IF(AND(AG1047423=1,D1047423="Military",H1047423&lt;&gt;"Not given")=TRUE(),IF(SUMIFS(#REF!,#REF!,A1047423)&gt;0,ABS((SUMIFS(#REF!,#REF!,A1047423)/VLOOKUP("USD",'[1]Exchange Rates'!B$1:C$1048576,2,0)))/S1047423,"."),".")</f>
        <v>.</v>
      </c>
      <c r="BF1047423" s="1" t="str">
        <f aca="false">IF(AND(AG1047423=1,D1047423="Military",H1047423&lt;&gt;"Not given")=TRUE(),IF(SUMIFS(#REF!,#REF!,A1047423)&gt;0,IF((ABS((SUMIFS(#REF!,#REF!,A1047423)/VLOOKUP("USD",'[1]Exchange Rates'!B$1:C$1048576,2,0)))/S1047423)&gt;1,(SUMIFS(#REF!,#REF!,A1047423)-S1047423)/S1047423,(S1047423-SUMIFS(#REF!,#REF!,A1047423))/SUMIFS(#REF!,#REF!,A1047423)),"."),".")</f>
        <v>.</v>
      </c>
      <c r="BG1047423" s="37"/>
      <c r="BH1047423" s="37"/>
      <c r="BI1047423" s="37"/>
      <c r="BJ1047423" s="37"/>
      <c r="BK1047423" s="37"/>
      <c r="BL1047423" s="37"/>
      <c r="BM1047423" s="37"/>
      <c r="BN1047423" s="37"/>
      <c r="BO1047423" s="37"/>
      <c r="BP1047423" s="37"/>
      <c r="BQ1047423" s="37"/>
      <c r="BR1047423" s="37"/>
      <c r="BS1047423" s="37"/>
      <c r="BT1047423" s="37"/>
      <c r="BU1047423" s="37"/>
      <c r="BV1047423" s="37"/>
      <c r="BW1047423" s="37"/>
      <c r="BX1047423" s="37"/>
    </row>
    <row r="1047424" customFormat="false" ht="15.75" hidden="false" customHeight="true" outlineLevel="0" collapsed="false">
      <c r="A1047424" s="37" t="s">
        <v>554</v>
      </c>
      <c r="B1047424" s="37" t="s">
        <v>57</v>
      </c>
      <c r="C1047424" s="92" t="n">
        <v>45126</v>
      </c>
      <c r="D1047424" s="37" t="s">
        <v>105</v>
      </c>
      <c r="E1047424" s="37" t="s">
        <v>370</v>
      </c>
      <c r="F1047424" s="37" t="s">
        <v>598</v>
      </c>
      <c r="G1047424" s="5" t="s">
        <v>61</v>
      </c>
      <c r="H1047424" s="39" t="n">
        <v>1300000000</v>
      </c>
      <c r="I1047424" s="37" t="s">
        <v>599</v>
      </c>
      <c r="J1047424" s="7" t="str">
        <f aca="false">VLOOKUP($I1047424,'[1]Price List, Weapons &amp; Items'!B$1:C$1048576,2,0)</f>
        <v>Heavy weapon</v>
      </c>
      <c r="K1047424" s="7" t="str">
        <f aca="false">IF(I1047424=".",I1047424,VLOOKUP($I1047424,'[1]Price List, Weapons &amp; Items'!B$1:D$1048576,3,0))</f>
        <v>Anti-aircraft surface-to-air missile (SAM) system (short-range)</v>
      </c>
      <c r="M1047424" s="9" t="n">
        <v>4</v>
      </c>
      <c r="N1047424" s="9" t="s">
        <v>166</v>
      </c>
      <c r="O1047424" s="9" t="n">
        <f aca="false">VLOOKUP($I1047424,'[1]Price List, Weapons &amp; Items'!B$1:G$1048576,6,0)</f>
        <v>50000000</v>
      </c>
      <c r="P1047424" s="6" t="str">
        <f aca="false">IF(TYPE(M1047424)=1,IF(TYPE(O1047424)=1,M1047424*O1047424,"No price"),".")</f>
        <v>No price</v>
      </c>
      <c r="Q1047424" s="6" t="str">
        <f aca="false">IF(TYPE(N1047424)=1,IF(TYPE(O1047424)=1,N1047424*O1047424,"No price"),".")</f>
        <v>.</v>
      </c>
      <c r="R1047424" s="6" t="str">
        <f aca="false">IF(AG1047424=1,IF(H1047424&lt;&gt;"Not given",H1047424,IF(TYPE(H1047424)=2,IF(SUMIFS(#REF!,#REF!,A1047424)&gt;0,SUMIFS(#REF!,#REF!,A1047424),"."),"Format error")),"")</f>
        <v/>
      </c>
      <c r="S1047424" s="6" t="str">
        <f aca="false">IF(AND(AG1047424=1,R1047424&lt;&gt;".")=TRUE(),R1047424/VLOOKUP(G1047424,'[1]Exchange Rates'!B$1:C$1048576,2,0),IF(R1047424=".",".",""))</f>
        <v/>
      </c>
      <c r="T1047424" s="6" t="str">
        <f aca="false">IF(AG1047424=1,IF(AI1047424="Value is not given at all",".",IF(AI1047424="Value is given by the source",S1047424,IF(AI1047424="Value is calculated with prices",(IF(SUMIFS(#REF!,#REF!,A1047424)&gt;0,SUMIFS(#REF!,#REF!,A1047424),"."))/VLOOKUP("USD",'[1]Exchange Rates'!B$1:C$1048576,2,0),"Error with coding"))),"")</f>
        <v/>
      </c>
      <c r="U1047424" s="43" t="s">
        <v>63</v>
      </c>
      <c r="V1047424" s="44" t="s">
        <v>600</v>
      </c>
      <c r="W1047424" s="44" t="s">
        <v>541</v>
      </c>
      <c r="X1047424" s="37" t="s">
        <v>62</v>
      </c>
      <c r="Y1047424" s="37" t="s">
        <v>62</v>
      </c>
      <c r="Z1047424" s="43" t="n">
        <v>0</v>
      </c>
      <c r="AA1047424" s="43" t="n">
        <v>1</v>
      </c>
      <c r="AB1047424" s="5" t="n">
        <f aca="false">IF(AND(D1047424="Humanitarian", AE1047424&lt;&gt;"."), 1, 0)</f>
        <v>0</v>
      </c>
      <c r="AC1047424" s="5" t="n">
        <f aca="false">IF(OR(M1047424="undisclosed", M1047424="."), 0, IF(M1047424=N1047424, 1, 0))</f>
        <v>0</v>
      </c>
      <c r="AD1047424" s="5" t="n">
        <v>0</v>
      </c>
      <c r="AE1047424" s="37" t="s">
        <v>62</v>
      </c>
      <c r="AG1047424" s="36" t="n">
        <v>0</v>
      </c>
      <c r="AH1047424" s="43" t="s">
        <v>66</v>
      </c>
      <c r="AI1047424" s="43" t="s">
        <v>67</v>
      </c>
      <c r="AJ1047424" s="36" t="n">
        <v>1</v>
      </c>
      <c r="AK1047424" s="43" t="n">
        <v>19</v>
      </c>
      <c r="AL1047424" s="36" t="n">
        <v>0</v>
      </c>
      <c r="AM1047424" s="36" t="n">
        <f aca="false">IF(OR(AN1047424="2022-2023",AN1047424=2022), 1, 0)</f>
        <v>1</v>
      </c>
      <c r="AN1047424" s="36" t="s">
        <v>68</v>
      </c>
      <c r="AO1047424" s="36" t="n">
        <f aca="false">VLOOKUP($I1047424,'[1]Price List, Weapons &amp; Items'!B$1:F$1048576,5,0)</f>
        <v>0</v>
      </c>
      <c r="AP1047424" s="36" t="n">
        <f aca="false">IF(AND(AO1047424=1,M1047424="undisclosed")=TRUE(),1,0)</f>
        <v>0</v>
      </c>
      <c r="AQ1047424" s="36" t="n">
        <f aca="false">IF(AND(AO1047424=1,N1047424="undisclosed")=TRUE(),1,0)</f>
        <v>0</v>
      </c>
      <c r="AR1047424" s="36" t="n">
        <f aca="false">IFERROR(IF(SEARCH("ammuni",I1047424,1)&gt;0,1,0),0)</f>
        <v>0</v>
      </c>
      <c r="AS1047424" s="5" t="str">
        <f aca="false">VLOOKUP($I1047424,'[1]Price List, Weapons &amp; Items'!B$1:L$1048576,COLUMN('[1]Price List, Weapons &amp; Items'!$J$11)-1,0)</f>
        <v>Military media (incl. websites)</v>
      </c>
      <c r="AT1047424" s="5" t="str">
        <f aca="false">IF(I1047424=".",".",VLOOKUP($I1047424,'[1]Price List, Weapons &amp; Items'!B$1:J$1048576,3,0))</f>
        <v>Anti-aircraft surface-to-air missile (SAM) system (short-range)</v>
      </c>
      <c r="AU1047424" s="13" t="str">
        <f aca="true">IF(AG1047424=1,(OFFSET(I1047424,0,0,COUNTIF(#REF!,A1047424),1)),"")</f>
        <v/>
      </c>
      <c r="AV1047424" s="5" t="n">
        <f aca="false">VLOOKUP($I1047424,'[1]Price List, Weapons &amp; Items'!B$1:L$1048576,COLUMN('[1]Price List, Weapons &amp; Items'!$L$11)-1,0)</f>
        <v>0</v>
      </c>
      <c r="AW1047424" s="5" t="n">
        <f aca="false">IF(U1047424="Yes",1,0)</f>
        <v>1</v>
      </c>
      <c r="AX1047424" s="5" t="n">
        <f aca="false">IF(D1047424="Military",IF(OR(IFERROR(SEARCH("equipment",E1047424,1),0)&gt;0,IFERROR(SEARCH("weapons",E1047424,1),0)&gt;0),1,0),0)</f>
        <v>1</v>
      </c>
      <c r="AY1047424" s="5" t="str">
        <f aca="false">IFERROR(IF(VALUE(TEXT(C1047424,"mm"))=IF(AK1047424&gt;12,AK1047424-12,AK1047424),".",IF(TEXT(C1047424,"mm")="01",".",1)),"Value is not in date format")</f>
        <v>.</v>
      </c>
      <c r="AZ1047424" s="5" t="str">
        <f aca="false">IF(AND(A1047424=A1047423,C1047424=C1047423)=TRUE(),IF(F1047424=F1047423,".","1"),".")</f>
        <v>.</v>
      </c>
      <c r="BA1047424" s="5" t="str">
        <f aca="false">IF(AND(_xlfn.ISFORMULA(R1047424),_xlfn.ISFORMULA(S1047424),_xlfn.ISFORMULA(T1047424))=TRUE(),".",1)</f>
        <v>.</v>
      </c>
      <c r="BB1047424" s="5" t="str">
        <f aca="false">IF(T1047424&lt;&gt;".",IF(T1047424&gt;S1047424,1,"."),".")</f>
        <v>.</v>
      </c>
      <c r="BC1047424" s="5" t="n">
        <f aca="false">IFERROR(VLOOKUP(B1047424,'[1]Share, Heavy Weapons to Ukraine'!B$1:AA$1048576,COLUMN('[1]Share, Heavy Weapons to Ukraine'!C1047433)-1,0),0)</f>
        <v>1</v>
      </c>
      <c r="BD1047424" s="5" t="n">
        <f aca="false">VLOOKUP(Sheet1!B1047424,'[1]Country Summary (€)'!B$1:F$1048576,COLUMN('[1]Country Summary (€)'!C1047434)-1,FALSE())</f>
        <v>0</v>
      </c>
      <c r="BE1047424" s="5" t="str">
        <f aca="false">IF(AND(AG1047424=1,D1047424="Military",H1047424&lt;&gt;"Not given")=TRUE(),IF(SUMIFS(#REF!,#REF!,A1047424)&gt;0,ABS((SUMIFS(#REF!,#REF!,A1047424)/VLOOKUP("USD",'[1]Exchange Rates'!B$1:C$1048576,2,0)))/S1047424,"."),".")</f>
        <v>.</v>
      </c>
      <c r="BF1047424" s="1" t="str">
        <f aca="false">IF(AND(AG1047424=1,D1047424="Military",H1047424&lt;&gt;"Not given")=TRUE(),IF(SUMIFS(#REF!,#REF!,A1047424)&gt;0,IF((ABS((SUMIFS(#REF!,#REF!,A1047424)/VLOOKUP("USD",'[1]Exchange Rates'!B$1:C$1048576,2,0)))/S1047424)&gt;1,(SUMIFS(#REF!,#REF!,A1047424)-S1047424)/S1047424,(S1047424-SUMIFS(#REF!,#REF!,A1047424))/SUMIFS(#REF!,#REF!,A1047424)),"."),".")</f>
        <v>.</v>
      </c>
      <c r="BG1047424" s="37"/>
      <c r="BH1047424" s="37"/>
      <c r="BI1047424" s="37"/>
      <c r="BJ1047424" s="37"/>
      <c r="BK1047424" s="37"/>
      <c r="BL1047424" s="37"/>
      <c r="BM1047424" s="37"/>
      <c r="BN1047424" s="37"/>
      <c r="BO1047424" s="37"/>
      <c r="BP1047424" s="37"/>
      <c r="BQ1047424" s="37"/>
      <c r="BR1047424" s="37"/>
      <c r="BS1047424" s="37"/>
      <c r="BT1047424" s="37"/>
      <c r="BU1047424" s="37"/>
      <c r="BV1047424" s="37"/>
      <c r="BW1047424" s="37"/>
      <c r="BX1047424" s="37"/>
    </row>
    <row r="1047425" customFormat="false" ht="15.75" hidden="false" customHeight="true" outlineLevel="0" collapsed="false">
      <c r="A1047425" s="37" t="s">
        <v>554</v>
      </c>
      <c r="B1047425" s="37" t="s">
        <v>57</v>
      </c>
      <c r="C1047425" s="92" t="n">
        <v>45126</v>
      </c>
      <c r="D1047425" s="37" t="s">
        <v>105</v>
      </c>
      <c r="E1047425" s="37" t="s">
        <v>370</v>
      </c>
      <c r="F1047425" s="37" t="s">
        <v>598</v>
      </c>
      <c r="G1047425" s="5" t="s">
        <v>61</v>
      </c>
      <c r="H1047425" s="39" t="n">
        <v>1300000000</v>
      </c>
      <c r="I1047425" s="37" t="s">
        <v>539</v>
      </c>
      <c r="J1047425" s="7" t="str">
        <f aca="false">VLOOKUP($I1047425,'[1]Price List, Weapons &amp; Items'!B$1:C$1048576,2,0)</f>
        <v>Ammunition for Heavy Weapon</v>
      </c>
      <c r="K1047425" s="7" t="str">
        <f aca="false">IF(I1047425=".",I1047425,VLOOKUP($I1047425,'[1]Price List, Weapons &amp; Items'!B$1:D$1048576,3,0))</f>
        <v>Missile</v>
      </c>
      <c r="M1047425" s="9" t="s">
        <v>166</v>
      </c>
      <c r="N1047425" s="9" t="s">
        <v>166</v>
      </c>
      <c r="O1047425" s="9" t="n">
        <f aca="false">VLOOKUP($I1047425,'[1]Price List, Weapons &amp; Items'!B$1:G$1048576,6,0)</f>
        <v>1090000</v>
      </c>
      <c r="P1047425" s="6" t="str">
        <f aca="false">IF(TYPE(M1047425)=1,IF(TYPE(O1047425)=1,M1047425*O1047425,"No price"),".")</f>
        <v>.</v>
      </c>
      <c r="Q1047425" s="6" t="str">
        <f aca="false">IF(TYPE(N1047425)=1,IF(TYPE(O1047425)=1,N1047425*O1047425,"No price"),".")</f>
        <v>.</v>
      </c>
      <c r="R1047425" s="6" t="str">
        <f aca="false">IF(AG1047425=1,IF(H1047425&lt;&gt;"Not given",H1047425,IF(TYPE(H1047425)=2,IF(SUMIFS(#REF!,#REF!,A1047425)&gt;0,SUMIFS(#REF!,#REF!,A1047425),"."),"Format error")),"")</f>
        <v/>
      </c>
      <c r="S1047425" s="6" t="str">
        <f aca="false">IF(AND(AG1047425=1,R1047425&lt;&gt;".")=TRUE(),R1047425/VLOOKUP(G1047425,'[1]Exchange Rates'!B$1:C$1048576,2,0),IF(R1047425=".",".",""))</f>
        <v/>
      </c>
      <c r="T1047425" s="6" t="str">
        <f aca="false">IF(AG1047425=1,IF(AI1047425="Value is not given at all",".",IF(AI1047425="Value is given by the source",S1047425,IF(AI1047425="Value is calculated with prices",(IF(SUMIFS(#REF!,#REF!,A1047425)&gt;0,SUMIFS(#REF!,#REF!,A1047425),"."))/VLOOKUP("USD",'[1]Exchange Rates'!B$1:C$1048576,2,0),"Error with coding"))),"")</f>
        <v/>
      </c>
      <c r="U1047425" s="43" t="s">
        <v>63</v>
      </c>
      <c r="V1047425" s="44" t="s">
        <v>600</v>
      </c>
      <c r="W1047425" s="44" t="s">
        <v>541</v>
      </c>
      <c r="X1047425" s="37" t="s">
        <v>62</v>
      </c>
      <c r="Y1047425" s="37" t="s">
        <v>62</v>
      </c>
      <c r="Z1047425" s="43" t="n">
        <v>0</v>
      </c>
      <c r="AA1047425" s="43" t="n">
        <v>1</v>
      </c>
      <c r="AB1047425" s="5" t="n">
        <f aca="false">IF(AND(D1047425="Humanitarian", AE1047425&lt;&gt;"."), 1, 0)</f>
        <v>0</v>
      </c>
      <c r="AC1047425" s="5" t="n">
        <f aca="false">IF(OR(M1047425="undisclosed", M1047425="."), 0, IF(M1047425=N1047425, 1, 0))</f>
        <v>0</v>
      </c>
      <c r="AD1047425" s="5" t="n">
        <v>0</v>
      </c>
      <c r="AE1047425" s="37" t="s">
        <v>62</v>
      </c>
      <c r="AG1047425" s="36" t="n">
        <v>0</v>
      </c>
      <c r="AH1047425" s="43" t="s">
        <v>66</v>
      </c>
      <c r="AI1047425" s="43" t="s">
        <v>67</v>
      </c>
      <c r="AJ1047425" s="36" t="n">
        <v>1</v>
      </c>
      <c r="AK1047425" s="43" t="n">
        <v>19</v>
      </c>
      <c r="AL1047425" s="36" t="n">
        <v>0</v>
      </c>
      <c r="AM1047425" s="36" t="n">
        <f aca="false">IF(OR(AN1047425="2022-2023",AN1047425=2022), 1, 0)</f>
        <v>1</v>
      </c>
      <c r="AN1047425" s="36" t="s">
        <v>68</v>
      </c>
      <c r="AO1047425" s="36" t="n">
        <f aca="false">VLOOKUP($I1047425,'[1]Price List, Weapons &amp; Items'!B$1:F$1048576,5,0)</f>
        <v>0</v>
      </c>
      <c r="AP1047425" s="36" t="n">
        <f aca="false">IF(AND(AO1047425=1,M1047425="undisclosed")=TRUE(),1,0)</f>
        <v>0</v>
      </c>
      <c r="AQ1047425" s="36" t="n">
        <f aca="false">IF(AND(AO1047425=1,N1047425="undisclosed")=TRUE(),1,0)</f>
        <v>0</v>
      </c>
      <c r="AR1047425" s="36" t="n">
        <f aca="false">IFERROR(IF(SEARCH("ammuni",I1047425,1)&gt;0,1,0),0)</f>
        <v>0</v>
      </c>
      <c r="AS1047425" s="5" t="str">
        <f aca="false">VLOOKUP($I1047425,'[1]Price List, Weapons &amp; Items'!B$1:L$1048576,COLUMN('[1]Price List, Weapons &amp; Items'!$J$11)-1,0)</f>
        <v>Miscellaneous</v>
      </c>
      <c r="AT1047425" s="5" t="str">
        <f aca="false">IF(I1047425=".",".",VLOOKUP($I1047425,'[1]Price List, Weapons &amp; Items'!B$1:J$1048576,3,0))</f>
        <v>Missile</v>
      </c>
      <c r="AU1047425" s="13" t="str">
        <f aca="true">IF(AG1047425=1,(OFFSET(I1047425,0,0,COUNTIF(#REF!,A1047425),1)),"")</f>
        <v/>
      </c>
      <c r="AV1047425" s="5" t="str">
        <f aca="false">VLOOKUP($I1047425,'[1]Price List, Weapons &amp; Items'!B$1:L$1048576,COLUMN('[1]Price List, Weapons &amp; Items'!$L$11)-1,0)</f>
        <v>no price, 0 count</v>
      </c>
      <c r="AW1047425" s="5" t="n">
        <f aca="false">IF(U1047425="Yes",1,0)</f>
        <v>1</v>
      </c>
      <c r="AX1047425" s="5" t="n">
        <f aca="false">IF(D1047425="Military",IF(OR(IFERROR(SEARCH("equipment",E1047425,1),0)&gt;0,IFERROR(SEARCH("weapons",E1047425,1),0)&gt;0),1,0),0)</f>
        <v>1</v>
      </c>
      <c r="AY1047425" s="5" t="str">
        <f aca="false">IFERROR(IF(VALUE(TEXT(C1047425,"mm"))=IF(AK1047425&gt;12,AK1047425-12,AK1047425),".",IF(TEXT(C1047425,"mm")="01",".",1)),"Value is not in date format")</f>
        <v>.</v>
      </c>
      <c r="AZ1047425" s="5" t="str">
        <f aca="false">IF(AND(A1047425=A1047424,C1047425=C1047424)=TRUE(),IF(F1047425=F1047424,".","1"),".")</f>
        <v>.</v>
      </c>
      <c r="BA1047425" s="5" t="str">
        <f aca="false">IF(AND(_xlfn.ISFORMULA(R1047425),_xlfn.ISFORMULA(S1047425),_xlfn.ISFORMULA(T1047425))=TRUE(),".",1)</f>
        <v>.</v>
      </c>
      <c r="BB1047425" s="5" t="str">
        <f aca="false">IF(T1047425&lt;&gt;".",IF(T1047425&gt;S1047425,1,"."),".")</f>
        <v>.</v>
      </c>
      <c r="BC1047425" s="5" t="n">
        <f aca="false">IFERROR(VLOOKUP(B1047425,'[1]Share, Heavy Weapons to Ukraine'!B$1:AA$1048576,COLUMN('[1]Share, Heavy Weapons to Ukraine'!C1047434)-1,0),0)</f>
        <v>1</v>
      </c>
      <c r="BD1047425" s="5" t="n">
        <f aca="false">VLOOKUP(Sheet1!B1047425,'[1]Country Summary (€)'!B$1:F$1048576,COLUMN('[1]Country Summary (€)'!C1047435)-1,FALSE())</f>
        <v>0</v>
      </c>
      <c r="BE1047425" s="5" t="str">
        <f aca="false">IF(AND(AG1047425=1,D1047425="Military",H1047425&lt;&gt;"Not given")=TRUE(),IF(SUMIFS(#REF!,#REF!,A1047425)&gt;0,ABS((SUMIFS(#REF!,#REF!,A1047425)/VLOOKUP("USD",'[1]Exchange Rates'!B$1:C$1048576,2,0)))/S1047425,"."),".")</f>
        <v>.</v>
      </c>
      <c r="BF1047425" s="1" t="str">
        <f aca="false">IF(AND(AG1047425=1,D1047425="Military",H1047425&lt;&gt;"Not given")=TRUE(),IF(SUMIFS(#REF!,#REF!,A1047425)&gt;0,IF((ABS((SUMIFS(#REF!,#REF!,A1047425)/VLOOKUP("USD",'[1]Exchange Rates'!B$1:C$1048576,2,0)))/S1047425)&gt;1,(SUMIFS(#REF!,#REF!,A1047425)-S1047425)/S1047425,(S1047425-SUMIFS(#REF!,#REF!,A1047425))/SUMIFS(#REF!,#REF!,A1047425)),"."),".")</f>
        <v>.</v>
      </c>
      <c r="BG1047425" s="37"/>
      <c r="BH1047425" s="37"/>
      <c r="BI1047425" s="37"/>
      <c r="BJ1047425" s="37"/>
      <c r="BK1047425" s="37"/>
      <c r="BL1047425" s="37"/>
      <c r="BM1047425" s="37"/>
      <c r="BN1047425" s="37"/>
      <c r="BO1047425" s="37"/>
      <c r="BP1047425" s="37"/>
      <c r="BQ1047425" s="37"/>
      <c r="BR1047425" s="37"/>
      <c r="BS1047425" s="37"/>
      <c r="BT1047425" s="37"/>
      <c r="BU1047425" s="37"/>
      <c r="BV1047425" s="37"/>
      <c r="BW1047425" s="37"/>
      <c r="BX1047425" s="37"/>
    </row>
    <row r="1047426" customFormat="false" ht="15.75" hidden="false" customHeight="true" outlineLevel="0" collapsed="false">
      <c r="A1047426" s="37" t="s">
        <v>554</v>
      </c>
      <c r="B1047426" s="37" t="s">
        <v>57</v>
      </c>
      <c r="C1047426" s="92" t="n">
        <v>45126</v>
      </c>
      <c r="D1047426" s="37" t="s">
        <v>105</v>
      </c>
      <c r="E1047426" s="37" t="s">
        <v>370</v>
      </c>
      <c r="F1047426" s="37" t="s">
        <v>598</v>
      </c>
      <c r="G1047426" s="5" t="s">
        <v>61</v>
      </c>
      <c r="H1047426" s="39" t="n">
        <v>1300000000</v>
      </c>
      <c r="I1047426" s="49" t="s">
        <v>373</v>
      </c>
      <c r="J1047426" s="7" t="str">
        <f aca="false">VLOOKUP($I1047426,'[1]Price List, Weapons &amp; Items'!B$1:C$1048576,2,0)</f>
        <v>Ammunition for heavy weapon</v>
      </c>
      <c r="K1047426" s="7" t="str">
        <f aca="false">IF(I1047426=".",I1047426,VLOOKUP($I1047426,'[1]Price List, Weapons &amp; Items'!B$1:D$1048576,3,0))</f>
        <v>152mm howitzer ammunition</v>
      </c>
      <c r="M1047426" s="9" t="n">
        <v>20000</v>
      </c>
      <c r="N1047426" s="9" t="s">
        <v>166</v>
      </c>
      <c r="O1047426" s="9" t="n">
        <f aca="false">VLOOKUP($I1047426,'[1]Price List, Weapons &amp; Items'!B$1:G$1048576,6,0)</f>
        <v>3800</v>
      </c>
      <c r="P1047426" s="6" t="str">
        <f aca="false">IF(TYPE(M1047426)=1,IF(TYPE(O1047426)=1,M1047426*O1047426,"No price"),".")</f>
        <v>No price</v>
      </c>
      <c r="Q1047426" s="6" t="str">
        <f aca="false">IF(TYPE(N1047426)=1,IF(TYPE(O1047426)=1,N1047426*O1047426,"No price"),".")</f>
        <v>.</v>
      </c>
      <c r="R1047426" s="6" t="str">
        <f aca="false">IF(AG1047426=1,IF(H1047426&lt;&gt;"Not given",H1047426,IF(TYPE(H1047426)=2,IF(SUMIFS(#REF!,#REF!,A1047426)&gt;0,SUMIFS(#REF!,#REF!,A1047426),"."),"Format error")),"")</f>
        <v/>
      </c>
      <c r="S1047426" s="6" t="str">
        <f aca="false">IF(AND(AG1047426=1,R1047426&lt;&gt;".")=TRUE(),R1047426/VLOOKUP(G1047426,'[1]Exchange Rates'!B$1:C$1048576,2,0),IF(R1047426=".",".",""))</f>
        <v/>
      </c>
      <c r="T1047426" s="6" t="str">
        <f aca="false">IF(AG1047426=1,IF(AI1047426="Value is not given at all",".",IF(AI1047426="Value is given by the source",S1047426,IF(AI1047426="Value is calculated with prices",(IF(SUMIFS(#REF!,#REF!,A1047426)&gt;0,SUMIFS(#REF!,#REF!,A1047426),"."))/VLOOKUP("USD",'[1]Exchange Rates'!B$1:C$1048576,2,0),"Error with coding"))),"")</f>
        <v/>
      </c>
      <c r="U1047426" s="43" t="s">
        <v>63</v>
      </c>
      <c r="V1047426" s="44" t="s">
        <v>600</v>
      </c>
      <c r="W1047426" s="44" t="s">
        <v>541</v>
      </c>
      <c r="X1047426" s="37" t="s">
        <v>62</v>
      </c>
      <c r="Y1047426" s="37" t="s">
        <v>62</v>
      </c>
      <c r="Z1047426" s="43" t="n">
        <v>0</v>
      </c>
      <c r="AA1047426" s="43" t="n">
        <v>1</v>
      </c>
      <c r="AB1047426" s="5" t="n">
        <f aca="false">IF(AND(D1047426="Humanitarian", AE1047426&lt;&gt;"."), 1, 0)</f>
        <v>0</v>
      </c>
      <c r="AC1047426" s="5" t="n">
        <f aca="false">IF(OR(M1047426="undisclosed", M1047426="."), 0, IF(M1047426=N1047426, 1, 0))</f>
        <v>0</v>
      </c>
      <c r="AD1047426" s="5" t="n">
        <v>0</v>
      </c>
      <c r="AE1047426" s="37" t="s">
        <v>62</v>
      </c>
      <c r="AG1047426" s="36" t="n">
        <v>0</v>
      </c>
      <c r="AH1047426" s="43" t="s">
        <v>66</v>
      </c>
      <c r="AI1047426" s="43" t="s">
        <v>67</v>
      </c>
      <c r="AJ1047426" s="36" t="n">
        <v>1</v>
      </c>
      <c r="AK1047426" s="43" t="n">
        <v>19</v>
      </c>
      <c r="AL1047426" s="36" t="n">
        <v>0</v>
      </c>
      <c r="AM1047426" s="36" t="n">
        <f aca="false">IF(OR(AN1047426="2022-2023",AN1047426=2022), 1, 0)</f>
        <v>1</v>
      </c>
      <c r="AN1047426" s="36" t="s">
        <v>68</v>
      </c>
      <c r="AO1047426" s="36" t="n">
        <f aca="false">VLOOKUP($I1047426,'[1]Price List, Weapons &amp; Items'!B$1:F$1048576,5,0)</f>
        <v>1</v>
      </c>
      <c r="AP1047426" s="36" t="n">
        <f aca="false">IF(AND(AO1047426=1,M1047426="undisclosed")=TRUE(),1,0)</f>
        <v>0</v>
      </c>
      <c r="AQ1047426" s="36" t="n">
        <f aca="false">IF(AND(AO1047426=1,N1047426="undisclosed")=TRUE(),1,0)</f>
        <v>1</v>
      </c>
      <c r="AR1047426" s="36" t="n">
        <f aca="false">IFERROR(IF(SEARCH("ammuni",I1047426,1)&gt;0,1,0),0)</f>
        <v>0</v>
      </c>
      <c r="AS1047426" s="5" t="str">
        <f aca="false">VLOOKUP($I1047426,'[1]Price List, Weapons &amp; Items'!B$1:L$1048576,COLUMN('[1]Price List, Weapons &amp; Items'!$J$11)-1,0)</f>
        <v>Contracts</v>
      </c>
      <c r="AT1047426" s="5" t="str">
        <f aca="false">IF(I1047426=".",".",VLOOKUP($I1047426,'[1]Price List, Weapons &amp; Items'!B$1:J$1048576,3,0))</f>
        <v>152mm howitzer ammunition</v>
      </c>
      <c r="AU1047426" s="13" t="str">
        <f aca="true">IF(AG1047426=1,(OFFSET(I1047426,0,0,COUNTIF(#REF!,A1047426),1)),"")</f>
        <v/>
      </c>
      <c r="AV1047426" s="5" t="n">
        <f aca="false">VLOOKUP($I1047426,'[1]Price List, Weapons &amp; Items'!B$1:L$1048576,COLUMN('[1]Price List, Weapons &amp; Items'!$L$11)-1,0)</f>
        <v>0</v>
      </c>
      <c r="AW1047426" s="5" t="n">
        <f aca="false">IF(U1047426="Yes",1,0)</f>
        <v>1</v>
      </c>
      <c r="AX1047426" s="5" t="n">
        <f aca="false">IF(D1047426="Military",IF(OR(IFERROR(SEARCH("equipment",E1047426,1),0)&gt;0,IFERROR(SEARCH("weapons",E1047426,1),0)&gt;0),1,0),0)</f>
        <v>1</v>
      </c>
      <c r="AY1047426" s="5" t="str">
        <f aca="false">IFERROR(IF(VALUE(TEXT(C1047426,"mm"))=IF(AK1047426&gt;12,AK1047426-12,AK1047426),".",IF(TEXT(C1047426,"mm")="01",".",1)),"Value is not in date format")</f>
        <v>.</v>
      </c>
      <c r="AZ1047426" s="5" t="str">
        <f aca="false">IF(AND(A1047426=A1047425,C1047426=C1047425)=TRUE(),IF(F1047426=F1047425,".","1"),".")</f>
        <v>.</v>
      </c>
      <c r="BA1047426" s="5" t="str">
        <f aca="false">IF(AND(_xlfn.ISFORMULA(R1047426),_xlfn.ISFORMULA(S1047426),_xlfn.ISFORMULA(T1047426))=TRUE(),".",1)</f>
        <v>.</v>
      </c>
      <c r="BB1047426" s="5" t="str">
        <f aca="false">IF(T1047426&lt;&gt;".",IF(T1047426&gt;S1047426,1,"."),".")</f>
        <v>.</v>
      </c>
      <c r="BC1047426" s="5" t="n">
        <f aca="false">IFERROR(VLOOKUP(B1047426,'[1]Share, Heavy Weapons to Ukraine'!B$1:AA$1048576,COLUMN('[1]Share, Heavy Weapons to Ukraine'!C1047435)-1,0),0)</f>
        <v>1</v>
      </c>
      <c r="BD1047426" s="5" t="n">
        <f aca="false">VLOOKUP(Sheet1!B1047426,'[1]Country Summary (€)'!B$1:F$1048576,COLUMN('[1]Country Summary (€)'!C1047436)-1,FALSE())</f>
        <v>0</v>
      </c>
      <c r="BE1047426" s="5" t="str">
        <f aca="false">IF(AND(AG1047426=1,D1047426="Military",H1047426&lt;&gt;"Not given")=TRUE(),IF(SUMIFS(#REF!,#REF!,A1047426)&gt;0,ABS((SUMIFS(#REF!,#REF!,A1047426)/VLOOKUP("USD",'[1]Exchange Rates'!B$1:C$1048576,2,0)))/S1047426,"."),".")</f>
        <v>.</v>
      </c>
      <c r="BF1047426" s="1" t="str">
        <f aca="false">IF(AND(AG1047426=1,D1047426="Military",H1047426&lt;&gt;"Not given")=TRUE(),IF(SUMIFS(#REF!,#REF!,A1047426)&gt;0,IF((ABS((SUMIFS(#REF!,#REF!,A1047426)/VLOOKUP("USD",'[1]Exchange Rates'!B$1:C$1048576,2,0)))/S1047426)&gt;1,(SUMIFS(#REF!,#REF!,A1047426)-S1047426)/S1047426,(S1047426-SUMIFS(#REF!,#REF!,A1047426))/SUMIFS(#REF!,#REF!,A1047426)),"."),".")</f>
        <v>.</v>
      </c>
      <c r="BG1047426" s="37"/>
      <c r="BH1047426" s="37"/>
      <c r="BI1047426" s="37"/>
      <c r="BJ1047426" s="37"/>
      <c r="BK1047426" s="37"/>
      <c r="BL1047426" s="37"/>
      <c r="BM1047426" s="37"/>
      <c r="BN1047426" s="37"/>
      <c r="BO1047426" s="37"/>
      <c r="BP1047426" s="37"/>
      <c r="BQ1047426" s="37"/>
      <c r="BR1047426" s="37"/>
      <c r="BS1047426" s="37"/>
      <c r="BT1047426" s="37"/>
      <c r="BU1047426" s="37"/>
      <c r="BV1047426" s="37"/>
      <c r="BW1047426" s="37"/>
      <c r="BX1047426" s="37"/>
    </row>
    <row r="1047427" customFormat="false" ht="15.75" hidden="false" customHeight="true" outlineLevel="0" collapsed="false">
      <c r="A1047427" s="37" t="s">
        <v>554</v>
      </c>
      <c r="B1047427" s="37" t="s">
        <v>57</v>
      </c>
      <c r="C1047427" s="92" t="n">
        <v>45126</v>
      </c>
      <c r="D1047427" s="37" t="s">
        <v>105</v>
      </c>
      <c r="E1047427" s="37" t="s">
        <v>370</v>
      </c>
      <c r="F1047427" s="37" t="s">
        <v>598</v>
      </c>
      <c r="G1047427" s="5" t="s">
        <v>61</v>
      </c>
      <c r="H1047427" s="39" t="n">
        <v>1300000000</v>
      </c>
      <c r="I1047427" s="37" t="s">
        <v>313</v>
      </c>
      <c r="J1047427" s="7" t="str">
        <f aca="false">VLOOKUP($I1047427,'[1]Price List, Weapons &amp; Items'!B$1:C$1048576,2,0)</f>
        <v>Military equipment</v>
      </c>
      <c r="K1047427" s="7" t="str">
        <f aca="false">IF(I1047427=".",I1047427,VLOOKUP($I1047427,'[1]Price List, Weapons &amp; Items'!B$1:D$1048576,3,0))</f>
        <v>Military equipment</v>
      </c>
      <c r="M1047427" s="9" t="s">
        <v>166</v>
      </c>
      <c r="N1047427" s="9" t="s">
        <v>166</v>
      </c>
      <c r="O1047427" s="9" t="str">
        <f aca="false">VLOOKUP($I1047427,'[1]Price List, Weapons &amp; Items'!B$1:G$1048576,6,0)</f>
        <v>.</v>
      </c>
      <c r="P1047427" s="6" t="str">
        <f aca="false">IF(TYPE(M1047427)=1,IF(TYPE(O1047427)=1,M1047427*O1047427,"No price"),".")</f>
        <v>.</v>
      </c>
      <c r="Q1047427" s="6" t="str">
        <f aca="false">IF(TYPE(N1047427)=1,IF(TYPE(O1047427)=1,N1047427*O1047427,"No price"),".")</f>
        <v>.</v>
      </c>
      <c r="R1047427" s="6" t="str">
        <f aca="false">IF(AG1047427=1,IF(H1047427&lt;&gt;"Not given",H1047427,IF(TYPE(H1047427)=2,IF(SUMIFS(#REF!,#REF!,A1047427)&gt;0,SUMIFS(#REF!,#REF!,A1047427),"."),"Format error")),"")</f>
        <v/>
      </c>
      <c r="S1047427" s="6" t="str">
        <f aca="false">IF(AND(AG1047427=1,R1047427&lt;&gt;".")=TRUE(),R1047427/VLOOKUP(G1047427,'[1]Exchange Rates'!B$1:C$1048576,2,0),IF(R1047427=".",".",""))</f>
        <v/>
      </c>
      <c r="T1047427" s="6" t="str">
        <f aca="false">IF(AG1047427=1,IF(AI1047427="Value is not given at all",".",IF(AI1047427="Value is given by the source",S1047427,IF(AI1047427="Value is calculated with prices",(IF(SUMIFS(#REF!,#REF!,A1047427)&gt;0,SUMIFS(#REF!,#REF!,A1047427),"."))/VLOOKUP("USD",'[1]Exchange Rates'!B$1:C$1048576,2,0),"Error with coding"))),"")</f>
        <v/>
      </c>
      <c r="U1047427" s="43" t="s">
        <v>63</v>
      </c>
      <c r="V1047427" s="44" t="s">
        <v>600</v>
      </c>
      <c r="W1047427" s="44" t="s">
        <v>541</v>
      </c>
      <c r="X1047427" s="37" t="s">
        <v>62</v>
      </c>
      <c r="Y1047427" s="37" t="s">
        <v>62</v>
      </c>
      <c r="Z1047427" s="43" t="n">
        <v>0</v>
      </c>
      <c r="AA1047427" s="43" t="n">
        <v>1</v>
      </c>
      <c r="AB1047427" s="5" t="n">
        <f aca="false">IF(AND(D1047427="Humanitarian", AE1047427&lt;&gt;"."), 1, 0)</f>
        <v>0</v>
      </c>
      <c r="AC1047427" s="5" t="n">
        <f aca="false">IF(OR(M1047427="undisclosed", M1047427="."), 0, IF(M1047427=N1047427, 1, 0))</f>
        <v>0</v>
      </c>
      <c r="AD1047427" s="5" t="n">
        <v>0</v>
      </c>
      <c r="AE1047427" s="37" t="s">
        <v>62</v>
      </c>
      <c r="AG1047427" s="36" t="n">
        <v>0</v>
      </c>
      <c r="AH1047427" s="43" t="s">
        <v>66</v>
      </c>
      <c r="AI1047427" s="43" t="s">
        <v>67</v>
      </c>
      <c r="AJ1047427" s="36" t="n">
        <v>1</v>
      </c>
      <c r="AK1047427" s="43" t="n">
        <v>19</v>
      </c>
      <c r="AL1047427" s="36" t="n">
        <v>0</v>
      </c>
      <c r="AM1047427" s="36" t="n">
        <f aca="false">IF(OR(AN1047427="2022-2023",AN1047427=2022), 1, 0)</f>
        <v>1</v>
      </c>
      <c r="AN1047427" s="36" t="s">
        <v>68</v>
      </c>
      <c r="AO1047427" s="36" t="n">
        <f aca="false">VLOOKUP($I1047427,'[1]Price List, Weapons &amp; Items'!B$1:F$1048576,5,0)</f>
        <v>0</v>
      </c>
      <c r="AP1047427" s="36" t="n">
        <f aca="false">IF(AND(AO1047427=1,M1047427="undisclosed")=TRUE(),1,0)</f>
        <v>0</v>
      </c>
      <c r="AQ1047427" s="36" t="n">
        <f aca="false">IF(AND(AO1047427=1,N1047427="undisclosed")=TRUE(),1,0)</f>
        <v>0</v>
      </c>
      <c r="AR1047427" s="36" t="n">
        <f aca="false">IFERROR(IF(SEARCH("ammuni",I1047427,1)&gt;0,1,0),0)</f>
        <v>0</v>
      </c>
      <c r="AS1047427" s="5" t="str">
        <f aca="false">VLOOKUP($I1047427,'[1]Price List, Weapons &amp; Items'!B$1:L$1048576,COLUMN('[1]Price List, Weapons &amp; Items'!$J$11)-1,0)</f>
        <v>.</v>
      </c>
      <c r="AT1047427" s="5" t="str">
        <f aca="false">IF(I1047427=".",".",VLOOKUP($I1047427,'[1]Price List, Weapons &amp; Items'!B$1:J$1048576,3,0))</f>
        <v>Military equipment</v>
      </c>
      <c r="AU1047427" s="13" t="str">
        <f aca="true">IF(AG1047427=1,(OFFSET(I1047427,0,0,COUNTIF(#REF!,A1047427),1)),"")</f>
        <v/>
      </c>
      <c r="AV1047427" s="5" t="str">
        <f aca="false">VLOOKUP($I1047427,'[1]Price List, Weapons &amp; Items'!B$1:L$1048576,COLUMN('[1]Price List, Weapons &amp; Items'!$L$11)-1,0)</f>
        <v>no price, 0 count</v>
      </c>
      <c r="AW1047427" s="5" t="n">
        <f aca="false">IF(U1047427="Yes",1,0)</f>
        <v>1</v>
      </c>
      <c r="AX1047427" s="5" t="n">
        <f aca="false">IF(D1047427="Military",IF(OR(IFERROR(SEARCH("equipment",E1047427,1),0)&gt;0,IFERROR(SEARCH("weapons",E1047427,1),0)&gt;0),1,0),0)</f>
        <v>1</v>
      </c>
      <c r="AY1047427" s="5" t="str">
        <f aca="false">IFERROR(IF(VALUE(TEXT(C1047427,"mm"))=IF(AK1047427&gt;12,AK1047427-12,AK1047427),".",IF(TEXT(C1047427,"mm")="01",".",1)),"Value is not in date format")</f>
        <v>.</v>
      </c>
      <c r="AZ1047427" s="5" t="str">
        <f aca="false">IF(AND(A1047427=A1047426,C1047427=C1047426)=TRUE(),IF(F1047427=F1047426,".","1"),".")</f>
        <v>.</v>
      </c>
      <c r="BA1047427" s="5" t="str">
        <f aca="false">IF(AND(_xlfn.ISFORMULA(R1047427),_xlfn.ISFORMULA(S1047427),_xlfn.ISFORMULA(T1047427))=TRUE(),".",1)</f>
        <v>.</v>
      </c>
      <c r="BB1047427" s="5" t="str">
        <f aca="false">IF(T1047427&lt;&gt;".",IF(T1047427&gt;S1047427,1,"."),".")</f>
        <v>.</v>
      </c>
      <c r="BC1047427" s="5" t="n">
        <f aca="false">IFERROR(VLOOKUP(B1047427,'[1]Share, Heavy Weapons to Ukraine'!B$1:AA$1048576,COLUMN('[1]Share, Heavy Weapons to Ukraine'!C1047436)-1,0),0)</f>
        <v>1</v>
      </c>
      <c r="BD1047427" s="5" t="n">
        <f aca="false">VLOOKUP(Sheet1!B1047427,'[1]Country Summary (€)'!B$1:F$1048576,COLUMN('[1]Country Summary (€)'!C1047437)-1,FALSE())</f>
        <v>0</v>
      </c>
      <c r="BE1047427" s="5" t="str">
        <f aca="false">IF(AND(AG1047427=1,D1047427="Military",H1047427&lt;&gt;"Not given")=TRUE(),IF(SUMIFS(#REF!,#REF!,A1047427)&gt;0,ABS((SUMIFS(#REF!,#REF!,A1047427)/VLOOKUP("USD",'[1]Exchange Rates'!B$1:C$1048576,2,0)))/S1047427,"."),".")</f>
        <v>.</v>
      </c>
      <c r="BF1047427" s="1" t="str">
        <f aca="false">IF(AND(AG1047427=1,D1047427="Military",H1047427&lt;&gt;"Not given")=TRUE(),IF(SUMIFS(#REF!,#REF!,A1047427)&gt;0,IF((ABS((SUMIFS(#REF!,#REF!,A1047427)/VLOOKUP("USD",'[1]Exchange Rates'!B$1:C$1048576,2,0)))/S1047427)&gt;1,(SUMIFS(#REF!,#REF!,A1047427)-S1047427)/S1047427,(S1047427-SUMIFS(#REF!,#REF!,A1047427))/SUMIFS(#REF!,#REF!,A1047427)),"."),".")</f>
        <v>.</v>
      </c>
      <c r="BG1047427" s="37"/>
      <c r="BH1047427" s="37"/>
      <c r="BI1047427" s="37"/>
      <c r="BJ1047427" s="37"/>
      <c r="BK1047427" s="37"/>
      <c r="BL1047427" s="37"/>
      <c r="BM1047427" s="37"/>
      <c r="BN1047427" s="37"/>
      <c r="BO1047427" s="37"/>
      <c r="BP1047427" s="37"/>
      <c r="BQ1047427" s="37"/>
      <c r="BR1047427" s="37"/>
      <c r="BS1047427" s="37"/>
      <c r="BT1047427" s="37"/>
      <c r="BU1047427" s="37"/>
      <c r="BV1047427" s="37"/>
      <c r="BW1047427" s="37"/>
      <c r="BX1047427" s="37"/>
    </row>
    <row r="1047428" customFormat="false" ht="15.75" hidden="false" customHeight="true" outlineLevel="0" collapsed="false">
      <c r="A1047428" s="37" t="s">
        <v>554</v>
      </c>
      <c r="B1047428" s="37" t="s">
        <v>57</v>
      </c>
      <c r="C1047428" s="92" t="n">
        <v>45126</v>
      </c>
      <c r="D1047428" s="37" t="s">
        <v>105</v>
      </c>
      <c r="E1047428" s="37" t="s">
        <v>370</v>
      </c>
      <c r="F1047428" s="37" t="s">
        <v>598</v>
      </c>
      <c r="G1047428" s="5" t="s">
        <v>61</v>
      </c>
      <c r="H1047428" s="39" t="n">
        <v>1300000000</v>
      </c>
      <c r="I1047428" s="37" t="s">
        <v>307</v>
      </c>
      <c r="J1047428" s="7" t="str">
        <f aca="false">VLOOKUP($I1047428,'[1]Price List, Weapons &amp; Items'!B$1:C$1048576,2,0)</f>
        <v>Ammunition for heavy weapon</v>
      </c>
      <c r="K1047428" s="7" t="str">
        <f aca="false">IF(I1047428=".",I1047428,VLOOKUP($I1047428,'[1]Price List, Weapons &amp; Items'!B$1:D$1048576,3,0))</f>
        <v>missile</v>
      </c>
      <c r="M1047428" s="9" t="n">
        <v>975</v>
      </c>
      <c r="N1047428" s="9" t="s">
        <v>166</v>
      </c>
      <c r="O1047428" s="9" t="n">
        <f aca="false">VLOOKUP($I1047428,'[1]Price List, Weapons &amp; Items'!B$1:G$1048576,6,0)</f>
        <v>9000</v>
      </c>
      <c r="P1047428" s="6" t="str">
        <f aca="false">IF(TYPE(M1047428)=1,IF(TYPE(O1047428)=1,M1047428*O1047428,"No price"),".")</f>
        <v>No price</v>
      </c>
      <c r="Q1047428" s="6" t="str">
        <f aca="false">IF(TYPE(N1047428)=1,IF(TYPE(O1047428)=1,N1047428*O1047428,"No price"),".")</f>
        <v>.</v>
      </c>
      <c r="R1047428" s="6" t="str">
        <f aca="false">IF(AG1047428=1,IF(H1047428&lt;&gt;"Not given",H1047428,IF(TYPE(H1047428)=2,IF(SUMIFS(#REF!,#REF!,A1047428)&gt;0,SUMIFS(#REF!,#REF!,A1047428),"."),"Format error")),"")</f>
        <v/>
      </c>
      <c r="S1047428" s="6" t="str">
        <f aca="false">IF(AND(AG1047428=1,R1047428&lt;&gt;".")=TRUE(),R1047428/VLOOKUP(G1047428,'[1]Exchange Rates'!B$1:C$1048576,2,0),IF(R1047428=".",".",""))</f>
        <v/>
      </c>
      <c r="T1047428" s="6" t="str">
        <f aca="false">IF(AG1047428=1,IF(AI1047428="Value is not given at all",".",IF(AI1047428="Value is given by the source",S1047428,IF(AI1047428="Value is calculated with prices",(IF(SUMIFS(#REF!,#REF!,A1047428)&gt;0,SUMIFS(#REF!,#REF!,A1047428),"."))/VLOOKUP("USD",'[1]Exchange Rates'!B$1:C$1048576,2,0),"Error with coding"))),"")</f>
        <v/>
      </c>
      <c r="U1047428" s="43" t="s">
        <v>63</v>
      </c>
      <c r="V1047428" s="44" t="s">
        <v>600</v>
      </c>
      <c r="W1047428" s="44" t="s">
        <v>541</v>
      </c>
      <c r="X1047428" s="37" t="s">
        <v>62</v>
      </c>
      <c r="Y1047428" s="37" t="s">
        <v>62</v>
      </c>
      <c r="Z1047428" s="43" t="n">
        <v>0</v>
      </c>
      <c r="AA1047428" s="43" t="n">
        <v>1</v>
      </c>
      <c r="AB1047428" s="5" t="n">
        <f aca="false">IF(AND(D1047428="Humanitarian", AE1047428&lt;&gt;"."), 1, 0)</f>
        <v>0</v>
      </c>
      <c r="AC1047428" s="5" t="n">
        <f aca="false">IF(OR(M1047428="undisclosed", M1047428="."), 0, IF(M1047428=N1047428, 1, 0))</f>
        <v>0</v>
      </c>
      <c r="AD1047428" s="5" t="n">
        <v>0</v>
      </c>
      <c r="AE1047428" s="37" t="s">
        <v>62</v>
      </c>
      <c r="AG1047428" s="36" t="n">
        <v>0</v>
      </c>
      <c r="AH1047428" s="43" t="s">
        <v>66</v>
      </c>
      <c r="AI1047428" s="43" t="s">
        <v>67</v>
      </c>
      <c r="AJ1047428" s="36" t="n">
        <v>1</v>
      </c>
      <c r="AK1047428" s="43" t="n">
        <v>19</v>
      </c>
      <c r="AL1047428" s="36" t="n">
        <v>0</v>
      </c>
      <c r="AM1047428" s="36" t="n">
        <f aca="false">IF(OR(AN1047428="2022-2023",AN1047428=2022), 1, 0)</f>
        <v>1</v>
      </c>
      <c r="AN1047428" s="36" t="s">
        <v>68</v>
      </c>
      <c r="AO1047428" s="36" t="n">
        <f aca="false">VLOOKUP($I1047428,'[1]Price List, Weapons &amp; Items'!B$1:F$1048576,5,0)</f>
        <v>0</v>
      </c>
      <c r="AP1047428" s="36" t="n">
        <f aca="false">IF(AND(AO1047428=1,M1047428="undisclosed")=TRUE(),1,0)</f>
        <v>0</v>
      </c>
      <c r="AQ1047428" s="36" t="n">
        <f aca="false">IF(AND(AO1047428=1,N1047428="undisclosed")=TRUE(),1,0)</f>
        <v>0</v>
      </c>
      <c r="AR1047428" s="36" t="n">
        <f aca="false">IFERROR(IF(SEARCH("ammuni",I1047428,1)&gt;0,1,0),0)</f>
        <v>0</v>
      </c>
      <c r="AS1047428" s="5" t="str">
        <f aca="false">VLOOKUP($I1047428,'[1]Price List, Weapons &amp; Items'!B$1:L$1048576,COLUMN('[1]Price List, Weapons &amp; Items'!$J$11)-1,0)</f>
        <v>Media reports (incl. social media)</v>
      </c>
      <c r="AT1047428" s="5" t="str">
        <f aca="false">IF(I1047428=".",".",VLOOKUP($I1047428,'[1]Price List, Weapons &amp; Items'!B$1:J$1048576,3,0))</f>
        <v>missile</v>
      </c>
      <c r="AU1047428" s="13" t="str">
        <f aca="true">IF(AG1047428=1,(OFFSET(I1047428,0,0,COUNTIF(#REF!,A1047428),1)),"")</f>
        <v/>
      </c>
      <c r="AV1047428" s="5" t="n">
        <f aca="false">VLOOKUP($I1047428,'[1]Price List, Weapons &amp; Items'!B$1:L$1048576,COLUMN('[1]Price List, Weapons &amp; Items'!$L$11)-1,0)</f>
        <v>0</v>
      </c>
      <c r="AW1047428" s="5" t="n">
        <f aca="false">IF(U1047428="Yes",1,0)</f>
        <v>1</v>
      </c>
      <c r="AX1047428" s="5" t="n">
        <f aca="false">IF(D1047428="Military",IF(OR(IFERROR(SEARCH("equipment",E1047428,1),0)&gt;0,IFERROR(SEARCH("weapons",E1047428,1),0)&gt;0),1,0),0)</f>
        <v>1</v>
      </c>
      <c r="AY1047428" s="5" t="str">
        <f aca="false">IFERROR(IF(VALUE(TEXT(C1047428,"mm"))=IF(AK1047428&gt;12,AK1047428-12,AK1047428),".",IF(TEXT(C1047428,"mm")="01",".",1)),"Value is not in date format")</f>
        <v>.</v>
      </c>
      <c r="AZ1047428" s="5" t="str">
        <f aca="false">IF(AND(A1047428=A1047427,C1047428=C1047427)=TRUE(),IF(F1047428=F1047427,".","1"),".")</f>
        <v>.</v>
      </c>
      <c r="BA1047428" s="5" t="str">
        <f aca="false">IF(AND(_xlfn.ISFORMULA(R1047428),_xlfn.ISFORMULA(S1047428),_xlfn.ISFORMULA(T1047428))=TRUE(),".",1)</f>
        <v>.</v>
      </c>
      <c r="BB1047428" s="5" t="str">
        <f aca="false">IF(T1047428&lt;&gt;".",IF(T1047428&gt;S1047428,1,"."),".")</f>
        <v>.</v>
      </c>
      <c r="BC1047428" s="5" t="n">
        <f aca="false">IFERROR(VLOOKUP(B1047428,'[1]Share, Heavy Weapons to Ukraine'!B$1:AA$1048576,COLUMN('[1]Share, Heavy Weapons to Ukraine'!C1047437)-1,0),0)</f>
        <v>1</v>
      </c>
      <c r="BD1047428" s="5" t="n">
        <f aca="false">VLOOKUP(Sheet1!B1047428,'[1]Country Summary (€)'!B$1:F$1048576,COLUMN('[1]Country Summary (€)'!C1047438)-1,FALSE())</f>
        <v>0</v>
      </c>
      <c r="BE1047428" s="5" t="str">
        <f aca="false">IF(AND(AG1047428=1,D1047428="Military",H1047428&lt;&gt;"Not given")=TRUE(),IF(SUMIFS(#REF!,#REF!,A1047428)&gt;0,ABS((SUMIFS(#REF!,#REF!,A1047428)/VLOOKUP("USD",'[1]Exchange Rates'!B$1:C$1048576,2,0)))/S1047428,"."),".")</f>
        <v>.</v>
      </c>
      <c r="BF1047428" s="1" t="str">
        <f aca="false">IF(AND(AG1047428=1,D1047428="Military",H1047428&lt;&gt;"Not given")=TRUE(),IF(SUMIFS(#REF!,#REF!,A1047428)&gt;0,IF((ABS((SUMIFS(#REF!,#REF!,A1047428)/VLOOKUP("USD",'[1]Exchange Rates'!B$1:C$1048576,2,0)))/S1047428)&gt;1,(SUMIFS(#REF!,#REF!,A1047428)-S1047428)/S1047428,(S1047428-SUMIFS(#REF!,#REF!,A1047428))/SUMIFS(#REF!,#REF!,A1047428)),"."),".")</f>
        <v>.</v>
      </c>
      <c r="BG1047428" s="37"/>
      <c r="BH1047428" s="37"/>
      <c r="BI1047428" s="37"/>
      <c r="BJ1047428" s="37"/>
      <c r="BK1047428" s="37"/>
      <c r="BL1047428" s="37"/>
      <c r="BM1047428" s="37"/>
      <c r="BN1047428" s="37"/>
      <c r="BO1047428" s="37"/>
      <c r="BP1047428" s="37"/>
      <c r="BQ1047428" s="37"/>
      <c r="BR1047428" s="37"/>
      <c r="BS1047428" s="37"/>
      <c r="BT1047428" s="37"/>
      <c r="BU1047428" s="37"/>
      <c r="BV1047428" s="37"/>
      <c r="BW1047428" s="37"/>
      <c r="BX1047428" s="37"/>
    </row>
    <row r="1047429" customFormat="false" ht="15.75" hidden="false" customHeight="true" outlineLevel="0" collapsed="false">
      <c r="A1047429" s="37" t="s">
        <v>554</v>
      </c>
      <c r="B1047429" s="37" t="s">
        <v>57</v>
      </c>
      <c r="C1047429" s="92" t="n">
        <v>45126</v>
      </c>
      <c r="D1047429" s="37" t="s">
        <v>105</v>
      </c>
      <c r="E1047429" s="37" t="s">
        <v>370</v>
      </c>
      <c r="F1047429" s="37" t="s">
        <v>598</v>
      </c>
      <c r="G1047429" s="5" t="s">
        <v>61</v>
      </c>
      <c r="H1047429" s="39" t="n">
        <v>1300000000</v>
      </c>
      <c r="I1047429" s="37" t="s">
        <v>153</v>
      </c>
      <c r="J1047429" s="7" t="str">
        <f aca="false">VLOOKUP($I1047429,'[1]Price List, Weapons &amp; Items'!B$1:C$1048576,2,0)</f>
        <v>Aviation and drones</v>
      </c>
      <c r="K1047429" s="7" t="str">
        <f aca="false">IF(I1047429=".",I1047429,VLOOKUP($I1047429,'[1]Price List, Weapons &amp; Items'!B$1:D$1048576,3,0))</f>
        <v>drone</v>
      </c>
      <c r="M1047429" s="9" t="s">
        <v>166</v>
      </c>
      <c r="N1047429" s="9" t="s">
        <v>166</v>
      </c>
      <c r="O1047429" s="9" t="n">
        <f aca="false">VLOOKUP($I1047429,'[1]Price List, Weapons &amp; Items'!B$1:G$1048576,6,0)</f>
        <v>6000</v>
      </c>
      <c r="P1047429" s="6" t="str">
        <f aca="false">IF(TYPE(M1047429)=1,IF(TYPE(O1047429)=1,M1047429*O1047429,"No price"),".")</f>
        <v>.</v>
      </c>
      <c r="Q1047429" s="6" t="str">
        <f aca="false">IF(TYPE(N1047429)=1,IF(TYPE(O1047429)=1,N1047429*O1047429,"No price"),".")</f>
        <v>.</v>
      </c>
      <c r="R1047429" s="6" t="str">
        <f aca="false">IF(AG1047429=1,IF(H1047429&lt;&gt;"Not given",H1047429,IF(TYPE(H1047429)=2,IF(SUMIFS(#REF!,#REF!,A1047429)&gt;0,SUMIFS(#REF!,#REF!,A1047429),"."),"Format error")),"")</f>
        <v/>
      </c>
      <c r="S1047429" s="6" t="str">
        <f aca="false">IF(AND(AG1047429=1,R1047429&lt;&gt;".")=TRUE(),R1047429/VLOOKUP(G1047429,'[1]Exchange Rates'!B$1:C$1048576,2,0),IF(R1047429=".",".",""))</f>
        <v/>
      </c>
      <c r="T1047429" s="6" t="str">
        <f aca="false">IF(AG1047429=1,IF(AI1047429="Value is not given at all",".",IF(AI1047429="Value is given by the source",S1047429,IF(AI1047429="Value is calculated with prices",(IF(SUMIFS(#REF!,#REF!,A1047429)&gt;0,SUMIFS(#REF!,#REF!,A1047429),"."))/VLOOKUP("USD",'[1]Exchange Rates'!B$1:C$1048576,2,0),"Error with coding"))),"")</f>
        <v/>
      </c>
      <c r="U1047429" s="43" t="s">
        <v>63</v>
      </c>
      <c r="V1047429" s="44" t="s">
        <v>600</v>
      </c>
      <c r="W1047429" s="44" t="s">
        <v>541</v>
      </c>
      <c r="X1047429" s="37" t="s">
        <v>62</v>
      </c>
      <c r="Y1047429" s="37" t="s">
        <v>62</v>
      </c>
      <c r="Z1047429" s="43" t="n">
        <v>0</v>
      </c>
      <c r="AA1047429" s="43" t="n">
        <v>1</v>
      </c>
      <c r="AB1047429" s="5" t="n">
        <f aca="false">IF(AND(D1047429="Humanitarian", AE1047429&lt;&gt;"."), 1, 0)</f>
        <v>0</v>
      </c>
      <c r="AC1047429" s="5" t="n">
        <f aca="false">IF(OR(M1047429="undisclosed", M1047429="."), 0, IF(M1047429=N1047429, 1, 0))</f>
        <v>0</v>
      </c>
      <c r="AD1047429" s="5" t="n">
        <v>0</v>
      </c>
      <c r="AE1047429" s="37" t="s">
        <v>62</v>
      </c>
      <c r="AG1047429" s="36" t="n">
        <v>0</v>
      </c>
      <c r="AH1047429" s="43" t="s">
        <v>66</v>
      </c>
      <c r="AI1047429" s="43" t="s">
        <v>67</v>
      </c>
      <c r="AJ1047429" s="36" t="n">
        <v>1</v>
      </c>
      <c r="AK1047429" s="43" t="n">
        <v>19</v>
      </c>
      <c r="AL1047429" s="36" t="n">
        <v>0</v>
      </c>
      <c r="AM1047429" s="36" t="n">
        <f aca="false">IF(OR(AN1047429="2022-2023",AN1047429=2022), 1, 0)</f>
        <v>1</v>
      </c>
      <c r="AN1047429" s="36" t="s">
        <v>68</v>
      </c>
      <c r="AO1047429" s="36" t="n">
        <f aca="false">VLOOKUP($I1047429,'[1]Price List, Weapons &amp; Items'!B$1:F$1048576,5,0)</f>
        <v>0</v>
      </c>
      <c r="AP1047429" s="36" t="n">
        <f aca="false">IF(AND(AO1047429=1,M1047429="undisclosed")=TRUE(),1,0)</f>
        <v>0</v>
      </c>
      <c r="AQ1047429" s="36" t="n">
        <f aca="false">IF(AND(AO1047429=1,N1047429="undisclosed")=TRUE(),1,0)</f>
        <v>0</v>
      </c>
      <c r="AR1047429" s="36" t="n">
        <f aca="false">IFERROR(IF(SEARCH("ammuni",I1047429,1)&gt;0,1,0),0)</f>
        <v>0</v>
      </c>
      <c r="AS1047429" s="5" t="str">
        <f aca="false">VLOOKUP($I1047429,'[1]Price List, Weapons &amp; Items'!B$1:L$1048576,COLUMN('[1]Price List, Weapons &amp; Items'!$J$11)-1,0)</f>
        <v>Miscellaneous</v>
      </c>
      <c r="AT1047429" s="5" t="str">
        <f aca="false">IF(I1047429=".",".",VLOOKUP($I1047429,'[1]Price List, Weapons &amp; Items'!B$1:J$1048576,3,0))</f>
        <v>drone</v>
      </c>
      <c r="AU1047429" s="13" t="str">
        <f aca="true">IF(AG1047429=1,(OFFSET(I1047429,0,0,COUNTIF(#REF!,A1047429),1)),"")</f>
        <v/>
      </c>
      <c r="AV1047429" s="5" t="n">
        <f aca="false">VLOOKUP($I1047429,'[1]Price List, Weapons &amp; Items'!B$1:L$1048576,COLUMN('[1]Price List, Weapons &amp; Items'!$L$11)-1,0)</f>
        <v>0</v>
      </c>
      <c r="AW1047429" s="5" t="n">
        <f aca="false">IF(U1047429="Yes",1,0)</f>
        <v>1</v>
      </c>
      <c r="AX1047429" s="5" t="n">
        <f aca="false">IF(D1047429="Military",IF(OR(IFERROR(SEARCH("equipment",E1047429,1),0)&gt;0,IFERROR(SEARCH("weapons",E1047429,1),0)&gt;0),1,0),0)</f>
        <v>1</v>
      </c>
      <c r="AY1047429" s="5" t="str">
        <f aca="false">IFERROR(IF(VALUE(TEXT(C1047429,"mm"))=IF(AK1047429&gt;12,AK1047429-12,AK1047429),".",IF(TEXT(C1047429,"mm")="01",".",1)),"Value is not in date format")</f>
        <v>.</v>
      </c>
      <c r="AZ1047429" s="5" t="str">
        <f aca="false">IF(AND(A1047429=A1047428,C1047429=C1047428)=TRUE(),IF(F1047429=F1047428,".","1"),".")</f>
        <v>.</v>
      </c>
      <c r="BA1047429" s="5" t="str">
        <f aca="false">IF(AND(_xlfn.ISFORMULA(R1047429),_xlfn.ISFORMULA(S1047429),_xlfn.ISFORMULA(T1047429))=TRUE(),".",1)</f>
        <v>.</v>
      </c>
      <c r="BB1047429" s="5" t="str">
        <f aca="false">IF(T1047429&lt;&gt;".",IF(T1047429&gt;S1047429,1,"."),".")</f>
        <v>.</v>
      </c>
      <c r="BC1047429" s="5" t="n">
        <f aca="false">IFERROR(VLOOKUP(B1047429,'[1]Share, Heavy Weapons to Ukraine'!B$1:AA$1048576,COLUMN('[1]Share, Heavy Weapons to Ukraine'!C1047438)-1,0),0)</f>
        <v>1</v>
      </c>
      <c r="BD1047429" s="5" t="n">
        <f aca="false">VLOOKUP(Sheet1!B1047429,'[1]Country Summary (€)'!B$1:F$1048576,COLUMN('[1]Country Summary (€)'!C1047439)-1,FALSE())</f>
        <v>0</v>
      </c>
      <c r="BE1047429" s="5" t="str">
        <f aca="false">IF(AND(AG1047429=1,D1047429="Military",H1047429&lt;&gt;"Not given")=TRUE(),IF(SUMIFS(#REF!,#REF!,A1047429)&gt;0,ABS((SUMIFS(#REF!,#REF!,A1047429)/VLOOKUP("USD",'[1]Exchange Rates'!B$1:C$1048576,2,0)))/S1047429,"."),".")</f>
        <v>.</v>
      </c>
      <c r="BF1047429" s="1" t="str">
        <f aca="false">IF(AND(AG1047429=1,D1047429="Military",H1047429&lt;&gt;"Not given")=TRUE(),IF(SUMIFS(#REF!,#REF!,A1047429)&gt;0,IF((ABS((SUMIFS(#REF!,#REF!,A1047429)/VLOOKUP("USD",'[1]Exchange Rates'!B$1:C$1048576,2,0)))/S1047429)&gt;1,(SUMIFS(#REF!,#REF!,A1047429)-S1047429)/S1047429,(S1047429-SUMIFS(#REF!,#REF!,A1047429))/SUMIFS(#REF!,#REF!,A1047429)),"."),".")</f>
        <v>.</v>
      </c>
      <c r="BG1047429" s="37"/>
      <c r="BH1047429" s="37"/>
      <c r="BI1047429" s="37"/>
      <c r="BJ1047429" s="37"/>
      <c r="BK1047429" s="37"/>
      <c r="BL1047429" s="37"/>
      <c r="BM1047429" s="37"/>
      <c r="BN1047429" s="37"/>
      <c r="BO1047429" s="37"/>
      <c r="BP1047429" s="37"/>
      <c r="BQ1047429" s="37"/>
      <c r="BR1047429" s="37"/>
      <c r="BS1047429" s="37"/>
      <c r="BT1047429" s="37"/>
      <c r="BU1047429" s="37"/>
      <c r="BV1047429" s="37"/>
      <c r="BW1047429" s="37"/>
      <c r="BX1047429" s="37"/>
    </row>
    <row r="1047430" customFormat="false" ht="15.75" hidden="false" customHeight="true" outlineLevel="0" collapsed="false">
      <c r="A1047430" s="37" t="s">
        <v>554</v>
      </c>
      <c r="B1047430" s="37" t="s">
        <v>57</v>
      </c>
      <c r="C1047430" s="92" t="n">
        <v>45126</v>
      </c>
      <c r="D1047430" s="37" t="s">
        <v>105</v>
      </c>
      <c r="E1047430" s="37" t="s">
        <v>370</v>
      </c>
      <c r="F1047430" s="37" t="s">
        <v>598</v>
      </c>
      <c r="G1047430" s="5" t="s">
        <v>61</v>
      </c>
      <c r="H1047430" s="39" t="n">
        <v>1300000000</v>
      </c>
      <c r="I1047430" s="88" t="s">
        <v>185</v>
      </c>
      <c r="J1047430" s="7" t="str">
        <f aca="false">VLOOKUP($I1047430,'[1]Price List, Weapons &amp; Items'!B$1:C$1048576,2,0)</f>
        <v>Aviation and drones</v>
      </c>
      <c r="K1047430" s="7" t="str">
        <f aca="false">IF(I1047430=".",I1047430,VLOOKUP($I1047430,'[1]Price List, Weapons &amp; Items'!B$1:D$1048576,3,0))</f>
        <v>drone</v>
      </c>
      <c r="M1047430" s="9" t="s">
        <v>166</v>
      </c>
      <c r="N1047430" s="9" t="s">
        <v>166</v>
      </c>
      <c r="O1047430" s="9" t="n">
        <f aca="false">VLOOKUP($I1047430,'[1]Price List, Weapons &amp; Items'!B$1:G$1048576,6,0)</f>
        <v>163793</v>
      </c>
      <c r="P1047430" s="6" t="str">
        <f aca="false">IF(TYPE(M1047430)=1,IF(TYPE(O1047430)=1,M1047430*O1047430,"No price"),".")</f>
        <v>.</v>
      </c>
      <c r="Q1047430" s="6" t="str">
        <f aca="false">IF(TYPE(N1047430)=1,IF(TYPE(O1047430)=1,N1047430*O1047430,"No price"),".")</f>
        <v>.</v>
      </c>
      <c r="R1047430" s="6" t="str">
        <f aca="false">IF(AG1047430=1,IF(H1047430&lt;&gt;"Not given",H1047430,IF(TYPE(H1047430)=2,IF(SUMIFS(#REF!,#REF!,A1047430)&gt;0,SUMIFS(#REF!,#REF!,A1047430),"."),"Format error")),"")</f>
        <v/>
      </c>
      <c r="S1047430" s="6" t="str">
        <f aca="false">IF(AND(AG1047430=1,R1047430&lt;&gt;".")=TRUE(),R1047430/VLOOKUP(G1047430,'[1]Exchange Rates'!B$1:C$1048576,2,0),IF(R1047430=".",".",""))</f>
        <v/>
      </c>
      <c r="T1047430" s="6" t="str">
        <f aca="false">IF(AG1047430=1,IF(AI1047430="Value is not given at all",".",IF(AI1047430="Value is given by the source",S1047430,IF(AI1047430="Value is calculated with prices",(IF(SUMIFS(#REF!,#REF!,A1047430)&gt;0,SUMIFS(#REF!,#REF!,A1047430),"."))/VLOOKUP("USD",'[1]Exchange Rates'!B$1:C$1048576,2,0),"Error with coding"))),"")</f>
        <v/>
      </c>
      <c r="U1047430" s="43" t="s">
        <v>63</v>
      </c>
      <c r="V1047430" s="44" t="s">
        <v>600</v>
      </c>
      <c r="W1047430" s="44" t="s">
        <v>541</v>
      </c>
      <c r="X1047430" s="37" t="s">
        <v>62</v>
      </c>
      <c r="Y1047430" s="37" t="s">
        <v>62</v>
      </c>
      <c r="Z1047430" s="43" t="n">
        <v>0</v>
      </c>
      <c r="AA1047430" s="43" t="n">
        <v>1</v>
      </c>
      <c r="AB1047430" s="5" t="n">
        <f aca="false">IF(AND(D1047430="Humanitarian", AE1047430&lt;&gt;"."), 1, 0)</f>
        <v>0</v>
      </c>
      <c r="AC1047430" s="5" t="n">
        <f aca="false">IF(OR(M1047430="undisclosed", M1047430="."), 0, IF(M1047430=N1047430, 1, 0))</f>
        <v>0</v>
      </c>
      <c r="AD1047430" s="5" t="n">
        <v>0</v>
      </c>
      <c r="AE1047430" s="37" t="s">
        <v>62</v>
      </c>
      <c r="AG1047430" s="36" t="n">
        <v>0</v>
      </c>
      <c r="AH1047430" s="43" t="s">
        <v>66</v>
      </c>
      <c r="AI1047430" s="43" t="s">
        <v>67</v>
      </c>
      <c r="AJ1047430" s="36" t="n">
        <v>1</v>
      </c>
      <c r="AK1047430" s="43" t="n">
        <v>19</v>
      </c>
      <c r="AL1047430" s="36" t="n">
        <v>0</v>
      </c>
      <c r="AM1047430" s="36" t="n">
        <f aca="false">IF(OR(AN1047430="2022-2023",AN1047430=2022), 1, 0)</f>
        <v>1</v>
      </c>
      <c r="AN1047430" s="36" t="s">
        <v>68</v>
      </c>
      <c r="AO1047430" s="36" t="n">
        <f aca="false">VLOOKUP($I1047430,'[1]Price List, Weapons &amp; Items'!B$1:F$1048576,5,0)</f>
        <v>0</v>
      </c>
      <c r="AP1047430" s="36" t="n">
        <f aca="false">IF(AND(AO1047430=1,M1047430="undisclosed")=TRUE(),1,0)</f>
        <v>0</v>
      </c>
      <c r="AQ1047430" s="36" t="n">
        <f aca="false">IF(AND(AO1047430=1,N1047430="undisclosed")=TRUE(),1,0)</f>
        <v>0</v>
      </c>
      <c r="AR1047430" s="36" t="n">
        <f aca="false">IFERROR(IF(SEARCH("ammuni",I1047430,1)&gt;0,1,0),0)</f>
        <v>0</v>
      </c>
      <c r="AS1047430" s="5" t="str">
        <f aca="false">VLOOKUP($I1047430,'[1]Price List, Weapons &amp; Items'!B$1:L$1048576,COLUMN('[1]Price List, Weapons &amp; Items'!$J$11)-1,0)</f>
        <v>Government information</v>
      </c>
      <c r="AT1047430" s="5" t="str">
        <f aca="false">IF(I1047430=".",".",VLOOKUP($I1047430,'[1]Price List, Weapons &amp; Items'!B$1:J$1048576,3,0))</f>
        <v>drone</v>
      </c>
      <c r="AU1047430" s="13" t="str">
        <f aca="true">IF(AG1047430=1,(OFFSET(I1047430,0,0,COUNTIF(#REF!,A1047430),1)),"")</f>
        <v/>
      </c>
      <c r="AV1047430" s="5" t="n">
        <f aca="false">VLOOKUP($I1047430,'[1]Price List, Weapons &amp; Items'!B$1:L$1048576,COLUMN('[1]Price List, Weapons &amp; Items'!$L$11)-1,0)</f>
        <v>0</v>
      </c>
      <c r="AW1047430" s="5" t="n">
        <f aca="false">IF(U1047430="Yes",1,0)</f>
        <v>1</v>
      </c>
      <c r="AX1047430" s="5" t="n">
        <f aca="false">IF(D1047430="Military",IF(OR(IFERROR(SEARCH("equipment",E1047430,1),0)&gt;0,IFERROR(SEARCH("weapons",E1047430,1),0)&gt;0),1,0),0)</f>
        <v>1</v>
      </c>
      <c r="AY1047430" s="5" t="str">
        <f aca="false">IFERROR(IF(VALUE(TEXT(C1047430,"mm"))=IF(AK1047430&gt;12,AK1047430-12,AK1047430),".",IF(TEXT(C1047430,"mm")="01",".",1)),"Value is not in date format")</f>
        <v>.</v>
      </c>
      <c r="AZ1047430" s="5" t="str">
        <f aca="false">IF(AND(A1047430=A1047429,C1047430=C1047429)=TRUE(),IF(F1047430=F1047429,".","1"),".")</f>
        <v>.</v>
      </c>
      <c r="BA1047430" s="5" t="str">
        <f aca="false">IF(AND(_xlfn.ISFORMULA(R1047430),_xlfn.ISFORMULA(S1047430),_xlfn.ISFORMULA(T1047430))=TRUE(),".",1)</f>
        <v>.</v>
      </c>
      <c r="BB1047430" s="5" t="str">
        <f aca="false">IF(T1047430&lt;&gt;".",IF(T1047430&gt;S1047430,1,"."),".")</f>
        <v>.</v>
      </c>
      <c r="BC1047430" s="5" t="n">
        <f aca="false">IFERROR(VLOOKUP(B1047430,'[1]Share, Heavy Weapons to Ukraine'!B$1:AA$1048576,COLUMN('[1]Share, Heavy Weapons to Ukraine'!C1047439)-1,0),0)</f>
        <v>1</v>
      </c>
      <c r="BD1047430" s="5" t="n">
        <f aca="false">VLOOKUP(Sheet1!B1047430,'[1]Country Summary (€)'!B$1:F$1048576,COLUMN('[1]Country Summary (€)'!C1047440)-1,FALSE())</f>
        <v>0</v>
      </c>
      <c r="BE1047430" s="5" t="str">
        <f aca="false">IF(AND(AG1047430=1,D1047430="Military",H1047430&lt;&gt;"Not given")=TRUE(),IF(SUMIFS(#REF!,#REF!,A1047430)&gt;0,ABS((SUMIFS(#REF!,#REF!,A1047430)/VLOOKUP("USD",'[1]Exchange Rates'!B$1:C$1048576,2,0)))/S1047430,"."),".")</f>
        <v>.</v>
      </c>
      <c r="BF1047430" s="1" t="str">
        <f aca="false">IF(AND(AG1047430=1,D1047430="Military",H1047430&lt;&gt;"Not given")=TRUE(),IF(SUMIFS(#REF!,#REF!,A1047430)&gt;0,IF((ABS((SUMIFS(#REF!,#REF!,A1047430)/VLOOKUP("USD",'[1]Exchange Rates'!B$1:C$1048576,2,0)))/S1047430)&gt;1,(SUMIFS(#REF!,#REF!,A1047430)-S1047430)/S1047430,(S1047430-SUMIFS(#REF!,#REF!,A1047430))/SUMIFS(#REF!,#REF!,A1047430)),"."),".")</f>
        <v>.</v>
      </c>
      <c r="BG1047430" s="37"/>
      <c r="BH1047430" s="37"/>
      <c r="BI1047430" s="37"/>
      <c r="BJ1047430" s="37"/>
      <c r="BK1047430" s="37"/>
      <c r="BL1047430" s="37"/>
      <c r="BM1047430" s="37"/>
      <c r="BN1047430" s="37"/>
      <c r="BO1047430" s="37"/>
      <c r="BP1047430" s="37"/>
      <c r="BQ1047430" s="37"/>
      <c r="BR1047430" s="37"/>
      <c r="BS1047430" s="37"/>
      <c r="BT1047430" s="37"/>
      <c r="BU1047430" s="37"/>
      <c r="BV1047430" s="37"/>
      <c r="BW1047430" s="37"/>
      <c r="BX1047430" s="37"/>
    </row>
    <row r="1047431" customFormat="false" ht="15.75" hidden="false" customHeight="true" outlineLevel="0" collapsed="false">
      <c r="A1047431" s="37" t="s">
        <v>554</v>
      </c>
      <c r="B1047431" s="37" t="s">
        <v>57</v>
      </c>
      <c r="C1047431" s="92" t="n">
        <v>45126</v>
      </c>
      <c r="D1047431" s="37" t="s">
        <v>105</v>
      </c>
      <c r="E1047431" s="37" t="s">
        <v>370</v>
      </c>
      <c r="F1047431" s="37" t="s">
        <v>598</v>
      </c>
      <c r="G1047431" s="5" t="s">
        <v>61</v>
      </c>
      <c r="H1047431" s="39" t="n">
        <v>1300000000</v>
      </c>
      <c r="I1047431" s="37" t="s">
        <v>533</v>
      </c>
      <c r="J1047431" s="7" t="str">
        <f aca="false">VLOOKUP($I1047431,'[1]Price List, Weapons &amp; Items'!B$1:C$1048576,2,0)</f>
        <v>Ammunition for heavy weapon</v>
      </c>
      <c r="K1047431" s="7" t="str">
        <f aca="false">IF(I1047431=".",I1047431,VLOOKUP($I1047431,'[1]Price List, Weapons &amp; Items'!B$1:D$1048576,3,0))</f>
        <v>missile</v>
      </c>
      <c r="M1047431" s="9" t="s">
        <v>166</v>
      </c>
      <c r="N1047431" s="9" t="s">
        <v>166</v>
      </c>
      <c r="O1047431" s="9" t="n">
        <f aca="false">VLOOKUP($I1047431,'[1]Price List, Weapons &amp; Items'!B$1:G$1048576,6,0)</f>
        <v>1664700</v>
      </c>
      <c r="P1047431" s="6" t="str">
        <f aca="false">IF(TYPE(M1047431)=1,IF(TYPE(O1047431)=1,M1047431*O1047431,"No price"),".")</f>
        <v>.</v>
      </c>
      <c r="Q1047431" s="6" t="str">
        <f aca="false">IF(TYPE(N1047431)=1,IF(TYPE(O1047431)=1,N1047431*O1047431,"No price"),".")</f>
        <v>.</v>
      </c>
      <c r="R1047431" s="6" t="str">
        <f aca="false">IF(AG1047431=1,IF(H1047431&lt;&gt;"Not given",H1047431,IF(TYPE(H1047431)=2,IF(SUMIFS(#REF!,#REF!,A1047431)&gt;0,SUMIFS(#REF!,#REF!,A1047431),"."),"Format error")),"")</f>
        <v/>
      </c>
      <c r="S1047431" s="6" t="str">
        <f aca="false">IF(AND(AG1047431=1,R1047431&lt;&gt;".")=TRUE(),R1047431/VLOOKUP(G1047431,'[1]Exchange Rates'!B$1:C$1048576,2,0),IF(R1047431=".",".",""))</f>
        <v/>
      </c>
      <c r="T1047431" s="6" t="str">
        <f aca="false">IF(AG1047431=1,IF(AI1047431="Value is not given at all",".",IF(AI1047431="Value is given by the source",S1047431,IF(AI1047431="Value is calculated with prices",(IF(SUMIFS(#REF!,#REF!,A1047431)&gt;0,SUMIFS(#REF!,#REF!,A1047431),"."))/VLOOKUP("USD",'[1]Exchange Rates'!B$1:C$1048576,2,0),"Error with coding"))),"")</f>
        <v/>
      </c>
      <c r="U1047431" s="43" t="s">
        <v>63</v>
      </c>
      <c r="V1047431" s="44" t="s">
        <v>600</v>
      </c>
      <c r="W1047431" s="44" t="s">
        <v>541</v>
      </c>
      <c r="X1047431" s="37" t="s">
        <v>62</v>
      </c>
      <c r="Y1047431" s="37" t="s">
        <v>62</v>
      </c>
      <c r="Z1047431" s="43" t="n">
        <v>0</v>
      </c>
      <c r="AA1047431" s="43" t="n">
        <v>1</v>
      </c>
      <c r="AB1047431" s="5" t="n">
        <f aca="false">IF(AND(D1047431="Humanitarian", AE1047431&lt;&gt;"."), 1, 0)</f>
        <v>0</v>
      </c>
      <c r="AC1047431" s="5" t="n">
        <f aca="false">IF(OR(M1047431="undisclosed", M1047431="."), 0, IF(M1047431=N1047431, 1, 0))</f>
        <v>0</v>
      </c>
      <c r="AD1047431" s="5" t="n">
        <v>0</v>
      </c>
      <c r="AE1047431" s="37" t="s">
        <v>62</v>
      </c>
      <c r="AG1047431" s="36" t="n">
        <v>0</v>
      </c>
      <c r="AH1047431" s="43" t="s">
        <v>66</v>
      </c>
      <c r="AI1047431" s="43" t="s">
        <v>67</v>
      </c>
      <c r="AJ1047431" s="36" t="n">
        <v>1</v>
      </c>
      <c r="AK1047431" s="43" t="n">
        <v>19</v>
      </c>
      <c r="AL1047431" s="36" t="n">
        <v>0</v>
      </c>
      <c r="AM1047431" s="36" t="n">
        <f aca="false">IF(OR(AN1047431="2022-2023",AN1047431=2022), 1, 0)</f>
        <v>1</v>
      </c>
      <c r="AN1047431" s="36" t="s">
        <v>68</v>
      </c>
      <c r="AO1047431" s="36" t="n">
        <f aca="false">VLOOKUP($I1047431,'[1]Price List, Weapons &amp; Items'!B$1:F$1048576,5,0)</f>
        <v>0</v>
      </c>
      <c r="AP1047431" s="36" t="n">
        <f aca="false">IF(AND(AO1047431=1,M1047431="undisclosed")=TRUE(),1,0)</f>
        <v>0</v>
      </c>
      <c r="AQ1047431" s="36" t="n">
        <f aca="false">IF(AND(AO1047431=1,N1047431="undisclosed")=TRUE(),1,0)</f>
        <v>0</v>
      </c>
      <c r="AR1047431" s="36" t="n">
        <f aca="false">IFERROR(IF(SEARCH("ammuni",I1047431,1)&gt;0,1,0),0)</f>
        <v>0</v>
      </c>
      <c r="AS1047431" s="5" t="str">
        <f aca="false">VLOOKUP($I1047431,'[1]Price List, Weapons &amp; Items'!B$1:L$1048576,COLUMN('[1]Price List, Weapons &amp; Items'!$J$11)-1,0)</f>
        <v>Government information</v>
      </c>
      <c r="AT1047431" s="5" t="str">
        <f aca="false">IF(I1047431=".",".",VLOOKUP($I1047431,'[1]Price List, Weapons &amp; Items'!B$1:J$1048576,3,0))</f>
        <v>missile</v>
      </c>
      <c r="AU1047431" s="13" t="str">
        <f aca="true">IF(AG1047431=1,(OFFSET(I1047431,0,0,COUNTIF(#REF!,A1047431),1)),"")</f>
        <v/>
      </c>
      <c r="AV1047431" s="5" t="str">
        <f aca="false">VLOOKUP($I1047431,'[1]Price List, Weapons &amp; Items'!B$1:L$1048576,COLUMN('[1]Price List, Weapons &amp; Items'!$L$11)-1,0)</f>
        <v>no price, 0 count</v>
      </c>
      <c r="AW1047431" s="5" t="n">
        <f aca="false">IF(U1047431="Yes",1,0)</f>
        <v>1</v>
      </c>
      <c r="AX1047431" s="5" t="n">
        <f aca="false">IF(D1047431="Military",IF(OR(IFERROR(SEARCH("equipment",E1047431,1),0)&gt;0,IFERROR(SEARCH("weapons",E1047431,1),0)&gt;0),1,0),0)</f>
        <v>1</v>
      </c>
      <c r="AY1047431" s="5" t="str">
        <f aca="false">IFERROR(IF(VALUE(TEXT(C1047431,"mm"))=IF(AK1047431&gt;12,AK1047431-12,AK1047431),".",IF(TEXT(C1047431,"mm")="01",".",1)),"Value is not in date format")</f>
        <v>.</v>
      </c>
      <c r="AZ1047431" s="5" t="str">
        <f aca="false">IF(AND(A1047431=A1047430,C1047431=C1047430)=TRUE(),IF(F1047431=F1047430,".","1"),".")</f>
        <v>.</v>
      </c>
      <c r="BA1047431" s="5" t="str">
        <f aca="false">IF(AND(_xlfn.ISFORMULA(R1047431),_xlfn.ISFORMULA(S1047431),_xlfn.ISFORMULA(T1047431))=TRUE(),".",1)</f>
        <v>.</v>
      </c>
      <c r="BB1047431" s="5" t="str">
        <f aca="false">IF(T1047431&lt;&gt;".",IF(T1047431&gt;S1047431,1,"."),".")</f>
        <v>.</v>
      </c>
      <c r="BC1047431" s="5" t="n">
        <f aca="false">IFERROR(VLOOKUP(B1047431,'[1]Share, Heavy Weapons to Ukraine'!B$1:AA$1048576,COLUMN('[1]Share, Heavy Weapons to Ukraine'!C1047440)-1,0),0)</f>
        <v>1</v>
      </c>
      <c r="BD1047431" s="5" t="n">
        <f aca="false">VLOOKUP(Sheet1!B1047431,'[1]Country Summary (€)'!B$1:F$1048576,COLUMN('[1]Country Summary (€)'!C1047441)-1,FALSE())</f>
        <v>0</v>
      </c>
      <c r="BE1047431" s="5" t="str">
        <f aca="false">IF(AND(AG1047431=1,D1047431="Military",H1047431&lt;&gt;"Not given")=TRUE(),IF(SUMIFS(#REF!,#REF!,A1047431)&gt;0,ABS((SUMIFS(#REF!,#REF!,A1047431)/VLOOKUP("USD",'[1]Exchange Rates'!B$1:C$1048576,2,0)))/S1047431,"."),".")</f>
        <v>.</v>
      </c>
      <c r="BF1047431" s="1" t="str">
        <f aca="false">IF(AND(AG1047431=1,D1047431="Military",H1047431&lt;&gt;"Not given")=TRUE(),IF(SUMIFS(#REF!,#REF!,A1047431)&gt;0,IF((ABS((SUMIFS(#REF!,#REF!,A1047431)/VLOOKUP("USD",'[1]Exchange Rates'!B$1:C$1048576,2,0)))/S1047431)&gt;1,(SUMIFS(#REF!,#REF!,A1047431)-S1047431)/S1047431,(S1047431-SUMIFS(#REF!,#REF!,A1047431))/SUMIFS(#REF!,#REF!,A1047431)),"."),".")</f>
        <v>.</v>
      </c>
      <c r="BG1047431" s="37"/>
      <c r="BH1047431" s="37"/>
      <c r="BI1047431" s="37"/>
      <c r="BJ1047431" s="37"/>
      <c r="BK1047431" s="37"/>
      <c r="BL1047431" s="37"/>
      <c r="BM1047431" s="37"/>
      <c r="BN1047431" s="37"/>
      <c r="BO1047431" s="37"/>
      <c r="BP1047431" s="37"/>
      <c r="BQ1047431" s="37"/>
      <c r="BR1047431" s="37"/>
      <c r="BS1047431" s="37"/>
      <c r="BT1047431" s="37"/>
      <c r="BU1047431" s="37"/>
      <c r="BV1047431" s="37"/>
      <c r="BW1047431" s="37"/>
      <c r="BX1047431" s="37"/>
    </row>
    <row r="1047432" customFormat="false" ht="15.75" hidden="false" customHeight="true" outlineLevel="0" collapsed="false">
      <c r="A1047432" s="37" t="s">
        <v>554</v>
      </c>
      <c r="B1047432" s="37" t="s">
        <v>57</v>
      </c>
      <c r="C1047432" s="92" t="n">
        <v>45126</v>
      </c>
      <c r="D1047432" s="37" t="s">
        <v>105</v>
      </c>
      <c r="E1047432" s="37" t="s">
        <v>370</v>
      </c>
      <c r="F1047432" s="37" t="s">
        <v>598</v>
      </c>
      <c r="G1047432" s="5" t="s">
        <v>61</v>
      </c>
      <c r="H1047432" s="39" t="n">
        <v>1300000000</v>
      </c>
      <c r="I1047432" s="37" t="s">
        <v>519</v>
      </c>
      <c r="J1047432" s="7" t="str">
        <f aca="false">VLOOKUP($I1047432,'[1]Price List, Weapons &amp; Items'!B$1:C$1048576,2,0)</f>
        <v>Military equipment</v>
      </c>
      <c r="K1047432" s="7" t="str">
        <f aca="false">IF(I1047432=".",I1047432,VLOOKUP($I1047432,'[1]Price List, Weapons &amp; Items'!B$1:D$1048576,3,0))</f>
        <v>Armored Utility Vehicle (AUV)</v>
      </c>
      <c r="M1047432" s="9" t="n">
        <v>150</v>
      </c>
      <c r="N1047432" s="9" t="s">
        <v>166</v>
      </c>
      <c r="O1047432" s="9" t="n">
        <f aca="false">VLOOKUP($I1047432,'[1]Price List, Weapons &amp; Items'!B$1:G$1048576,6,0)</f>
        <v>135000</v>
      </c>
      <c r="P1047432" s="6" t="str">
        <f aca="false">IF(TYPE(M1047432)=1,IF(TYPE(O1047432)=1,M1047432*O1047432,"No price"),".")</f>
        <v>No price</v>
      </c>
      <c r="Q1047432" s="6" t="str">
        <f aca="false">IF(TYPE(N1047432)=1,IF(TYPE(O1047432)=1,N1047432*O1047432,"No price"),".")</f>
        <v>.</v>
      </c>
      <c r="R1047432" s="6" t="str">
        <f aca="false">IF(AG1047432=1,IF(H1047432&lt;&gt;"Not given",H1047432,IF(TYPE(H1047432)=2,IF(SUMIFS(#REF!,#REF!,A1047432)&gt;0,SUMIFS(#REF!,#REF!,A1047432),"."),"Format error")),"")</f>
        <v/>
      </c>
      <c r="S1047432" s="6" t="str">
        <f aca="false">IF(AND(AG1047432=1,R1047432&lt;&gt;".")=TRUE(),R1047432/VLOOKUP(G1047432,'[1]Exchange Rates'!B$1:C$1048576,2,0),IF(R1047432=".",".",""))</f>
        <v/>
      </c>
      <c r="T1047432" s="6" t="str">
        <f aca="false">IF(AG1047432=1,IF(AI1047432="Value is not given at all",".",IF(AI1047432="Value is given by the source",S1047432,IF(AI1047432="Value is calculated with prices",(IF(SUMIFS(#REF!,#REF!,A1047432)&gt;0,SUMIFS(#REF!,#REF!,A1047432),"."))/VLOOKUP("USD",'[1]Exchange Rates'!B$1:C$1048576,2,0),"Error with coding"))),"")</f>
        <v/>
      </c>
      <c r="U1047432" s="43" t="s">
        <v>63</v>
      </c>
      <c r="V1047432" s="44" t="s">
        <v>600</v>
      </c>
      <c r="W1047432" s="44" t="s">
        <v>541</v>
      </c>
      <c r="X1047432" s="37" t="s">
        <v>62</v>
      </c>
      <c r="Y1047432" s="37" t="s">
        <v>62</v>
      </c>
      <c r="Z1047432" s="43" t="n">
        <v>0</v>
      </c>
      <c r="AA1047432" s="43" t="n">
        <v>1</v>
      </c>
      <c r="AB1047432" s="5" t="n">
        <f aca="false">IF(AND(D1047432="Humanitarian", AE1047432&lt;&gt;"."), 1, 0)</f>
        <v>0</v>
      </c>
      <c r="AC1047432" s="5" t="n">
        <f aca="false">IF(OR(M1047432="undisclosed", M1047432="."), 0, IF(M1047432=N1047432, 1, 0))</f>
        <v>0</v>
      </c>
      <c r="AD1047432" s="5" t="n">
        <v>0</v>
      </c>
      <c r="AE1047432" s="37" t="s">
        <v>62</v>
      </c>
      <c r="AG1047432" s="36" t="n">
        <v>0</v>
      </c>
      <c r="AH1047432" s="43" t="s">
        <v>66</v>
      </c>
      <c r="AI1047432" s="43" t="s">
        <v>67</v>
      </c>
      <c r="AJ1047432" s="36" t="n">
        <v>1</v>
      </c>
      <c r="AK1047432" s="43" t="n">
        <v>19</v>
      </c>
      <c r="AL1047432" s="36" t="n">
        <v>0</v>
      </c>
      <c r="AM1047432" s="36" t="n">
        <f aca="false">IF(OR(AN1047432="2022-2023",AN1047432=2022), 1, 0)</f>
        <v>1</v>
      </c>
      <c r="AN1047432" s="36" t="s">
        <v>68</v>
      </c>
      <c r="AO1047432" s="36" t="n">
        <f aca="false">VLOOKUP($I1047432,'[1]Price List, Weapons &amp; Items'!B$1:F$1048576,5,0)</f>
        <v>0</v>
      </c>
      <c r="AP1047432" s="36" t="n">
        <f aca="false">IF(AND(AO1047432=1,M1047432="undisclosed")=TRUE(),1,0)</f>
        <v>0</v>
      </c>
      <c r="AQ1047432" s="36" t="n">
        <f aca="false">IF(AND(AO1047432=1,N1047432="undisclosed")=TRUE(),1,0)</f>
        <v>0</v>
      </c>
      <c r="AR1047432" s="36" t="n">
        <f aca="false">IFERROR(IF(SEARCH("ammuni",I1047432,1)&gt;0,1,0),0)</f>
        <v>0</v>
      </c>
      <c r="AS1047432" s="5" t="str">
        <f aca="false">VLOOKUP($I1047432,'[1]Price List, Weapons &amp; Items'!B$1:L$1048576,COLUMN('[1]Price List, Weapons &amp; Items'!$J$11)-1,0)</f>
        <v>Military media (incl. websites)</v>
      </c>
      <c r="AT1047432" s="5" t="str">
        <f aca="false">IF(I1047432=".",".",VLOOKUP($I1047432,'[1]Price List, Weapons &amp; Items'!B$1:J$1048576,3,0))</f>
        <v>Armored Utility Vehicle (AUV)</v>
      </c>
      <c r="AU1047432" s="13" t="str">
        <f aca="true">IF(AG1047432=1,(OFFSET(I1047432,0,0,COUNTIF(#REF!,A1047432),1)),"")</f>
        <v/>
      </c>
      <c r="AV1047432" s="5" t="n">
        <f aca="false">VLOOKUP($I1047432,'[1]Price List, Weapons &amp; Items'!B$1:L$1048576,COLUMN('[1]Price List, Weapons &amp; Items'!$L$11)-1,0)</f>
        <v>0</v>
      </c>
      <c r="AW1047432" s="5" t="n">
        <f aca="false">IF(U1047432="Yes",1,0)</f>
        <v>1</v>
      </c>
      <c r="AX1047432" s="5" t="n">
        <f aca="false">IF(D1047432="Military",IF(OR(IFERROR(SEARCH("equipment",E1047432,1),0)&gt;0,IFERROR(SEARCH("weapons",E1047432,1),0)&gt;0),1,0),0)</f>
        <v>1</v>
      </c>
      <c r="AY1047432" s="5" t="str">
        <f aca="false">IFERROR(IF(VALUE(TEXT(C1047432,"mm"))=IF(AK1047432&gt;12,AK1047432-12,AK1047432),".",IF(TEXT(C1047432,"mm")="01",".",1)),"Value is not in date format")</f>
        <v>.</v>
      </c>
      <c r="AZ1047432" s="5" t="str">
        <f aca="false">IF(AND(A1047432=A1047431,C1047432=C1047431)=TRUE(),IF(F1047432=F1047431,".","1"),".")</f>
        <v>.</v>
      </c>
      <c r="BA1047432" s="5" t="str">
        <f aca="false">IF(AND(_xlfn.ISFORMULA(R1047432),_xlfn.ISFORMULA(S1047432),_xlfn.ISFORMULA(T1047432))=TRUE(),".",1)</f>
        <v>.</v>
      </c>
      <c r="BB1047432" s="5" t="str">
        <f aca="false">IF(T1047432&lt;&gt;".",IF(T1047432&gt;S1047432,1,"."),".")</f>
        <v>.</v>
      </c>
      <c r="BC1047432" s="5" t="n">
        <f aca="false">IFERROR(VLOOKUP(B1047432,'[1]Share, Heavy Weapons to Ukraine'!B$1:AA$1048576,COLUMN('[1]Share, Heavy Weapons to Ukraine'!C1047441)-1,0),0)</f>
        <v>1</v>
      </c>
      <c r="BD1047432" s="5" t="n">
        <f aca="false">VLOOKUP(Sheet1!B1047432,'[1]Country Summary (€)'!B$1:F$1048576,COLUMN('[1]Country Summary (€)'!C1047442)-1,FALSE())</f>
        <v>0</v>
      </c>
      <c r="BE1047432" s="5" t="str">
        <f aca="false">IF(AND(AG1047432=1,D1047432="Military",H1047432&lt;&gt;"Not given")=TRUE(),IF(SUMIFS(#REF!,#REF!,A1047432)&gt;0,ABS((SUMIFS(#REF!,#REF!,A1047432)/VLOOKUP("USD",'[1]Exchange Rates'!B$1:C$1048576,2,0)))/S1047432,"."),".")</f>
        <v>.</v>
      </c>
      <c r="BF1047432" s="1" t="str">
        <f aca="false">IF(AND(AG1047432=1,D1047432="Military",H1047432&lt;&gt;"Not given")=TRUE(),IF(SUMIFS(#REF!,#REF!,A1047432)&gt;0,IF((ABS((SUMIFS(#REF!,#REF!,A1047432)/VLOOKUP("USD",'[1]Exchange Rates'!B$1:C$1048576,2,0)))/S1047432)&gt;1,(SUMIFS(#REF!,#REF!,A1047432)-S1047432)/S1047432,(S1047432-SUMIFS(#REF!,#REF!,A1047432))/SUMIFS(#REF!,#REF!,A1047432)),"."),".")</f>
        <v>.</v>
      </c>
      <c r="BG1047432" s="37"/>
      <c r="BH1047432" s="37"/>
      <c r="BI1047432" s="37"/>
      <c r="BJ1047432" s="37"/>
      <c r="BK1047432" s="37"/>
      <c r="BL1047432" s="37"/>
      <c r="BM1047432" s="37"/>
      <c r="BN1047432" s="37"/>
      <c r="BO1047432" s="37"/>
      <c r="BP1047432" s="37"/>
      <c r="BQ1047432" s="37"/>
      <c r="BR1047432" s="37"/>
      <c r="BS1047432" s="37"/>
      <c r="BT1047432" s="37"/>
      <c r="BU1047432" s="37"/>
      <c r="BV1047432" s="37"/>
      <c r="BW1047432" s="37"/>
      <c r="BX1047432" s="37"/>
    </row>
    <row r="1047433" customFormat="false" ht="15.75" hidden="false" customHeight="true" outlineLevel="0" collapsed="false">
      <c r="A1047433" s="37" t="s">
        <v>554</v>
      </c>
      <c r="B1047433" s="37" t="s">
        <v>57</v>
      </c>
      <c r="C1047433" s="92" t="n">
        <v>45126</v>
      </c>
      <c r="D1047433" s="37" t="s">
        <v>105</v>
      </c>
      <c r="E1047433" s="37" t="s">
        <v>370</v>
      </c>
      <c r="F1047433" s="37" t="s">
        <v>598</v>
      </c>
      <c r="G1047433" s="5" t="s">
        <v>61</v>
      </c>
      <c r="H1047433" s="39" t="n">
        <v>1300000000</v>
      </c>
      <c r="I1047433" s="37" t="s">
        <v>601</v>
      </c>
      <c r="J1047433" s="7" t="str">
        <f aca="false">VLOOKUP($I1047433,'[1]Price List, Weapons &amp; Items'!B$1:C$1048576,2,0)</f>
        <v>Military equipment</v>
      </c>
      <c r="K1047433" s="7" t="str">
        <f aca="false">IF(I1047433=".",I1047433,VLOOKUP($I1047433,'[1]Price List, Weapons &amp; Items'!B$1:D$1048576,3,0))</f>
        <v>Military equipment</v>
      </c>
      <c r="L1047433" s="8" t="n">
        <f aca="false">VLOOKUP(I1047433,'[1]Price List, Weapons &amp; Items'!B$1:E$1048576,4,0)</f>
        <v>0</v>
      </c>
      <c r="M1047433" s="9" t="n">
        <v>115</v>
      </c>
      <c r="N1047433" s="9" t="s">
        <v>166</v>
      </c>
      <c r="O1047433" s="9" t="n">
        <f aca="false">VLOOKUP($I1047433,'[1]Price List, Weapons &amp; Items'!B$1:G$1048576,6,0)</f>
        <v>350000</v>
      </c>
      <c r="P1047433" s="6" t="str">
        <f aca="false">IF(TYPE(M1047433)=1,IF(TYPE(O1047433)=1,M1047433*O1047433,"No price"),".")</f>
        <v>No price</v>
      </c>
      <c r="Q1047433" s="6" t="str">
        <f aca="false">IF(TYPE(N1047433)=1,IF(TYPE(O1047433)=1,N1047433*O1047433,"No price"),".")</f>
        <v>.</v>
      </c>
      <c r="R1047433" s="6" t="str">
        <f aca="false">IF(AG1047433=1,IF(H1047433&lt;&gt;"Not given",H1047433,IF(TYPE(H1047433)=2,IF(SUMIFS(#REF!,#REF!,A1047433)&gt;0,SUMIFS(#REF!,#REF!,A1047433),"."),"Format error")),"")</f>
        <v/>
      </c>
      <c r="S1047433" s="6" t="str">
        <f aca="false">IF(AND(AG1047433=1,R1047433&lt;&gt;".")=TRUE(),R1047433/VLOOKUP(G1047433,'[1]Exchange Rates'!B$1:C$1048576,2,0),IF(R1047433=".",".",""))</f>
        <v/>
      </c>
      <c r="T1047433" s="6" t="str">
        <f aca="false">IF(AG1047433=1,IF(AI1047433="Value is not given at all",".",IF(AI1047433="Value is given by the source",S1047433,IF(AI1047433="Value is calculated with prices",(IF(SUMIFS(#REF!,#REF!,A1047433)&gt;0,SUMIFS(#REF!,#REF!,A1047433),"."))/VLOOKUP("USD",'[1]Exchange Rates'!B$1:C$1048576,2,0),"Error with coding"))),"")</f>
        <v/>
      </c>
      <c r="U1047433" s="43" t="s">
        <v>63</v>
      </c>
      <c r="V1047433" s="44" t="s">
        <v>600</v>
      </c>
      <c r="W1047433" s="44" t="s">
        <v>541</v>
      </c>
      <c r="X1047433" s="37" t="s">
        <v>62</v>
      </c>
      <c r="Y1047433" s="37" t="s">
        <v>62</v>
      </c>
      <c r="Z1047433" s="43" t="n">
        <v>0</v>
      </c>
      <c r="AA1047433" s="43" t="n">
        <v>1</v>
      </c>
      <c r="AB1047433" s="5" t="n">
        <f aca="false">IF(AND(D1047433="Humanitarian", AE1047433&lt;&gt;"."), 1, 0)</f>
        <v>0</v>
      </c>
      <c r="AC1047433" s="5" t="n">
        <f aca="false">IF(OR(M1047433="undisclosed", M1047433="."), 0, IF(M1047433=N1047433, 1, 0))</f>
        <v>0</v>
      </c>
      <c r="AD1047433" s="5" t="n">
        <v>0</v>
      </c>
      <c r="AE1047433" s="37" t="s">
        <v>62</v>
      </c>
      <c r="AG1047433" s="36" t="n">
        <v>0</v>
      </c>
      <c r="AH1047433" s="43" t="s">
        <v>66</v>
      </c>
      <c r="AI1047433" s="43" t="s">
        <v>67</v>
      </c>
      <c r="AJ1047433" s="36" t="n">
        <v>1</v>
      </c>
      <c r="AK1047433" s="43" t="n">
        <v>19</v>
      </c>
      <c r="AL1047433" s="36" t="n">
        <v>0</v>
      </c>
      <c r="AM1047433" s="36" t="n">
        <f aca="false">IF(OR(AN1047433="2022-2023",AN1047433=2022), 1, 0)</f>
        <v>1</v>
      </c>
      <c r="AN1047433" s="36" t="s">
        <v>68</v>
      </c>
      <c r="AO1047433" s="36" t="n">
        <f aca="false">VLOOKUP($I1047433,'[1]Price List, Weapons &amp; Items'!B$1:F$1048576,5,0)</f>
        <v>0</v>
      </c>
      <c r="AP1047433" s="36" t="n">
        <f aca="false">IF(AND(AO1047433=1,M1047433="undisclosed")=TRUE(),1,0)</f>
        <v>0</v>
      </c>
      <c r="AQ1047433" s="36" t="n">
        <f aca="false">IF(AND(AO1047433=1,N1047433="undisclosed")=TRUE(),1,0)</f>
        <v>0</v>
      </c>
      <c r="AR1047433" s="36" t="n">
        <f aca="false">IFERROR(IF(SEARCH("ammuni",I1047433,1)&gt;0,1,0),0)</f>
        <v>0</v>
      </c>
      <c r="AS1047433" s="5" t="str">
        <f aca="false">VLOOKUP($I1047433,'[1]Price List, Weapons &amp; Items'!B$1:L$1048576,COLUMN('[1]Price List, Weapons &amp; Items'!$J$11)-1,0)</f>
        <v>Media reports (incl. social media)</v>
      </c>
      <c r="AT1047433" s="5" t="str">
        <f aca="false">IF(I1047433=".",".",VLOOKUP($I1047433,'[1]Price List, Weapons &amp; Items'!B$1:J$1048576,3,0))</f>
        <v>Military equipment</v>
      </c>
      <c r="AU1047433" s="13" t="str">
        <f aca="true">IF(AG1047433=1,(OFFSET(I1047433,0,0,COUNTIF(#REF!,A1047433),1)),"")</f>
        <v/>
      </c>
      <c r="AV1047433" s="5" t="n">
        <f aca="false">VLOOKUP($I1047433,'[1]Price List, Weapons &amp; Items'!B$1:L$1048576,COLUMN('[1]Price List, Weapons &amp; Items'!$L$11)-1,0)</f>
        <v>0</v>
      </c>
      <c r="AW1047433" s="5" t="n">
        <f aca="false">IF(U1047433="Yes",1,0)</f>
        <v>1</v>
      </c>
      <c r="AX1047433" s="5" t="n">
        <f aca="false">IF(D1047433="Military",IF(OR(IFERROR(SEARCH("equipment",E1047433,1),0)&gt;0,IFERROR(SEARCH("weapons",E1047433,1),0)&gt;0),1,0),0)</f>
        <v>1</v>
      </c>
      <c r="AY1047433" s="5" t="str">
        <f aca="false">IFERROR(IF(VALUE(TEXT(C1047433,"mm"))=IF(AK1047433&gt;12,AK1047433-12,AK1047433),".",IF(TEXT(C1047433,"mm")="01",".",1)),"Value is not in date format")</f>
        <v>.</v>
      </c>
      <c r="AZ1047433" s="5" t="str">
        <f aca="false">IF(AND(A1047433=A1047432,C1047433=C1047432)=TRUE(),IF(F1047433=F1047432,".","1"),".")</f>
        <v>.</v>
      </c>
      <c r="BA1047433" s="5" t="str">
        <f aca="false">IF(AND(_xlfn.ISFORMULA(R1047433),_xlfn.ISFORMULA(S1047433),_xlfn.ISFORMULA(T1047433))=TRUE(),".",1)</f>
        <v>.</v>
      </c>
      <c r="BB1047433" s="5" t="str">
        <f aca="false">IF(T1047433&lt;&gt;".",IF(T1047433&gt;S1047433,1,"."),".")</f>
        <v>.</v>
      </c>
      <c r="BC1047433" s="5" t="n">
        <f aca="false">IFERROR(VLOOKUP(B1047433,'[1]Share, Heavy Weapons to Ukraine'!B$1:AA$1048576,COLUMN('[1]Share, Heavy Weapons to Ukraine'!C1047442)-1,0),0)</f>
        <v>1</v>
      </c>
      <c r="BD1047433" s="5" t="n">
        <f aca="false">VLOOKUP(Sheet1!B1047433,'[1]Country Summary (€)'!B$1:F$1048576,COLUMN('[1]Country Summary (€)'!C1047443)-1,FALSE())</f>
        <v>0</v>
      </c>
      <c r="BE1047433" s="5" t="str">
        <f aca="false">IF(AND(AG1047433=1,D1047433="Military",H1047433&lt;&gt;"Not given")=TRUE(),IF(SUMIFS(#REF!,#REF!,A1047433)&gt;0,ABS((SUMIFS(#REF!,#REF!,A1047433)/VLOOKUP("USD",'[1]Exchange Rates'!B$1:C$1048576,2,0)))/S1047433,"."),".")</f>
        <v>.</v>
      </c>
      <c r="BF1047433" s="1" t="str">
        <f aca="false">IF(AND(AG1047433=1,D1047433="Military",H1047433&lt;&gt;"Not given")=TRUE(),IF(SUMIFS(#REF!,#REF!,A1047433)&gt;0,IF((ABS((SUMIFS(#REF!,#REF!,A1047433)/VLOOKUP("USD",'[1]Exchange Rates'!B$1:C$1048576,2,0)))/S1047433)&gt;1,(SUMIFS(#REF!,#REF!,A1047433)-S1047433)/S1047433,(S1047433-SUMIFS(#REF!,#REF!,A1047433))/SUMIFS(#REF!,#REF!,A1047433)),"."),".")</f>
        <v>.</v>
      </c>
      <c r="BG1047433" s="37"/>
      <c r="BH1047433" s="37"/>
      <c r="BI1047433" s="37"/>
      <c r="BJ1047433" s="37"/>
      <c r="BK1047433" s="37"/>
      <c r="BL1047433" s="37"/>
      <c r="BM1047433" s="37"/>
      <c r="BN1047433" s="37"/>
      <c r="BO1047433" s="37"/>
      <c r="BP1047433" s="37"/>
      <c r="BQ1047433" s="37"/>
      <c r="BR1047433" s="37"/>
      <c r="BS1047433" s="37"/>
      <c r="BT1047433" s="37"/>
      <c r="BU1047433" s="37"/>
      <c r="BV1047433" s="37"/>
      <c r="BW1047433" s="37"/>
      <c r="BX1047433" s="37"/>
    </row>
    <row r="1047434" customFormat="false" ht="15.75" hidden="false" customHeight="true" outlineLevel="0" collapsed="false">
      <c r="A1047434" s="37" t="s">
        <v>554</v>
      </c>
      <c r="B1047434" s="37" t="s">
        <v>57</v>
      </c>
      <c r="C1047434" s="92" t="n">
        <v>45126</v>
      </c>
      <c r="D1047434" s="37" t="s">
        <v>105</v>
      </c>
      <c r="E1047434" s="37" t="s">
        <v>370</v>
      </c>
      <c r="F1047434" s="37" t="s">
        <v>598</v>
      </c>
      <c r="G1047434" s="5" t="s">
        <v>61</v>
      </c>
      <c r="H1047434" s="39" t="n">
        <v>1300000000</v>
      </c>
      <c r="I1047434" s="37" t="s">
        <v>509</v>
      </c>
      <c r="J1047434" s="7" t="str">
        <f aca="false">VLOOKUP($I1047434,'[1]Price List, Weapons &amp; Items'!B$1:C$1048576,2,0)</f>
        <v>Heavy weapon</v>
      </c>
      <c r="K1047434" s="7" t="str">
        <f aca="false">IF(I1047434=".",I1047434,VLOOKUP($I1047434,'[1]Price List, Weapons &amp; Items'!B$1:D$1048576,3,0))</f>
        <v>Armored Recovery Vehicle (ARV)</v>
      </c>
      <c r="M1047434" s="9" t="n">
        <v>50</v>
      </c>
      <c r="N1047434" s="9" t="s">
        <v>166</v>
      </c>
      <c r="O1047434" s="9" t="n">
        <f aca="false">VLOOKUP($I1047434,'[1]Price List, Weapons &amp; Items'!B$1:G$1048576,6,0)</f>
        <v>6654468.87154607</v>
      </c>
      <c r="P1047434" s="6" t="str">
        <f aca="false">IF(TYPE(M1047434)=1,IF(TYPE(O1047434)=1,M1047434*O1047434,"No price"),".")</f>
        <v>No price</v>
      </c>
      <c r="Q1047434" s="6" t="str">
        <f aca="false">IF(TYPE(N1047434)=1,IF(TYPE(O1047434)=1,N1047434*O1047434,"No price"),".")</f>
        <v>.</v>
      </c>
      <c r="R1047434" s="6" t="str">
        <f aca="false">IF(AG1047434=1,IF(H1047434&lt;&gt;"Not given",H1047434,IF(TYPE(H1047434)=2,IF(SUMIFS(#REF!,#REF!,A1047434)&gt;0,SUMIFS(#REF!,#REF!,A1047434),"."),"Format error")),"")</f>
        <v/>
      </c>
      <c r="S1047434" s="6" t="str">
        <f aca="false">IF(AND(AG1047434=1,R1047434&lt;&gt;".")=TRUE(),R1047434/VLOOKUP(G1047434,'[1]Exchange Rates'!B$1:C$1048576,2,0),IF(R1047434=".",".",""))</f>
        <v/>
      </c>
      <c r="T1047434" s="6" t="str">
        <f aca="false">IF(AG1047434=1,IF(AI1047434="Value is not given at all",".",IF(AI1047434="Value is given by the source",S1047434,IF(AI1047434="Value is calculated with prices",(IF(SUMIFS(#REF!,#REF!,A1047434)&gt;0,SUMIFS(#REF!,#REF!,A1047434),"."))/VLOOKUP("USD",'[1]Exchange Rates'!B$1:C$1048576,2,0),"Error with coding"))),"")</f>
        <v/>
      </c>
      <c r="U1047434" s="43" t="s">
        <v>63</v>
      </c>
      <c r="V1047434" s="44" t="s">
        <v>600</v>
      </c>
      <c r="W1047434" s="44" t="s">
        <v>541</v>
      </c>
      <c r="X1047434" s="37" t="s">
        <v>62</v>
      </c>
      <c r="Y1047434" s="37" t="s">
        <v>62</v>
      </c>
      <c r="Z1047434" s="43" t="n">
        <v>0</v>
      </c>
      <c r="AA1047434" s="43" t="n">
        <v>1</v>
      </c>
      <c r="AB1047434" s="5" t="n">
        <f aca="false">IF(AND(D1047434="Humanitarian", AE1047434&lt;&gt;"."), 1, 0)</f>
        <v>0</v>
      </c>
      <c r="AC1047434" s="5" t="n">
        <f aca="false">IF(OR(M1047434="undisclosed", M1047434="."), 0, IF(M1047434=N1047434, 1, 0))</f>
        <v>0</v>
      </c>
      <c r="AD1047434" s="5" t="n">
        <v>0</v>
      </c>
      <c r="AE1047434" s="37" t="s">
        <v>62</v>
      </c>
      <c r="AG1047434" s="36" t="n">
        <v>0</v>
      </c>
      <c r="AH1047434" s="43" t="s">
        <v>66</v>
      </c>
      <c r="AI1047434" s="43" t="s">
        <v>67</v>
      </c>
      <c r="AJ1047434" s="36" t="n">
        <v>1</v>
      </c>
      <c r="AK1047434" s="43" t="n">
        <v>19</v>
      </c>
      <c r="AL1047434" s="36" t="n">
        <v>0</v>
      </c>
      <c r="AM1047434" s="36" t="n">
        <f aca="false">IF(OR(AN1047434="2022-2023",AN1047434=2022), 1, 0)</f>
        <v>1</v>
      </c>
      <c r="AN1047434" s="36" t="s">
        <v>68</v>
      </c>
      <c r="AO1047434" s="36" t="n">
        <f aca="false">VLOOKUP($I1047434,'[1]Price List, Weapons &amp; Items'!B$1:F$1048576,5,0)</f>
        <v>1</v>
      </c>
      <c r="AP1047434" s="36" t="n">
        <f aca="false">IF(AND(AO1047434=1,M1047434="undisclosed")=TRUE(),1,0)</f>
        <v>0</v>
      </c>
      <c r="AQ1047434" s="36" t="n">
        <f aca="false">IF(AND(AO1047434=1,N1047434="undisclosed")=TRUE(),1,0)</f>
        <v>1</v>
      </c>
      <c r="AR1047434" s="36" t="n">
        <f aca="false">IFERROR(IF(SEARCH("ammuni",I1047434,1)&gt;0,1,0),0)</f>
        <v>0</v>
      </c>
      <c r="AS1047434" s="5" t="str">
        <f aca="false">VLOOKUP($I1047434,'[1]Price List, Weapons &amp; Items'!B$1:L$1048576,COLUMN('[1]Price List, Weapons &amp; Items'!$J$11)-1,0)</f>
        <v>Contracts</v>
      </c>
      <c r="AT1047434" s="5" t="str">
        <f aca="false">IF(I1047434=".",".",VLOOKUP($I1047434,'[1]Price List, Weapons &amp; Items'!B$1:J$1048576,3,0))</f>
        <v>Armored Recovery Vehicle (ARV)</v>
      </c>
      <c r="AU1047434" s="13" t="str">
        <f aca="true">IF(AG1047434=1,(OFFSET(I1047434,0,0,COUNTIF(#REF!,A1047434),1)),"")</f>
        <v/>
      </c>
      <c r="AV1047434" s="5" t="n">
        <f aca="false">VLOOKUP($I1047434,'[1]Price List, Weapons &amp; Items'!B$1:L$1048576,COLUMN('[1]Price List, Weapons &amp; Items'!$L$11)-1,0)</f>
        <v>0</v>
      </c>
      <c r="AW1047434" s="5" t="n">
        <f aca="false">IF(U1047434="Yes",1,0)</f>
        <v>1</v>
      </c>
      <c r="AX1047434" s="5" t="n">
        <f aca="false">IF(D1047434="Military",IF(OR(IFERROR(SEARCH("equipment",E1047434,1),0)&gt;0,IFERROR(SEARCH("weapons",E1047434,1),0)&gt;0),1,0),0)</f>
        <v>1</v>
      </c>
      <c r="AY1047434" s="5" t="str">
        <f aca="false">IFERROR(IF(VALUE(TEXT(C1047434,"mm"))=IF(AK1047434&gt;12,AK1047434-12,AK1047434),".",IF(TEXT(C1047434,"mm")="01",".",1)),"Value is not in date format")</f>
        <v>.</v>
      </c>
      <c r="AZ1047434" s="5" t="str">
        <f aca="false">IF(AND(A1047434=A1047433,C1047434=C1047433)=TRUE(),IF(F1047434=F1047433,".","1"),".")</f>
        <v>.</v>
      </c>
      <c r="BA1047434" s="5" t="str">
        <f aca="false">IF(AND(_xlfn.ISFORMULA(R1047434),_xlfn.ISFORMULA(S1047434),_xlfn.ISFORMULA(T1047434))=TRUE(),".",1)</f>
        <v>.</v>
      </c>
      <c r="BB1047434" s="5" t="str">
        <f aca="false">IF(T1047434&lt;&gt;".",IF(T1047434&gt;S1047434,1,"."),".")</f>
        <v>.</v>
      </c>
      <c r="BC1047434" s="5" t="n">
        <f aca="false">IFERROR(VLOOKUP(B1047434,'[1]Share, Heavy Weapons to Ukraine'!B$1:AA$1048576,COLUMN('[1]Share, Heavy Weapons to Ukraine'!C1047443)-1,0),0)</f>
        <v>1</v>
      </c>
      <c r="BD1047434" s="5" t="n">
        <f aca="false">VLOOKUP(Sheet1!B1047434,'[1]Country Summary (€)'!B$1:F$1048576,COLUMN('[1]Country Summary (€)'!C1047444)-1,FALSE())</f>
        <v>0</v>
      </c>
      <c r="BE1047434" s="5" t="str">
        <f aca="false">IF(AND(AG1047434=1,D1047434="Military",H1047434&lt;&gt;"Not given")=TRUE(),IF(SUMIFS(#REF!,#REF!,A1047434)&gt;0,ABS((SUMIFS(#REF!,#REF!,A1047434)/VLOOKUP("USD",'[1]Exchange Rates'!B$1:C$1048576,2,0)))/S1047434,"."),".")</f>
        <v>.</v>
      </c>
      <c r="BF1047434" s="1" t="str">
        <f aca="false">IF(AND(AG1047434=1,D1047434="Military",H1047434&lt;&gt;"Not given")=TRUE(),IF(SUMIFS(#REF!,#REF!,A1047434)&gt;0,IF((ABS((SUMIFS(#REF!,#REF!,A1047434)/VLOOKUP("USD",'[1]Exchange Rates'!B$1:C$1048576,2,0)))/S1047434)&gt;1,(SUMIFS(#REF!,#REF!,A1047434)-S1047434)/S1047434,(S1047434-SUMIFS(#REF!,#REF!,A1047434))/SUMIFS(#REF!,#REF!,A1047434)),"."),".")</f>
        <v>.</v>
      </c>
      <c r="BG1047434" s="37"/>
      <c r="BH1047434" s="37"/>
      <c r="BI1047434" s="37"/>
      <c r="BJ1047434" s="37"/>
      <c r="BK1047434" s="37"/>
      <c r="BL1047434" s="37"/>
      <c r="BM1047434" s="37"/>
      <c r="BN1047434" s="37"/>
      <c r="BO1047434" s="37"/>
      <c r="BP1047434" s="37"/>
      <c r="BQ1047434" s="37"/>
      <c r="BR1047434" s="37"/>
      <c r="BS1047434" s="37"/>
      <c r="BT1047434" s="37"/>
      <c r="BU1047434" s="37"/>
      <c r="BV1047434" s="37"/>
      <c r="BW1047434" s="37"/>
      <c r="BX1047434" s="37"/>
    </row>
    <row r="1047435" customFormat="false" ht="15.75" hidden="false" customHeight="true" outlineLevel="0" collapsed="false">
      <c r="A1047435" s="37" t="s">
        <v>554</v>
      </c>
      <c r="B1047435" s="37" t="s">
        <v>57</v>
      </c>
      <c r="C1047435" s="92" t="n">
        <v>45126</v>
      </c>
      <c r="D1047435" s="37" t="s">
        <v>105</v>
      </c>
      <c r="E1047435" s="37" t="s">
        <v>370</v>
      </c>
      <c r="F1047435" s="37" t="s">
        <v>598</v>
      </c>
      <c r="G1047435" s="5" t="s">
        <v>61</v>
      </c>
      <c r="H1047435" s="39" t="n">
        <v>1300000000</v>
      </c>
      <c r="I1047435" s="37" t="s">
        <v>602</v>
      </c>
      <c r="J1047435" s="7" t="str">
        <f aca="false">VLOOKUP($I1047435,'[1]Price List, Weapons &amp; Items'!B$1:C$1048576,2,0)</f>
        <v>Military equipment</v>
      </c>
      <c r="K1047435" s="7" t="str">
        <f aca="false">IF(I1047435=".",I1047435,VLOOKUP($I1047435,'[1]Price List, Weapons &amp; Items'!B$1:D$1048576,3,0))</f>
        <v>Military equipment</v>
      </c>
      <c r="M1047435" s="9" t="s">
        <v>166</v>
      </c>
      <c r="N1047435" s="9" t="s">
        <v>166</v>
      </c>
      <c r="O1047435" s="9" t="str">
        <f aca="false">VLOOKUP($I1047435,'[1]Price List, Weapons &amp; Items'!B$1:G$1048576,6,0)</f>
        <v>.</v>
      </c>
      <c r="P1047435" s="6" t="str">
        <f aca="false">IF(TYPE(M1047435)=1,IF(TYPE(O1047435)=1,M1047435*O1047435,"No price"),".")</f>
        <v>.</v>
      </c>
      <c r="Q1047435" s="6" t="str">
        <f aca="false">IF(TYPE(N1047435)=1,IF(TYPE(O1047435)=1,N1047435*O1047435,"No price"),".")</f>
        <v>.</v>
      </c>
      <c r="R1047435" s="6" t="str">
        <f aca="false">IF(AG1047435=1,IF(H1047435&lt;&gt;"Not given",H1047435,IF(TYPE(H1047435)=2,IF(SUMIFS(#REF!,#REF!,A1047435)&gt;0,SUMIFS(#REF!,#REF!,A1047435),"."),"Format error")),"")</f>
        <v/>
      </c>
      <c r="S1047435" s="6" t="str">
        <f aca="false">IF(AND(AG1047435=1,R1047435&lt;&gt;".")=TRUE(),R1047435/VLOOKUP(G1047435,'[1]Exchange Rates'!B$1:C$1048576,2,0),IF(R1047435=".",".",""))</f>
        <v/>
      </c>
      <c r="T1047435" s="6" t="str">
        <f aca="false">IF(AG1047435=1,IF(AI1047435="Value is not given at all",".",IF(AI1047435="Value is given by the source",S1047435,IF(AI1047435="Value is calculated with prices",(IF(SUMIFS(#REF!,#REF!,A1047435)&gt;0,SUMIFS(#REF!,#REF!,A1047435),"."))/VLOOKUP("USD",'[1]Exchange Rates'!B$1:C$1048576,2,0),"Error with coding"))),"")</f>
        <v/>
      </c>
      <c r="U1047435" s="43" t="s">
        <v>63</v>
      </c>
      <c r="V1047435" s="44" t="s">
        <v>600</v>
      </c>
      <c r="W1047435" s="44" t="s">
        <v>541</v>
      </c>
      <c r="X1047435" s="37" t="s">
        <v>62</v>
      </c>
      <c r="Y1047435" s="37" t="s">
        <v>62</v>
      </c>
      <c r="Z1047435" s="43" t="n">
        <v>0</v>
      </c>
      <c r="AA1047435" s="43" t="n">
        <v>1</v>
      </c>
      <c r="AB1047435" s="5" t="n">
        <f aca="false">IF(AND(D1047435="Humanitarian", AE1047435&lt;&gt;"."), 1, 0)</f>
        <v>0</v>
      </c>
      <c r="AC1047435" s="5" t="n">
        <f aca="false">IF(OR(M1047435="undisclosed", M1047435="."), 0, IF(M1047435=N1047435, 1, 0))</f>
        <v>0</v>
      </c>
      <c r="AD1047435" s="5" t="n">
        <v>0</v>
      </c>
      <c r="AE1047435" s="37" t="s">
        <v>62</v>
      </c>
      <c r="AG1047435" s="36" t="n">
        <v>0</v>
      </c>
      <c r="AH1047435" s="43" t="s">
        <v>66</v>
      </c>
      <c r="AI1047435" s="43" t="s">
        <v>67</v>
      </c>
      <c r="AJ1047435" s="36" t="n">
        <v>1</v>
      </c>
      <c r="AK1047435" s="43" t="n">
        <v>19</v>
      </c>
      <c r="AL1047435" s="36" t="n">
        <v>0</v>
      </c>
      <c r="AM1047435" s="36" t="n">
        <f aca="false">IF(OR(AN1047435="2022-2023",AN1047435=2022), 1, 0)</f>
        <v>1</v>
      </c>
      <c r="AN1047435" s="36" t="s">
        <v>68</v>
      </c>
      <c r="AO1047435" s="36" t="n">
        <f aca="false">VLOOKUP($I1047435,'[1]Price List, Weapons &amp; Items'!B$1:F$1048576,5,0)</f>
        <v>0</v>
      </c>
      <c r="AP1047435" s="36" t="n">
        <f aca="false">IF(AND(AO1047435=1,M1047435="undisclosed")=TRUE(),1,0)</f>
        <v>0</v>
      </c>
      <c r="AQ1047435" s="36" t="n">
        <f aca="false">IF(AND(AO1047435=1,N1047435="undisclosed")=TRUE(),1,0)</f>
        <v>0</v>
      </c>
      <c r="AR1047435" s="36" t="n">
        <f aca="false">IFERROR(IF(SEARCH("ammuni",I1047435,1)&gt;0,1,0),0)</f>
        <v>0</v>
      </c>
      <c r="AS1047435" s="5" t="str">
        <f aca="false">VLOOKUP($I1047435,'[1]Price List, Weapons &amp; Items'!B$1:L$1048576,COLUMN('[1]Price List, Weapons &amp; Items'!$J$11)-1,0)</f>
        <v>.</v>
      </c>
      <c r="AT1047435" s="5" t="str">
        <f aca="false">IF(I1047435=".",".",VLOOKUP($I1047435,'[1]Price List, Weapons &amp; Items'!B$1:J$1048576,3,0))</f>
        <v>Military equipment</v>
      </c>
      <c r="AU1047435" s="13" t="str">
        <f aca="true">IF(AG1047435=1,(OFFSET(I1047435,0,0,COUNTIF(#REF!,A1047435),1)),"")</f>
        <v/>
      </c>
      <c r="AV1047435" s="5" t="n">
        <f aca="false">VLOOKUP($I1047435,'[1]Price List, Weapons &amp; Items'!B$1:L$1048576,COLUMN('[1]Price List, Weapons &amp; Items'!$L$11)-1,0)</f>
        <v>0</v>
      </c>
      <c r="AW1047435" s="5" t="n">
        <f aca="false">IF(U1047435="Yes",1,0)</f>
        <v>1</v>
      </c>
      <c r="AX1047435" s="5" t="n">
        <f aca="false">IF(D1047435="Military",IF(OR(IFERROR(SEARCH("equipment",E1047435,1),0)&gt;0,IFERROR(SEARCH("weapons",E1047435,1),0)&gt;0),1,0),0)</f>
        <v>1</v>
      </c>
      <c r="AY1047435" s="5" t="str">
        <f aca="false">IFERROR(IF(VALUE(TEXT(C1047435,"mm"))=IF(AK1047435&gt;12,AK1047435-12,AK1047435),".",IF(TEXT(C1047435,"mm")="01",".",1)),"Value is not in date format")</f>
        <v>.</v>
      </c>
      <c r="AZ1047435" s="5" t="str">
        <f aca="false">IF(AND(A1047435=A1047434,C1047435=C1047434)=TRUE(),IF(F1047435=F1047434,".","1"),".")</f>
        <v>.</v>
      </c>
      <c r="BA1047435" s="5" t="str">
        <f aca="false">IF(AND(_xlfn.ISFORMULA(R1047435),_xlfn.ISFORMULA(S1047435),_xlfn.ISFORMULA(T1047435))=TRUE(),".",1)</f>
        <v>.</v>
      </c>
      <c r="BB1047435" s="5" t="str">
        <f aca="false">IF(T1047435&lt;&gt;".",IF(T1047435&gt;S1047435,1,"."),".")</f>
        <v>.</v>
      </c>
      <c r="BC1047435" s="5" t="n">
        <f aca="false">IFERROR(VLOOKUP(B1047435,'[1]Share, Heavy Weapons to Ukraine'!B$1:AA$1048576,COLUMN('[1]Share, Heavy Weapons to Ukraine'!C1047444)-1,0),0)</f>
        <v>1</v>
      </c>
      <c r="BD1047435" s="5" t="n">
        <f aca="false">VLOOKUP(Sheet1!B1047435,'[1]Country Summary (€)'!B$1:F$1048576,COLUMN('[1]Country Summary (€)'!C1047445)-1,FALSE())</f>
        <v>0</v>
      </c>
      <c r="BE1047435" s="5" t="str">
        <f aca="false">IF(AND(AG1047435=1,D1047435="Military",H1047435&lt;&gt;"Not given")=TRUE(),IF(SUMIFS(#REF!,#REF!,A1047435)&gt;0,ABS((SUMIFS(#REF!,#REF!,A1047435)/VLOOKUP("USD",'[1]Exchange Rates'!B$1:C$1048576,2,0)))/S1047435,"."),".")</f>
        <v>.</v>
      </c>
      <c r="BF1047435" s="1" t="str">
        <f aca="false">IF(AND(AG1047435=1,D1047435="Military",H1047435&lt;&gt;"Not given")=TRUE(),IF(SUMIFS(#REF!,#REF!,A1047435)&gt;0,IF((ABS((SUMIFS(#REF!,#REF!,A1047435)/VLOOKUP("USD",'[1]Exchange Rates'!B$1:C$1048576,2,0)))/S1047435)&gt;1,(SUMIFS(#REF!,#REF!,A1047435)-S1047435)/S1047435,(S1047435-SUMIFS(#REF!,#REF!,A1047435))/SUMIFS(#REF!,#REF!,A1047435)),"."),".")</f>
        <v>.</v>
      </c>
      <c r="BG1047435" s="37"/>
      <c r="BH1047435" s="37"/>
      <c r="BI1047435" s="37"/>
      <c r="BJ1047435" s="37"/>
      <c r="BK1047435" s="37"/>
      <c r="BL1047435" s="37"/>
      <c r="BM1047435" s="37"/>
      <c r="BN1047435" s="37"/>
      <c r="BO1047435" s="37"/>
      <c r="BP1047435" s="37"/>
      <c r="BQ1047435" s="37"/>
      <c r="BR1047435" s="37"/>
      <c r="BS1047435" s="37"/>
      <c r="BT1047435" s="37"/>
      <c r="BU1047435" s="37"/>
      <c r="BV1047435" s="37"/>
      <c r="BW1047435" s="37"/>
      <c r="BX1047435" s="37"/>
    </row>
    <row r="1047436" customFormat="false" ht="15.75" hidden="false" customHeight="true" outlineLevel="0" collapsed="false">
      <c r="A1047436" s="37" t="s">
        <v>554</v>
      </c>
      <c r="B1047436" s="37" t="s">
        <v>57</v>
      </c>
      <c r="C1047436" s="92" t="n">
        <v>45126</v>
      </c>
      <c r="D1047436" s="37" t="s">
        <v>105</v>
      </c>
      <c r="E1047436" s="37" t="s">
        <v>370</v>
      </c>
      <c r="F1047436" s="37" t="s">
        <v>598</v>
      </c>
      <c r="G1047436" s="5" t="s">
        <v>61</v>
      </c>
      <c r="H1047436" s="39" t="n">
        <v>1300000000</v>
      </c>
      <c r="I1047436" s="37" t="s">
        <v>568</v>
      </c>
      <c r="J1047436" s="7" t="str">
        <f aca="false">VLOOKUP($I1047436,'[1]Price List, Weapons &amp; Items'!B$1:C$1048576,2,0)</f>
        <v>Aviation and drones</v>
      </c>
      <c r="K1047436" s="7" t="str">
        <f aca="false">IF(I1047436=".",I1047436,VLOOKUP($I1047436,'[1]Price List, Weapons &amp; Items'!B$1:D$1048576,3,0))</f>
        <v>Drone</v>
      </c>
      <c r="M1047436" s="9" t="s">
        <v>166</v>
      </c>
      <c r="N1047436" s="9" t="s">
        <v>166</v>
      </c>
      <c r="O1047436" s="9" t="n">
        <f aca="false">VLOOKUP($I1047436,'[1]Price List, Weapons &amp; Items'!B$1:G$1048576,6,0)</f>
        <v>15000000</v>
      </c>
      <c r="P1047436" s="6" t="str">
        <f aca="false">IF(TYPE(M1047436)=1,IF(TYPE(O1047436)=1,M1047436*O1047436,"No price"),".")</f>
        <v>.</v>
      </c>
      <c r="Q1047436" s="6" t="str">
        <f aca="false">IF(TYPE(N1047436)=1,IF(TYPE(O1047436)=1,N1047436*O1047436,"No price"),".")</f>
        <v>.</v>
      </c>
      <c r="R1047436" s="6" t="str">
        <f aca="false">IF(AG1047436=1,IF(H1047436&lt;&gt;"Not given",H1047436,IF(TYPE(H1047436)=2,IF(SUMIFS(#REF!,#REF!,A1047436)&gt;0,SUMIFS(#REF!,#REF!,A1047436),"."),"Format error")),"")</f>
        <v/>
      </c>
      <c r="S1047436" s="6" t="str">
        <f aca="false">IF(AND(AG1047436=1,R1047436&lt;&gt;".")=TRUE(),R1047436/VLOOKUP(G1047436,'[1]Exchange Rates'!B$1:C$1048576,2,0),IF(R1047436=".",".",""))</f>
        <v/>
      </c>
      <c r="T1047436" s="6" t="str">
        <f aca="false">IF(AG1047436=1,IF(AI1047436="Value is not given at all",".",IF(AI1047436="Value is given by the source",S1047436,IF(AI1047436="Value is calculated with prices",(IF(SUMIFS(#REF!,#REF!,A1047436)&gt;0,SUMIFS(#REF!,#REF!,A1047436),"."))/VLOOKUP("USD",'[1]Exchange Rates'!B$1:C$1048576,2,0),"Error with coding"))),"")</f>
        <v/>
      </c>
      <c r="U1047436" s="43" t="s">
        <v>63</v>
      </c>
      <c r="V1047436" s="44" t="s">
        <v>600</v>
      </c>
      <c r="W1047436" s="44" t="s">
        <v>541</v>
      </c>
      <c r="X1047436" s="37" t="s">
        <v>62</v>
      </c>
      <c r="Y1047436" s="37" t="s">
        <v>62</v>
      </c>
      <c r="Z1047436" s="43" t="n">
        <v>0</v>
      </c>
      <c r="AA1047436" s="43" t="n">
        <v>1</v>
      </c>
      <c r="AB1047436" s="5" t="n">
        <f aca="false">IF(AND(D1047436="Humanitarian", AE1047436&lt;&gt;"."), 1, 0)</f>
        <v>0</v>
      </c>
      <c r="AC1047436" s="5" t="n">
        <f aca="false">IF(OR(M1047436="undisclosed", M1047436="."), 0, IF(M1047436=N1047436, 1, 0))</f>
        <v>0</v>
      </c>
      <c r="AD1047436" s="5" t="n">
        <v>0</v>
      </c>
      <c r="AE1047436" s="37" t="s">
        <v>62</v>
      </c>
      <c r="AG1047436" s="36" t="n">
        <v>0</v>
      </c>
      <c r="AH1047436" s="43" t="s">
        <v>66</v>
      </c>
      <c r="AI1047436" s="43" t="s">
        <v>67</v>
      </c>
      <c r="AJ1047436" s="36" t="n">
        <v>1</v>
      </c>
      <c r="AK1047436" s="43" t="n">
        <v>19</v>
      </c>
      <c r="AL1047436" s="36" t="n">
        <v>0</v>
      </c>
      <c r="AM1047436" s="36" t="n">
        <f aca="false">IF(OR(AN1047436="2022-2023",AN1047436=2022), 1, 0)</f>
        <v>1</v>
      </c>
      <c r="AN1047436" s="36" t="s">
        <v>68</v>
      </c>
      <c r="AO1047436" s="36" t="n">
        <f aca="false">VLOOKUP($I1047436,'[1]Price List, Weapons &amp; Items'!B$1:F$1048576,5,0)</f>
        <v>0</v>
      </c>
      <c r="AP1047436" s="36" t="n">
        <f aca="false">IF(AND(AO1047436=1,M1047436="undisclosed")=TRUE(),1,0)</f>
        <v>0</v>
      </c>
      <c r="AQ1047436" s="36" t="n">
        <f aca="false">IF(AND(AO1047436=1,N1047436="undisclosed")=TRUE(),1,0)</f>
        <v>0</v>
      </c>
      <c r="AR1047436" s="36" t="n">
        <f aca="false">IFERROR(IF(SEARCH("ammuni",I1047436,1)&gt;0,1,0),0)</f>
        <v>0</v>
      </c>
      <c r="AS1047436" s="5" t="str">
        <f aca="false">VLOOKUP($I1047436,'[1]Price List, Weapons &amp; Items'!B$1:L$1048576,COLUMN('[1]Price List, Weapons &amp; Items'!$J$11)-1,0)</f>
        <v>Miscellaneous</v>
      </c>
      <c r="AT1047436" s="5" t="str">
        <f aca="false">IF(I1047436=".",".",VLOOKUP($I1047436,'[1]Price List, Weapons &amp; Items'!B$1:J$1048576,3,0))</f>
        <v>Drone</v>
      </c>
      <c r="AU1047436" s="13" t="str">
        <f aca="true">IF(AG1047436=1,(OFFSET(I1047436,0,0,COUNTIF(#REF!,A1047436),1)),"")</f>
        <v/>
      </c>
      <c r="AV1047436" s="5" t="str">
        <f aca="false">VLOOKUP($I1047436,'[1]Price List, Weapons &amp; Items'!B$1:L$1048576,COLUMN('[1]Price List, Weapons &amp; Items'!$L$11)-1,0)</f>
        <v>no price, 0 count</v>
      </c>
      <c r="AW1047436" s="5" t="n">
        <f aca="false">IF(U1047436="Yes",1,0)</f>
        <v>1</v>
      </c>
      <c r="AX1047436" s="5" t="n">
        <f aca="false">IF(D1047436="Military",IF(OR(IFERROR(SEARCH("equipment",E1047436,1),0)&gt;0,IFERROR(SEARCH("weapons",E1047436,1),0)&gt;0),1,0),0)</f>
        <v>1</v>
      </c>
      <c r="AY1047436" s="5" t="str">
        <f aca="false">IFERROR(IF(VALUE(TEXT(C1047436,"mm"))=IF(AK1047436&gt;12,AK1047436-12,AK1047436),".",IF(TEXT(C1047436,"mm")="01",".",1)),"Value is not in date format")</f>
        <v>.</v>
      </c>
      <c r="AZ1047436" s="5" t="str">
        <f aca="false">IF(AND(A1047436=A1047435,C1047436=C1047435)=TRUE(),IF(F1047436=F1047435,".","1"),".")</f>
        <v>.</v>
      </c>
      <c r="BA1047436" s="5" t="str">
        <f aca="false">IF(AND(_xlfn.ISFORMULA(R1047436),_xlfn.ISFORMULA(S1047436),_xlfn.ISFORMULA(T1047436))=TRUE(),".",1)</f>
        <v>.</v>
      </c>
      <c r="BB1047436" s="5" t="str">
        <f aca="false">IF(T1047436&lt;&gt;".",IF(T1047436&gt;S1047436,1,"."),".")</f>
        <v>.</v>
      </c>
      <c r="BC1047436" s="5" t="n">
        <f aca="false">IFERROR(VLOOKUP(B1047436,'[1]Share, Heavy Weapons to Ukraine'!B$1:AA$1048576,COLUMN('[1]Share, Heavy Weapons to Ukraine'!C1047445)-1,0),0)</f>
        <v>1</v>
      </c>
      <c r="BD1047436" s="5" t="n">
        <f aca="false">VLOOKUP(Sheet1!B1047436,'[1]Country Summary (€)'!B$1:F$1048576,COLUMN('[1]Country Summary (€)'!C1047446)-1,FALSE())</f>
        <v>0</v>
      </c>
      <c r="BE1047436" s="5" t="str">
        <f aca="false">IF(AND(AG1047436=1,D1047436="Military",H1047436&lt;&gt;"Not given")=TRUE(),IF(SUMIFS(#REF!,#REF!,A1047436)&gt;0,ABS((SUMIFS(#REF!,#REF!,A1047436)/VLOOKUP("USD",'[1]Exchange Rates'!B$1:C$1048576,2,0)))/S1047436,"."),".")</f>
        <v>.</v>
      </c>
      <c r="BF1047436" s="1" t="str">
        <f aca="false">IF(AND(AG1047436=1,D1047436="Military",H1047436&lt;&gt;"Not given")=TRUE(),IF(SUMIFS(#REF!,#REF!,A1047436)&gt;0,IF((ABS((SUMIFS(#REF!,#REF!,A1047436)/VLOOKUP("USD",'[1]Exchange Rates'!B$1:C$1048576,2,0)))/S1047436)&gt;1,(SUMIFS(#REF!,#REF!,A1047436)-S1047436)/S1047436,(S1047436-SUMIFS(#REF!,#REF!,A1047436))/SUMIFS(#REF!,#REF!,A1047436)),"."),".")</f>
        <v>.</v>
      </c>
      <c r="BG1047436" s="37"/>
      <c r="BH1047436" s="37"/>
      <c r="BI1047436" s="37"/>
      <c r="BJ1047436" s="37"/>
      <c r="BK1047436" s="37"/>
      <c r="BL1047436" s="37"/>
      <c r="BM1047436" s="37"/>
      <c r="BN1047436" s="37"/>
      <c r="BO1047436" s="37"/>
      <c r="BP1047436" s="37"/>
      <c r="BQ1047436" s="37"/>
      <c r="BR1047436" s="37"/>
      <c r="BS1047436" s="37"/>
      <c r="BT1047436" s="37"/>
      <c r="BU1047436" s="37"/>
      <c r="BV1047436" s="37"/>
      <c r="BW1047436" s="37"/>
      <c r="BX1047436" s="37"/>
    </row>
    <row r="1047437" customFormat="false" ht="15.75" hidden="false" customHeight="true" outlineLevel="0" collapsed="false">
      <c r="A1047437" s="37" t="s">
        <v>603</v>
      </c>
      <c r="B1047437" s="37" t="s">
        <v>57</v>
      </c>
      <c r="C1047437" s="38" t="n">
        <v>44901</v>
      </c>
      <c r="D1047437" s="37" t="s">
        <v>105</v>
      </c>
      <c r="E1047437" s="37" t="s">
        <v>370</v>
      </c>
      <c r="F1047437" s="37" t="s">
        <v>604</v>
      </c>
      <c r="G1047437" s="5" t="s">
        <v>61</v>
      </c>
      <c r="H1047437" s="53" t="n">
        <v>3183000000</v>
      </c>
      <c r="I1047437" s="1" t="s">
        <v>62</v>
      </c>
      <c r="J1047437" s="7" t="str">
        <f aca="false">VLOOKUP($I1047437,'[1]Price List, Weapons &amp; Items'!B$1:C$1048576,2,0)</f>
        <v>.</v>
      </c>
      <c r="K1047437" s="7" t="str">
        <f aca="false">IF(I1047437=".",I1047437,VLOOKUP($I1047437,'[1]Price List, Weapons &amp; Items'!B$1:D$1048576,3,0))</f>
        <v>.</v>
      </c>
      <c r="L1047437" s="8" t="n">
        <f aca="false">VLOOKUP(I1047437,'[1]Price List, Weapons &amp; Items'!B$1:E$1048576,4,0)</f>
        <v>0</v>
      </c>
      <c r="M1047437" s="9" t="s">
        <v>62</v>
      </c>
      <c r="N1047437" s="9" t="s">
        <v>62</v>
      </c>
      <c r="O1047437" s="9" t="str">
        <f aca="false">VLOOKUP($I1047437,'[1]Price List, Weapons &amp; Items'!B$1:G$1048576,6,0)</f>
        <v>.</v>
      </c>
      <c r="P1047437" s="6" t="str">
        <f aca="false">IF(TYPE(M1047437)=1,IF(TYPE(O1047437)=1,M1047437*O1047437,"No price"),".")</f>
        <v>.</v>
      </c>
      <c r="Q1047437" s="6" t="str">
        <f aca="false">IF(TYPE(N1047437)=1,IF(TYPE(O1047437)=1,N1047437*O1047437,"No price"),".")</f>
        <v>.</v>
      </c>
      <c r="R1047437" s="6" t="n">
        <f aca="false">IF(AG1047437=1,IF(H1047437&lt;&gt;"Not given",H1047437,IF(TYPE(H1047437)=2,IF(SUMIFS(#REF!,#REF!,A1047437)&gt;0,SUMIFS(#REF!,#REF!,A1047437),"."),"Format error")),"")</f>
        <v>3183000000</v>
      </c>
      <c r="S1047437" s="6" t="n">
        <f aca="false">IF(AND(AG1047437=1,R1047437&lt;&gt;".")=TRUE(),R1047437/VLOOKUP(G1047437,'[1]Exchange Rates'!B$1:C$1048576,2,0),IF(R1047437=".",".",""))</f>
        <v>2878459034.1834</v>
      </c>
      <c r="T1047437" s="6" t="str">
        <f aca="false">IF(AG1047437=1,IF(AI1047437="Value is not given at all",".",IF(AI1047437="Value is given by the source",S1047437,IF(AI1047437="Value is calculated with prices",(IF(SUMIFS(#REF!,#REF!,A1047437)&gt;0,SUMIFS(#REF!,#REF!,A1047437),"."))/VLOOKUP("USD",'[1]Exchange Rates'!B$1:C$1048576,2,0),"Error with coding"))),"")</f>
        <v>.</v>
      </c>
      <c r="U1047437" s="5" t="s">
        <v>63</v>
      </c>
      <c r="V1047437" s="34" t="s">
        <v>95</v>
      </c>
      <c r="W1047437" s="34" t="s">
        <v>99</v>
      </c>
      <c r="X1047437" s="45" t="s">
        <v>108</v>
      </c>
      <c r="Y1047437" s="93" t="s">
        <v>62</v>
      </c>
      <c r="Z1047437" s="5" t="n">
        <v>0</v>
      </c>
      <c r="AA1047437" s="5" t="n">
        <v>0</v>
      </c>
      <c r="AB1047437" s="5" t="n">
        <f aca="false">IF(AND(D1047437="Humanitarian", AE1047437&lt;&gt;"."), 1, 0)</f>
        <v>0</v>
      </c>
      <c r="AC1047437" s="5" t="n">
        <f aca="false">IF(OR(M1047437="undisclosed", M1047437="."), 0, IF(M1047437=N1047437, 1, 0))</f>
        <v>0</v>
      </c>
      <c r="AD1047437" s="5" t="n">
        <v>0</v>
      </c>
      <c r="AE1047437" s="1" t="s">
        <v>62</v>
      </c>
      <c r="AF1047437" s="12" t="str">
        <f aca="false">""</f>
        <v/>
      </c>
      <c r="AG1047437" s="36" t="n">
        <v>1</v>
      </c>
      <c r="AH1047437" s="36" t="s">
        <v>66</v>
      </c>
      <c r="AI1047437" s="36" t="s">
        <v>67</v>
      </c>
      <c r="AJ1047437" s="36" t="n">
        <v>1</v>
      </c>
      <c r="AK1047437" s="36" t="n">
        <v>12</v>
      </c>
      <c r="AL1047437" s="36" t="n">
        <v>0</v>
      </c>
      <c r="AM1047437" s="36" t="n">
        <f aca="false">IF(OR(AN1047437="2022-2023",AN1047437=2022), 1, 0)</f>
        <v>1</v>
      </c>
      <c r="AN1047437" s="36" t="s">
        <v>68</v>
      </c>
      <c r="AO1047437" s="36" t="n">
        <f aca="false">VLOOKUP($I1047437,'[1]Price List, Weapons &amp; Items'!B$1:F$1048576,5,0)</f>
        <v>0</v>
      </c>
      <c r="AP1047437" s="36" t="n">
        <f aca="false">IF(AND(AO1047437=1,M1047437="undisclosed")=TRUE(),1,0)</f>
        <v>0</v>
      </c>
      <c r="AQ1047437" s="36" t="n">
        <f aca="false">IF(AND(AO1047437=1,N1047437="undisclosed")=TRUE(),1,0)</f>
        <v>0</v>
      </c>
      <c r="AR1047437" s="36" t="n">
        <f aca="false">IFERROR(IF(SEARCH("ammuni",I1047437,1)&gt;0,1,0),0)</f>
        <v>0</v>
      </c>
      <c r="AS1047437" s="5" t="str">
        <f aca="false">VLOOKUP($I1047437,'[1]Price List, Weapons &amp; Items'!B$1:L$1048576,COLUMN('[1]Price List, Weapons &amp; Items'!$J$11)-1,0)</f>
        <v>.</v>
      </c>
      <c r="AT1047437" s="5" t="str">
        <f aca="false">IF(I1047437=".",".",VLOOKUP($I1047437,'[1]Price List, Weapons &amp; Items'!B$1:J$1048576,3,0))</f>
        <v>.</v>
      </c>
      <c r="AU1047437" s="13" t="e">
        <f aca="true">IF(AG1047437=1,(OFFSET(I1047437,0,0,COUNTIF(#REF!,A1047437),1)),"")</f>
        <v>#REF!</v>
      </c>
      <c r="AV1047437" s="5" t="n">
        <f aca="false">VLOOKUP($I1047437,'[1]Price List, Weapons &amp; Items'!B$1:L$1048576,COLUMN('[1]Price List, Weapons &amp; Items'!$L$11)-1,0)</f>
        <v>0</v>
      </c>
      <c r="AW1047437" s="5" t="n">
        <f aca="false">IF(U1047437="Yes",1,0)</f>
        <v>1</v>
      </c>
      <c r="AX1047437" s="5" t="n">
        <f aca="false">IF(D1047437="Military",IF(OR(IFERROR(SEARCH("equipment",E1047437,1),0)&gt;0,IFERROR(SEARCH("weapons",E1047437,1),0)&gt;0),1,0),0)</f>
        <v>1</v>
      </c>
      <c r="AY1047437" s="5" t="str">
        <f aca="false">IFERROR(IF(VALUE(TEXT(C1047437,"mm"))=IF(AK1047437&gt;12,AK1047437-12,AK1047437),".",IF(TEXT(C1047437,"mm")="01",".",1)),"Value is not in date format")</f>
        <v>.</v>
      </c>
      <c r="AZ1047437" s="5" t="str">
        <f aca="false">IF(AND(A1047437=A1047436,C1047437=C1047436)=TRUE(),IF(F1047437=F1047436,".","1"),".")</f>
        <v>.</v>
      </c>
      <c r="BA1047437" s="5" t="str">
        <f aca="false">IF(AND(_xlfn.ISFORMULA(R1047437),_xlfn.ISFORMULA(S1047437),_xlfn.ISFORMULA(T1047437))=TRUE(),".",1)</f>
        <v>.</v>
      </c>
      <c r="BB1047437" s="5" t="str">
        <f aca="false">IF(T1047437&lt;&gt;".",IF(T1047437&gt;S1047437,1,"."),".")</f>
        <v>.</v>
      </c>
      <c r="BC1047437" s="5" t="n">
        <f aca="false">IFERROR(VLOOKUP(B1047437,'[1]Share, Heavy Weapons to Ukraine'!B$1:AA$1048576,COLUMN('[1]Share, Heavy Weapons to Ukraine'!C1047446)-1,0),0)</f>
        <v>1</v>
      </c>
      <c r="BD1047437" s="5" t="n">
        <f aca="false">VLOOKUP(Sheet1!B1047437,'[1]Country Summary (€)'!B$1:F$1048576,COLUMN('[1]Country Summary (€)'!C1047447)-1,FALSE())</f>
        <v>0</v>
      </c>
      <c r="BE1047437" s="5" t="e">
        <f aca="false">IF(AND(AG1047437=1,D1047437="Military",H1047437&lt;&gt;"Not given")=TRUE(),IF(SUMIFS(#REF!,#REF!,A1047437)&gt;0,ABS((SUMIFS(#REF!,#REF!,A1047437)/VLOOKUP("USD",'[1]Exchange Rates'!B$1:C$1048576,2,0)))/S1047437,"."),".")</f>
        <v>#REF!</v>
      </c>
      <c r="BF1047437" s="1" t="e">
        <f aca="false">IF(AND(AG1047437=1,D1047437="Military",H1047437&lt;&gt;"Not given")=TRUE(),IF(SUMIFS(#REF!,#REF!,A1047437)&gt;0,IF((ABS((SUMIFS(#REF!,#REF!,A1047437)/VLOOKUP("USD",'[1]Exchange Rates'!B$1:C$1048576,2,0)))/S1047437)&gt;1,(SUMIFS(#REF!,#REF!,A1047437)-S1047437)/S1047437,(S1047437-SUMIFS(#REF!,#REF!,A1047437))/SUMIFS(#REF!,#REF!,A1047437)),"."),".")</f>
        <v>#REF!</v>
      </c>
    </row>
    <row r="1047438" customFormat="false" ht="15.75" hidden="false" customHeight="true" outlineLevel="0" collapsed="false">
      <c r="A1047438" s="37" t="s">
        <v>605</v>
      </c>
      <c r="B1047438" s="37" t="s">
        <v>57</v>
      </c>
      <c r="C1047438" s="38" t="n">
        <v>44635</v>
      </c>
      <c r="D1047438" s="37" t="s">
        <v>606</v>
      </c>
      <c r="E1047438" s="37" t="s">
        <v>607</v>
      </c>
      <c r="F1047438" s="37" t="s">
        <v>608</v>
      </c>
      <c r="G1047438" s="5" t="s">
        <v>61</v>
      </c>
      <c r="H1047438" s="39" t="n">
        <v>1000000000</v>
      </c>
      <c r="I1047438" s="37" t="s">
        <v>62</v>
      </c>
      <c r="J1047438" s="7" t="str">
        <f aca="false">VLOOKUP($I1047438,'[1]Price List, Weapons &amp; Items'!B$1:C$1048576,2,0)</f>
        <v>.</v>
      </c>
      <c r="K1047438" s="7" t="str">
        <f aca="false">IF(I1047438=".",I1047438,VLOOKUP($I1047438,'[1]Price List, Weapons &amp; Items'!B$1:D$1048576,3,0))</f>
        <v>.</v>
      </c>
      <c r="L1047438" s="8" t="n">
        <f aca="false">VLOOKUP(I1047438,'[1]Price List, Weapons &amp; Items'!B$1:E$1048576,4,0)</f>
        <v>0</v>
      </c>
      <c r="M1047438" s="40" t="s">
        <v>62</v>
      </c>
      <c r="N1047438" s="9" t="s">
        <v>62</v>
      </c>
      <c r="O1047438" s="9" t="str">
        <f aca="false">VLOOKUP($I1047438,'[1]Price List, Weapons &amp; Items'!B$1:G$1048576,6,0)</f>
        <v>.</v>
      </c>
      <c r="P1047438" s="6" t="str">
        <f aca="false">IF(TYPE(M1047438)=1,IF(TYPE(O1047438)=1,M1047438*O1047438,"No price"),".")</f>
        <v>.</v>
      </c>
      <c r="Q1047438" s="6" t="str">
        <f aca="false">IF(TYPE(N1047438)=1,IF(TYPE(O1047438)=1,N1047438*O1047438,"No price"),".")</f>
        <v>.</v>
      </c>
      <c r="R1047438" s="6" t="n">
        <f aca="false">IF(AG1047438=1,IF(H1047438&lt;&gt;"Not given",H1047438,IF(TYPE(H1047438)=2,IF(SUMIFS(#REF!,#REF!,A1047438)&gt;0,SUMIFS(#REF!,#REF!,A1047438),"."),"Format error")),"")</f>
        <v>1000000000</v>
      </c>
      <c r="S1047438" s="6" t="n">
        <f aca="false">IF(AND(AG1047438=1,R1047438&lt;&gt;".")=TRUE(),R1047438/VLOOKUP(G1047438,'[1]Exchange Rates'!B$1:C$1048576,2,0),IF(R1047438=".",".",""))</f>
        <v>904322662.325918</v>
      </c>
      <c r="T1047438" s="6" t="str">
        <f aca="false">IF(AG1047438=1,IF(AI1047438="Value is not given at all",".",IF(AI1047438="Value is given by the source",S1047438,IF(AI1047438="Value is calculated with prices",(IF(SUMIFS(#REF!,#REF!,A1047438)&gt;0,SUMIFS(#REF!,#REF!,A1047438),"."))/VLOOKUP("USD",'[1]Exchange Rates'!B$1:C$1048576,2,0),"Error with coding"))),"")</f>
        <v>.</v>
      </c>
      <c r="U1047438" s="5" t="s">
        <v>63</v>
      </c>
      <c r="V1047438" s="42" t="s">
        <v>72</v>
      </c>
      <c r="W1047438" s="34" t="s">
        <v>609</v>
      </c>
      <c r="X1047438" s="37" t="s">
        <v>62</v>
      </c>
      <c r="Y1047438" s="37" t="s">
        <v>62</v>
      </c>
      <c r="Z1047438" s="5" t="n">
        <v>1</v>
      </c>
      <c r="AA1047438" s="5" t="n">
        <v>0</v>
      </c>
      <c r="AB1047438" s="5" t="n">
        <f aca="false">IF(AND(D1047438="Humanitarian", AE1047438&lt;&gt;"."), 1, 0)</f>
        <v>0</v>
      </c>
      <c r="AC1047438" s="5" t="n">
        <f aca="false">IF(OR(M1047438="undisclosed", M1047438="."), 0, IF(M1047438=N1047438, 1, 0))</f>
        <v>0</v>
      </c>
      <c r="AD1047438" s="5" t="n">
        <v>0</v>
      </c>
      <c r="AE1047438" s="1" t="s">
        <v>62</v>
      </c>
      <c r="AF1047438" s="12" t="str">
        <f aca="false">""</f>
        <v/>
      </c>
      <c r="AG1047438" s="43" t="n">
        <v>1</v>
      </c>
      <c r="AH1047438" s="43" t="s">
        <v>66</v>
      </c>
      <c r="AI1047438" s="43" t="s">
        <v>67</v>
      </c>
      <c r="AJ1047438" s="43" t="n">
        <v>1</v>
      </c>
      <c r="AK1047438" s="43" t="n">
        <v>3</v>
      </c>
      <c r="AL1047438" s="5" t="n">
        <v>0</v>
      </c>
      <c r="AM1047438" s="36" t="n">
        <f aca="false">IF(OR(AN1047438="2022-2023",AN1047438=2022), 1, 0)</f>
        <v>1</v>
      </c>
      <c r="AN1047438" s="36" t="s">
        <v>68</v>
      </c>
      <c r="AO1047438" s="36" t="n">
        <f aca="false">VLOOKUP($I1047438,'[1]Price List, Weapons &amp; Items'!B$1:F$1048576,5,0)</f>
        <v>0</v>
      </c>
      <c r="AP1047438" s="36" t="n">
        <f aca="false">IF(AND(AO1047438=1,M1047438="undisclosed")=TRUE(),1,0)</f>
        <v>0</v>
      </c>
      <c r="AQ1047438" s="36" t="n">
        <f aca="false">IF(AND(AO1047438=1,N1047438="undisclosed")=TRUE(),1,0)</f>
        <v>0</v>
      </c>
      <c r="AR1047438" s="36" t="n">
        <f aca="false">IFERROR(IF(SEARCH("ammuni",I1047438,1)&gt;0,1,0),0)</f>
        <v>0</v>
      </c>
      <c r="AS1047438" s="5" t="str">
        <f aca="false">VLOOKUP($I1047438,'[1]Price List, Weapons &amp; Items'!B$1:L$1048576,COLUMN('[1]Price List, Weapons &amp; Items'!$J$11)-1,0)</f>
        <v>.</v>
      </c>
      <c r="AT1047438" s="5" t="str">
        <f aca="false">IF(I1047438=".",".",VLOOKUP($I1047438,'[1]Price List, Weapons &amp; Items'!B$1:J$1048576,3,0))</f>
        <v>.</v>
      </c>
      <c r="AU1047438" s="13" t="e">
        <f aca="true">IF(AG1047438=1,(OFFSET(I1047438,0,0,COUNTIF(#REF!,A1047438),1)),"")</f>
        <v>#REF!</v>
      </c>
      <c r="AV1047438" s="5" t="n">
        <f aca="false">VLOOKUP($I1047438,'[1]Price List, Weapons &amp; Items'!B$1:L$1048576,COLUMN('[1]Price List, Weapons &amp; Items'!$L$11)-1,0)</f>
        <v>0</v>
      </c>
      <c r="AW1047438" s="5" t="n">
        <f aca="false">IF(U1047438="Yes",1,0)</f>
        <v>1</v>
      </c>
      <c r="AX1047438" s="5" t="n">
        <f aca="false">IF(D1047438="Military",IF(OR(IFERROR(SEARCH("equipment",E1047438,1),0)&gt;0,IFERROR(SEARCH("weapons",E1047438,1),0)&gt;0),1,0),0)</f>
        <v>0</v>
      </c>
      <c r="AY1047438" s="5" t="str">
        <f aca="false">IFERROR(IF(VALUE(TEXT(C1047438,"mm"))=IF(AK1047438&gt;12,AK1047438-12,AK1047438),".",IF(TEXT(C1047438,"mm")="01",".",1)),"Value is not in date format")</f>
        <v>.</v>
      </c>
      <c r="AZ1047438" s="5" t="str">
        <f aca="false">IF(AND(A1047438=A1047437,C1047438=C1047437)=TRUE(),IF(F1047438=F1047437,".","1"),".")</f>
        <v>.</v>
      </c>
      <c r="BA1047438" s="5" t="str">
        <f aca="false">IF(AND(_xlfn.ISFORMULA(R1047438),_xlfn.ISFORMULA(S1047438),_xlfn.ISFORMULA(T1047438))=TRUE(),".",1)</f>
        <v>.</v>
      </c>
      <c r="BB1047438" s="5" t="str">
        <f aca="false">IF(T1047438&lt;&gt;".",IF(T1047438&gt;S1047438,1,"."),".")</f>
        <v>.</v>
      </c>
      <c r="BC1047438" s="5" t="n">
        <f aca="false">IFERROR(VLOOKUP(B1047438,'[1]Share, Heavy Weapons to Ukraine'!B$1:AA$1048576,COLUMN('[1]Share, Heavy Weapons to Ukraine'!C1047447)-1,0),0)</f>
        <v>1</v>
      </c>
      <c r="BD1047438" s="5" t="n">
        <f aca="false">VLOOKUP(Sheet1!B1047438,'[1]Country Summary (€)'!B$1:F$1048576,COLUMN('[1]Country Summary (€)'!C1047448)-1,FALSE())</f>
        <v>0</v>
      </c>
      <c r="BE1047438" s="5" t="str">
        <f aca="false">IF(AND(AG1047438=1,D1047438="Military",H1047438&lt;&gt;"Not given")=TRUE(),IF(SUMIFS(#REF!,#REF!,A1047438)&gt;0,ABS((SUMIFS(#REF!,#REF!,A1047438)/VLOOKUP("USD",'[1]Exchange Rates'!B$1:C$1048576,2,0)))/S1047438,"."),".")</f>
        <v>.</v>
      </c>
      <c r="BF1047438" s="1" t="str">
        <f aca="false">IF(AND(AG1047438=1,D1047438="Military",H1047438&lt;&gt;"Not given")=TRUE(),IF(SUMIFS(#REF!,#REF!,A1047438)&gt;0,IF((ABS((SUMIFS(#REF!,#REF!,A1047438)/VLOOKUP("USD",'[1]Exchange Rates'!B$1:C$1048576,2,0)))/S1047438)&gt;1,(SUMIFS(#REF!,#REF!,A1047438)-S1047438)/S1047438,(S1047438-SUMIFS(#REF!,#REF!,A1047438))/SUMIFS(#REF!,#REF!,A1047438)),"."),".")</f>
        <v>.</v>
      </c>
    </row>
    <row r="1047439" customFormat="false" ht="15.75" hidden="false" customHeight="true" outlineLevel="0" collapsed="false">
      <c r="A1047439" s="37" t="s">
        <v>610</v>
      </c>
      <c r="B1047439" s="37" t="s">
        <v>57</v>
      </c>
      <c r="C1047439" s="38" t="n">
        <v>44691</v>
      </c>
      <c r="D1047439" s="37" t="s">
        <v>606</v>
      </c>
      <c r="E1047439" s="37" t="s">
        <v>607</v>
      </c>
      <c r="F1047439" s="37" t="s">
        <v>611</v>
      </c>
      <c r="G1047439" s="5" t="s">
        <v>61</v>
      </c>
      <c r="H1047439" s="39" t="n">
        <v>7500000000</v>
      </c>
      <c r="I1047439" s="37" t="s">
        <v>62</v>
      </c>
      <c r="J1047439" s="7" t="str">
        <f aca="false">VLOOKUP($I1047439,'[1]Price List, Weapons &amp; Items'!B$1:C$1048576,2,0)</f>
        <v>.</v>
      </c>
      <c r="K1047439" s="7" t="str">
        <f aca="false">IF(I1047439=".",I1047439,VLOOKUP($I1047439,'[1]Price List, Weapons &amp; Items'!B$1:D$1048576,3,0))</f>
        <v>.</v>
      </c>
      <c r="L1047439" s="8" t="n">
        <f aca="false">VLOOKUP(I1047439,'[1]Price List, Weapons &amp; Items'!B$1:E$1048576,4,0)</f>
        <v>0</v>
      </c>
      <c r="M1047439" s="40" t="s">
        <v>62</v>
      </c>
      <c r="N1047439" s="9" t="s">
        <v>62</v>
      </c>
      <c r="O1047439" s="9" t="str">
        <f aca="false">VLOOKUP($I1047439,'[1]Price List, Weapons &amp; Items'!B$1:G$1048576,6,0)</f>
        <v>.</v>
      </c>
      <c r="P1047439" s="6" t="str">
        <f aca="false">IF(TYPE(M1047439)=1,IF(TYPE(O1047439)=1,M1047439*O1047439,"No price"),".")</f>
        <v>.</v>
      </c>
      <c r="Q1047439" s="6" t="str">
        <f aca="false">IF(TYPE(N1047439)=1,IF(TYPE(O1047439)=1,N1047439*O1047439,"No price"),".")</f>
        <v>.</v>
      </c>
      <c r="R1047439" s="6" t="n">
        <f aca="false">IF(AG1047439=1,IF(H1047439&lt;&gt;"Not given",H1047439,IF(TYPE(H1047439)=2,IF(SUMIFS(#REF!,#REF!,A1047439)&gt;0,SUMIFS(#REF!,#REF!,A1047439),"."),"Format error")),"")</f>
        <v>7500000000</v>
      </c>
      <c r="S1047439" s="6" t="n">
        <f aca="false">IF(AND(AG1047439=1,R1047439&lt;&gt;".")=TRUE(),R1047439/VLOOKUP(G1047439,'[1]Exchange Rates'!B$1:C$1048576,2,0),IF(R1047439=".",".",""))</f>
        <v>6782419967.44439</v>
      </c>
      <c r="T1047439" s="6" t="str">
        <f aca="false">IF(AG1047439=1,IF(AI1047439="Value is not given at all",".",IF(AI1047439="Value is given by the source",S1047439,IF(AI1047439="Value is calculated with prices",(IF(SUMIFS(#REF!,#REF!,A1047439)&gt;0,SUMIFS(#REF!,#REF!,A1047439),"."))/VLOOKUP("USD",'[1]Exchange Rates'!B$1:C$1048576,2,0),"Error with coding"))),"")</f>
        <v>.</v>
      </c>
      <c r="U1047439" s="5" t="s">
        <v>63</v>
      </c>
      <c r="V1047439" s="42" t="s">
        <v>76</v>
      </c>
      <c r="W1047439" s="34" t="s">
        <v>609</v>
      </c>
      <c r="X1047439" s="37" t="s">
        <v>62</v>
      </c>
      <c r="Y1047439" s="37" t="s">
        <v>62</v>
      </c>
      <c r="Z1047439" s="5" t="n">
        <v>1</v>
      </c>
      <c r="AA1047439" s="5" t="n">
        <v>0</v>
      </c>
      <c r="AB1047439" s="5" t="n">
        <f aca="false">IF(AND(D1047439="Humanitarian", AE1047439&lt;&gt;"."), 1, 0)</f>
        <v>0</v>
      </c>
      <c r="AC1047439" s="5" t="n">
        <f aca="false">IF(OR(M1047439="undisclosed", M1047439="."), 0, IF(M1047439=N1047439, 1, 0))</f>
        <v>0</v>
      </c>
      <c r="AD1047439" s="5" t="n">
        <v>0</v>
      </c>
      <c r="AE1047439" s="1" t="s">
        <v>62</v>
      </c>
      <c r="AF1047439" s="12" t="str">
        <f aca="false">""</f>
        <v/>
      </c>
      <c r="AG1047439" s="43" t="n">
        <v>1</v>
      </c>
      <c r="AH1047439" s="43" t="s">
        <v>66</v>
      </c>
      <c r="AI1047439" s="43" t="s">
        <v>67</v>
      </c>
      <c r="AJ1047439" s="43" t="n">
        <v>1</v>
      </c>
      <c r="AK1047439" s="43" t="n">
        <v>5</v>
      </c>
      <c r="AL1047439" s="5" t="n">
        <v>0</v>
      </c>
      <c r="AM1047439" s="36" t="n">
        <f aca="false">IF(OR(AN1047439="2022-2023",AN1047439=2022), 1, 0)</f>
        <v>1</v>
      </c>
      <c r="AN1047439" s="36" t="s">
        <v>68</v>
      </c>
      <c r="AO1047439" s="36" t="n">
        <f aca="false">VLOOKUP($I1047439,'[1]Price List, Weapons &amp; Items'!B$1:F$1048576,5,0)</f>
        <v>0</v>
      </c>
      <c r="AP1047439" s="36" t="n">
        <f aca="false">IF(AND(AO1047439=1,M1047439="undisclosed")=TRUE(),1,0)</f>
        <v>0</v>
      </c>
      <c r="AQ1047439" s="36" t="n">
        <f aca="false">IF(AND(AO1047439=1,N1047439="undisclosed")=TRUE(),1,0)</f>
        <v>0</v>
      </c>
      <c r="AR1047439" s="36" t="n">
        <f aca="false">IFERROR(IF(SEARCH("ammuni",I1047439,1)&gt;0,1,0),0)</f>
        <v>0</v>
      </c>
      <c r="AS1047439" s="5" t="str">
        <f aca="false">VLOOKUP($I1047439,'[1]Price List, Weapons &amp; Items'!B$1:L$1048576,COLUMN('[1]Price List, Weapons &amp; Items'!$J$11)-1,0)</f>
        <v>.</v>
      </c>
      <c r="AT1047439" s="5" t="str">
        <f aca="false">IF(I1047439=".",".",VLOOKUP($I1047439,'[1]Price List, Weapons &amp; Items'!B$1:J$1048576,3,0))</f>
        <v>.</v>
      </c>
      <c r="AU1047439" s="13" t="e">
        <f aca="true">IF(AG1047439=1,(OFFSET(I1047439,0,0,COUNTIF(#REF!,A1047439),1)),"")</f>
        <v>#REF!</v>
      </c>
      <c r="AV1047439" s="5" t="n">
        <f aca="false">VLOOKUP($I1047439,'[1]Price List, Weapons &amp; Items'!B$1:L$1048576,COLUMN('[1]Price List, Weapons &amp; Items'!$L$11)-1,0)</f>
        <v>0</v>
      </c>
      <c r="AW1047439" s="5" t="n">
        <f aca="false">IF(U1047439="Yes",1,0)</f>
        <v>1</v>
      </c>
      <c r="AX1047439" s="5" t="n">
        <f aca="false">IF(D1047439="Military",IF(OR(IFERROR(SEARCH("equipment",E1047439,1),0)&gt;0,IFERROR(SEARCH("weapons",E1047439,1),0)&gt;0),1,0),0)</f>
        <v>0</v>
      </c>
      <c r="AY1047439" s="5" t="str">
        <f aca="false">IFERROR(IF(VALUE(TEXT(C1047439,"mm"))=IF(AK1047439&gt;12,AK1047439-12,AK1047439),".",IF(TEXT(C1047439,"mm")="01",".",1)),"Value is not in date format")</f>
        <v>.</v>
      </c>
      <c r="AZ1047439" s="5" t="str">
        <f aca="false">IF(AND(A1047439=A1047438,C1047439=C1047438)=TRUE(),IF(F1047439=F1047438,".","1"),".")</f>
        <v>.</v>
      </c>
      <c r="BA1047439" s="5" t="str">
        <f aca="false">IF(AND(_xlfn.ISFORMULA(R1047439),_xlfn.ISFORMULA(S1047439),_xlfn.ISFORMULA(T1047439))=TRUE(),".",1)</f>
        <v>.</v>
      </c>
      <c r="BB1047439" s="5" t="str">
        <f aca="false">IF(T1047439&lt;&gt;".",IF(T1047439&gt;S1047439,1,"."),".")</f>
        <v>.</v>
      </c>
      <c r="BC1047439" s="5" t="n">
        <f aca="false">IFERROR(VLOOKUP(B1047439,'[1]Share, Heavy Weapons to Ukraine'!B$1:AA$1048576,COLUMN('[1]Share, Heavy Weapons to Ukraine'!C1047448)-1,0),0)</f>
        <v>1</v>
      </c>
      <c r="BD1047439" s="5" t="n">
        <f aca="false">VLOOKUP(Sheet1!B1047439,'[1]Country Summary (€)'!B$1:F$1048576,COLUMN('[1]Country Summary (€)'!C1047449)-1,FALSE())</f>
        <v>0</v>
      </c>
      <c r="BE1047439" s="5" t="str">
        <f aca="false">IF(AND(AG1047439=1,D1047439="Military",H1047439&lt;&gt;"Not given")=TRUE(),IF(SUMIFS(#REF!,#REF!,A1047439)&gt;0,ABS((SUMIFS(#REF!,#REF!,A1047439)/VLOOKUP("USD",'[1]Exchange Rates'!B$1:C$1048576,2,0)))/S1047439,"."),".")</f>
        <v>.</v>
      </c>
      <c r="BF1047439" s="1" t="str">
        <f aca="false">IF(AND(AG1047439=1,D1047439="Military",H1047439&lt;&gt;"Not given")=TRUE(),IF(SUMIFS(#REF!,#REF!,A1047439)&gt;0,IF((ABS((SUMIFS(#REF!,#REF!,A1047439)/VLOOKUP("USD",'[1]Exchange Rates'!B$1:C$1048576,2,0)))/S1047439)&gt;1,(SUMIFS(#REF!,#REF!,A1047439)-S1047439)/S1047439,(S1047439-SUMIFS(#REF!,#REF!,A1047439))/SUMIFS(#REF!,#REF!,A1047439)),"."),".")</f>
        <v>.</v>
      </c>
    </row>
    <row r="1047440" customFormat="false" ht="15.75" hidden="false" customHeight="true" outlineLevel="0" collapsed="false">
      <c r="A1047440" s="37" t="s">
        <v>612</v>
      </c>
      <c r="B1047440" s="37" t="s">
        <v>57</v>
      </c>
      <c r="C1047440" s="38" t="n">
        <v>44834</v>
      </c>
      <c r="D1047440" s="37" t="s">
        <v>606</v>
      </c>
      <c r="E1047440" s="37" t="s">
        <v>607</v>
      </c>
      <c r="F1047440" s="37" t="s">
        <v>613</v>
      </c>
      <c r="G1047440" s="5" t="s">
        <v>61</v>
      </c>
      <c r="H1047440" s="39" t="n">
        <v>4500000000</v>
      </c>
      <c r="I1047440" s="37" t="s">
        <v>62</v>
      </c>
      <c r="J1047440" s="7" t="str">
        <f aca="false">VLOOKUP($I1047440,'[1]Price List, Weapons &amp; Items'!B$1:C$1048576,2,0)</f>
        <v>.</v>
      </c>
      <c r="K1047440" s="7" t="str">
        <f aca="false">IF(I1047440=".",I1047440,VLOOKUP($I1047440,'[1]Price List, Weapons &amp; Items'!B$1:D$1048576,3,0))</f>
        <v>.</v>
      </c>
      <c r="L1047440" s="8" t="n">
        <f aca="false">VLOOKUP(I1047440,'[1]Price List, Weapons &amp; Items'!B$1:E$1048576,4,0)</f>
        <v>0</v>
      </c>
      <c r="M1047440" s="40" t="s">
        <v>62</v>
      </c>
      <c r="N1047440" s="9" t="s">
        <v>62</v>
      </c>
      <c r="O1047440" s="9" t="str">
        <f aca="false">VLOOKUP($I1047440,'[1]Price List, Weapons &amp; Items'!B$1:G$1048576,6,0)</f>
        <v>.</v>
      </c>
      <c r="P1047440" s="6" t="str">
        <f aca="false">IF(TYPE(M1047440)=1,IF(TYPE(O1047440)=1,M1047440*O1047440,"No price"),".")</f>
        <v>.</v>
      </c>
      <c r="Q1047440" s="6" t="str">
        <f aca="false">IF(TYPE(N1047440)=1,IF(TYPE(O1047440)=1,N1047440*O1047440,"No price"),".")</f>
        <v>.</v>
      </c>
      <c r="R1047440" s="6" t="n">
        <f aca="false">IF(AG1047440=1,IF(H1047440&lt;&gt;"Not given",H1047440,IF(TYPE(H1047440)=2,IF(SUMIFS(#REF!,#REF!,A1047440)&gt;0,SUMIFS(#REF!,#REF!,A1047440),"."),"Format error")),"")</f>
        <v>4500000000</v>
      </c>
      <c r="S1047440" s="6" t="n">
        <f aca="false">IF(AND(AG1047440=1,R1047440&lt;&gt;".")=TRUE(),R1047440/VLOOKUP(G1047440,'[1]Exchange Rates'!B$1:C$1048576,2,0),IF(R1047440=".",".",""))</f>
        <v>4069451980.46663</v>
      </c>
      <c r="T1047440" s="6" t="str">
        <f aca="false">IF(AG1047440=1,IF(AI1047440="Value is not given at all",".",IF(AI1047440="Value is given by the source",S1047440,IF(AI1047440="Value is calculated with prices",(IF(SUMIFS(#REF!,#REF!,A1047440)&gt;0,SUMIFS(#REF!,#REF!,A1047440),"."))/VLOOKUP("USD",'[1]Exchange Rates'!B$1:C$1048576,2,0),"Error with coding"))),"")</f>
        <v>.</v>
      </c>
      <c r="U1047440" s="5" t="s">
        <v>63</v>
      </c>
      <c r="V1047440" s="34" t="s">
        <v>95</v>
      </c>
      <c r="W1047440" s="42" t="s">
        <v>614</v>
      </c>
      <c r="X1047440" s="37" t="s">
        <v>62</v>
      </c>
      <c r="Y1047440" s="37" t="s">
        <v>62</v>
      </c>
      <c r="Z1047440" s="5" t="n">
        <v>1</v>
      </c>
      <c r="AA1047440" s="5" t="n">
        <v>0</v>
      </c>
      <c r="AB1047440" s="5" t="n">
        <f aca="false">IF(AND(D1047440="Humanitarian", AE1047440&lt;&gt;"."), 1, 0)</f>
        <v>0</v>
      </c>
      <c r="AC1047440" s="5" t="n">
        <f aca="false">IF(OR(M1047440="undisclosed", M1047440="."), 0, IF(M1047440=N1047440, 1, 0))</f>
        <v>0</v>
      </c>
      <c r="AD1047440" s="5" t="n">
        <v>0</v>
      </c>
      <c r="AE1047440" s="1" t="s">
        <v>62</v>
      </c>
      <c r="AF1047440" s="12" t="str">
        <f aca="false">""</f>
        <v/>
      </c>
      <c r="AG1047440" s="43" t="n">
        <v>1</v>
      </c>
      <c r="AH1047440" s="43" t="s">
        <v>66</v>
      </c>
      <c r="AI1047440" s="43" t="s">
        <v>67</v>
      </c>
      <c r="AJ1047440" s="43" t="n">
        <v>1</v>
      </c>
      <c r="AK1047440" s="43" t="n">
        <v>9</v>
      </c>
      <c r="AL1047440" s="5" t="n">
        <v>0</v>
      </c>
      <c r="AM1047440" s="36" t="n">
        <f aca="false">IF(OR(AN1047440="2022-2023",AN1047440=2022), 1, 0)</f>
        <v>1</v>
      </c>
      <c r="AN1047440" s="36" t="s">
        <v>68</v>
      </c>
      <c r="AO1047440" s="36" t="n">
        <f aca="false">VLOOKUP($I1047440,'[1]Price List, Weapons &amp; Items'!B$1:F$1048576,5,0)</f>
        <v>0</v>
      </c>
      <c r="AP1047440" s="36" t="n">
        <f aca="false">IF(AND(AO1047440=1,M1047440="undisclosed")=TRUE(),1,0)</f>
        <v>0</v>
      </c>
      <c r="AQ1047440" s="36" t="n">
        <f aca="false">IF(AND(AO1047440=1,N1047440="undisclosed")=TRUE(),1,0)</f>
        <v>0</v>
      </c>
      <c r="AR1047440" s="36" t="n">
        <f aca="false">IFERROR(IF(SEARCH("ammuni",I1047440,1)&gt;0,1,0),0)</f>
        <v>0</v>
      </c>
      <c r="AS1047440" s="5" t="str">
        <f aca="false">VLOOKUP($I1047440,'[1]Price List, Weapons &amp; Items'!B$1:L$1048576,COLUMN('[1]Price List, Weapons &amp; Items'!$J$11)-1,0)</f>
        <v>.</v>
      </c>
      <c r="AT1047440" s="5" t="str">
        <f aca="false">IF(I1047440=".",".",VLOOKUP($I1047440,'[1]Price List, Weapons &amp; Items'!B$1:J$1048576,3,0))</f>
        <v>.</v>
      </c>
      <c r="AU1047440" s="13" t="e">
        <f aca="true">IF(AG1047440=1,(OFFSET(I1047440,0,0,COUNTIF(#REF!,A1047440),1)),"")</f>
        <v>#REF!</v>
      </c>
      <c r="AV1047440" s="5" t="n">
        <f aca="false">VLOOKUP($I1047440,'[1]Price List, Weapons &amp; Items'!B$1:L$1048576,COLUMN('[1]Price List, Weapons &amp; Items'!$L$11)-1,0)</f>
        <v>0</v>
      </c>
      <c r="AW1047440" s="5" t="n">
        <f aca="false">IF(U1047440="Yes",1,0)</f>
        <v>1</v>
      </c>
      <c r="AX1047440" s="5" t="n">
        <f aca="false">IF(D1047440="Military",IF(OR(IFERROR(SEARCH("equipment",E1047440,1),0)&gt;0,IFERROR(SEARCH("weapons",E1047440,1),0)&gt;0),1,0),0)</f>
        <v>0</v>
      </c>
      <c r="AY1047440" s="5" t="str">
        <f aca="false">IFERROR(IF(VALUE(TEXT(C1047440,"mm"))=IF(AK1047440&gt;12,AK1047440-12,AK1047440),".",IF(TEXT(C1047440,"mm")="01",".",1)),"Value is not in date format")</f>
        <v>.</v>
      </c>
      <c r="AZ1047440" s="5" t="str">
        <f aca="false">IF(AND(A1047440=A1047439,C1047440=C1047439)=TRUE(),IF(F1047440=F1047439,".","1"),".")</f>
        <v>.</v>
      </c>
      <c r="BA1047440" s="5" t="str">
        <f aca="false">IF(AND(_xlfn.ISFORMULA(R1047440),_xlfn.ISFORMULA(S1047440),_xlfn.ISFORMULA(T1047440))=TRUE(),".",1)</f>
        <v>.</v>
      </c>
      <c r="BB1047440" s="5" t="str">
        <f aca="false">IF(T1047440&lt;&gt;".",IF(T1047440&gt;S1047440,1,"."),".")</f>
        <v>.</v>
      </c>
      <c r="BC1047440" s="5" t="n">
        <f aca="false">IFERROR(VLOOKUP(B1047440,'[1]Share, Heavy Weapons to Ukraine'!B$1:AA$1048576,COLUMN('[1]Share, Heavy Weapons to Ukraine'!C1047449)-1,0),0)</f>
        <v>1</v>
      </c>
      <c r="BD1047440" s="5" t="n">
        <f aca="false">VLOOKUP(Sheet1!B1047440,'[1]Country Summary (€)'!B$1:F$1048576,COLUMN('[1]Country Summary (€)'!C1047450)-1,FALSE())</f>
        <v>0</v>
      </c>
      <c r="BE1047440" s="5" t="str">
        <f aca="false">IF(AND(AG1047440=1,D1047440="Military",H1047440&lt;&gt;"Not given")=TRUE(),IF(SUMIFS(#REF!,#REF!,A1047440)&gt;0,ABS((SUMIFS(#REF!,#REF!,A1047440)/VLOOKUP("USD",'[1]Exchange Rates'!B$1:C$1048576,2,0)))/S1047440,"."),".")</f>
        <v>.</v>
      </c>
      <c r="BF1047440" s="1" t="str">
        <f aca="false">IF(AND(AG1047440=1,D1047440="Military",H1047440&lt;&gt;"Not given")=TRUE(),IF(SUMIFS(#REF!,#REF!,A1047440)&gt;0,IF((ABS((SUMIFS(#REF!,#REF!,A1047440)/VLOOKUP("USD",'[1]Exchange Rates'!B$1:C$1048576,2,0)))/S1047440)&gt;1,(SUMIFS(#REF!,#REF!,A1047440)-S1047440)/S1047440,(S1047440-SUMIFS(#REF!,#REF!,A1047440))/SUMIFS(#REF!,#REF!,A1047440)),"."),".")</f>
        <v>.</v>
      </c>
    </row>
    <row r="1047441" customFormat="false" ht="15.75" hidden="false" customHeight="true" outlineLevel="0" collapsed="false">
      <c r="A1047441" s="37" t="s">
        <v>615</v>
      </c>
      <c r="B1047441" s="37" t="s">
        <v>57</v>
      </c>
      <c r="C1047441" s="38" t="n">
        <v>44901</v>
      </c>
      <c r="D1047441" s="37" t="s">
        <v>606</v>
      </c>
      <c r="E1047441" s="37" t="s">
        <v>607</v>
      </c>
      <c r="F1047441" s="37" t="s">
        <v>616</v>
      </c>
      <c r="G1047441" s="5" t="s">
        <v>61</v>
      </c>
      <c r="H1047441" s="39" t="n">
        <v>13370000000</v>
      </c>
      <c r="I1047441" s="37" t="s">
        <v>62</v>
      </c>
      <c r="J1047441" s="7" t="str">
        <f aca="false">VLOOKUP($I1047441,'[1]Price List, Weapons &amp; Items'!B$1:C$1048576,2,0)</f>
        <v>.</v>
      </c>
      <c r="K1047441" s="7" t="str">
        <f aca="false">IF(I1047441=".",I1047441,VLOOKUP($I1047441,'[1]Price List, Weapons &amp; Items'!B$1:D$1048576,3,0))</f>
        <v>.</v>
      </c>
      <c r="L1047441" s="8" t="n">
        <f aca="false">VLOOKUP(I1047441,'[1]Price List, Weapons &amp; Items'!B$1:E$1048576,4,0)</f>
        <v>0</v>
      </c>
      <c r="M1047441" s="40" t="s">
        <v>62</v>
      </c>
      <c r="N1047441" s="9" t="s">
        <v>62</v>
      </c>
      <c r="O1047441" s="9" t="str">
        <f aca="false">VLOOKUP($I1047441,'[1]Price List, Weapons &amp; Items'!B$1:G$1048576,6,0)</f>
        <v>.</v>
      </c>
      <c r="P1047441" s="6" t="str">
        <f aca="false">IF(TYPE(M1047441)=1,IF(TYPE(O1047441)=1,M1047441*O1047441,"No price"),".")</f>
        <v>.</v>
      </c>
      <c r="Q1047441" s="6" t="str">
        <f aca="false">IF(TYPE(N1047441)=1,IF(TYPE(O1047441)=1,N1047441*O1047441,"No price"),".")</f>
        <v>.</v>
      </c>
      <c r="R1047441" s="6" t="n">
        <f aca="false">IF(AG1047441=1,IF(H1047441&lt;&gt;"Not given",H1047441,IF(TYPE(H1047441)=2,IF(SUMIFS(#REF!,#REF!,A1047441)&gt;0,SUMIFS(#REF!,#REF!,A1047441),"."),"Format error")),"")</f>
        <v>13370000000</v>
      </c>
      <c r="S1047441" s="6" t="n">
        <f aca="false">IF(AND(AG1047441=1,R1047441&lt;&gt;".")=TRUE(),R1047441/VLOOKUP(G1047441,'[1]Exchange Rates'!B$1:C$1048576,2,0),IF(R1047441=".",".",""))</f>
        <v>12090793995.2975</v>
      </c>
      <c r="T1047441" s="6" t="str">
        <f aca="false">IF(AG1047441=1,IF(AI1047441="Value is not given at all",".",IF(AI1047441="Value is given by the source",S1047441,IF(AI1047441="Value is calculated with prices",(IF(SUMIFS(#REF!,#REF!,A1047441)&gt;0,SUMIFS(#REF!,#REF!,A1047441),"."))/VLOOKUP("USD",'[1]Exchange Rates'!B$1:C$1048576,2,0),"Error with coding"))),"")</f>
        <v>.</v>
      </c>
      <c r="U1047441" s="5" t="s">
        <v>63</v>
      </c>
      <c r="V1047441" s="42" t="s">
        <v>99</v>
      </c>
      <c r="W1047441" s="34" t="s">
        <v>609</v>
      </c>
      <c r="X1047441" s="37" t="s">
        <v>62</v>
      </c>
      <c r="Y1047441" s="37" t="s">
        <v>62</v>
      </c>
      <c r="Z1047441" s="5" t="n">
        <v>1</v>
      </c>
      <c r="AA1047441" s="5" t="n">
        <v>0</v>
      </c>
      <c r="AB1047441" s="5" t="n">
        <f aca="false">IF(AND(D1047441="Humanitarian", AE1047441&lt;&gt;"."), 1, 0)</f>
        <v>0</v>
      </c>
      <c r="AC1047441" s="5" t="n">
        <f aca="false">IF(OR(M1047441="undisclosed", M1047441="."), 0, IF(M1047441=N1047441, 1, 0))</f>
        <v>0</v>
      </c>
      <c r="AD1047441" s="5" t="n">
        <v>0</v>
      </c>
      <c r="AE1047441" s="1" t="s">
        <v>62</v>
      </c>
      <c r="AF1047441" s="12" t="str">
        <f aca="false">""</f>
        <v/>
      </c>
      <c r="AG1047441" s="43" t="n">
        <v>1</v>
      </c>
      <c r="AH1047441" s="43" t="s">
        <v>66</v>
      </c>
      <c r="AI1047441" s="43" t="s">
        <v>67</v>
      </c>
      <c r="AJ1047441" s="43" t="n">
        <v>1</v>
      </c>
      <c r="AK1047441" s="43" t="n">
        <v>12</v>
      </c>
      <c r="AL1047441" s="5" t="n">
        <v>0</v>
      </c>
      <c r="AM1047441" s="36" t="n">
        <f aca="false">IF(OR(AN1047441="2022-2023",AN1047441=2022), 1, 0)</f>
        <v>1</v>
      </c>
      <c r="AN1047441" s="36" t="s">
        <v>68</v>
      </c>
      <c r="AO1047441" s="36" t="n">
        <f aca="false">VLOOKUP($I1047441,'[1]Price List, Weapons &amp; Items'!B$1:F$1048576,5,0)</f>
        <v>0</v>
      </c>
      <c r="AP1047441" s="36" t="n">
        <f aca="false">IF(AND(AO1047441=1,M1047441="undisclosed")=TRUE(),1,0)</f>
        <v>0</v>
      </c>
      <c r="AQ1047441" s="36" t="n">
        <f aca="false">IF(AND(AO1047441=1,N1047441="undisclosed")=TRUE(),1,0)</f>
        <v>0</v>
      </c>
      <c r="AR1047441" s="36" t="n">
        <f aca="false">IFERROR(IF(SEARCH("ammuni",I1047441,1)&gt;0,1,0),0)</f>
        <v>0</v>
      </c>
      <c r="AS1047441" s="5" t="str">
        <f aca="false">VLOOKUP($I1047441,'[1]Price List, Weapons &amp; Items'!B$1:L$1048576,COLUMN('[1]Price List, Weapons &amp; Items'!$J$11)-1,0)</f>
        <v>.</v>
      </c>
      <c r="AT1047441" s="5" t="str">
        <f aca="false">IF(I1047441=".",".",VLOOKUP($I1047441,'[1]Price List, Weapons &amp; Items'!B$1:J$1048576,3,0))</f>
        <v>.</v>
      </c>
      <c r="AU1047441" s="13" t="e">
        <f aca="true">IF(AG1047441=1,(OFFSET(I1047441,0,0,COUNTIF(#REF!,A1047441),1)),"")</f>
        <v>#REF!</v>
      </c>
      <c r="AV1047441" s="5" t="n">
        <f aca="false">VLOOKUP($I1047441,'[1]Price List, Weapons &amp; Items'!B$1:L$1048576,COLUMN('[1]Price List, Weapons &amp; Items'!$L$11)-1,0)</f>
        <v>0</v>
      </c>
      <c r="AW1047441" s="5" t="n">
        <f aca="false">IF(U1047441="Yes",1,0)</f>
        <v>1</v>
      </c>
      <c r="AX1047441" s="5" t="n">
        <f aca="false">IF(D1047441="Military",IF(OR(IFERROR(SEARCH("equipment",E1047441,1),0)&gt;0,IFERROR(SEARCH("weapons",E1047441,1),0)&gt;0),1,0),0)</f>
        <v>0</v>
      </c>
      <c r="AY1047441" s="5" t="str">
        <f aca="false">IFERROR(IF(VALUE(TEXT(C1047441,"mm"))=IF(AK1047441&gt;12,AK1047441-12,AK1047441),".",IF(TEXT(C1047441,"mm")="01",".",1)),"Value is not in date format")</f>
        <v>.</v>
      </c>
      <c r="AZ1047441" s="5" t="str">
        <f aca="false">IF(AND(A1047441=A1047440,C1047441=C1047440)=TRUE(),IF(F1047441=F1047440,".","1"),".")</f>
        <v>.</v>
      </c>
      <c r="BA1047441" s="5" t="str">
        <f aca="false">IF(AND(_xlfn.ISFORMULA(R1047441),_xlfn.ISFORMULA(S1047441),_xlfn.ISFORMULA(T1047441))=TRUE(),".",1)</f>
        <v>.</v>
      </c>
      <c r="BB1047441" s="5" t="str">
        <f aca="false">IF(T1047441&lt;&gt;".",IF(T1047441&gt;S1047441,1,"."),".")</f>
        <v>.</v>
      </c>
      <c r="BC1047441" s="5" t="n">
        <f aca="false">IFERROR(VLOOKUP(B1047441,'[1]Share, Heavy Weapons to Ukraine'!B$1:AA$1048576,COLUMN('[1]Share, Heavy Weapons to Ukraine'!C1047450)-1,0),0)</f>
        <v>1</v>
      </c>
      <c r="BD1047441" s="5" t="n">
        <f aca="false">VLOOKUP(Sheet1!B1047441,'[1]Country Summary (€)'!B$1:F$1048576,COLUMN('[1]Country Summary (€)'!C1047451)-1,FALSE())</f>
        <v>0</v>
      </c>
      <c r="BE1047441" s="5" t="str">
        <f aca="false">IF(AND(AG1047441=1,D1047441="Military",H1047441&lt;&gt;"Not given")=TRUE(),IF(SUMIFS(#REF!,#REF!,A1047441)&gt;0,ABS((SUMIFS(#REF!,#REF!,A1047441)/VLOOKUP("USD",'[1]Exchange Rates'!B$1:C$1048576,2,0)))/S1047441,"."),".")</f>
        <v>.</v>
      </c>
      <c r="BF1047441" s="1" t="str">
        <f aca="false">IF(AND(AG1047441=1,D1047441="Military",H1047441&lt;&gt;"Not given")=TRUE(),IF(SUMIFS(#REF!,#REF!,A1047441)&gt;0,IF((ABS((SUMIFS(#REF!,#REF!,A1047441)/VLOOKUP("USD",'[1]Exchange Rates'!B$1:C$1048576,2,0)))/S1047441)&gt;1,(SUMIFS(#REF!,#REF!,A1047441)-S1047441)/S1047441,(S1047441-SUMIFS(#REF!,#REF!,A1047441))/SUMIFS(#REF!,#REF!,A1047441)),"."),".")</f>
        <v>.</v>
      </c>
    </row>
  </sheetData>
  <hyperlinks>
    <hyperlink ref="V2" r:id="rId1" display="https://www.state.gov/the-united-states-announces-additional-humanitarian-assistance-for-the-people-of-ukraine/"/>
    <hyperlink ref="W2" r:id="rId2" display="https://www.usaid.gov/news-information/press-releases/mar-10-2022-united-states-announces-additional-humanitarian-assistance?msclkid=fc0f8e8dae8611ecaad8dc70eab615cc"/>
    <hyperlink ref="V3" r:id="rId3" display="https://appropriations.house.gov/sites/democrats.appropriations.house.gov/files/Ukraine%20Supplemental%20Summary.pdf"/>
    <hyperlink ref="W3" r:id="rId4" display="https://www.nytimes.com/interactive/2022/03/18/upshot/ukraine-aid-details.html"/>
    <hyperlink ref="V4" r:id="rId5" display="https://appropriations.house.gov/sites/democrats.appropriations.house.gov/files/Ukraine%20Supplemental%20Summary.pdf"/>
    <hyperlink ref="W4" r:id="rId6" display="https://appropriations.house.gov/sites/democrats.appropriations.house.gov/files/Additional%20Ukraine%20Suplemental%20Appropriations%20Act%20Summary.pdf"/>
    <hyperlink ref="X4" r:id="rId7" display="https://crsreports.congress.gov/product/pdf/IN/IN11882"/>
    <hyperlink ref="Y4" r:id="rId8" display="https://www.usaid.gov/sites/default/files/2022-05/2022-03-31_USG_Ukraine_Complex_Emergency_Fact_Sheet_9.pdf"/>
    <hyperlink ref="V5" r:id="rId9" display="https://appropriations.house.gov/sites/democrats.appropriations.house.gov/files/Additional%20Ukraine%20Suplemental%20Appropriations%20Act%20Summary.pdf"/>
    <hyperlink ref="W5" r:id="rId10" display="https://www.cbsnews.com/news/ukraine-aid-bill-house-vote-39-8-billion/"/>
    <hyperlink ref="V6" r:id="rId11" display="https://appropriations.house.gov/sites/democrats.appropriations.house.gov/files/Ukraine%20Supplemental%20Summary.pdf"/>
    <hyperlink ref="W6" r:id="rId12" display="https://appropriations.house.gov/sites/democrats.appropriations.house.gov/files/Additional%20Ukraine%20Suplemental%20Appropriations%20Act%20Summary.pdf"/>
    <hyperlink ref="X6" r:id="rId13" display="https://crsreports.congress.gov/product/pdf/IN/IN11882"/>
    <hyperlink ref="Y6" r:id="rId14" display="https://www.usaid.gov/sites/default/files/2022-12/2022-05-27_USG_Ukraine_Complex_Emergency_Fact_Sheet_17.pdf"/>
    <hyperlink ref="V7" r:id="rId15" display="https://appropriations.house.gov/sites/democrats.appropriations.house.gov/files/Ukraine%20Supplemental%20Summary.pdf"/>
    <hyperlink ref="W7" r:id="rId16" display="https://appropriations.house.gov/sites/democrats.appropriations.house.gov/files/Additional%20Ukraine%20Suplemental%20Appropriations%20Act%20Summary.pdf"/>
    <hyperlink ref="X7" r:id="rId17" display="https://crsreports.congress.gov/product/pdf/IN/IN11882"/>
    <hyperlink ref="Y7" r:id="rId18" display="https://www.usaid.gov/sites/default/files/2022-12/2022-06-24_USG_Ukraine_Complex_Emergency_Fact_Sheet_21.pdf"/>
    <hyperlink ref="V8" r:id="rId19" display="https://appropriations.house.gov/sites/democrats.appropriations.house.gov/files/Ukraine%20Supplemental%20Summary.pdf"/>
    <hyperlink ref="W8" r:id="rId20" display="https://appropriations.house.gov/sites/democrats.appropriations.house.gov/files/Additional%20Ukraine%20Suplemental%20Appropriations%20Act%20Summary.pdf"/>
    <hyperlink ref="X8" r:id="rId21" display="https://crsreports.congress.gov/product/pdf/IN/IN11882"/>
    <hyperlink ref="Y8" r:id="rId22" display="https://www.usaid.gov/sites/default/files/2022-12/2022-07-27_USG_Ukraine_Complex_Emergency_Fact_Sheet_24.pdf"/>
    <hyperlink ref="V9" r:id="rId23" display="https://appropriations.house.gov/sites/democrats.appropriations.house.gov/files/Ukraine%20Supplemental%20Summary.pdf"/>
    <hyperlink ref="W9" r:id="rId24" display="https://appropriations.house.gov/sites/democrats.appropriations.house.gov/files/Additional%20Ukraine%20Suplemental%20Appropriations%20Act%20Summary.pdf"/>
    <hyperlink ref="X9" r:id="rId25" display="https://crsreports.congress.gov/product/pdf/IN/IN11882"/>
    <hyperlink ref="Y9" r:id="rId26" display="https://www.usaid.gov/sites/default/files/2022-12/2022-08-29_USG_Ukraine_Complex_Emergency_Fact_Sheet_27.pdf"/>
    <hyperlink ref="V10" r:id="rId27" display="https://appropriations.house.gov/sites/democrats.appropriations.house.gov/files/Ukraine%20Supplemental%20Summary.pdf"/>
    <hyperlink ref="W10" r:id="rId28" display="https://appropriations.house.gov/sites/democrats.appropriations.house.gov/files/Additional%20Ukraine%20Suplemental%20Appropriations%20Act%20Summary.pdf"/>
    <hyperlink ref="X10" r:id="rId29" display="https://crsreports.congress.gov/product/pdf/IN/IN11882 "/>
    <hyperlink ref="Y10" r:id="rId30" display="https://www.usaid.gov/sites/default/files/2022-12/2022-09-30_USG_Ukraine_Complex_Emergency_Fact_Sheet_29.pdf"/>
    <hyperlink ref="V11" r:id="rId31" display="https://appropriations.house.gov/sites/democrats.appropriations.house.gov/files/Summary%20Continuing%20Appropriations%20and%20Ukraine%20Supplemental%20Appropriations%20Act%202023.pdf"/>
    <hyperlink ref="W11" r:id="rId32" display="https://www.defensenews.com/congress/2022/09/30/congress-passes-ukraine-nuclear-security-funding/"/>
    <hyperlink ref="V12" r:id="rId33" display="https://appropriations.house.gov/sites/democrats.appropriations.house.gov/files/Ukraine%20Supplemental%20Summary%20FY23.pdf"/>
    <hyperlink ref="W12" r:id="rId34" display="https://www.urdupoint.com/en/business/us-draft-budget-provides-126mln-for-response-1612875.html"/>
    <hyperlink ref="V13" r:id="rId35" display="https://appropriations.house.gov/sites/democrats.appropriations.house.gov/files/Ukraine%20Supplemental%20Summary%20FY23.pdf"/>
    <hyperlink ref="W13" r:id="rId36" display="https://interfax.com/newsroom/top-stories/86439/"/>
    <hyperlink ref="V14" r:id="rId37" display="https://appropriations.house.gov/sites/democrats.appropriations.house.gov/files/Ukraine%20Supplemental%20Summary.pdf"/>
    <hyperlink ref="W14" r:id="rId38" display="https://appropriations.house.gov/sites/democrats.appropriations.house.gov/files/Additional%20Ukraine%20Suplemental%20Appropriations%20Act%20Summary.pdf"/>
    <hyperlink ref="X14" r:id="rId39" display="https://crsreports.congress.gov/product/pdf/IF/IF12040"/>
    <hyperlink ref="AE14" r:id="rId40" display="https://crsreports.congress.gov/product/pdf/IF/IF12040"/>
    <hyperlink ref="V15" r:id="rId41" display="https://www.defense.gov/News/Releases/Release/Article/3007664/fact-sheet-on-us-security-assistance-for-ukraine-roll-up-as-of-april-21-2022/"/>
    <hyperlink ref="W15" r:id="rId42" display="https://appropriations.house.gov/sites/democrats.appropriations.house.gov/files/Ukraine%20Supplemental%20Summary.pdf"/>
    <hyperlink ref="X15" r:id="rId43" display="https://appropriations.house.gov/sites/democrats.appropriations.house.gov/files/Additional%20Ukraine%20Suplemental%20Appropriations%20Act%20Summary.pdf"/>
    <hyperlink ref="Y15" r:id="rId44" display="https://crsreports.congress.gov/product/pdf/IF/IF12040"/>
    <hyperlink ref="V16" r:id="rId45" display="https://www.defense.gov/News/Releases/Release/Article/3007664/fact-sheet-on-us-security-assistance-for-ukraine-roll-up-as-of-april-21-2022/"/>
    <hyperlink ref="W16" r:id="rId46" display="https://appropriations.house.gov/sites/democrats.appropriations.house.gov/files/Ukraine%20Supplemental%20Summary.pdf"/>
    <hyperlink ref="X16" r:id="rId47" display="https://appropriations.house.gov/sites/democrats.appropriations.house.gov/files/Additional%20Ukraine%20Suplemental%20Appropriations%20Act%20Summary.pdf"/>
    <hyperlink ref="Y16" r:id="rId48" display="https://crsreports.congress.gov/product/pdf/IF/IF12041"/>
    <hyperlink ref="V17" r:id="rId49" display="https://www.defense.gov/News/Releases/Release/Article/3007664/fact-sheet-on-us-security-assistance-for-ukraine-roll-up-as-of-april-21-2022/"/>
    <hyperlink ref="W17" r:id="rId50" display="https://appropriations.house.gov/sites/democrats.appropriations.house.gov/files/Ukraine%20Supplemental%20Summary.pdf"/>
    <hyperlink ref="X17" r:id="rId51" display="https://appropriations.house.gov/sites/democrats.appropriations.house.gov/files/Additional%20Ukraine%20Suplemental%20Appropriations%20Act%20Summary.pdf"/>
    <hyperlink ref="Y17" r:id="rId52" display="https://crsreports.congress.gov/product/pdf/IF/IF12042"/>
    <hyperlink ref="V18" r:id="rId53" display="https://www.defense.gov/News/Releases/Release/Article/3007664/fact-sheet-on-us-security-assistance-for-ukraine-roll-up-as-of-april-21-2022/"/>
    <hyperlink ref="W18" r:id="rId54" display="https://appropriations.house.gov/sites/democrats.appropriations.house.gov/files/Ukraine%20Supplemental%20Summary.pdf"/>
    <hyperlink ref="X18" r:id="rId55" display="https://appropriations.house.gov/sites/democrats.appropriations.house.gov/files/Additional%20Ukraine%20Suplemental%20Appropriations%20Act%20Summary.pdf"/>
    <hyperlink ref="Y18" r:id="rId56" display="https://crsreports.congress.gov/product/pdf/IF/IF12043"/>
    <hyperlink ref="V19" r:id="rId57" display="https://www.defense.gov/News/Releases/Release/Article/3007664/fact-sheet-on-us-security-assistance-for-ukraine-roll-up-as-of-april-21-2022/"/>
    <hyperlink ref="W19" r:id="rId58" display="https://appropriations.house.gov/sites/democrats.appropriations.house.gov/files/Ukraine%20Supplemental%20Summary.pdf"/>
    <hyperlink ref="X19" r:id="rId59" display="https://appropriations.house.gov/sites/democrats.appropriations.house.gov/files/Additional%20Ukraine%20Suplemental%20Appropriations%20Act%20Summary.pdf"/>
    <hyperlink ref="Y19" r:id="rId60" display="https://crsreports.congress.gov/product/pdf/IF/IF12044"/>
    <hyperlink ref="V20" r:id="rId61" display="https://www.defense.gov/News/Releases/Release/Article/3007664/fact-sheet-on-us-security-assistance-for-ukraine-roll-up-as-of-april-21-2022/"/>
    <hyperlink ref="W20" r:id="rId62" display="https://appropriations.house.gov/sites/democrats.appropriations.house.gov/files/Ukraine%20Supplemental%20Summary.pdf"/>
    <hyperlink ref="X20" r:id="rId63" display="https://appropriations.house.gov/sites/democrats.appropriations.house.gov/files/Additional%20Ukraine%20Suplemental%20Appropriations%20Act%20Summary.pdf"/>
    <hyperlink ref="Y20" r:id="rId64" display="https://crsreports.congress.gov/product/pdf/IF/IF12045"/>
    <hyperlink ref="V21" r:id="rId65" display="https://www.defense.gov/News/Releases/Release/Article/3007664/fact-sheet-on-us-security-assistance-for-ukraine-roll-up-as-of-april-21-2022/"/>
    <hyperlink ref="W21" r:id="rId66" display="https://appropriations.house.gov/sites/democrats.appropriations.house.gov/files/Ukraine%20Supplemental%20Summary.pdf"/>
    <hyperlink ref="X21" r:id="rId67" display="https://appropriations.house.gov/sites/democrats.appropriations.house.gov/files/Additional%20Ukraine%20Suplemental%20Appropriations%20Act%20Summary.pdf"/>
    <hyperlink ref="Y21" r:id="rId68" display="https://crsreports.congress.gov/product/pdf/IF/IF12046"/>
    <hyperlink ref="V22" r:id="rId69" display="https://www.defense.gov/News/Releases/Release/Article/3007664/fact-sheet-on-us-security-assistance-for-ukraine-roll-up-as-of-april-21-2022/"/>
    <hyperlink ref="W22" r:id="rId70" display="https://appropriations.house.gov/sites/democrats.appropriations.house.gov/files/Ukraine%20Supplemental%20Summary.pdf"/>
    <hyperlink ref="X22" r:id="rId71" display="https://appropriations.house.gov/sites/democrats.appropriations.house.gov/files/Additional%20Ukraine%20Suplemental%20Appropriations%20Act%20Summary.pdf"/>
    <hyperlink ref="Y22" r:id="rId72" display="https://crsreports.congress.gov/product/pdf/IF/IF12047"/>
    <hyperlink ref="V23" r:id="rId73" display="https://www.defense.gov/News/Releases/Release/Article/3007664/fact-sheet-on-us-security-assistance-for-ukraine-roll-up-as-of-april-21-2022/"/>
    <hyperlink ref="W23" r:id="rId74" display="https://appropriations.house.gov/sites/democrats.appropriations.house.gov/files/Ukraine%20Supplemental%20Summary.pdf"/>
    <hyperlink ref="X23" r:id="rId75" display="https://appropriations.house.gov/sites/democrats.appropriations.house.gov/files/Additional%20Ukraine%20Suplemental%20Appropriations%20Act%20Summary.pdf"/>
    <hyperlink ref="Y23" r:id="rId76" display="https://crsreports.congress.gov/product/pdf/IF/IF12048"/>
    <hyperlink ref="V24" r:id="rId77" display="https://www.defense.gov/News/Releases/Release/Article/3007664/fact-sheet-on-us-security-assistance-for-ukraine-roll-up-as-of-april-21-2022/"/>
    <hyperlink ref="W24" r:id="rId78" display="https://appropriations.house.gov/sites/democrats.appropriations.house.gov/files/Ukraine%20Supplemental%20Summary.pdf"/>
    <hyperlink ref="X24" r:id="rId79" display="https://appropriations.house.gov/sites/democrats.appropriations.house.gov/files/Additional%20Ukraine%20Suplemental%20Appropriations%20Act%20Summary.pdf"/>
    <hyperlink ref="Y24" r:id="rId80" display="https://crsreports.congress.gov/product/pdf/IF/IF12049"/>
    <hyperlink ref="V25" r:id="rId81" display="https://www.defense.gov/News/Releases/Release/Article/3007664/fact-sheet-on-us-security-assistance-for-ukraine-roll-up-as-of-april-21-2022/"/>
    <hyperlink ref="W25" r:id="rId82" display="https://appropriations.house.gov/sites/democrats.appropriations.house.gov/files/Ukraine%20Supplemental%20Summary.pdf"/>
    <hyperlink ref="X25" r:id="rId83" display="https://appropriations.house.gov/sites/democrats.appropriations.house.gov/files/Additional%20Ukraine%20Suplemental%20Appropriations%20Act%20Summary.pdf"/>
    <hyperlink ref="Y25" r:id="rId84" display="https://crsreports.congress.gov/product/pdf/IF/IF12050"/>
    <hyperlink ref="V26" r:id="rId85" display="https://www.defense.gov/News/Releases/Release/Article/3007664/fact-sheet-on-us-security-assistance-for-ukraine-roll-up-as-of-april-21-2022/"/>
    <hyperlink ref="W26" r:id="rId86" display="https://appropriations.house.gov/sites/democrats.appropriations.house.gov/files/Ukraine%20Supplemental%20Summary.pdf"/>
    <hyperlink ref="X26" r:id="rId87" display="https://appropriations.house.gov/sites/democrats.appropriations.house.gov/files/Additional%20Ukraine%20Suplemental%20Appropriations%20Act%20Summary.pdf"/>
    <hyperlink ref="Y26" r:id="rId88" display="https://crsreports.congress.gov/product/pdf/IF/IF12051"/>
    <hyperlink ref="V27" r:id="rId89" display="https://www.defense.gov/News/Releases/Release/Article/3007664/fact-sheet-on-us-security-assistance-for-ukraine-roll-up-as-of-april-21-2022/"/>
    <hyperlink ref="W27" r:id="rId90" display="https://appropriations.house.gov/sites/democrats.appropriations.house.gov/files/Ukraine%20Supplemental%20Summary.pdf"/>
    <hyperlink ref="X27" r:id="rId91" display="https://appropriations.house.gov/sites/democrats.appropriations.house.gov/files/Additional%20Ukraine%20Suplemental%20Appropriations%20Act%20Summary.pdf"/>
    <hyperlink ref="Y27" r:id="rId92" display="https://crsreports.congress.gov/product/pdf/IF/IF12052"/>
    <hyperlink ref="V28" r:id="rId93" display="https://www.defense.gov/News/Releases/Release/Article/3007664/fact-sheet-on-us-security-assistance-for-ukraine-roll-up-as-of-april-21-2022/"/>
    <hyperlink ref="W28" r:id="rId94" display="https://appropriations.house.gov/sites/democrats.appropriations.house.gov/files/Ukraine%20Supplemental%20Summary.pdf"/>
    <hyperlink ref="X28" r:id="rId95" display="https://appropriations.house.gov/sites/democrats.appropriations.house.gov/files/Additional%20Ukraine%20Suplemental%20Appropriations%20Act%20Summary.pdf"/>
    <hyperlink ref="Y28" r:id="rId96" display="https://crsreports.congress.gov/product/pdf/IF/IF12053"/>
    <hyperlink ref="V29" r:id="rId97" display="https://www.defense.gov/News/Releases/Release/Article/3007664/fact-sheet-on-us-security-assistance-for-ukraine-roll-up-as-of-april-21-2022/"/>
    <hyperlink ref="W29" r:id="rId98" display="https://appropriations.house.gov/sites/democrats.appropriations.house.gov/files/Ukraine%20Supplemental%20Summary.pdf"/>
    <hyperlink ref="X29" r:id="rId99" display="https://appropriations.house.gov/sites/democrats.appropriations.house.gov/files/Additional%20Ukraine%20Suplemental%20Appropriations%20Act%20Summary.pdf"/>
    <hyperlink ref="Y29" r:id="rId100" display="https://crsreports.congress.gov/product/pdf/IF/IF12054"/>
    <hyperlink ref="V30" r:id="rId101" display="https://crsreports.congress.gov/product/pdf/IF/IF12040"/>
    <hyperlink ref="W30" r:id="rId102" display="https://appropriations.house.gov/sites/democrats.appropriations.house.gov/files/Ukraine%20Supplemental%20Summary.pdf"/>
    <hyperlink ref="X30" r:id="rId103" display="https://appropriations.house.gov/sites/democrats.appropriations.house.gov/files/Additional%20Ukraine%20Suplemental%20Appropriations%20Act%20Summary.pdf"/>
    <hyperlink ref="Y30" r:id="rId104" display="https://crsreports.congress.gov/product/pdf/IF/IF12055"/>
    <hyperlink ref="V31" r:id="rId105" display="https://www.defense.gov/News/Releases/Release/Article/3007664/fact-sheet-on-us-security-assistance-for-ukraine-roll-up-as-of-april-21-2022/"/>
    <hyperlink ref="W31" r:id="rId106" display="https://appropriations.house.gov/sites/democrats.appropriations.house.gov/files/Ukraine%20Supplemental%20Summary.pdf"/>
    <hyperlink ref="X31" r:id="rId107" display="https://appropriations.house.gov/sites/democrats.appropriations.house.gov/files/Additional%20Ukraine%20Suplemental%20Appropriations%20Act%20Summary.pdf"/>
    <hyperlink ref="Y31" r:id="rId108" display="https://crsreports.congress.gov/product/pdf/IF/IF12056"/>
    <hyperlink ref="AE31" r:id="rId109" display="https://www.unroca.org/united-states/report/2022/"/>
    <hyperlink ref="V32" r:id="rId110" display="https://www.defense.gov/News/Releases/Release/Article/3007664/fact-sheet-on-us-security-assistance-for-ukraine-roll-up-as-of-april-21-2022/"/>
    <hyperlink ref="W32" r:id="rId111" display="https://appropriations.house.gov/sites/democrats.appropriations.house.gov/files/Ukraine%20Supplemental%20Summary.pdf"/>
    <hyperlink ref="X32" r:id="rId112" display="https://appropriations.house.gov/sites/democrats.appropriations.house.gov/files/Additional%20Ukraine%20Suplemental%20Appropriations%20Act%20Summary.pdf"/>
    <hyperlink ref="Y32" r:id="rId113" display="https://crsreports.congress.gov/product/pdf/IF/IF12057"/>
    <hyperlink ref="V33" r:id="rId114" display="https://www.defense.gov/News/Releases/Release/Article/3007664/fact-sheet-on-us-security-assistance-for-ukraine-roll-up-as-of-april-21-2022/"/>
    <hyperlink ref="W33" r:id="rId115" display="https://appropriations.house.gov/sites/democrats.appropriations.house.gov/files/Ukraine%20Supplemental%20Summary.pdf"/>
    <hyperlink ref="X33" r:id="rId116" display="https://appropriations.house.gov/sites/democrats.appropriations.house.gov/files/Additional%20Ukraine%20Suplemental%20Appropriations%20Act%20Summary.pdf"/>
    <hyperlink ref="Y33" r:id="rId117" display="https://crsreports.congress.gov/product/pdf/IF/IF12058"/>
    <hyperlink ref="V34" r:id="rId118" display="https://www.defense.gov/News/Releases/Release/Article/3007664/fact-sheet-on-us-security-assistance-for-ukraine-roll-up-as-of-april-21-2022/"/>
    <hyperlink ref="W34" r:id="rId119" display="https://appropriations.house.gov/sites/democrats.appropriations.house.gov/files/Ukraine%20Supplemental%20Summary.pdf"/>
    <hyperlink ref="X34" r:id="rId120" display="https://appropriations.house.gov/sites/democrats.appropriations.house.gov/files/Additional%20Ukraine%20Suplemental%20Appropriations%20Act%20Summary.pdf"/>
    <hyperlink ref="Y34" r:id="rId121" display="https://crsreports.congress.gov/product/pdf/IF/IF12059"/>
    <hyperlink ref="V35" r:id="rId122" display="https://www.defense.gov/News/Releases/Release/Article/3007664/fact-sheet-on-us-security-assistance-for-ukraine-roll-up-as-of-april-21-2022/"/>
    <hyperlink ref="W35" r:id="rId123" display="https://appropriations.house.gov/sites/democrats.appropriations.house.gov/files/Ukraine%20Supplemental%20Summary.pdf"/>
    <hyperlink ref="X35" r:id="rId124" display="https://appropriations.house.gov/sites/democrats.appropriations.house.gov/files/Additional%20Ukraine%20Suplemental%20Appropriations%20Act%20Summary.pdf"/>
    <hyperlink ref="Y35" r:id="rId125" display="https://crsreports.congress.gov/product/pdf/IF/IF12060"/>
    <hyperlink ref="V36" r:id="rId126" display="https://www.defense.gov/News/Releases/Release/Article/3007664/fact-sheet-on-us-security-assistance-for-ukraine-roll-up-as-of-april-21-2022/"/>
    <hyperlink ref="W36" r:id="rId127" display="https://appropriations.house.gov/sites/democrats.appropriations.house.gov/files/Ukraine%20Supplemental%20Summary.pdf"/>
    <hyperlink ref="X36" r:id="rId128" display="https://appropriations.house.gov/sites/democrats.appropriations.house.gov/files/Additional%20Ukraine%20Suplemental%20Appropriations%20Act%20Summary.pdf"/>
    <hyperlink ref="Y36" r:id="rId129" display="https://crsreports.congress.gov/product/pdf/IF/IF12061"/>
    <hyperlink ref="V37" r:id="rId130" display="https://www.defense.gov/News/Releases/Release/Article/3007664/fact-sheet-on-us-security-assistance-for-ukraine-roll-up-as-of-april-21-2022/"/>
    <hyperlink ref="W37" r:id="rId131" display="https://appropriations.house.gov/sites/democrats.appropriations.house.gov/files/Ukraine%20Supplemental%20Summary.pdf"/>
    <hyperlink ref="X37" r:id="rId132" display="https://appropriations.house.gov/sites/democrats.appropriations.house.gov/files/Additional%20Ukraine%20Suplemental%20Appropriations%20Act%20Summary.pdf"/>
    <hyperlink ref="Y37" r:id="rId133" display="https://crsreports.congress.gov/product/pdf/IF/IF12062"/>
    <hyperlink ref="V38" r:id="rId134" display="https://www.defense.gov/News/Releases/Release/Article/3007664/fact-sheet-on-us-security-assistance-for-ukraine-roll-up-as-of-april-21-2022/"/>
    <hyperlink ref="W38" r:id="rId135" display="https://appropriations.house.gov/sites/democrats.appropriations.house.gov/files/Ukraine%20Supplemental%20Summary.pdf"/>
    <hyperlink ref="X38" r:id="rId136" display="https://appropriations.house.gov/sites/democrats.appropriations.house.gov/files/Additional%20Ukraine%20Suplemental%20Appropriations%20Act%20Summary.pdf"/>
    <hyperlink ref="Y38" r:id="rId137" display="https://crsreports.congress.gov/product/pdf/IF/IF12063"/>
    <hyperlink ref="AE38" r:id="rId138" display="https://www.unroca.org/united-states/report/2022/"/>
    <hyperlink ref="V39" r:id="rId139" display="https://www.defense.gov/News/Releases/Release/Article/3007664/fact-sheet-on-us-security-assistance-for-ukraine-roll-up-as-of-april-21-2022/"/>
    <hyperlink ref="W39" r:id="rId140" display="https://appropriations.house.gov/sites/democrats.appropriations.house.gov/files/Ukraine%20Supplemental%20Summary.pdf"/>
    <hyperlink ref="X39" r:id="rId141" display="https://appropriations.house.gov/sites/democrats.appropriations.house.gov/files/Additional%20Ukraine%20Suplemental%20Appropriations%20Act%20Summary.pdf"/>
    <hyperlink ref="Y39" r:id="rId142" display="https://crsreports.congress.gov/product/pdf/IF/IF12064"/>
    <hyperlink ref="AE39" r:id="rId143" display="https://www.unroca.org/united-states/report/2022/"/>
    <hyperlink ref="V40" r:id="rId144" display="https://www.defense.gov/News/Releases/Release/Article/3007664/fact-sheet-on-us-security-assistance-for-ukraine-roll-up-as-of-april-21-2022/"/>
    <hyperlink ref="W40" r:id="rId145" display="https://appropriations.house.gov/sites/democrats.appropriations.house.gov/files/Ukraine%20Supplemental%20Summary.pdf"/>
    <hyperlink ref="X40" r:id="rId146" display="https://appropriations.house.gov/sites/democrats.appropriations.house.gov/files/Additional%20Ukraine%20Suplemental%20Appropriations%20Act%20Summary.pdf"/>
    <hyperlink ref="Y40" r:id="rId147" display="https://crsreports.congress.gov/product/pdf/IF/IF12065"/>
    <hyperlink ref="AE40" r:id="rId148" display="https://www.unroca.org/united-states/report/2022/"/>
    <hyperlink ref="V41" r:id="rId149" display="https://www.defense.gov/News/Releases/Release/Article/3007664/fact-sheet-on-us-security-assistance-for-ukraine-roll-up-as-of-april-21-2022/"/>
    <hyperlink ref="W41" r:id="rId150" display="https://appropriations.house.gov/sites/democrats.appropriations.house.gov/files/Ukraine%20Supplemental%20Summary.pdf"/>
    <hyperlink ref="X41" r:id="rId151" display="https://appropriations.house.gov/sites/democrats.appropriations.house.gov/files/Additional%20Ukraine%20Suplemental%20Appropriations%20Act%20Summary.pdf"/>
    <hyperlink ref="Y41" r:id="rId152" display="https://crsreports.congress.gov/product/pdf/IF/IF12066"/>
    <hyperlink ref="AE41" r:id="rId153" display="https://www.unroca.org/united-states/report/2022/"/>
    <hyperlink ref="V42" r:id="rId154" display="https://www.defense.gov/News/Releases/Release/Article/3007664/fact-sheet-on-us-security-assistance-for-ukraine-roll-up-as-of-april-21-2022/"/>
    <hyperlink ref="W42" r:id="rId155" display="https://appropriations.house.gov/sites/democrats.appropriations.house.gov/files/Ukraine%20Supplemental%20Summary.pdf"/>
    <hyperlink ref="X42" r:id="rId156" display="https://appropriations.house.gov/sites/democrats.appropriations.house.gov/files/Additional%20Ukraine%20Suplemental%20Appropriations%20Act%20Summary.pdf"/>
    <hyperlink ref="Y42" r:id="rId157" display="https://crsreports.congress.gov/product/pdf/IF/IF12067"/>
    <hyperlink ref="V43" r:id="rId158" display="https://www.defense.gov/News/Releases/Release/Article/3007664/fact-sheet-on-us-security-assistance-for-ukraine-roll-up-as-of-april-21-2022/"/>
    <hyperlink ref="W43" r:id="rId159" display="https://appropriations.house.gov/sites/democrats.appropriations.house.gov/files/Ukraine%20Supplemental%20Summary.pdf"/>
    <hyperlink ref="X43" r:id="rId160" display="https://appropriations.house.gov/sites/democrats.appropriations.house.gov/files/Additional%20Ukraine%20Suplemental%20Appropriations%20Act%20Summary.pdf"/>
    <hyperlink ref="Y43" r:id="rId161" display="https://crsreports.congress.gov/product/pdf/IF/IF12068"/>
    <hyperlink ref="V44" r:id="rId162" display="https://www.defense.gov/News/Releases/Release/Article/3007664/fact-sheet-on-us-security-assistance-for-ukraine-roll-up-as-of-april-21-2022/"/>
    <hyperlink ref="W44" r:id="rId163" display="https://appropriations.house.gov/sites/democrats.appropriations.house.gov/files/Ukraine%20Supplemental%20Summary.pdf"/>
    <hyperlink ref="X44" r:id="rId164" display="https://appropriations.house.gov/sites/democrats.appropriations.house.gov/files/Additional%20Ukraine%20Suplemental%20Appropriations%20Act%20Summary.pdf"/>
    <hyperlink ref="Y44" r:id="rId165" display="https://crsreports.congress.gov/product/pdf/IF/IF12069"/>
    <hyperlink ref="V45" r:id="rId166" display="https://www.defense.gov/News/Releases/Release/Article/3007664/fact-sheet-on-us-security-assistance-for-ukraine-roll-up-as-of-april-21-2022/"/>
    <hyperlink ref="W45" r:id="rId167" display="https://appropriations.house.gov/sites/democrats.appropriations.house.gov/files/Ukraine%20Supplemental%20Summary.pdf"/>
    <hyperlink ref="X45" r:id="rId168" display="https://appropriations.house.gov/sites/democrats.appropriations.house.gov/files/Additional%20Ukraine%20Suplemental%20Appropriations%20Act%20Summary.pdf"/>
    <hyperlink ref="Y45" r:id="rId169" display="https://crsreports.congress.gov/product/pdf/IF/IF12070"/>
    <hyperlink ref="V46" r:id="rId170" display="https://www.defense.gov/News/Releases/Release/Article/3007664/fact-sheet-on-us-security-assistance-for-ukraine-roll-up-as-of-april-21-2022/"/>
    <hyperlink ref="W46" r:id="rId171" display="https://appropriations.house.gov/sites/democrats.appropriations.house.gov/files/Ukraine%20Supplemental%20Summary.pdf"/>
    <hyperlink ref="X46" r:id="rId172" display="https://appropriations.house.gov/sites/democrats.appropriations.house.gov/files/Additional%20Ukraine%20Suplemental%20Appropriations%20Act%20Summary.pdf"/>
    <hyperlink ref="Y46" r:id="rId173" display="https://crsreports.congress.gov/product/pdf/IF/IF12071"/>
    <hyperlink ref="V47" r:id="rId174" display="https://www.defense.gov/News/Releases/Release/Article/3007664/fact-sheet-on-us-security-assistance-for-ukraine-roll-up-as-of-april-21-2022/"/>
    <hyperlink ref="W47" r:id="rId175" display="https://appropriations.house.gov/sites/democrats.appropriations.house.gov/files/Ukraine%20Supplemental%20Summary.pdf"/>
    <hyperlink ref="X47" r:id="rId176" display="https://appropriations.house.gov/sites/democrats.appropriations.house.gov/files/Additional%20Ukraine%20Suplemental%20Appropriations%20Act%20Summary.pdf"/>
    <hyperlink ref="Y47" r:id="rId177" display="https://crsreports.congress.gov/product/pdf/IF/IF12072"/>
    <hyperlink ref="V48" r:id="rId178" display="https://www.defense.gov/News/Releases/Release/Article/3007664/fact-sheet-on-us-security-assistance-for-ukraine-roll-up-as-of-april-21-2022/"/>
    <hyperlink ref="W48" r:id="rId179" display="https://appropriations.house.gov/sites/democrats.appropriations.house.gov/files/Ukraine%20Supplemental%20Summary.pdf"/>
    <hyperlink ref="X48" r:id="rId180" display="https://appropriations.house.gov/sites/democrats.appropriations.house.gov/files/Additional%20Ukraine%20Suplemental%20Appropriations%20Act%20Summary.pdf"/>
    <hyperlink ref="Y48" r:id="rId181" display="https://crsreports.congress.gov/product/pdf/IF/IF12073"/>
    <hyperlink ref="V49" r:id="rId182" display="https://www.defense.gov/News/Releases/Release/Article/3007664/fact-sheet-on-us-security-assistance-for-ukraine-roll-up-as-of-april-21-2022/"/>
    <hyperlink ref="W49" r:id="rId183" display="https://appropriations.house.gov/sites/democrats.appropriations.house.gov/files/Ukraine%20Supplemental%20Summary.pdf"/>
    <hyperlink ref="X49" r:id="rId184" display="https://appropriations.house.gov/sites/democrats.appropriations.house.gov/files/Additional%20Ukraine%20Suplemental%20Appropriations%20Act%20Summary.pdf"/>
    <hyperlink ref="Y49" r:id="rId185" display="https://crsreports.congress.gov/product/pdf/IF/IF12074"/>
    <hyperlink ref="V50" r:id="rId186" display="https://www.defense.gov/News/Releases/Release/Article/3007664/fact-sheet-on-us-security-assistance-for-ukraine-roll-up-as-of-april-21-2022/"/>
    <hyperlink ref="W50" r:id="rId187" display="https://appropriations.house.gov/sites/democrats.appropriations.house.gov/files/Ukraine%20Supplemental%20Summary.pdf"/>
    <hyperlink ref="X50" r:id="rId188" display="https://appropriations.house.gov/sites/democrats.appropriations.house.gov/files/Additional%20Ukraine%20Suplemental%20Appropriations%20Act%20Summary.pdf"/>
    <hyperlink ref="Y50" r:id="rId189" display="https://crsreports.congress.gov/product/pdf/IF/IF12075"/>
    <hyperlink ref="AE50" r:id="rId190" display="https://www.unroca.org/united-states/report/2022/"/>
    <hyperlink ref="V51" r:id="rId191" display="https://www.defense.gov/News/Releases/Release/Article/3007664/fact-sheet-on-us-security-assistance-for-ukraine-roll-up-as-of-april-21-2022/"/>
    <hyperlink ref="W51" r:id="rId192" display="https://appropriations.house.gov/sites/democrats.appropriations.house.gov/files/Ukraine%20Supplemental%20Summary.pdf"/>
    <hyperlink ref="X51" r:id="rId193" display="https://appropriations.house.gov/sites/democrats.appropriations.house.gov/files/Additional%20Ukraine%20Suplemental%20Appropriations%20Act%20Summary.pdf"/>
    <hyperlink ref="Y51" r:id="rId194" display="https://crsreports.congress.gov/product/pdf/IF/IF12076"/>
    <hyperlink ref="V52" r:id="rId195" display="https://www.defense.gov/News/Releases/Release/Article/3007664/fact-sheet-on-us-security-assistance-for-ukraine-roll-up-as-of-april-21-2022/"/>
    <hyperlink ref="W52" r:id="rId196" display="https://appropriations.house.gov/sites/democrats.appropriations.house.gov/files/Ukraine%20Supplemental%20Summary.pdf"/>
    <hyperlink ref="X52" r:id="rId197" display="https://appropriations.house.gov/sites/democrats.appropriations.house.gov/files/Additional%20Ukraine%20Suplemental%20Appropriations%20Act%20Summary.pdf"/>
    <hyperlink ref="Y52" r:id="rId198" display="https://crsreports.congress.gov/product/pdf/IF/IF12077"/>
    <hyperlink ref="V53" r:id="rId199" display="https://www.defense.gov/News/Releases/Release/Article/3007664/fact-sheet-on-us-security-assistance-for-ukraine-roll-up-as-of-april-21-2022/"/>
    <hyperlink ref="W53" r:id="rId200" display="https://appropriations.house.gov/sites/democrats.appropriations.house.gov/files/Ukraine%20Supplemental%20Summary.pdf"/>
    <hyperlink ref="X53" r:id="rId201" display="https://appropriations.house.gov/sites/democrats.appropriations.house.gov/files/Additional%20Ukraine%20Suplemental%20Appropriations%20Act%20Summary.pdf"/>
    <hyperlink ref="Y53" r:id="rId202" display="https://crsreports.congress.gov/product/pdf/IF/IF12078"/>
    <hyperlink ref="V54" r:id="rId203" display="https://www.whitehouse.gov/briefing-room/statements-releases/2022/05/06/statement-by-president-joe-biden-on-additional-security-assistance-to-ukraine/"/>
    <hyperlink ref="W54" r:id="rId204" display="https://appropriations.house.gov/sites/democrats.appropriations.house.gov/files/Ukraine%20Supplemental%20Summary.pdf"/>
    <hyperlink ref="X54" r:id="rId205" display="https://appropriations.house.gov/sites/democrats.appropriations.house.gov/files/Additional%20Ukraine%20Suplemental%20Appropriations%20Act%20Summary.pdf"/>
    <hyperlink ref="Y54" r:id="rId206" display="https://crsreports.congress.gov/product/pdf/IF/IF12079"/>
    <hyperlink ref="V55" r:id="rId207" display="https://www.whitehouse.gov/briefing-room/statements-releases/2022/05/06/statement-by-president-joe-biden-on-additional-security-assistance-to-ukraine/"/>
    <hyperlink ref="W55" r:id="rId208" display="https://appropriations.house.gov/sites/democrats.appropriations.house.gov/files/Ukraine%20Supplemental%20Summary.pdf"/>
    <hyperlink ref="X55" r:id="rId209" display="https://appropriations.house.gov/sites/democrats.appropriations.house.gov/files/Additional%20Ukraine%20Suplemental%20Appropriations%20Act%20Summary.pdf"/>
    <hyperlink ref="Y55" r:id="rId210" display="https://crsreports.congress.gov/product/pdf/IF/IF12080"/>
    <hyperlink ref="V56" r:id="rId211" display="https://www.whitehouse.gov/briefing-room/statements-releases/2022/05/06/statement-by-president-joe-biden-on-additional-security-assistance-to-ukraine/"/>
    <hyperlink ref="W56" r:id="rId212" display="https://appropriations.house.gov/sites/democrats.appropriations.house.gov/files/Ukraine%20Supplemental%20Summary.pdf"/>
    <hyperlink ref="X56" r:id="rId213" display="https://appropriations.house.gov/sites/democrats.appropriations.house.gov/files/Additional%20Ukraine%20Suplemental%20Appropriations%20Act%20Summary.pdf"/>
    <hyperlink ref="Y56" r:id="rId214" display="https://crsreports.congress.gov/product/pdf/IF/IF12081"/>
    <hyperlink ref="V57" r:id="rId215" display="https://www.whitehouse.gov/briefing-room/statements-releases/2022/05/06/statement-by-president-joe-biden-on-additional-security-assistance-to-ukraine/"/>
    <hyperlink ref="W57" r:id="rId216" display="https://appropriations.house.gov/sites/democrats.appropriations.house.gov/files/Ukraine%20Supplemental%20Summary.pdf"/>
    <hyperlink ref="X57" r:id="rId217" display="https://appropriations.house.gov/sites/democrats.appropriations.house.gov/files/Additional%20Ukraine%20Suplemental%20Appropriations%20Act%20Summary.pdf"/>
    <hyperlink ref="Y57" r:id="rId218" display="https://crsreports.congress.gov/product/pdf/IF/IF12082"/>
    <hyperlink ref="W58" r:id="rId219" display="https://appropriations.house.gov/sites/democrats.appropriations.house.gov/files/Ukraine%20Supplemental%20Summary.pdf"/>
    <hyperlink ref="X58" r:id="rId220" display="https://appropriations.house.gov/sites/democrats.appropriations.house.gov/files/Additional%20Ukraine%20Suplemental%20Appropriations%20Act%20Summary.pdf"/>
    <hyperlink ref="Y58" r:id="rId221" display="https://crsreports.congress.gov/product/pdf/IF/IF12083"/>
    <hyperlink ref="V59" r:id="rId222" display="https://www.defense.gov/News/News-Stories/Article/Article/3038121/additional-100-million-in-howitzers-tactical-vehicles-radars-headed-to-ukraine/source/additional-100-million-in-howitzers-tactical-vehicles-radars-headed-to-ukraine/"/>
    <hyperlink ref="W59" r:id="rId223" display="https://appropriations.house.gov/sites/democrats.appropriations.house.gov/files/Ukraine%20Supplemental%20Summary.pdf"/>
    <hyperlink ref="X59" r:id="rId224" display="https://appropriations.house.gov/sites/democrats.appropriations.house.gov/files/Additional%20Ukraine%20Suplemental%20Appropriations%20Act%20Summary.pdf"/>
    <hyperlink ref="Y59" r:id="rId225" display="https://crsreports.congress.gov/product/pdf/IF/IF12084"/>
    <hyperlink ref="AE59" r:id="rId226" display="https://www.unroca.org/united-states/report/2022/"/>
    <hyperlink ref="V60" r:id="rId227" display="https://www.defense.gov/News/News-Stories/Article/Article/3038121/additional-100-million-in-howitzers-tactical-vehicles-radars-headed-to-ukraine/source/additional-100-million-in-howitzers-tactical-vehicles-radars-headed-to-ukraine/"/>
    <hyperlink ref="W60" r:id="rId228" display="https://appropriations.house.gov/sites/democrats.appropriations.house.gov/files/Ukraine%20Supplemental%20Summary.pdf"/>
    <hyperlink ref="X60" r:id="rId229" display="https://appropriations.house.gov/sites/democrats.appropriations.house.gov/files/Additional%20Ukraine%20Suplemental%20Appropriations%20Act%20Summary.pdf"/>
    <hyperlink ref="Y60" r:id="rId230" display="https://crsreports.congress.gov/product/pdf/IF/IF12085"/>
    <hyperlink ref="V61" r:id="rId231" display="https://www.defense.gov/News/News-Stories/Article/Article/3038121/additional-100-million-in-howitzers-tactical-vehicles-radars-headed-to-ukraine/source/additional-100-million-in-howitzers-tactical-vehicles-radars-headed-to-ukraine/"/>
    <hyperlink ref="W61" r:id="rId232" display="https://appropriations.house.gov/sites/democrats.appropriations.house.gov/files/Ukraine%20Supplemental%20Summary.pdf"/>
    <hyperlink ref="X61" r:id="rId233" display="https://appropriations.house.gov/sites/democrats.appropriations.house.gov/files/Additional%20Ukraine%20Suplemental%20Appropriations%20Act%20Summary.pdf"/>
    <hyperlink ref="Y61" r:id="rId234" display="https://crsreports.congress.gov/product/pdf/IF/IF12086"/>
    <hyperlink ref="V62" r:id="rId235" display="https://www.defense.gov/News/News-Stories/Article/Article/3038121/additional-100-million-in-howitzers-tactical-vehicles-radars-headed-to-ukraine/source/additional-100-million-in-howitzers-tactical-vehicles-radars-headed-to-ukraine/"/>
    <hyperlink ref="W62" r:id="rId236" display="https://appropriations.house.gov/sites/democrats.appropriations.house.gov/files/Ukraine%20Supplemental%20Summary.pdf"/>
    <hyperlink ref="X62" r:id="rId237" display="https://appropriations.house.gov/sites/democrats.appropriations.house.gov/files/Additional%20Ukraine%20Suplemental%20Appropriations%20Act%20Summary.pdf"/>
    <hyperlink ref="Y62" r:id="rId238" display="https://crsreports.congress.gov/product/pdf/IF/IF12087"/>
    <hyperlink ref="V63" r:id="rId239" display="https://www.defense.gov/News/News-Stories/Article/Article/3038121/additional-100-million-in-howitzers-tactical-vehicles-radars-headed-to-ukraine/source/additional-100-million-in-howitzers-tactical-vehicles-radars-headed-to-ukraine/"/>
    <hyperlink ref="W63" r:id="rId240" display="https://appropriations.house.gov/sites/democrats.appropriations.house.gov/files/Ukraine%20Supplemental%20Summary.pdf"/>
    <hyperlink ref="X63" r:id="rId241" display="https://appropriations.house.gov/sites/democrats.appropriations.house.gov/files/Additional%20Ukraine%20Suplemental%20Appropriations%20Act%20Summary.pdf"/>
    <hyperlink ref="Y63" r:id="rId242" display="https://crsreports.congress.gov/product/pdf/IF/IF12088"/>
    <hyperlink ref="V64" r:id="rId243" display="https://appropriations.house.gov/sites/democrats.appropriations.house.gov/files/Additional%20Ukraine%20Suplemental%20Appropriations%20Act%20Summary.pdf"/>
    <hyperlink ref="W64" r:id="rId244" display="https://appropriations.house.gov/sites/democrats.appropriations.house.gov/files/Ukraine%20Supplemental%20Summary.pdf"/>
    <hyperlink ref="X64" r:id="rId245" display="https://appropriations.house.gov/sites/democrats.appropriations.house.gov/files/Additional%20Ukraine%20Suplemental%20Appropriations%20Act%20Summary.pdf"/>
    <hyperlink ref="Y64" r:id="rId246" display="https://crsreports.congress.gov/product/pdf/IF/IF12089"/>
    <hyperlink ref="AE64" r:id="rId247" display="https://time.com/6244479/himars-rockets-ukraine-russia/"/>
    <hyperlink ref="W65" r:id="rId248" display="https://appropriations.house.gov/sites/democrats.appropriations.house.gov/files/Ukraine%20Supplemental%20Summary.pdf"/>
    <hyperlink ref="X65" r:id="rId249" display="https://appropriations.house.gov/sites/democrats.appropriations.house.gov/files/Additional%20Ukraine%20Suplemental%20Appropriations%20Act%20Summary.pdf"/>
    <hyperlink ref="Y65" r:id="rId250" display="https://crsreports.congress.gov/product/pdf/IF/IF12090"/>
    <hyperlink ref="V66" r:id="rId251" display="https://appropriations.house.gov/sites/democrats.appropriations.house.gov/files/Additional%20Ukraine%20Suplemental%20Appropriations%20Act%20Summary.pdf"/>
    <hyperlink ref="W66" r:id="rId252" display="https://appropriations.house.gov/sites/democrats.appropriations.house.gov/files/Ukraine%20Supplemental%20Summary.pdf"/>
    <hyperlink ref="X66" r:id="rId253" display="https://appropriations.house.gov/sites/democrats.appropriations.house.gov/files/Additional%20Ukraine%20Suplemental%20Appropriations%20Act%20Summary.pdf"/>
    <hyperlink ref="Y66" r:id="rId254" display="https://crsreports.congress.gov/product/pdf/IF/IF12091"/>
    <hyperlink ref="AE66" r:id="rId255" display="https://www.unroca.org/united-states/report/2022/"/>
    <hyperlink ref="W67" r:id="rId256" display="https://appropriations.house.gov/sites/democrats.appropriations.house.gov/files/Ukraine%20Supplemental%20Summary.pdf"/>
    <hyperlink ref="X67" r:id="rId257" display="https://appropriations.house.gov/sites/democrats.appropriations.house.gov/files/Additional%20Ukraine%20Suplemental%20Appropriations%20Act%20Summary.pdf"/>
    <hyperlink ref="Y67" r:id="rId258" display="https://crsreports.congress.gov/product/pdf/IF/IF12092"/>
    <hyperlink ref="AE67" r:id="rId259" display="https://www.unroca.org/united-states/report/2022/"/>
    <hyperlink ref="W68" r:id="rId260" display="https://appropriations.house.gov/sites/democrats.appropriations.house.gov/files/Ukraine%20Supplemental%20Summary.pdf"/>
    <hyperlink ref="X68" r:id="rId261" display="https://appropriations.house.gov/sites/democrats.appropriations.house.gov/files/Additional%20Ukraine%20Suplemental%20Appropriations%20Act%20Summary.pdf"/>
    <hyperlink ref="Y68" r:id="rId262" display="https://crsreports.congress.gov/product/pdf/IF/IF12093"/>
    <hyperlink ref="W69" r:id="rId263" display="https://appropriations.house.gov/sites/democrats.appropriations.house.gov/files/Ukraine%20Supplemental%20Summary.pdf"/>
    <hyperlink ref="X69" r:id="rId264" display="https://appropriations.house.gov/sites/democrats.appropriations.house.gov/files/Additional%20Ukraine%20Suplemental%20Appropriations%20Act%20Summary.pdf"/>
    <hyperlink ref="Y69" r:id="rId265" display="https://crsreports.congress.gov/product/pdf/IF/IF12094"/>
    <hyperlink ref="W70" r:id="rId266" display="https://appropriations.house.gov/sites/democrats.appropriations.house.gov/files/Ukraine%20Supplemental%20Summary.pdf"/>
    <hyperlink ref="X70" r:id="rId267" display="https://appropriations.house.gov/sites/democrats.appropriations.house.gov/files/Additional%20Ukraine%20Suplemental%20Appropriations%20Act%20Summary.pdf"/>
    <hyperlink ref="Y70" r:id="rId268" display="https://crsreports.congress.gov/product/pdf/IF/IF12095"/>
    <hyperlink ref="W71" r:id="rId269" display="https://appropriations.house.gov/sites/democrats.appropriations.house.gov/files/Ukraine%20Supplemental%20Summary.pdf"/>
    <hyperlink ref="X71" r:id="rId270" display="https://appropriations.house.gov/sites/democrats.appropriations.house.gov/files/Additional%20Ukraine%20Suplemental%20Appropriations%20Act%20Summary.pdf"/>
    <hyperlink ref="Y71" r:id="rId271" display="https://crsreports.congress.gov/product/pdf/IF/IF12096"/>
    <hyperlink ref="W72" r:id="rId272" display="https://appropriations.house.gov/sites/democrats.appropriations.house.gov/files/Ukraine%20Supplemental%20Summary.pdf"/>
    <hyperlink ref="X72" r:id="rId273" display="https://appropriations.house.gov/sites/democrats.appropriations.house.gov/files/Additional%20Ukraine%20Suplemental%20Appropriations%20Act%20Summary.pdf"/>
    <hyperlink ref="Y72" r:id="rId274" display="https://crsreports.congress.gov/product/pdf/IF/IF12097"/>
    <hyperlink ref="AE72" r:id="rId275" display="https://www.unroca.org/united-states/report/2022/"/>
    <hyperlink ref="W73" r:id="rId276" display="https://appropriations.house.gov/sites/democrats.appropriations.house.gov/files/Ukraine%20Supplemental%20Summary.pdf"/>
    <hyperlink ref="X73" r:id="rId277" display="https://appropriations.house.gov/sites/democrats.appropriations.house.gov/files/Additional%20Ukraine%20Suplemental%20Appropriations%20Act%20Summary.pdf"/>
    <hyperlink ref="Y73" r:id="rId278" display="https://crsreports.congress.gov/product/pdf/IF/IF12098"/>
    <hyperlink ref="W74" r:id="rId279" display="https://appropriations.house.gov/sites/democrats.appropriations.house.gov/files/Ukraine%20Supplemental%20Summary.pdf"/>
    <hyperlink ref="X74" r:id="rId280" display="https://appropriations.house.gov/sites/democrats.appropriations.house.gov/files/Additional%20Ukraine%20Suplemental%20Appropriations%20Act%20Summary.pdf"/>
    <hyperlink ref="Y74" r:id="rId281" display="https://crsreports.congress.gov/product/pdf/IF/IF12099"/>
    <hyperlink ref="V75" r:id="rId282" display="https://www.defense.gov/News/Releases/Release/Article/3066864/fact-sheet-on-us-security-assistance-to-ukraine/"/>
    <hyperlink ref="W75" r:id="rId283" display="https://appropriations.house.gov/sites/democrats.appropriations.house.gov/files/Ukraine%20Supplemental%20Summary.pdf"/>
    <hyperlink ref="X75" r:id="rId284" display="https://appropriations.house.gov/sites/democrats.appropriations.house.gov/files/Additional%20Ukraine%20Suplemental%20Appropriations%20Act%20Summary.pdf"/>
    <hyperlink ref="Y75" r:id="rId285" display="https://crsreports.congress.gov/product/pdf/IF/IF12100"/>
    <hyperlink ref="AE75" r:id="rId286" display="https://www.unroca.org/united-states/report/2022/"/>
    <hyperlink ref="W76" r:id="rId287" display="https://appropriations.house.gov/sites/democrats.appropriations.house.gov/files/Ukraine%20Supplemental%20Summary.pdf"/>
    <hyperlink ref="X76" r:id="rId288" display="https://appropriations.house.gov/sites/democrats.appropriations.house.gov/files/Additional%20Ukraine%20Suplemental%20Appropriations%20Act%20Summary.pdf"/>
    <hyperlink ref="Y76" r:id="rId289" display="https://crsreports.congress.gov/product/pdf/IF/IF12101"/>
    <hyperlink ref="W77" r:id="rId290" display="https://appropriations.house.gov/sites/democrats.appropriations.house.gov/files/Ukraine%20Supplemental%20Summary.pdf"/>
    <hyperlink ref="X77" r:id="rId291" display="https://appropriations.house.gov/sites/democrats.appropriations.house.gov/files/Additional%20Ukraine%20Suplemental%20Appropriations%20Act%20Summary.pdf"/>
    <hyperlink ref="Y77" r:id="rId292" display="https://crsreports.congress.gov/product/pdf/IF/IF12102"/>
    <hyperlink ref="W78" r:id="rId293" display="https://appropriations.house.gov/sites/democrats.appropriations.house.gov/files/Ukraine%20Supplemental%20Summary.pdf"/>
    <hyperlink ref="X78" r:id="rId294" display="https://appropriations.house.gov/sites/democrats.appropriations.house.gov/files/Additional%20Ukraine%20Suplemental%20Appropriations%20Act%20Summary.pdf"/>
    <hyperlink ref="Y78" r:id="rId295" display="https://crsreports.congress.gov/product/pdf/IF/IF12103"/>
    <hyperlink ref="W79" r:id="rId296" display="https://appropriations.house.gov/sites/democrats.appropriations.house.gov/files/Ukraine%20Supplemental%20Summary.pdf"/>
    <hyperlink ref="X79" r:id="rId297" display="https://appropriations.house.gov/sites/democrats.appropriations.house.gov/files/Additional%20Ukraine%20Suplemental%20Appropriations%20Act%20Summary.pdf"/>
    <hyperlink ref="Y79" r:id="rId298" display="https://crsreports.congress.gov/product/pdf/IF/IF12104"/>
    <hyperlink ref="V80" r:id="rId299" display="https://www.defense.gov/News/Releases/Release/Article/3066864/fact-sheet-on-us-security-assistance-to-ukraine/"/>
    <hyperlink ref="W80" r:id="rId300" display="https://appropriations.house.gov/sites/democrats.appropriations.house.gov/files/Ukraine%20Supplemental%20Summary.pdf"/>
    <hyperlink ref="X80" r:id="rId301" display="https://appropriations.house.gov/sites/democrats.appropriations.house.gov/files/Additional%20Ukraine%20Suplemental%20Appropriations%20Act%20Summary.pdf"/>
    <hyperlink ref="Y80" r:id="rId302" display="https://crsreports.congress.gov/product/pdf/IF/IF12105"/>
    <hyperlink ref="V81" r:id="rId303" display="https://www.defense.gov/News/News-Stories/Article/Article/3072692/president-authorizes-another-450-million-drawdown-to-support-ukraine/"/>
    <hyperlink ref="W81" r:id="rId304" display="https://appropriations.house.gov/sites/democrats.appropriations.house.gov/files/Ukraine%20Supplemental%20Summary.pdf"/>
    <hyperlink ref="X81" r:id="rId305" display="https://appropriations.house.gov/sites/democrats.appropriations.house.gov/files/Additional%20Ukraine%20Suplemental%20Appropriations%20Act%20Summary.pdf"/>
    <hyperlink ref="Y81" r:id="rId306" display="https://crsreports.congress.gov/product/pdf/IF/IF12106"/>
    <hyperlink ref="AE81" r:id="rId307" display="https://www.unroca.org/united-states/report/2022/"/>
    <hyperlink ref="V82" r:id="rId308" display="https://www.defense.gov/News/News-Stories/Article/Article/3072692/president-authorizes-another-450-million-drawdown-to-support-ukraine/"/>
    <hyperlink ref="W82" r:id="rId309" display="https://appropriations.house.gov/sites/democrats.appropriations.house.gov/files/Ukraine%20Supplemental%20Summary.pdf"/>
    <hyperlink ref="X82" r:id="rId310" display="https://appropriations.house.gov/sites/democrats.appropriations.house.gov/files/Additional%20Ukraine%20Suplemental%20Appropriations%20Act%20Summary.pdf"/>
    <hyperlink ref="Y82" r:id="rId311" display="https://crsreports.congress.gov/product/pdf/IF/IF12107"/>
    <hyperlink ref="V83" r:id="rId312" display="https://www.defense.gov/News/News-Stories/Article/Article/3072692/president-authorizes-another-450-million-drawdown-to-support-ukraine/"/>
    <hyperlink ref="W83" r:id="rId313" display="https://appropriations.house.gov/sites/democrats.appropriations.house.gov/files/Ukraine%20Supplemental%20Summary.pdf"/>
    <hyperlink ref="X83" r:id="rId314" display="https://appropriations.house.gov/sites/democrats.appropriations.house.gov/files/Additional%20Ukraine%20Suplemental%20Appropriations%20Act%20Summary.pdf"/>
    <hyperlink ref="Y83" r:id="rId315" display="https://crsreports.congress.gov/product/pdf/IF/IF12108"/>
    <hyperlink ref="V84" r:id="rId316" display="https://www.defense.gov/News/News-Stories/Article/Article/3072692/president-authorizes-another-450-million-drawdown-to-support-ukraine/"/>
    <hyperlink ref="W84" r:id="rId317" display="https://appropriations.house.gov/sites/democrats.appropriations.house.gov/files/Ukraine%20Supplemental%20Summary.pdf"/>
    <hyperlink ref="X84" r:id="rId318" display="https://appropriations.house.gov/sites/democrats.appropriations.house.gov/files/Additional%20Ukraine%20Suplemental%20Appropriations%20Act%20Summary.pdf"/>
    <hyperlink ref="Y84" r:id="rId319" display="https://crsreports.congress.gov/product/pdf/IF/IF12109"/>
    <hyperlink ref="V85" r:id="rId320" display="https://www.defense.gov/News/News-Stories/Article/Article/3072692/president-authorizes-another-450-million-drawdown-to-support-ukraine/"/>
    <hyperlink ref="W85" r:id="rId321" display="https://appropriations.house.gov/sites/democrats.appropriations.house.gov/files/Ukraine%20Supplemental%20Summary.pdf"/>
    <hyperlink ref="X85" r:id="rId322" display="https://appropriations.house.gov/sites/democrats.appropriations.house.gov/files/Additional%20Ukraine%20Suplemental%20Appropriations%20Act%20Summary.pdf"/>
    <hyperlink ref="Y85" r:id="rId323" display="https://crsreports.congress.gov/product/pdf/IF/IF12110"/>
    <hyperlink ref="V86" r:id="rId324" display="https://www.defense.gov/News/News-Stories/Article/Article/3072692/president-authorizes-another-450-million-drawdown-to-support-ukraine/"/>
    <hyperlink ref="W86" r:id="rId325" display="https://appropriations.house.gov/sites/democrats.appropriations.house.gov/files/Ukraine%20Supplemental%20Summary.pdf"/>
    <hyperlink ref="X86" r:id="rId326" display="https://appropriations.house.gov/sites/democrats.appropriations.house.gov/files/Additional%20Ukraine%20Suplemental%20Appropriations%20Act%20Summary.pdf"/>
    <hyperlink ref="Y86" r:id="rId327" display="https://crsreports.congress.gov/product/pdf/IF/IF12111"/>
    <hyperlink ref="AE86" r:id="rId328" display="https://www.unroca.org/united-states/report/2022/"/>
    <hyperlink ref="V87" r:id="rId329" display="https://www.defense.gov/News/News-Stories/Article/Article/3072692/president-authorizes-another-450-million-drawdown-to-support-ukraine/"/>
    <hyperlink ref="W87" r:id="rId330" display="https://appropriations.house.gov/sites/democrats.appropriations.house.gov/files/Ukraine%20Supplemental%20Summary.pdf"/>
    <hyperlink ref="X87" r:id="rId331" display="https://appropriations.house.gov/sites/democrats.appropriations.house.gov/files/Additional%20Ukraine%20Suplemental%20Appropriations%20Act%20Summary.pdf"/>
    <hyperlink ref="Y87" r:id="rId332" display="https://crsreports.congress.gov/product/pdf/IF/IF12112"/>
    <hyperlink ref="V88" r:id="rId333" display="https://www.defense.gov/News/Releases/Release/Article/3081993/820-million-in-additional-security-assistance-for-ukraine/"/>
    <hyperlink ref="W88" r:id="rId334" display="https://appropriations.house.gov/sites/democrats.appropriations.house.gov/files/Ukraine%20Supplemental%20Summary.pdf"/>
    <hyperlink ref="X88" r:id="rId335" display="https://appropriations.house.gov/sites/democrats.appropriations.house.gov/files/Additional%20Ukraine%20Suplemental%20Appropriations%20Act%20Summary.pdf"/>
    <hyperlink ref="Y88" r:id="rId336" display="https://crsreports.congress.gov/product/pdf/IF/IF12113"/>
    <hyperlink ref="V89" r:id="rId337" location=":~:text=The%20Ukrainian%20people%20continue%20to,as%20long%20as%20it%20takes." display="https://www.state.gov/400-million-in-new-u-s-military-assistance-for-ukraine/#:~:text=The%20Ukrainian%20people%20continue%20to,as%20long%20as%20it%20takes."/>
    <hyperlink ref="W89" r:id="rId338" display="https://appropriations.house.gov/sites/democrats.appropriations.house.gov/files/Ukraine%20Supplemental%20Summary.pdf"/>
    <hyperlink ref="X89" r:id="rId339" display="https://appropriations.house.gov/sites/democrats.appropriations.house.gov/files/Additional%20Ukraine%20Suplemental%20Appropriations%20Act%20Summary.pdf"/>
    <hyperlink ref="Y89" r:id="rId340" display="https://crsreports.congress.gov/product/pdf/IF/IF12114"/>
    <hyperlink ref="AE89" r:id="rId341" display="https://time.com/6244479/himars-rockets-ukraine-russia/"/>
    <hyperlink ref="W90" r:id="rId342" display="https://appropriations.house.gov/sites/democrats.appropriations.house.gov/files/Ukraine%20Supplemental%20Summary.pdf"/>
    <hyperlink ref="X90" r:id="rId343" display="https://appropriations.house.gov/sites/democrats.appropriations.house.gov/files/Additional%20Ukraine%20Suplemental%20Appropriations%20Act%20Summary.pdf"/>
    <hyperlink ref="Y90" r:id="rId344" display="https://crsreports.congress.gov/product/pdf/IF/IF12115"/>
    <hyperlink ref="W91" r:id="rId345" display="https://appropriations.house.gov/sites/democrats.appropriations.house.gov/files/Ukraine%20Supplemental%20Summary.pdf"/>
    <hyperlink ref="X91" r:id="rId346" display="https://appropriations.house.gov/sites/democrats.appropriations.house.gov/files/Additional%20Ukraine%20Suplemental%20Appropriations%20Act%20Summary.pdf"/>
    <hyperlink ref="Y91" r:id="rId347" display="https://crsreports.congress.gov/product/pdf/IF/IF12116"/>
    <hyperlink ref="W92" r:id="rId348" display="https://appropriations.house.gov/sites/democrats.appropriations.house.gov/files/Ukraine%20Supplemental%20Summary.pdf"/>
    <hyperlink ref="X92" r:id="rId349" display="https://appropriations.house.gov/sites/democrats.appropriations.house.gov/files/Additional%20Ukraine%20Suplemental%20Appropriations%20Act%20Summary.pdf"/>
    <hyperlink ref="Y92" r:id="rId350" display="https://crsreports.congress.gov/product/pdf/IF/IF12117"/>
    <hyperlink ref="W93" r:id="rId351" display="https://appropriations.house.gov/sites/democrats.appropriations.house.gov/files/Ukraine%20Supplemental%20Summary.pdf"/>
    <hyperlink ref="X93" r:id="rId352" display="https://appropriations.house.gov/sites/democrats.appropriations.house.gov/files/Additional%20Ukraine%20Suplemental%20Appropriations%20Act%20Summary.pdf"/>
    <hyperlink ref="Y93" r:id="rId353" display="https://crsreports.congress.gov/product/pdf/IF/IF12118"/>
    <hyperlink ref="W94" r:id="rId354" display="https://appropriations.house.gov/sites/democrats.appropriations.house.gov/files/Ukraine%20Supplemental%20Summary.pdf"/>
    <hyperlink ref="X94" r:id="rId355" display="https://appropriations.house.gov/sites/democrats.appropriations.house.gov/files/Additional%20Ukraine%20Suplemental%20Appropriations%20Act%20Summary.pdf"/>
    <hyperlink ref="Y94" r:id="rId356" display="https://crsreports.congress.gov/product/pdf/IF/IF12119"/>
    <hyperlink ref="AE94" r:id="rId357" display="https://www.unroca.org/united-states/report/2022/"/>
    <hyperlink ref="W95" r:id="rId358" display="https://appropriations.house.gov/sites/democrats.appropriations.house.gov/files/Ukraine%20Supplemental%20Summary.pdf"/>
    <hyperlink ref="X95" r:id="rId359" display="https://appropriations.house.gov/sites/democrats.appropriations.house.gov/files/Additional%20Ukraine%20Suplemental%20Appropriations%20Act%20Summary.pdf"/>
    <hyperlink ref="Y95" r:id="rId360" display="https://crsreports.congress.gov/product/pdf/IF/IF12120"/>
    <hyperlink ref="V96" r:id="rId361" display="https://www.defense.gov/News/Releases/Release/Article/3102984/270-million-in-additional-security-assistance-for-ukraine/"/>
    <hyperlink ref="W96" r:id="rId362" display="https://appropriations.house.gov/sites/democrats.appropriations.house.gov/files/Ukraine%20Supplemental%20Summary.pdf"/>
    <hyperlink ref="X96" r:id="rId363" display="https://appropriations.house.gov/sites/democrats.appropriations.house.gov/files/Additional%20Ukraine%20Suplemental%20Appropriations%20Act%20Summary.pdf"/>
    <hyperlink ref="Y96" r:id="rId364" display="https://crsreports.congress.gov/product/pdf/IF/IF12121"/>
    <hyperlink ref="AE96" r:id="rId365" display="https://time.com/6244479/himars-rockets-ukraine-russia/"/>
    <hyperlink ref="W97" r:id="rId366" display="https://appropriations.house.gov/sites/democrats.appropriations.house.gov/files/Ukraine%20Supplemental%20Summary.pdf"/>
    <hyperlink ref="X97" r:id="rId367" display="https://appropriations.house.gov/sites/democrats.appropriations.house.gov/files/Additional%20Ukraine%20Suplemental%20Appropriations%20Act%20Summary.pdf"/>
    <hyperlink ref="Y97" r:id="rId368" display="https://crsreports.congress.gov/product/pdf/IF/IF12122"/>
    <hyperlink ref="W98" r:id="rId369" display="https://appropriations.house.gov/sites/democrats.appropriations.house.gov/files/Ukraine%20Supplemental%20Summary.pdf"/>
    <hyperlink ref="X98" r:id="rId370" display="https://appropriations.house.gov/sites/democrats.appropriations.house.gov/files/Additional%20Ukraine%20Suplemental%20Appropriations%20Act%20Summary.pdf"/>
    <hyperlink ref="Y98" r:id="rId371" display="https://crsreports.congress.gov/product/pdf/IF/IF12123"/>
    <hyperlink ref="AE98" r:id="rId372" display="https://www.unroca.org/united-states/report/2022/"/>
    <hyperlink ref="W99" r:id="rId373" display="https://appropriations.house.gov/sites/democrats.appropriations.house.gov/files/Ukraine%20Supplemental%20Summary.pdf"/>
    <hyperlink ref="X99" r:id="rId374" display="https://appropriations.house.gov/sites/democrats.appropriations.house.gov/files/Additional%20Ukraine%20Suplemental%20Appropriations%20Act%20Summary.pdf"/>
    <hyperlink ref="Y99" r:id="rId375" display="https://crsreports.congress.gov/product/pdf/IF/IF12124"/>
    <hyperlink ref="W100" r:id="rId376" display="https://appropriations.house.gov/sites/democrats.appropriations.house.gov/files/Ukraine%20Supplemental%20Summary.pdf"/>
    <hyperlink ref="X100" r:id="rId377" display="https://appropriations.house.gov/sites/democrats.appropriations.house.gov/files/Additional%20Ukraine%20Suplemental%20Appropriations%20Act%20Summary.pdf"/>
    <hyperlink ref="Y100" r:id="rId378" display="https://crsreports.congress.gov/product/pdf/IF/IF12125"/>
    <hyperlink ref="W101" r:id="rId379" display="https://appropriations.house.gov/sites/democrats.appropriations.house.gov/files/Ukraine%20Supplemental%20Summary.pdf"/>
    <hyperlink ref="X101" r:id="rId380" display="https://appropriations.house.gov/sites/democrats.appropriations.house.gov/files/Additional%20Ukraine%20Suplemental%20Appropriations%20Act%20Summary.pdf"/>
    <hyperlink ref="Y101" r:id="rId381" display="https://crsreports.congress.gov/product/pdf/IF/IF12126"/>
    <hyperlink ref="V102" r:id="rId382" display="https://www.state.gov/biden-harris-administration-announces-550-million-in-new-u-s-military-assistance-for-ukraine/"/>
    <hyperlink ref="W102" r:id="rId383" display="https://appropriations.house.gov/sites/democrats.appropriations.house.gov/files/Ukraine%20Supplemental%20Summary.pdf"/>
    <hyperlink ref="X102" r:id="rId384" display="https://appropriations.house.gov/sites/democrats.appropriations.house.gov/files/Additional%20Ukraine%20Suplemental%20Appropriations%20Act%20Summary.pdf"/>
    <hyperlink ref="Y102" r:id="rId385" display="https://crsreports.congress.gov/product/pdf/IF/IF12127"/>
    <hyperlink ref="V103" r:id="rId386" display="https://www.state.gov/biden-harris-administration-announces-550-million-in-new-u-s-military-assistance-for-ukraine/"/>
    <hyperlink ref="W103" r:id="rId387" display="https://appropriations.house.gov/sites/democrats.appropriations.house.gov/files/Ukraine%20Supplemental%20Summary.pdf"/>
    <hyperlink ref="X103" r:id="rId388" display="https://appropriations.house.gov/sites/democrats.appropriations.house.gov/files/Additional%20Ukraine%20Suplemental%20Appropriations%20Act%20Summary.pdf"/>
    <hyperlink ref="Y103" r:id="rId389" display="https://crsreports.congress.gov/product/pdf/IF/IF12128"/>
    <hyperlink ref="V104" r:id="rId390" display="https://www.defense.gov/News/Releases/Release/Article/3120059/1-billion-in-additional-security-assistance-for-ukraine/ "/>
    <hyperlink ref="W104" r:id="rId391" display="https://appropriations.house.gov/sites/democrats.appropriations.house.gov/files/Ukraine%20Supplemental%20Summary.pdf"/>
    <hyperlink ref="X104" r:id="rId392" display="https://appropriations.house.gov/sites/democrats.appropriations.house.gov/files/Additional%20Ukraine%20Suplemental%20Appropriations%20Act%20Summary.pdf"/>
    <hyperlink ref="Y104" r:id="rId393" display="https://crsreports.congress.gov/product/pdf/IF/IF12129"/>
    <hyperlink ref="V105" r:id="rId394" display="https://www.defense.gov/News/Releases/Release/Article/3120059/1-billion-in-additional-security-assistance-for-ukraine/ "/>
    <hyperlink ref="W105" r:id="rId395" display="https://appropriations.house.gov/sites/democrats.appropriations.house.gov/files/Ukraine%20Supplemental%20Summary.pdf"/>
    <hyperlink ref="X105" r:id="rId396" display="https://appropriations.house.gov/sites/democrats.appropriations.house.gov/files/Additional%20Ukraine%20Suplemental%20Appropriations%20Act%20Summary.pdf"/>
    <hyperlink ref="Y105" r:id="rId397" display="https://crsreports.congress.gov/product/pdf/IF/IF12130"/>
    <hyperlink ref="V106" r:id="rId398" display="https://www.defense.gov/News/Releases/Release/Article/3120059/1-billion-in-additional-security-assistance-for-ukraine/ "/>
    <hyperlink ref="W106" r:id="rId399" display="https://appropriations.house.gov/sites/democrats.appropriations.house.gov/files/Ukraine%20Supplemental%20Summary.pdf"/>
    <hyperlink ref="X106" r:id="rId400" display="https://appropriations.house.gov/sites/democrats.appropriations.house.gov/files/Additional%20Ukraine%20Suplemental%20Appropriations%20Act%20Summary.pdf"/>
    <hyperlink ref="Y106" r:id="rId401" display="https://crsreports.congress.gov/product/pdf/IF/IF12131"/>
    <hyperlink ref="AE106" r:id="rId402" display="https://www.unroca.org/united-states/report/2022/"/>
    <hyperlink ref="V107" r:id="rId403" display="https://www.defense.gov/News/Releases/Release/Article/3120059/1-billion-in-additional-security-assistance-for-ukraine/ "/>
    <hyperlink ref="W107" r:id="rId404" display="https://appropriations.house.gov/sites/democrats.appropriations.house.gov/files/Ukraine%20Supplemental%20Summary.pdf"/>
    <hyperlink ref="X107" r:id="rId405" display="https://appropriations.house.gov/sites/democrats.appropriations.house.gov/files/Additional%20Ukraine%20Suplemental%20Appropriations%20Act%20Summary.pdf"/>
    <hyperlink ref="Y107" r:id="rId406" display="https://crsreports.congress.gov/product/pdf/IF/IF12132"/>
    <hyperlink ref="V108" r:id="rId407" display="https://www.defense.gov/News/Releases/Release/Article/3120059/1-billion-in-additional-security-assistance-for-ukraine/ "/>
    <hyperlink ref="W108" r:id="rId408" display="https://appropriations.house.gov/sites/democrats.appropriations.house.gov/files/Ukraine%20Supplemental%20Summary.pdf"/>
    <hyperlink ref="X108" r:id="rId409" display="https://appropriations.house.gov/sites/democrats.appropriations.house.gov/files/Additional%20Ukraine%20Suplemental%20Appropriations%20Act%20Summary.pdf"/>
    <hyperlink ref="Y108" r:id="rId410" display="https://crsreports.congress.gov/product/pdf/IF/IF12133"/>
    <hyperlink ref="V109" r:id="rId411" display="https://www.defense.gov/News/Releases/Release/Article/3120059/1-billion-in-additional-security-assistance-for-ukraine/ "/>
    <hyperlink ref="W109" r:id="rId412" display="https://appropriations.house.gov/sites/democrats.appropriations.house.gov/files/Ukraine%20Supplemental%20Summary.pdf"/>
    <hyperlink ref="X109" r:id="rId413" display="https://appropriations.house.gov/sites/democrats.appropriations.house.gov/files/Additional%20Ukraine%20Suplemental%20Appropriations%20Act%20Summary.pdf"/>
    <hyperlink ref="Y109" r:id="rId414" display="https://crsreports.congress.gov/product/pdf/IF/IF12134"/>
    <hyperlink ref="V110" r:id="rId415" display="https://www.defense.gov/News/Releases/Release/Article/3120059/1-billion-in-additional-security-assistance-for-ukraine/ "/>
    <hyperlink ref="W110" r:id="rId416" display="https://appropriations.house.gov/sites/democrats.appropriations.house.gov/files/Ukraine%20Supplemental%20Summary.pdf"/>
    <hyperlink ref="X110" r:id="rId417" display="https://appropriations.house.gov/sites/democrats.appropriations.house.gov/files/Additional%20Ukraine%20Suplemental%20Appropriations%20Act%20Summary.pdf"/>
    <hyperlink ref="Y110" r:id="rId418" display="https://crsreports.congress.gov/product/pdf/IF/IF12135"/>
    <hyperlink ref="V111" r:id="rId419" display="https://www.defense.gov/News/Releases/Release/Article/3120059/1-billion-in-additional-security-assistance-for-ukraine/ "/>
    <hyperlink ref="W111" r:id="rId420" display="https://appropriations.house.gov/sites/democrats.appropriations.house.gov/files/Ukraine%20Supplemental%20Summary.pdf"/>
    <hyperlink ref="X111" r:id="rId421" display="https://appropriations.house.gov/sites/democrats.appropriations.house.gov/files/Additional%20Ukraine%20Suplemental%20Appropriations%20Act%20Summary.pdf"/>
    <hyperlink ref="Y111" r:id="rId422" display="https://crsreports.congress.gov/product/pdf/IF/IF12136"/>
    <hyperlink ref="AE111" r:id="rId423" display="https://www.unroca.org/united-states/report/2022/"/>
    <hyperlink ref="V112" r:id="rId424" display="https://www.defense.gov/News/Releases/Release/Article/3120059/1-billion-in-additional-security-assistance-for-ukraine/ "/>
    <hyperlink ref="W112" r:id="rId425" display="https://appropriations.house.gov/sites/democrats.appropriations.house.gov/files/Ukraine%20Supplemental%20Summary.pdf"/>
    <hyperlink ref="X112" r:id="rId426" display="https://appropriations.house.gov/sites/democrats.appropriations.house.gov/files/Additional%20Ukraine%20Suplemental%20Appropriations%20Act%20Summary.pdf"/>
    <hyperlink ref="Y112" r:id="rId427" display="https://crsreports.congress.gov/product/pdf/IF/IF12137"/>
    <hyperlink ref="V113" r:id="rId428" display="https://www.defense.gov/News/Releases/Release/Article/3120059/1-billion-in-additional-security-assistance-for-ukraine/ "/>
    <hyperlink ref="W113" r:id="rId429" display="https://appropriations.house.gov/sites/democrats.appropriations.house.gov/files/Ukraine%20Supplemental%20Summary.pdf"/>
    <hyperlink ref="X113" r:id="rId430" display="https://appropriations.house.gov/sites/democrats.appropriations.house.gov/files/Additional%20Ukraine%20Suplemental%20Appropriations%20Act%20Summary.pdf"/>
    <hyperlink ref="Y113" r:id="rId431" display="https://crsreports.congress.gov/product/pdf/IF/IF12138"/>
    <hyperlink ref="V114" r:id="rId432" display="https://www.defense.gov/News/Releases/Release/Article/3120059/1-billion-in-additional-security-assistance-for-ukraine/ "/>
    <hyperlink ref="W114" r:id="rId433" display="https://appropriations.house.gov/sites/democrats.appropriations.house.gov/files/Ukraine%20Supplemental%20Summary.pdf"/>
    <hyperlink ref="X114" r:id="rId434" display="https://appropriations.house.gov/sites/democrats.appropriations.house.gov/files/Additional%20Ukraine%20Suplemental%20Appropriations%20Act%20Summary.pdf"/>
    <hyperlink ref="Y114" r:id="rId435" display="https://crsreports.congress.gov/product/pdf/IF/IF12139"/>
    <hyperlink ref="V115" r:id="rId436" display="https://www.defense.gov/News/Releases/Release/Article/3134457/775-million-in-additional-security-assistance-for-ukraine/"/>
    <hyperlink ref="W115" r:id="rId437" display="https://appropriations.house.gov/sites/democrats.appropriations.house.gov/files/Ukraine%20Supplemental%20Summary.pdf"/>
    <hyperlink ref="X115" r:id="rId438" display="https://appropriations.house.gov/sites/democrats.appropriations.house.gov/files/Additional%20Ukraine%20Suplemental%20Appropriations%20Act%20Summary.pdf"/>
    <hyperlink ref="Y115" r:id="rId439" display="https://crsreports.congress.gov/product/pdf/IF/IF12140"/>
    <hyperlink ref="V116" r:id="rId440" display="https://www.defense.gov/News/Releases/Release/Article/3134457/775-million-in-additional-security-assistance-for-ukraine/"/>
    <hyperlink ref="W116" r:id="rId441" display="https://appropriations.house.gov/sites/democrats.appropriations.house.gov/files/Ukraine%20Supplemental%20Summary.pdf"/>
    <hyperlink ref="X116" r:id="rId442" display="https://appropriations.house.gov/sites/democrats.appropriations.house.gov/files/Additional%20Ukraine%20Suplemental%20Appropriations%20Act%20Summary.pdf"/>
    <hyperlink ref="Y116" r:id="rId443" display="https://crsreports.congress.gov/product/pdf/IF/IF12141"/>
    <hyperlink ref="AE116" r:id="rId444" display="https://www.unroca.org/united-states/report/2022/"/>
    <hyperlink ref="V117" r:id="rId445" display="https://www.defense.gov/News/Releases/Release/Article/3134457/775-million-in-additional-security-assistance-for-ukraine/"/>
    <hyperlink ref="W117" r:id="rId446" display="https://appropriations.house.gov/sites/democrats.appropriations.house.gov/files/Ukraine%20Supplemental%20Summary.pdf"/>
    <hyperlink ref="X117" r:id="rId447" display="https://appropriations.house.gov/sites/democrats.appropriations.house.gov/files/Additional%20Ukraine%20Suplemental%20Appropriations%20Act%20Summary.pdf"/>
    <hyperlink ref="Y117" r:id="rId448" display="https://crsreports.congress.gov/product/pdf/IF/IF12142"/>
    <hyperlink ref="V118" r:id="rId449" display="https://www.defense.gov/News/Releases/Release/Article/3134457/775-million-in-additional-security-assistance-for-ukraine/"/>
    <hyperlink ref="W118" r:id="rId450" display="https://appropriations.house.gov/sites/democrats.appropriations.house.gov/files/Ukraine%20Supplemental%20Summary.pdf"/>
    <hyperlink ref="X118" r:id="rId451" display="https://appropriations.house.gov/sites/democrats.appropriations.house.gov/files/Additional%20Ukraine%20Suplemental%20Appropriations%20Act%20Summary.pdf"/>
    <hyperlink ref="Y118" r:id="rId452" display="https://crsreports.congress.gov/product/pdf/IF/IF12143"/>
    <hyperlink ref="V119" r:id="rId453" display="https://www.defense.gov/News/Releases/Release/Article/3134457/775-million-in-additional-security-assistance-for-ukraine/"/>
    <hyperlink ref="W119" r:id="rId454" display="https://appropriations.house.gov/sites/democrats.appropriations.house.gov/files/Ukraine%20Supplemental%20Summary.pdf"/>
    <hyperlink ref="X119" r:id="rId455" display="https://appropriations.house.gov/sites/democrats.appropriations.house.gov/files/Additional%20Ukraine%20Suplemental%20Appropriations%20Act%20Summary.pdf"/>
    <hyperlink ref="Y119" r:id="rId456" display="https://crsreports.congress.gov/product/pdf/IF/IF12144"/>
    <hyperlink ref="AE119" r:id="rId457" display="https://www.unroca.org/united-states/report/2022/"/>
    <hyperlink ref="V120" r:id="rId458" display="https://www.defense.gov/News/Releases/Release/Article/3134457/775-million-in-additional-security-assistance-for-ukraine/"/>
    <hyperlink ref="W120" r:id="rId459" display="https://appropriations.house.gov/sites/democrats.appropriations.house.gov/files/Ukraine%20Supplemental%20Summary.pdf"/>
    <hyperlink ref="X120" r:id="rId460" display="https://appropriations.house.gov/sites/democrats.appropriations.house.gov/files/Additional%20Ukraine%20Suplemental%20Appropriations%20Act%20Summary.pdf"/>
    <hyperlink ref="Y120" r:id="rId461" display="https://crsreports.congress.gov/product/pdf/IF/IF12145"/>
    <hyperlink ref="V121" r:id="rId462" display="https://www.defense.gov/News/Releases/Release/Article/3134457/775-million-in-additional-security-assistance-for-ukraine/"/>
    <hyperlink ref="W121" r:id="rId463" display="https://appropriations.house.gov/sites/democrats.appropriations.house.gov/files/Ukraine%20Supplemental%20Summary.pdf"/>
    <hyperlink ref="X121" r:id="rId464" display="https://appropriations.house.gov/sites/democrats.appropriations.house.gov/files/Additional%20Ukraine%20Suplemental%20Appropriations%20Act%20Summary.pdf"/>
    <hyperlink ref="Y121" r:id="rId465" display="https://crsreports.congress.gov/product/pdf/IF/IF12146"/>
    <hyperlink ref="AE121" r:id="rId466" display="https://www.unroca.org/united-states/report/2022/"/>
    <hyperlink ref="V122" r:id="rId467" display="https://www.defense.gov/News/Releases/Release/Article/3134457/775-million-in-additional-security-assistance-for-ukraine/"/>
    <hyperlink ref="W122" r:id="rId468" display="https://appropriations.house.gov/sites/democrats.appropriations.house.gov/files/Ukraine%20Supplemental%20Summary.pdf"/>
    <hyperlink ref="X122" r:id="rId469" display="https://appropriations.house.gov/sites/democrats.appropriations.house.gov/files/Additional%20Ukraine%20Suplemental%20Appropriations%20Act%20Summary.pdf"/>
    <hyperlink ref="Y122" r:id="rId470" display="https://crsreports.congress.gov/product/pdf/IF/IF12147"/>
    <hyperlink ref="V123" r:id="rId471" display="https://www.defense.gov/News/Releases/Release/Article/3134457/775-million-in-additional-security-assistance-for-ukraine/"/>
    <hyperlink ref="W123" r:id="rId472" display="https://appropriations.house.gov/sites/democrats.appropriations.house.gov/files/Ukraine%20Supplemental%20Summary.pdf"/>
    <hyperlink ref="X123" r:id="rId473" display="https://appropriations.house.gov/sites/democrats.appropriations.house.gov/files/Additional%20Ukraine%20Suplemental%20Appropriations%20Act%20Summary.pdf"/>
    <hyperlink ref="Y123" r:id="rId474" display="https://crsreports.congress.gov/product/pdf/IF/IF12148"/>
    <hyperlink ref="V124" r:id="rId475" display="https://www.defense.gov/News/Releases/Release/Article/3134457/775-million-in-additional-security-assistance-for-ukraine/"/>
    <hyperlink ref="W124" r:id="rId476" display="https://appropriations.house.gov/sites/democrats.appropriations.house.gov/files/Ukraine%20Supplemental%20Summary.pdf"/>
    <hyperlink ref="X124" r:id="rId477" display="https://appropriations.house.gov/sites/democrats.appropriations.house.gov/files/Additional%20Ukraine%20Suplemental%20Appropriations%20Act%20Summary.pdf"/>
    <hyperlink ref="Y124" r:id="rId478" display="https://crsreports.congress.gov/product/pdf/IF/IF12149"/>
    <hyperlink ref="V125" r:id="rId479" display="https://www.defense.gov/News/Releases/Release/Article/3134457/775-million-in-additional-security-assistance-for-ukraine/"/>
    <hyperlink ref="W125" r:id="rId480" display="https://appropriations.house.gov/sites/democrats.appropriations.house.gov/files/Ukraine%20Supplemental%20Summary.pdf"/>
    <hyperlink ref="X125" r:id="rId481" display="https://appropriations.house.gov/sites/democrats.appropriations.house.gov/files/Additional%20Ukraine%20Suplemental%20Appropriations%20Act%20Summary.pdf"/>
    <hyperlink ref="Y125" r:id="rId482" display="https://crsreports.congress.gov/product/pdf/IF/IF12150"/>
    <hyperlink ref="V126" r:id="rId483" display="https://www.defense.gov/News/Releases/Release/Article/3134457/775-million-in-additional-security-assistance-for-ukraine/"/>
    <hyperlink ref="W126" r:id="rId484" display="https://appropriations.house.gov/sites/democrats.appropriations.house.gov/files/Ukraine%20Supplemental%20Summary.pdf"/>
    <hyperlink ref="X126" r:id="rId485" display="https://appropriations.house.gov/sites/democrats.appropriations.house.gov/files/Additional%20Ukraine%20Suplemental%20Appropriations%20Act%20Summary.pdf"/>
    <hyperlink ref="Y126" r:id="rId486" display="https://crsreports.congress.gov/product/pdf/IF/IF12151"/>
    <hyperlink ref="V127" r:id="rId487" display="https://www.defense.gov/News/Releases/Release/Article/3134457/775-million-in-additional-security-assistance-for-ukraine/"/>
    <hyperlink ref="W127" r:id="rId488" display="https://appropriations.house.gov/sites/democrats.appropriations.house.gov/files/Ukraine%20Supplemental%20Summary.pdf"/>
    <hyperlink ref="X127" r:id="rId489" display="https://appropriations.house.gov/sites/democrats.appropriations.house.gov/files/Additional%20Ukraine%20Suplemental%20Appropriations%20Act%20Summary.pdf"/>
    <hyperlink ref="Y127" r:id="rId490" display="https://crsreports.congress.gov/product/pdf/IF/IF12152"/>
    <hyperlink ref="V128" r:id="rId491" display="https://www.defense.gov/News/Releases/Release/Article/3134457/775-million-in-additional-security-assistance-for-ukraine/"/>
    <hyperlink ref="W128" r:id="rId492" display="https://appropriations.house.gov/sites/democrats.appropriations.house.gov/files/Ukraine%20Supplemental%20Summary.pdf"/>
    <hyperlink ref="X128" r:id="rId493" display="https://appropriations.house.gov/sites/democrats.appropriations.house.gov/files/Additional%20Ukraine%20Suplemental%20Appropriations%20Act%20Summary.pdf"/>
    <hyperlink ref="Y128" r:id="rId494" display="https://crsreports.congress.gov/product/pdf/IF/IF12153"/>
    <hyperlink ref="W129" r:id="rId495" display="https://appropriations.house.gov/sites/democrats.appropriations.house.gov/files/Ukraine%20Supplemental%20Summary.pdf"/>
    <hyperlink ref="X129" r:id="rId496" display="https://appropriations.house.gov/sites/democrats.appropriations.house.gov/files/Additional%20Ukraine%20Suplemental%20Appropriations%20Act%20Summary.pdf"/>
    <hyperlink ref="Y129" r:id="rId497" display="https://crsreports.congress.gov/product/pdf/IF/IF12154"/>
    <hyperlink ref="V130" r:id="rId498" display="https://www.defense.gov/News/Releases/Release/Article/3134457/775-million-in-additional-security-assistance-for-ukraine/ "/>
    <hyperlink ref="W130" r:id="rId499" display="https://appropriations.house.gov/sites/democrats.appropriations.house.gov/files/Ukraine%20Supplemental%20Summary.pdf"/>
    <hyperlink ref="X130" r:id="rId500" display="https://appropriations.house.gov/sites/democrats.appropriations.house.gov/files/Additional%20Ukraine%20Suplemental%20Appropriations%20Act%20Summary.pdf"/>
    <hyperlink ref="Y130" r:id="rId501" display="https://crsreports.congress.gov/product/pdf/IF/IF12155"/>
    <hyperlink ref="W131" r:id="rId502" display="https://appropriations.house.gov/sites/democrats.appropriations.house.gov/files/Ukraine%20Supplemental%20Summary.pdf"/>
    <hyperlink ref="X131" r:id="rId503" display="https://appropriations.house.gov/sites/democrats.appropriations.house.gov/files/Additional%20Ukraine%20Suplemental%20Appropriations%20Act%20Summary.pdf"/>
    <hyperlink ref="Y131" r:id="rId504" display="https://crsreports.congress.gov/product/pdf/IF/IF12156"/>
    <hyperlink ref="V132" r:id="rId505" display="https://www.defense.gov/News/Releases/Release/Article/3152071/675-million-in-additional-security-assistance-for-ukraine/"/>
    <hyperlink ref="W132" r:id="rId506" display="https://appropriations.house.gov/sites/democrats.appropriations.house.gov/files/Ukraine%20Supplemental%20Summary.pdf"/>
    <hyperlink ref="X132" r:id="rId507" display="https://appropriations.house.gov/sites/democrats.appropriations.house.gov/files/Additional%20Ukraine%20Suplemental%20Appropriations%20Act%20Summary.pdf"/>
    <hyperlink ref="Y132" r:id="rId508" display="https://crsreports.congress.gov/product/pdf/IF/IF12157"/>
    <hyperlink ref="V133" r:id="rId509" display="https://www.defense.gov/News/Releases/Release/Article/3152071/675-million-in-additional-security-assistance-for-ukraine/"/>
    <hyperlink ref="W133" r:id="rId510" display="https://appropriations.house.gov/sites/democrats.appropriations.house.gov/files/Ukraine%20Supplemental%20Summary.pdf"/>
    <hyperlink ref="X133" r:id="rId511" display="https://appropriations.house.gov/sites/democrats.appropriations.house.gov/files/Additional%20Ukraine%20Suplemental%20Appropriations%20Act%20Summary.pdf"/>
    <hyperlink ref="Y133" r:id="rId512" display="https://crsreports.congress.gov/product/pdf/IF/IF12158"/>
    <hyperlink ref="AE133" r:id="rId513" display="https://www.unroca.org/united-states/report/2022/"/>
    <hyperlink ref="V134" r:id="rId514" display="https://www.defense.gov/News/Releases/Release/Article/3152071/675-million-in-additional-security-assistance-for-ukraine/"/>
    <hyperlink ref="W134" r:id="rId515" display="https://appropriations.house.gov/sites/democrats.appropriations.house.gov/files/Ukraine%20Supplemental%20Summary.pdf"/>
    <hyperlink ref="X134" r:id="rId516" display="https://appropriations.house.gov/sites/democrats.appropriations.house.gov/files/Additional%20Ukraine%20Suplemental%20Appropriations%20Act%20Summary.pdf"/>
    <hyperlink ref="Y134" r:id="rId517" display="https://crsreports.congress.gov/product/pdf/IF/IF12159"/>
    <hyperlink ref="V135" r:id="rId518" display="https://www.defense.gov/News/Releases/Release/Article/3152071/675-million-in-additional-security-assistance-for-ukraine/"/>
    <hyperlink ref="W135" r:id="rId519" display="https://appropriations.house.gov/sites/democrats.appropriations.house.gov/files/Ukraine%20Supplemental%20Summary.pdf"/>
    <hyperlink ref="X135" r:id="rId520" display="https://appropriations.house.gov/sites/democrats.appropriations.house.gov/files/Additional%20Ukraine%20Suplemental%20Appropriations%20Act%20Summary.pdf"/>
    <hyperlink ref="Y135" r:id="rId521" display="https://crsreports.congress.gov/product/pdf/IF/IF12160"/>
    <hyperlink ref="V136" r:id="rId522" display="https://www.defense.gov/News/Releases/Release/Article/3152071/675-million-in-additional-security-assistance-for-ukraine/"/>
    <hyperlink ref="W136" r:id="rId523" display="https://appropriations.house.gov/sites/democrats.appropriations.house.gov/files/Ukraine%20Supplemental%20Summary.pdf"/>
    <hyperlink ref="X136" r:id="rId524" display="https://appropriations.house.gov/sites/democrats.appropriations.house.gov/files/Additional%20Ukraine%20Suplemental%20Appropriations%20Act%20Summary.pdf"/>
    <hyperlink ref="Y136" r:id="rId525" display="https://crsreports.congress.gov/product/pdf/IF/IF12161"/>
    <hyperlink ref="AE136" r:id="rId526" display="https://www.unroca.org/united-states/report/2022/"/>
    <hyperlink ref="V137" r:id="rId527" display="https://www.defense.gov/News/Releases/Release/Article/3152071/675-million-in-additional-security-assistance-for-ukraine/"/>
    <hyperlink ref="W137" r:id="rId528" display="https://appropriations.house.gov/sites/democrats.appropriations.house.gov/files/Ukraine%20Supplemental%20Summary.pdf"/>
    <hyperlink ref="X137" r:id="rId529" display="https://appropriations.house.gov/sites/democrats.appropriations.house.gov/files/Additional%20Ukraine%20Suplemental%20Appropriations%20Act%20Summary.pdf"/>
    <hyperlink ref="Y137" r:id="rId530" display="https://crsreports.congress.gov/product/pdf/IF/IF12162"/>
    <hyperlink ref="V138" r:id="rId531" display="https://www.defense.gov/News/Releases/Release/Article/3152071/675-million-in-additional-security-assistance-for-ukraine/"/>
    <hyperlink ref="W138" r:id="rId532" display="https://appropriations.house.gov/sites/democrats.appropriations.house.gov/files/Ukraine%20Supplemental%20Summary.pdf"/>
    <hyperlink ref="X138" r:id="rId533" display="https://appropriations.house.gov/sites/democrats.appropriations.house.gov/files/Additional%20Ukraine%20Suplemental%20Appropriations%20Act%20Summary.pdf"/>
    <hyperlink ref="Y138" r:id="rId534" display="https://crsreports.congress.gov/product/pdf/IF/IF12163"/>
    <hyperlink ref="V139" r:id="rId535" display="https://www.defense.gov/News/Releases/Release/Article/3152071/675-million-in-additional-security-assistance-for-ukraine/"/>
    <hyperlink ref="W139" r:id="rId536" display="https://appropriations.house.gov/sites/democrats.appropriations.house.gov/files/Ukraine%20Supplemental%20Summary.pdf"/>
    <hyperlink ref="X139" r:id="rId537" display="https://appropriations.house.gov/sites/democrats.appropriations.house.gov/files/Additional%20Ukraine%20Suplemental%20Appropriations%20Act%20Summary.pdf"/>
    <hyperlink ref="Y139" r:id="rId538" display="https://crsreports.congress.gov/product/pdf/IF/IF12164"/>
    <hyperlink ref="V140" r:id="rId539" display="https://www.defense.gov/News/Releases/Release/Article/3152071/675-million-in-additional-security-assistance-for-ukraine/"/>
    <hyperlink ref="W140" r:id="rId540" display="https://appropriations.house.gov/sites/democrats.appropriations.house.gov/files/Ukraine%20Supplemental%20Summary.pdf"/>
    <hyperlink ref="X140" r:id="rId541" display="https://appropriations.house.gov/sites/democrats.appropriations.house.gov/files/Additional%20Ukraine%20Suplemental%20Appropriations%20Act%20Summary.pdf"/>
    <hyperlink ref="Y140" r:id="rId542" display="https://crsreports.congress.gov/product/pdf/IF/IF12165"/>
    <hyperlink ref="V141" r:id="rId543" display="https://www.defense.gov/News/Releases/Release/Article/3152071/675-million-in-additional-security-assistance-for-ukraine/"/>
    <hyperlink ref="W141" r:id="rId544" display="https://appropriations.house.gov/sites/democrats.appropriations.house.gov/files/Ukraine%20Supplemental%20Summary.pdf"/>
    <hyperlink ref="X141" r:id="rId545" display="https://appropriations.house.gov/sites/democrats.appropriations.house.gov/files/Additional%20Ukraine%20Suplemental%20Appropriations%20Act%20Summary.pdf"/>
    <hyperlink ref="Y141" r:id="rId546" display="https://crsreports.congress.gov/product/pdf/IF/IF12166"/>
    <hyperlink ref="AE141" r:id="rId547" display="https://www.unroca.org/united-states/report/2022/"/>
    <hyperlink ref="V142" r:id="rId548" display="https://www.defense.gov/News/Releases/Release/Article/3152071/675-million-in-additional-security-assistance-for-ukraine/"/>
    <hyperlink ref="W142" r:id="rId549" display="https://appropriations.house.gov/sites/democrats.appropriations.house.gov/files/Ukraine%20Supplemental%20Summary.pdf"/>
    <hyperlink ref="X142" r:id="rId550" display="https://appropriations.house.gov/sites/democrats.appropriations.house.gov/files/Additional%20Ukraine%20Suplemental%20Appropriations%20Act%20Summary.pdf"/>
    <hyperlink ref="Y142" r:id="rId551" display="https://crsreports.congress.gov/product/pdf/IF/IF12167"/>
    <hyperlink ref="V143" r:id="rId552" display="https://www.defense.gov/News/Releases/Release/Article/3152071/675-million-in-additional-security-assistance-for-ukraine/"/>
    <hyperlink ref="W143" r:id="rId553" display="https://appropriations.house.gov/sites/democrats.appropriations.house.gov/files/Ukraine%20Supplemental%20Summary.pdf"/>
    <hyperlink ref="X143" r:id="rId554" display="https://appropriations.house.gov/sites/democrats.appropriations.house.gov/files/Additional%20Ukraine%20Suplemental%20Appropriations%20Act%20Summary.pdf"/>
    <hyperlink ref="Y143" r:id="rId555" display="https://crsreports.congress.gov/product/pdf/IF/IF12168"/>
    <hyperlink ref="V144" r:id="rId556" display="https://www.defense.gov/News/Releases/Release/Article/3160503/600-million-in-additional-security-assistance-for-ukraine/"/>
    <hyperlink ref="W144" r:id="rId557" display="https://appropriations.house.gov/sites/democrats.appropriations.house.gov/files/Ukraine%20Supplemental%20Summary.pdf"/>
    <hyperlink ref="X144" r:id="rId558" display="https://appropriations.house.gov/sites/democrats.appropriations.house.gov/files/Additional%20Ukraine%20Suplemental%20Appropriations%20Act%20Summary.pdf"/>
    <hyperlink ref="Y144" r:id="rId559" display="https://crsreports.congress.gov/product/pdf/IF/IF12169"/>
    <hyperlink ref="V145" r:id="rId560" display="https://www.defense.gov/News/Releases/Release/Article/3160503/600-million-in-additional-security-assistance-for-ukraine/"/>
    <hyperlink ref="W145" r:id="rId561" display="https://appropriations.house.gov/sites/democrats.appropriations.house.gov/files/Ukraine%20Supplemental%20Summary.pdf"/>
    <hyperlink ref="X145" r:id="rId562" display="https://appropriations.house.gov/sites/democrats.appropriations.house.gov/files/Additional%20Ukraine%20Suplemental%20Appropriations%20Act%20Summary.pdf"/>
    <hyperlink ref="Y145" r:id="rId563" display="https://crsreports.congress.gov/product/pdf/IF/IF12170"/>
    <hyperlink ref="V146" r:id="rId564" display="https://www.defense.gov/News/Releases/Release/Article/3160503/600-million-in-additional-security-assistance-for-ukraine/"/>
    <hyperlink ref="W146" r:id="rId565" display="https://appropriations.house.gov/sites/democrats.appropriations.house.gov/files/Ukraine%20Supplemental%20Summary.pdf"/>
    <hyperlink ref="X146" r:id="rId566" display="https://appropriations.house.gov/sites/democrats.appropriations.house.gov/files/Additional%20Ukraine%20Suplemental%20Appropriations%20Act%20Summary.pdf"/>
    <hyperlink ref="Y146" r:id="rId567" display="https://crsreports.congress.gov/product/pdf/IF/IF12171"/>
    <hyperlink ref="V147" r:id="rId568" display="https://www.defense.gov/News/Releases/Release/Article/3160503/600-million-in-additional-security-assistance-for-ukraine/"/>
    <hyperlink ref="W147" r:id="rId569" display="https://appropriations.house.gov/sites/democrats.appropriations.house.gov/files/Ukraine%20Supplemental%20Summary.pdf"/>
    <hyperlink ref="X147" r:id="rId570" display="https://appropriations.house.gov/sites/democrats.appropriations.house.gov/files/Additional%20Ukraine%20Suplemental%20Appropriations%20Act%20Summary.pdf"/>
    <hyperlink ref="Y147" r:id="rId571" display="https://crsreports.congress.gov/product/pdf/IF/IF12172"/>
    <hyperlink ref="AE147" r:id="rId572" display="https://www.unroca.org/united-states/report/2022/"/>
    <hyperlink ref="V148" r:id="rId573" display="https://www.defense.gov/News/Releases/Release/Article/3160503/600-million-in-additional-security-assistance-for-ukraine/"/>
    <hyperlink ref="W148" r:id="rId574" display="https://appropriations.house.gov/sites/democrats.appropriations.house.gov/files/Ukraine%20Supplemental%20Summary.pdf"/>
    <hyperlink ref="X148" r:id="rId575" display="https://appropriations.house.gov/sites/democrats.appropriations.house.gov/files/Additional%20Ukraine%20Suplemental%20Appropriations%20Act%20Summary.pdf"/>
    <hyperlink ref="Y148" r:id="rId576" display="https://crsreports.congress.gov/product/pdf/IF/IF12173"/>
    <hyperlink ref="V149" r:id="rId577" display="https://www.defense.gov/News/Releases/Release/Article/3160503/600-million-in-additional-security-assistance-for-ukraine/"/>
    <hyperlink ref="W149" r:id="rId578" display="https://appropriations.house.gov/sites/democrats.appropriations.house.gov/files/Ukraine%20Supplemental%20Summary.pdf"/>
    <hyperlink ref="X149" r:id="rId579" display="https://appropriations.house.gov/sites/democrats.appropriations.house.gov/files/Additional%20Ukraine%20Suplemental%20Appropriations%20Act%20Summary.pdf"/>
    <hyperlink ref="Y149" r:id="rId580" display="https://crsreports.congress.gov/product/pdf/IF/IF12174"/>
    <hyperlink ref="V150" r:id="rId581" display="https://www.defense.gov/News/Releases/Release/Article/3160503/600-million-in-additional-security-assistance-for-ukraine/"/>
    <hyperlink ref="W150" r:id="rId582" display="https://appropriations.house.gov/sites/democrats.appropriations.house.gov/files/Ukraine%20Supplemental%20Summary.pdf"/>
    <hyperlink ref="X150" r:id="rId583" display="https://appropriations.house.gov/sites/democrats.appropriations.house.gov/files/Additional%20Ukraine%20Suplemental%20Appropriations%20Act%20Summary.pdf"/>
    <hyperlink ref="Y150" r:id="rId584" display="https://crsreports.congress.gov/product/pdf/IF/IF12175"/>
    <hyperlink ref="V151" r:id="rId585" display="https://www.defense.gov/News/Releases/Release/Article/3160503/600-million-in-additional-security-assistance-for-ukraine/"/>
    <hyperlink ref="W151" r:id="rId586" display="https://appropriations.house.gov/sites/democrats.appropriations.house.gov/files/Ukraine%20Supplemental%20Summary.pdf"/>
    <hyperlink ref="X151" r:id="rId587" display="https://appropriations.house.gov/sites/democrats.appropriations.house.gov/files/Additional%20Ukraine%20Suplemental%20Appropriations%20Act%20Summary.pdf"/>
    <hyperlink ref="Y151" r:id="rId588" display="https://crsreports.congress.gov/product/pdf/IF/IF12176"/>
    <hyperlink ref="V152" r:id="rId589" display="https://www.defense.gov/News/Releases/Release/Article/3160503/600-million-in-additional-security-assistance-for-ukraine/"/>
    <hyperlink ref="W152" r:id="rId590" display="https://appropriations.house.gov/sites/democrats.appropriations.house.gov/files/Ukraine%20Supplemental%20Summary.pdf"/>
    <hyperlink ref="X152" r:id="rId591" display="https://appropriations.house.gov/sites/democrats.appropriations.house.gov/files/Additional%20Ukraine%20Suplemental%20Appropriations%20Act%20Summary.pdf"/>
    <hyperlink ref="Y152" r:id="rId592" display="https://crsreports.congress.gov/product/pdf/IF/IF12177"/>
    <hyperlink ref="V153" r:id="rId593" display="https://www.defense.gov/News/Releases/Release/Article/3160503/600-million-in-additional-security-assistance-for-ukraine/"/>
    <hyperlink ref="W153" r:id="rId594" display="https://appropriations.house.gov/sites/democrats.appropriations.house.gov/files/Ukraine%20Supplemental%20Summary.pdf"/>
    <hyperlink ref="X153" r:id="rId595" display="https://appropriations.house.gov/sites/democrats.appropriations.house.gov/files/Additional%20Ukraine%20Suplemental%20Appropriations%20Act%20Summary.pdf"/>
    <hyperlink ref="Y153" r:id="rId596" display="https://crsreports.congress.gov/product/pdf/IF/IF12178"/>
    <hyperlink ref="V154" r:id="rId597" display="https://www.defense.gov/News/Releases/Release/Article/3160503/600-million-in-additional-security-assistance-for-ukraine/"/>
    <hyperlink ref="W154" r:id="rId598" display="https://appropriations.house.gov/sites/democrats.appropriations.house.gov/files/Ukraine%20Supplemental%20Summary.pdf"/>
    <hyperlink ref="X154" r:id="rId599" display="https://appropriations.house.gov/sites/democrats.appropriations.house.gov/files/Additional%20Ukraine%20Suplemental%20Appropriations%20Act%20Summary.pdf"/>
    <hyperlink ref="Y154" r:id="rId600" display="https://crsreports.congress.gov/product/pdf/IF/IF12179"/>
    <hyperlink ref="V155" r:id="rId601" display="https://www.defense.gov/News/Releases/Release/Article/3160503/600-million-in-additional-security-assistance-for-ukraine/"/>
    <hyperlink ref="W155" r:id="rId602" display="https://appropriations.house.gov/sites/democrats.appropriations.house.gov/files/Ukraine%20Supplemental%20Summary.pdf"/>
    <hyperlink ref="X155" r:id="rId603" display="https://appropriations.house.gov/sites/democrats.appropriations.house.gov/files/Additional%20Ukraine%20Suplemental%20Appropriations%20Act%20Summary.pdf"/>
    <hyperlink ref="Y155" r:id="rId604" display="https://crsreports.congress.gov/product/pdf/IF/IF12180"/>
    <hyperlink ref="V156" r:id="rId605" display="https://www.defense.gov/News/Releases/Release/Article/3160503/600-million-in-additional-security-assistance-for-ukraine/"/>
    <hyperlink ref="W156" r:id="rId606" display="https://appropriations.house.gov/sites/democrats.appropriations.house.gov/files/Ukraine%20Supplemental%20Summary.pdf"/>
    <hyperlink ref="X156" r:id="rId607" display="https://appropriations.house.gov/sites/democrats.appropriations.house.gov/files/Additional%20Ukraine%20Suplemental%20Appropriations%20Act%20Summary.pdf"/>
    <hyperlink ref="Y156" r:id="rId608" display="https://crsreports.congress.gov/product/pdf/IF/IF12181"/>
    <hyperlink ref="V157" r:id="rId609" display="https://www.defense.gov/News/Releases/Release/Article/3160503/600-million-in-additional-security-assistance-for-ukraine/"/>
    <hyperlink ref="W157" r:id="rId610" display="https://appropriations.house.gov/sites/democrats.appropriations.house.gov/files/Ukraine%20Supplemental%20Summary.pdf"/>
    <hyperlink ref="X157" r:id="rId611" display="https://appropriations.house.gov/sites/democrats.appropriations.house.gov/files/Additional%20Ukraine%20Suplemental%20Appropriations%20Act%20Summary.pdf"/>
    <hyperlink ref="Y157" r:id="rId612" display="https://crsreports.congress.gov/product/pdf/IF/IF12182"/>
    <hyperlink ref="V158" r:id="rId613" display="https://www.defense.gov/News/Releases/Release/Article/3160503/600-million-in-additional-security-assistance-for-ukraine/"/>
    <hyperlink ref="W158" r:id="rId614" display="https://appropriations.house.gov/sites/democrats.appropriations.house.gov/files/Ukraine%20Supplemental%20Summary.pdf"/>
    <hyperlink ref="X158" r:id="rId615" display="https://appropriations.house.gov/sites/democrats.appropriations.house.gov/files/Additional%20Ukraine%20Suplemental%20Appropriations%20Act%20Summary.pdf"/>
    <hyperlink ref="Y158" r:id="rId616" display="https://crsreports.congress.gov/product/pdf/IF/IF12182"/>
    <hyperlink ref="V159" r:id="rId617" display="https://appropriations.house.gov/sites/democrats.appropriations.house.gov/files/Ukraine%20Supplemental%20Summary.pdf"/>
    <hyperlink ref="W159" r:id="rId618" display="https://appropriations.house.gov/sites/democrats.appropriations.house.gov/files/Additional%20Ukraine%20Suplemental%20Appropriations%20Act%20Summary.pdf"/>
    <hyperlink ref="X159" r:id="rId619" display="https://crsreports.congress.gov/product/pdf/IF/IF12182"/>
    <hyperlink ref="V160" r:id="rId620" display="https://appropriations.house.gov/sites/democrats.appropriations.house.gov/files/Ukraine%20Supplemental%20Summary.pdf"/>
    <hyperlink ref="W160" r:id="rId621" display="https://appropriations.house.gov/sites/democrats.appropriations.house.gov/files/Ukraine%20Supplemental%20Summary.pdf"/>
    <hyperlink ref="X160" r:id="rId622" display="https://appropriations.house.gov/sites/democrats.appropriations.house.gov/files/Additional%20Ukraine%20Suplemental%20Appropriations%20Act%20Summary.pdf"/>
    <hyperlink ref="Y160" r:id="rId623" display="https://crsreports.congress.gov/product/pdf/IF/IF12182"/>
    <hyperlink ref="W161" r:id="rId624" display="https://appropriations.house.gov/sites/democrats.appropriations.house.gov/files/Ukraine%20Supplemental%20Summary.pdf"/>
    <hyperlink ref="X161" r:id="rId625" display="https://appropriations.house.gov/sites/democrats.appropriations.house.gov/files/Additional%20Ukraine%20Suplemental%20Appropriations%20Act%20Summary.pdf"/>
    <hyperlink ref="Y161" r:id="rId626" display="https://crsreports.congress.gov/product/pdf/IF/IF12183"/>
    <hyperlink ref="W162" r:id="rId627" display="https://appropriations.house.gov/sites/democrats.appropriations.house.gov/files/Ukraine%20Supplemental%20Summary.pdf"/>
    <hyperlink ref="X162" r:id="rId628" display="https://appropriations.house.gov/sites/democrats.appropriations.house.gov/files/Additional%20Ukraine%20Suplemental%20Appropriations%20Act%20Summary.pdf"/>
    <hyperlink ref="Y162" r:id="rId629" display="https://crsreports.congress.gov/product/pdf/IF/IF12184"/>
    <hyperlink ref="W163" r:id="rId630" display="https://appropriations.house.gov/sites/democrats.appropriations.house.gov/files/Ukraine%20Supplemental%20Summary.pdf"/>
    <hyperlink ref="X163" r:id="rId631" display="https://appropriations.house.gov/sites/democrats.appropriations.house.gov/files/Additional%20Ukraine%20Suplemental%20Appropriations%20Act%20Summary.pdf"/>
    <hyperlink ref="Y163" r:id="rId632" display="https://crsreports.congress.gov/product/pdf/IF/IF12185"/>
    <hyperlink ref="W164" r:id="rId633" display="https://appropriations.house.gov/sites/democrats.appropriations.house.gov/files/Ukraine%20Supplemental%20Summary.pdf"/>
    <hyperlink ref="X164" r:id="rId634" display="https://appropriations.house.gov/sites/democrats.appropriations.house.gov/files/Additional%20Ukraine%20Suplemental%20Appropriations%20Act%20Summary.pdf"/>
    <hyperlink ref="Y164" r:id="rId635" display="https://crsreports.congress.gov/product/pdf/IF/IF12186"/>
    <hyperlink ref="W165" r:id="rId636" display="https://appropriations.house.gov/sites/democrats.appropriations.house.gov/files/Ukraine%20Supplemental%20Summary.pdf"/>
    <hyperlink ref="X165" r:id="rId637" display="https://appropriations.house.gov/sites/democrats.appropriations.house.gov/files/Additional%20Ukraine%20Suplemental%20Appropriations%20Act%20Summary.pdf"/>
    <hyperlink ref="Y165" r:id="rId638" display="https://crsreports.congress.gov/product/pdf/IF/IF12187"/>
    <hyperlink ref="W166" r:id="rId639" display="https://appropriations.house.gov/sites/democrats.appropriations.house.gov/files/Ukraine%20Supplemental%20Summary.pdf"/>
    <hyperlink ref="X166" r:id="rId640" display="https://appropriations.house.gov/sites/democrats.appropriations.house.gov/files/Additional%20Ukraine%20Suplemental%20Appropriations%20Act%20Summary.pdf"/>
    <hyperlink ref="Y166" r:id="rId641" display="https://crsreports.congress.gov/product/pdf/IF/IF12188"/>
    <hyperlink ref="W167" r:id="rId642" display="https://appropriations.house.gov/sites/democrats.appropriations.house.gov/files/Ukraine%20Supplemental%20Summary.pdf"/>
    <hyperlink ref="X167" r:id="rId643" display="https://appropriations.house.gov/sites/democrats.appropriations.house.gov/files/Additional%20Ukraine%20Suplemental%20Appropriations%20Act%20Summary.pdf"/>
    <hyperlink ref="Y167" r:id="rId644" display="https://crsreports.congress.gov/product/pdf/IF/IF12189"/>
    <hyperlink ref="W168" r:id="rId645" display="https://appropriations.house.gov/sites/democrats.appropriations.house.gov/files/Ukraine%20Supplemental%20Summary.pdf"/>
    <hyperlink ref="X168" r:id="rId646" display="https://appropriations.house.gov/sites/democrats.appropriations.house.gov/files/Additional%20Ukraine%20Suplemental%20Appropriations%20Act%20Summary.pdf"/>
    <hyperlink ref="Y168" r:id="rId647" display="https://crsreports.congress.gov/product/pdf/IF/IF12190"/>
    <hyperlink ref="W169" r:id="rId648" display="https://appropriations.house.gov/sites/democrats.appropriations.house.gov/files/Ukraine%20Supplemental%20Summary.pdf"/>
    <hyperlink ref="X169" r:id="rId649" display="https://appropriations.house.gov/sites/democrats.appropriations.house.gov/files/Additional%20Ukraine%20Suplemental%20Appropriations%20Act%20Summary.pdf"/>
    <hyperlink ref="Y169" r:id="rId650" display="https://crsreports.congress.gov/product/pdf/IF/IF12191"/>
    <hyperlink ref="W170" r:id="rId651" display="https://appropriations.house.gov/sites/democrats.appropriations.house.gov/files/Ukraine%20Supplemental%20Summary.pdf"/>
    <hyperlink ref="X170" r:id="rId652" display="https://appropriations.house.gov/sites/democrats.appropriations.house.gov/files/Additional%20Ukraine%20Suplemental%20Appropriations%20Act%20Summary.pdf"/>
    <hyperlink ref="Y170" r:id="rId653" display="https://crsreports.congress.gov/product/pdf/IF/IF12192"/>
    <hyperlink ref="V171" r:id="rId654" display="https://appropriations.house.gov/sites/democrats.appropriations.house.gov/files/Additional%20Ukraine%20Suplemental%20Appropriations%20Act%20Summary.pdf"/>
    <hyperlink ref="W171" r:id="rId655" display="https://appropriations.house.gov/sites/democrats.appropriations.house.gov/files/Ukraine%20Supplemental%20Summary.pdf"/>
    <hyperlink ref="X171" r:id="rId656" display="https://appropriations.house.gov/sites/democrats.appropriations.house.gov/files/Additional%20Ukraine%20Suplemental%20Appropriations%20Act%20Summary.pdf"/>
    <hyperlink ref="Y171" r:id="rId657" display="https://crsreports.congress.gov/product/pdf/IF/IF12193"/>
    <hyperlink ref="W172" r:id="rId658" display="https://appropriations.house.gov/sites/democrats.appropriations.house.gov/files/Ukraine%20Supplemental%20Summary.pdf"/>
    <hyperlink ref="X172" r:id="rId659" display="https://appropriations.house.gov/sites/democrats.appropriations.house.gov/files/Additional%20Ukraine%20Suplemental%20Appropriations%20Act%20Summary.pdf"/>
    <hyperlink ref="Y172" r:id="rId660" display="https://crsreports.congress.gov/product/pdf/IF/IF12194"/>
    <hyperlink ref="W173" r:id="rId661" display="https://appropriations.house.gov/sites/democrats.appropriations.house.gov/files/Ukraine%20Supplemental%20Summary.pdf"/>
    <hyperlink ref="X173" r:id="rId662" display="https://appropriations.house.gov/sites/democrats.appropriations.house.gov/files/Additional%20Ukraine%20Suplemental%20Appropriations%20Act%20Summary.pdf"/>
    <hyperlink ref="Y173" r:id="rId663" display="https://crsreports.congress.gov/product/pdf/IF/IF12195"/>
    <hyperlink ref="W174" r:id="rId664" display="https://appropriations.house.gov/sites/democrats.appropriations.house.gov/files/Ukraine%20Supplemental%20Summary.pdf"/>
    <hyperlink ref="X174" r:id="rId665" display="https://appropriations.house.gov/sites/democrats.appropriations.house.gov/files/Additional%20Ukraine%20Suplemental%20Appropriations%20Act%20Summary.pdf"/>
    <hyperlink ref="Y174" r:id="rId666" display="https://crsreports.congress.gov/product/pdf/IF/IF12196"/>
    <hyperlink ref="W175" r:id="rId667" display="https://appropriations.house.gov/sites/democrats.appropriations.house.gov/files/Ukraine%20Supplemental%20Summary.pdf"/>
    <hyperlink ref="X175" r:id="rId668" display="https://appropriations.house.gov/sites/democrats.appropriations.house.gov/files/Additional%20Ukraine%20Suplemental%20Appropriations%20Act%20Summary.pdf"/>
    <hyperlink ref="Y175" r:id="rId669" display="https://crsreports.congress.gov/product/pdf/IF/IF12197"/>
    <hyperlink ref="V176" r:id="rId670" display="https://appropriations.house.gov/sites/democrats.appropriations.house.gov/files/Ukraine%20Supplemental%20Summary.pdf"/>
    <hyperlink ref="W176" r:id="rId671" display="https://appropriations.house.gov/sites/democrats.appropriations.house.gov/files/Additional%20Ukraine%20Suplemental%20Appropriations%20Act%20Summary.pdf"/>
    <hyperlink ref="X176" r:id="rId672" display="https://crsreports.congress.gov/product/pdf/IF/IF12040"/>
    <hyperlink ref="Y176" r:id="rId673" display="https://crsreports.congress.gov/product/pdf/IF/IF12198"/>
    <hyperlink ref="V177" r:id="rId674" display="https://appropriations.house.gov/sites/democrats.appropriations.house.gov/files/Ukraine%20Supplemental%20Summary.pdf"/>
    <hyperlink ref="W177" r:id="rId675" display="https://appropriations.house.gov/sites/democrats.appropriations.house.gov/files/Additional%20Ukraine%20Suplemental%20Appropriations%20Act%20Summary.pdf"/>
    <hyperlink ref="X177" r:id="rId676" display="https://crsreports.congress.gov/product/pdf/IF/IF12040"/>
    <hyperlink ref="V178" r:id="rId677"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78" r:id="rId678" display="https://appropriations.house.gov/sites/democrats.appropriations.house.gov/files/Ukraine%20Supplemental%20Summary.pdf"/>
    <hyperlink ref="X178" r:id="rId679" display="https://appropriations.house.gov/sites/democrats.appropriations.house.gov/files/Additional%20Ukraine%20Suplemental%20Appropriations%20Act%20Summary.pdf"/>
    <hyperlink ref="Y178" r:id="rId680" display="https://www.newsweek.com/ukraine-us-c-uas-laser-guided-rocket-systems-1793015"/>
    <hyperlink ref="V179" r:id="rId681"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79" r:id="rId682" display="https://appropriations.house.gov/sites/democrats.appropriations.house.gov/files/Ukraine%20Supplemental%20Summary.pdf"/>
    <hyperlink ref="X179" r:id="rId683" display="https://appropriations.house.gov/sites/democrats.appropriations.house.gov/files/Additional%20Ukraine%20Suplemental%20Appropriations%20Act%20Summary.pdf"/>
    <hyperlink ref="Y179" r:id="rId684" display="https://crsreports.congress.gov/product/pdf/IF/IF12041"/>
    <hyperlink ref="V180" r:id="rId685"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80" r:id="rId686" display="https://appropriations.house.gov/sites/democrats.appropriations.house.gov/files/Ukraine%20Supplemental%20Summary.pdf"/>
    <hyperlink ref="X180" r:id="rId687" display="https://appropriations.house.gov/sites/democrats.appropriations.house.gov/files/Additional%20Ukraine%20Suplemental%20Appropriations%20Act%20Summary.pdf"/>
    <hyperlink ref="Y180" r:id="rId688" display="https://crsreports.congress.gov/product/pdf/IF/IF12042"/>
    <hyperlink ref="V181" r:id="rId689"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81" r:id="rId690" display="https://appropriations.house.gov/sites/democrats.appropriations.house.gov/files/Ukraine%20Supplemental%20Summary.pdf"/>
    <hyperlink ref="X181" r:id="rId691" display="https://appropriations.house.gov/sites/democrats.appropriations.house.gov/files/Additional%20Ukraine%20Suplemental%20Appropriations%20Act%20Summary.pdf"/>
    <hyperlink ref="Y181" r:id="rId692" display="https://crsreports.congress.gov/product/pdf/IF/IF12043"/>
    <hyperlink ref="V182" r:id="rId693"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82" r:id="rId694" display="https://appropriations.house.gov/sites/democrats.appropriations.house.gov/files/Ukraine%20Supplemental%20Summary.pdf"/>
    <hyperlink ref="X182" r:id="rId695" display="https://appropriations.house.gov/sites/democrats.appropriations.house.gov/files/Additional%20Ukraine%20Suplemental%20Appropriations%20Act%20Summary.pdf"/>
    <hyperlink ref="Y182" r:id="rId696" display="https://crsreports.congress.gov/product/pdf/IF/IF12044"/>
    <hyperlink ref="V183" r:id="rId697"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83" r:id="rId698" display="https://appropriations.house.gov/sites/democrats.appropriations.house.gov/files/Ukraine%20Supplemental%20Summary.pdf"/>
    <hyperlink ref="X183" r:id="rId699" display="https://appropriations.house.gov/sites/democrats.appropriations.house.gov/files/Additional%20Ukraine%20Suplemental%20Appropriations%20Act%20Summary.pdf"/>
    <hyperlink ref="Y183" r:id="rId700" display="https://crsreports.congress.gov/product/pdf/IF/IF12045"/>
    <hyperlink ref="V184" r:id="rId701"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84" r:id="rId702" display="https://appropriations.house.gov/sites/democrats.appropriations.house.gov/files/Ukraine%20Supplemental%20Summary.pdf"/>
    <hyperlink ref="X184" r:id="rId703" display="https://appropriations.house.gov/sites/democrats.appropriations.house.gov/files/Additional%20Ukraine%20Suplemental%20Appropriations%20Act%20Summary.pdf"/>
    <hyperlink ref="Y184" r:id="rId704" display="https://crsreports.congress.gov/product/pdf/IF/IF12046"/>
    <hyperlink ref="V185" r:id="rId705"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85" r:id="rId706" display="https://appropriations.house.gov/sites/democrats.appropriations.house.gov/files/Ukraine%20Supplemental%20Summary.pdf"/>
    <hyperlink ref="X185" r:id="rId707" display="https://appropriations.house.gov/sites/democrats.appropriations.house.gov/files/Additional%20Ukraine%20Suplemental%20Appropriations%20Act%20Summary.pdf"/>
    <hyperlink ref="Y185" r:id="rId708" display="https://crsreports.congress.gov/product/pdf/IF/IF12047"/>
    <hyperlink ref="V186" r:id="rId709"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86" r:id="rId710" display="https://appropriations.house.gov/sites/democrats.appropriations.house.gov/files/Ukraine%20Supplemental%20Summary.pdf"/>
    <hyperlink ref="X186" r:id="rId711" display="https://appropriations.house.gov/sites/democrats.appropriations.house.gov/files/Additional%20Ukraine%20Suplemental%20Appropriations%20Act%20Summary.pdf"/>
    <hyperlink ref="Y186" r:id="rId712" display="https://crsreports.congress.gov/product/pdf/IF/IF12048"/>
    <hyperlink ref="V187" r:id="rId713"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87" r:id="rId714" display="https://appropriations.house.gov/sites/democrats.appropriations.house.gov/files/Ukraine%20Supplemental%20Summary.pdf"/>
    <hyperlink ref="X187" r:id="rId715" display="https://appropriations.house.gov/sites/democrats.appropriations.house.gov/files/Additional%20Ukraine%20Suplemental%20Appropriations%20Act%20Summary.pdf"/>
    <hyperlink ref="Y187" r:id="rId716" display="https://crsreports.congress.gov/product/pdf/IF/IF12049"/>
    <hyperlink ref="V188" r:id="rId717"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88" r:id="rId718" display="https://appropriations.house.gov/sites/democrats.appropriations.house.gov/files/Ukraine%20Supplemental%20Summary.pdf"/>
    <hyperlink ref="X188" r:id="rId719" display="https://appropriations.house.gov/sites/democrats.appropriations.house.gov/files/Additional%20Ukraine%20Suplemental%20Appropriations%20Act%20Summary.pdf"/>
    <hyperlink ref="Y188" r:id="rId720" display="https://crsreports.congress.gov/product/pdf/IF/IF12050"/>
    <hyperlink ref="V189" r:id="rId721"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89" r:id="rId722" display="https://appropriations.house.gov/sites/democrats.appropriations.house.gov/files/Ukraine%20Supplemental%20Summary.pdf"/>
    <hyperlink ref="X189" r:id="rId723" display="https://appropriations.house.gov/sites/democrats.appropriations.house.gov/files/Additional%20Ukraine%20Suplemental%20Appropriations%20Act%20Summary.pdf"/>
    <hyperlink ref="Y189" r:id="rId724" display="https://crsreports.congress.gov/product/pdf/IF/IF12051"/>
    <hyperlink ref="V190" r:id="rId725"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90" r:id="rId726" display="https://appropriations.house.gov/sites/democrats.appropriations.house.gov/files/Ukraine%20Supplemental%20Summary.pdf"/>
    <hyperlink ref="X190" r:id="rId727" display="https://appropriations.house.gov/sites/democrats.appropriations.house.gov/files/Additional%20Ukraine%20Suplemental%20Appropriations%20Act%20Summary.pdf"/>
    <hyperlink ref="Y190" r:id="rId728" display="https://crsreports.congress.gov/product/pdf/IF/IF12052"/>
    <hyperlink ref="V191" r:id="rId729"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91" r:id="rId730" display="https://appropriations.house.gov/sites/democrats.appropriations.house.gov/files/Ukraine%20Supplemental%20Summary.pdf"/>
    <hyperlink ref="X191" r:id="rId731" display="https://appropriations.house.gov/sites/democrats.appropriations.house.gov/files/Additional%20Ukraine%20Suplemental%20Appropriations%20Act%20Summary.pdf"/>
    <hyperlink ref="Y191" r:id="rId732" display="https://crsreports.congress.gov/product/pdf/IF/IF12053"/>
    <hyperlink ref="V192" r:id="rId733"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92" r:id="rId734" display="https://appropriations.house.gov/sites/democrats.appropriations.house.gov/files/Ukraine%20Supplemental%20Summary.pdf"/>
    <hyperlink ref="X192" r:id="rId735" display="https://appropriations.house.gov/sites/democrats.appropriations.house.gov/files/Additional%20Ukraine%20Suplemental%20Appropriations%20Act%20Summary.pdf"/>
    <hyperlink ref="Y192" r:id="rId736" display="https://crsreports.congress.gov/product/pdf/IF/IF12054"/>
    <hyperlink ref="V193" r:id="rId737" display="https://appropriations.house.gov/sites/democrats.appropriations.house.gov/files/Additional%20Ukraine%20Suplemental%20Appropriations%20Act%20Summary.pdf"/>
    <hyperlink ref="W193" r:id="rId738" display="https://appropriations.house.gov/sites/democrats.appropriations.house.gov/files/Ukraine%20Supplemental%20Summary.pdf"/>
    <hyperlink ref="X193" r:id="rId739" display="https://appropriations.house.gov/sites/democrats.appropriations.house.gov/files/Additional%20Ukraine%20Suplemental%20Appropriations%20Act%20Summary.pdf"/>
    <hyperlink ref="Y193" r:id="rId740" display="https://crsreports.congress.gov/product/pdf/IF/IF12055"/>
    <hyperlink ref="AE193" r:id="rId741" display="https://eurasiantimes.com/harpoon-horror-us-confirms-russian-vessel-that-was-sunk-by-ukraine/"/>
    <hyperlink ref="W194" r:id="rId742" display="https://appropriations.house.gov/sites/democrats.appropriations.house.gov/files/Ukraine%20Supplemental%20Summary.pdf"/>
    <hyperlink ref="X194" r:id="rId743" display="https://appropriations.house.gov/sites/democrats.appropriations.house.gov/files/Additional%20Ukraine%20Suplemental%20Appropriations%20Act%20Summary.pdf"/>
    <hyperlink ref="Y194" r:id="rId744" display="https://crsreports.congress.gov/product/pdf/IF/IF12056"/>
    <hyperlink ref="W195" r:id="rId745" display="https://appropriations.house.gov/sites/democrats.appropriations.house.gov/files/Ukraine%20Supplemental%20Summary.pdf"/>
    <hyperlink ref="X195" r:id="rId746" display="https://appropriations.house.gov/sites/democrats.appropriations.house.gov/files/Additional%20Ukraine%20Suplemental%20Appropriations%20Act%20Summary.pdf"/>
    <hyperlink ref="Y195" r:id="rId747" display="https://crsreports.congress.gov/product/pdf/IF/IF12057"/>
    <hyperlink ref="W196" r:id="rId748" display="https://appropriations.house.gov/sites/democrats.appropriations.house.gov/files/Ukraine%20Supplemental%20Summary.pdf"/>
    <hyperlink ref="X196" r:id="rId749" display="https://appropriations.house.gov/sites/democrats.appropriations.house.gov/files/Additional%20Ukraine%20Suplemental%20Appropriations%20Act%20Summary.pdf"/>
    <hyperlink ref="Y196" r:id="rId750" display="https://crsreports.congress.gov/product/pdf/IF/IF12058"/>
    <hyperlink ref="V197" r:id="rId751" display="https://www.defense.gov/News/Releases/Release/Article/3081993/820-million-in-additional-security-assistance-for-ukraine/"/>
    <hyperlink ref="W197" r:id="rId752" display="https://appropriations.house.gov/sites/democrats.appropriations.house.gov/files/Ukraine%20Supplemental%20Summary.pdf"/>
    <hyperlink ref="X197" r:id="rId753" display="https://appropriations.house.gov/sites/democrats.appropriations.house.gov/files/Additional%20Ukraine%20Suplemental%20Appropriations%20Act%20Summary.pdf"/>
    <hyperlink ref="Y197" r:id="rId754" display="https://crsreports.congress.gov/product/pdf/IF/IF12059"/>
    <hyperlink ref="AE197" r:id="rId755" display="https://www.mil.gov.ua/en/news/2022/11/15/russia-is-told-about-peace-it-responds-with-missiles-address-by-the-president-of-ukraine/"/>
    <hyperlink ref="W198" r:id="rId756" display="https://appropriations.house.gov/sites/democrats.appropriations.house.gov/files/Ukraine%20Supplemental%20Summary.pdf"/>
    <hyperlink ref="X198" r:id="rId757" display="https://appropriations.house.gov/sites/democrats.appropriations.house.gov/files/Additional%20Ukraine%20Suplemental%20Appropriations%20Act%20Summary.pdf"/>
    <hyperlink ref="Y198" r:id="rId758" display="https://crsreports.congress.gov/product/pdf/IF/IF12060"/>
    <hyperlink ref="W199" r:id="rId759" display="https://appropriations.house.gov/sites/democrats.appropriations.house.gov/files/Ukraine%20Supplemental%20Summary.pdf"/>
    <hyperlink ref="X199" r:id="rId760" display="https://appropriations.house.gov/sites/democrats.appropriations.house.gov/files/Additional%20Ukraine%20Suplemental%20Appropriations%20Act%20Summary.pdf"/>
    <hyperlink ref="Y199" r:id="rId761" display="https://crsreports.congress.gov/product/pdf/IF/IF12061"/>
    <hyperlink ref="W200" r:id="rId762" display="https://appropriations.house.gov/sites/democrats.appropriations.house.gov/files/Ukraine%20Supplemental%20Summary.pdf"/>
    <hyperlink ref="X200" r:id="rId763" display="https://appropriations.house.gov/sites/democrats.appropriations.house.gov/files/Additional%20Ukraine%20Suplemental%20Appropriations%20Act%20Summary.pdf"/>
    <hyperlink ref="Y200" r:id="rId764" display="https://crsreports.congress.gov/product/pdf/IF/IF12062"/>
    <hyperlink ref="V201" r:id="rId765" display="https://www.defense.gov/News/Releases/Release/Article/3138105/nearly-3-billion-in-additional-security-assistance-for-ukraine/"/>
    <hyperlink ref="W201" r:id="rId766" display="https://appropriations.house.gov/sites/democrats.appropriations.house.gov/files/Ukraine%20Supplemental%20Summary.pdf"/>
    <hyperlink ref="X201" r:id="rId767" display="https://appropriations.house.gov/sites/democrats.appropriations.house.gov/files/Additional%20Ukraine%20Suplemental%20Appropriations%20Act%20Summary.pdf"/>
    <hyperlink ref="Y201" r:id="rId768" display="https://crsreports.congress.gov/product/pdf/IF/IF12063"/>
    <hyperlink ref="AE201" r:id="rId769" display="https://www.mil.gov.ua/en/news/2022/11/15/russia-is-told-about-peace-it-responds-with-missiles-address-by-the-president-of-ukraine/"/>
    <hyperlink ref="V202" r:id="rId770" display="https://www.defense.gov/News/Releases/Release/Article/3138105/nearly-3-billion-in-additional-security-assistance-for-ukraine/"/>
    <hyperlink ref="W202" r:id="rId771" display="https://appropriations.house.gov/sites/democrats.appropriations.house.gov/files/Ukraine%20Supplemental%20Summary.pdf"/>
    <hyperlink ref="X202" r:id="rId772" display="https://appropriations.house.gov/sites/democrats.appropriations.house.gov/files/Additional%20Ukraine%20Suplemental%20Appropriations%20Act%20Summary.pdf"/>
    <hyperlink ref="Y202" r:id="rId773" display="https://crsreports.congress.gov/product/pdf/IF/IF12064"/>
    <hyperlink ref="V203" r:id="rId774" display="https://www.defense.gov/News/Releases/Release/Article/3138105/nearly-3-billion-in-additional-security-assistance-for-ukraine/"/>
    <hyperlink ref="W203" r:id="rId775" display="https://appropriations.house.gov/sites/democrats.appropriations.house.gov/files/Ukraine%20Supplemental%20Summary.pdf"/>
    <hyperlink ref="X203" r:id="rId776" display="https://appropriations.house.gov/sites/democrats.appropriations.house.gov/files/Additional%20Ukraine%20Suplemental%20Appropriations%20Act%20Summary.pdf"/>
    <hyperlink ref="Y203" r:id="rId777" display="https://crsreports.congress.gov/product/pdf/IF/IF12065"/>
    <hyperlink ref="V204" r:id="rId778" display="https://www.defense.gov/News/Releases/Release/Article/3138105/nearly-3-billion-in-additional-security-assistance-for-ukraine/"/>
    <hyperlink ref="W204" r:id="rId779" display="https://appropriations.house.gov/sites/democrats.appropriations.house.gov/files/Ukraine%20Supplemental%20Summary.pdf"/>
    <hyperlink ref="X204" r:id="rId780" display="https://appropriations.house.gov/sites/democrats.appropriations.house.gov/files/Additional%20Ukraine%20Suplemental%20Appropriations%20Act%20Summary.pdf"/>
    <hyperlink ref="Y204" r:id="rId781" display="https://crsreports.congress.gov/product/pdf/IF/IF12066"/>
    <hyperlink ref="V205" r:id="rId782" display="https://www.defense.gov/News/Releases/Release/Article/3138105/nearly-3-billion-in-additional-security-assistance-for-ukraine/"/>
    <hyperlink ref="W205" r:id="rId783" display="https://appropriations.house.gov/sites/democrats.appropriations.house.gov/files/Ukraine%20Supplemental%20Summary.pdf"/>
    <hyperlink ref="X205" r:id="rId784" display="https://appropriations.house.gov/sites/democrats.appropriations.house.gov/files/Additional%20Ukraine%20Suplemental%20Appropriations%20Act%20Summary.pdf"/>
    <hyperlink ref="Y205" r:id="rId785" display="https://crsreports.congress.gov/product/pdf/IF/IF12067"/>
    <hyperlink ref="V206" r:id="rId786" display="https://www.defense.gov/News/Releases/Release/Article/3138105/nearly-3-billion-in-additional-security-assistance-for-ukraine/"/>
    <hyperlink ref="W206" r:id="rId787" display="https://appropriations.house.gov/sites/democrats.appropriations.house.gov/files/Ukraine%20Supplemental%20Summary.pdf"/>
    <hyperlink ref="X206" r:id="rId788" display="https://appropriations.house.gov/sites/democrats.appropriations.house.gov/files/Additional%20Ukraine%20Suplemental%20Appropriations%20Act%20Summary.pdf"/>
    <hyperlink ref="Y206" r:id="rId789" display="https://crsreports.congress.gov/product/pdf/IF/IF12068"/>
    <hyperlink ref="V207" r:id="rId790" display="https://www.defense.gov/News/Releases/Release/Article/3138105/nearly-3-billion-in-additional-security-assistance-for-ukraine/"/>
    <hyperlink ref="W207" r:id="rId791" display="https://appropriations.house.gov/sites/democrats.appropriations.house.gov/files/Ukraine%20Supplemental%20Summary.pdf"/>
    <hyperlink ref="X207" r:id="rId792" display="https://appropriations.house.gov/sites/democrats.appropriations.house.gov/files/Additional%20Ukraine%20Suplemental%20Appropriations%20Act%20Summary.pdf"/>
    <hyperlink ref="Y207" r:id="rId793" display="https://crsreports.congress.gov/product/pdf/IF/IF12069"/>
    <hyperlink ref="V208" r:id="rId794" display="https://www.defense.gov/News/Releases/Release/Article/3138105/nearly-3-billion-in-additional-security-assistance-for-ukraine/"/>
    <hyperlink ref="W208" r:id="rId795" display="https://appropriations.house.gov/sites/democrats.appropriations.house.gov/files/Ukraine%20Supplemental%20Summary.pdf"/>
    <hyperlink ref="X208" r:id="rId796" display="https://appropriations.house.gov/sites/democrats.appropriations.house.gov/files/Additional%20Ukraine%20Suplemental%20Appropriations%20Act%20Summary.pdf"/>
    <hyperlink ref="Y208" r:id="rId797" display="https://crsreports.congress.gov/product/pdf/IF/IF12070"/>
    <hyperlink ref="V209" r:id="rId798" display="https://www.defense.gov/News/Releases/Release/Article/3138105/nearly-3-billion-in-additional-security-assistance-for-ukraine/"/>
    <hyperlink ref="W209" r:id="rId799" display="https://appropriations.house.gov/sites/democrats.appropriations.house.gov/files/Ukraine%20Supplemental%20Summary.pdf"/>
    <hyperlink ref="X209" r:id="rId800" display="https://appropriations.house.gov/sites/democrats.appropriations.house.gov/files/Additional%20Ukraine%20Suplemental%20Appropriations%20Act%20Summary.pdf"/>
    <hyperlink ref="Y209" r:id="rId801" display="https://crsreports.congress.gov/product/pdf/IF/IF12071"/>
    <hyperlink ref="V210" r:id="rId802" display="https://www.defense.gov/News/Releases/Release/Article/3173378/11-billion-in-additional-security-assistance-for-ukraine/"/>
    <hyperlink ref="W210" r:id="rId803" display="https://appropriations.house.gov/sites/democrats.appropriations.house.gov/files/Ukraine%20Supplemental%20Summary.pdf"/>
    <hyperlink ref="X210" r:id="rId804" display="https://appropriations.house.gov/sites/democrats.appropriations.house.gov/files/Additional%20Ukraine%20Suplemental%20Appropriations%20Act%20Summary.pdf"/>
    <hyperlink ref="Y210" r:id="rId805" display="https://crsreports.congress.gov/product/pdf/IF/IF12072"/>
    <hyperlink ref="AE210" r:id="rId806" display="https://www.unroca.org/united-states/report/2022/"/>
    <hyperlink ref="V211" r:id="rId807" display="https://www.defense.gov/News/Releases/Release/Article/3173378/11-billion-in-additional-security-assistance-for-ukraine/"/>
    <hyperlink ref="W211" r:id="rId808" display="https://appropriations.house.gov/sites/democrats.appropriations.house.gov/files/Ukraine%20Supplemental%20Summary.pdf"/>
    <hyperlink ref="X211" r:id="rId809" display="https://appropriations.house.gov/sites/democrats.appropriations.house.gov/files/Additional%20Ukraine%20Suplemental%20Appropriations%20Act%20Summary.pdf"/>
    <hyperlink ref="Y211" r:id="rId810" display="https://crsreports.congress.gov/product/pdf/IF/IF12073"/>
    <hyperlink ref="V212" r:id="rId811" display="https://www.defense.gov/News/Releases/Release/Article/3173378/11-billion-in-additional-security-assistance-for-ukraine/"/>
    <hyperlink ref="W212" r:id="rId812" display="https://appropriations.house.gov/sites/democrats.appropriations.house.gov/files/Ukraine%20Supplemental%20Summary.pdf"/>
    <hyperlink ref="X212" r:id="rId813" display="https://appropriations.house.gov/sites/democrats.appropriations.house.gov/files/Additional%20Ukraine%20Suplemental%20Appropriations%20Act%20Summary.pdf"/>
    <hyperlink ref="Y212" r:id="rId814" display="https://crsreports.congress.gov/product/pdf/IF/IF12074"/>
    <hyperlink ref="V213" r:id="rId815" display="https://www.defense.gov/News/Releases/Release/Article/3173378/11-billion-in-additional-security-assistance-for-ukraine/"/>
    <hyperlink ref="W213" r:id="rId816" display="https://appropriations.house.gov/sites/democrats.appropriations.house.gov/files/Ukraine%20Supplemental%20Summary.pdf"/>
    <hyperlink ref="X213" r:id="rId817" display="https://appropriations.house.gov/sites/democrats.appropriations.house.gov/files/Additional%20Ukraine%20Suplemental%20Appropriations%20Act%20Summary.pdf"/>
    <hyperlink ref="Y213" r:id="rId818" display="https://crsreports.congress.gov/product/pdf/IF/IF12075"/>
    <hyperlink ref="AE213" r:id="rId819" display="https://mil.in.ua/en/news/ukraine-receives-american-oshkosh-m-atv-armored-vehicles/"/>
    <hyperlink ref="V214" r:id="rId820" display="https://www.defense.gov/News/Releases/Release/Article/3173378/11-billion-in-additional-security-assistance-for-ukraine/"/>
    <hyperlink ref="W214" r:id="rId821" display="https://appropriations.house.gov/sites/democrats.appropriations.house.gov/files/Ukraine%20Supplemental%20Summary.pdf"/>
    <hyperlink ref="X214" r:id="rId822" display="https://appropriations.house.gov/sites/democrats.appropriations.house.gov/files/Additional%20Ukraine%20Suplemental%20Appropriations%20Act%20Summary.pdf"/>
    <hyperlink ref="Y214" r:id="rId823" display="https://crsreports.congress.gov/product/pdf/IF/IF12076"/>
    <hyperlink ref="V215" r:id="rId824" display="https://www.defense.gov/News/Releases/Release/Article/3173378/11-billion-in-additional-security-assistance-for-ukraine/"/>
    <hyperlink ref="W215" r:id="rId825" display="https://appropriations.house.gov/sites/democrats.appropriations.house.gov/files/Ukraine%20Supplemental%20Summary.pdf"/>
    <hyperlink ref="X215" r:id="rId826" display="https://appropriations.house.gov/sites/democrats.appropriations.house.gov/files/Additional%20Ukraine%20Suplemental%20Appropriations%20Act%20Summary.pdf"/>
    <hyperlink ref="Y215" r:id="rId827" display="https://crsreports.congress.gov/product/pdf/IF/IF12077"/>
    <hyperlink ref="V216" r:id="rId828" display="https://www.defense.gov/News/Releases/Release/Article/3173378/11-billion-in-additional-security-assistance-for-ukraine/"/>
    <hyperlink ref="W216" r:id="rId829" display="https://appropriations.house.gov/sites/democrats.appropriations.house.gov/files/Ukraine%20Supplemental%20Summary.pdf"/>
    <hyperlink ref="X216" r:id="rId830" display="https://appropriations.house.gov/sites/democrats.appropriations.house.gov/files/Additional%20Ukraine%20Suplemental%20Appropriations%20Act%20Summary.pdf"/>
    <hyperlink ref="Y216" r:id="rId831" display="https://crsreports.congress.gov/product/pdf/IF/IF12078"/>
    <hyperlink ref="V217" r:id="rId832" display="https://www.defense.gov/News/Releases/Release/Article/3173378/11-billion-in-additional-security-assistance-for-ukraine/"/>
    <hyperlink ref="W217" r:id="rId833" display="https://appropriations.house.gov/sites/democrats.appropriations.house.gov/files/Ukraine%20Supplemental%20Summary.pdf"/>
    <hyperlink ref="X217" r:id="rId834" display="https://appropriations.house.gov/sites/democrats.appropriations.house.gov/files/Additional%20Ukraine%20Suplemental%20Appropriations%20Act%20Summary.pdf"/>
    <hyperlink ref="Y217" r:id="rId835" display="https://crsreports.congress.gov/product/pdf/IF/IF12079"/>
    <hyperlink ref="V218" r:id="rId836" display="https://www.defense.gov/News/Releases/Release/Article/3173378/11-billion-in-additional-security-assistance-for-ukraine/"/>
    <hyperlink ref="W218" r:id="rId837" display="https://appropriations.house.gov/sites/democrats.appropriations.house.gov/files/Ukraine%20Supplemental%20Summary.pdf"/>
    <hyperlink ref="X218" r:id="rId838" display="https://appropriations.house.gov/sites/democrats.appropriations.house.gov/files/Additional%20Ukraine%20Suplemental%20Appropriations%20Act%20Summary.pdf"/>
    <hyperlink ref="Y218" r:id="rId839" display="https://crsreports.congress.gov/product/pdf/IF/IF12080"/>
    <hyperlink ref="V219" r:id="rId840" display="https://www.defense.gov/News/Releases/Release/Article/3173378/11-billion-in-additional-security-assistance-for-ukraine/"/>
    <hyperlink ref="W219" r:id="rId841" display="https://appropriations.house.gov/sites/democrats.appropriations.house.gov/files/Ukraine%20Supplemental%20Summary.pdf"/>
    <hyperlink ref="X219" r:id="rId842" display="https://appropriations.house.gov/sites/democrats.appropriations.house.gov/files/Additional%20Ukraine%20Suplemental%20Appropriations%20Act%20Summary.pdf"/>
    <hyperlink ref="Y219" r:id="rId843" display="https://crsreports.congress.gov/product/pdf/IF/IF12081"/>
    <hyperlink ref="V220" r:id="rId844" display="https://www.defense.gov/News/Releases/Release/Article/3173378/11-billion-in-additional-security-assistance-for-ukraine/"/>
    <hyperlink ref="W220" r:id="rId845" display="https://appropriations.house.gov/sites/democrats.appropriations.house.gov/files/Ukraine%20Supplemental%20Summary.pdf"/>
    <hyperlink ref="X220" r:id="rId846" display="https://appropriations.house.gov/sites/democrats.appropriations.house.gov/files/Additional%20Ukraine%20Suplemental%20Appropriations%20Act%20Summary.pdf"/>
    <hyperlink ref="Y220" r:id="rId847" display="https://crsreports.congress.gov/product/pdf/IF/IF12082"/>
    <hyperlink ref="V221" r:id="rId848" display="https://www.defense.gov/News/Releases/Release/Article/3173378/11-billion-in-additional-security-assistance-for-ukraine/"/>
    <hyperlink ref="W221" r:id="rId849" display="https://appropriations.house.gov/sites/democrats.appropriations.house.gov/files/Ukraine%20Supplemental%20Summary.pdf"/>
    <hyperlink ref="X221" r:id="rId850" display="https://appropriations.house.gov/sites/democrats.appropriations.house.gov/files/Additional%20Ukraine%20Suplemental%20Appropriations%20Act%20Summary.pdf"/>
    <hyperlink ref="Y221" r:id="rId851" display="https://crsreports.congress.gov/product/pdf/IF/IF12083"/>
    <hyperlink ref="V222" r:id="rId852" display="https://www.defense.gov/News/Releases/Release/Article/3173378/11-billion-in-additional-security-assistance-for-ukraine/"/>
    <hyperlink ref="W222" r:id="rId853" display="https://appropriations.house.gov/sites/democrats.appropriations.house.gov/files/Ukraine%20Supplemental%20Summary.pdf"/>
    <hyperlink ref="X222" r:id="rId854" display="https://appropriations.house.gov/sites/democrats.appropriations.house.gov/files/Additional%20Ukraine%20Suplemental%20Appropriations%20Act%20Summary.pdf"/>
    <hyperlink ref="Y222" r:id="rId855" display="https://crsreports.congress.gov/product/pdf/IF/IF12084"/>
    <hyperlink ref="V223" r:id="rId856" display="https://www.defense.gov/News/Releases/Release/Article/3210297/400-million-in-additional-security-assistance-for-ukraine/"/>
    <hyperlink ref="W223" r:id="rId857" display="https://appropriations.house.gov/sites/democrats.appropriations.house.gov/files/Ukraine%20Supplemental%20Summary.pdf"/>
    <hyperlink ref="X223" r:id="rId858" display="https://appropriations.house.gov/sites/democrats.appropriations.house.gov/files/Additional%20Ukraine%20Suplemental%20Appropriations%20Act%20Summary.pdf"/>
    <hyperlink ref="Y223" r:id="rId859" display="https://crsreports.congress.gov/product/pdf/IF/IF12085"/>
    <hyperlink ref="V224" r:id="rId860" display="https://www.defense.gov/News/Releases/Release/Article/3210297/400-million-in-additional-security-assistance-for-ukraine/"/>
    <hyperlink ref="W224" r:id="rId861" display="https://appropriations.house.gov/sites/democrats.appropriations.house.gov/files/Ukraine%20Supplemental%20Summary.pdf"/>
    <hyperlink ref="X224" r:id="rId862" display="https://appropriations.house.gov/sites/democrats.appropriations.house.gov/files/Additional%20Ukraine%20Suplemental%20Appropriations%20Act%20Summary.pdf"/>
    <hyperlink ref="Y224" r:id="rId863" display="https://crsreports.congress.gov/product/pdf/IF/IF12086"/>
    <hyperlink ref="V225" r:id="rId864" display="https://www.defense.gov/News/Releases/Release/Article/3210297/400-million-in-additional-security-assistance-for-ukraine/"/>
    <hyperlink ref="W225" r:id="rId865" display="https://appropriations.house.gov/sites/democrats.appropriations.house.gov/files/Ukraine%20Supplemental%20Summary.pdf"/>
    <hyperlink ref="X225" r:id="rId866" display="https://appropriations.house.gov/sites/democrats.appropriations.house.gov/files/Additional%20Ukraine%20Suplemental%20Appropriations%20Act%20Summary.pdf"/>
    <hyperlink ref="Y225" r:id="rId867" display="https://crsreports.congress.gov/product/pdf/IF/IF12087"/>
    <hyperlink ref="V226" r:id="rId868" display="https://appropriations.house.gov/sites/democrats.appropriations.house.gov/files/Summary%20Continuing%20Appropriations%20and%20Ukraine%20Supplemental%20Appropriations%20Act%202023.pdf"/>
    <hyperlink ref="W226" r:id="rId869" display="https://appropriations.house.gov/sites/democrats.appropriations.house.gov/files/Ukraine%20Supplemental%20Summary%20FY23.pdf"/>
    <hyperlink ref="X226" r:id="rId870" display="https://crsreports.congress.gov/product/pdf/IF/IF12040"/>
    <hyperlink ref="V227" r:id="rId871" location=":~:text=OCTOBER%204%2C%202022&amp;text=Pursuant%20to%20a%20delegation%20of,U.S.%20Department%20of%20Defense%20inventories." display="https://ua.usembassy.gov/625-million-in-additional-u-s-military-assistance-for-ukraine/#:~:text=OCTOBER%204%2C%202022&amp;text=Pursuant%20to%20a%20delegation%20of,U.S.%20Department%20of%20Defense%20inventories."/>
    <hyperlink ref="W227" r:id="rId872" display="https://appropriations.house.gov/sites/democrats.appropriations.house.gov/files/Summary%20Continuing%20Appropriations%20and%20Ukraine%20Supplemental%20Appropriations%20Act%202023.pdf"/>
    <hyperlink ref="X227" r:id="rId873" display="https://appropriations.house.gov/sites/democrats.appropriations.house.gov/files/Ukraine%20Supplemental%20Summary%20FY23.pdf"/>
    <hyperlink ref="Y227" r:id="rId874" display="https://crsreports.congress.gov/product/pdf/IF/IF12040"/>
    <hyperlink ref="AE227" r:id="rId875" display="https://time.com/6244479/himars-rockets-ukraine-russia/"/>
    <hyperlink ref="V228" r:id="rId876" location=":~:text=OCTOBER%204%2C%202022&amp;text=Pursuant%20to%20a%20delegation%20of,U.S.%20Department%20of%20Defense%20inventories." display="https://ua.usembassy.gov/625-million-in-additional-u-s-military-assistance-for-ukraine/#:~:text=OCTOBER%204%2C%202022&amp;text=Pursuant%20to%20a%20delegation%20of,U.S.%20Department%20of%20Defense%20inventories."/>
    <hyperlink ref="W228" r:id="rId877" display="https://appropriations.house.gov/sites/democrats.appropriations.house.gov/files/Summary%20Continuing%20Appropriations%20and%20Ukraine%20Supplemental%20Appropriations%20Act%202023.pdf"/>
    <hyperlink ref="X228" r:id="rId878" display="https://appropriations.house.gov/sites/democrats.appropriations.house.gov/files/Ukraine%20Supplemental%20Summary%20FY23.pdf"/>
    <hyperlink ref="Y228" r:id="rId879" display="https://crsreports.congress.gov/product/pdf/IF/IF12041"/>
    <hyperlink ref="V229" r:id="rId880" location=":~:text=OCTOBER%204%2C%202022&amp;text=Pursuant%20to%20a%20delegation%20of,U.S.%20Department%20of%20Defense%20inventories." display="https://ua.usembassy.gov/625-million-in-additional-u-s-military-assistance-for-ukraine/#:~:text=OCTOBER%204%2C%202022&amp;text=Pursuant%20to%20a%20delegation%20of,U.S.%20Department%20of%20Defense%20inventories."/>
    <hyperlink ref="W229" r:id="rId881" display="https://appropriations.house.gov/sites/democrats.appropriations.house.gov/files/Summary%20Continuing%20Appropriations%20and%20Ukraine%20Supplemental%20Appropriations%20Act%202023.pdf"/>
    <hyperlink ref="X229" r:id="rId882" display="https://appropriations.house.gov/sites/democrats.appropriations.house.gov/files/Ukraine%20Supplemental%20Summary%20FY23.pdf"/>
    <hyperlink ref="Y229" r:id="rId883" display="https://crsreports.congress.gov/product/pdf/IF/IF12041"/>
    <hyperlink ref="V230" r:id="rId884" location=":~:text=OCTOBER%204%2C%202022&amp;text=Pursuant%20to%20a%20delegation%20of,U.S.%20Department%20of%20Defense%20inventories." display="https://ua.usembassy.gov/625-million-in-additional-u-s-military-assistance-for-ukraine/#:~:text=OCTOBER%204%2C%202022&amp;text=Pursuant%20to%20a%20delegation%20of,U.S.%20Department%20of%20Defense%20inventories."/>
    <hyperlink ref="W230" r:id="rId885" display="https://appropriations.house.gov/sites/democrats.appropriations.house.gov/files/Summary%20Continuing%20Appropriations%20and%20Ukraine%20Supplemental%20Appropriations%20Act%202023.pdf"/>
    <hyperlink ref="X230" r:id="rId886" display="https://appropriations.house.gov/sites/democrats.appropriations.house.gov/files/Ukraine%20Supplemental%20Summary%20FY23.pdf"/>
    <hyperlink ref="Y230" r:id="rId887" display="https://crsreports.congress.gov/product/pdf/IF/IF12042"/>
    <hyperlink ref="V231" r:id="rId888" location=":~:text=OCTOBER%204%2C%202022&amp;text=Pursuant%20to%20a%20delegation%20of,U.S.%20Department%20of%20Defense%20inventories." display="https://ua.usembassy.gov/625-million-in-additional-u-s-military-assistance-for-ukraine/#:~:text=OCTOBER%204%2C%202022&amp;text=Pursuant%20to%20a%20delegation%20of,U.S.%20Department%20of%20Defense%20inventories."/>
    <hyperlink ref="W231" r:id="rId889" display="https://appropriations.house.gov/sites/democrats.appropriations.house.gov/files/Summary%20Continuing%20Appropriations%20and%20Ukraine%20Supplemental%20Appropriations%20Act%202023.pdf"/>
    <hyperlink ref="X231" r:id="rId890" display="https://appropriations.house.gov/sites/democrats.appropriations.house.gov/files/Ukraine%20Supplemental%20Summary%20FY23.pdf"/>
    <hyperlink ref="Y231" r:id="rId891" display="https://crsreports.congress.gov/product/pdf/IF/IF12043"/>
    <hyperlink ref="V232" r:id="rId892" location=":~:text=OCTOBER%204%2C%202022&amp;text=Pursuant%20to%20a%20delegation%20of,U.S.%20Department%20of%20Defense%20inventories." display="https://ua.usembassy.gov/625-million-in-additional-u-s-military-assistance-for-ukraine/#:~:text=OCTOBER%204%2C%202022&amp;text=Pursuant%20to%20a%20delegation%20of,U.S.%20Department%20of%20Defense%20inventories."/>
    <hyperlink ref="W232" r:id="rId893" display="https://appropriations.house.gov/sites/democrats.appropriations.house.gov/files/Summary%20Continuing%20Appropriations%20and%20Ukraine%20Supplemental%20Appropriations%20Act%202023.pdf"/>
    <hyperlink ref="X232" r:id="rId894" display="https://appropriations.house.gov/sites/democrats.appropriations.house.gov/files/Ukraine%20Supplemental%20Summary%20FY23.pdf"/>
    <hyperlink ref="Y232" r:id="rId895" display="https://crsreports.congress.gov/product/pdf/IF/IF12044"/>
    <hyperlink ref="V233" r:id="rId896" display="https://www.defense.gov/News/Releases/Release/Article/3189571/725-million-in-additional-security-assistance-for-ukraine/"/>
    <hyperlink ref="W233" r:id="rId897" display="https://appropriations.house.gov/sites/democrats.appropriations.house.gov/files/Summary%20Continuing%20Appropriations%20and%20Ukraine%20Supplemental%20Appropriations%20Act%202023.pdf"/>
    <hyperlink ref="X233" r:id="rId898" display="https://appropriations.house.gov/sites/democrats.appropriations.house.gov/files/Ukraine%20Supplemental%20Summary%20FY23.pdf"/>
    <hyperlink ref="Y233" r:id="rId899" display="https://crsreports.congress.gov/product/pdf/IF/IF12045"/>
    <hyperlink ref="V234" r:id="rId900" display="https://www.defense.gov/News/Releases/Release/Article/3189571/725-million-in-additional-security-assistance-for-ukraine/"/>
    <hyperlink ref="W234" r:id="rId901" display="https://appropriations.house.gov/sites/democrats.appropriations.house.gov/files/Summary%20Continuing%20Appropriations%20and%20Ukraine%20Supplemental%20Appropriations%20Act%202023.pdf"/>
    <hyperlink ref="X234" r:id="rId902" display="https://appropriations.house.gov/sites/democrats.appropriations.house.gov/files/Ukraine%20Supplemental%20Summary%20FY23.pdf"/>
    <hyperlink ref="Y234" r:id="rId903" display="https://crsreports.congress.gov/product/pdf/IF/IF12046"/>
    <hyperlink ref="V235" r:id="rId904" display="https://www.defense.gov/News/Releases/Release/Article/3189571/725-million-in-additional-security-assistance-for-ukraine/"/>
    <hyperlink ref="W235" r:id="rId905" display="https://appropriations.house.gov/sites/democrats.appropriations.house.gov/files/Summary%20Continuing%20Appropriations%20and%20Ukraine%20Supplemental%20Appropriations%20Act%202023.pdf"/>
    <hyperlink ref="X235" r:id="rId906" display="https://appropriations.house.gov/sites/democrats.appropriations.house.gov/files/Ukraine%20Supplemental%20Summary%20FY23.pdf"/>
    <hyperlink ref="Y235" r:id="rId907" display="https://crsreports.congress.gov/product/pdf/IF/IF12047"/>
    <hyperlink ref="V236" r:id="rId908" display="https://www.defense.gov/News/Releases/Release/Article/3189571/725-million-in-additional-security-assistance-for-ukraine/"/>
    <hyperlink ref="W236" r:id="rId909" display="https://appropriations.house.gov/sites/democrats.appropriations.house.gov/files/Summary%20Continuing%20Appropriations%20and%20Ukraine%20Supplemental%20Appropriations%20Act%202023.pdf"/>
    <hyperlink ref="X236" r:id="rId910" display="https://appropriations.house.gov/sites/democrats.appropriations.house.gov/files/Ukraine%20Supplemental%20Summary%20FY23.pdf"/>
    <hyperlink ref="Y236" r:id="rId911" display="https://crsreports.congress.gov/product/pdf/IF/IF12048"/>
    <hyperlink ref="V237" r:id="rId912" display="https://www.defense.gov/News/Releases/Release/Article/3189571/725-million-in-additional-security-assistance-for-ukraine/"/>
    <hyperlink ref="W237" r:id="rId913" display="https://appropriations.house.gov/sites/democrats.appropriations.house.gov/files/Summary%20Continuing%20Appropriations%20and%20Ukraine%20Supplemental%20Appropriations%20Act%202023.pdf"/>
    <hyperlink ref="X237" r:id="rId914" display="https://appropriations.house.gov/sites/democrats.appropriations.house.gov/files/Ukraine%20Supplemental%20Summary%20FY23.pdf"/>
    <hyperlink ref="Y237" r:id="rId915" display="https://crsreports.congress.gov/product/pdf/IF/IF12049"/>
    <hyperlink ref="V238" r:id="rId916" display="https://www.defense.gov/News/Releases/Release/Article/3189571/725-million-in-additional-security-assistance-for-ukraine/"/>
    <hyperlink ref="W238" r:id="rId917" display="https://appropriations.house.gov/sites/democrats.appropriations.house.gov/files/Summary%20Continuing%20Appropriations%20and%20Ukraine%20Supplemental%20Appropriations%20Act%202023.pdf"/>
    <hyperlink ref="X238" r:id="rId918" display="https://appropriations.house.gov/sites/democrats.appropriations.house.gov/files/Ukraine%20Supplemental%20Summary%20FY23.pdf"/>
    <hyperlink ref="Y238" r:id="rId919" display="https://crsreports.congress.gov/product/pdf/IF/IF12050"/>
    <hyperlink ref="V239" r:id="rId920" display="https://www.defense.gov/News/Releases/Release/Article/3189571/725-million-in-additional-security-assistance-for-ukraine/"/>
    <hyperlink ref="W239" r:id="rId921" display="https://appropriations.house.gov/sites/democrats.appropriations.house.gov/files/Summary%20Continuing%20Appropriations%20and%20Ukraine%20Supplemental%20Appropriations%20Act%202023.pdf"/>
    <hyperlink ref="X239" r:id="rId922" display="https://appropriations.house.gov/sites/democrats.appropriations.house.gov/files/Ukraine%20Supplemental%20Summary%20FY23.pdf"/>
    <hyperlink ref="Y239" r:id="rId923" display="https://crsreports.congress.gov/product/pdf/IF/IF12051"/>
    <hyperlink ref="V240" r:id="rId924" display="https://www.defense.gov/News/Releases/Release/Article/3189571/725-million-in-additional-security-assistance-for-ukraine/"/>
    <hyperlink ref="W240" r:id="rId925" display="https://appropriations.house.gov/sites/democrats.appropriations.house.gov/files/Summary%20Continuing%20Appropriations%20and%20Ukraine%20Supplemental%20Appropriations%20Act%202023.pdf"/>
    <hyperlink ref="X240" r:id="rId926" display="https://appropriations.house.gov/sites/democrats.appropriations.house.gov/files/Ukraine%20Supplemental%20Summary%20FY23.pdf"/>
    <hyperlink ref="Y240" r:id="rId927" display="https://crsreports.congress.gov/product/pdf/IF/IF12052"/>
    <hyperlink ref="V241" r:id="rId928" display="https://www.defense.gov/News/Releases/Release/Article/3189571/725-million-in-additional-security-assistance-for-ukraine/"/>
    <hyperlink ref="W241" r:id="rId929" display="https://appropriations.house.gov/sites/democrats.appropriations.house.gov/files/Summary%20Continuing%20Appropriations%20and%20Ukraine%20Supplemental%20Appropriations%20Act%202023.pdf"/>
    <hyperlink ref="X241" r:id="rId930" display="https://appropriations.house.gov/sites/democrats.appropriations.house.gov/files/Ukraine%20Supplemental%20Summary%20FY23.pdf"/>
    <hyperlink ref="Y241" r:id="rId931" display="https://crsreports.congress.gov/product/pdf/IF/IF12053"/>
    <hyperlink ref="V242" r:id="rId932" display="https://www.defense.gov/News/Releases/Release/Article/3203509/275-million-in-additional-presidential-drawdown-security-assistance-for-ukraine/"/>
    <hyperlink ref="W242" r:id="rId933" display="https://appropriations.house.gov/sites/democrats.appropriations.house.gov/files/Summary%20Continuing%20Appropriations%20and%20Ukraine%20Supplemental%20Appropriations%20Act%202023.pdf"/>
    <hyperlink ref="X242" r:id="rId934" display="https://appropriations.house.gov/sites/democrats.appropriations.house.gov/files/Ukraine%20Supplemental%20Summary%20FY23.pdf"/>
    <hyperlink ref="Y242" r:id="rId935" display="https://crsreports.congress.gov/product/pdf/IF/IF12054"/>
    <hyperlink ref="V243" r:id="rId936" display="https://www.defense.gov/News/Releases/Release/Article/3203509/275-million-in-additional-presidential-drawdown-security-assistance-for-ukraine/"/>
    <hyperlink ref="W243" r:id="rId937" display="https://appropriations.house.gov/sites/democrats.appropriations.house.gov/files/Summary%20Continuing%20Appropriations%20and%20Ukraine%20Supplemental%20Appropriations%20Act%202023.pdf"/>
    <hyperlink ref="X243" r:id="rId938" display="https://appropriations.house.gov/sites/democrats.appropriations.house.gov/files/Ukraine%20Supplemental%20Summary%20FY23.pdf"/>
    <hyperlink ref="Y243" r:id="rId939" display="https://crsreports.congress.gov/product/pdf/IF/IF12055"/>
    <hyperlink ref="V244" r:id="rId940" display="https://www.defense.gov/News/Releases/Release/Article/3203509/275-million-in-additional-presidential-drawdown-security-assistance-for-ukraine/"/>
    <hyperlink ref="W244" r:id="rId941" display="https://appropriations.house.gov/sites/democrats.appropriations.house.gov/files/Summary%20Continuing%20Appropriations%20and%20Ukraine%20Supplemental%20Appropriations%20Act%202023.pdf"/>
    <hyperlink ref="X244" r:id="rId942" display="https://appropriations.house.gov/sites/democrats.appropriations.house.gov/files/Ukraine%20Supplemental%20Summary%20FY23.pdf"/>
    <hyperlink ref="Y244" r:id="rId943" display="https://crsreports.congress.gov/product/pdf/IF/IF12056"/>
    <hyperlink ref="V245" r:id="rId944" display="https://www.defense.gov/News/Releases/Release/Article/3203509/275-million-in-additional-presidential-drawdown-security-assistance-for-ukraine/"/>
    <hyperlink ref="W245" r:id="rId945" display="https://appropriations.house.gov/sites/democrats.appropriations.house.gov/files/Summary%20Continuing%20Appropriations%20and%20Ukraine%20Supplemental%20Appropriations%20Act%202023.pdf"/>
    <hyperlink ref="X245" r:id="rId946" display="https://appropriations.house.gov/sites/democrats.appropriations.house.gov/files/Ukraine%20Supplemental%20Summary%20FY23.pdf"/>
    <hyperlink ref="Y245" r:id="rId947" display="https://crsreports.congress.gov/product/pdf/IF/IF12057"/>
    <hyperlink ref="V246" r:id="rId948" display="https://www.defense.gov/News/Releases/Release/Article/3203509/275-million-in-additional-presidential-drawdown-security-assistance-for-ukraine/"/>
    <hyperlink ref="W246" r:id="rId949" display="https://appropriations.house.gov/sites/democrats.appropriations.house.gov/files/Summary%20Continuing%20Appropriations%20and%20Ukraine%20Supplemental%20Appropriations%20Act%202023.pdf"/>
    <hyperlink ref="X246" r:id="rId950" display="https://appropriations.house.gov/sites/democrats.appropriations.house.gov/files/Ukraine%20Supplemental%20Summary%20FY23.pdf"/>
    <hyperlink ref="Y246" r:id="rId951" display="https://crsreports.congress.gov/product/pdf/IF/IF12058"/>
    <hyperlink ref="V247" r:id="rId952" display="https://www.defense.gov/News/Releases/Release/Article/3203509/275-million-in-additional-presidential-drawdown-security-assistance-for-ukraine/"/>
    <hyperlink ref="W247" r:id="rId953" display="https://appropriations.house.gov/sites/democrats.appropriations.house.gov/files/Summary%20Continuing%20Appropriations%20and%20Ukraine%20Supplemental%20Appropriations%20Act%202023.pdf"/>
    <hyperlink ref="X247" r:id="rId954" display="https://appropriations.house.gov/sites/democrats.appropriations.house.gov/files/Ukraine%20Supplemental%20Summary%20FY23.pdf"/>
    <hyperlink ref="Y247" r:id="rId955" display="https://crsreports.congress.gov/product/pdf/IF/IF12059"/>
    <hyperlink ref="V248" r:id="rId956" display="https://www.defense.gov/News/Releases/Release/Article/3203509/275-million-in-additional-presidential-drawdown-security-assistance-for-ukraine/"/>
    <hyperlink ref="W248" r:id="rId957" display="https://appropriations.house.gov/sites/democrats.appropriations.house.gov/files/Summary%20Continuing%20Appropriations%20and%20Ukraine%20Supplemental%20Appropriations%20Act%202023.pdf"/>
    <hyperlink ref="X248" r:id="rId958" display="https://appropriations.house.gov/sites/democrats.appropriations.house.gov/files/Ukraine%20Supplemental%20Summary%20FY23.pdf"/>
    <hyperlink ref="Y248" r:id="rId959" display="https://crsreports.congress.gov/product/pdf/IF/IF12060"/>
    <hyperlink ref="V249" r:id="rId960" display="https://www.defense.gov/News/Releases/Release/Article/3216287/400-million-in-additional-assistance-for-ukraine/"/>
    <hyperlink ref="W249" r:id="rId961" display="https://appropriations.house.gov/sites/democrats.appropriations.house.gov/files/Summary%20Continuing%20Appropriations%20and%20Ukraine%20Supplemental%20Appropriations%20Act%202023.pdf"/>
    <hyperlink ref="X249" r:id="rId962" display="https://appropriations.house.gov/sites/democrats.appropriations.house.gov/files/Ukraine%20Supplemental%20Summary%20FY23.pdf"/>
    <hyperlink ref="Y249" r:id="rId963" display="https://crsreports.congress.gov/product/pdf/IF/IF12061"/>
    <hyperlink ref="V250" r:id="rId964" display="https://www.defense.gov/News/Releases/Release/Article/3216287/400-million-in-additional-assistance-for-ukraine/"/>
    <hyperlink ref="W250" r:id="rId965" display="https://appropriations.house.gov/sites/democrats.appropriations.house.gov/files/Summary%20Continuing%20Appropriations%20and%20Ukraine%20Supplemental%20Appropriations%20Act%202023.pdf"/>
    <hyperlink ref="X250" r:id="rId966" display="https://appropriations.house.gov/sites/democrats.appropriations.house.gov/files/Ukraine%20Supplemental%20Summary%20FY23.pdf"/>
    <hyperlink ref="Y250" r:id="rId967" display="https://crsreports.congress.gov/product/pdf/IF/IF12062"/>
    <hyperlink ref="AE250" r:id="rId968" display="https://abcnews.go.com/International/us-avenger-important-boost-ukrainian-air-defense-top/story?id=99405568"/>
    <hyperlink ref="V251" r:id="rId969" display="https://www.defense.gov/News/Releases/Release/Article/3216287/400-million-in-additional-assistance-for-ukraine/"/>
    <hyperlink ref="W251" r:id="rId970" display="https://appropriations.house.gov/sites/democrats.appropriations.house.gov/files/Summary%20Continuing%20Appropriations%20and%20Ukraine%20Supplemental%20Appropriations%20Act%202023.pdf"/>
    <hyperlink ref="X251" r:id="rId971" display="https://appropriations.house.gov/sites/democrats.appropriations.house.gov/files/Ukraine%20Supplemental%20Summary%20FY23.pdf"/>
    <hyperlink ref="Y251" r:id="rId972" display="https://crsreports.congress.gov/product/pdf/IF/IF12063"/>
    <hyperlink ref="V252" r:id="rId973" display="https://www.defense.gov/News/Releases/Release/Article/3216287/400-million-in-additional-assistance-for-ukraine/"/>
    <hyperlink ref="W252" r:id="rId974" display="https://appropriations.house.gov/sites/democrats.appropriations.house.gov/files/Summary%20Continuing%20Appropriations%20and%20Ukraine%20Supplemental%20Appropriations%20Act%202023.pdf"/>
    <hyperlink ref="X252" r:id="rId975" display="https://appropriations.house.gov/sites/democrats.appropriations.house.gov/files/Ukraine%20Supplemental%20Summary%20FY23.pdf"/>
    <hyperlink ref="Y252" r:id="rId976" display="https://crsreports.congress.gov/product/pdf/IF/IF12064"/>
    <hyperlink ref="V253" r:id="rId977" display="https://www.defense.gov/News/Releases/Release/Article/3216287/400-million-in-additional-assistance-for-ukraine/"/>
    <hyperlink ref="W253" r:id="rId978" display="https://appropriations.house.gov/sites/democrats.appropriations.house.gov/files/Summary%20Continuing%20Appropriations%20and%20Ukraine%20Supplemental%20Appropriations%20Act%202023.pdf"/>
    <hyperlink ref="X253" r:id="rId979" display="https://appropriations.house.gov/sites/democrats.appropriations.house.gov/files/Ukraine%20Supplemental%20Summary%20FY23.pdf"/>
    <hyperlink ref="Y253" r:id="rId980" display="https://crsreports.congress.gov/product/pdf/IF/IF12065"/>
    <hyperlink ref="V254" r:id="rId981" display="https://www.defense.gov/News/Releases/Release/Article/3216287/400-million-in-additional-assistance-for-ukraine/"/>
    <hyperlink ref="W254" r:id="rId982" display="https://appropriations.house.gov/sites/democrats.appropriations.house.gov/files/Summary%20Continuing%20Appropriations%20and%20Ukraine%20Supplemental%20Appropriations%20Act%202023.pdf"/>
    <hyperlink ref="X254" r:id="rId983" display="https://appropriations.house.gov/sites/democrats.appropriations.house.gov/files/Ukraine%20Supplemental%20Summary%20FY23.pdf"/>
    <hyperlink ref="Y254" r:id="rId984" display="https://crsreports.congress.gov/product/pdf/IF/IF12066"/>
    <hyperlink ref="V255" r:id="rId985" display="https://www.defense.gov/News/Releases/Release/Article/3216287/400-million-in-additional-assistance-for-ukraine/"/>
    <hyperlink ref="W255" r:id="rId986" display="https://appropriations.house.gov/sites/democrats.appropriations.house.gov/files/Summary%20Continuing%20Appropriations%20and%20Ukraine%20Supplemental%20Appropriations%20Act%202023.pdf"/>
    <hyperlink ref="X255" r:id="rId987" display="https://appropriations.house.gov/sites/democrats.appropriations.house.gov/files/Ukraine%20Supplemental%20Summary%20FY23.pdf"/>
    <hyperlink ref="Y255" r:id="rId988" display="https://crsreports.congress.gov/product/pdf/IF/IF12067"/>
    <hyperlink ref="V256" r:id="rId989" display="https://www.defense.gov/News/Releases/Release/Article/3216287/400-million-in-additional-assistance-for-ukraine/"/>
    <hyperlink ref="W256" r:id="rId990" display="https://appropriations.house.gov/sites/democrats.appropriations.house.gov/files/Summary%20Continuing%20Appropriations%20and%20Ukraine%20Supplemental%20Appropriations%20Act%202023.pdf"/>
    <hyperlink ref="X256" r:id="rId991" display="https://appropriations.house.gov/sites/democrats.appropriations.house.gov/files/Ukraine%20Supplemental%20Summary%20FY23.pdf"/>
    <hyperlink ref="Y256" r:id="rId992" display="https://crsreports.congress.gov/product/pdf/IF/IF12068"/>
    <hyperlink ref="V257" r:id="rId993" display="https://www.defense.gov/News/Releases/Release/Article/3216287/400-million-in-additional-assistance-for-ukraine/"/>
    <hyperlink ref="W257" r:id="rId994" display="https://appropriations.house.gov/sites/democrats.appropriations.house.gov/files/Summary%20Continuing%20Appropriations%20and%20Ukraine%20Supplemental%20Appropriations%20Act%202023.pdf"/>
    <hyperlink ref="X257" r:id="rId995" display="https://appropriations.house.gov/sites/democrats.appropriations.house.gov/files/Ukraine%20Supplemental%20Summary%20FY23.pdf"/>
    <hyperlink ref="Y257" r:id="rId996" display="https://crsreports.congress.gov/product/pdf/IF/IF12069"/>
    <hyperlink ref="V258" r:id="rId997" display="https://www.defense.gov/News/Releases/Release/Article/3216287/400-million-in-additional-assistance-for-ukraine/"/>
    <hyperlink ref="W258" r:id="rId998" display="https://appropriations.house.gov/sites/democrats.appropriations.house.gov/files/Summary%20Continuing%20Appropriations%20and%20Ukraine%20Supplemental%20Appropriations%20Act%202023.pdf"/>
    <hyperlink ref="X258" r:id="rId999" display="https://appropriations.house.gov/sites/democrats.appropriations.house.gov/files/Ukraine%20Supplemental%20Summary%20FY23.pdf"/>
    <hyperlink ref="Y258" r:id="rId1000" display="https://crsreports.congress.gov/product/pdf/IF/IF12070"/>
    <hyperlink ref="V259" r:id="rId1001" display="https://www.defense.gov/News/Releases/Release/Article/3216287/400-million-in-additional-assistance-for-ukraine/"/>
    <hyperlink ref="W259" r:id="rId1002" display="https://appropriations.house.gov/sites/democrats.appropriations.house.gov/files/Summary%20Continuing%20Appropriations%20and%20Ukraine%20Supplemental%20Appropriations%20Act%202023.pdf"/>
    <hyperlink ref="X259" r:id="rId1003" display="https://appropriations.house.gov/sites/democrats.appropriations.house.gov/files/Ukraine%20Supplemental%20Summary%20FY23.pdf"/>
    <hyperlink ref="Y259" r:id="rId1004" display="https://crsreports.congress.gov/product/pdf/IF/IF12071"/>
    <hyperlink ref="V260" r:id="rId1005" display="https://www.defense.gov/News/Releases/Release/Article/3216287/400-million-in-additional-assistance-for-ukraine/"/>
    <hyperlink ref="W260" r:id="rId1006" display="https://appropriations.house.gov/sites/democrats.appropriations.house.gov/files/Summary%20Continuing%20Appropriations%20and%20Ukraine%20Supplemental%20Appropriations%20Act%202023.pdf"/>
    <hyperlink ref="X260" r:id="rId1007" display="https://appropriations.house.gov/sites/democrats.appropriations.house.gov/files/Ukraine%20Supplemental%20Summary%20FY23.pdf"/>
    <hyperlink ref="Y260" r:id="rId1008" display="https://crsreports.congress.gov/product/pdf/IF/IF12072"/>
    <hyperlink ref="V261" r:id="rId1009" display="https://www.defense.gov/News/Releases/Release/Article/3216287/400-million-in-additional-assistance-for-ukraine/"/>
    <hyperlink ref="W261" r:id="rId1010" display="https://appropriations.house.gov/sites/democrats.appropriations.house.gov/files/Summary%20Continuing%20Appropriations%20and%20Ukraine%20Supplemental%20Appropriations%20Act%202023.pdf"/>
    <hyperlink ref="X261" r:id="rId1011" display="https://appropriations.house.gov/sites/democrats.appropriations.house.gov/files/Ukraine%20Supplemental%20Summary%20FY23.pdf"/>
    <hyperlink ref="Y261" r:id="rId1012" display="https://www.irozhlas.cz/zpravy-svet/usa-nizozemsko-ukrajina-tanky-t-72b_2211041839_nov"/>
    <hyperlink ref="V262" r:id="rId1013" display="https://www.defense.gov/News/Releases/Release/Article/3216287/400-million-in-additional-assistance-for-ukraine/"/>
    <hyperlink ref="W262" r:id="rId1014" display="https://appropriations.house.gov/sites/democrats.appropriations.house.gov/files/Summary%20Continuing%20Appropriations%20and%20Ukraine%20Supplemental%20Appropriations%20Act%202023.pdf"/>
    <hyperlink ref="X262" r:id="rId1015" display="https://appropriations.house.gov/sites/democrats.appropriations.house.gov/files/Ukraine%20Supplemental%20Summary%20FY23.pdf"/>
    <hyperlink ref="Y262" r:id="rId1016" display="https://crsreports.congress.gov/product/pdf/IF/IF12073"/>
    <hyperlink ref="V263" r:id="rId1017" display="https://www.defense.gov/News/Releases/Release/Article/3227217/400-million-in-additional-assistance-for-ukraine/"/>
    <hyperlink ref="W263" r:id="rId1018" display="https://appropriations.house.gov/sites/democrats.appropriations.house.gov/files/Summary%20Continuing%20Appropriations%20and%20Ukraine%20Supplemental%20Appropriations%20Act%202023.pdf"/>
    <hyperlink ref="X263" r:id="rId1019" display="https://appropriations.house.gov/sites/democrats.appropriations.house.gov/files/Ukraine%20Supplemental%20Summary%20FY23.pdf"/>
    <hyperlink ref="Y263" r:id="rId1020" display="https://crsreports.congress.gov/product/pdf/IF/IF12074"/>
    <hyperlink ref="V264" r:id="rId1021" display="https://www.defense.gov/News/Releases/Release/Article/3227217/400-million-in-additional-assistance-for-ukraine/"/>
    <hyperlink ref="W264" r:id="rId1022" display="https://appropriations.house.gov/sites/democrats.appropriations.house.gov/files/Summary%20Continuing%20Appropriations%20and%20Ukraine%20Supplemental%20Appropriations%20Act%202023.pdf"/>
    <hyperlink ref="X264" r:id="rId1023" display="https://appropriations.house.gov/sites/democrats.appropriations.house.gov/files/Ukraine%20Supplemental%20Summary%20FY23.pdf"/>
    <hyperlink ref="Y264" r:id="rId1024" display="https://crsreports.congress.gov/product/pdf/IF/IF12075"/>
    <hyperlink ref="V265" r:id="rId1025" display="https://www.defense.gov/News/Releases/Release/Article/3227217/400-million-in-additional-assistance-for-ukraine/"/>
    <hyperlink ref="W265" r:id="rId1026" display="https://appropriations.house.gov/sites/democrats.appropriations.house.gov/files/Summary%20Continuing%20Appropriations%20and%20Ukraine%20Supplemental%20Appropriations%20Act%202023.pdf"/>
    <hyperlink ref="X265" r:id="rId1027" display="https://appropriations.house.gov/sites/democrats.appropriations.house.gov/files/Ukraine%20Supplemental%20Summary%20FY23.pdf"/>
    <hyperlink ref="Y265" r:id="rId1028" display="https://crsreports.congress.gov/product/pdf/IF/IF12076"/>
    <hyperlink ref="V266" r:id="rId1029" display="https://www.defense.gov/News/Releases/Release/Article/3227217/400-million-in-additional-assistance-for-ukraine/"/>
    <hyperlink ref="W266" r:id="rId1030" display="https://appropriations.house.gov/sites/democrats.appropriations.house.gov/files/Summary%20Continuing%20Appropriations%20and%20Ukraine%20Supplemental%20Appropriations%20Act%202023.pdf"/>
    <hyperlink ref="X266" r:id="rId1031" display="https://appropriations.house.gov/sites/democrats.appropriations.house.gov/files/Ukraine%20Supplemental%20Summary%20FY23.pdf"/>
    <hyperlink ref="Y266" r:id="rId1032" display="https://crsreports.congress.gov/product/pdf/IF/IF12077"/>
    <hyperlink ref="V267" r:id="rId1033" display="https://www.defense.gov/News/Releases/Release/Article/3227217/400-million-in-additional-assistance-for-ukraine/"/>
    <hyperlink ref="W267" r:id="rId1034" display="https://appropriations.house.gov/sites/democrats.appropriations.house.gov/files/Summary%20Continuing%20Appropriations%20and%20Ukraine%20Supplemental%20Appropriations%20Act%202023.pdf"/>
    <hyperlink ref="X267" r:id="rId1035" display="https://appropriations.house.gov/sites/democrats.appropriations.house.gov/files/Ukraine%20Supplemental%20Summary%20FY23.pdf"/>
    <hyperlink ref="Y267" r:id="rId1036" display="https://crsreports.congress.gov/product/pdf/IF/IF12078"/>
    <hyperlink ref="V268" r:id="rId1037" display="https://www.defense.gov/News/Releases/Release/Article/3227217/400-million-in-additional-assistance-for-ukraine/"/>
    <hyperlink ref="W268" r:id="rId1038" display="https://appropriations.house.gov/sites/democrats.appropriations.house.gov/files/Summary%20Continuing%20Appropriations%20and%20Ukraine%20Supplemental%20Appropriations%20Act%202023.pdf"/>
    <hyperlink ref="X268" r:id="rId1039" display="https://appropriations.house.gov/sites/democrats.appropriations.house.gov/files/Ukraine%20Supplemental%20Summary%20FY23.pdf"/>
    <hyperlink ref="Y268" r:id="rId1040" display="https://crsreports.congress.gov/product/pdf/IF/IF12079"/>
    <hyperlink ref="V269" r:id="rId1041" display="https://www.defense.gov/News/Releases/Release/Article/3227217/400-million-in-additional-assistance-for-ukraine/"/>
    <hyperlink ref="W269" r:id="rId1042" display="https://appropriations.house.gov/sites/democrats.appropriations.house.gov/files/Summary%20Continuing%20Appropriations%20and%20Ukraine%20Supplemental%20Appropriations%20Act%202023.pdf"/>
    <hyperlink ref="X269" r:id="rId1043" display="https://appropriations.house.gov/sites/democrats.appropriations.house.gov/files/Ukraine%20Supplemental%20Summary%20FY23.pdf"/>
    <hyperlink ref="Y269" r:id="rId1044" display="https://crsreports.congress.gov/product/pdf/IF/IF12080"/>
    <hyperlink ref="V270" r:id="rId1045" display="https://www.defense.gov/News/Releases/Release/Article/3227217/400-million-in-additional-assistance-for-ukraine/"/>
    <hyperlink ref="W270" r:id="rId1046" display="https://appropriations.house.gov/sites/democrats.appropriations.house.gov/files/Summary%20Continuing%20Appropriations%20and%20Ukraine%20Supplemental%20Appropriations%20Act%202023.pdf"/>
    <hyperlink ref="X270" r:id="rId1047" display="https://appropriations.house.gov/sites/democrats.appropriations.house.gov/files/Ukraine%20Supplemental%20Summary%20FY23.pdf"/>
    <hyperlink ref="Y270" r:id="rId1048" display="https://crsreports.congress.gov/product/pdf/IF/IF12081"/>
    <hyperlink ref="V271" r:id="rId1049" display="https://www.defense.gov/News/Releases/Release/Article/3227217/400-million-in-additional-assistance-for-ukraine/"/>
    <hyperlink ref="W271" r:id="rId1050" display="https://appropriations.house.gov/sites/democrats.appropriations.house.gov/files/Summary%20Continuing%20Appropriations%20and%20Ukraine%20Supplemental%20Appropriations%20Act%202023.pdf"/>
    <hyperlink ref="X271" r:id="rId1051" display="https://appropriations.house.gov/sites/democrats.appropriations.house.gov/files/Ukraine%20Supplemental%20Summary%20FY23.pdf"/>
    <hyperlink ref="Y271" r:id="rId1052" display="https://crsreports.congress.gov/product/pdf/IF/IF12082"/>
    <hyperlink ref="V272" r:id="rId1053" display="https://www.defense.gov/News/Releases/Release/Article/3227217/400-million-in-additional-assistance-for-ukraine/"/>
    <hyperlink ref="W272" r:id="rId1054" display="https://appropriations.house.gov/sites/democrats.appropriations.house.gov/files/Summary%20Continuing%20Appropriations%20and%20Ukraine%20Supplemental%20Appropriations%20Act%202023.pdf"/>
    <hyperlink ref="X272" r:id="rId1055" display="https://appropriations.house.gov/sites/democrats.appropriations.house.gov/files/Ukraine%20Supplemental%20Summary%20FY23.pdf"/>
    <hyperlink ref="Y272" r:id="rId1056" display="https://crsreports.congress.gov/product/pdf/IF/IF12083"/>
    <hyperlink ref="V273" r:id="rId1057" display="https://www.defense.gov/News/Releases/Release/Article/3227217/400-million-in-additional-assistance-for-ukraine/"/>
    <hyperlink ref="W273" r:id="rId1058" display="https://appropriations.house.gov/sites/democrats.appropriations.house.gov/files/Summary%20Continuing%20Appropriations%20and%20Ukraine%20Supplemental%20Appropriations%20Act%202023.pdf"/>
    <hyperlink ref="X273" r:id="rId1059" display="https://appropriations.house.gov/sites/democrats.appropriations.house.gov/files/Ukraine%20Supplemental%20Summary%20FY23.pdf"/>
    <hyperlink ref="Y273" r:id="rId1060" display="https://crsreports.congress.gov/product/pdf/IF/IF12084"/>
    <hyperlink ref="V274" r:id="rId1061" display="https://www.reuters.com/world/biden-authorizes-new-275-mln-military-aid-ukraine-white-house-2022-12-09/"/>
    <hyperlink ref="W274" r:id="rId1062" display="https://appropriations.house.gov/sites/democrats.appropriations.house.gov/files/Summary%20Continuing%20Appropriations%20and%20Ukraine%20Supplemental%20Appropriations%20Act%202023.pdf"/>
    <hyperlink ref="X274" r:id="rId1063" display="https://appropriations.house.gov/sites/democrats.appropriations.house.gov/files/Ukraine%20Supplemental%20Summary%20FY23.pdf"/>
    <hyperlink ref="Y274" r:id="rId1064" display="https://crsreports.congress.gov/product/pdf/IF/IF12085"/>
    <hyperlink ref="V275" r:id="rId1065" display="https://www.reuters.com/world/biden-authorizes-new-275-mln-military-aid-ukraine-white-house-2022-12-09/"/>
    <hyperlink ref="W275" r:id="rId1066" display="https://appropriations.house.gov/sites/democrats.appropriations.house.gov/files/Summary%20Continuing%20Appropriations%20and%20Ukraine%20Supplemental%20Appropriations%20Act%202023.pdf"/>
    <hyperlink ref="X275" r:id="rId1067" display="https://appropriations.house.gov/sites/democrats.appropriations.house.gov/files/Ukraine%20Supplemental%20Summary%20FY23.pdf"/>
    <hyperlink ref="Y275" r:id="rId1068" display="https://crsreports.congress.gov/product/pdf/IF/IF12086"/>
    <hyperlink ref="V276" r:id="rId1069" display="https://www.reuters.com/world/biden-authorizes-new-275-mln-military-aid-ukraine-white-house-2022-12-09/"/>
    <hyperlink ref="W276" r:id="rId1070" display="https://appropriations.house.gov/sites/democrats.appropriations.house.gov/files/Summary%20Continuing%20Appropriations%20and%20Ukraine%20Supplemental%20Appropriations%20Act%202023.pdf"/>
    <hyperlink ref="X276" r:id="rId1071" display="https://appropriations.house.gov/sites/democrats.appropriations.house.gov/files/Ukraine%20Supplemental%20Summary%20FY23.pdf"/>
    <hyperlink ref="Y276" r:id="rId1072" display="https://crsreports.congress.gov/product/pdf/IF/IF12087"/>
    <hyperlink ref="V277" r:id="rId1073" display="https://www.reuters.com/world/biden-authorizes-new-275-mln-military-aid-ukraine-white-house-2022-12-09/"/>
    <hyperlink ref="W277" r:id="rId1074" display="https://appropriations.house.gov/sites/democrats.appropriations.house.gov/files/Summary%20Continuing%20Appropriations%20and%20Ukraine%20Supplemental%20Appropriations%20Act%202023.pdf"/>
    <hyperlink ref="X277" r:id="rId1075" display="https://appropriations.house.gov/sites/democrats.appropriations.house.gov/files/Ukraine%20Supplemental%20Summary%20FY23.pdf"/>
    <hyperlink ref="Y277" r:id="rId1076" display="https://crsreports.congress.gov/product/pdf/IF/IF12088"/>
    <hyperlink ref="V278" r:id="rId1077"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278" r:id="rId1078" display="https://appropriations.house.gov/sites/democrats.appropriations.house.gov/files/Summary%20Continuing%20Appropriations%20and%20Ukraine%20Supplemental%20Appropriations%20Act%202023.pdf"/>
    <hyperlink ref="X278" r:id="rId1079" display="https://appropriations.house.gov/sites/democrats.appropriations.house.gov/files/Ukraine%20Supplemental%20Summary%20FY23.pdf"/>
    <hyperlink ref="Y278" r:id="rId1080" display="https://crsreports.congress.gov/product/pdf/IF/IF12089"/>
    <hyperlink ref="AE278" r:id="rId1081" display="https://edition.cnn.com/2023/05/16/politics/patriot-missile-damage-ukraine/index.html"/>
    <hyperlink ref="V279" r:id="rId1082"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279" r:id="rId1083" display="https://appropriations.house.gov/sites/democrats.appropriations.house.gov/files/Summary%20Continuing%20Appropriations%20and%20Ukraine%20Supplemental%20Appropriations%20Act%202023.pdf"/>
    <hyperlink ref="X279" r:id="rId1084" display="https://appropriations.house.gov/sites/democrats.appropriations.house.gov/files/Ukraine%20Supplemental%20Summary%20FY23.pdf"/>
    <hyperlink ref="Y279" r:id="rId1085" display="https://crsreports.congress.gov/product/pdf/IF/IF12090"/>
    <hyperlink ref="V280" r:id="rId1086"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280" r:id="rId1087" display="https://appropriations.house.gov/sites/democrats.appropriations.house.gov/files/Summary%20Continuing%20Appropriations%20and%20Ukraine%20Supplemental%20Appropriations%20Act%202023.pdf"/>
    <hyperlink ref="X280" r:id="rId1088" display="https://appropriations.house.gov/sites/democrats.appropriations.house.gov/files/Ukraine%20Supplemental%20Summary%20FY23.pdf"/>
    <hyperlink ref="Y280" r:id="rId1089" display="https://crsreports.congress.gov/product/pdf/IF/IF12091"/>
    <hyperlink ref="V281" r:id="rId1090"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281" r:id="rId1091" display="https://appropriations.house.gov/sites/democrats.appropriations.house.gov/files/Summary%20Continuing%20Appropriations%20and%20Ukraine%20Supplemental%20Appropriations%20Act%202023.pdf"/>
    <hyperlink ref="X281" r:id="rId1092" display="https://appropriations.house.gov/sites/democrats.appropriations.house.gov/files/Ukraine%20Supplemental%20Summary%20FY23.pdf"/>
    <hyperlink ref="Y281" r:id="rId1093" display="https://crsreports.congress.gov/product/pdf/IF/IF12092"/>
    <hyperlink ref="V282" r:id="rId1094"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282" r:id="rId1095" display="https://appropriations.house.gov/sites/democrats.appropriations.house.gov/files/Summary%20Continuing%20Appropriations%20and%20Ukraine%20Supplemental%20Appropriations%20Act%202023.pdf"/>
    <hyperlink ref="X282" r:id="rId1096" display="https://appropriations.house.gov/sites/democrats.appropriations.house.gov/files/Ukraine%20Supplemental%20Summary%20FY23.pdf"/>
    <hyperlink ref="Y282" r:id="rId1097" display="https://crsreports.congress.gov/product/pdf/IF/IF12093"/>
    <hyperlink ref="V283" r:id="rId1098"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283" r:id="rId1099" display="https://appropriations.house.gov/sites/democrats.appropriations.house.gov/files/Summary%20Continuing%20Appropriations%20and%20Ukraine%20Supplemental%20Appropriations%20Act%202023.pdf"/>
    <hyperlink ref="X283" r:id="rId1100" display="https://appropriations.house.gov/sites/democrats.appropriations.house.gov/files/Ukraine%20Supplemental%20Summary%20FY23.pdf"/>
    <hyperlink ref="Y283" r:id="rId1101" display="https://crsreports.congress.gov/product/pdf/IF/IF12094"/>
    <hyperlink ref="V284" r:id="rId1102"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284" r:id="rId1103" display="https://appropriations.house.gov/sites/democrats.appropriations.house.gov/files/Summary%20Continuing%20Appropriations%20and%20Ukraine%20Supplemental%20Appropriations%20Act%202023.pdf"/>
    <hyperlink ref="X284" r:id="rId1104" display="https://appropriations.house.gov/sites/democrats.appropriations.house.gov/files/Ukraine%20Supplemental%20Summary%20FY23.pdf"/>
    <hyperlink ref="Y284" r:id="rId1105" display="https://crsreports.congress.gov/product/pdf/IF/IF12095"/>
    <hyperlink ref="V285" r:id="rId1106"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285" r:id="rId1107" display="https://appropriations.house.gov/sites/democrats.appropriations.house.gov/files/Summary%20Continuing%20Appropriations%20and%20Ukraine%20Supplemental%20Appropriations%20Act%202023.pdf"/>
    <hyperlink ref="X285" r:id="rId1108" display="https://appropriations.house.gov/sites/democrats.appropriations.house.gov/files/Ukraine%20Supplemental%20Summary%20FY23.pdf"/>
    <hyperlink ref="Y285" r:id="rId1109" display="https://crsreports.congress.gov/product/pdf/IF/IF12096"/>
    <hyperlink ref="V286" r:id="rId1110"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286" r:id="rId1111" display="https://appropriations.house.gov/sites/democrats.appropriations.house.gov/files/Summary%20Continuing%20Appropriations%20and%20Ukraine%20Supplemental%20Appropriations%20Act%202023.pdf"/>
    <hyperlink ref="X286" r:id="rId1112" display="https://appropriations.house.gov/sites/democrats.appropriations.house.gov/files/Ukraine%20Supplemental%20Summary%20FY23.pdf"/>
    <hyperlink ref="Y286" r:id="rId1113" display="https://crsreports.congress.gov/product/pdf/IF/IF12097"/>
    <hyperlink ref="V287" r:id="rId1114"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287" r:id="rId1115" display="https://appropriations.house.gov/sites/democrats.appropriations.house.gov/files/Summary%20Continuing%20Appropriations%20and%20Ukraine%20Supplemental%20Appropriations%20Act%202023.pdf"/>
    <hyperlink ref="X287" r:id="rId1116" display="https://appropriations.house.gov/sites/democrats.appropriations.house.gov/files/Ukraine%20Supplemental%20Summary%20FY23.pdf"/>
    <hyperlink ref="Y287" r:id="rId1117" display="https://crsreports.congress.gov/product/pdf/IF/IF12098"/>
    <hyperlink ref="V288" r:id="rId1118"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288" r:id="rId1119" display="https://appropriations.house.gov/sites/democrats.appropriations.house.gov/files/Summary%20Continuing%20Appropriations%20and%20Ukraine%20Supplemental%20Appropriations%20Act%202023.pdf"/>
    <hyperlink ref="X288" r:id="rId1120" display="https://appropriations.house.gov/sites/democrats.appropriations.house.gov/files/Ukraine%20Supplemental%20Summary%20FY23.pdf"/>
    <hyperlink ref="Y288" r:id="rId1121" display="https://crsreports.congress.gov/product/pdf/IF/IF12099"/>
    <hyperlink ref="V289" r:id="rId1122"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289" r:id="rId1123" display="https://appropriations.house.gov/sites/democrats.appropriations.house.gov/files/Summary%20Continuing%20Appropriations%20and%20Ukraine%20Supplemental%20Appropriations%20Act%202023.pdf"/>
    <hyperlink ref="X289" r:id="rId1124" display="https://appropriations.house.gov/sites/democrats.appropriations.house.gov/files/Ukraine%20Supplemental%20Summary%20FY23.pdf"/>
    <hyperlink ref="Y289" r:id="rId1125" display="https://crsreports.congress.gov/product/pdf/IF/IF12100"/>
    <hyperlink ref="V290" r:id="rId1126"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290" r:id="rId1127" display="https://appropriations.house.gov/sites/democrats.appropriations.house.gov/files/Summary%20Continuing%20Appropriations%20and%20Ukraine%20Supplemental%20Appropriations%20Act%202023.pdf"/>
    <hyperlink ref="X290" r:id="rId1128" display="https://appropriations.house.gov/sites/democrats.appropriations.house.gov/files/Ukraine%20Supplemental%20Summary%20FY23.pdf"/>
    <hyperlink ref="Y290" r:id="rId1129" display="https://crsreports.congress.gov/product/pdf/IF/IF12101"/>
    <hyperlink ref="V291" r:id="rId1130"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291" r:id="rId1131" display="https://appropriations.house.gov/sites/democrats.appropriations.house.gov/files/Summary%20Continuing%20Appropriations%20and%20Ukraine%20Supplemental%20Appropriations%20Act%202023.pdf"/>
    <hyperlink ref="X291" r:id="rId1132" display="https://appropriations.house.gov/sites/democrats.appropriations.house.gov/files/Ukraine%20Supplemental%20Summary%20FY23.pdf"/>
    <hyperlink ref="Y291" r:id="rId1133" display="https://crsreports.congress.gov/product/pdf/IF/IF12102"/>
    <hyperlink ref="V292" r:id="rId1134"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292" r:id="rId1135" display="https://appropriations.house.gov/sites/democrats.appropriations.house.gov/files/Summary%20Continuing%20Appropriations%20and%20Ukraine%20Supplemental%20Appropriations%20Act%202023.pdf"/>
    <hyperlink ref="X292" r:id="rId1136" display="https://appropriations.house.gov/sites/democrats.appropriations.house.gov/files/Ukraine%20Supplemental%20Summary%20FY23.pdf"/>
    <hyperlink ref="Y292" r:id="rId1137" display="https://crsreports.congress.gov/product/pdf/IF/IF12103"/>
    <hyperlink ref="V293" r:id="rId1138"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293" r:id="rId1139" display="https://appropriations.house.gov/sites/democrats.appropriations.house.gov/files/Summary%20Continuing%20Appropriations%20and%20Ukraine%20Supplemental%20Appropriations%20Act%202023.pdf"/>
    <hyperlink ref="X293" r:id="rId1140" display="https://appropriations.house.gov/sites/democrats.appropriations.house.gov/files/Ukraine%20Supplemental%20Summary%20FY23.pdf"/>
    <hyperlink ref="Y293" r:id="rId1141" display="https://crsreports.congress.gov/product/pdf/IF/IF12104"/>
    <hyperlink ref="V294" r:id="rId1142"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294" r:id="rId1143" display="https://appropriations.house.gov/sites/democrats.appropriations.house.gov/files/Summary%20Continuing%20Appropriations%20and%20Ukraine%20Supplemental%20Appropriations%20Act%202023.pdf"/>
    <hyperlink ref="X294" r:id="rId1144" display="https://appropriations.house.gov/sites/democrats.appropriations.house.gov/files/Ukraine%20Supplemental%20Summary%20FY23.pdf"/>
    <hyperlink ref="Y294" r:id="rId1145" display="https://crsreports.congress.gov/product/pdf/IF/IF12105"/>
    <hyperlink ref="V295" r:id="rId1146"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295" r:id="rId1147" display="https://appropriations.house.gov/sites/democrats.appropriations.house.gov/files/Summary%20Continuing%20Appropriations%20and%20Ukraine%20Supplemental%20Appropriations%20Act%202023.pdf"/>
    <hyperlink ref="X295" r:id="rId1148" display="https://appropriations.house.gov/sites/democrats.appropriations.house.gov/files/Ukraine%20Supplemental%20Summary%20FY23.pdf"/>
    <hyperlink ref="Y295" r:id="rId1149" display="https://crsreports.congress.gov/product/pdf/IF/IF12106"/>
    <hyperlink ref="V296" r:id="rId1150" display="https://appropriations.house.gov/sites/democrats.appropriations.house.gov/files/Summary%20Continuing%20Appropriations%20and%20Ukraine%20Supplemental%20Appropriations%20Act%202023.pdf"/>
    <hyperlink ref="W296" r:id="rId1151" display="https://appropriations.house.gov/sites/democrats.appropriations.house.gov/files/Ukraine%20Supplemental%20Summary%20FY23.pdf"/>
    <hyperlink ref="X296" r:id="rId1152" display="https://crsreports.congress.gov/product/pdf/IF/IF12040"/>
    <hyperlink ref="V297" r:id="rId1153" display="https://www.defense.gov/News/Releases/Release/Article/3261263/more-than-3-billion-in-additional-security-assistance-for-ukraine/"/>
    <hyperlink ref="W297" r:id="rId1154" display="https://appropriations.house.gov/sites/democrats.appropriations.house.gov/files/Summary%20Continuing%20Appropriations%20and%20Ukraine%20Supplemental%20Appropriations%20Act%202023.pdf"/>
    <hyperlink ref="X297" r:id="rId1155" display="https://appropriations.house.gov/sites/democrats.appropriations.house.gov/files/Ukraine%20Supplemental%20Summary%20FY23.pdf"/>
    <hyperlink ref="Y297" r:id="rId1156" display="https://crsreports.congress.gov/product/pdf/IF/IF12040"/>
    <hyperlink ref="V298" r:id="rId1157" display="https://www.defense.gov/News/Releases/Release/Article/3261263/more-than-3-billion-in-additional-security-assistance-for-ukraine/"/>
    <hyperlink ref="W298" r:id="rId1158" display="https://appropriations.house.gov/sites/democrats.appropriations.house.gov/files/Summary%20Continuing%20Appropriations%20and%20Ukraine%20Supplemental%20Appropriations%20Act%202023.pdf"/>
    <hyperlink ref="X298" r:id="rId1159" display="https://appropriations.house.gov/sites/democrats.appropriations.house.gov/files/Ukraine%20Supplemental%20Summary%20FY23.pdf"/>
    <hyperlink ref="Y298" r:id="rId1160" display="https://crsreports.congress.gov/product/pdf/IF/IF12041"/>
    <hyperlink ref="V299" r:id="rId1161" display="https://www.defense.gov/News/Releases/Release/Article/3261263/more-than-3-billion-in-additional-security-assistance-for-ukraine/"/>
    <hyperlink ref="W299" r:id="rId1162" display="https://appropriations.house.gov/sites/democrats.appropriations.house.gov/files/Summary%20Continuing%20Appropriations%20and%20Ukraine%20Supplemental%20Appropriations%20Act%202023.pdf"/>
    <hyperlink ref="X299" r:id="rId1163" display="https://appropriations.house.gov/sites/democrats.appropriations.house.gov/files/Ukraine%20Supplemental%20Summary%20FY23.pdf"/>
    <hyperlink ref="Y299" r:id="rId1164" display="https://crsreports.congress.gov/product/pdf/IF/IF12042"/>
    <hyperlink ref="V300" r:id="rId1165" display="https://www.defense.gov/News/Releases/Release/Article/3261263/more-than-3-billion-in-additional-security-assistance-for-ukraine/"/>
    <hyperlink ref="W300" r:id="rId1166" display="https://appropriations.house.gov/sites/democrats.appropriations.house.gov/files/Summary%20Continuing%20Appropriations%20and%20Ukraine%20Supplemental%20Appropriations%20Act%202023.pdf"/>
    <hyperlink ref="X300" r:id="rId1167" display="https://appropriations.house.gov/sites/democrats.appropriations.house.gov/files/Ukraine%20Supplemental%20Summary%20FY23.pdf"/>
    <hyperlink ref="Y300" r:id="rId1168" display="https://crsreports.congress.gov/product/pdf/IF/IF12043"/>
    <hyperlink ref="V301" r:id="rId1169" display="https://www.defense.gov/News/Releases/Release/Article/3261263/more-than-3-billion-in-additional-security-assistance-for-ukraine/"/>
    <hyperlink ref="W301" r:id="rId1170" display="https://appropriations.house.gov/sites/democrats.appropriations.house.gov/files/Summary%20Continuing%20Appropriations%20and%20Ukraine%20Supplemental%20Appropriations%20Act%202023.pdf"/>
    <hyperlink ref="X301" r:id="rId1171" display="https://appropriations.house.gov/sites/democrats.appropriations.house.gov/files/Ukraine%20Supplemental%20Summary%20FY23.pdf"/>
    <hyperlink ref="Y301" r:id="rId1172" display="https://crsreports.congress.gov/product/pdf/IF/IF12044"/>
    <hyperlink ref="V302" r:id="rId1173" display="https://www.defense.gov/News/Releases/Release/Article/3261263/more-than-3-billion-in-additional-security-assistance-for-ukraine/"/>
    <hyperlink ref="W302" r:id="rId1174" display="https://appropriations.house.gov/sites/democrats.appropriations.house.gov/files/Summary%20Continuing%20Appropriations%20and%20Ukraine%20Supplemental%20Appropriations%20Act%202023.pdf"/>
    <hyperlink ref="X302" r:id="rId1175" display="https://appropriations.house.gov/sites/democrats.appropriations.house.gov/files/Ukraine%20Supplemental%20Summary%20FY23.pdf"/>
    <hyperlink ref="Y302" r:id="rId1176" display="https://crsreports.congress.gov/product/pdf/IF/IF12045"/>
    <hyperlink ref="V303" r:id="rId1177" display="https://www.defense.gov/News/Releases/Release/Article/3261263/more-than-3-billion-in-additional-security-assistance-for-ukraine/"/>
    <hyperlink ref="W303" r:id="rId1178" display="https://appropriations.house.gov/sites/democrats.appropriations.house.gov/files/Summary%20Continuing%20Appropriations%20and%20Ukraine%20Supplemental%20Appropriations%20Act%202023.pdf"/>
    <hyperlink ref="X303" r:id="rId1179" display="https://appropriations.house.gov/sites/democrats.appropriations.house.gov/files/Ukraine%20Supplemental%20Summary%20FY23.pdf"/>
    <hyperlink ref="Y303" r:id="rId1180" display="https://crsreports.congress.gov/product/pdf/IF/IF12046"/>
    <hyperlink ref="V304" r:id="rId1181" display="https://www.defense.gov/News/Releases/Release/Article/3261263/more-than-3-billion-in-additional-security-assistance-for-ukraine/"/>
    <hyperlink ref="W304" r:id="rId1182" display="https://appropriations.house.gov/sites/democrats.appropriations.house.gov/files/Summary%20Continuing%20Appropriations%20and%20Ukraine%20Supplemental%20Appropriations%20Act%202023.pdf"/>
    <hyperlink ref="X304" r:id="rId1183" display="https://appropriations.house.gov/sites/democrats.appropriations.house.gov/files/Ukraine%20Supplemental%20Summary%20FY23.pdf"/>
    <hyperlink ref="Y304" r:id="rId1184" display="https://crsreports.congress.gov/product/pdf/IF/IF12047"/>
    <hyperlink ref="AE304" r:id="rId1185" display="https://defence-blog.com/paladin-self-propelled-howitzers-arrive-in-ukraine/"/>
    <hyperlink ref="V305" r:id="rId1186" display="https://www.defense.gov/News/Releases/Release/Article/3261263/more-than-3-billion-in-additional-security-assistance-for-ukraine/"/>
    <hyperlink ref="W305" r:id="rId1187" display="https://appropriations.house.gov/sites/democrats.appropriations.house.gov/files/Summary%20Continuing%20Appropriations%20and%20Ukraine%20Supplemental%20Appropriations%20Act%202023.pdf"/>
    <hyperlink ref="X305" r:id="rId1188" display="https://appropriations.house.gov/sites/democrats.appropriations.house.gov/files/Ukraine%20Supplemental%20Summary%20FY23.pdf"/>
    <hyperlink ref="Y305" r:id="rId1189" display="https://crsreports.congress.gov/product/pdf/IF/IF12048"/>
    <hyperlink ref="V306" r:id="rId1190" display="https://www.defense.gov/News/Releases/Release/Article/3261263/more-than-3-billion-in-additional-security-assistance-for-ukraine/"/>
    <hyperlink ref="W306" r:id="rId1191" display="https://appropriations.house.gov/sites/democrats.appropriations.house.gov/files/Summary%20Continuing%20Appropriations%20and%20Ukraine%20Supplemental%20Appropriations%20Act%202023.pdf"/>
    <hyperlink ref="X306" r:id="rId1192" display="https://appropriations.house.gov/sites/democrats.appropriations.house.gov/files/Ukraine%20Supplemental%20Summary%20FY23.pdf"/>
    <hyperlink ref="Y306" r:id="rId1193" display="https://crsreports.congress.gov/product/pdf/IF/IF12049"/>
    <hyperlink ref="V307" r:id="rId1194" display="https://www.defense.gov/News/Releases/Release/Article/3261263/more-than-3-billion-in-additional-security-assistance-for-ukraine/"/>
    <hyperlink ref="W307" r:id="rId1195" display="https://appropriations.house.gov/sites/democrats.appropriations.house.gov/files/Summary%20Continuing%20Appropriations%20and%20Ukraine%20Supplemental%20Appropriations%20Act%202023.pdf"/>
    <hyperlink ref="X307" r:id="rId1196" display="https://appropriations.house.gov/sites/democrats.appropriations.house.gov/files/Ukraine%20Supplemental%20Summary%20FY23.pdf"/>
    <hyperlink ref="Y307" r:id="rId1197" display="https://crsreports.congress.gov/product/pdf/IF/IF12050"/>
    <hyperlink ref="V308" r:id="rId1198" display="https://www.defense.gov/News/Releases/Release/Article/3261263/more-than-3-billion-in-additional-security-assistance-for-ukraine/"/>
    <hyperlink ref="W308" r:id="rId1199" display="https://appropriations.house.gov/sites/democrats.appropriations.house.gov/files/Summary%20Continuing%20Appropriations%20and%20Ukraine%20Supplemental%20Appropriations%20Act%202023.pdf"/>
    <hyperlink ref="X308" r:id="rId1200" display="https://appropriations.house.gov/sites/democrats.appropriations.house.gov/files/Ukraine%20Supplemental%20Summary%20FY23.pdf"/>
    <hyperlink ref="Y308" r:id="rId1201" display="https://crsreports.congress.gov/product/pdf/IF/IF12051"/>
    <hyperlink ref="V309" r:id="rId1202" display="https://www.defense.gov/News/Releases/Release/Article/3261263/more-than-3-billion-in-additional-security-assistance-for-ukraine/"/>
    <hyperlink ref="W309" r:id="rId1203" display="https://appropriations.house.gov/sites/democrats.appropriations.house.gov/files/Summary%20Continuing%20Appropriations%20and%20Ukraine%20Supplemental%20Appropriations%20Act%202023.pdf"/>
    <hyperlink ref="X309" r:id="rId1204" display="https://appropriations.house.gov/sites/democrats.appropriations.house.gov/files/Ukraine%20Supplemental%20Summary%20FY23.pdf"/>
    <hyperlink ref="Y309" r:id="rId1205" display="https://crsreports.congress.gov/product/pdf/IF/IF12052"/>
    <hyperlink ref="V310" r:id="rId1206" display="https://www.defense.gov/News/Releases/Release/Article/3261263/more-than-3-billion-in-additional-security-assistance-for-ukraine/"/>
    <hyperlink ref="W310" r:id="rId1207" display="https://appropriations.house.gov/sites/democrats.appropriations.house.gov/files/Summary%20Continuing%20Appropriations%20and%20Ukraine%20Supplemental%20Appropriations%20Act%202023.pdf"/>
    <hyperlink ref="X310" r:id="rId1208" display="https://appropriations.house.gov/sites/democrats.appropriations.house.gov/files/Ukraine%20Supplemental%20Summary%20FY23.pdf"/>
    <hyperlink ref="Y310" r:id="rId1209" display="https://crsreports.congress.gov/product/pdf/IF/IF12053"/>
    <hyperlink ref="V311" r:id="rId1210" display="https://www.defense.gov/News/Releases/Release/Article/3261263/more-than-3-billion-in-additional-security-assistance-for-ukraine/"/>
    <hyperlink ref="W311" r:id="rId1211" display="https://appropriations.house.gov/sites/democrats.appropriations.house.gov/files/Summary%20Continuing%20Appropriations%20and%20Ukraine%20Supplemental%20Appropriations%20Act%202023.pdf"/>
    <hyperlink ref="X311" r:id="rId1212" display="https://appropriations.house.gov/sites/democrats.appropriations.house.gov/files/Ukraine%20Supplemental%20Summary%20FY23.pdf"/>
    <hyperlink ref="Y311" r:id="rId1213" display="https://crsreports.congress.gov/product/pdf/IF/IF12054"/>
    <hyperlink ref="V312" r:id="rId1214" display="https://www.defense.gov/News/Releases/Release/Article/3261263/more-than-3-billion-in-additional-security-assistance-for-ukraine/"/>
    <hyperlink ref="W312" r:id="rId1215" display="https://appropriations.house.gov/sites/democrats.appropriations.house.gov/files/Summary%20Continuing%20Appropriations%20and%20Ukraine%20Supplemental%20Appropriations%20Act%202023.pdf"/>
    <hyperlink ref="X312" r:id="rId1216" display="https://appropriations.house.gov/sites/democrats.appropriations.house.gov/files/Ukraine%20Supplemental%20Summary%20FY23.pdf"/>
    <hyperlink ref="Y312" r:id="rId1217" display="https://crsreports.congress.gov/product/pdf/IF/IF12055"/>
    <hyperlink ref="V313" r:id="rId1218" display="https://www.defense.gov/News/Releases/Release/Article/3261263/more-than-3-billion-in-additional-security-assistance-for-ukraine/"/>
    <hyperlink ref="W313" r:id="rId1219" display="https://appropriations.house.gov/sites/democrats.appropriations.house.gov/files/Summary%20Continuing%20Appropriations%20and%20Ukraine%20Supplemental%20Appropriations%20Act%202023.pdf"/>
    <hyperlink ref="X313" r:id="rId1220" display="https://appropriations.house.gov/sites/democrats.appropriations.house.gov/files/Ukraine%20Supplemental%20Summary%20FY23.pdf"/>
    <hyperlink ref="Y313" r:id="rId1221" display="https://crsreports.congress.gov/product/pdf/IF/IF12056"/>
    <hyperlink ref="V314" r:id="rId1222" display="https://www.defense.gov/News/Releases/Release/Article/3261263/more-than-3-billion-in-additional-security-assistance-for-ukraine/"/>
    <hyperlink ref="W314" r:id="rId1223" display="https://appropriations.house.gov/sites/democrats.appropriations.house.gov/files/Summary%20Continuing%20Appropriations%20and%20Ukraine%20Supplemental%20Appropriations%20Act%202023.pdf"/>
    <hyperlink ref="X314" r:id="rId1224" display="https://appropriations.house.gov/sites/democrats.appropriations.house.gov/files/Ukraine%20Supplemental%20Summary%20FY23.pdf"/>
    <hyperlink ref="Y314" r:id="rId1225" display="https://crsreports.congress.gov/product/pdf/IF/IF12057"/>
    <hyperlink ref="V315" r:id="rId1226" display="https://www.defense.gov/News/Releases/Release/Article/3261263/more-than-3-billion-in-additional-security-assistance-for-ukraine/"/>
    <hyperlink ref="W315" r:id="rId1227" display="https://appropriations.house.gov/sites/democrats.appropriations.house.gov/files/Summary%20Continuing%20Appropriations%20and%20Ukraine%20Supplemental%20Appropriations%20Act%202023.pdf"/>
    <hyperlink ref="X315" r:id="rId1228" display="https://appropriations.house.gov/sites/democrats.appropriations.house.gov/files/Ukraine%20Supplemental%20Summary%20FY23.pdf"/>
    <hyperlink ref="Y315" r:id="rId1229" display="https://crsreports.congress.gov/product/pdf/IF/IF12058"/>
    <hyperlink ref="V316" r:id="rId1230" display="https://www.defense.gov/News/Releases/Release/Article/3261263/more-than-3-billion-in-additional-security-assistance-for-ukraine/"/>
    <hyperlink ref="W316" r:id="rId1231" display="https://appropriations.house.gov/sites/democrats.appropriations.house.gov/files/Summary%20Continuing%20Appropriations%20and%20Ukraine%20Supplemental%20Appropriations%20Act%202023.pdf"/>
    <hyperlink ref="X316" r:id="rId1232" display="https://appropriations.house.gov/sites/democrats.appropriations.house.gov/files/Ukraine%20Supplemental%20Summary%20FY23.pdf"/>
    <hyperlink ref="Y316" r:id="rId1233" display="https://crsreports.congress.gov/product/pdf/IF/IF12059"/>
    <hyperlink ref="V317" r:id="rId1234" display="https://www.defense.gov/News/Releases/Release/Article/3261263/more-than-3-billion-in-additional-security-assistance-for-ukraine/"/>
    <hyperlink ref="W317" r:id="rId1235" display="https://appropriations.house.gov/sites/democrats.appropriations.house.gov/files/Summary%20Continuing%20Appropriations%20and%20Ukraine%20Supplemental%20Appropriations%20Act%202023.pdf"/>
    <hyperlink ref="X317" r:id="rId1236" display="https://appropriations.house.gov/sites/democrats.appropriations.house.gov/files/Ukraine%20Supplemental%20Summary%20FY23.pdf"/>
    <hyperlink ref="Y317" r:id="rId1237" display="https://crsreports.congress.gov/product/pdf/IF/IF12060"/>
    <hyperlink ref="V318" r:id="rId1238" display="https://www.defense.gov/News/Releases/Release/Article/3261263/more-than-3-billion-in-additional-security-assistance-for-ukraine/"/>
    <hyperlink ref="W318" r:id="rId1239" display="https://appropriations.house.gov/sites/democrats.appropriations.house.gov/files/Summary%20Continuing%20Appropriations%20and%20Ukraine%20Supplemental%20Appropriations%20Act%202023.pdf"/>
    <hyperlink ref="X318" r:id="rId1240" display="https://appropriations.house.gov/sites/democrats.appropriations.house.gov/files/Ukraine%20Supplemental%20Summary%20FY23.pdf"/>
    <hyperlink ref="Y318" r:id="rId1241" display="https://crsreports.congress.gov/product/pdf/IF/IF12061"/>
    <hyperlink ref="V319" r:id="rId1242" display="https://www.defense.gov/News/Releases/Release/Article/3261263/more-than-3-billion-in-additional-security-assistance-for-ukraine/"/>
    <hyperlink ref="W319" r:id="rId1243" display="https://appropriations.house.gov/sites/democrats.appropriations.house.gov/files/Summary%20Continuing%20Appropriations%20and%20Ukraine%20Supplemental%20Appropriations%20Act%202023.pdf"/>
    <hyperlink ref="X319" r:id="rId1244" display="https://appropriations.house.gov/sites/democrats.appropriations.house.gov/files/Ukraine%20Supplemental%20Summary%20FY23.pdf"/>
    <hyperlink ref="Y319" r:id="rId1245" display="https://crsreports.congress.gov/product/pdf/IF/IF12062"/>
    <hyperlink ref="V320" r:id="rId1246" display="https://www.defense.gov/News/Releases/Release/Article/3261263/more-than-3-billion-in-additional-security-assistance-for-ukraine/"/>
    <hyperlink ref="W320" r:id="rId1247" display="https://appropriations.house.gov/sites/democrats.appropriations.house.gov/files/Summary%20Continuing%20Appropriations%20and%20Ukraine%20Supplemental%20Appropriations%20Act%202023.pdf"/>
    <hyperlink ref="X320" r:id="rId1248" display="https://appropriations.house.gov/sites/democrats.appropriations.house.gov/files/Ukraine%20Supplemental%20Summary%20FY23.pdf"/>
    <hyperlink ref="Y320" r:id="rId1249" display="https://crsreports.congress.gov/product/pdf/IF/IF12062"/>
    <hyperlink ref="V321" r:id="rId1250" display="https://www.defense.gov/News/Releases/Release/Article/3272866/biden-administration-announces-additional-security-assistance-for-ukraine/"/>
    <hyperlink ref="W321" r:id="rId1251" display="https://crsreports.congress.gov/product/pdf/IF/IF12040"/>
    <hyperlink ref="V322" r:id="rId1252" display="https://www.defense.gov/News/Releases/Release/Article/3272866/biden-administration-announces-additional-security-assistance-for-ukraine/"/>
    <hyperlink ref="W322" r:id="rId1253" display="https://crsreports.congress.gov/product/pdf/IF/IF12040"/>
    <hyperlink ref="AE322" r:id="rId1254" display="https://abcnews.go.com/International/us-avenger-important-boost-ukrainian-air-defense-top/story?id=99405568"/>
    <hyperlink ref="V323" r:id="rId1255" display="https://www.defense.gov/News/Releases/Release/Article/3272866/biden-administration-announces-additional-security-assistance-for-ukraine/"/>
    <hyperlink ref="W323" r:id="rId1256" display="https://crsreports.congress.gov/product/pdf/IF/IF12040"/>
    <hyperlink ref="V324" r:id="rId1257" display="https://www.defense.gov/News/Releases/Release/Article/3272866/biden-administration-announces-additional-security-assistance-for-ukraine/"/>
    <hyperlink ref="W324" r:id="rId1258" display="https://crsreports.congress.gov/product/pdf/IF/IF12040"/>
    <hyperlink ref="V325" r:id="rId1259" display="https://www.defense.gov/News/Releases/Release/Article/3272866/biden-administration-announces-additional-security-assistance-for-ukraine/"/>
    <hyperlink ref="W325" r:id="rId1260" display="https://crsreports.congress.gov/product/pdf/IF/IF12040"/>
    <hyperlink ref="V326" r:id="rId1261" display="https://www.defense.gov/News/Releases/Release/Article/3272866/biden-administration-announces-additional-security-assistance-for-ukraine/"/>
    <hyperlink ref="W326" r:id="rId1262" display="https://crsreports.congress.gov/product/pdf/IF/IF12040"/>
    <hyperlink ref="AE326" r:id="rId1263" display="https://www.forbes.com/sites/davidaxe/2023/04/08/ukraines-stryker-fighting-vehicles-could-be-in-big-trouble-when-they-collide-with-russian-defenses/"/>
    <hyperlink ref="V327" r:id="rId1264" display="https://www.defense.gov/News/Releases/Release/Article/3272866/biden-administration-announces-additional-security-assistance-for-ukraine/"/>
    <hyperlink ref="W327" r:id="rId1265" display="https://crsreports.congress.gov/product/pdf/IF/IF12040"/>
    <hyperlink ref="V328" r:id="rId1266" display="https://www.defense.gov/News/Releases/Release/Article/3272866/biden-administration-announces-additional-security-assistance-for-ukraine/"/>
    <hyperlink ref="W328" r:id="rId1267" display="https://crsreports.congress.gov/product/pdf/IF/IF12040"/>
    <hyperlink ref="V329" r:id="rId1268" display="https://www.defense.gov/News/Releases/Release/Article/3272866/biden-administration-announces-additional-security-assistance-for-ukraine/"/>
    <hyperlink ref="W329" r:id="rId1269" display="https://crsreports.congress.gov/product/pdf/IF/IF12040"/>
    <hyperlink ref="V330" r:id="rId1270" display="https://www.defense.gov/News/Releases/Release/Article/3272866/biden-administration-announces-additional-security-assistance-for-ukraine/"/>
    <hyperlink ref="W330" r:id="rId1271" display="https://crsreports.congress.gov/product/pdf/IF/IF12040"/>
    <hyperlink ref="V331" r:id="rId1272" display="https://www.defense.gov/News/Releases/Release/Article/3272866/biden-administration-announces-additional-security-assistance-for-ukraine/"/>
    <hyperlink ref="W331" r:id="rId1273" display="https://crsreports.congress.gov/product/pdf/IF/IF12040"/>
    <hyperlink ref="V332" r:id="rId1274" display="https://www.defense.gov/News/Releases/Release/Article/3272866/biden-administration-announces-additional-security-assistance-for-ukraine/"/>
    <hyperlink ref="W332" r:id="rId1275" display="https://crsreports.congress.gov/product/pdf/IF/IF12040"/>
    <hyperlink ref="V333" r:id="rId1276" display="https://www.defense.gov/News/Releases/Release/Article/3272866/biden-administration-announces-additional-security-assistance-for-ukraine/"/>
    <hyperlink ref="W333" r:id="rId1277" display="https://crsreports.congress.gov/product/pdf/IF/IF12040"/>
    <hyperlink ref="V334" r:id="rId1278" display="https://www.defense.gov/News/Releases/Release/Article/3272866/biden-administration-announces-additional-security-assistance-for-ukraine/"/>
    <hyperlink ref="W334" r:id="rId1279" display="https://crsreports.congress.gov/product/pdf/IF/IF12040"/>
    <hyperlink ref="V335" r:id="rId1280" display="https://www.defense.gov/News/Releases/Release/Article/3272866/biden-administration-announces-additional-security-assistance-for-ukraine/"/>
    <hyperlink ref="W335" r:id="rId1281" display="https://crsreports.congress.gov/product/pdf/IF/IF12040"/>
    <hyperlink ref="V336" r:id="rId1282" display="https://www.defense.gov/News/Releases/Release/Article/3272866/biden-administration-announces-additional-security-assistance-for-ukraine/"/>
    <hyperlink ref="W336" r:id="rId1283" display="https://crsreports.congress.gov/product/pdf/IF/IF12040"/>
    <hyperlink ref="V337" r:id="rId1284" display="https://www.defense.gov/News/Releases/Release/Article/3272866/biden-administration-announces-additional-security-assistance-for-ukraine/"/>
    <hyperlink ref="W337" r:id="rId1285" display="https://crsreports.congress.gov/product/pdf/IF/IF12040"/>
    <hyperlink ref="V338" r:id="rId1286" display="https://www.defense.gov/News/Releases/Release/Article/3272866/biden-administration-announces-additional-security-assistance-for-ukraine/"/>
    <hyperlink ref="W338" r:id="rId1287" display="https://crsreports.congress.gov/product/pdf/IF/IF12040"/>
    <hyperlink ref="V339" r:id="rId1288" display="https://www.defense.gov/News/Releases/Release/Article/3272866/biden-administration-announces-additional-security-assistance-for-ukraine/"/>
    <hyperlink ref="W339" r:id="rId1289" display="https://crsreports.congress.gov/product/pdf/IF/IF12040"/>
    <hyperlink ref="V340" r:id="rId1290" display="https://www.defense.gov/News/Releases/Release/Article/3272866/biden-administration-announces-additional-security-assistance-for-ukraine/"/>
    <hyperlink ref="W340" r:id="rId1291" display="https://crsreports.congress.gov/product/pdf/IF/IF12040"/>
    <hyperlink ref="V341" r:id="rId1292" display="https://www.defense.gov/News/Releases/Release/Article/3272866/biden-administration-announces-additional-security-assistance-for-ukraine/"/>
    <hyperlink ref="W341" r:id="rId1293" display="https://crsreports.congress.gov/product/pdf/IF/IF12040"/>
    <hyperlink ref="V342" r:id="rId1294" display="https://www.defense.gov/News/Releases/Release/Article/3272866/biden-administration-announces-additional-security-assistance-for-ukraine/"/>
    <hyperlink ref="W342" r:id="rId1295" display="https://crsreports.congress.gov/product/pdf/IF/IF12040"/>
    <hyperlink ref="V343" r:id="rId1296" display="https://www.defense.gov/News/Releases/Release/Article/3272866/biden-administration-announces-additional-security-assistance-for-ukraine/"/>
    <hyperlink ref="W343" r:id="rId1297" display="https://crsreports.congress.gov/product/pdf/IF/IF12040"/>
    <hyperlink ref="V344" r:id="rId1298" display="https://www.defense.gov/News/Releases/Release/Article/3272866/biden-administration-announces-additional-security-assistance-for-ukraine/"/>
    <hyperlink ref="W344" r:id="rId1299" display="https://crsreports.congress.gov/product/pdf/IF/IF12040"/>
    <hyperlink ref="V345" r:id="rId1300" display="https://www.defense.gov/News/Releases/Release/Article/3287992/biden-administration-announces-additional-security-assistance-for-ukraine/"/>
    <hyperlink ref="W345" r:id="rId1301" display="https://crsreports.congress.gov/product/pdf/IF/IF12040"/>
    <hyperlink ref="V346" r:id="rId1302" display="https://www.defense.gov/News/Releases/Release/Article/3287992/biden-administration-announces-additional-security-assistance-for-ukraine/"/>
    <hyperlink ref="W346" r:id="rId1303" display="https://crsreports.congress.gov/product/pdf/IF/IF12040"/>
    <hyperlink ref="V347" r:id="rId1304" display="https://www.defense.gov/News/Releases/Release/Article/3287992/biden-administration-announces-additional-security-assistance-for-ukraine/"/>
    <hyperlink ref="W347" r:id="rId1305" display="https://crsreports.congress.gov/product/pdf/IF/IF12040"/>
    <hyperlink ref="V348" r:id="rId1306" display="https://www.defense.gov/News/Releases/Release/Article/3287992/biden-administration-announces-additional-security-assistance-for-ukraine/"/>
    <hyperlink ref="W348" r:id="rId1307" display="https://crsreports.congress.gov/product/pdf/IF/IF12040"/>
    <hyperlink ref="V349" r:id="rId1308" display="https://www.defense.gov/News/Releases/Release/Article/3287992/biden-administration-announces-additional-security-assistance-for-ukraine/"/>
    <hyperlink ref="W349" r:id="rId1309" display="https://crsreports.congress.gov/product/pdf/IF/IF12040"/>
    <hyperlink ref="V350" r:id="rId1310" display="https://www.defense.gov/News/Releases/Release/Article/3287992/biden-administration-announces-additional-security-assistance-for-ukraine/"/>
    <hyperlink ref="W350" r:id="rId1311" display="https://crsreports.congress.gov/product/pdf/IF/IF12040"/>
    <hyperlink ref="V351" r:id="rId1312" display="https://www.defense.gov/News/Releases/Release/Article/3287992/biden-administration-announces-additional-security-assistance-for-ukraine/"/>
    <hyperlink ref="W351" r:id="rId1313" display="https://crsreports.congress.gov/product/pdf/IF/IF12040"/>
    <hyperlink ref="V352" r:id="rId1314" display="https://www.defense.gov/News/Releases/Release/Article/3287992/biden-administration-announces-additional-security-assistance-for-ukraine/"/>
    <hyperlink ref="W352" r:id="rId1315" display="https://crsreports.congress.gov/product/pdf/IF/IF12040"/>
    <hyperlink ref="V353" r:id="rId1316" display="https://www.defense.gov/News/Releases/Release/Article/3287992/biden-administration-announces-additional-security-assistance-for-ukraine/"/>
    <hyperlink ref="W353" r:id="rId1317" display="https://crsreports.congress.gov/product/pdf/IF/IF12040"/>
    <hyperlink ref="V354" r:id="rId1318" display="https://www.defense.gov/News/Releases/Release/Article/3287992/biden-administration-announces-additional-security-assistance-for-ukraine/"/>
    <hyperlink ref="W354" r:id="rId1319" display="https://crsreports.congress.gov/product/pdf/IF/IF12040"/>
    <hyperlink ref="V355" r:id="rId1320" display="https://www.defense.gov/News/Releases/Release/Article/3287992/biden-administration-announces-additional-security-assistance-for-ukraine/"/>
    <hyperlink ref="W355" r:id="rId1321" display="https://crsreports.congress.gov/product/pdf/IF/IF12040"/>
    <hyperlink ref="V356" r:id="rId1322" display="https://www.defense.gov/News/Releases/Release/Article/3287992/biden-administration-announces-additional-security-assistance-for-ukraine/"/>
    <hyperlink ref="W356" r:id="rId1323" display="https://crsreports.congress.gov/product/pdf/IF/IF12040"/>
    <hyperlink ref="V357" r:id="rId1324" display="https://www.defense.gov/News/Releases/Release/Article/3287992/biden-administration-announces-additional-security-assistance-for-ukraine/"/>
    <hyperlink ref="W357" r:id="rId1325" display="https://crsreports.congress.gov/product/pdf/IF/IF12040"/>
    <hyperlink ref="V358" r:id="rId1326" display="https://www.defense.gov/News/Releases/Release/Article/3302787/biden-administration-announces-additional-security-assistance-for-ukraine/"/>
    <hyperlink ref="W358" r:id="rId1327" display="https://crsreports.congress.gov/product/pdf/IF/IF12040"/>
    <hyperlink ref="V359" r:id="rId1328" display="https://www.defense.gov/News/Releases/Release/Article/3302787/biden-administration-announces-additional-security-assistance-for-ukraine/"/>
    <hyperlink ref="W359" r:id="rId1329" display="https://crsreports.congress.gov/product/pdf/IF/IF12040"/>
    <hyperlink ref="V360" r:id="rId1330" display="https://www.defense.gov/News/Releases/Release/Article/3302787/biden-administration-announces-additional-security-assistance-for-ukraine/"/>
    <hyperlink ref="W360" r:id="rId1331" display="https://crsreports.congress.gov/product/pdf/IF/IF12040"/>
    <hyperlink ref="V361" r:id="rId1332" display="https://www.defense.gov/News/Releases/Release/Article/3302787/biden-administration-announces-additional-security-assistance-for-ukraine/"/>
    <hyperlink ref="W361" r:id="rId1333" display="https://crsreports.congress.gov/product/pdf/IF/IF12040"/>
    <hyperlink ref="V362" r:id="rId1334" display="https://www.defense.gov/News/Releases/Release/Article/3302787/biden-administration-announces-additional-security-assistance-for-ukraine/"/>
    <hyperlink ref="W362" r:id="rId1335" display="https://crsreports.congress.gov/product/pdf/IF/IF12040"/>
    <hyperlink ref="V363" r:id="rId1336" display="https://www.defense.gov/News/Releases/Release/Article/3302787/biden-administration-announces-additional-security-assistance-for-ukraine/"/>
    <hyperlink ref="W363" r:id="rId1337" display="https://crsreports.congress.gov/product/pdf/IF/IF12040"/>
    <hyperlink ref="V364" r:id="rId1338" display="https://www.defense.gov/News/Releases/Release/Article/3302787/biden-administration-announces-additional-security-assistance-for-ukraine/"/>
    <hyperlink ref="W364" r:id="rId1339" display="https://crsreports.congress.gov/product/pdf/IF/IF12040"/>
    <hyperlink ref="V365" r:id="rId1340" display="https://www.defense.gov/News/Releases/Release/Article/3302787/biden-administration-announces-additional-security-assistance-for-ukraine/"/>
    <hyperlink ref="W365" r:id="rId1341" display="https://crsreports.congress.gov/product/pdf/IF/IF12040"/>
    <hyperlink ref="V366" r:id="rId1342" display="https://www.defense.gov/News/Releases/Release/Article/3302787/biden-administration-announces-additional-security-assistance-for-ukraine/"/>
    <hyperlink ref="W366" r:id="rId1343" display="https://crsreports.congress.gov/product/pdf/IF/IF12040"/>
    <hyperlink ref="V367" r:id="rId1344" display="https://www.defense.gov/News/Releases/Release/Article/3302787/biden-administration-announces-additional-security-assistance-for-ukraine/"/>
    <hyperlink ref="W367" r:id="rId1345" display="https://crsreports.congress.gov/product/pdf/IF/IF12040"/>
    <hyperlink ref="V368" r:id="rId1346" display="https://www.defense.gov/News/Releases/Release/Article/3302787/biden-administration-announces-additional-security-assistance-for-ukraine/"/>
    <hyperlink ref="W368" r:id="rId1347" display="https://crsreports.congress.gov/product/pdf/IF/IF12040"/>
    <hyperlink ref="V369" r:id="rId1348" display="https://www.defense.gov/News/Releases/Release/Article/3302787/biden-administration-announces-additional-security-assistance-for-ukraine/"/>
    <hyperlink ref="W369" r:id="rId1349" display="https://crsreports.congress.gov/product/pdf/IF/IF12040"/>
    <hyperlink ref="V370" r:id="rId1350" display="https://www.defense.gov/News/Releases/Release/Article/3302787/biden-administration-announces-additional-security-assistance-for-ukraine/"/>
    <hyperlink ref="W370" r:id="rId1351" display="https://crsreports.congress.gov/product/pdf/IF/IF12040"/>
    <hyperlink ref="V371" r:id="rId1352" display="https://www.defense.gov/News/Releases/Release/Article/3302787/biden-administration-announces-additional-security-assistance-for-ukraine/"/>
    <hyperlink ref="W371" r:id="rId1353" display="https://crsreports.congress.gov/product/pdf/IF/IF12040"/>
    <hyperlink ref="V372" r:id="rId1354" display="https://www.defense.gov/News/Releases/Release/Article/3302787/biden-administration-announces-additional-security-assistance-for-ukraine/"/>
    <hyperlink ref="W372" r:id="rId1355" display="https://crsreports.congress.gov/product/pdf/IF/IF12040"/>
    <hyperlink ref="V373" r:id="rId1356" display="https://www.defense.gov/News/News-Stories/Article/Article/3318508/us-sends-ukraine-400-million-in-military-equipment/"/>
    <hyperlink ref="W373" r:id="rId1357" location=":~:text=All%20the%20FY2022%20USAI%20funds,%2475%20million%20in%20lethal%20assistance." display="https://www.state.gov/u-s-security-cooperation-with-ukraine/#:~:text=All%20the%20FY2022%20USAI%20funds,%2475%20million%20in%20lethal%20assistance."/>
    <hyperlink ref="V374" r:id="rId1358" display="https://www.defense.gov/News/News-Stories/Article/Article/3318508/us-sends-ukraine-400-million-in-military-equipment/"/>
    <hyperlink ref="W374" r:id="rId1359" location=":~:text=All%20the%20FY2022%20USAI%20funds,%2475%20million%20in%20lethal%20assistance." display="https://www.state.gov/u-s-security-cooperation-with-ukraine/#:~:text=All%20the%20FY2022%20USAI%20funds,%2475%20million%20in%20lethal%20assistance."/>
    <hyperlink ref="V375" r:id="rId1360" display="https://www.defense.gov/News/News-Stories/Article/Article/3318508/us-sends-ukraine-400-million-in-military-equipment/"/>
    <hyperlink ref="W375" r:id="rId1361" location=":~:text=All%20the%20FY2022%20USAI%20funds,%2475%20million%20in%20lethal%20assistance." display="https://www.state.gov/u-s-security-cooperation-with-ukraine/#:~:text=All%20the%20FY2022%20USAI%20funds,%2475%20million%20in%20lethal%20assistance."/>
    <hyperlink ref="V376" r:id="rId1362" display="https://www.defense.gov/News/News-Stories/Article/Article/3318508/us-sends-ukraine-400-million-in-military-equipment/"/>
    <hyperlink ref="W376" r:id="rId1363" location=":~:text=All%20the%20FY2022%20USAI%20funds,%2475%20million%20in%20lethal%20assistance." display="https://www.state.gov/u-s-security-cooperation-with-ukraine/#:~:text=All%20the%20FY2022%20USAI%20funds,%2475%20million%20in%20lethal%20assistance."/>
    <hyperlink ref="V377" r:id="rId1364" display="https://www.defense.gov/News/News-Stories/Article/Article/3318508/us-sends-ukraine-400-million-in-military-equipment/"/>
    <hyperlink ref="W377" r:id="rId1365" location=":~:text=All%20the%20FY2022%20USAI%20funds,%2475%20million%20in%20lethal%20assistance." display="https://www.state.gov/u-s-security-cooperation-with-ukraine/#:~:text=All%20the%20FY2022%20USAI%20funds,%2475%20million%20in%20lethal%20assistance."/>
    <hyperlink ref="V378" r:id="rId1366" display="https://www.defense.gov/News/News-Stories/Article/Article/3318508/us-sends-ukraine-400-million-in-military-equipment/"/>
    <hyperlink ref="W378" r:id="rId1367" location=":~:text=All%20the%20FY2022%20USAI%20funds,%2475%20million%20in%20lethal%20assistance." display="https://www.state.gov/u-s-security-cooperation-with-ukraine/#:~:text=All%20the%20FY2022%20USAI%20funds,%2475%20million%20in%20lethal%20assistance."/>
    <hyperlink ref="V379" r:id="rId1368" display="https://www.defense.gov/News/News-Stories/Article/Article/3318508/us-sends-ukraine-400-million-in-military-equipment/"/>
    <hyperlink ref="W379" r:id="rId1369" location=":~:text=All%20the%20FY2022%20USAI%20funds,%2475%20million%20in%20lethal%20assistance." display="https://www.state.gov/u-s-security-cooperation-with-ukraine/#:~:text=All%20the%20FY2022%20USAI%20funds,%2475%20million%20in%20lethal%20assistance."/>
    <hyperlink ref="V380" r:id="rId1370" display="https://www.defense.gov/News/News-Stories/Article/Article/3318508/us-sends-ukraine-400-million-in-military-equipment/"/>
    <hyperlink ref="W380" r:id="rId1371" location=":~:text=All%20the%20FY2022%20USAI%20funds,%2475%20million%20in%20lethal%20assistance." display="https://www.state.gov/u-s-security-cooperation-with-ukraine/#:~:text=All%20the%20FY2022%20USAI%20funds,%2475%20million%20in%20lethal%20assistance."/>
    <hyperlink ref="V381" r:id="rId1372" display="https://www.defense.gov/News/Releases/Release/Article/3334472/dod-announces-additional-security-assistance-for-ukraine/"/>
    <hyperlink ref="W381" r:id="rId1373" location=":~:text=All%20the%20FY2022%20USAI%20funds,%2475%20million%20in%20lethal%20assistance." display="https://www.state.gov/u-s-security-cooperation-with-ukraine/#:~:text=All%20the%20FY2022%20USAI%20funds,%2475%20million%20in%20lethal%20assistance."/>
    <hyperlink ref="V382" r:id="rId1374" display="https://www.defense.gov/News/Releases/Release/Article/3334472/dod-announces-additional-security-assistance-for-ukraine/"/>
    <hyperlink ref="W382" r:id="rId1375" location=":~:text=All%20the%20FY2022%20USAI%20funds,%2475%20million%20in%20lethal%20assistance." display="https://www.state.gov/u-s-security-cooperation-with-ukraine/#:~:text=All%20the%20FY2022%20USAI%20funds,%2475%20million%20in%20lethal%20assistance."/>
    <hyperlink ref="V383" r:id="rId1376" display="https://www.defense.gov/News/Releases/Release/Article/3334472/dod-announces-additional-security-assistance-for-ukraine/"/>
    <hyperlink ref="W383" r:id="rId1377" location=":~:text=All%20the%20FY2022%20USAI%20funds,%2475%20million%20in%20lethal%20assistance." display="https://www.state.gov/u-s-security-cooperation-with-ukraine/#:~:text=All%20the%20FY2022%20USAI%20funds,%2475%20million%20in%20lethal%20assistance."/>
    <hyperlink ref="V384" r:id="rId1378" display="https://www.defense.gov/News/Releases/Release/Article/3334472/dod-announces-additional-security-assistance-for-ukraine/"/>
    <hyperlink ref="W384" r:id="rId1379" location=":~:text=All%20the%20FY2022%20USAI%20funds,%2475%20million%20in%20lethal%20assistance." display="https://www.state.gov/u-s-security-cooperation-with-ukraine/#:~:text=All%20the%20FY2022%20USAI%20funds,%2475%20million%20in%20lethal%20assistance."/>
    <hyperlink ref="V385" r:id="rId1380" display="https://www.defense.gov/News/Releases/Release/Article/3334472/dod-announces-additional-security-assistance-for-ukraine/"/>
    <hyperlink ref="W385" r:id="rId1381" location=":~:text=All%20the%20FY2022%20USAI%20funds,%2475%20million%20in%20lethal%20assistance." display="https://www.state.gov/u-s-security-cooperation-with-ukraine/#:~:text=All%20the%20FY2022%20USAI%20funds,%2475%20million%20in%20lethal%20assistance."/>
    <hyperlink ref="V386" r:id="rId1382" display="https://www.defense.gov/News/Releases/Release/Article/3334472/dod-announces-additional-security-assistance-for-ukraine/"/>
    <hyperlink ref="W386" r:id="rId1383" location=":~:text=All%20the%20FY2022%20USAI%20funds,%2475%20million%20in%20lethal%20assistance." display="https://www.state.gov/u-s-security-cooperation-with-ukraine/#:~:text=All%20the%20FY2022%20USAI%20funds,%2475%20million%20in%20lethal%20assistance."/>
    <hyperlink ref="V387" r:id="rId1384" display="https://www.defense.gov/News/Releases/Release/Article/3334472/dod-announces-additional-security-assistance-for-ukraine/"/>
    <hyperlink ref="W387" r:id="rId1385" location=":~:text=All%20the%20FY2022%20USAI%20funds,%2475%20million%20in%20lethal%20assistance." display="https://www.state.gov/u-s-security-cooperation-with-ukraine/#:~:text=All%20the%20FY2022%20USAI%20funds,%2475%20million%20in%20lethal%20assistance."/>
    <hyperlink ref="V388" r:id="rId1386" display="https://www.defense.gov/News/Releases/Release/Article/3334472/dod-announces-additional-security-assistance-for-ukraine/"/>
    <hyperlink ref="W388" r:id="rId1387" location=":~:text=All%20the%20FY2022%20USAI%20funds,%2475%20million%20in%20lethal%20assistance." display="https://www.state.gov/u-s-security-cooperation-with-ukraine/#:~:text=All%20the%20FY2022%20USAI%20funds,%2475%20million%20in%20lethal%20assistance."/>
    <hyperlink ref="V389" r:id="rId1388" display="https://www.defense.gov/News/Releases/Release/Article/3334472/dod-announces-additional-security-assistance-for-ukraine/"/>
    <hyperlink ref="W389" r:id="rId1389" location=":~:text=All%20the%20FY2022%20USAI%20funds,%2475%20million%20in%20lethal%20assistance." display="https://www.state.gov/u-s-security-cooperation-with-ukraine/#:~:text=All%20the%20FY2022%20USAI%20funds,%2475%20million%20in%20lethal%20assistance."/>
    <hyperlink ref="V390" r:id="rId1390" display="https://www.defense.gov/News/Releases/Release/Article/3334472/dod-announces-additional-security-assistance-for-ukraine/"/>
    <hyperlink ref="W390" r:id="rId1391" location=":~:text=All%20the%20FY2022%20USAI%20funds,%2475%20million%20in%20lethal%20assistance." display="https://www.state.gov/u-s-security-cooperation-with-ukraine/#:~:text=All%20the%20FY2022%20USAI%20funds,%2475%20million%20in%20lethal%20assistance."/>
    <hyperlink ref="V391" r:id="rId1392" display="https://www.defense.gov/News/Releases/Release/Article/3334472/dod-announces-additional-security-assistance-for-ukraine/"/>
    <hyperlink ref="W391" r:id="rId1393" location=":~:text=All%20the%20FY2022%20USAI%20funds,%2475%20million%20in%20lethal%20assistance." display="https://www.state.gov/u-s-security-cooperation-with-ukraine/#:~:text=All%20the%20FY2022%20USAI%20funds,%2475%20million%20in%20lethal%20assistance."/>
    <hyperlink ref="V392" r:id="rId1394" display="https://www.defense.gov/News/Releases/Release/Article/3334472/dod-announces-additional-security-assistance-for-ukraine/"/>
    <hyperlink ref="W392" r:id="rId1395" location=":~:text=All%20the%20FY2022%20USAI%20funds,%2475%20million%20in%20lethal%20assistance." display="https://www.state.gov/u-s-security-cooperation-with-ukraine/#:~:text=All%20the%20FY2022%20USAI%20funds,%2475%20million%20in%20lethal%20assistance."/>
    <hyperlink ref="V393" r:id="rId1396" display="https://www.defense.gov/News/Releases/Release/Article/3334472/dod-announces-additional-security-assistance-for-ukraine/"/>
    <hyperlink ref="W393" r:id="rId1397" location=":~:text=All%20the%20FY2022%20USAI%20funds,%2475%20million%20in%20lethal%20assistance." display="https://www.state.gov/u-s-security-cooperation-with-ukraine/#:~:text=All%20the%20FY2022%20USAI%20funds,%2475%20million%20in%20lethal%20assistance."/>
    <hyperlink ref="V394" r:id="rId1398" display="https://www.defense.gov/News/Releases/Release/Article/3334472/dod-announces-additional-security-assistance-for-ukraine/"/>
    <hyperlink ref="W394" r:id="rId1399" location=":~:text=All%20the%20FY2022%20USAI%20funds,%2475%20million%20in%20lethal%20assistance." display="https://www.state.gov/u-s-security-cooperation-with-ukraine/#:~:text=All%20the%20FY2022%20USAI%20funds,%2475%20million%20in%20lethal%20assistance."/>
    <hyperlink ref="V395" r:id="rId1400" display="https://www.defense.gov/News/Releases/Release/Article/3350958/biden-administration-announces-additional-security-assistance-for-ukraine/"/>
    <hyperlink ref="W395" r:id="rId1401" location=":~:text=All%20the%20FY2022%20USAI%20funds,%2475%20million%20in%20lethal%20assistance." display="https://www.state.gov/u-s-security-cooperation-with-ukraine/#:~:text=All%20the%20FY2022%20USAI%20funds,%2475%20million%20in%20lethal%20assistance."/>
    <hyperlink ref="V396" r:id="rId1402" display="https://www.defense.gov/News/Releases/Release/Article/3350958/biden-administration-announces-additional-security-assistance-for-ukraine/"/>
    <hyperlink ref="W396" r:id="rId1403" location=":~:text=All%20the%20FY2022%20USAI%20funds,%2475%20million%20in%20lethal%20assistance." display="https://www.state.gov/u-s-security-cooperation-with-ukraine/#:~:text=All%20the%20FY2022%20USAI%20funds,%2475%20million%20in%20lethal%20assistance."/>
    <hyperlink ref="V397" r:id="rId1404" display="https://www.defense.gov/News/Releases/Release/Article/3350958/biden-administration-announces-additional-security-assistance-for-ukraine/"/>
    <hyperlink ref="W397" r:id="rId1405" location=":~:text=All%20the%20FY2022%20USAI%20funds,%2475%20million%20in%20lethal%20assistance." display="https://www.state.gov/u-s-security-cooperation-with-ukraine/#:~:text=All%20the%20FY2022%20USAI%20funds,%2475%20million%20in%20lethal%20assistance."/>
    <hyperlink ref="V398" r:id="rId1406" display="https://www.defense.gov/News/Releases/Release/Article/3350958/biden-administration-announces-additional-security-assistance-for-ukraine/"/>
    <hyperlink ref="W398" r:id="rId1407" location=":~:text=All%20the%20FY2022%20USAI%20funds,%2475%20million%20in%20lethal%20assistance." display="https://www.state.gov/u-s-security-cooperation-with-ukraine/#:~:text=All%20the%20FY2022%20USAI%20funds,%2475%20million%20in%20lethal%20assistance."/>
    <hyperlink ref="V399" r:id="rId1408" display="https://www.defense.gov/News/Releases/Release/Article/3350958/biden-administration-announces-additional-security-assistance-for-ukraine/"/>
    <hyperlink ref="W399" r:id="rId1409" location=":~:text=All%20the%20FY2022%20USAI%20funds,%2475%20million%20in%20lethal%20assistance." display="https://www.state.gov/u-s-security-cooperation-with-ukraine/#:~:text=All%20the%20FY2022%20USAI%20funds,%2475%20million%20in%20lethal%20assistance."/>
    <hyperlink ref="V400" r:id="rId1410" display="https://www.defense.gov/News/Releases/Release/Article/3350958/biden-administration-announces-additional-security-assistance-for-ukraine/"/>
    <hyperlink ref="W400" r:id="rId1411" location=":~:text=All%20the%20FY2022%20USAI%20funds,%2475%20million%20in%20lethal%20assistance." display="https://www.state.gov/u-s-security-cooperation-with-ukraine/#:~:text=All%20the%20FY2022%20USAI%20funds,%2475%20million%20in%20lethal%20assistance."/>
    <hyperlink ref="V401" r:id="rId1412" display="https://www.defense.gov/News/Releases/Release/Article/3350958/biden-administration-announces-additional-security-assistance-for-ukraine/"/>
    <hyperlink ref="W401" r:id="rId1413" location=":~:text=All%20the%20FY2022%20USAI%20funds,%2475%20million%20in%20lethal%20assistance." display="https://www.state.gov/u-s-security-cooperation-with-ukraine/#:~:text=All%20the%20FY2022%20USAI%20funds,%2475%20million%20in%20lethal%20assistance."/>
    <hyperlink ref="V402" r:id="rId1414" display="https://www.defense.gov/News/Releases/Release/Article/3350958/biden-administration-announces-additional-security-assistance-for-ukraine/"/>
    <hyperlink ref="W402" r:id="rId1415" location=":~:text=All%20the%20FY2022%20USAI%20funds,%2475%20million%20in%20lethal%20assistance." display="https://www.state.gov/u-s-security-cooperation-with-ukraine/#:~:text=All%20the%20FY2022%20USAI%20funds,%2475%20million%20in%20lethal%20assistance."/>
    <hyperlink ref="V403" r:id="rId1416" display="https://www.defense.gov/News/Releases/Release/Article/3350958/biden-administration-announces-additional-security-assistance-for-ukraine/"/>
    <hyperlink ref="W403" r:id="rId1417" location=":~:text=All%20the%20FY2022%20USAI%20funds,%2475%20million%20in%20lethal%20assistance." display="https://www.state.gov/u-s-security-cooperation-with-ukraine/#:~:text=All%20the%20FY2022%20USAI%20funds,%2475%20million%20in%20lethal%20assistance."/>
    <hyperlink ref="V404" r:id="rId1418" display="https://www.defense.gov/News/Releases/Release/Article/3350958/biden-administration-announces-additional-security-assistance-for-ukraine/"/>
    <hyperlink ref="W404" r:id="rId1419" location=":~:text=All%20the%20FY2022%20USAI%20funds,%2475%20million%20in%20lethal%20assistance." display="https://www.state.gov/u-s-security-cooperation-with-ukraine/#:~:text=All%20the%20FY2022%20USAI%20funds,%2475%20million%20in%20lethal%20assistance."/>
    <hyperlink ref="V405" r:id="rId1420" display="https://www.defense.gov/News/Releases/Release/Article/3350958/biden-administration-announces-additional-security-assistance-for-ukraine/"/>
    <hyperlink ref="W405" r:id="rId1421" location=":~:text=All%20the%20FY2022%20USAI%20funds,%2475%20million%20in%20lethal%20assistance." display="https://www.state.gov/u-s-security-cooperation-with-ukraine/#:~:text=All%20the%20FY2022%20USAI%20funds,%2475%20million%20in%20lethal%20assistance."/>
    <hyperlink ref="V406" r:id="rId1422" display="https://www.defense.gov/News/Releases/Release/Article/3350958/biden-administration-announces-additional-security-assistance-for-ukraine/"/>
    <hyperlink ref="W406" r:id="rId1423" location=":~:text=All%20the%20FY2022%20USAI%20funds,%2475%20million%20in%20lethal%20assistance." display="https://www.state.gov/u-s-security-cooperation-with-ukraine/#:~:text=All%20the%20FY2022%20USAI%20funds,%2475%20million%20in%20lethal%20assistance."/>
    <hyperlink ref="V407" r:id="rId1424" display="https://www.defense.gov/News/Releases/Release/Article/3350958/biden-administration-announces-additional-security-assistance-for-ukraine/"/>
    <hyperlink ref="W407" r:id="rId1425" location=":~:text=All%20the%20FY2022%20USAI%20funds,%2475%20million%20in%20lethal%20assistance." display="https://www.state.gov/u-s-security-cooperation-with-ukraine/#:~:text=All%20the%20FY2022%20USAI%20funds,%2475%20million%20in%20lethal%20assistance."/>
    <hyperlink ref="V408" r:id="rId1426" display="https://www.defense.gov/News/Releases/Release/Article/3350958/biden-administration-announces-additional-security-assistance-for-ukraine/"/>
    <hyperlink ref="W408" r:id="rId1427" location=":~:text=All%20the%20FY2022%20USAI%20funds,%2475%20million%20in%20lethal%20assistance." display="https://www.state.gov/u-s-security-cooperation-with-ukraine/#:~:text=All%20the%20FY2022%20USAI%20funds,%2475%20million%20in%20lethal%20assistance."/>
    <hyperlink ref="V409" r:id="rId1428" display="https://www.defense.gov/News/Releases/Release/Article/3350958/biden-administration-announces-additional-security-assistance-for-ukraine/"/>
    <hyperlink ref="W409" r:id="rId1429" location=":~:text=All%20the%20FY2022%20USAI%20funds,%2475%20million%20in%20lethal%20assistance." display="https://www.state.gov/u-s-security-cooperation-with-ukraine/#:~:text=All%20the%20FY2022%20USAI%20funds,%2475%20million%20in%20lethal%20assistance."/>
    <hyperlink ref="V410" r:id="rId1430" display="https://www.defense.gov/News/Releases/Release/Article/3350958/biden-administration-announces-additional-security-assistance-for-ukraine/"/>
    <hyperlink ref="W410" r:id="rId1431" location=":~:text=All%20the%20FY2022%20USAI%20funds,%2475%20million%20in%20lethal%20assistance." display="https://www.state.gov/u-s-security-cooperation-with-ukraine/#:~:text=All%20the%20FY2022%20USAI%20funds,%2475%20million%20in%20lethal%20assistance."/>
    <hyperlink ref="V411" r:id="rId1432" display="https://www.defense.gov/News/Releases/Release/Article/3367924/biden-administration-announces-additional-security-assistance-for-ukraine/"/>
    <hyperlink ref="W411" r:id="rId1433" location=":~:text=All%20the%20FY2022%20USAI%20funds,%2475%20million%20in%20lethal%20assistance." display="https://www.state.gov/u-s-security-cooperation-with-ukraine/#:~:text=All%20the%20FY2022%20USAI%20funds,%2475%20million%20in%20lethal%20assistance."/>
    <hyperlink ref="V412" r:id="rId1434" display="https://www.defense.gov/News/Releases/Release/Article/3367924/biden-administration-announces-additional-security-assistance-for-ukraine/"/>
    <hyperlink ref="W412" r:id="rId1435" location=":~:text=All%20the%20FY2022%20USAI%20funds,%2475%20million%20in%20lethal%20assistance." display="https://www.state.gov/u-s-security-cooperation-with-ukraine/#:~:text=All%20the%20FY2022%20USAI%20funds,%2475%20million%20in%20lethal%20assistance."/>
    <hyperlink ref="V413" r:id="rId1436" display="https://www.defense.gov/News/Releases/Release/Article/3367924/biden-administration-announces-additional-security-assistance-for-ukraine/"/>
    <hyperlink ref="W413" r:id="rId1437" location=":~:text=All%20the%20FY2022%20USAI%20funds,%2475%20million%20in%20lethal%20assistance." display="https://www.state.gov/u-s-security-cooperation-with-ukraine/#:~:text=All%20the%20FY2022%20USAI%20funds,%2475%20million%20in%20lethal%20assistance."/>
    <hyperlink ref="V414" r:id="rId1438" display="https://www.defense.gov/News/Releases/Release/Article/3367924/biden-administration-announces-additional-security-assistance-for-ukraine/"/>
    <hyperlink ref="W414" r:id="rId1439" location=":~:text=All%20the%20FY2022%20USAI%20funds,%2475%20million%20in%20lethal%20assistance." display="https://www.state.gov/u-s-security-cooperation-with-ukraine/#:~:text=All%20the%20FY2022%20USAI%20funds,%2475%20million%20in%20lethal%20assistance."/>
    <hyperlink ref="V415" r:id="rId1440" display="https://www.defense.gov/News/Releases/Release/Article/3367924/biden-administration-announces-additional-security-assistance-for-ukraine/"/>
    <hyperlink ref="W415" r:id="rId1441" location=":~:text=All%20the%20FY2022%20USAI%20funds,%2475%20million%20in%20lethal%20assistance." display="https://www.state.gov/u-s-security-cooperation-with-ukraine/#:~:text=All%20the%20FY2022%20USAI%20funds,%2475%20million%20in%20lethal%20assistance."/>
    <hyperlink ref="V416" r:id="rId1442" display="https://www.defense.gov/News/Releases/Release/Article/3367924/biden-administration-announces-additional-security-assistance-for-ukraine/"/>
    <hyperlink ref="W416" r:id="rId1443" location=":~:text=All%20the%20FY2022%20USAI%20funds,%2475%20million%20in%20lethal%20assistance." display="https://www.state.gov/u-s-security-cooperation-with-ukraine/#:~:text=All%20the%20FY2022%20USAI%20funds,%2475%20million%20in%20lethal%20assistance."/>
    <hyperlink ref="V417" r:id="rId1444" display="https://www.defense.gov/News/Releases/Release/Article/3367924/biden-administration-announces-additional-security-assistance-for-ukraine/"/>
    <hyperlink ref="W417" r:id="rId1445" location=":~:text=All%20the%20FY2022%20USAI%20funds,%2475%20million%20in%20lethal%20assistance." display="https://www.state.gov/u-s-security-cooperation-with-ukraine/#:~:text=All%20the%20FY2022%20USAI%20funds,%2475%20million%20in%20lethal%20assistance."/>
    <hyperlink ref="V418" r:id="rId1446" display="https://www.defense.gov/News/Releases/Release/Article/3367924/biden-administration-announces-additional-security-assistance-for-ukraine/"/>
    <hyperlink ref="W418" r:id="rId1447" location=":~:text=All%20the%20FY2022%20USAI%20funds,%2475%20million%20in%20lethal%20assistance." display="https://www.state.gov/u-s-security-cooperation-with-ukraine/#:~:text=All%20the%20FY2022%20USAI%20funds,%2475%20million%20in%20lethal%20assistance."/>
    <hyperlink ref="V419" r:id="rId1448" display="https://www.defense.gov/News/Releases/Release/Article/3367924/biden-administration-announces-additional-security-assistance-for-ukraine/"/>
    <hyperlink ref="W419" r:id="rId1449" location=":~:text=All%20the%20FY2022%20USAI%20funds,%2475%20million%20in%20lethal%20assistance." display="https://www.state.gov/u-s-security-cooperation-with-ukraine/#:~:text=All%20the%20FY2022%20USAI%20funds,%2475%20million%20in%20lethal%20assistance."/>
    <hyperlink ref="V420" r:id="rId1450" display="https://www.defense.gov/News/Releases/Release/Article/3367924/biden-administration-announces-additional-security-assistance-for-ukraine/"/>
    <hyperlink ref="W420" r:id="rId1451" location=":~:text=All%20the%20FY2022%20USAI%20funds,%2475%20million%20in%20lethal%20assistance." display="https://www.state.gov/u-s-security-cooperation-with-ukraine/#:~:text=All%20the%20FY2022%20USAI%20funds,%2475%20million%20in%20lethal%20assistance."/>
    <hyperlink ref="V421" r:id="rId1452" display="https://www.defense.gov/News/Releases/Release/Article/3383288/biden-administration-announces-additional-security-assistance-for-ukraine/"/>
    <hyperlink ref="W421" r:id="rId1453" location=":~:text=All%20the%20FY2022%20USAI%20funds,%2475%20million%20in%20lethal%20assistance." display="https://www.state.gov/u-s-security-cooperation-with-ukraine/#:~:text=All%20the%20FY2022%20USAI%20funds,%2475%20million%20in%20lethal%20assistance."/>
    <hyperlink ref="V422" r:id="rId1454" display="https://www.defense.gov/News/Releases/Release/Article/3383288/biden-administration-announces-additional-security-assistance-for-ukraine/"/>
    <hyperlink ref="W422" r:id="rId1455" location=":~:text=All%20the%20FY2022%20USAI%20funds,%2475%20million%20in%20lethal%20assistance." display="https://www.state.gov/u-s-security-cooperation-with-ukraine/#:~:text=All%20the%20FY2022%20USAI%20funds,%2475%20million%20in%20lethal%20assistance."/>
    <hyperlink ref="V423" r:id="rId1456" display="https://www.defense.gov/News/Releases/Release/Article/3383288/biden-administration-announces-additional-security-assistance-for-ukraine/"/>
    <hyperlink ref="W423" r:id="rId1457" location=":~:text=All%20the%20FY2022%20USAI%20funds,%2475%20million%20in%20lethal%20assistance." display="https://www.state.gov/u-s-security-cooperation-with-ukraine/#:~:text=All%20the%20FY2022%20USAI%20funds,%2475%20million%20in%20lethal%20assistance."/>
    <hyperlink ref="V424" r:id="rId1458" display="https://www.defense.gov/News/Releases/Release/Article/3383288/biden-administration-announces-additional-security-assistance-for-ukraine/"/>
    <hyperlink ref="W424" r:id="rId1459" location=":~:text=All%20the%20FY2022%20USAI%20funds,%2475%20million%20in%20lethal%20assistance." display="https://www.state.gov/u-s-security-cooperation-with-ukraine/#:~:text=All%20the%20FY2022%20USAI%20funds,%2475%20million%20in%20lethal%20assistance."/>
    <hyperlink ref="V425" r:id="rId1460" display="https://www.defense.gov/News/Releases/Release/Article/3383288/biden-administration-announces-additional-security-assistance-for-ukraine/"/>
    <hyperlink ref="W425" r:id="rId1461" location=":~:text=All%20the%20FY2022%20USAI%20funds,%2475%20million%20in%20lethal%20assistance." display="https://www.state.gov/u-s-security-cooperation-with-ukraine/#:~:text=All%20the%20FY2022%20USAI%20funds,%2475%20million%20in%20lethal%20assistance."/>
    <hyperlink ref="V426" r:id="rId1462" display="https://www.defense.gov/News/Releases/Release/Article/3383288/biden-administration-announces-additional-security-assistance-for-ukraine/"/>
    <hyperlink ref="W426" r:id="rId1463" location=":~:text=All%20the%20FY2022%20USAI%20funds,%2475%20million%20in%20lethal%20assistance." display="https://www.state.gov/u-s-security-cooperation-with-ukraine/#:~:text=All%20the%20FY2022%20USAI%20funds,%2475%20million%20in%20lethal%20assistance."/>
    <hyperlink ref="V427" r:id="rId1464" display="https://www.defense.gov/News/Releases/Release/Article/3383288/biden-administration-announces-additional-security-assistance-for-ukraine/"/>
    <hyperlink ref="W427" r:id="rId1465" location=":~:text=All%20the%20FY2022%20USAI%20funds,%2475%20million%20in%20lethal%20assistance." display="https://www.state.gov/u-s-security-cooperation-with-ukraine/#:~:text=All%20the%20FY2022%20USAI%20funds,%2475%20million%20in%20lethal%20assistance."/>
    <hyperlink ref="V428" r:id="rId1466" display="https://www.defense.gov/News/Releases/Release/Article/3383288/biden-administration-announces-additional-security-assistance-for-ukraine/"/>
    <hyperlink ref="W428" r:id="rId1467" location=":~:text=All%20the%20FY2022%20USAI%20funds,%2475%20million%20in%20lethal%20assistance." display="https://www.state.gov/u-s-security-cooperation-with-ukraine/#:~:text=All%20the%20FY2022%20USAI%20funds,%2475%20million%20in%20lethal%20assistance."/>
    <hyperlink ref="V429" r:id="rId1468" display="https://www.defense.gov/News/Releases/Release/Article/3383288/biden-administration-announces-additional-security-assistance-for-ukraine/"/>
    <hyperlink ref="W429" r:id="rId1469" location=":~:text=All%20the%20FY2022%20USAI%20funds,%2475%20million%20in%20lethal%20assistance." display="https://www.state.gov/u-s-security-cooperation-with-ukraine/#:~:text=All%20the%20FY2022%20USAI%20funds,%2475%20million%20in%20lethal%20assistance."/>
    <hyperlink ref="V430" r:id="rId1470" display="https://www.defense.gov/News/Releases/Release/Article/3383288/biden-administration-announces-additional-security-assistance-for-ukraine/"/>
    <hyperlink ref="W430" r:id="rId1471" location=":~:text=All%20the%20FY2022%20USAI%20funds,%2475%20million%20in%20lethal%20assistance." display="https://www.state.gov/u-s-security-cooperation-with-ukraine/#:~:text=All%20the%20FY2022%20USAI%20funds,%2475%20million%20in%20lethal%20assistance."/>
    <hyperlink ref="V431" r:id="rId1472" display="https://www.defense.gov/News/Releases/Release/Article/3383288/biden-administration-announces-additional-security-assistance-for-ukraine/"/>
    <hyperlink ref="W431" r:id="rId1473" location=":~:text=All%20the%20FY2022%20USAI%20funds,%2475%20million%20in%20lethal%20assistance." display="https://www.state.gov/u-s-security-cooperation-with-ukraine/#:~:text=All%20the%20FY2022%20USAI%20funds,%2475%20million%20in%20lethal%20assistance."/>
    <hyperlink ref="V432" r:id="rId1474" display="https://www.defense.gov/News/Releases/Release/Article/3383288/biden-administration-announces-additional-security-assistance-for-ukraine/"/>
    <hyperlink ref="W432" r:id="rId1475" location=":~:text=All%20the%20FY2022%20USAI%20funds,%2475%20million%20in%20lethal%20assistance." display="https://www.state.gov/u-s-security-cooperation-with-ukraine/#:~:text=All%20the%20FY2022%20USAI%20funds,%2475%20million%20in%20lethal%20assistance."/>
    <hyperlink ref="V433" r:id="rId1476" display="https://www.defense.gov/News/Releases/Release/Article/3383288/biden-administration-announces-additional-security-assistance-for-ukraine/"/>
    <hyperlink ref="W433" r:id="rId1477" location=":~:text=All%20the%20FY2022%20USAI%20funds,%2475%20million%20in%20lethal%20assistance." display="https://www.state.gov/u-s-security-cooperation-with-ukraine/#:~:text=All%20the%20FY2022%20USAI%20funds,%2475%20million%20in%20lethal%20assistance."/>
    <hyperlink ref="V434" r:id="rId1478" display="https://www.defense.gov/News/Releases/Release/Article/3383288/biden-administration-announces-additional-security-assistance-for-ukraine/"/>
    <hyperlink ref="W434" r:id="rId1479" location=":~:text=All%20the%20FY2022%20USAI%20funds,%2475%20million%20in%20lethal%20assistance." display="https://www.state.gov/u-s-security-cooperation-with-ukraine/#:~:text=All%20the%20FY2022%20USAI%20funds,%2475%20million%20in%20lethal%20assistance."/>
    <hyperlink ref="V435" r:id="rId1480" display="https://www.defense.gov/News/Releases/Release/Article/3383288/biden-administration-announces-additional-security-assistance-for-ukraine/"/>
    <hyperlink ref="W435" r:id="rId1481" location=":~:text=All%20the%20FY2022%20USAI%20funds,%2475%20million%20in%20lethal%20assistance." display="https://www.state.gov/u-s-security-cooperation-with-ukraine/#:~:text=All%20the%20FY2022%20USAI%20funds,%2475%20million%20in%20lethal%20assistance."/>
    <hyperlink ref="V436" r:id="rId1482" display="https://www.defense.gov/News/Releases/Release/Article/3402206/biden-administration-announces-additional-security-assistance-for-ukraine/"/>
    <hyperlink ref="W436" r:id="rId1483" location=":~:text=All%20the%20FY2022%20USAI%20funds,%2475%20million%20in%20lethal%20assistance." display="https://www.state.gov/u-s-security-cooperation-with-ukraine/#:~:text=All%20the%20FY2022%20USAI%20funds,%2475%20million%20in%20lethal%20assistance."/>
    <hyperlink ref="V437" r:id="rId1484" display="https://www.defense.gov/News/Releases/Release/Article/3402206/biden-administration-announces-additional-security-assistance-for-ukraine/"/>
    <hyperlink ref="W437" r:id="rId1485" location=":~:text=All%20the%20FY2022%20USAI%20funds,%2475%20million%20in%20lethal%20assistance." display="https://www.state.gov/u-s-security-cooperation-with-ukraine/#:~:text=All%20the%20FY2022%20USAI%20funds,%2475%20million%20in%20lethal%20assistance."/>
    <hyperlink ref="V438" r:id="rId1486" display="https://www.defense.gov/News/Releases/Release/Article/3402206/biden-administration-announces-additional-security-assistance-for-ukraine/"/>
    <hyperlink ref="W438" r:id="rId1487" location=":~:text=All%20the%20FY2022%20USAI%20funds,%2475%20million%20in%20lethal%20assistance." display="https://www.state.gov/u-s-security-cooperation-with-ukraine/#:~:text=All%20the%20FY2022%20USAI%20funds,%2475%20million%20in%20lethal%20assistance."/>
    <hyperlink ref="V439" r:id="rId1488" display="https://www.defense.gov/News/Releases/Release/Article/3402206/biden-administration-announces-additional-security-assistance-for-ukraine/"/>
    <hyperlink ref="W439" r:id="rId1489" location=":~:text=All%20the%20FY2022%20USAI%20funds,%2475%20million%20in%20lethal%20assistance." display="https://www.state.gov/u-s-security-cooperation-with-ukraine/#:~:text=All%20the%20FY2022%20USAI%20funds,%2475%20million%20in%20lethal%20assistance."/>
    <hyperlink ref="V440" r:id="rId1490" display="https://www.defense.gov/News/Releases/Release/Article/3402206/biden-administration-announces-additional-security-assistance-for-ukraine/"/>
    <hyperlink ref="W440" r:id="rId1491" location=":~:text=All%20the%20FY2022%20USAI%20funds,%2475%20million%20in%20lethal%20assistance." display="https://www.state.gov/u-s-security-cooperation-with-ukraine/#:~:text=All%20the%20FY2022%20USAI%20funds,%2475%20million%20in%20lethal%20assistance."/>
    <hyperlink ref="V441" r:id="rId1492" display="https://www.defense.gov/News/Releases/Release/Article/3402206/biden-administration-announces-additional-security-assistance-for-ukraine/"/>
    <hyperlink ref="W441" r:id="rId1493" location=":~:text=All%20the%20FY2022%20USAI%20funds,%2475%20million%20in%20lethal%20assistance." display="https://www.state.gov/u-s-security-cooperation-with-ukraine/#:~:text=All%20the%20FY2022%20USAI%20funds,%2475%20million%20in%20lethal%20assistance."/>
    <hyperlink ref="V442" r:id="rId1494" display="https://www.defense.gov/News/Releases/Release/Article/3402206/biden-administration-announces-additional-security-assistance-for-ukraine/"/>
    <hyperlink ref="W442" r:id="rId1495" location=":~:text=All%20the%20FY2022%20USAI%20funds,%2475%20million%20in%20lethal%20assistance." display="https://www.state.gov/u-s-security-cooperation-with-ukraine/#:~:text=All%20the%20FY2022%20USAI%20funds,%2475%20million%20in%20lethal%20assistance."/>
    <hyperlink ref="V443" r:id="rId1496" display="https://www.defense.gov/News/Releases/Release/Article/3402206/biden-administration-announces-additional-security-assistance-for-ukraine/"/>
    <hyperlink ref="W443" r:id="rId1497" location=":~:text=All%20the%20FY2022%20USAI%20funds,%2475%20million%20in%20lethal%20assistance." display="https://www.state.gov/u-s-security-cooperation-with-ukraine/#:~:text=All%20the%20FY2022%20USAI%20funds,%2475%20million%20in%20lethal%20assistance."/>
    <hyperlink ref="V444" r:id="rId1498" display="https://www.defense.gov/News/Releases/Release/Article/3402206/biden-administration-announces-additional-security-assistance-for-ukraine/"/>
    <hyperlink ref="W444" r:id="rId1499" location=":~:text=All%20the%20FY2022%20USAI%20funds,%2475%20million%20in%20lethal%20assistance." display="https://www.state.gov/u-s-security-cooperation-with-ukraine/#:~:text=All%20the%20FY2022%20USAI%20funds,%2475%20million%20in%20lethal%20assistance."/>
    <hyperlink ref="V445" r:id="rId1500" display="https://www.defense.gov/News/Releases/Release/Article/3402206/biden-administration-announces-additional-security-assistance-for-ukraine/"/>
    <hyperlink ref="W445" r:id="rId1501" location=":~:text=All%20the%20FY2022%20USAI%20funds,%2475%20million%20in%20lethal%20assistance." display="https://www.state.gov/u-s-security-cooperation-with-ukraine/#:~:text=All%20the%20FY2022%20USAI%20funds,%2475%20million%20in%20lethal%20assistance."/>
    <hyperlink ref="V446" r:id="rId1502" display="https://www.defense.gov/News/Releases/Release/Article/3402206/biden-administration-announces-additional-security-assistance-for-ukraine/"/>
    <hyperlink ref="W446" r:id="rId1503" location=":~:text=All%20the%20FY2022%20USAI%20funds,%2475%20million%20in%20lethal%20assistance." display="https://www.state.gov/u-s-security-cooperation-with-ukraine/#:~:text=All%20the%20FY2022%20USAI%20funds,%2475%20million%20in%20lethal%20assistance."/>
    <hyperlink ref="V447" r:id="rId1504" display="https://www.defense.gov/News/Releases/Release/Article/3402206/biden-administration-announces-additional-security-assistance-for-ukraine/"/>
    <hyperlink ref="W447" r:id="rId1505" location=":~:text=All%20the%20FY2022%20USAI%20funds,%2475%20million%20in%20lethal%20assistance." display="https://www.state.gov/u-s-security-cooperation-with-ukraine/#:~:text=All%20the%20FY2022%20USAI%20funds,%2475%20million%20in%20lethal%20assistance."/>
    <hyperlink ref="V448" r:id="rId1506" display="https://www.defense.gov/News/Releases/Release/Article/3402206/biden-administration-announces-additional-security-assistance-for-ukraine/"/>
    <hyperlink ref="W448" r:id="rId1507" location=":~:text=All%20the%20FY2022%20USAI%20funds,%2475%20million%20in%20lethal%20assistance." display="https://www.state.gov/u-s-security-cooperation-with-ukraine/#:~:text=All%20the%20FY2022%20USAI%20funds,%2475%20million%20in%20lethal%20assistance."/>
    <hyperlink ref="V449" r:id="rId1508" display="https://www.defense.gov/News/Releases/Release/Article/3411804/biden-administration-announces-additional-security-assistance-for-ukraine/"/>
    <hyperlink ref="W449" r:id="rId1509" location=":~:text=All%20the%20FY2022%20USAI%20funds,%2475%20million%20in%20lethal%20assistance." display="https://www.state.gov/u-s-security-cooperation-with-ukraine/#:~:text=All%20the%20FY2022%20USAI%20funds,%2475%20million%20in%20lethal%20assistance."/>
    <hyperlink ref="V450" r:id="rId1510" display="https://www.defense.gov/News/Releases/Release/Article/3411804/biden-administration-announces-additional-security-assistance-for-ukraine/"/>
    <hyperlink ref="W450" r:id="rId1511" location=":~:text=All%20the%20FY2022%20USAI%20funds,%2475%20million%20in%20lethal%20assistance." display="https://www.state.gov/u-s-security-cooperation-with-ukraine/#:~:text=All%20the%20FY2022%20USAI%20funds,%2475%20million%20in%20lethal%20assistance."/>
    <hyperlink ref="V451" r:id="rId1512" display="https://www.defense.gov/News/Releases/Release/Article/3411804/biden-administration-announces-additional-security-assistance-for-ukraine/"/>
    <hyperlink ref="W451" r:id="rId1513" location=":~:text=All%20the%20FY2022%20USAI%20funds,%2475%20million%20in%20lethal%20assistance." display="https://www.state.gov/u-s-security-cooperation-with-ukraine/#:~:text=All%20the%20FY2022%20USAI%20funds,%2475%20million%20in%20lethal%20assistance."/>
    <hyperlink ref="V452" r:id="rId1514" display="https://www.defense.gov/News/Releases/Release/Article/3411804/biden-administration-announces-additional-security-assistance-for-ukraine/"/>
    <hyperlink ref="W452" r:id="rId1515" location=":~:text=All%20the%20FY2022%20USAI%20funds,%2475%20million%20in%20lethal%20assistance." display="https://www.state.gov/u-s-security-cooperation-with-ukraine/#:~:text=All%20the%20FY2022%20USAI%20funds,%2475%20million%20in%20lethal%20assistance."/>
    <hyperlink ref="V453" r:id="rId1516" display="https://www.defense.gov/News/Releases/Release/Article/3411804/biden-administration-announces-additional-security-assistance-for-ukraine/"/>
    <hyperlink ref="W453" r:id="rId1517" location=":~:text=All%20the%20FY2022%20USAI%20funds,%2475%20million%20in%20lethal%20assistance." display="https://www.state.gov/u-s-security-cooperation-with-ukraine/#:~:text=All%20the%20FY2022%20USAI%20funds,%2475%20million%20in%20lethal%20assistance."/>
    <hyperlink ref="V454" r:id="rId1518" display="https://www.defense.gov/News/Releases/Release/Article/3411804/biden-administration-announces-additional-security-assistance-for-ukraine/"/>
    <hyperlink ref="W454" r:id="rId1519" location=":~:text=All%20the%20FY2022%20USAI%20funds,%2475%20million%20in%20lethal%20assistance." display="https://www.state.gov/u-s-security-cooperation-with-ukraine/#:~:text=All%20the%20FY2022%20USAI%20funds,%2475%20million%20in%20lethal%20assistance."/>
    <hyperlink ref="V455" r:id="rId1520" display="https://www.defense.gov/News/Releases/Release/Article/3411804/biden-administration-announces-additional-security-assistance-for-ukraine/"/>
    <hyperlink ref="W455" r:id="rId1521" location=":~:text=All%20the%20FY2022%20USAI%20funds,%2475%20million%20in%20lethal%20assistance." display="https://www.state.gov/u-s-security-cooperation-with-ukraine/#:~:text=All%20the%20FY2022%20USAI%20funds,%2475%20million%20in%20lethal%20assistance."/>
    <hyperlink ref="V456" r:id="rId1522" display="https://www.defense.gov/News/Releases/Release/Article/3411804/biden-administration-announces-additional-security-assistance-for-ukraine/"/>
    <hyperlink ref="W456" r:id="rId1523" location=":~:text=All%20the%20FY2022%20USAI%20funds,%2475%20million%20in%20lethal%20assistance." display="https://www.state.gov/u-s-security-cooperation-with-ukraine/#:~:text=All%20the%20FY2022%20USAI%20funds,%2475%20million%20in%20lethal%20assistance."/>
    <hyperlink ref="V457" r:id="rId1524" display="https://www.defense.gov/News/Releases/Release/Article/3411804/biden-administration-announces-additional-security-assistance-for-ukraine/"/>
    <hyperlink ref="W457" r:id="rId1525" location=":~:text=All%20the%20FY2022%20USAI%20funds,%2475%20million%20in%20lethal%20assistance." display="https://www.state.gov/u-s-security-cooperation-with-ukraine/#:~:text=All%20the%20FY2022%20USAI%20funds,%2475%20million%20in%20lethal%20assistance."/>
    <hyperlink ref="V458" r:id="rId1526" display="https://www.defense.gov/News/Releases/Release/Article/3411804/biden-administration-announces-additional-security-assistance-for-ukraine/"/>
    <hyperlink ref="W458" r:id="rId1527" location=":~:text=All%20the%20FY2022%20USAI%20funds,%2475%20million%20in%20lethal%20assistance." display="https://www.state.gov/u-s-security-cooperation-with-ukraine/#:~:text=All%20the%20FY2022%20USAI%20funds,%2475%20million%20in%20lethal%20assistance."/>
    <hyperlink ref="V459" r:id="rId1528" display="https://www.defense.gov/News/Releases/Release/Article/3411804/biden-administration-announces-additional-security-assistance-for-ukraine/"/>
    <hyperlink ref="W459" r:id="rId1529" location=":~:text=All%20the%20FY2022%20USAI%20funds,%2475%20million%20in%20lethal%20assistance." display="https://www.state.gov/u-s-security-cooperation-with-ukraine/#:~:text=All%20the%20FY2022%20USAI%20funds,%2475%20million%20in%20lethal%20assistance."/>
    <hyperlink ref="V460" r:id="rId1530" display="https://www.defense.gov/News/Releases/Release/Article/3411804/biden-administration-announces-additional-security-assistance-for-ukraine/"/>
    <hyperlink ref="W460" r:id="rId1531" location=":~:text=All%20the%20FY2022%20USAI%20funds,%2475%20million%20in%20lethal%20assistance." display="https://www.state.gov/u-s-security-cooperation-with-ukraine/#:~:text=All%20the%20FY2022%20USAI%20funds,%2475%20million%20in%20lethal%20assistance."/>
    <hyperlink ref="V461" r:id="rId1532" display="https://www.defense.gov/News/Releases/Release/Article/3411804/biden-administration-announces-additional-security-assistance-for-ukraine/"/>
    <hyperlink ref="W461" r:id="rId1533" location=":~:text=All%20the%20FY2022%20USAI%20funds,%2475%20million%20in%20lethal%20assistance." display="https://www.state.gov/u-s-security-cooperation-with-ukraine/#:~:text=All%20the%20FY2022%20USAI%20funds,%2475%20million%20in%20lethal%20assistance."/>
    <hyperlink ref="V462" r:id="rId1534" display="https://www.defense.gov/News/Releases/Release/Article/3411804/biden-administration-announces-additional-security-assistance-for-ukraine/"/>
    <hyperlink ref="W462" r:id="rId1535" location=":~:text=All%20the%20FY2022%20USAI%20funds,%2475%20million%20in%20lethal%20assistance." display="https://www.state.gov/u-s-security-cooperation-with-ukraine/#:~:text=All%20the%20FY2022%20USAI%20funds,%2475%20million%20in%20lethal%20assistance."/>
    <hyperlink ref="V463" r:id="rId1536" display="https://www.defense.gov/News/News-Stories/Article/Article/3427152/dod-announces-new-round-of-aid-for-ukraine/"/>
    <hyperlink ref="W463" r:id="rId1537" display="https://www.state.gov/u-s-security-cooperation-with-ukraine/"/>
    <hyperlink ref="X463" r:id="rId1538" display="https://ua.usembassy.gov/additional-u-s-security-assistance-for-ukraine-4/"/>
    <hyperlink ref="V464" r:id="rId1539" display="https://www.defense.gov/News/News-Stories/Article/Article/3427152/dod-announces-new-round-of-aid-for-ukraine/"/>
    <hyperlink ref="W464" r:id="rId1540" display="https://www.state.gov/u-s-security-cooperation-with-ukraine/"/>
    <hyperlink ref="X464" r:id="rId1541" display="https://ua.usembassy.gov/additional-u-s-security-assistance-for-ukraine-4/"/>
    <hyperlink ref="V465" r:id="rId1542" display="https://www.defense.gov/News/News-Stories/Article/Article/3427152/dod-announces-new-round-of-aid-for-ukraine/"/>
    <hyperlink ref="W465" r:id="rId1543" display="https://www.state.gov/u-s-security-cooperation-with-ukraine/"/>
    <hyperlink ref="X465" r:id="rId1544" display="https://ua.usembassy.gov/additional-u-s-security-assistance-for-ukraine-4/"/>
    <hyperlink ref="V466" r:id="rId1545" display="https://www.defense.gov/News/News-Stories/Article/Article/3427152/dod-announces-new-round-of-aid-for-ukraine/"/>
    <hyperlink ref="W466" r:id="rId1546" display="https://www.state.gov/u-s-security-cooperation-with-ukraine/"/>
    <hyperlink ref="X466" r:id="rId1547" display="https://ua.usembassy.gov/additional-u-s-security-assistance-for-ukraine-4/"/>
    <hyperlink ref="V467" r:id="rId1548" location=":~:text=The%20Biden%20administration%20has%20committed,for%20Ukraine%20since%20August%202021" display="https://www.defense.gov/News/News-Stories/Article/Article/3441398/pentagon-announces-500m-in-security-assistance-for-ukraine/#:~:text=The%20Biden%20administration%20has%20committed,for%20Ukraine%20since%20August%202021."/>
    <hyperlink ref="W467" r:id="rId1549" display="https://www.state.gov/u-s-security-cooperation-with-ukraine/"/>
    <hyperlink ref="X467" r:id="rId1550" display="https://ua.usembassy.gov/additional-u-s-security-assistance-for-ukraine-5/"/>
    <hyperlink ref="V468" r:id="rId1551" location=":~:text=The%20Biden%20administration%20has%20committed,for%20Ukraine%20since%20August%202021" display="https://www.defense.gov/News/News-Stories/Article/Article/3441398/pentagon-announces-500m-in-security-assistance-for-ukraine/#:~:text=The%20Biden%20administration%20has%20committed,for%20Ukraine%20since%20August%202021."/>
    <hyperlink ref="W468" r:id="rId1552" display="https://www.state.gov/u-s-security-cooperation-with-ukraine/"/>
    <hyperlink ref="X468" r:id="rId1553" display="https://ua.usembassy.gov/additional-u-s-security-assistance-for-ukraine-5/"/>
    <hyperlink ref="V469" r:id="rId1554" location=":~:text=The%20Biden%20administration%20has%20committed,for%20Ukraine%20since%20August%202021" display="https://www.defense.gov/News/News-Stories/Article/Article/3441398/pentagon-announces-500m-in-security-assistance-for-ukraine/#:~:text=The%20Biden%20administration%20has%20committed,for%20Ukraine%20since%20August%202021."/>
    <hyperlink ref="W469" r:id="rId1555" display="https://www.state.gov/u-s-security-cooperation-with-ukraine/"/>
    <hyperlink ref="X469" r:id="rId1556" display="https://ua.usembassy.gov/additional-u-s-security-assistance-for-ukraine-5/"/>
    <hyperlink ref="V470" r:id="rId1557" location=":~:text=The%20Biden%20administration%20has%20committed,for%20Ukraine%20since%20August%202021" display="https://www.defense.gov/News/News-Stories/Article/Article/3441398/pentagon-announces-500m-in-security-assistance-for-ukraine/#:~:text=The%20Biden%20administration%20has%20committed,for%20Ukraine%20since%20August%202021."/>
    <hyperlink ref="W470" r:id="rId1558" display="https://www.state.gov/u-s-security-cooperation-with-ukraine/"/>
    <hyperlink ref="X470" r:id="rId1559" display="https://ua.usembassy.gov/additional-u-s-security-assistance-for-ukraine-5/"/>
    <hyperlink ref="V471" r:id="rId1560" display="https://www.defense.gov/News/News-Stories/Article/Article/3451905/dod-announces-800m-security-assistance-package-for-ukraine/"/>
    <hyperlink ref="W471" r:id="rId1561" display="https://www.state.gov/u-s-security-cooperation-with-ukraine/"/>
    <hyperlink ref="X471" r:id="rId1562" display="https://ua.usembassy.gov/additional-u-s-security-assistance-for-ukraine-6/"/>
    <hyperlink ref="V472" r:id="rId1563" display="https://www.defense.gov/News/News-Stories/Article/Article/3451905/dod-announces-800m-security-assistance-package-for-ukraine/"/>
    <hyperlink ref="W472" r:id="rId1564" display="https://www.state.gov/u-s-security-cooperation-with-ukraine/"/>
    <hyperlink ref="X472" r:id="rId1565" display="https://ua.usembassy.gov/additional-u-s-security-assistance-for-ukraine-6/"/>
    <hyperlink ref="V473" r:id="rId1566" display="https://www.defense.gov/News/News-Stories/Article/Article/3451905/dod-announces-800m-security-assistance-package-for-ukraine/"/>
    <hyperlink ref="W473" r:id="rId1567" display="https://www.state.gov/u-s-security-cooperation-with-ukraine/"/>
    <hyperlink ref="X473" r:id="rId1568" display="https://ua.usembassy.gov/additional-u-s-security-assistance-for-ukraine-6/"/>
    <hyperlink ref="V474" r:id="rId1569" display="https://www.defense.gov/News/News-Stories/Article/Article/3451905/dod-announces-800m-security-assistance-package-for-ukraine/"/>
    <hyperlink ref="W474" r:id="rId1570" display="https://www.state.gov/u-s-security-cooperation-with-ukraine/"/>
    <hyperlink ref="X474" r:id="rId1571" display="https://ua.usembassy.gov/additional-u-s-security-assistance-for-ukraine-6/"/>
    <hyperlink ref="V475" r:id="rId1572" display="https://www.defense.gov/News/News-Stories/Article/Article/3451905/dod-announces-800m-security-assistance-package-for-ukraine/"/>
    <hyperlink ref="W475" r:id="rId1573" display="https://www.state.gov/u-s-security-cooperation-with-ukraine/"/>
    <hyperlink ref="X475" r:id="rId1574" display="https://ua.usembassy.gov/additional-u-s-security-assistance-for-ukraine-6/"/>
    <hyperlink ref="V476" r:id="rId1575" display="https://www.defense.gov/News/News-Stories/Article/Article/3451905/dod-announces-800m-security-assistance-package-for-ukraine/"/>
    <hyperlink ref="W476" r:id="rId1576" display="https://www.state.gov/u-s-security-cooperation-with-ukraine/"/>
    <hyperlink ref="X476" r:id="rId1577" display="https://ua.usembassy.gov/additional-u-s-security-assistance-for-ukraine-6/"/>
    <hyperlink ref="V477" r:id="rId1578" display="https://www.defense.gov/News/News-Stories/Article/Article/3451905/dod-announces-800m-security-assistance-package-for-ukraine/"/>
    <hyperlink ref="W477" r:id="rId1579" display="https://www.state.gov/u-s-security-cooperation-with-ukraine/"/>
    <hyperlink ref="X477" r:id="rId1580" display="https://ua.usembassy.gov/additional-u-s-security-assistance-for-ukraine-6/"/>
    <hyperlink ref="V478" r:id="rId1581" display="https://www.defense.gov/News/News-Stories/Article/Article/3451905/dod-announces-800m-security-assistance-package-for-ukraine/"/>
    <hyperlink ref="W478" r:id="rId1582" display="https://www.state.gov/u-s-security-cooperation-with-ukraine/"/>
    <hyperlink ref="X478" r:id="rId1583" display="https://ua.usembassy.gov/additional-u-s-security-assistance-for-ukraine-6/"/>
    <hyperlink ref="V479" r:id="rId1584" display="https://www.defense.gov/News/News-Stories/Article/Article/3451905/dod-announces-800m-security-assistance-package-for-ukraine/"/>
    <hyperlink ref="W479" r:id="rId1585" display="https://www.state.gov/u-s-security-cooperation-with-ukraine/"/>
    <hyperlink ref="X479" r:id="rId1586" display="https://ua.usembassy.gov/additional-u-s-security-assistance-for-ukraine-6/"/>
    <hyperlink ref="V480" r:id="rId1587" display="https://www.defense.gov/News/News-Stories/Article/Article/3451905/dod-announces-800m-security-assistance-package-for-ukraine/"/>
    <hyperlink ref="W480" r:id="rId1588" display="https://www.state.gov/u-s-security-cooperation-with-ukraine/"/>
    <hyperlink ref="X480" r:id="rId1589" display="https://ua.usembassy.gov/additional-u-s-security-assistance-for-ukraine-6/"/>
    <hyperlink ref="V481" r:id="rId1590" display="https://appropriations.house.gov/sites/democrats.appropriations.house.gov/files/Summary%20Continuing%20Appropriations%20and%20Ukraine%20Supplemental%20Appropriations%20Act%202023.pdf"/>
    <hyperlink ref="W481" r:id="rId1591" display="https://appropriations.house.gov/sites/democrats.appropriations.house.gov/files/Ukraine%20Supplemental%20Summary%20FY23.pdf"/>
    <hyperlink ref="X481" r:id="rId1592" display="https://crsreports.congress.gov/product/pdf/IF/IF12040"/>
    <hyperlink ref="V482" r:id="rId1593" display="https://appropriations.house.gov/sites/democrats.appropriations.house.gov/files/Summary%20Continuing%20Appropriations%20and%20Ukraine%20Supplemental%20Appropriations%20Act%202023.pdf"/>
    <hyperlink ref="W482" r:id="rId1594" display="https://appropriations.house.gov/sites/democrats.appropriations.house.gov/files/Ukraine%20Supplemental%20Summary%20FY23.pdf"/>
    <hyperlink ref="X482" r:id="rId1595" display="https://crsreports.congress.gov/product/pdf/IF/IF12041"/>
    <hyperlink ref="V483" r:id="rId1596"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483" r:id="rId1597" display="https://appropriations.house.gov/sites/democrats.appropriations.house.gov/files/Summary%20Continuing%20Appropriations%20and%20Ukraine%20Supplemental%20Appropriations%20Act%202023.pdf"/>
    <hyperlink ref="X483" r:id="rId1598" display="https://appropriations.house.gov/sites/democrats.appropriations.house.gov/files/Ukraine%20Supplemental%20Summary%20FY23.pdf"/>
    <hyperlink ref="Y483" r:id="rId1599" display="https://crsreports.congress.gov/product/pdf/IF/IF12041"/>
    <hyperlink ref="V484" r:id="rId1600"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484" r:id="rId1601" display="https://appropriations.house.gov/sites/democrats.appropriations.house.gov/files/Summary%20Continuing%20Appropriations%20and%20Ukraine%20Supplemental%20Appropriations%20Act%202023.pdf"/>
    <hyperlink ref="X484" r:id="rId1602" display="https://appropriations.house.gov/sites/democrats.appropriations.house.gov/files/Ukraine%20Supplemental%20Summary%20FY23.pdf"/>
    <hyperlink ref="Y484" r:id="rId1603" display="https://crsreports.congress.gov/product/pdf/IF/IF12042"/>
    <hyperlink ref="V485" r:id="rId1604"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485" r:id="rId1605" display="https://appropriations.house.gov/sites/democrats.appropriations.house.gov/files/Summary%20Continuing%20Appropriations%20and%20Ukraine%20Supplemental%20Appropriations%20Act%202023.pdf"/>
    <hyperlink ref="X485" r:id="rId1606" display="https://appropriations.house.gov/sites/democrats.appropriations.house.gov/files/Ukraine%20Supplemental%20Summary%20FY23.pdf"/>
    <hyperlink ref="Y485" r:id="rId1607" display="https://crsreports.congress.gov/product/pdf/IF/IF12043"/>
    <hyperlink ref="V486" r:id="rId1608"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486" r:id="rId1609" display="https://appropriations.house.gov/sites/democrats.appropriations.house.gov/files/Summary%20Continuing%20Appropriations%20and%20Ukraine%20Supplemental%20Appropriations%20Act%202023.pdf"/>
    <hyperlink ref="X486" r:id="rId1610" display="https://appropriations.house.gov/sites/democrats.appropriations.house.gov/files/Ukraine%20Supplemental%20Summary%20FY23.pdf"/>
    <hyperlink ref="Y486" r:id="rId1611" display="https://crsreports.congress.gov/product/pdf/IF/IF12044"/>
    <hyperlink ref="V487" r:id="rId1612"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487" r:id="rId1613" display="https://appropriations.house.gov/sites/democrats.appropriations.house.gov/files/Summary%20Continuing%20Appropriations%20and%20Ukraine%20Supplemental%20Appropriations%20Act%202023.pdf"/>
    <hyperlink ref="X487" r:id="rId1614" display="https://appropriations.house.gov/sites/democrats.appropriations.house.gov/files/Ukraine%20Supplemental%20Summary%20FY23.pdf"/>
    <hyperlink ref="Y487" r:id="rId1615" display="https://crsreports.congress.gov/product/pdf/IF/IF12045"/>
    <hyperlink ref="V488" r:id="rId1616" display="https://www.defense.gov/News/Releases/Release/Article/3277443/biden-administration-announces-additional-security-assistance-for-ukraine/"/>
    <hyperlink ref="W488" r:id="rId1617" display="https://appropriations.house.gov/sites/democrats.appropriations.house.gov/files/Summary%20Continuing%20Appropriations%20and%20Ukraine%20Supplemental%20Appropriations%20Act%202023.pdf"/>
    <hyperlink ref="X488" r:id="rId1618" display="https://appropriations.house.gov/sites/democrats.appropriations.house.gov/files/Ukraine%20Supplemental%20Summary%20FY23.pdf"/>
    <hyperlink ref="Y488" r:id="rId1619" display="https://crsreports.congress.gov/product/pdf/IF/IF12045"/>
    <hyperlink ref="V489" r:id="rId1620" display="https://www.defense.gov/News/Releases/Release/Article/3277443/biden-administration-announces-additional-security-assistance-for-ukraine/"/>
    <hyperlink ref="W489" r:id="rId1621" display="https://appropriations.house.gov/sites/democrats.appropriations.house.gov/files/Summary%20Continuing%20Appropriations%20and%20Ukraine%20Supplemental%20Appropriations%20Act%202023.pdf"/>
    <hyperlink ref="X489" r:id="rId1622" display="https://appropriations.house.gov/sites/democrats.appropriations.house.gov/files/Ukraine%20Supplemental%20Summary%20FY23.pdf"/>
    <hyperlink ref="Y489" r:id="rId1623" display="https://crsreports.congress.gov/product/pdf/IF/IF12045"/>
    <hyperlink ref="V490" r:id="rId1624" display="https://www.defense.gov/News/Releases/Release/Article/3277443/biden-administration-announces-additional-security-assistance-for-ukraine/"/>
    <hyperlink ref="W490" r:id="rId1625" display="https://appropriations.house.gov/sites/democrats.appropriations.house.gov/files/Summary%20Continuing%20Appropriations%20and%20Ukraine%20Supplemental%20Appropriations%20Act%202023.pdf"/>
    <hyperlink ref="X490" r:id="rId1626" display="https://appropriations.house.gov/sites/democrats.appropriations.house.gov/files/Ukraine%20Supplemental%20Summary%20FY23.pdf"/>
    <hyperlink ref="Y490" r:id="rId1627" display="https://crsreports.congress.gov/product/pdf/IF/IF12045"/>
    <hyperlink ref="V491" r:id="rId1628" display="https://www.defense.gov/News/Releases/Release/Article/3277443/biden-administration-announces-additional-security-assistance-for-ukraine/"/>
    <hyperlink ref="W491" r:id="rId1629" display="https://appropriations.house.gov/sites/democrats.appropriations.house.gov/files/Summary%20Continuing%20Appropriations%20and%20Ukraine%20Supplemental%20Appropriations%20Act%202023.pdf"/>
    <hyperlink ref="X491" r:id="rId1630" display="https://appropriations.house.gov/sites/democrats.appropriations.house.gov/files/Ukraine%20Supplemental%20Summary%20FY23.pdf"/>
    <hyperlink ref="Y491" r:id="rId1631" display="https://crsreports.congress.gov/product/pdf/IF/IF12045"/>
    <hyperlink ref="V492" r:id="rId1632" display="https://www.defense.gov/News/Releases/Release/Article/3277443/biden-administration-announces-additional-security-assistance-for-ukraine/"/>
    <hyperlink ref="W492" r:id="rId1633" display="https://appropriations.house.gov/sites/democrats.appropriations.house.gov/files/Summary%20Continuing%20Appropriations%20and%20Ukraine%20Supplemental%20Appropriations%20Act%202023.pdf"/>
    <hyperlink ref="X492" r:id="rId1634" display="https://appropriations.house.gov/sites/democrats.appropriations.house.gov/files/Ukraine%20Supplemental%20Summary%20FY23.pdf"/>
    <hyperlink ref="Y492" r:id="rId1635" display="https://crsreports.congress.gov/product/pdf/IF/IF12045"/>
    <hyperlink ref="V493" r:id="rId1636" display="https://www.defense.gov/News/Releases/Release/Article/3287992/biden-administration-announces-additional-security-assistance-for-ukraine/"/>
    <hyperlink ref="W493" r:id="rId1637" display="https://crsreports.congress.gov/product/pdf/IF/IF12040"/>
    <hyperlink ref="V494" r:id="rId1638" display="https://www.defense.gov/News/Releases/Release/Article/3287992/biden-administration-announces-additional-security-assistance-for-ukraine/"/>
    <hyperlink ref="W494" r:id="rId1639" display="https://crsreports.congress.gov/product/pdf/IF/IF12040"/>
    <hyperlink ref="V495" r:id="rId1640" display="https://www.defense.gov/News/Releases/Release/Article/3287992/biden-administration-announces-additional-security-assistance-for-ukraine/"/>
    <hyperlink ref="W495" r:id="rId1641" display="https://crsreports.congress.gov/product/pdf/IF/IF12040"/>
    <hyperlink ref="V496" r:id="rId1642" display="https://www.defense.gov/News/Releases/Release/Article/3287992/biden-administration-announces-additional-security-assistance-for-ukraine/"/>
    <hyperlink ref="W496" r:id="rId1643" display="https://crsreports.congress.gov/product/pdf/IF/IF12040"/>
    <hyperlink ref="V497" r:id="rId1644" display="https://www.defense.gov/News/Releases/Release/Article/3287992/biden-administration-announces-additional-security-assistance-for-ukraine/"/>
    <hyperlink ref="W497" r:id="rId1645" display="https://crsreports.congress.gov/product/pdf/IF/IF12040"/>
    <hyperlink ref="V498" r:id="rId1646" display="https://www.defense.gov/News/Releases/Release/Article/3287992/biden-administration-announces-additional-security-assistance-for-ukraine/"/>
    <hyperlink ref="W498" r:id="rId1647" display="https://crsreports.congress.gov/product/pdf/IF/IF12040"/>
    <hyperlink ref="V499" r:id="rId1648" display="https://www.defense.gov/News/Releases/Release/Article/3287992/biden-administration-announces-additional-security-assistance-for-ukraine/"/>
    <hyperlink ref="W499" r:id="rId1649" display="https://crsreports.congress.gov/product/pdf/IF/IF12040"/>
    <hyperlink ref="V500" r:id="rId1650" display="https://www.defense.gov/News/Releases/Release/Article/3287992/biden-administration-announces-additional-security-assistance-for-ukraine/"/>
    <hyperlink ref="W500" r:id="rId1651" display="https://crsreports.congress.gov/product/pdf/IF/IF12040"/>
    <hyperlink ref="V501" r:id="rId1652" display="https://www.defense.gov/News/Releases/Release/Article/3287992/biden-administration-announces-additional-security-assistance-for-ukraine/"/>
    <hyperlink ref="W501" r:id="rId1653" display="https://crsreports.congress.gov/product/pdf/IF/IF12040"/>
    <hyperlink ref="V502" r:id="rId1654" display="https://www.defense.gov/News/Releases/Release/Article/3287992/biden-administration-announces-additional-security-assistance-for-ukraine/"/>
    <hyperlink ref="W502" r:id="rId1655" display="https://crsreports.congress.gov/product/pdf/IF/IF12040"/>
    <hyperlink ref="V503" r:id="rId1656" display="https://www.defense.gov/News/Releases/Release/Article/3287992/biden-administration-announces-additional-security-assistance-for-ukraine/"/>
    <hyperlink ref="W503" r:id="rId1657" display="https://crsreports.congress.gov/product/pdf/IF/IF12040"/>
    <hyperlink ref="V504" r:id="rId1658" display="https://www.defense.gov/News/Releases/Release/Article/3287992/biden-administration-announces-additional-security-assistance-for-ukraine/"/>
    <hyperlink ref="W504" r:id="rId1659" display="https://crsreports.congress.gov/product/pdf/IF/IF12040"/>
    <hyperlink ref="V505" r:id="rId1660" display="https://www.defense.gov/News/Releases/Release/Article/3287992/biden-administration-announces-additional-security-assistance-for-ukraine/"/>
    <hyperlink ref="W505" r:id="rId1661" display="https://crsreports.congress.gov/product/pdf/IF/IF12040"/>
    <hyperlink ref="V506" r:id="rId1662" display="https://www.defense.gov/News/Releases/Release/Article/3308633/biden-administration-announces-additional-security-assistance-for-ukraine/"/>
    <hyperlink ref="W506" r:id="rId1663" display="https://crsreports.congress.gov/product/pdf/IF/IF12040"/>
    <hyperlink ref="V507" r:id="rId1664" display="https://www.defense.gov/News/Releases/Release/Article/3308633/biden-administration-announces-additional-security-assistance-for-ukraine/"/>
    <hyperlink ref="W507" r:id="rId1665" display="https://crsreports.congress.gov/product/pdf/IF/IF12040"/>
    <hyperlink ref="V508" r:id="rId1666" display="https://www.defense.gov/News/Releases/Release/Article/3308633/biden-administration-announces-additional-security-assistance-for-ukraine/"/>
    <hyperlink ref="W508" r:id="rId1667" display="https://crsreports.congress.gov/product/pdf/IF/IF12040"/>
    <hyperlink ref="V509" r:id="rId1668" display="https://www.defense.gov/News/Releases/Release/Article/3308633/biden-administration-announces-additional-security-assistance-for-ukraine/"/>
    <hyperlink ref="W509" r:id="rId1669" display="https://crsreports.congress.gov/product/pdf/IF/IF12040"/>
    <hyperlink ref="V510" r:id="rId1670" display="https://www.defense.gov/News/Releases/Release/Article/3308633/biden-administration-announces-additional-security-assistance-for-ukraine/"/>
    <hyperlink ref="W510" r:id="rId1671" display="https://crsreports.congress.gov/product/pdf/IF/IF12040"/>
    <hyperlink ref="V511" r:id="rId1672" display="https://www.defense.gov/News/Releases/Release/Article/3308633/biden-administration-announces-additional-security-assistance-for-ukraine/"/>
    <hyperlink ref="W511" r:id="rId1673" display="https://crsreports.congress.gov/product/pdf/IF/IF12040"/>
    <hyperlink ref="V512" r:id="rId1674" display="https://www.defense.gov/News/Releases/Release/Article/3308633/biden-administration-announces-additional-security-assistance-for-ukraine/"/>
    <hyperlink ref="W512" r:id="rId1675" display="https://crsreports.congress.gov/product/pdf/IF/IF12040"/>
    <hyperlink ref="V513" r:id="rId1676" display="https://www.defense.gov/News/Releases/Release/Article/3308633/biden-administration-announces-additional-security-assistance-for-ukraine/"/>
    <hyperlink ref="W513" r:id="rId1677" display="https://crsreports.congress.gov/product/pdf/IF/IF12040"/>
    <hyperlink ref="V514" r:id="rId1678" display="https://www.defense.gov/News/Releases/Release/Article/3308633/biden-administration-announces-additional-security-assistance-for-ukraine/"/>
    <hyperlink ref="W514" r:id="rId1679" display="https://crsreports.congress.gov/product/pdf/IF/IF12040"/>
    <hyperlink ref="V515" r:id="rId1680" display="https://www.defense.gov/News/Releases/Release/Article/3308633/biden-administration-announces-additional-security-assistance-for-ukraine/"/>
    <hyperlink ref="W515" r:id="rId1681" display="https://crsreports.congress.gov/product/pdf/IF/IF12040"/>
    <hyperlink ref="V516" r:id="rId1682" display="https://www.defense.gov/News/Releases/Release/Article/3350958/biden-administration-announces-additional-security-assistance-for-ukraine/"/>
    <hyperlink ref="W516" r:id="rId1683" location=":~:text=All%20the%20FY2022%20USAI%20funds,%2475%20million%20in%20lethal%20assistance." display="https://www.state.gov/u-s-security-cooperation-with-ukraine/#:~:text=All%20the%20FY2022%20USAI%20funds,%2475%20million%20in%20lethal%20assistance."/>
    <hyperlink ref="V517" r:id="rId1684" display="https://www.defense.gov/News/Releases/Release/Article/3350958/biden-administration-announces-additional-security-assistance-for-ukraine/"/>
    <hyperlink ref="W517" r:id="rId1685" location=":~:text=All%20the%20FY2022%20USAI%20funds,%2475%20million%20in%20lethal%20assistance." display="https://www.state.gov/u-s-security-cooperation-with-ukraine/#:~:text=All%20the%20FY2022%20USAI%20funds,%2475%20million%20in%20lethal%20assistance."/>
    <hyperlink ref="V518" r:id="rId1686" display="https://www.defense.gov/News/Releases/Release/Article/3350958/biden-administration-announces-additional-security-assistance-for-ukraine/"/>
    <hyperlink ref="W518" r:id="rId1687" location=":~:text=All%20the%20FY2022%20USAI%20funds,%2475%20million%20in%20lethal%20assistance." display="https://www.state.gov/u-s-security-cooperation-with-ukraine/#:~:text=All%20the%20FY2022%20USAI%20funds,%2475%20million%20in%20lethal%20assistance."/>
    <hyperlink ref="V519" r:id="rId1688" display="https://www.defense.gov/News/Releases/Release/Article/3350958/biden-administration-announces-additional-security-assistance-for-ukraine/"/>
    <hyperlink ref="W519" r:id="rId1689" location=":~:text=All%20the%20FY2022%20USAI%20funds,%2475%20million%20in%20lethal%20assistance." display="https://www.state.gov/u-s-security-cooperation-with-ukraine/#:~:text=All%20the%20FY2022%20USAI%20funds,%2475%20million%20in%20lethal%20assistance."/>
    <hyperlink ref="V520" r:id="rId1690" display="https://www.defense.gov/News/Releases/Release/Article/3350958/biden-administration-announces-additional-security-assistance-for-ukraine/"/>
    <hyperlink ref="W520" r:id="rId1691" location=":~:text=All%20the%20FY2022%20USAI%20funds,%2475%20million%20in%20lethal%20assistance." display="https://www.state.gov/u-s-security-cooperation-with-ukraine/#:~:text=All%20the%20FY2022%20USAI%20funds,%2475%20million%20in%20lethal%20assistance."/>
    <hyperlink ref="V521" r:id="rId1692" display="https://www.defense.gov/News/Releases/Release/Article/3350958/biden-administration-announces-additional-security-assistance-for-ukraine/"/>
    <hyperlink ref="W521" r:id="rId1693" location=":~:text=All%20the%20FY2022%20USAI%20funds,%2475%20million%20in%20lethal%20assistance." display="https://www.state.gov/u-s-security-cooperation-with-ukraine/#:~:text=All%20the%20FY2022%20USAI%20funds,%2475%20million%20in%20lethal%20assistance."/>
    <hyperlink ref="V522" r:id="rId1694" display="https://www.defense.gov/News/Releases/Release/Article/3350958/biden-administration-announces-additional-security-assistance-for-ukraine/"/>
    <hyperlink ref="W522" r:id="rId1695" location=":~:text=All%20the%20FY2022%20USAI%20funds,%2475%20million%20in%20lethal%20assistance." display="https://www.state.gov/u-s-security-cooperation-with-ukraine/#:~:text=All%20the%20FY2022%20USAI%20funds,%2475%20million%20in%20lethal%20assistance."/>
    <hyperlink ref="V523" r:id="rId1696" display="https://www.defense.gov/News/Releases/Release/Article/3350958/biden-administration-announces-additional-security-assistance-for-ukraine/"/>
    <hyperlink ref="W523" r:id="rId1697" location=":~:text=All%20the%20FY2022%20USAI%20funds,%2475%20million%20in%20lethal%20assistance." display="https://www.state.gov/u-s-security-cooperation-with-ukraine/#:~:text=All%20the%20FY2022%20USAI%20funds,%2475%20million%20in%20lethal%20assistance."/>
    <hyperlink ref="V524" r:id="rId1698" display="https://www.defense.gov/News/Releases/Release/Article/3350958/biden-administration-announces-additional-security-assistance-for-ukraine/"/>
    <hyperlink ref="W524" r:id="rId1699" location=":~:text=All%20the%20FY2022%20USAI%20funds,%2475%20million%20in%20lethal%20assistance." display="https://www.state.gov/u-s-security-cooperation-with-ukraine/#:~:text=All%20the%20FY2022%20USAI%20funds,%2475%20million%20in%20lethal%20assistance."/>
    <hyperlink ref="V525" r:id="rId1700" display="https://www.defense.gov/News/Releases/Release/Article/3350958/biden-administration-announces-additional-security-assistance-for-ukraine/"/>
    <hyperlink ref="W525" r:id="rId1701" location=":~:text=All%20the%20FY2022%20USAI%20funds,%2475%20million%20in%20lethal%20assistance." display="https://www.state.gov/u-s-security-cooperation-with-ukraine/#:~:text=All%20the%20FY2022%20USAI%20funds,%2475%20million%20in%20lethal%20assistance."/>
    <hyperlink ref="V526" r:id="rId1702" display="https://www.defense.gov/News/Releases/Release/Article/3350958/biden-administration-announces-additional-security-assistance-for-ukraine/"/>
    <hyperlink ref="W526" r:id="rId1703" location=":~:text=All%20the%20FY2022%20USAI%20funds,%2475%20million%20in%20lethal%20assistance." display="https://www.state.gov/u-s-security-cooperation-with-ukraine/#:~:text=All%20the%20FY2022%20USAI%20funds,%2475%20million%20in%20lethal%20assistance."/>
    <hyperlink ref="V527" r:id="rId1704" display="https://www.defense.gov/News/Releases/Release/Article/3350958/biden-administration-announces-additional-security-assistance-for-ukraine/"/>
    <hyperlink ref="W527" r:id="rId1705" location=":~:text=All%20the%20FY2022%20USAI%20funds,%2475%20million%20in%20lethal%20assistance." display="https://www.state.gov/u-s-security-cooperation-with-ukraine/#:~:text=All%20the%20FY2022%20USAI%20funds,%2475%20million%20in%20lethal%20assistance."/>
    <hyperlink ref="V528" r:id="rId1706" display="https://www.defense.gov/News/Releases/Release/Article/3350958/biden-administration-announces-additional-security-assistance-for-ukraine/"/>
    <hyperlink ref="W528" r:id="rId1707" location=":~:text=All%20the%20FY2022%20USAI%20funds,%2475%20million%20in%20lethal%20assistance." display="https://www.state.gov/u-s-security-cooperation-with-ukraine/#:~:text=All%20the%20FY2022%20USAI%20funds,%2475%20million%20in%20lethal%20assistance."/>
    <hyperlink ref="V529" r:id="rId1708" display="https://www.defense.gov/News/Releases/Release/Article/3350958/biden-administration-announces-additional-security-assistance-for-ukraine/"/>
    <hyperlink ref="W529" r:id="rId1709" location=":~:text=All%20the%20FY2022%20USAI%20funds,%2475%20million%20in%20lethal%20assistance." display="https://www.state.gov/u-s-security-cooperation-with-ukraine/#:~:text=All%20the%20FY2022%20USAI%20funds,%2475%20million%20in%20lethal%20assistance."/>
    <hyperlink ref="V530" r:id="rId1710" display="https://www.defense.gov/News/Releases/Release/Article/3350958/biden-administration-announces-additional-security-assistance-for-ukraine/"/>
    <hyperlink ref="W530" r:id="rId1711" location=":~:text=All%20the%20FY2022%20USAI%20funds,%2475%20million%20in%20lethal%20assistance." display="https://www.state.gov/u-s-security-cooperation-with-ukraine/#:~:text=All%20the%20FY2022%20USAI%20funds,%2475%20million%20in%20lethal%20assistance."/>
    <hyperlink ref="V531" r:id="rId1712" display="https://www.defense.gov/News/Releases/Release/Article/3350958/biden-administration-announces-additional-security-assistance-for-ukraine/"/>
    <hyperlink ref="W531" r:id="rId1713" location=":~:text=All%20the%20FY2022%20USAI%20funds,%2475%20million%20in%20lethal%20assistance." display="https://www.state.gov/u-s-security-cooperation-with-ukraine/#:~:text=All%20the%20FY2022%20USAI%20funds,%2475%20million%20in%20lethal%20assistance."/>
    <hyperlink ref="V532" r:id="rId1714" display="https://www.defense.gov/News/Releases/Release/Article/3350958/biden-administration-announces-additional-security-assistance-for-ukraine/"/>
    <hyperlink ref="W532" r:id="rId1715" location=":~:text=All%20the%20FY2022%20USAI%20funds,%2475%20million%20in%20lethal%20assistance." display="https://www.state.gov/u-s-security-cooperation-with-ukraine/#:~:text=All%20the%20FY2022%20USAI%20funds,%2475%20million%20in%20lethal%20assistance."/>
    <hyperlink ref="V533" r:id="rId1716" display="https://www.defense.gov/News/Releases/Release/Article/3350958/biden-administration-announces-additional-security-assistance-for-ukraine/"/>
    <hyperlink ref="W533" r:id="rId1717" location=":~:text=All%20the%20FY2022%20USAI%20funds,%2475%20million%20in%20lethal%20assistance." display="https://www.state.gov/u-s-security-cooperation-with-ukraine/#:~:text=All%20the%20FY2022%20USAI%20funds,%2475%20million%20in%20lethal%20assistance."/>
    <hyperlink ref="V534" r:id="rId1718" display="https://www.defense.gov/News/Releases/Release/Article/3350958/biden-administration-announces-additional-security-assistance-for-ukraine/"/>
    <hyperlink ref="W534" r:id="rId1719" location=":~:text=All%20the%20FY2022%20USAI%20funds,%2475%20million%20in%20lethal%20assistance." display="https://www.state.gov/u-s-security-cooperation-with-ukraine/#:~:text=All%20the%20FY2022%20USAI%20funds,%2475%20million%20in%20lethal%20assistance."/>
    <hyperlink ref="V535" r:id="rId1720" display="https://www.defense.gov/News/Releases/Release/Article/3350958/biden-administration-announces-additional-security-assistance-for-ukraine/"/>
    <hyperlink ref="W535" r:id="rId1721" location=":~:text=All%20the%20FY2022%20USAI%20funds,%2475%20million%20in%20lethal%20assistance." display="https://www.state.gov/u-s-security-cooperation-with-ukraine/#:~:text=All%20the%20FY2022%20USAI%20funds,%2475%20million%20in%20lethal%20assistance."/>
    <hyperlink ref="V536" r:id="rId1722" display="https://www.defense.gov/News/Releases/Release/Article/3350958/biden-administration-announces-additional-security-assistance-for-ukraine/"/>
    <hyperlink ref="W536" r:id="rId1723" location=":~:text=All%20the%20FY2022%20USAI%20funds,%2475%20million%20in%20lethal%20assistance." display="https://www.state.gov/u-s-security-cooperation-with-ukraine/#:~:text=All%20the%20FY2022%20USAI%20funds,%2475%20million%20in%20lethal%20assistance."/>
    <hyperlink ref="V537" r:id="rId1724" display="https://www.defense.gov/News/Releases/Release/Article/3350958/biden-administration-announces-additional-security-assistance-for-ukraine/"/>
    <hyperlink ref="W537" r:id="rId1725" location=":~:text=All%20the%20FY2022%20USAI%20funds,%2475%20million%20in%20lethal%20assistance." display="https://www.state.gov/u-s-security-cooperation-with-ukraine/#:~:text=All%20the%20FY2022%20USAI%20funds,%2475%20million%20in%20lethal%20assistance."/>
    <hyperlink ref="V538" r:id="rId1726" display="https://www.defense.gov/News/Releases/Release/Article/3350958/biden-administration-announces-additional-security-assistance-for-ukraine/"/>
    <hyperlink ref="W538" r:id="rId1727" location=":~:text=All%20the%20FY2022%20USAI%20funds,%2475%20million%20in%20lethal%20assistance." display="https://www.state.gov/u-s-security-cooperation-with-ukraine/#:~:text=All%20the%20FY2022%20USAI%20funds,%2475%20million%20in%20lethal%20assistance."/>
    <hyperlink ref="V539" r:id="rId1728" display="https://www.defense.gov/News/Releases/Release/Article/3350958/biden-administration-announces-additional-security-assistance-for-ukraine/"/>
    <hyperlink ref="W539" r:id="rId1729" location=":~:text=All%20the%20FY2022%20USAI%20funds,%2475%20million%20in%20lethal%20assistance." display="https://www.state.gov/u-s-security-cooperation-with-ukraine/#:~:text=All%20the%20FY2022%20USAI%20funds,%2475%20million%20in%20lethal%20assistance."/>
    <hyperlink ref="V540" r:id="rId1730" display="https://www.defense.gov/News/Releases/Release/Article/3350958/biden-administration-announces-additional-security-assistance-for-ukraine/"/>
    <hyperlink ref="W540" r:id="rId1731" location=":~:text=All%20the%20FY2022%20USAI%20funds,%2475%20million%20in%20lethal%20assistance." display="https://www.state.gov/u-s-security-cooperation-with-ukraine/#:~:text=All%20the%20FY2022%20USAI%20funds,%2475%20million%20in%20lethal%20assistance."/>
    <hyperlink ref="V541" r:id="rId1732" display="https://www.defense.gov/News/Releases/Release/Article/3350958/biden-administration-announces-additional-security-assistance-for-ukraine/"/>
    <hyperlink ref="W541" r:id="rId1733" location=":~:text=All%20the%20FY2022%20USAI%20funds,%2475%20million%20in%20lethal%20assistance." display="https://www.state.gov/u-s-security-cooperation-with-ukraine/#:~:text=All%20the%20FY2022%20USAI%20funds,%2475%20million%20in%20lethal%20assistance."/>
    <hyperlink ref="V542" r:id="rId1734" display="https://www.defense.gov/News/Releases/Release/Article/3350958/biden-administration-announces-additional-security-assistance-for-ukraine/"/>
    <hyperlink ref="W542" r:id="rId1735" location=":~:text=All%20the%20FY2022%20USAI%20funds,%2475%20million%20in%20lethal%20assistance." display="https://www.state.gov/u-s-security-cooperation-with-ukraine/#:~:text=All%20the%20FY2022%20USAI%20funds,%2475%20million%20in%20lethal%20assistance."/>
    <hyperlink ref="V543" r:id="rId1736" display="https://www.defense.gov/News/Releases/Release/Article/3350958/biden-administration-announces-additional-security-assistance-for-ukraine/"/>
    <hyperlink ref="W543" r:id="rId1737" location=":~:text=All%20the%20FY2022%20USAI%20funds,%2475%20million%20in%20lethal%20assistance." display="https://www.state.gov/u-s-security-cooperation-with-ukraine/#:~:text=All%20the%20FY2022%20USAI%20funds,%2475%20million%20in%20lethal%20assistance."/>
    <hyperlink ref="V544" r:id="rId1738" display="https://www.defense.gov/News/Releases/Release/Article/3350958/biden-administration-announces-additional-security-assistance-for-ukraine/"/>
    <hyperlink ref="W544" r:id="rId1739" location=":~:text=All%20the%20FY2022%20USAI%20funds,%2475%20million%20in%20lethal%20assistance." display="https://www.state.gov/u-s-security-cooperation-with-ukraine/#:~:text=All%20the%20FY2022%20USAI%20funds,%2475%20million%20in%20lethal%20assistance."/>
    <hyperlink ref="V545" r:id="rId1740" display="https://www.defense.gov/News/Releases/Release/Article/3388890/biden-administration-announces-additional-security-assistance-for-ukraine/"/>
    <hyperlink ref="W545" r:id="rId1741" location=":~:text=All%20the%20FY2022%20USAI%20funds,%2475%20million%20in%20lethal%20assistance." display="https://www.state.gov/u-s-security-cooperation-with-ukraine/#:~:text=All%20the%20FY2022%20USAI%20funds,%2475%20million%20in%20lethal%20assistance."/>
    <hyperlink ref="V546" r:id="rId1742" display="https://www.defense.gov/News/Releases/Release/Article/3388890/biden-administration-announces-additional-security-assistance-for-ukraine/"/>
    <hyperlink ref="W546" r:id="rId1743" location=":~:text=All%20the%20FY2022%20USAI%20funds,%2475%20million%20in%20lethal%20assistance." display="https://www.state.gov/u-s-security-cooperation-with-ukraine/#:~:text=All%20the%20FY2022%20USAI%20funds,%2475%20million%20in%20lethal%20assistance."/>
    <hyperlink ref="V547" r:id="rId1744" display="https://www.defense.gov/News/Releases/Release/Article/3388890/biden-administration-announces-additional-security-assistance-for-ukraine/"/>
    <hyperlink ref="W547" r:id="rId1745" location=":~:text=All%20the%20FY2022%20USAI%20funds,%2475%20million%20in%20lethal%20assistance." display="https://www.state.gov/u-s-security-cooperation-with-ukraine/#:~:text=All%20the%20FY2022%20USAI%20funds,%2475%20million%20in%20lethal%20assistance."/>
    <hyperlink ref="V548" r:id="rId1746" display="https://www.defense.gov/News/Releases/Release/Article/3388890/biden-administration-announces-additional-security-assistance-for-ukraine/"/>
    <hyperlink ref="W548" r:id="rId1747" location=":~:text=All%20the%20FY2022%20USAI%20funds,%2475%20million%20in%20lethal%20assistance." display="https://www.state.gov/u-s-security-cooperation-with-ukraine/#:~:text=All%20the%20FY2022%20USAI%20funds,%2475%20million%20in%20lethal%20assistance."/>
    <hyperlink ref="V549" r:id="rId1748" display="https://www.defense.gov/News/Releases/Release/Article/3422822/biden-administration-announces-additional-security-assistance-for-ukraine/"/>
    <hyperlink ref="W549" r:id="rId1749" display="https://www.state.gov/u-s-security-cooperation-with-ukraine/"/>
    <hyperlink ref="V550" r:id="rId1750" display="https://www.defense.gov/News/Releases/Release/Article/3422822/biden-administration-announces-additional-security-assistance-for-ukraine/"/>
    <hyperlink ref="W550" r:id="rId1751" display="https://www.state.gov/u-s-security-cooperation-with-ukraine/"/>
    <hyperlink ref="V551" r:id="rId1752" display="https://www.defense.gov/News/Releases/Release/Article/3422822/biden-administration-announces-additional-security-assistance-for-ukraine/"/>
    <hyperlink ref="W551" r:id="rId1753" display="https://www.state.gov/u-s-security-cooperation-with-ukraine/"/>
    <hyperlink ref="V552" r:id="rId1754" display="https://www.defense.gov/News/Releases/Release/Article/3422822/biden-administration-announces-additional-security-assistance-for-ukraine/"/>
    <hyperlink ref="W552" r:id="rId1755" display="https://www.state.gov/u-s-security-cooperation-with-ukraine/"/>
    <hyperlink ref="V553" r:id="rId1756" display="https://www.defense.gov/News/Releases/Release/Article/3422822/biden-administration-announces-additional-security-assistance-for-ukraine/"/>
    <hyperlink ref="W553" r:id="rId1757" display="https://www.state.gov/u-s-security-cooperation-with-ukraine/"/>
    <hyperlink ref="V554" r:id="rId1758" display="https://www.defense.gov/News/Releases/Release/Article/3422822/biden-administration-announces-additional-security-assistance-for-ukraine/"/>
    <hyperlink ref="W554" r:id="rId1759" display="https://www.state.gov/u-s-security-cooperation-with-ukraine/"/>
    <hyperlink ref="V555" r:id="rId1760" display="https://www.defense.gov/News/Releases/Release/Article/3422822/biden-administration-announces-additional-security-assistance-for-ukraine/"/>
    <hyperlink ref="W555" r:id="rId1761" display="https://www.state.gov/u-s-security-cooperation-with-ukraine/"/>
    <hyperlink ref="V556" r:id="rId1762" display="https://www.defense.gov/News/Releases/Release/Article/3463890/biden-administration-announces-additional-security-assistance-for-ukraine/"/>
    <hyperlink ref="W556" r:id="rId1763" display="https://www.state.gov/u-s-security-cooperation-with-ukraine/"/>
    <hyperlink ref="V557" r:id="rId1764" display="https://www.defense.gov/News/Releases/Release/Article/3463890/biden-administration-announces-additional-security-assistance-for-ukraine/"/>
    <hyperlink ref="W557" r:id="rId1765" display="https://www.state.gov/u-s-security-cooperation-with-ukraine/"/>
    <hyperlink ref="V558" r:id="rId1766" display="https://www.defense.gov/News/Releases/Release/Article/3463890/biden-administration-announces-additional-security-assistance-for-ukraine/"/>
    <hyperlink ref="W558" r:id="rId1767" display="https://www.state.gov/u-s-security-cooperation-with-ukraine/"/>
    <hyperlink ref="V559" r:id="rId1768" display="https://www.defense.gov/News/Releases/Release/Article/3463890/biden-administration-announces-additional-security-assistance-for-ukraine/"/>
    <hyperlink ref="W559" r:id="rId1769" display="https://www.state.gov/u-s-security-cooperation-with-ukraine/"/>
    <hyperlink ref="V560" r:id="rId1770" display="https://www.defense.gov/News/Releases/Release/Article/3463890/biden-administration-announces-additional-security-assistance-for-ukraine/"/>
    <hyperlink ref="W560" r:id="rId1771" display="https://www.state.gov/u-s-security-cooperation-with-ukraine/"/>
    <hyperlink ref="V561" r:id="rId1772" display="https://www.defense.gov/News/Releases/Release/Article/3463890/biden-administration-announces-additional-security-assistance-for-ukraine/"/>
    <hyperlink ref="W561" r:id="rId1773" display="https://www.state.gov/u-s-security-cooperation-with-ukraine/"/>
    <hyperlink ref="V562" r:id="rId1774" display="https://www.defense.gov/News/Releases/Release/Article/3463890/biden-administration-announces-additional-security-assistance-for-ukraine/"/>
    <hyperlink ref="W562" r:id="rId1775" display="https://www.state.gov/u-s-security-cooperation-with-ukraine/"/>
    <hyperlink ref="V563" r:id="rId1776" display="https://www.defense.gov/News/Releases/Release/Article/3463890/biden-administration-announces-additional-security-assistance-for-ukraine/"/>
    <hyperlink ref="W563" r:id="rId1777" display="https://www.state.gov/u-s-security-cooperation-with-ukraine/"/>
    <hyperlink ref="V564" r:id="rId1778" display="https://www.defense.gov/News/Releases/Release/Article/3463890/biden-administration-announces-additional-security-assistance-for-ukraine/"/>
    <hyperlink ref="W564" r:id="rId1779" display="https://www.state.gov/u-s-security-cooperation-with-ukraine/"/>
    <hyperlink ref="V565" r:id="rId1780" display="https://www.defense.gov/News/Releases/Release/Article/3463890/biden-administration-announces-additional-security-assistance-for-ukraine/"/>
    <hyperlink ref="W565" r:id="rId1781" display="https://www.state.gov/u-s-security-cooperation-with-ukraine/"/>
    <hyperlink ref="V566" r:id="rId1782" display="https://www.defense.gov/News/Releases/Release/Article/3463890/biden-administration-announces-additional-security-assistance-for-ukraine/"/>
    <hyperlink ref="W566" r:id="rId1783" display="https://www.state.gov/u-s-security-cooperation-with-ukraine/"/>
    <hyperlink ref="V567" r:id="rId1784" display="https://www.defense.gov/News/Releases/Release/Article/3463890/biden-administration-announces-additional-security-assistance-for-ukraine/"/>
    <hyperlink ref="W567" r:id="rId1785" display="https://www.state.gov/u-s-security-cooperation-with-ukraine/"/>
    <hyperlink ref="V568" r:id="rId1786" display="https://www.defense.gov/News/Releases/Release/Article/3463890/biden-administration-announces-additional-security-assistance-for-ukraine/"/>
    <hyperlink ref="W568" r:id="rId1787" display="https://www.state.gov/u-s-security-cooperation-with-ukraine/"/>
    <hyperlink ref="V569" r:id="rId1788" display="https://appropriations.house.gov/sites/democrats.appropriations.house.gov/files/Summary%20Continuing%20Appropriations%20and%20Ukraine%20Supplemental%20Appropriations%20Act%202023.pdf"/>
    <hyperlink ref="W569" r:id="rId1789" display="https://appropriations.house.gov/sites/democrats.appropriations.house.gov/files/Ukraine%20Supplemental%20Summary%20FY23.pdf"/>
    <hyperlink ref="X569" r:id="rId1790" display="https://crsreports.congress.gov/product/pdf/IF/IF12040"/>
    <hyperlink ref="V570" r:id="rId1791" display="https://appropriations.house.gov/sites/democrats.appropriations.house.gov/files/Ukraine%20Supplemental%20Summary.pdf"/>
    <hyperlink ref="W570" r:id="rId1792" display="https://crsreports.congress.gov/product/pdf/IF/IF12305"/>
    <hyperlink ref="V571" r:id="rId1793" display="https://appropriations.house.gov/sites/democrats.appropriations.house.gov/files/Additional%20Ukraine%20Suplemental%20Appropriations%20Act%20Summary.pdf"/>
    <hyperlink ref="W571" r:id="rId1794" display="https://crsreports.congress.gov/product/pdf/IF/IF12305"/>
    <hyperlink ref="V572" r:id="rId1795" display="https://appropriations.house.gov/sites/democrats.appropriations.house.gov/files/Summary%20Continuing%20Appropriations%20and%20Ukraine%20Supplemental%20Appropriations%20Act%202023.pdf"/>
    <hyperlink ref="W572" r:id="rId1796" display="https://www.usaid.gov/news-information/press-releases/nov-22-2022-united-states-contributes-45-billion-support-government-ukraine"/>
    <hyperlink ref="V573" r:id="rId1797" display="https://appropriations.house.gov/sites/democrats.appropriations.house.gov/files/Ukraine%20Supplemental%20Summary%20FY23.pdf"/>
    <hyperlink ref="W573" r:id="rId1798" display="https://crsreports.congress.gov/product/pdf/IF/IF12305"/>
    <hyperlink ref="V1046870" r:id="rId1799" display="https://www.state.gov/the-united-states-announces-additional-humanitarian-assistance-for-the-people-of-ukraine/"/>
    <hyperlink ref="W1046870" r:id="rId1800" display="https://www.usaid.gov/news-information/press-releases/mar-10-2022-united-states-announces-additional-humanitarian-assistance?msclkid=fc0f8e8dae8611ecaad8dc70eab615cc"/>
    <hyperlink ref="V1046871" r:id="rId1801" display="https://appropriations.house.gov/sites/democrats.appropriations.house.gov/files/Ukraine%20Supplemental%20Summary.pdf"/>
    <hyperlink ref="W1046871" r:id="rId1802" display="https://www.nytimes.com/interactive/2022/03/18/upshot/ukraine-aid-details.html"/>
    <hyperlink ref="V1046872" r:id="rId1803" display="https://appropriations.house.gov/sites/democrats.appropriations.house.gov/files/Ukraine%20Supplemental%20Summary.pdf"/>
    <hyperlink ref="W1046872" r:id="rId1804" display="https://appropriations.house.gov/sites/democrats.appropriations.house.gov/files/Additional%20Ukraine%20Suplemental%20Appropriations%20Act%20Summary.pdf"/>
    <hyperlink ref="X1046872" r:id="rId1805" display="https://crsreports.congress.gov/product/pdf/IN/IN11882"/>
    <hyperlink ref="Y1046872" r:id="rId1806" display="https://www.usaid.gov/sites/default/files/2022-05/2022-03-31_USG_Ukraine_Complex_Emergency_Fact_Sheet_9.pdf"/>
    <hyperlink ref="V1046873" r:id="rId1807" display="https://appropriations.house.gov/sites/democrats.appropriations.house.gov/files/Additional%20Ukraine%20Suplemental%20Appropriations%20Act%20Summary.pdf"/>
    <hyperlink ref="W1046873" r:id="rId1808" display="https://www.cbsnews.com/news/ukraine-aid-bill-house-vote-39-8-billion/"/>
    <hyperlink ref="V1046874" r:id="rId1809" display="https://appropriations.house.gov/sites/democrats.appropriations.house.gov/files/Ukraine%20Supplemental%20Summary.pdf"/>
    <hyperlink ref="W1046874" r:id="rId1810" display="https://appropriations.house.gov/sites/democrats.appropriations.house.gov/files/Additional%20Ukraine%20Suplemental%20Appropriations%20Act%20Summary.pdf"/>
    <hyperlink ref="X1046874" r:id="rId1811" display="https://crsreports.congress.gov/product/pdf/IN/IN11882"/>
    <hyperlink ref="Y1046874" r:id="rId1812" display="https://www.usaid.gov/sites/default/files/2022-12/2022-05-27_USG_Ukraine_Complex_Emergency_Fact_Sheet_17.pdf"/>
    <hyperlink ref="V1046875" r:id="rId1813" display="https://appropriations.house.gov/sites/democrats.appropriations.house.gov/files/Ukraine%20Supplemental%20Summary.pdf"/>
    <hyperlink ref="W1046875" r:id="rId1814" display="https://appropriations.house.gov/sites/democrats.appropriations.house.gov/files/Additional%20Ukraine%20Suplemental%20Appropriations%20Act%20Summary.pdf"/>
    <hyperlink ref="X1046875" r:id="rId1815" display="https://crsreports.congress.gov/product/pdf/IN/IN11882"/>
    <hyperlink ref="Y1046875" r:id="rId1816" display="https://www.usaid.gov/sites/default/files/2022-12/2022-06-24_USG_Ukraine_Complex_Emergency_Fact_Sheet_21.pdf"/>
    <hyperlink ref="V1046876" r:id="rId1817" display="https://appropriations.house.gov/sites/democrats.appropriations.house.gov/files/Ukraine%20Supplemental%20Summary.pdf"/>
    <hyperlink ref="W1046876" r:id="rId1818" display="https://appropriations.house.gov/sites/democrats.appropriations.house.gov/files/Additional%20Ukraine%20Suplemental%20Appropriations%20Act%20Summary.pdf"/>
    <hyperlink ref="X1046876" r:id="rId1819" display="https://crsreports.congress.gov/product/pdf/IN/IN11882"/>
    <hyperlink ref="Y1046876" r:id="rId1820" display="https://www.usaid.gov/sites/default/files/2022-12/2022-07-27_USG_Ukraine_Complex_Emergency_Fact_Sheet_24.pdf"/>
    <hyperlink ref="V1046877" r:id="rId1821" display="https://appropriations.house.gov/sites/democrats.appropriations.house.gov/files/Ukraine%20Supplemental%20Summary.pdf"/>
    <hyperlink ref="W1046877" r:id="rId1822" display="https://appropriations.house.gov/sites/democrats.appropriations.house.gov/files/Additional%20Ukraine%20Suplemental%20Appropriations%20Act%20Summary.pdf"/>
    <hyperlink ref="X1046877" r:id="rId1823" display="https://crsreports.congress.gov/product/pdf/IN/IN11882"/>
    <hyperlink ref="Y1046877" r:id="rId1824" display="https://www.usaid.gov/sites/default/files/2022-12/2022-08-29_USG_Ukraine_Complex_Emergency_Fact_Sheet_27.pdf"/>
    <hyperlink ref="V1046878" r:id="rId1825" display="https://appropriations.house.gov/sites/democrats.appropriations.house.gov/files/Ukraine%20Supplemental%20Summary.pdf"/>
    <hyperlink ref="W1046878" r:id="rId1826" display="https://appropriations.house.gov/sites/democrats.appropriations.house.gov/files/Additional%20Ukraine%20Suplemental%20Appropriations%20Act%20Summary.pdf"/>
    <hyperlink ref="X1046878" r:id="rId1827" display="https://crsreports.congress.gov/product/pdf/IN/IN11882 "/>
    <hyperlink ref="Y1046878" r:id="rId1828" display="https://www.usaid.gov/sites/default/files/2022-12/2022-09-30_USG_Ukraine_Complex_Emergency_Fact_Sheet_29.pdf"/>
    <hyperlink ref="V1046879" r:id="rId1829" display="https://appropriations.house.gov/sites/democrats.appropriations.house.gov/files/Summary%20Continuing%20Appropriations%20and%20Ukraine%20Supplemental%20Appropriations%20Act%202023.pdf"/>
    <hyperlink ref="W1046879" r:id="rId1830" display="https://www.defensenews.com/congress/2022/09/30/congress-passes-ukraine-nuclear-security-funding/"/>
    <hyperlink ref="V1046880" r:id="rId1831" display="https://appropriations.house.gov/sites/democrats.appropriations.house.gov/files/Ukraine%20Supplemental%20Summary%20FY23.pdf"/>
    <hyperlink ref="W1046880" r:id="rId1832" display="https://www.urdupoint.com/en/business/us-draft-budget-provides-126mln-for-response-1612875.html"/>
    <hyperlink ref="V1046881" r:id="rId1833" display="https://appropriations.house.gov/sites/democrats.appropriations.house.gov/files/Ukraine%20Supplemental%20Summary%20FY23.pdf"/>
    <hyperlink ref="W1046881" r:id="rId1834" display="https://interfax.com/newsroom/top-stories/86439/"/>
    <hyperlink ref="V1046882" r:id="rId1835" display="https://appropriations.house.gov/sites/democrats.appropriations.house.gov/files/Ukraine%20Supplemental%20Summary.pdf"/>
    <hyperlink ref="W1046882" r:id="rId1836" display="https://appropriations.house.gov/sites/democrats.appropriations.house.gov/files/Additional%20Ukraine%20Suplemental%20Appropriations%20Act%20Summary.pdf"/>
    <hyperlink ref="X1046882" r:id="rId1837" display="https://crsreports.congress.gov/product/pdf/IF/IF12040"/>
    <hyperlink ref="AE1046882" r:id="rId1838" display="https://crsreports.congress.gov/product/pdf/IF/IF12040"/>
    <hyperlink ref="V1046883" r:id="rId1839" display="https://www.defense.gov/News/Releases/Release/Article/3007664/fact-sheet-on-us-security-assistance-for-ukraine-roll-up-as-of-april-21-2022/"/>
    <hyperlink ref="W1046883" r:id="rId1840" display="https://appropriations.house.gov/sites/democrats.appropriations.house.gov/files/Ukraine%20Supplemental%20Summary.pdf"/>
    <hyperlink ref="X1046883" r:id="rId1841" display="https://appropriations.house.gov/sites/democrats.appropriations.house.gov/files/Additional%20Ukraine%20Suplemental%20Appropriations%20Act%20Summary.pdf"/>
    <hyperlink ref="Y1046883" r:id="rId1842" display="https://crsreports.congress.gov/product/pdf/IF/IF12040"/>
    <hyperlink ref="V1046884" r:id="rId1843" display="https://www.defense.gov/News/Releases/Release/Article/3007664/fact-sheet-on-us-security-assistance-for-ukraine-roll-up-as-of-april-21-2022/"/>
    <hyperlink ref="W1046884" r:id="rId1844" display="https://appropriations.house.gov/sites/democrats.appropriations.house.gov/files/Ukraine%20Supplemental%20Summary.pdf"/>
    <hyperlink ref="X1046884" r:id="rId1845" display="https://appropriations.house.gov/sites/democrats.appropriations.house.gov/files/Additional%20Ukraine%20Suplemental%20Appropriations%20Act%20Summary.pdf"/>
    <hyperlink ref="Y1046884" r:id="rId1846" display="https://crsreports.congress.gov/product/pdf/IF/IF12041"/>
    <hyperlink ref="V1046885" r:id="rId1847" display="https://www.defense.gov/News/Releases/Release/Article/3007664/fact-sheet-on-us-security-assistance-for-ukraine-roll-up-as-of-april-21-2022/"/>
    <hyperlink ref="W1046885" r:id="rId1848" display="https://appropriations.house.gov/sites/democrats.appropriations.house.gov/files/Ukraine%20Supplemental%20Summary.pdf"/>
    <hyperlink ref="X1046885" r:id="rId1849" display="https://appropriations.house.gov/sites/democrats.appropriations.house.gov/files/Additional%20Ukraine%20Suplemental%20Appropriations%20Act%20Summary.pdf"/>
    <hyperlink ref="Y1046885" r:id="rId1850" display="https://crsreports.congress.gov/product/pdf/IF/IF12042"/>
    <hyperlink ref="V1046886" r:id="rId1851" display="https://www.defense.gov/News/Releases/Release/Article/3007664/fact-sheet-on-us-security-assistance-for-ukraine-roll-up-as-of-april-21-2022/"/>
    <hyperlink ref="W1046886" r:id="rId1852" display="https://appropriations.house.gov/sites/democrats.appropriations.house.gov/files/Ukraine%20Supplemental%20Summary.pdf"/>
    <hyperlink ref="X1046886" r:id="rId1853" display="https://appropriations.house.gov/sites/democrats.appropriations.house.gov/files/Additional%20Ukraine%20Suplemental%20Appropriations%20Act%20Summary.pdf"/>
    <hyperlink ref="Y1046886" r:id="rId1854" display="https://crsreports.congress.gov/product/pdf/IF/IF12043"/>
    <hyperlink ref="V1046887" r:id="rId1855" display="https://www.defense.gov/News/Releases/Release/Article/3007664/fact-sheet-on-us-security-assistance-for-ukraine-roll-up-as-of-april-21-2022/"/>
    <hyperlink ref="W1046887" r:id="rId1856" display="https://appropriations.house.gov/sites/democrats.appropriations.house.gov/files/Ukraine%20Supplemental%20Summary.pdf"/>
    <hyperlink ref="X1046887" r:id="rId1857" display="https://appropriations.house.gov/sites/democrats.appropriations.house.gov/files/Additional%20Ukraine%20Suplemental%20Appropriations%20Act%20Summary.pdf"/>
    <hyperlink ref="Y1046887" r:id="rId1858" display="https://crsreports.congress.gov/product/pdf/IF/IF12044"/>
    <hyperlink ref="V1046888" r:id="rId1859" display="https://www.defense.gov/News/Releases/Release/Article/3007664/fact-sheet-on-us-security-assistance-for-ukraine-roll-up-as-of-april-21-2022/"/>
    <hyperlink ref="W1046888" r:id="rId1860" display="https://appropriations.house.gov/sites/democrats.appropriations.house.gov/files/Ukraine%20Supplemental%20Summary.pdf"/>
    <hyperlink ref="X1046888" r:id="rId1861" display="https://appropriations.house.gov/sites/democrats.appropriations.house.gov/files/Additional%20Ukraine%20Suplemental%20Appropriations%20Act%20Summary.pdf"/>
    <hyperlink ref="Y1046888" r:id="rId1862" display="https://crsreports.congress.gov/product/pdf/IF/IF12045"/>
    <hyperlink ref="V1046889" r:id="rId1863" display="https://www.defense.gov/News/Releases/Release/Article/3007664/fact-sheet-on-us-security-assistance-for-ukraine-roll-up-as-of-april-21-2022/"/>
    <hyperlink ref="W1046889" r:id="rId1864" display="https://appropriations.house.gov/sites/democrats.appropriations.house.gov/files/Ukraine%20Supplemental%20Summary.pdf"/>
    <hyperlink ref="X1046889" r:id="rId1865" display="https://appropriations.house.gov/sites/democrats.appropriations.house.gov/files/Additional%20Ukraine%20Suplemental%20Appropriations%20Act%20Summary.pdf"/>
    <hyperlink ref="Y1046889" r:id="rId1866" display="https://crsreports.congress.gov/product/pdf/IF/IF12046"/>
    <hyperlink ref="V1046890" r:id="rId1867" display="https://www.defense.gov/News/Releases/Release/Article/3007664/fact-sheet-on-us-security-assistance-for-ukraine-roll-up-as-of-april-21-2022/"/>
    <hyperlink ref="W1046890" r:id="rId1868" display="https://appropriations.house.gov/sites/democrats.appropriations.house.gov/files/Ukraine%20Supplemental%20Summary.pdf"/>
    <hyperlink ref="X1046890" r:id="rId1869" display="https://appropriations.house.gov/sites/democrats.appropriations.house.gov/files/Additional%20Ukraine%20Suplemental%20Appropriations%20Act%20Summary.pdf"/>
    <hyperlink ref="Y1046890" r:id="rId1870" display="https://crsreports.congress.gov/product/pdf/IF/IF12047"/>
    <hyperlink ref="V1046891" r:id="rId1871" display="https://www.defense.gov/News/Releases/Release/Article/3007664/fact-sheet-on-us-security-assistance-for-ukraine-roll-up-as-of-april-21-2022/"/>
    <hyperlink ref="W1046891" r:id="rId1872" display="https://appropriations.house.gov/sites/democrats.appropriations.house.gov/files/Ukraine%20Supplemental%20Summary.pdf"/>
    <hyperlink ref="X1046891" r:id="rId1873" display="https://appropriations.house.gov/sites/democrats.appropriations.house.gov/files/Additional%20Ukraine%20Suplemental%20Appropriations%20Act%20Summary.pdf"/>
    <hyperlink ref="Y1046891" r:id="rId1874" display="https://crsreports.congress.gov/product/pdf/IF/IF12048"/>
    <hyperlink ref="V1046892" r:id="rId1875" display="https://www.defense.gov/News/Releases/Release/Article/3007664/fact-sheet-on-us-security-assistance-for-ukraine-roll-up-as-of-april-21-2022/"/>
    <hyperlink ref="W1046892" r:id="rId1876" display="https://appropriations.house.gov/sites/democrats.appropriations.house.gov/files/Ukraine%20Supplemental%20Summary.pdf"/>
    <hyperlink ref="X1046892" r:id="rId1877" display="https://appropriations.house.gov/sites/democrats.appropriations.house.gov/files/Additional%20Ukraine%20Suplemental%20Appropriations%20Act%20Summary.pdf"/>
    <hyperlink ref="Y1046892" r:id="rId1878" display="https://crsreports.congress.gov/product/pdf/IF/IF12049"/>
    <hyperlink ref="V1046893" r:id="rId1879" display="https://www.defense.gov/News/Releases/Release/Article/3007664/fact-sheet-on-us-security-assistance-for-ukraine-roll-up-as-of-april-21-2022/"/>
    <hyperlink ref="W1046893" r:id="rId1880" display="https://appropriations.house.gov/sites/democrats.appropriations.house.gov/files/Ukraine%20Supplemental%20Summary.pdf"/>
    <hyperlink ref="X1046893" r:id="rId1881" display="https://appropriations.house.gov/sites/democrats.appropriations.house.gov/files/Additional%20Ukraine%20Suplemental%20Appropriations%20Act%20Summary.pdf"/>
    <hyperlink ref="Y1046893" r:id="rId1882" display="https://crsreports.congress.gov/product/pdf/IF/IF12050"/>
    <hyperlink ref="V1046894" r:id="rId1883" display="https://www.defense.gov/News/Releases/Release/Article/3007664/fact-sheet-on-us-security-assistance-for-ukraine-roll-up-as-of-april-21-2022/"/>
    <hyperlink ref="W1046894" r:id="rId1884" display="https://appropriations.house.gov/sites/democrats.appropriations.house.gov/files/Ukraine%20Supplemental%20Summary.pdf"/>
    <hyperlink ref="X1046894" r:id="rId1885" display="https://appropriations.house.gov/sites/democrats.appropriations.house.gov/files/Additional%20Ukraine%20Suplemental%20Appropriations%20Act%20Summary.pdf"/>
    <hyperlink ref="Y1046894" r:id="rId1886" display="https://crsreports.congress.gov/product/pdf/IF/IF12051"/>
    <hyperlink ref="V1046895" r:id="rId1887" display="https://www.defense.gov/News/Releases/Release/Article/3007664/fact-sheet-on-us-security-assistance-for-ukraine-roll-up-as-of-april-21-2022/"/>
    <hyperlink ref="W1046895" r:id="rId1888" display="https://appropriations.house.gov/sites/democrats.appropriations.house.gov/files/Ukraine%20Supplemental%20Summary.pdf"/>
    <hyperlink ref="X1046895" r:id="rId1889" display="https://appropriations.house.gov/sites/democrats.appropriations.house.gov/files/Additional%20Ukraine%20Suplemental%20Appropriations%20Act%20Summary.pdf"/>
    <hyperlink ref="Y1046895" r:id="rId1890" display="https://crsreports.congress.gov/product/pdf/IF/IF12052"/>
    <hyperlink ref="V1046896" r:id="rId1891" display="https://www.defense.gov/News/Releases/Release/Article/3007664/fact-sheet-on-us-security-assistance-for-ukraine-roll-up-as-of-april-21-2022/"/>
    <hyperlink ref="W1046896" r:id="rId1892" display="https://appropriations.house.gov/sites/democrats.appropriations.house.gov/files/Ukraine%20Supplemental%20Summary.pdf"/>
    <hyperlink ref="X1046896" r:id="rId1893" display="https://appropriations.house.gov/sites/democrats.appropriations.house.gov/files/Additional%20Ukraine%20Suplemental%20Appropriations%20Act%20Summary.pdf"/>
    <hyperlink ref="Y1046896" r:id="rId1894" display="https://crsreports.congress.gov/product/pdf/IF/IF12053"/>
    <hyperlink ref="V1046897" r:id="rId1895" display="https://www.defense.gov/News/Releases/Release/Article/3007664/fact-sheet-on-us-security-assistance-for-ukraine-roll-up-as-of-april-21-2022/"/>
    <hyperlink ref="W1046897" r:id="rId1896" display="https://appropriations.house.gov/sites/democrats.appropriations.house.gov/files/Ukraine%20Supplemental%20Summary.pdf"/>
    <hyperlink ref="X1046897" r:id="rId1897" display="https://appropriations.house.gov/sites/democrats.appropriations.house.gov/files/Additional%20Ukraine%20Suplemental%20Appropriations%20Act%20Summary.pdf"/>
    <hyperlink ref="Y1046897" r:id="rId1898" display="https://crsreports.congress.gov/product/pdf/IF/IF12054"/>
    <hyperlink ref="V1046898" r:id="rId1899" display="https://crsreports.congress.gov/product/pdf/IF/IF12040"/>
    <hyperlink ref="W1046898" r:id="rId1900" display="https://appropriations.house.gov/sites/democrats.appropriations.house.gov/files/Ukraine%20Supplemental%20Summary.pdf"/>
    <hyperlink ref="X1046898" r:id="rId1901" display="https://appropriations.house.gov/sites/democrats.appropriations.house.gov/files/Additional%20Ukraine%20Suplemental%20Appropriations%20Act%20Summary.pdf"/>
    <hyperlink ref="Y1046898" r:id="rId1902" display="https://crsreports.congress.gov/product/pdf/IF/IF12055"/>
    <hyperlink ref="V1046899" r:id="rId1903" display="https://www.defense.gov/News/Releases/Release/Article/3007664/fact-sheet-on-us-security-assistance-for-ukraine-roll-up-as-of-april-21-2022/"/>
    <hyperlink ref="W1046899" r:id="rId1904" display="https://appropriations.house.gov/sites/democrats.appropriations.house.gov/files/Ukraine%20Supplemental%20Summary.pdf"/>
    <hyperlink ref="X1046899" r:id="rId1905" display="https://appropriations.house.gov/sites/democrats.appropriations.house.gov/files/Additional%20Ukraine%20Suplemental%20Appropriations%20Act%20Summary.pdf"/>
    <hyperlink ref="Y1046899" r:id="rId1906" display="https://crsreports.congress.gov/product/pdf/IF/IF12056"/>
    <hyperlink ref="AE1046899" r:id="rId1907" display="https://www.unroca.org/united-states/report/2022/"/>
    <hyperlink ref="V1046900" r:id="rId1908" display="https://www.defense.gov/News/Releases/Release/Article/3007664/fact-sheet-on-us-security-assistance-for-ukraine-roll-up-as-of-april-21-2022/"/>
    <hyperlink ref="W1046900" r:id="rId1909" display="https://appropriations.house.gov/sites/democrats.appropriations.house.gov/files/Ukraine%20Supplemental%20Summary.pdf"/>
    <hyperlink ref="X1046900" r:id="rId1910" display="https://appropriations.house.gov/sites/democrats.appropriations.house.gov/files/Additional%20Ukraine%20Suplemental%20Appropriations%20Act%20Summary.pdf"/>
    <hyperlink ref="Y1046900" r:id="rId1911" display="https://crsreports.congress.gov/product/pdf/IF/IF12057"/>
    <hyperlink ref="V1046901" r:id="rId1912" display="https://www.defense.gov/News/Releases/Release/Article/3007664/fact-sheet-on-us-security-assistance-for-ukraine-roll-up-as-of-april-21-2022/"/>
    <hyperlink ref="W1046901" r:id="rId1913" display="https://appropriations.house.gov/sites/democrats.appropriations.house.gov/files/Ukraine%20Supplemental%20Summary.pdf"/>
    <hyperlink ref="X1046901" r:id="rId1914" display="https://appropriations.house.gov/sites/democrats.appropriations.house.gov/files/Additional%20Ukraine%20Suplemental%20Appropriations%20Act%20Summary.pdf"/>
    <hyperlink ref="Y1046901" r:id="rId1915" display="https://crsreports.congress.gov/product/pdf/IF/IF12058"/>
    <hyperlink ref="V1046902" r:id="rId1916" display="https://www.defense.gov/News/Releases/Release/Article/3007664/fact-sheet-on-us-security-assistance-for-ukraine-roll-up-as-of-april-21-2022/"/>
    <hyperlink ref="W1046902" r:id="rId1917" display="https://appropriations.house.gov/sites/democrats.appropriations.house.gov/files/Ukraine%20Supplemental%20Summary.pdf"/>
    <hyperlink ref="X1046902" r:id="rId1918" display="https://appropriations.house.gov/sites/democrats.appropriations.house.gov/files/Additional%20Ukraine%20Suplemental%20Appropriations%20Act%20Summary.pdf"/>
    <hyperlink ref="Y1046902" r:id="rId1919" display="https://crsreports.congress.gov/product/pdf/IF/IF12059"/>
    <hyperlink ref="V1046903" r:id="rId1920" display="https://www.defense.gov/News/Releases/Release/Article/3007664/fact-sheet-on-us-security-assistance-for-ukraine-roll-up-as-of-april-21-2022/"/>
    <hyperlink ref="W1046903" r:id="rId1921" display="https://appropriations.house.gov/sites/democrats.appropriations.house.gov/files/Ukraine%20Supplemental%20Summary.pdf"/>
    <hyperlink ref="X1046903" r:id="rId1922" display="https://appropriations.house.gov/sites/democrats.appropriations.house.gov/files/Additional%20Ukraine%20Suplemental%20Appropriations%20Act%20Summary.pdf"/>
    <hyperlink ref="Y1046903" r:id="rId1923" display="https://crsreports.congress.gov/product/pdf/IF/IF12060"/>
    <hyperlink ref="V1046904" r:id="rId1924" display="https://www.defense.gov/News/Releases/Release/Article/3007664/fact-sheet-on-us-security-assistance-for-ukraine-roll-up-as-of-april-21-2022/"/>
    <hyperlink ref="W1046904" r:id="rId1925" display="https://appropriations.house.gov/sites/democrats.appropriations.house.gov/files/Ukraine%20Supplemental%20Summary.pdf"/>
    <hyperlink ref="X1046904" r:id="rId1926" display="https://appropriations.house.gov/sites/democrats.appropriations.house.gov/files/Additional%20Ukraine%20Suplemental%20Appropriations%20Act%20Summary.pdf"/>
    <hyperlink ref="Y1046904" r:id="rId1927" display="https://crsreports.congress.gov/product/pdf/IF/IF12061"/>
    <hyperlink ref="V1046905" r:id="rId1928" display="https://www.defense.gov/News/Releases/Release/Article/3007664/fact-sheet-on-us-security-assistance-for-ukraine-roll-up-as-of-april-21-2022/"/>
    <hyperlink ref="W1046905" r:id="rId1929" display="https://appropriations.house.gov/sites/democrats.appropriations.house.gov/files/Ukraine%20Supplemental%20Summary.pdf"/>
    <hyperlink ref="X1046905" r:id="rId1930" display="https://appropriations.house.gov/sites/democrats.appropriations.house.gov/files/Additional%20Ukraine%20Suplemental%20Appropriations%20Act%20Summary.pdf"/>
    <hyperlink ref="Y1046905" r:id="rId1931" display="https://crsreports.congress.gov/product/pdf/IF/IF12062"/>
    <hyperlink ref="V1046906" r:id="rId1932" display="https://www.defense.gov/News/Releases/Release/Article/3007664/fact-sheet-on-us-security-assistance-for-ukraine-roll-up-as-of-april-21-2022/"/>
    <hyperlink ref="W1046906" r:id="rId1933" display="https://appropriations.house.gov/sites/democrats.appropriations.house.gov/files/Ukraine%20Supplemental%20Summary.pdf"/>
    <hyperlink ref="X1046906" r:id="rId1934" display="https://appropriations.house.gov/sites/democrats.appropriations.house.gov/files/Additional%20Ukraine%20Suplemental%20Appropriations%20Act%20Summary.pdf"/>
    <hyperlink ref="Y1046906" r:id="rId1935" display="https://crsreports.congress.gov/product/pdf/IF/IF12063"/>
    <hyperlink ref="AE1046906" r:id="rId1936" display="https://www.unroca.org/united-states/report/2022/"/>
    <hyperlink ref="V1046907" r:id="rId1937" display="https://www.defense.gov/News/Releases/Release/Article/3007664/fact-sheet-on-us-security-assistance-for-ukraine-roll-up-as-of-april-21-2022/"/>
    <hyperlink ref="W1046907" r:id="rId1938" display="https://appropriations.house.gov/sites/democrats.appropriations.house.gov/files/Ukraine%20Supplemental%20Summary.pdf"/>
    <hyperlink ref="X1046907" r:id="rId1939" display="https://appropriations.house.gov/sites/democrats.appropriations.house.gov/files/Additional%20Ukraine%20Suplemental%20Appropriations%20Act%20Summary.pdf"/>
    <hyperlink ref="Y1046907" r:id="rId1940" display="https://crsreports.congress.gov/product/pdf/IF/IF12064"/>
    <hyperlink ref="AE1046907" r:id="rId1941" display="https://www.unroca.org/united-states/report/2022/"/>
    <hyperlink ref="V1046908" r:id="rId1942" display="https://www.defense.gov/News/Releases/Release/Article/3007664/fact-sheet-on-us-security-assistance-for-ukraine-roll-up-as-of-april-21-2022/"/>
    <hyperlink ref="W1046908" r:id="rId1943" display="https://appropriations.house.gov/sites/democrats.appropriations.house.gov/files/Ukraine%20Supplemental%20Summary.pdf"/>
    <hyperlink ref="X1046908" r:id="rId1944" display="https://appropriations.house.gov/sites/democrats.appropriations.house.gov/files/Additional%20Ukraine%20Suplemental%20Appropriations%20Act%20Summary.pdf"/>
    <hyperlink ref="Y1046908" r:id="rId1945" display="https://crsreports.congress.gov/product/pdf/IF/IF12065"/>
    <hyperlink ref="AE1046908" r:id="rId1946" display="https://www.unroca.org/united-states/report/2022/"/>
    <hyperlink ref="V1046909" r:id="rId1947" display="https://www.defense.gov/News/Releases/Release/Article/3007664/fact-sheet-on-us-security-assistance-for-ukraine-roll-up-as-of-april-21-2022/"/>
    <hyperlink ref="W1046909" r:id="rId1948" display="https://appropriations.house.gov/sites/democrats.appropriations.house.gov/files/Ukraine%20Supplemental%20Summary.pdf"/>
    <hyperlink ref="X1046909" r:id="rId1949" display="https://appropriations.house.gov/sites/democrats.appropriations.house.gov/files/Additional%20Ukraine%20Suplemental%20Appropriations%20Act%20Summary.pdf"/>
    <hyperlink ref="Y1046909" r:id="rId1950" display="https://crsreports.congress.gov/product/pdf/IF/IF12066"/>
    <hyperlink ref="AE1046909" r:id="rId1951" display="https://www.unroca.org/united-states/report/2022/"/>
    <hyperlink ref="V1046910" r:id="rId1952" display="https://www.defense.gov/News/Releases/Release/Article/3007664/fact-sheet-on-us-security-assistance-for-ukraine-roll-up-as-of-april-21-2022/"/>
    <hyperlink ref="W1046910" r:id="rId1953" display="https://appropriations.house.gov/sites/democrats.appropriations.house.gov/files/Ukraine%20Supplemental%20Summary.pdf"/>
    <hyperlink ref="X1046910" r:id="rId1954" display="https://appropriations.house.gov/sites/democrats.appropriations.house.gov/files/Additional%20Ukraine%20Suplemental%20Appropriations%20Act%20Summary.pdf"/>
    <hyperlink ref="Y1046910" r:id="rId1955" display="https://crsreports.congress.gov/product/pdf/IF/IF12067"/>
    <hyperlink ref="V1046911" r:id="rId1956" display="https://www.defense.gov/News/Releases/Release/Article/3007664/fact-sheet-on-us-security-assistance-for-ukraine-roll-up-as-of-april-21-2022/"/>
    <hyperlink ref="W1046911" r:id="rId1957" display="https://appropriations.house.gov/sites/democrats.appropriations.house.gov/files/Ukraine%20Supplemental%20Summary.pdf"/>
    <hyperlink ref="X1046911" r:id="rId1958" display="https://appropriations.house.gov/sites/democrats.appropriations.house.gov/files/Additional%20Ukraine%20Suplemental%20Appropriations%20Act%20Summary.pdf"/>
    <hyperlink ref="Y1046911" r:id="rId1959" display="https://crsreports.congress.gov/product/pdf/IF/IF12068"/>
    <hyperlink ref="V1046912" r:id="rId1960" display="https://www.defense.gov/News/Releases/Release/Article/3007664/fact-sheet-on-us-security-assistance-for-ukraine-roll-up-as-of-april-21-2022/"/>
    <hyperlink ref="W1046912" r:id="rId1961" display="https://appropriations.house.gov/sites/democrats.appropriations.house.gov/files/Ukraine%20Supplemental%20Summary.pdf"/>
    <hyperlink ref="X1046912" r:id="rId1962" display="https://appropriations.house.gov/sites/democrats.appropriations.house.gov/files/Additional%20Ukraine%20Suplemental%20Appropriations%20Act%20Summary.pdf"/>
    <hyperlink ref="Y1046912" r:id="rId1963" display="https://crsreports.congress.gov/product/pdf/IF/IF12069"/>
    <hyperlink ref="V1046913" r:id="rId1964" display="https://www.defense.gov/News/Releases/Release/Article/3007664/fact-sheet-on-us-security-assistance-for-ukraine-roll-up-as-of-april-21-2022/"/>
    <hyperlink ref="W1046913" r:id="rId1965" display="https://appropriations.house.gov/sites/democrats.appropriations.house.gov/files/Ukraine%20Supplemental%20Summary.pdf"/>
    <hyperlink ref="X1046913" r:id="rId1966" display="https://appropriations.house.gov/sites/democrats.appropriations.house.gov/files/Additional%20Ukraine%20Suplemental%20Appropriations%20Act%20Summary.pdf"/>
    <hyperlink ref="Y1046913" r:id="rId1967" display="https://crsreports.congress.gov/product/pdf/IF/IF12070"/>
    <hyperlink ref="V1046914" r:id="rId1968" display="https://www.defense.gov/News/Releases/Release/Article/3007664/fact-sheet-on-us-security-assistance-for-ukraine-roll-up-as-of-april-21-2022/"/>
    <hyperlink ref="W1046914" r:id="rId1969" display="https://appropriations.house.gov/sites/democrats.appropriations.house.gov/files/Ukraine%20Supplemental%20Summary.pdf"/>
    <hyperlink ref="X1046914" r:id="rId1970" display="https://appropriations.house.gov/sites/democrats.appropriations.house.gov/files/Additional%20Ukraine%20Suplemental%20Appropriations%20Act%20Summary.pdf"/>
    <hyperlink ref="Y1046914" r:id="rId1971" display="https://crsreports.congress.gov/product/pdf/IF/IF12071"/>
    <hyperlink ref="V1046915" r:id="rId1972" display="https://www.defense.gov/News/Releases/Release/Article/3007664/fact-sheet-on-us-security-assistance-for-ukraine-roll-up-as-of-april-21-2022/"/>
    <hyperlink ref="W1046915" r:id="rId1973" display="https://appropriations.house.gov/sites/democrats.appropriations.house.gov/files/Ukraine%20Supplemental%20Summary.pdf"/>
    <hyperlink ref="X1046915" r:id="rId1974" display="https://appropriations.house.gov/sites/democrats.appropriations.house.gov/files/Additional%20Ukraine%20Suplemental%20Appropriations%20Act%20Summary.pdf"/>
    <hyperlink ref="Y1046915" r:id="rId1975" display="https://crsreports.congress.gov/product/pdf/IF/IF12072"/>
    <hyperlink ref="V1046916" r:id="rId1976" display="https://www.defense.gov/News/Releases/Release/Article/3007664/fact-sheet-on-us-security-assistance-for-ukraine-roll-up-as-of-april-21-2022/"/>
    <hyperlink ref="W1046916" r:id="rId1977" display="https://appropriations.house.gov/sites/democrats.appropriations.house.gov/files/Ukraine%20Supplemental%20Summary.pdf"/>
    <hyperlink ref="X1046916" r:id="rId1978" display="https://appropriations.house.gov/sites/democrats.appropriations.house.gov/files/Additional%20Ukraine%20Suplemental%20Appropriations%20Act%20Summary.pdf"/>
    <hyperlink ref="Y1046916" r:id="rId1979" display="https://crsreports.congress.gov/product/pdf/IF/IF12073"/>
    <hyperlink ref="V1046917" r:id="rId1980" display="https://www.defense.gov/News/Releases/Release/Article/3007664/fact-sheet-on-us-security-assistance-for-ukraine-roll-up-as-of-april-21-2022/"/>
    <hyperlink ref="W1046917" r:id="rId1981" display="https://appropriations.house.gov/sites/democrats.appropriations.house.gov/files/Ukraine%20Supplemental%20Summary.pdf"/>
    <hyperlink ref="X1046917" r:id="rId1982" display="https://appropriations.house.gov/sites/democrats.appropriations.house.gov/files/Additional%20Ukraine%20Suplemental%20Appropriations%20Act%20Summary.pdf"/>
    <hyperlink ref="Y1046917" r:id="rId1983" display="https://crsreports.congress.gov/product/pdf/IF/IF12074"/>
    <hyperlink ref="V1046918" r:id="rId1984" display="https://www.defense.gov/News/Releases/Release/Article/3007664/fact-sheet-on-us-security-assistance-for-ukraine-roll-up-as-of-april-21-2022/"/>
    <hyperlink ref="W1046918" r:id="rId1985" display="https://appropriations.house.gov/sites/democrats.appropriations.house.gov/files/Ukraine%20Supplemental%20Summary.pdf"/>
    <hyperlink ref="X1046918" r:id="rId1986" display="https://appropriations.house.gov/sites/democrats.appropriations.house.gov/files/Additional%20Ukraine%20Suplemental%20Appropriations%20Act%20Summary.pdf"/>
    <hyperlink ref="Y1046918" r:id="rId1987" display="https://crsreports.congress.gov/product/pdf/IF/IF12075"/>
    <hyperlink ref="AE1046918" r:id="rId1988" display="https://www.unroca.org/united-states/report/2022/"/>
    <hyperlink ref="V1046919" r:id="rId1989" display="https://www.defense.gov/News/Releases/Release/Article/3007664/fact-sheet-on-us-security-assistance-for-ukraine-roll-up-as-of-april-21-2022/"/>
    <hyperlink ref="W1046919" r:id="rId1990" display="https://appropriations.house.gov/sites/democrats.appropriations.house.gov/files/Ukraine%20Supplemental%20Summary.pdf"/>
    <hyperlink ref="X1046919" r:id="rId1991" display="https://appropriations.house.gov/sites/democrats.appropriations.house.gov/files/Additional%20Ukraine%20Suplemental%20Appropriations%20Act%20Summary.pdf"/>
    <hyperlink ref="Y1046919" r:id="rId1992" display="https://crsreports.congress.gov/product/pdf/IF/IF12076"/>
    <hyperlink ref="V1046920" r:id="rId1993" display="https://www.defense.gov/News/Releases/Release/Article/3007664/fact-sheet-on-us-security-assistance-for-ukraine-roll-up-as-of-april-21-2022/"/>
    <hyperlink ref="W1046920" r:id="rId1994" display="https://appropriations.house.gov/sites/democrats.appropriations.house.gov/files/Ukraine%20Supplemental%20Summary.pdf"/>
    <hyperlink ref="X1046920" r:id="rId1995" display="https://appropriations.house.gov/sites/democrats.appropriations.house.gov/files/Additional%20Ukraine%20Suplemental%20Appropriations%20Act%20Summary.pdf"/>
    <hyperlink ref="Y1046920" r:id="rId1996" display="https://crsreports.congress.gov/product/pdf/IF/IF12077"/>
    <hyperlink ref="V1046921" r:id="rId1997" display="https://www.defense.gov/News/Releases/Release/Article/3007664/fact-sheet-on-us-security-assistance-for-ukraine-roll-up-as-of-april-21-2022/"/>
    <hyperlink ref="W1046921" r:id="rId1998" display="https://appropriations.house.gov/sites/democrats.appropriations.house.gov/files/Ukraine%20Supplemental%20Summary.pdf"/>
    <hyperlink ref="X1046921" r:id="rId1999" display="https://appropriations.house.gov/sites/democrats.appropriations.house.gov/files/Additional%20Ukraine%20Suplemental%20Appropriations%20Act%20Summary.pdf"/>
    <hyperlink ref="Y1046921" r:id="rId2000" display="https://crsreports.congress.gov/product/pdf/IF/IF12078"/>
    <hyperlink ref="V1046922" r:id="rId2001" display="https://www.whitehouse.gov/briefing-room/statements-releases/2022/05/06/statement-by-president-joe-biden-on-additional-security-assistance-to-ukraine/"/>
    <hyperlink ref="W1046922" r:id="rId2002" display="https://appropriations.house.gov/sites/democrats.appropriations.house.gov/files/Ukraine%20Supplemental%20Summary.pdf"/>
    <hyperlink ref="X1046922" r:id="rId2003" display="https://appropriations.house.gov/sites/democrats.appropriations.house.gov/files/Additional%20Ukraine%20Suplemental%20Appropriations%20Act%20Summary.pdf"/>
    <hyperlink ref="Y1046922" r:id="rId2004" display="https://crsreports.congress.gov/product/pdf/IF/IF12079"/>
    <hyperlink ref="V1046923" r:id="rId2005" display="https://www.whitehouse.gov/briefing-room/statements-releases/2022/05/06/statement-by-president-joe-biden-on-additional-security-assistance-to-ukraine/"/>
    <hyperlink ref="W1046923" r:id="rId2006" display="https://appropriations.house.gov/sites/democrats.appropriations.house.gov/files/Ukraine%20Supplemental%20Summary.pdf"/>
    <hyperlink ref="X1046923" r:id="rId2007" display="https://appropriations.house.gov/sites/democrats.appropriations.house.gov/files/Additional%20Ukraine%20Suplemental%20Appropriations%20Act%20Summary.pdf"/>
    <hyperlink ref="Y1046923" r:id="rId2008" display="https://crsreports.congress.gov/product/pdf/IF/IF12080"/>
    <hyperlink ref="V1046924" r:id="rId2009" display="https://www.whitehouse.gov/briefing-room/statements-releases/2022/05/06/statement-by-president-joe-biden-on-additional-security-assistance-to-ukraine/"/>
    <hyperlink ref="W1046924" r:id="rId2010" display="https://appropriations.house.gov/sites/democrats.appropriations.house.gov/files/Ukraine%20Supplemental%20Summary.pdf"/>
    <hyperlink ref="X1046924" r:id="rId2011" display="https://appropriations.house.gov/sites/democrats.appropriations.house.gov/files/Additional%20Ukraine%20Suplemental%20Appropriations%20Act%20Summary.pdf"/>
    <hyperlink ref="Y1046924" r:id="rId2012" display="https://crsreports.congress.gov/product/pdf/IF/IF12081"/>
    <hyperlink ref="V1046925" r:id="rId2013" display="https://www.whitehouse.gov/briefing-room/statements-releases/2022/05/06/statement-by-president-joe-biden-on-additional-security-assistance-to-ukraine/"/>
    <hyperlink ref="W1046925" r:id="rId2014" display="https://appropriations.house.gov/sites/democrats.appropriations.house.gov/files/Ukraine%20Supplemental%20Summary.pdf"/>
    <hyperlink ref="X1046925" r:id="rId2015" display="https://appropriations.house.gov/sites/democrats.appropriations.house.gov/files/Additional%20Ukraine%20Suplemental%20Appropriations%20Act%20Summary.pdf"/>
    <hyperlink ref="Y1046925" r:id="rId2016" display="https://crsreports.congress.gov/product/pdf/IF/IF12082"/>
    <hyperlink ref="W1046926" r:id="rId2017" display="https://appropriations.house.gov/sites/democrats.appropriations.house.gov/files/Ukraine%20Supplemental%20Summary.pdf"/>
    <hyperlink ref="X1046926" r:id="rId2018" display="https://appropriations.house.gov/sites/democrats.appropriations.house.gov/files/Additional%20Ukraine%20Suplemental%20Appropriations%20Act%20Summary.pdf"/>
    <hyperlink ref="Y1046926" r:id="rId2019" display="https://crsreports.congress.gov/product/pdf/IF/IF12083"/>
    <hyperlink ref="V1046927" r:id="rId2020" display="https://www.defense.gov/News/News-Stories/Article/Article/3038121/additional-100-million-in-howitzers-tactical-vehicles-radars-headed-to-ukraine/source/additional-100-million-in-howitzers-tactical-vehicles-radars-headed-to-ukraine/"/>
    <hyperlink ref="W1046927" r:id="rId2021" display="https://appropriations.house.gov/sites/democrats.appropriations.house.gov/files/Ukraine%20Supplemental%20Summary.pdf"/>
    <hyperlink ref="X1046927" r:id="rId2022" display="https://appropriations.house.gov/sites/democrats.appropriations.house.gov/files/Additional%20Ukraine%20Suplemental%20Appropriations%20Act%20Summary.pdf"/>
    <hyperlink ref="Y1046927" r:id="rId2023" display="https://crsreports.congress.gov/product/pdf/IF/IF12084"/>
    <hyperlink ref="AE1046927" r:id="rId2024" display="https://www.unroca.org/united-states/report/2022/"/>
    <hyperlink ref="V1046928" r:id="rId2025" display="https://www.defense.gov/News/News-Stories/Article/Article/3038121/additional-100-million-in-howitzers-tactical-vehicles-radars-headed-to-ukraine/source/additional-100-million-in-howitzers-tactical-vehicles-radars-headed-to-ukraine/"/>
    <hyperlink ref="W1046928" r:id="rId2026" display="https://appropriations.house.gov/sites/democrats.appropriations.house.gov/files/Ukraine%20Supplemental%20Summary.pdf"/>
    <hyperlink ref="X1046928" r:id="rId2027" display="https://appropriations.house.gov/sites/democrats.appropriations.house.gov/files/Additional%20Ukraine%20Suplemental%20Appropriations%20Act%20Summary.pdf"/>
    <hyperlink ref="Y1046928" r:id="rId2028" display="https://crsreports.congress.gov/product/pdf/IF/IF12085"/>
    <hyperlink ref="V1046929" r:id="rId2029" display="https://www.defense.gov/News/News-Stories/Article/Article/3038121/additional-100-million-in-howitzers-tactical-vehicles-radars-headed-to-ukraine/source/additional-100-million-in-howitzers-tactical-vehicles-radars-headed-to-ukraine/"/>
    <hyperlink ref="W1046929" r:id="rId2030" display="https://appropriations.house.gov/sites/democrats.appropriations.house.gov/files/Ukraine%20Supplemental%20Summary.pdf"/>
    <hyperlink ref="X1046929" r:id="rId2031" display="https://appropriations.house.gov/sites/democrats.appropriations.house.gov/files/Additional%20Ukraine%20Suplemental%20Appropriations%20Act%20Summary.pdf"/>
    <hyperlink ref="Y1046929" r:id="rId2032" display="https://crsreports.congress.gov/product/pdf/IF/IF12086"/>
    <hyperlink ref="V1046930" r:id="rId2033" display="https://www.defense.gov/News/News-Stories/Article/Article/3038121/additional-100-million-in-howitzers-tactical-vehicles-radars-headed-to-ukraine/source/additional-100-million-in-howitzers-tactical-vehicles-radars-headed-to-ukraine/"/>
    <hyperlink ref="W1046930" r:id="rId2034" display="https://appropriations.house.gov/sites/democrats.appropriations.house.gov/files/Ukraine%20Supplemental%20Summary.pdf"/>
    <hyperlink ref="X1046930" r:id="rId2035" display="https://appropriations.house.gov/sites/democrats.appropriations.house.gov/files/Additional%20Ukraine%20Suplemental%20Appropriations%20Act%20Summary.pdf"/>
    <hyperlink ref="Y1046930" r:id="rId2036" display="https://crsreports.congress.gov/product/pdf/IF/IF12087"/>
    <hyperlink ref="V1046931" r:id="rId2037" display="https://www.defense.gov/News/News-Stories/Article/Article/3038121/additional-100-million-in-howitzers-tactical-vehicles-radars-headed-to-ukraine/source/additional-100-million-in-howitzers-tactical-vehicles-radars-headed-to-ukraine/"/>
    <hyperlink ref="W1046931" r:id="rId2038" display="https://appropriations.house.gov/sites/democrats.appropriations.house.gov/files/Ukraine%20Supplemental%20Summary.pdf"/>
    <hyperlink ref="X1046931" r:id="rId2039" display="https://appropriations.house.gov/sites/democrats.appropriations.house.gov/files/Additional%20Ukraine%20Suplemental%20Appropriations%20Act%20Summary.pdf"/>
    <hyperlink ref="Y1046931" r:id="rId2040" display="https://crsreports.congress.gov/product/pdf/IF/IF12088"/>
    <hyperlink ref="V1046932" r:id="rId2041" display="https://appropriations.house.gov/sites/democrats.appropriations.house.gov/files/Additional%20Ukraine%20Suplemental%20Appropriations%20Act%20Summary.pdf"/>
    <hyperlink ref="W1046932" r:id="rId2042" display="https://appropriations.house.gov/sites/democrats.appropriations.house.gov/files/Ukraine%20Supplemental%20Summary.pdf"/>
    <hyperlink ref="X1046932" r:id="rId2043" display="https://appropriations.house.gov/sites/democrats.appropriations.house.gov/files/Additional%20Ukraine%20Suplemental%20Appropriations%20Act%20Summary.pdf"/>
    <hyperlink ref="Y1046932" r:id="rId2044" display="https://crsreports.congress.gov/product/pdf/IF/IF12089"/>
    <hyperlink ref="AE1046932" r:id="rId2045" display="https://time.com/6244479/himars-rockets-ukraine-russia/"/>
    <hyperlink ref="W1046933" r:id="rId2046" display="https://appropriations.house.gov/sites/democrats.appropriations.house.gov/files/Ukraine%20Supplemental%20Summary.pdf"/>
    <hyperlink ref="X1046933" r:id="rId2047" display="https://appropriations.house.gov/sites/democrats.appropriations.house.gov/files/Additional%20Ukraine%20Suplemental%20Appropriations%20Act%20Summary.pdf"/>
    <hyperlink ref="Y1046933" r:id="rId2048" display="https://crsreports.congress.gov/product/pdf/IF/IF12090"/>
    <hyperlink ref="V1046934" r:id="rId2049" display="https://appropriations.house.gov/sites/democrats.appropriations.house.gov/files/Additional%20Ukraine%20Suplemental%20Appropriations%20Act%20Summary.pdf"/>
    <hyperlink ref="W1046934" r:id="rId2050" display="https://appropriations.house.gov/sites/democrats.appropriations.house.gov/files/Ukraine%20Supplemental%20Summary.pdf"/>
    <hyperlink ref="X1046934" r:id="rId2051" display="https://appropriations.house.gov/sites/democrats.appropriations.house.gov/files/Additional%20Ukraine%20Suplemental%20Appropriations%20Act%20Summary.pdf"/>
    <hyperlink ref="Y1046934" r:id="rId2052" display="https://crsreports.congress.gov/product/pdf/IF/IF12091"/>
    <hyperlink ref="AE1046934" r:id="rId2053" display="https://www.unroca.org/united-states/report/2022/"/>
    <hyperlink ref="W1046935" r:id="rId2054" display="https://appropriations.house.gov/sites/democrats.appropriations.house.gov/files/Ukraine%20Supplemental%20Summary.pdf"/>
    <hyperlink ref="X1046935" r:id="rId2055" display="https://appropriations.house.gov/sites/democrats.appropriations.house.gov/files/Additional%20Ukraine%20Suplemental%20Appropriations%20Act%20Summary.pdf"/>
    <hyperlink ref="Y1046935" r:id="rId2056" display="https://crsreports.congress.gov/product/pdf/IF/IF12092"/>
    <hyperlink ref="AE1046935" r:id="rId2057" display="https://www.unroca.org/united-states/report/2022/"/>
    <hyperlink ref="W1046936" r:id="rId2058" display="https://appropriations.house.gov/sites/democrats.appropriations.house.gov/files/Ukraine%20Supplemental%20Summary.pdf"/>
    <hyperlink ref="X1046936" r:id="rId2059" display="https://appropriations.house.gov/sites/democrats.appropriations.house.gov/files/Additional%20Ukraine%20Suplemental%20Appropriations%20Act%20Summary.pdf"/>
    <hyperlink ref="Y1046936" r:id="rId2060" display="https://crsreports.congress.gov/product/pdf/IF/IF12093"/>
    <hyperlink ref="W1046937" r:id="rId2061" display="https://appropriations.house.gov/sites/democrats.appropriations.house.gov/files/Ukraine%20Supplemental%20Summary.pdf"/>
    <hyperlink ref="X1046937" r:id="rId2062" display="https://appropriations.house.gov/sites/democrats.appropriations.house.gov/files/Additional%20Ukraine%20Suplemental%20Appropriations%20Act%20Summary.pdf"/>
    <hyperlink ref="Y1046937" r:id="rId2063" display="https://crsreports.congress.gov/product/pdf/IF/IF12094"/>
    <hyperlink ref="W1046938" r:id="rId2064" display="https://appropriations.house.gov/sites/democrats.appropriations.house.gov/files/Ukraine%20Supplemental%20Summary.pdf"/>
    <hyperlink ref="X1046938" r:id="rId2065" display="https://appropriations.house.gov/sites/democrats.appropriations.house.gov/files/Additional%20Ukraine%20Suplemental%20Appropriations%20Act%20Summary.pdf"/>
    <hyperlink ref="Y1046938" r:id="rId2066" display="https://crsreports.congress.gov/product/pdf/IF/IF12095"/>
    <hyperlink ref="W1046939" r:id="rId2067" display="https://appropriations.house.gov/sites/democrats.appropriations.house.gov/files/Ukraine%20Supplemental%20Summary.pdf"/>
    <hyperlink ref="X1046939" r:id="rId2068" display="https://appropriations.house.gov/sites/democrats.appropriations.house.gov/files/Additional%20Ukraine%20Suplemental%20Appropriations%20Act%20Summary.pdf"/>
    <hyperlink ref="Y1046939" r:id="rId2069" display="https://crsreports.congress.gov/product/pdf/IF/IF12096"/>
    <hyperlink ref="W1046940" r:id="rId2070" display="https://appropriations.house.gov/sites/democrats.appropriations.house.gov/files/Ukraine%20Supplemental%20Summary.pdf"/>
    <hyperlink ref="X1046940" r:id="rId2071" display="https://appropriations.house.gov/sites/democrats.appropriations.house.gov/files/Additional%20Ukraine%20Suplemental%20Appropriations%20Act%20Summary.pdf"/>
    <hyperlink ref="Y1046940" r:id="rId2072" display="https://crsreports.congress.gov/product/pdf/IF/IF12097"/>
    <hyperlink ref="AE1046940" r:id="rId2073" display="https://www.unroca.org/united-states/report/2022/"/>
    <hyperlink ref="W1046941" r:id="rId2074" display="https://appropriations.house.gov/sites/democrats.appropriations.house.gov/files/Ukraine%20Supplemental%20Summary.pdf"/>
    <hyperlink ref="X1046941" r:id="rId2075" display="https://appropriations.house.gov/sites/democrats.appropriations.house.gov/files/Additional%20Ukraine%20Suplemental%20Appropriations%20Act%20Summary.pdf"/>
    <hyperlink ref="Y1046941" r:id="rId2076" display="https://crsreports.congress.gov/product/pdf/IF/IF12098"/>
    <hyperlink ref="W1046942" r:id="rId2077" display="https://appropriations.house.gov/sites/democrats.appropriations.house.gov/files/Ukraine%20Supplemental%20Summary.pdf"/>
    <hyperlink ref="X1046942" r:id="rId2078" display="https://appropriations.house.gov/sites/democrats.appropriations.house.gov/files/Additional%20Ukraine%20Suplemental%20Appropriations%20Act%20Summary.pdf"/>
    <hyperlink ref="Y1046942" r:id="rId2079" display="https://crsreports.congress.gov/product/pdf/IF/IF12099"/>
    <hyperlink ref="V1046943" r:id="rId2080" display="https://www.defense.gov/News/Releases/Release/Article/3066864/fact-sheet-on-us-security-assistance-to-ukraine/"/>
    <hyperlink ref="W1046943" r:id="rId2081" display="https://appropriations.house.gov/sites/democrats.appropriations.house.gov/files/Ukraine%20Supplemental%20Summary.pdf"/>
    <hyperlink ref="X1046943" r:id="rId2082" display="https://appropriations.house.gov/sites/democrats.appropriations.house.gov/files/Additional%20Ukraine%20Suplemental%20Appropriations%20Act%20Summary.pdf"/>
    <hyperlink ref="Y1046943" r:id="rId2083" display="https://crsreports.congress.gov/product/pdf/IF/IF12100"/>
    <hyperlink ref="AE1046943" r:id="rId2084" display="https://www.unroca.org/united-states/report/2022/"/>
    <hyperlink ref="W1046944" r:id="rId2085" display="https://appropriations.house.gov/sites/democrats.appropriations.house.gov/files/Ukraine%20Supplemental%20Summary.pdf"/>
    <hyperlink ref="X1046944" r:id="rId2086" display="https://appropriations.house.gov/sites/democrats.appropriations.house.gov/files/Additional%20Ukraine%20Suplemental%20Appropriations%20Act%20Summary.pdf"/>
    <hyperlink ref="Y1046944" r:id="rId2087" display="https://crsreports.congress.gov/product/pdf/IF/IF12101"/>
    <hyperlink ref="W1046945" r:id="rId2088" display="https://appropriations.house.gov/sites/democrats.appropriations.house.gov/files/Ukraine%20Supplemental%20Summary.pdf"/>
    <hyperlink ref="X1046945" r:id="rId2089" display="https://appropriations.house.gov/sites/democrats.appropriations.house.gov/files/Additional%20Ukraine%20Suplemental%20Appropriations%20Act%20Summary.pdf"/>
    <hyperlink ref="Y1046945" r:id="rId2090" display="https://crsreports.congress.gov/product/pdf/IF/IF12102"/>
    <hyperlink ref="W1046946" r:id="rId2091" display="https://appropriations.house.gov/sites/democrats.appropriations.house.gov/files/Ukraine%20Supplemental%20Summary.pdf"/>
    <hyperlink ref="X1046946" r:id="rId2092" display="https://appropriations.house.gov/sites/democrats.appropriations.house.gov/files/Additional%20Ukraine%20Suplemental%20Appropriations%20Act%20Summary.pdf"/>
    <hyperlink ref="Y1046946" r:id="rId2093" display="https://crsreports.congress.gov/product/pdf/IF/IF12103"/>
    <hyperlink ref="W1046947" r:id="rId2094" display="https://appropriations.house.gov/sites/democrats.appropriations.house.gov/files/Ukraine%20Supplemental%20Summary.pdf"/>
    <hyperlink ref="X1046947" r:id="rId2095" display="https://appropriations.house.gov/sites/democrats.appropriations.house.gov/files/Additional%20Ukraine%20Suplemental%20Appropriations%20Act%20Summary.pdf"/>
    <hyperlink ref="Y1046947" r:id="rId2096" display="https://crsreports.congress.gov/product/pdf/IF/IF12104"/>
    <hyperlink ref="V1046948" r:id="rId2097" display="https://www.defense.gov/News/Releases/Release/Article/3066864/fact-sheet-on-us-security-assistance-to-ukraine/"/>
    <hyperlink ref="W1046948" r:id="rId2098" display="https://appropriations.house.gov/sites/democrats.appropriations.house.gov/files/Ukraine%20Supplemental%20Summary.pdf"/>
    <hyperlink ref="X1046948" r:id="rId2099" display="https://appropriations.house.gov/sites/democrats.appropriations.house.gov/files/Additional%20Ukraine%20Suplemental%20Appropriations%20Act%20Summary.pdf"/>
    <hyperlink ref="Y1046948" r:id="rId2100" display="https://crsreports.congress.gov/product/pdf/IF/IF12105"/>
    <hyperlink ref="V1046949" r:id="rId2101" display="https://www.defense.gov/News/News-Stories/Article/Article/3072692/president-authorizes-another-450-million-drawdown-to-support-ukraine/"/>
    <hyperlink ref="W1046949" r:id="rId2102" display="https://appropriations.house.gov/sites/democrats.appropriations.house.gov/files/Ukraine%20Supplemental%20Summary.pdf"/>
    <hyperlink ref="X1046949" r:id="rId2103" display="https://appropriations.house.gov/sites/democrats.appropriations.house.gov/files/Additional%20Ukraine%20Suplemental%20Appropriations%20Act%20Summary.pdf"/>
    <hyperlink ref="Y1046949" r:id="rId2104" display="https://crsreports.congress.gov/product/pdf/IF/IF12106"/>
    <hyperlink ref="AE1046949" r:id="rId2105" display="https://www.unroca.org/united-states/report/2022/"/>
    <hyperlink ref="V1046950" r:id="rId2106" display="https://www.defense.gov/News/News-Stories/Article/Article/3072692/president-authorizes-another-450-million-drawdown-to-support-ukraine/"/>
    <hyperlink ref="W1046950" r:id="rId2107" display="https://appropriations.house.gov/sites/democrats.appropriations.house.gov/files/Ukraine%20Supplemental%20Summary.pdf"/>
    <hyperlink ref="X1046950" r:id="rId2108" display="https://appropriations.house.gov/sites/democrats.appropriations.house.gov/files/Additional%20Ukraine%20Suplemental%20Appropriations%20Act%20Summary.pdf"/>
    <hyperlink ref="Y1046950" r:id="rId2109" display="https://crsreports.congress.gov/product/pdf/IF/IF12107"/>
    <hyperlink ref="V1046951" r:id="rId2110" display="https://www.defense.gov/News/News-Stories/Article/Article/3072692/president-authorizes-another-450-million-drawdown-to-support-ukraine/"/>
    <hyperlink ref="W1046951" r:id="rId2111" display="https://appropriations.house.gov/sites/democrats.appropriations.house.gov/files/Ukraine%20Supplemental%20Summary.pdf"/>
    <hyperlink ref="X1046951" r:id="rId2112" display="https://appropriations.house.gov/sites/democrats.appropriations.house.gov/files/Additional%20Ukraine%20Suplemental%20Appropriations%20Act%20Summary.pdf"/>
    <hyperlink ref="Y1046951" r:id="rId2113" display="https://crsreports.congress.gov/product/pdf/IF/IF12108"/>
    <hyperlink ref="V1046952" r:id="rId2114" display="https://www.defense.gov/News/News-Stories/Article/Article/3072692/president-authorizes-another-450-million-drawdown-to-support-ukraine/"/>
    <hyperlink ref="W1046952" r:id="rId2115" display="https://appropriations.house.gov/sites/democrats.appropriations.house.gov/files/Ukraine%20Supplemental%20Summary.pdf"/>
    <hyperlink ref="X1046952" r:id="rId2116" display="https://appropriations.house.gov/sites/democrats.appropriations.house.gov/files/Additional%20Ukraine%20Suplemental%20Appropriations%20Act%20Summary.pdf"/>
    <hyperlink ref="Y1046952" r:id="rId2117" display="https://crsreports.congress.gov/product/pdf/IF/IF12109"/>
    <hyperlink ref="V1046953" r:id="rId2118" display="https://www.defense.gov/News/News-Stories/Article/Article/3072692/president-authorizes-another-450-million-drawdown-to-support-ukraine/"/>
    <hyperlink ref="W1046953" r:id="rId2119" display="https://appropriations.house.gov/sites/democrats.appropriations.house.gov/files/Ukraine%20Supplemental%20Summary.pdf"/>
    <hyperlink ref="X1046953" r:id="rId2120" display="https://appropriations.house.gov/sites/democrats.appropriations.house.gov/files/Additional%20Ukraine%20Suplemental%20Appropriations%20Act%20Summary.pdf"/>
    <hyperlink ref="Y1046953" r:id="rId2121" display="https://crsreports.congress.gov/product/pdf/IF/IF12110"/>
    <hyperlink ref="V1046954" r:id="rId2122" display="https://www.defense.gov/News/News-Stories/Article/Article/3072692/president-authorizes-another-450-million-drawdown-to-support-ukraine/"/>
    <hyperlink ref="W1046954" r:id="rId2123" display="https://appropriations.house.gov/sites/democrats.appropriations.house.gov/files/Ukraine%20Supplemental%20Summary.pdf"/>
    <hyperlink ref="X1046954" r:id="rId2124" display="https://appropriations.house.gov/sites/democrats.appropriations.house.gov/files/Additional%20Ukraine%20Suplemental%20Appropriations%20Act%20Summary.pdf"/>
    <hyperlink ref="Y1046954" r:id="rId2125" display="https://crsreports.congress.gov/product/pdf/IF/IF12111"/>
    <hyperlink ref="AE1046954" r:id="rId2126" display="https://www.unroca.org/united-states/report/2022/"/>
    <hyperlink ref="V1046955" r:id="rId2127" display="https://www.defense.gov/News/News-Stories/Article/Article/3072692/president-authorizes-another-450-million-drawdown-to-support-ukraine/"/>
    <hyperlink ref="W1046955" r:id="rId2128" display="https://appropriations.house.gov/sites/democrats.appropriations.house.gov/files/Ukraine%20Supplemental%20Summary.pdf"/>
    <hyperlink ref="X1046955" r:id="rId2129" display="https://appropriations.house.gov/sites/democrats.appropriations.house.gov/files/Additional%20Ukraine%20Suplemental%20Appropriations%20Act%20Summary.pdf"/>
    <hyperlink ref="Y1046955" r:id="rId2130" display="https://crsreports.congress.gov/product/pdf/IF/IF12112"/>
    <hyperlink ref="V1046956" r:id="rId2131" display="https://www.defense.gov/News/Releases/Release/Article/3081993/820-million-in-additional-security-assistance-for-ukraine/"/>
    <hyperlink ref="W1046956" r:id="rId2132" display="https://appropriations.house.gov/sites/democrats.appropriations.house.gov/files/Ukraine%20Supplemental%20Summary.pdf"/>
    <hyperlink ref="X1046956" r:id="rId2133" display="https://appropriations.house.gov/sites/democrats.appropriations.house.gov/files/Additional%20Ukraine%20Suplemental%20Appropriations%20Act%20Summary.pdf"/>
    <hyperlink ref="Y1046956" r:id="rId2134" display="https://crsreports.congress.gov/product/pdf/IF/IF12113"/>
    <hyperlink ref="V1046957" r:id="rId2135" location=":~:text=The%20Ukrainian%20people%20continue%20to,as%20long%20as%20it%20takes." display="https://www.state.gov/400-million-in-new-u-s-military-assistance-for-ukraine/#:~:text=The%20Ukrainian%20people%20continue%20to,as%20long%20as%20it%20takes."/>
    <hyperlink ref="W1046957" r:id="rId2136" display="https://appropriations.house.gov/sites/democrats.appropriations.house.gov/files/Ukraine%20Supplemental%20Summary.pdf"/>
    <hyperlink ref="X1046957" r:id="rId2137" display="https://appropriations.house.gov/sites/democrats.appropriations.house.gov/files/Additional%20Ukraine%20Suplemental%20Appropriations%20Act%20Summary.pdf"/>
    <hyperlink ref="Y1046957" r:id="rId2138" display="https://crsreports.congress.gov/product/pdf/IF/IF12114"/>
    <hyperlink ref="AE1046957" r:id="rId2139" display="https://time.com/6244479/himars-rockets-ukraine-russia/"/>
    <hyperlink ref="W1046958" r:id="rId2140" display="https://appropriations.house.gov/sites/democrats.appropriations.house.gov/files/Ukraine%20Supplemental%20Summary.pdf"/>
    <hyperlink ref="X1046958" r:id="rId2141" display="https://appropriations.house.gov/sites/democrats.appropriations.house.gov/files/Additional%20Ukraine%20Suplemental%20Appropriations%20Act%20Summary.pdf"/>
    <hyperlink ref="Y1046958" r:id="rId2142" display="https://crsreports.congress.gov/product/pdf/IF/IF12115"/>
    <hyperlink ref="W1046959" r:id="rId2143" display="https://appropriations.house.gov/sites/democrats.appropriations.house.gov/files/Ukraine%20Supplemental%20Summary.pdf"/>
    <hyperlink ref="X1046959" r:id="rId2144" display="https://appropriations.house.gov/sites/democrats.appropriations.house.gov/files/Additional%20Ukraine%20Suplemental%20Appropriations%20Act%20Summary.pdf"/>
    <hyperlink ref="Y1046959" r:id="rId2145" display="https://crsreports.congress.gov/product/pdf/IF/IF12116"/>
    <hyperlink ref="W1046960" r:id="rId2146" display="https://appropriations.house.gov/sites/democrats.appropriations.house.gov/files/Ukraine%20Supplemental%20Summary.pdf"/>
    <hyperlink ref="X1046960" r:id="rId2147" display="https://appropriations.house.gov/sites/democrats.appropriations.house.gov/files/Additional%20Ukraine%20Suplemental%20Appropriations%20Act%20Summary.pdf"/>
    <hyperlink ref="Y1046960" r:id="rId2148" display="https://crsreports.congress.gov/product/pdf/IF/IF12117"/>
    <hyperlink ref="W1046961" r:id="rId2149" display="https://appropriations.house.gov/sites/democrats.appropriations.house.gov/files/Ukraine%20Supplemental%20Summary.pdf"/>
    <hyperlink ref="X1046961" r:id="rId2150" display="https://appropriations.house.gov/sites/democrats.appropriations.house.gov/files/Additional%20Ukraine%20Suplemental%20Appropriations%20Act%20Summary.pdf"/>
    <hyperlink ref="Y1046961" r:id="rId2151" display="https://crsreports.congress.gov/product/pdf/IF/IF12118"/>
    <hyperlink ref="W1046962" r:id="rId2152" display="https://appropriations.house.gov/sites/democrats.appropriations.house.gov/files/Ukraine%20Supplemental%20Summary.pdf"/>
    <hyperlink ref="X1046962" r:id="rId2153" display="https://appropriations.house.gov/sites/democrats.appropriations.house.gov/files/Additional%20Ukraine%20Suplemental%20Appropriations%20Act%20Summary.pdf"/>
    <hyperlink ref="Y1046962" r:id="rId2154" display="https://crsreports.congress.gov/product/pdf/IF/IF12119"/>
    <hyperlink ref="AE1046962" r:id="rId2155" display="https://www.unroca.org/united-states/report/2022/"/>
    <hyperlink ref="W1046963" r:id="rId2156" display="https://appropriations.house.gov/sites/democrats.appropriations.house.gov/files/Ukraine%20Supplemental%20Summary.pdf"/>
    <hyperlink ref="X1046963" r:id="rId2157" display="https://appropriations.house.gov/sites/democrats.appropriations.house.gov/files/Additional%20Ukraine%20Suplemental%20Appropriations%20Act%20Summary.pdf"/>
    <hyperlink ref="Y1046963" r:id="rId2158" display="https://crsreports.congress.gov/product/pdf/IF/IF12120"/>
    <hyperlink ref="V1046964" r:id="rId2159" display="https://www.defense.gov/News/Releases/Release/Article/3102984/270-million-in-additional-security-assistance-for-ukraine/"/>
    <hyperlink ref="W1046964" r:id="rId2160" display="https://appropriations.house.gov/sites/democrats.appropriations.house.gov/files/Ukraine%20Supplemental%20Summary.pdf"/>
    <hyperlink ref="X1046964" r:id="rId2161" display="https://appropriations.house.gov/sites/democrats.appropriations.house.gov/files/Additional%20Ukraine%20Suplemental%20Appropriations%20Act%20Summary.pdf"/>
    <hyperlink ref="Y1046964" r:id="rId2162" display="https://crsreports.congress.gov/product/pdf/IF/IF12121"/>
    <hyperlink ref="AE1046964" r:id="rId2163" display="https://time.com/6244479/himars-rockets-ukraine-russia/"/>
    <hyperlink ref="W1046965" r:id="rId2164" display="https://appropriations.house.gov/sites/democrats.appropriations.house.gov/files/Ukraine%20Supplemental%20Summary.pdf"/>
    <hyperlink ref="X1046965" r:id="rId2165" display="https://appropriations.house.gov/sites/democrats.appropriations.house.gov/files/Additional%20Ukraine%20Suplemental%20Appropriations%20Act%20Summary.pdf"/>
    <hyperlink ref="Y1046965" r:id="rId2166" display="https://crsreports.congress.gov/product/pdf/IF/IF12122"/>
    <hyperlink ref="W1046966" r:id="rId2167" display="https://appropriations.house.gov/sites/democrats.appropriations.house.gov/files/Ukraine%20Supplemental%20Summary.pdf"/>
    <hyperlink ref="X1046966" r:id="rId2168" display="https://appropriations.house.gov/sites/democrats.appropriations.house.gov/files/Additional%20Ukraine%20Suplemental%20Appropriations%20Act%20Summary.pdf"/>
    <hyperlink ref="Y1046966" r:id="rId2169" display="https://crsreports.congress.gov/product/pdf/IF/IF12123"/>
    <hyperlink ref="AE1046966" r:id="rId2170" display="https://www.unroca.org/united-states/report/2022/"/>
    <hyperlink ref="W1046967" r:id="rId2171" display="https://appropriations.house.gov/sites/democrats.appropriations.house.gov/files/Ukraine%20Supplemental%20Summary.pdf"/>
    <hyperlink ref="X1046967" r:id="rId2172" display="https://appropriations.house.gov/sites/democrats.appropriations.house.gov/files/Additional%20Ukraine%20Suplemental%20Appropriations%20Act%20Summary.pdf"/>
    <hyperlink ref="Y1046967" r:id="rId2173" display="https://crsreports.congress.gov/product/pdf/IF/IF12124"/>
    <hyperlink ref="W1046968" r:id="rId2174" display="https://appropriations.house.gov/sites/democrats.appropriations.house.gov/files/Ukraine%20Supplemental%20Summary.pdf"/>
    <hyperlink ref="X1046968" r:id="rId2175" display="https://appropriations.house.gov/sites/democrats.appropriations.house.gov/files/Additional%20Ukraine%20Suplemental%20Appropriations%20Act%20Summary.pdf"/>
    <hyperlink ref="Y1046968" r:id="rId2176" display="https://crsreports.congress.gov/product/pdf/IF/IF12125"/>
    <hyperlink ref="W1046969" r:id="rId2177" display="https://appropriations.house.gov/sites/democrats.appropriations.house.gov/files/Ukraine%20Supplemental%20Summary.pdf"/>
    <hyperlink ref="X1046969" r:id="rId2178" display="https://appropriations.house.gov/sites/democrats.appropriations.house.gov/files/Additional%20Ukraine%20Suplemental%20Appropriations%20Act%20Summary.pdf"/>
    <hyperlink ref="Y1046969" r:id="rId2179" display="https://crsreports.congress.gov/product/pdf/IF/IF12126"/>
    <hyperlink ref="V1046970" r:id="rId2180" display="https://www.state.gov/biden-harris-administration-announces-550-million-in-new-u-s-military-assistance-for-ukraine/"/>
    <hyperlink ref="W1046970" r:id="rId2181" display="https://appropriations.house.gov/sites/democrats.appropriations.house.gov/files/Ukraine%20Supplemental%20Summary.pdf"/>
    <hyperlink ref="X1046970" r:id="rId2182" display="https://appropriations.house.gov/sites/democrats.appropriations.house.gov/files/Additional%20Ukraine%20Suplemental%20Appropriations%20Act%20Summary.pdf"/>
    <hyperlink ref="Y1046970" r:id="rId2183" display="https://crsreports.congress.gov/product/pdf/IF/IF12127"/>
    <hyperlink ref="V1046971" r:id="rId2184" display="https://www.state.gov/biden-harris-administration-announces-550-million-in-new-u-s-military-assistance-for-ukraine/"/>
    <hyperlink ref="W1046971" r:id="rId2185" display="https://appropriations.house.gov/sites/democrats.appropriations.house.gov/files/Ukraine%20Supplemental%20Summary.pdf"/>
    <hyperlink ref="X1046971" r:id="rId2186" display="https://appropriations.house.gov/sites/democrats.appropriations.house.gov/files/Additional%20Ukraine%20Suplemental%20Appropriations%20Act%20Summary.pdf"/>
    <hyperlink ref="Y1046971" r:id="rId2187" display="https://crsreports.congress.gov/product/pdf/IF/IF12128"/>
    <hyperlink ref="V1046972" r:id="rId2188" display="https://www.defense.gov/News/Releases/Release/Article/3120059/1-billion-in-additional-security-assistance-for-ukraine/ "/>
    <hyperlink ref="W1046972" r:id="rId2189" display="https://appropriations.house.gov/sites/democrats.appropriations.house.gov/files/Ukraine%20Supplemental%20Summary.pdf"/>
    <hyperlink ref="X1046972" r:id="rId2190" display="https://appropriations.house.gov/sites/democrats.appropriations.house.gov/files/Additional%20Ukraine%20Suplemental%20Appropriations%20Act%20Summary.pdf"/>
    <hyperlink ref="Y1046972" r:id="rId2191" display="https://crsreports.congress.gov/product/pdf/IF/IF12129"/>
    <hyperlink ref="V1046973" r:id="rId2192" display="https://www.defense.gov/News/Releases/Release/Article/3120059/1-billion-in-additional-security-assistance-for-ukraine/ "/>
    <hyperlink ref="W1046973" r:id="rId2193" display="https://appropriations.house.gov/sites/democrats.appropriations.house.gov/files/Ukraine%20Supplemental%20Summary.pdf"/>
    <hyperlink ref="X1046973" r:id="rId2194" display="https://appropriations.house.gov/sites/democrats.appropriations.house.gov/files/Additional%20Ukraine%20Suplemental%20Appropriations%20Act%20Summary.pdf"/>
    <hyperlink ref="Y1046973" r:id="rId2195" display="https://crsreports.congress.gov/product/pdf/IF/IF12130"/>
    <hyperlink ref="V1046974" r:id="rId2196" display="https://www.defense.gov/News/Releases/Release/Article/3120059/1-billion-in-additional-security-assistance-for-ukraine/ "/>
    <hyperlink ref="W1046974" r:id="rId2197" display="https://appropriations.house.gov/sites/democrats.appropriations.house.gov/files/Ukraine%20Supplemental%20Summary.pdf"/>
    <hyperlink ref="X1046974" r:id="rId2198" display="https://appropriations.house.gov/sites/democrats.appropriations.house.gov/files/Additional%20Ukraine%20Suplemental%20Appropriations%20Act%20Summary.pdf"/>
    <hyperlink ref="Y1046974" r:id="rId2199" display="https://crsreports.congress.gov/product/pdf/IF/IF12131"/>
    <hyperlink ref="AE1046974" r:id="rId2200" display="https://www.unroca.org/united-states/report/2022/"/>
    <hyperlink ref="V1046975" r:id="rId2201" display="https://www.defense.gov/News/Releases/Release/Article/3120059/1-billion-in-additional-security-assistance-for-ukraine/ "/>
    <hyperlink ref="W1046975" r:id="rId2202" display="https://appropriations.house.gov/sites/democrats.appropriations.house.gov/files/Ukraine%20Supplemental%20Summary.pdf"/>
    <hyperlink ref="X1046975" r:id="rId2203" display="https://appropriations.house.gov/sites/democrats.appropriations.house.gov/files/Additional%20Ukraine%20Suplemental%20Appropriations%20Act%20Summary.pdf"/>
    <hyperlink ref="Y1046975" r:id="rId2204" display="https://crsreports.congress.gov/product/pdf/IF/IF12132"/>
    <hyperlink ref="V1046976" r:id="rId2205" display="https://www.defense.gov/News/Releases/Release/Article/3120059/1-billion-in-additional-security-assistance-for-ukraine/ "/>
    <hyperlink ref="W1046976" r:id="rId2206" display="https://appropriations.house.gov/sites/democrats.appropriations.house.gov/files/Ukraine%20Supplemental%20Summary.pdf"/>
    <hyperlink ref="X1046976" r:id="rId2207" display="https://appropriations.house.gov/sites/democrats.appropriations.house.gov/files/Additional%20Ukraine%20Suplemental%20Appropriations%20Act%20Summary.pdf"/>
    <hyperlink ref="Y1046976" r:id="rId2208" display="https://crsreports.congress.gov/product/pdf/IF/IF12133"/>
    <hyperlink ref="V1046977" r:id="rId2209" display="https://www.defense.gov/News/Releases/Release/Article/3120059/1-billion-in-additional-security-assistance-for-ukraine/ "/>
    <hyperlink ref="W1046977" r:id="rId2210" display="https://appropriations.house.gov/sites/democrats.appropriations.house.gov/files/Ukraine%20Supplemental%20Summary.pdf"/>
    <hyperlink ref="X1046977" r:id="rId2211" display="https://appropriations.house.gov/sites/democrats.appropriations.house.gov/files/Additional%20Ukraine%20Suplemental%20Appropriations%20Act%20Summary.pdf"/>
    <hyperlink ref="Y1046977" r:id="rId2212" display="https://crsreports.congress.gov/product/pdf/IF/IF12134"/>
    <hyperlink ref="V1046978" r:id="rId2213" display="https://www.defense.gov/News/Releases/Release/Article/3120059/1-billion-in-additional-security-assistance-for-ukraine/ "/>
    <hyperlink ref="W1046978" r:id="rId2214" display="https://appropriations.house.gov/sites/democrats.appropriations.house.gov/files/Ukraine%20Supplemental%20Summary.pdf"/>
    <hyperlink ref="X1046978" r:id="rId2215" display="https://appropriations.house.gov/sites/democrats.appropriations.house.gov/files/Additional%20Ukraine%20Suplemental%20Appropriations%20Act%20Summary.pdf"/>
    <hyperlink ref="Y1046978" r:id="rId2216" display="https://crsreports.congress.gov/product/pdf/IF/IF12135"/>
    <hyperlink ref="V1046979" r:id="rId2217" display="https://www.defense.gov/News/Releases/Release/Article/3120059/1-billion-in-additional-security-assistance-for-ukraine/ "/>
    <hyperlink ref="W1046979" r:id="rId2218" display="https://appropriations.house.gov/sites/democrats.appropriations.house.gov/files/Ukraine%20Supplemental%20Summary.pdf"/>
    <hyperlink ref="X1046979" r:id="rId2219" display="https://appropriations.house.gov/sites/democrats.appropriations.house.gov/files/Additional%20Ukraine%20Suplemental%20Appropriations%20Act%20Summary.pdf"/>
    <hyperlink ref="Y1046979" r:id="rId2220" display="https://crsreports.congress.gov/product/pdf/IF/IF12136"/>
    <hyperlink ref="AE1046979" r:id="rId2221" display="https://www.unroca.org/united-states/report/2022/"/>
    <hyperlink ref="V1046980" r:id="rId2222" display="https://www.defense.gov/News/Releases/Release/Article/3120059/1-billion-in-additional-security-assistance-for-ukraine/ "/>
    <hyperlink ref="W1046980" r:id="rId2223" display="https://appropriations.house.gov/sites/democrats.appropriations.house.gov/files/Ukraine%20Supplemental%20Summary.pdf"/>
    <hyperlink ref="X1046980" r:id="rId2224" display="https://appropriations.house.gov/sites/democrats.appropriations.house.gov/files/Additional%20Ukraine%20Suplemental%20Appropriations%20Act%20Summary.pdf"/>
    <hyperlink ref="Y1046980" r:id="rId2225" display="https://crsreports.congress.gov/product/pdf/IF/IF12137"/>
    <hyperlink ref="V1046981" r:id="rId2226" display="https://www.defense.gov/News/Releases/Release/Article/3120059/1-billion-in-additional-security-assistance-for-ukraine/ "/>
    <hyperlink ref="W1046981" r:id="rId2227" display="https://appropriations.house.gov/sites/democrats.appropriations.house.gov/files/Ukraine%20Supplemental%20Summary.pdf"/>
    <hyperlink ref="X1046981" r:id="rId2228" display="https://appropriations.house.gov/sites/democrats.appropriations.house.gov/files/Additional%20Ukraine%20Suplemental%20Appropriations%20Act%20Summary.pdf"/>
    <hyperlink ref="Y1046981" r:id="rId2229" display="https://crsreports.congress.gov/product/pdf/IF/IF12138"/>
    <hyperlink ref="V1046982" r:id="rId2230" display="https://www.defense.gov/News/Releases/Release/Article/3120059/1-billion-in-additional-security-assistance-for-ukraine/ "/>
    <hyperlink ref="W1046982" r:id="rId2231" display="https://appropriations.house.gov/sites/democrats.appropriations.house.gov/files/Ukraine%20Supplemental%20Summary.pdf"/>
    <hyperlink ref="X1046982" r:id="rId2232" display="https://appropriations.house.gov/sites/democrats.appropriations.house.gov/files/Additional%20Ukraine%20Suplemental%20Appropriations%20Act%20Summary.pdf"/>
    <hyperlink ref="Y1046982" r:id="rId2233" display="https://crsreports.congress.gov/product/pdf/IF/IF12139"/>
    <hyperlink ref="V1046983" r:id="rId2234" display="https://www.defense.gov/News/Releases/Release/Article/3134457/775-million-in-additional-security-assistance-for-ukraine/"/>
    <hyperlink ref="W1046983" r:id="rId2235" display="https://appropriations.house.gov/sites/democrats.appropriations.house.gov/files/Ukraine%20Supplemental%20Summary.pdf"/>
    <hyperlink ref="X1046983" r:id="rId2236" display="https://appropriations.house.gov/sites/democrats.appropriations.house.gov/files/Additional%20Ukraine%20Suplemental%20Appropriations%20Act%20Summary.pdf"/>
    <hyperlink ref="Y1046983" r:id="rId2237" display="https://crsreports.congress.gov/product/pdf/IF/IF12140"/>
    <hyperlink ref="V1046984" r:id="rId2238" display="https://www.defense.gov/News/Releases/Release/Article/3134457/775-million-in-additional-security-assistance-for-ukraine/"/>
    <hyperlink ref="W1046984" r:id="rId2239" display="https://appropriations.house.gov/sites/democrats.appropriations.house.gov/files/Ukraine%20Supplemental%20Summary.pdf"/>
    <hyperlink ref="X1046984" r:id="rId2240" display="https://appropriations.house.gov/sites/democrats.appropriations.house.gov/files/Additional%20Ukraine%20Suplemental%20Appropriations%20Act%20Summary.pdf"/>
    <hyperlink ref="Y1046984" r:id="rId2241" display="https://crsreports.congress.gov/product/pdf/IF/IF12141"/>
    <hyperlink ref="AE1046984" r:id="rId2242" display="https://www.unroca.org/united-states/report/2022/"/>
    <hyperlink ref="V1046985" r:id="rId2243" display="https://www.defense.gov/News/Releases/Release/Article/3134457/775-million-in-additional-security-assistance-for-ukraine/"/>
    <hyperlink ref="W1046985" r:id="rId2244" display="https://appropriations.house.gov/sites/democrats.appropriations.house.gov/files/Ukraine%20Supplemental%20Summary.pdf"/>
    <hyperlink ref="X1046985" r:id="rId2245" display="https://appropriations.house.gov/sites/democrats.appropriations.house.gov/files/Additional%20Ukraine%20Suplemental%20Appropriations%20Act%20Summary.pdf"/>
    <hyperlink ref="Y1046985" r:id="rId2246" display="https://crsreports.congress.gov/product/pdf/IF/IF12142"/>
    <hyperlink ref="V1046986" r:id="rId2247" display="https://www.defense.gov/News/Releases/Release/Article/3134457/775-million-in-additional-security-assistance-for-ukraine/"/>
    <hyperlink ref="W1046986" r:id="rId2248" display="https://appropriations.house.gov/sites/democrats.appropriations.house.gov/files/Ukraine%20Supplemental%20Summary.pdf"/>
    <hyperlink ref="X1046986" r:id="rId2249" display="https://appropriations.house.gov/sites/democrats.appropriations.house.gov/files/Additional%20Ukraine%20Suplemental%20Appropriations%20Act%20Summary.pdf"/>
    <hyperlink ref="Y1046986" r:id="rId2250" display="https://crsreports.congress.gov/product/pdf/IF/IF12143"/>
    <hyperlink ref="V1046987" r:id="rId2251" display="https://www.defense.gov/News/Releases/Release/Article/3134457/775-million-in-additional-security-assistance-for-ukraine/"/>
    <hyperlink ref="W1046987" r:id="rId2252" display="https://appropriations.house.gov/sites/democrats.appropriations.house.gov/files/Ukraine%20Supplemental%20Summary.pdf"/>
    <hyperlink ref="X1046987" r:id="rId2253" display="https://appropriations.house.gov/sites/democrats.appropriations.house.gov/files/Additional%20Ukraine%20Suplemental%20Appropriations%20Act%20Summary.pdf"/>
    <hyperlink ref="Y1046987" r:id="rId2254" display="https://crsreports.congress.gov/product/pdf/IF/IF12144"/>
    <hyperlink ref="AE1046987" r:id="rId2255" display="https://www.unroca.org/united-states/report/2022/"/>
    <hyperlink ref="V1046988" r:id="rId2256" display="https://www.defense.gov/News/Releases/Release/Article/3134457/775-million-in-additional-security-assistance-for-ukraine/"/>
    <hyperlink ref="W1046988" r:id="rId2257" display="https://appropriations.house.gov/sites/democrats.appropriations.house.gov/files/Ukraine%20Supplemental%20Summary.pdf"/>
    <hyperlink ref="X1046988" r:id="rId2258" display="https://appropriations.house.gov/sites/democrats.appropriations.house.gov/files/Additional%20Ukraine%20Suplemental%20Appropriations%20Act%20Summary.pdf"/>
    <hyperlink ref="Y1046988" r:id="rId2259" display="https://crsreports.congress.gov/product/pdf/IF/IF12145"/>
    <hyperlink ref="V1046989" r:id="rId2260" display="https://www.defense.gov/News/Releases/Release/Article/3134457/775-million-in-additional-security-assistance-for-ukraine/"/>
    <hyperlink ref="W1046989" r:id="rId2261" display="https://appropriations.house.gov/sites/democrats.appropriations.house.gov/files/Ukraine%20Supplemental%20Summary.pdf"/>
    <hyperlink ref="X1046989" r:id="rId2262" display="https://appropriations.house.gov/sites/democrats.appropriations.house.gov/files/Additional%20Ukraine%20Suplemental%20Appropriations%20Act%20Summary.pdf"/>
    <hyperlink ref="Y1046989" r:id="rId2263" display="https://crsreports.congress.gov/product/pdf/IF/IF12146"/>
    <hyperlink ref="AE1046989" r:id="rId2264" display="https://www.unroca.org/united-states/report/2022/"/>
    <hyperlink ref="V1046990" r:id="rId2265" display="https://www.defense.gov/News/Releases/Release/Article/3134457/775-million-in-additional-security-assistance-for-ukraine/"/>
    <hyperlink ref="W1046990" r:id="rId2266" display="https://appropriations.house.gov/sites/democrats.appropriations.house.gov/files/Ukraine%20Supplemental%20Summary.pdf"/>
    <hyperlink ref="X1046990" r:id="rId2267" display="https://appropriations.house.gov/sites/democrats.appropriations.house.gov/files/Additional%20Ukraine%20Suplemental%20Appropriations%20Act%20Summary.pdf"/>
    <hyperlink ref="Y1046990" r:id="rId2268" display="https://crsreports.congress.gov/product/pdf/IF/IF12147"/>
    <hyperlink ref="V1046991" r:id="rId2269" display="https://www.defense.gov/News/Releases/Release/Article/3134457/775-million-in-additional-security-assistance-for-ukraine/"/>
    <hyperlink ref="W1046991" r:id="rId2270" display="https://appropriations.house.gov/sites/democrats.appropriations.house.gov/files/Ukraine%20Supplemental%20Summary.pdf"/>
    <hyperlink ref="X1046991" r:id="rId2271" display="https://appropriations.house.gov/sites/democrats.appropriations.house.gov/files/Additional%20Ukraine%20Suplemental%20Appropriations%20Act%20Summary.pdf"/>
    <hyperlink ref="Y1046991" r:id="rId2272" display="https://crsreports.congress.gov/product/pdf/IF/IF12148"/>
    <hyperlink ref="V1046992" r:id="rId2273" display="https://www.defense.gov/News/Releases/Release/Article/3134457/775-million-in-additional-security-assistance-for-ukraine/"/>
    <hyperlink ref="W1046992" r:id="rId2274" display="https://appropriations.house.gov/sites/democrats.appropriations.house.gov/files/Ukraine%20Supplemental%20Summary.pdf"/>
    <hyperlink ref="X1046992" r:id="rId2275" display="https://appropriations.house.gov/sites/democrats.appropriations.house.gov/files/Additional%20Ukraine%20Suplemental%20Appropriations%20Act%20Summary.pdf"/>
    <hyperlink ref="Y1046992" r:id="rId2276" display="https://crsreports.congress.gov/product/pdf/IF/IF12149"/>
    <hyperlink ref="V1046993" r:id="rId2277" display="https://www.defense.gov/News/Releases/Release/Article/3134457/775-million-in-additional-security-assistance-for-ukraine/"/>
    <hyperlink ref="W1046993" r:id="rId2278" display="https://appropriations.house.gov/sites/democrats.appropriations.house.gov/files/Ukraine%20Supplemental%20Summary.pdf"/>
    <hyperlink ref="X1046993" r:id="rId2279" display="https://appropriations.house.gov/sites/democrats.appropriations.house.gov/files/Additional%20Ukraine%20Suplemental%20Appropriations%20Act%20Summary.pdf"/>
    <hyperlink ref="Y1046993" r:id="rId2280" display="https://crsreports.congress.gov/product/pdf/IF/IF12150"/>
    <hyperlink ref="V1046994" r:id="rId2281" display="https://www.defense.gov/News/Releases/Release/Article/3134457/775-million-in-additional-security-assistance-for-ukraine/"/>
    <hyperlink ref="W1046994" r:id="rId2282" display="https://appropriations.house.gov/sites/democrats.appropriations.house.gov/files/Ukraine%20Supplemental%20Summary.pdf"/>
    <hyperlink ref="X1046994" r:id="rId2283" display="https://appropriations.house.gov/sites/democrats.appropriations.house.gov/files/Additional%20Ukraine%20Suplemental%20Appropriations%20Act%20Summary.pdf"/>
    <hyperlink ref="Y1046994" r:id="rId2284" display="https://crsreports.congress.gov/product/pdf/IF/IF12151"/>
    <hyperlink ref="V1046995" r:id="rId2285" display="https://www.defense.gov/News/Releases/Release/Article/3134457/775-million-in-additional-security-assistance-for-ukraine/"/>
    <hyperlink ref="W1046995" r:id="rId2286" display="https://appropriations.house.gov/sites/democrats.appropriations.house.gov/files/Ukraine%20Supplemental%20Summary.pdf"/>
    <hyperlink ref="X1046995" r:id="rId2287" display="https://appropriations.house.gov/sites/democrats.appropriations.house.gov/files/Additional%20Ukraine%20Suplemental%20Appropriations%20Act%20Summary.pdf"/>
    <hyperlink ref="Y1046995" r:id="rId2288" display="https://crsreports.congress.gov/product/pdf/IF/IF12152"/>
    <hyperlink ref="V1046996" r:id="rId2289" display="https://www.defense.gov/News/Releases/Release/Article/3134457/775-million-in-additional-security-assistance-for-ukraine/"/>
    <hyperlink ref="W1046996" r:id="rId2290" display="https://appropriations.house.gov/sites/democrats.appropriations.house.gov/files/Ukraine%20Supplemental%20Summary.pdf"/>
    <hyperlink ref="X1046996" r:id="rId2291" display="https://appropriations.house.gov/sites/democrats.appropriations.house.gov/files/Additional%20Ukraine%20Suplemental%20Appropriations%20Act%20Summary.pdf"/>
    <hyperlink ref="Y1046996" r:id="rId2292" display="https://crsreports.congress.gov/product/pdf/IF/IF12153"/>
    <hyperlink ref="W1046997" r:id="rId2293" display="https://appropriations.house.gov/sites/democrats.appropriations.house.gov/files/Ukraine%20Supplemental%20Summary.pdf"/>
    <hyperlink ref="X1046997" r:id="rId2294" display="https://appropriations.house.gov/sites/democrats.appropriations.house.gov/files/Additional%20Ukraine%20Suplemental%20Appropriations%20Act%20Summary.pdf"/>
    <hyperlink ref="Y1046997" r:id="rId2295" display="https://crsreports.congress.gov/product/pdf/IF/IF12154"/>
    <hyperlink ref="V1046998" r:id="rId2296" display="https://www.defense.gov/News/Releases/Release/Article/3134457/775-million-in-additional-security-assistance-for-ukraine/ "/>
    <hyperlink ref="W1046998" r:id="rId2297" display="https://appropriations.house.gov/sites/democrats.appropriations.house.gov/files/Ukraine%20Supplemental%20Summary.pdf"/>
    <hyperlink ref="X1046998" r:id="rId2298" display="https://appropriations.house.gov/sites/democrats.appropriations.house.gov/files/Additional%20Ukraine%20Suplemental%20Appropriations%20Act%20Summary.pdf"/>
    <hyperlink ref="Y1046998" r:id="rId2299" display="https://crsreports.congress.gov/product/pdf/IF/IF12155"/>
    <hyperlink ref="W1046999" r:id="rId2300" display="https://appropriations.house.gov/sites/democrats.appropriations.house.gov/files/Ukraine%20Supplemental%20Summary.pdf"/>
    <hyperlink ref="X1046999" r:id="rId2301" display="https://appropriations.house.gov/sites/democrats.appropriations.house.gov/files/Additional%20Ukraine%20Suplemental%20Appropriations%20Act%20Summary.pdf"/>
    <hyperlink ref="Y1046999" r:id="rId2302" display="https://crsreports.congress.gov/product/pdf/IF/IF12156"/>
    <hyperlink ref="V1047000" r:id="rId2303" display="https://www.defense.gov/News/Releases/Release/Article/3152071/675-million-in-additional-security-assistance-for-ukraine/"/>
    <hyperlink ref="W1047000" r:id="rId2304" display="https://appropriations.house.gov/sites/democrats.appropriations.house.gov/files/Ukraine%20Supplemental%20Summary.pdf"/>
    <hyperlink ref="X1047000" r:id="rId2305" display="https://appropriations.house.gov/sites/democrats.appropriations.house.gov/files/Additional%20Ukraine%20Suplemental%20Appropriations%20Act%20Summary.pdf"/>
    <hyperlink ref="Y1047000" r:id="rId2306" display="https://crsreports.congress.gov/product/pdf/IF/IF12157"/>
    <hyperlink ref="V1047001" r:id="rId2307" display="https://www.defense.gov/News/Releases/Release/Article/3152071/675-million-in-additional-security-assistance-for-ukraine/"/>
    <hyperlink ref="W1047001" r:id="rId2308" display="https://appropriations.house.gov/sites/democrats.appropriations.house.gov/files/Ukraine%20Supplemental%20Summary.pdf"/>
    <hyperlink ref="X1047001" r:id="rId2309" display="https://appropriations.house.gov/sites/democrats.appropriations.house.gov/files/Additional%20Ukraine%20Suplemental%20Appropriations%20Act%20Summary.pdf"/>
    <hyperlink ref="Y1047001" r:id="rId2310" display="https://crsreports.congress.gov/product/pdf/IF/IF12158"/>
    <hyperlink ref="AE1047001" r:id="rId2311" display="https://www.unroca.org/united-states/report/2022/"/>
    <hyperlink ref="V1047002" r:id="rId2312" display="https://www.defense.gov/News/Releases/Release/Article/3152071/675-million-in-additional-security-assistance-for-ukraine/"/>
    <hyperlink ref="W1047002" r:id="rId2313" display="https://appropriations.house.gov/sites/democrats.appropriations.house.gov/files/Ukraine%20Supplemental%20Summary.pdf"/>
    <hyperlink ref="X1047002" r:id="rId2314" display="https://appropriations.house.gov/sites/democrats.appropriations.house.gov/files/Additional%20Ukraine%20Suplemental%20Appropriations%20Act%20Summary.pdf"/>
    <hyperlink ref="Y1047002" r:id="rId2315" display="https://crsreports.congress.gov/product/pdf/IF/IF12159"/>
    <hyperlink ref="V1047003" r:id="rId2316" display="https://www.defense.gov/News/Releases/Release/Article/3152071/675-million-in-additional-security-assistance-for-ukraine/"/>
    <hyperlink ref="W1047003" r:id="rId2317" display="https://appropriations.house.gov/sites/democrats.appropriations.house.gov/files/Ukraine%20Supplemental%20Summary.pdf"/>
    <hyperlink ref="X1047003" r:id="rId2318" display="https://appropriations.house.gov/sites/democrats.appropriations.house.gov/files/Additional%20Ukraine%20Suplemental%20Appropriations%20Act%20Summary.pdf"/>
    <hyperlink ref="Y1047003" r:id="rId2319" display="https://crsreports.congress.gov/product/pdf/IF/IF12160"/>
    <hyperlink ref="V1047004" r:id="rId2320" display="https://www.defense.gov/News/Releases/Release/Article/3152071/675-million-in-additional-security-assistance-for-ukraine/"/>
    <hyperlink ref="W1047004" r:id="rId2321" display="https://appropriations.house.gov/sites/democrats.appropriations.house.gov/files/Ukraine%20Supplemental%20Summary.pdf"/>
    <hyperlink ref="X1047004" r:id="rId2322" display="https://appropriations.house.gov/sites/democrats.appropriations.house.gov/files/Additional%20Ukraine%20Suplemental%20Appropriations%20Act%20Summary.pdf"/>
    <hyperlink ref="Y1047004" r:id="rId2323" display="https://crsreports.congress.gov/product/pdf/IF/IF12161"/>
    <hyperlink ref="AE1047004" r:id="rId2324" display="https://www.unroca.org/united-states/report/2022/"/>
    <hyperlink ref="V1047005" r:id="rId2325" display="https://www.defense.gov/News/Releases/Release/Article/3152071/675-million-in-additional-security-assistance-for-ukraine/"/>
    <hyperlink ref="W1047005" r:id="rId2326" display="https://appropriations.house.gov/sites/democrats.appropriations.house.gov/files/Ukraine%20Supplemental%20Summary.pdf"/>
    <hyperlink ref="X1047005" r:id="rId2327" display="https://appropriations.house.gov/sites/democrats.appropriations.house.gov/files/Additional%20Ukraine%20Suplemental%20Appropriations%20Act%20Summary.pdf"/>
    <hyperlink ref="Y1047005" r:id="rId2328" display="https://crsreports.congress.gov/product/pdf/IF/IF12162"/>
    <hyperlink ref="V1047006" r:id="rId2329" display="https://www.defense.gov/News/Releases/Release/Article/3152071/675-million-in-additional-security-assistance-for-ukraine/"/>
    <hyperlink ref="W1047006" r:id="rId2330" display="https://appropriations.house.gov/sites/democrats.appropriations.house.gov/files/Ukraine%20Supplemental%20Summary.pdf"/>
    <hyperlink ref="X1047006" r:id="rId2331" display="https://appropriations.house.gov/sites/democrats.appropriations.house.gov/files/Additional%20Ukraine%20Suplemental%20Appropriations%20Act%20Summary.pdf"/>
    <hyperlink ref="Y1047006" r:id="rId2332" display="https://crsreports.congress.gov/product/pdf/IF/IF12163"/>
    <hyperlink ref="V1047007" r:id="rId2333" display="https://www.defense.gov/News/Releases/Release/Article/3152071/675-million-in-additional-security-assistance-for-ukraine/"/>
    <hyperlink ref="W1047007" r:id="rId2334" display="https://appropriations.house.gov/sites/democrats.appropriations.house.gov/files/Ukraine%20Supplemental%20Summary.pdf"/>
    <hyperlink ref="X1047007" r:id="rId2335" display="https://appropriations.house.gov/sites/democrats.appropriations.house.gov/files/Additional%20Ukraine%20Suplemental%20Appropriations%20Act%20Summary.pdf"/>
    <hyperlink ref="Y1047007" r:id="rId2336" display="https://crsreports.congress.gov/product/pdf/IF/IF12164"/>
    <hyperlink ref="V1047008" r:id="rId2337" display="https://www.defense.gov/News/Releases/Release/Article/3152071/675-million-in-additional-security-assistance-for-ukraine/"/>
    <hyperlink ref="W1047008" r:id="rId2338" display="https://appropriations.house.gov/sites/democrats.appropriations.house.gov/files/Ukraine%20Supplemental%20Summary.pdf"/>
    <hyperlink ref="X1047008" r:id="rId2339" display="https://appropriations.house.gov/sites/democrats.appropriations.house.gov/files/Additional%20Ukraine%20Suplemental%20Appropriations%20Act%20Summary.pdf"/>
    <hyperlink ref="Y1047008" r:id="rId2340" display="https://crsreports.congress.gov/product/pdf/IF/IF12165"/>
    <hyperlink ref="V1047009" r:id="rId2341" display="https://www.defense.gov/News/Releases/Release/Article/3152071/675-million-in-additional-security-assistance-for-ukraine/"/>
    <hyperlink ref="W1047009" r:id="rId2342" display="https://appropriations.house.gov/sites/democrats.appropriations.house.gov/files/Ukraine%20Supplemental%20Summary.pdf"/>
    <hyperlink ref="X1047009" r:id="rId2343" display="https://appropriations.house.gov/sites/democrats.appropriations.house.gov/files/Additional%20Ukraine%20Suplemental%20Appropriations%20Act%20Summary.pdf"/>
    <hyperlink ref="Y1047009" r:id="rId2344" display="https://crsreports.congress.gov/product/pdf/IF/IF12166"/>
    <hyperlink ref="AE1047009" r:id="rId2345" display="https://www.unroca.org/united-states/report/2022/"/>
    <hyperlink ref="V1047010" r:id="rId2346" display="https://www.defense.gov/News/Releases/Release/Article/3152071/675-million-in-additional-security-assistance-for-ukraine/"/>
    <hyperlink ref="W1047010" r:id="rId2347" display="https://appropriations.house.gov/sites/democrats.appropriations.house.gov/files/Ukraine%20Supplemental%20Summary.pdf"/>
    <hyperlink ref="X1047010" r:id="rId2348" display="https://appropriations.house.gov/sites/democrats.appropriations.house.gov/files/Additional%20Ukraine%20Suplemental%20Appropriations%20Act%20Summary.pdf"/>
    <hyperlink ref="Y1047010" r:id="rId2349" display="https://crsreports.congress.gov/product/pdf/IF/IF12167"/>
    <hyperlink ref="V1047011" r:id="rId2350" display="https://www.defense.gov/News/Releases/Release/Article/3152071/675-million-in-additional-security-assistance-for-ukraine/"/>
    <hyperlink ref="W1047011" r:id="rId2351" display="https://appropriations.house.gov/sites/democrats.appropriations.house.gov/files/Ukraine%20Supplemental%20Summary.pdf"/>
    <hyperlink ref="X1047011" r:id="rId2352" display="https://appropriations.house.gov/sites/democrats.appropriations.house.gov/files/Additional%20Ukraine%20Suplemental%20Appropriations%20Act%20Summary.pdf"/>
    <hyperlink ref="Y1047011" r:id="rId2353" display="https://crsreports.congress.gov/product/pdf/IF/IF12168"/>
    <hyperlink ref="V1047012" r:id="rId2354" display="https://www.defense.gov/News/Releases/Release/Article/3160503/600-million-in-additional-security-assistance-for-ukraine/"/>
    <hyperlink ref="W1047012" r:id="rId2355" display="https://appropriations.house.gov/sites/democrats.appropriations.house.gov/files/Ukraine%20Supplemental%20Summary.pdf"/>
    <hyperlink ref="X1047012" r:id="rId2356" display="https://appropriations.house.gov/sites/democrats.appropriations.house.gov/files/Additional%20Ukraine%20Suplemental%20Appropriations%20Act%20Summary.pdf"/>
    <hyperlink ref="Y1047012" r:id="rId2357" display="https://crsreports.congress.gov/product/pdf/IF/IF12169"/>
    <hyperlink ref="V1047013" r:id="rId2358" display="https://www.defense.gov/News/Releases/Release/Article/3160503/600-million-in-additional-security-assistance-for-ukraine/"/>
    <hyperlink ref="W1047013" r:id="rId2359" display="https://appropriations.house.gov/sites/democrats.appropriations.house.gov/files/Ukraine%20Supplemental%20Summary.pdf"/>
    <hyperlink ref="X1047013" r:id="rId2360" display="https://appropriations.house.gov/sites/democrats.appropriations.house.gov/files/Additional%20Ukraine%20Suplemental%20Appropriations%20Act%20Summary.pdf"/>
    <hyperlink ref="Y1047013" r:id="rId2361" display="https://crsreports.congress.gov/product/pdf/IF/IF12170"/>
    <hyperlink ref="V1047014" r:id="rId2362" display="https://www.defense.gov/News/Releases/Release/Article/3160503/600-million-in-additional-security-assistance-for-ukraine/"/>
    <hyperlink ref="W1047014" r:id="rId2363" display="https://appropriations.house.gov/sites/democrats.appropriations.house.gov/files/Ukraine%20Supplemental%20Summary.pdf"/>
    <hyperlink ref="X1047014" r:id="rId2364" display="https://appropriations.house.gov/sites/democrats.appropriations.house.gov/files/Additional%20Ukraine%20Suplemental%20Appropriations%20Act%20Summary.pdf"/>
    <hyperlink ref="Y1047014" r:id="rId2365" display="https://crsreports.congress.gov/product/pdf/IF/IF12171"/>
    <hyperlink ref="V1047015" r:id="rId2366" display="https://www.defense.gov/News/Releases/Release/Article/3160503/600-million-in-additional-security-assistance-for-ukraine/"/>
    <hyperlink ref="W1047015" r:id="rId2367" display="https://appropriations.house.gov/sites/democrats.appropriations.house.gov/files/Ukraine%20Supplemental%20Summary.pdf"/>
    <hyperlink ref="X1047015" r:id="rId2368" display="https://appropriations.house.gov/sites/democrats.appropriations.house.gov/files/Additional%20Ukraine%20Suplemental%20Appropriations%20Act%20Summary.pdf"/>
    <hyperlink ref="Y1047015" r:id="rId2369" display="https://crsreports.congress.gov/product/pdf/IF/IF12172"/>
    <hyperlink ref="AE1047015" r:id="rId2370" display="https://www.unroca.org/united-states/report/2022/"/>
    <hyperlink ref="V1047016" r:id="rId2371" display="https://www.defense.gov/News/Releases/Release/Article/3160503/600-million-in-additional-security-assistance-for-ukraine/"/>
    <hyperlink ref="W1047016" r:id="rId2372" display="https://appropriations.house.gov/sites/democrats.appropriations.house.gov/files/Ukraine%20Supplemental%20Summary.pdf"/>
    <hyperlink ref="X1047016" r:id="rId2373" display="https://appropriations.house.gov/sites/democrats.appropriations.house.gov/files/Additional%20Ukraine%20Suplemental%20Appropriations%20Act%20Summary.pdf"/>
    <hyperlink ref="Y1047016" r:id="rId2374" display="https://crsreports.congress.gov/product/pdf/IF/IF12173"/>
    <hyperlink ref="V1047017" r:id="rId2375" display="https://www.defense.gov/News/Releases/Release/Article/3160503/600-million-in-additional-security-assistance-for-ukraine/"/>
    <hyperlink ref="W1047017" r:id="rId2376" display="https://appropriations.house.gov/sites/democrats.appropriations.house.gov/files/Ukraine%20Supplemental%20Summary.pdf"/>
    <hyperlink ref="X1047017" r:id="rId2377" display="https://appropriations.house.gov/sites/democrats.appropriations.house.gov/files/Additional%20Ukraine%20Suplemental%20Appropriations%20Act%20Summary.pdf"/>
    <hyperlink ref="Y1047017" r:id="rId2378" display="https://crsreports.congress.gov/product/pdf/IF/IF12174"/>
    <hyperlink ref="V1047018" r:id="rId2379" display="https://www.defense.gov/News/Releases/Release/Article/3160503/600-million-in-additional-security-assistance-for-ukraine/"/>
    <hyperlink ref="W1047018" r:id="rId2380" display="https://appropriations.house.gov/sites/democrats.appropriations.house.gov/files/Ukraine%20Supplemental%20Summary.pdf"/>
    <hyperlink ref="X1047018" r:id="rId2381" display="https://appropriations.house.gov/sites/democrats.appropriations.house.gov/files/Additional%20Ukraine%20Suplemental%20Appropriations%20Act%20Summary.pdf"/>
    <hyperlink ref="Y1047018" r:id="rId2382" display="https://crsreports.congress.gov/product/pdf/IF/IF12175"/>
    <hyperlink ref="V1047019" r:id="rId2383" display="https://www.defense.gov/News/Releases/Release/Article/3160503/600-million-in-additional-security-assistance-for-ukraine/"/>
    <hyperlink ref="W1047019" r:id="rId2384" display="https://appropriations.house.gov/sites/democrats.appropriations.house.gov/files/Ukraine%20Supplemental%20Summary.pdf"/>
    <hyperlink ref="X1047019" r:id="rId2385" display="https://appropriations.house.gov/sites/democrats.appropriations.house.gov/files/Additional%20Ukraine%20Suplemental%20Appropriations%20Act%20Summary.pdf"/>
    <hyperlink ref="Y1047019" r:id="rId2386" display="https://crsreports.congress.gov/product/pdf/IF/IF12176"/>
    <hyperlink ref="V1047020" r:id="rId2387" display="https://www.defense.gov/News/Releases/Release/Article/3160503/600-million-in-additional-security-assistance-for-ukraine/"/>
    <hyperlink ref="W1047020" r:id="rId2388" display="https://appropriations.house.gov/sites/democrats.appropriations.house.gov/files/Ukraine%20Supplemental%20Summary.pdf"/>
    <hyperlink ref="X1047020" r:id="rId2389" display="https://appropriations.house.gov/sites/democrats.appropriations.house.gov/files/Additional%20Ukraine%20Suplemental%20Appropriations%20Act%20Summary.pdf"/>
    <hyperlink ref="Y1047020" r:id="rId2390" display="https://crsreports.congress.gov/product/pdf/IF/IF12177"/>
    <hyperlink ref="V1047021" r:id="rId2391" display="https://www.defense.gov/News/Releases/Release/Article/3160503/600-million-in-additional-security-assistance-for-ukraine/"/>
    <hyperlink ref="W1047021" r:id="rId2392" display="https://appropriations.house.gov/sites/democrats.appropriations.house.gov/files/Ukraine%20Supplemental%20Summary.pdf"/>
    <hyperlink ref="X1047021" r:id="rId2393" display="https://appropriations.house.gov/sites/democrats.appropriations.house.gov/files/Additional%20Ukraine%20Suplemental%20Appropriations%20Act%20Summary.pdf"/>
    <hyperlink ref="Y1047021" r:id="rId2394" display="https://crsreports.congress.gov/product/pdf/IF/IF12178"/>
    <hyperlink ref="V1047022" r:id="rId2395" display="https://www.defense.gov/News/Releases/Release/Article/3160503/600-million-in-additional-security-assistance-for-ukraine/"/>
    <hyperlink ref="W1047022" r:id="rId2396" display="https://appropriations.house.gov/sites/democrats.appropriations.house.gov/files/Ukraine%20Supplemental%20Summary.pdf"/>
    <hyperlink ref="X1047022" r:id="rId2397" display="https://appropriations.house.gov/sites/democrats.appropriations.house.gov/files/Additional%20Ukraine%20Suplemental%20Appropriations%20Act%20Summary.pdf"/>
    <hyperlink ref="Y1047022" r:id="rId2398" display="https://crsreports.congress.gov/product/pdf/IF/IF12179"/>
    <hyperlink ref="V1047023" r:id="rId2399" display="https://www.defense.gov/News/Releases/Release/Article/3160503/600-million-in-additional-security-assistance-for-ukraine/"/>
    <hyperlink ref="W1047023" r:id="rId2400" display="https://appropriations.house.gov/sites/democrats.appropriations.house.gov/files/Ukraine%20Supplemental%20Summary.pdf"/>
    <hyperlink ref="X1047023" r:id="rId2401" display="https://appropriations.house.gov/sites/democrats.appropriations.house.gov/files/Additional%20Ukraine%20Suplemental%20Appropriations%20Act%20Summary.pdf"/>
    <hyperlink ref="Y1047023" r:id="rId2402" display="https://crsreports.congress.gov/product/pdf/IF/IF12180"/>
    <hyperlink ref="V1047024" r:id="rId2403" display="https://www.defense.gov/News/Releases/Release/Article/3160503/600-million-in-additional-security-assistance-for-ukraine/"/>
    <hyperlink ref="W1047024" r:id="rId2404" display="https://appropriations.house.gov/sites/democrats.appropriations.house.gov/files/Ukraine%20Supplemental%20Summary.pdf"/>
    <hyperlink ref="X1047024" r:id="rId2405" display="https://appropriations.house.gov/sites/democrats.appropriations.house.gov/files/Additional%20Ukraine%20Suplemental%20Appropriations%20Act%20Summary.pdf"/>
    <hyperlink ref="Y1047024" r:id="rId2406" display="https://crsreports.congress.gov/product/pdf/IF/IF12181"/>
    <hyperlink ref="V1047025" r:id="rId2407" display="https://www.defense.gov/News/Releases/Release/Article/3160503/600-million-in-additional-security-assistance-for-ukraine/"/>
    <hyperlink ref="W1047025" r:id="rId2408" display="https://appropriations.house.gov/sites/democrats.appropriations.house.gov/files/Ukraine%20Supplemental%20Summary.pdf"/>
    <hyperlink ref="X1047025" r:id="rId2409" display="https://appropriations.house.gov/sites/democrats.appropriations.house.gov/files/Additional%20Ukraine%20Suplemental%20Appropriations%20Act%20Summary.pdf"/>
    <hyperlink ref="Y1047025" r:id="rId2410" display="https://crsreports.congress.gov/product/pdf/IF/IF12182"/>
    <hyperlink ref="V1047026" r:id="rId2411" display="https://www.defense.gov/News/Releases/Release/Article/3160503/600-million-in-additional-security-assistance-for-ukraine/"/>
    <hyperlink ref="W1047026" r:id="rId2412" display="https://appropriations.house.gov/sites/democrats.appropriations.house.gov/files/Ukraine%20Supplemental%20Summary.pdf"/>
    <hyperlink ref="X1047026" r:id="rId2413" display="https://appropriations.house.gov/sites/democrats.appropriations.house.gov/files/Additional%20Ukraine%20Suplemental%20Appropriations%20Act%20Summary.pdf"/>
    <hyperlink ref="Y1047026" r:id="rId2414" display="https://crsreports.congress.gov/product/pdf/IF/IF12182"/>
    <hyperlink ref="V1047027" r:id="rId2415" display="https://appropriations.house.gov/sites/democrats.appropriations.house.gov/files/Ukraine%20Supplemental%20Summary.pdf"/>
    <hyperlink ref="W1047027" r:id="rId2416" display="https://appropriations.house.gov/sites/democrats.appropriations.house.gov/files/Additional%20Ukraine%20Suplemental%20Appropriations%20Act%20Summary.pdf"/>
    <hyperlink ref="X1047027" r:id="rId2417" display="https://crsreports.congress.gov/product/pdf/IF/IF12182"/>
    <hyperlink ref="V1047028" r:id="rId2418" display="https://appropriations.house.gov/sites/democrats.appropriations.house.gov/files/Ukraine%20Supplemental%20Summary.pdf"/>
    <hyperlink ref="W1047028" r:id="rId2419" display="https://appropriations.house.gov/sites/democrats.appropriations.house.gov/files/Ukraine%20Supplemental%20Summary.pdf"/>
    <hyperlink ref="X1047028" r:id="rId2420" display="https://appropriations.house.gov/sites/democrats.appropriations.house.gov/files/Additional%20Ukraine%20Suplemental%20Appropriations%20Act%20Summary.pdf"/>
    <hyperlink ref="Y1047028" r:id="rId2421" display="https://crsreports.congress.gov/product/pdf/IF/IF12182"/>
    <hyperlink ref="W1047029" r:id="rId2422" display="https://appropriations.house.gov/sites/democrats.appropriations.house.gov/files/Ukraine%20Supplemental%20Summary.pdf"/>
    <hyperlink ref="X1047029" r:id="rId2423" display="https://appropriations.house.gov/sites/democrats.appropriations.house.gov/files/Additional%20Ukraine%20Suplemental%20Appropriations%20Act%20Summary.pdf"/>
    <hyperlink ref="Y1047029" r:id="rId2424" display="https://crsreports.congress.gov/product/pdf/IF/IF12183"/>
    <hyperlink ref="W1047030" r:id="rId2425" display="https://appropriations.house.gov/sites/democrats.appropriations.house.gov/files/Ukraine%20Supplemental%20Summary.pdf"/>
    <hyperlink ref="X1047030" r:id="rId2426" display="https://appropriations.house.gov/sites/democrats.appropriations.house.gov/files/Additional%20Ukraine%20Suplemental%20Appropriations%20Act%20Summary.pdf"/>
    <hyperlink ref="Y1047030" r:id="rId2427" display="https://crsreports.congress.gov/product/pdf/IF/IF12184"/>
    <hyperlink ref="W1047031" r:id="rId2428" display="https://appropriations.house.gov/sites/democrats.appropriations.house.gov/files/Ukraine%20Supplemental%20Summary.pdf"/>
    <hyperlink ref="X1047031" r:id="rId2429" display="https://appropriations.house.gov/sites/democrats.appropriations.house.gov/files/Additional%20Ukraine%20Suplemental%20Appropriations%20Act%20Summary.pdf"/>
    <hyperlink ref="Y1047031" r:id="rId2430" display="https://crsreports.congress.gov/product/pdf/IF/IF12185"/>
    <hyperlink ref="W1047032" r:id="rId2431" display="https://appropriations.house.gov/sites/democrats.appropriations.house.gov/files/Ukraine%20Supplemental%20Summary.pdf"/>
    <hyperlink ref="X1047032" r:id="rId2432" display="https://appropriations.house.gov/sites/democrats.appropriations.house.gov/files/Additional%20Ukraine%20Suplemental%20Appropriations%20Act%20Summary.pdf"/>
    <hyperlink ref="Y1047032" r:id="rId2433" display="https://crsreports.congress.gov/product/pdf/IF/IF12186"/>
    <hyperlink ref="W1047033" r:id="rId2434" display="https://appropriations.house.gov/sites/democrats.appropriations.house.gov/files/Ukraine%20Supplemental%20Summary.pdf"/>
    <hyperlink ref="X1047033" r:id="rId2435" display="https://appropriations.house.gov/sites/democrats.appropriations.house.gov/files/Additional%20Ukraine%20Suplemental%20Appropriations%20Act%20Summary.pdf"/>
    <hyperlink ref="Y1047033" r:id="rId2436" display="https://crsreports.congress.gov/product/pdf/IF/IF12187"/>
    <hyperlink ref="W1047034" r:id="rId2437" display="https://appropriations.house.gov/sites/democrats.appropriations.house.gov/files/Ukraine%20Supplemental%20Summary.pdf"/>
    <hyperlink ref="X1047034" r:id="rId2438" display="https://appropriations.house.gov/sites/democrats.appropriations.house.gov/files/Additional%20Ukraine%20Suplemental%20Appropriations%20Act%20Summary.pdf"/>
    <hyperlink ref="Y1047034" r:id="rId2439" display="https://crsreports.congress.gov/product/pdf/IF/IF12188"/>
    <hyperlink ref="W1047035" r:id="rId2440" display="https://appropriations.house.gov/sites/democrats.appropriations.house.gov/files/Ukraine%20Supplemental%20Summary.pdf"/>
    <hyperlink ref="X1047035" r:id="rId2441" display="https://appropriations.house.gov/sites/democrats.appropriations.house.gov/files/Additional%20Ukraine%20Suplemental%20Appropriations%20Act%20Summary.pdf"/>
    <hyperlink ref="Y1047035" r:id="rId2442" display="https://crsreports.congress.gov/product/pdf/IF/IF12189"/>
    <hyperlink ref="W1047036" r:id="rId2443" display="https://appropriations.house.gov/sites/democrats.appropriations.house.gov/files/Ukraine%20Supplemental%20Summary.pdf"/>
    <hyperlink ref="X1047036" r:id="rId2444" display="https://appropriations.house.gov/sites/democrats.appropriations.house.gov/files/Additional%20Ukraine%20Suplemental%20Appropriations%20Act%20Summary.pdf"/>
    <hyperlink ref="Y1047036" r:id="rId2445" display="https://crsreports.congress.gov/product/pdf/IF/IF12190"/>
    <hyperlink ref="W1047037" r:id="rId2446" display="https://appropriations.house.gov/sites/democrats.appropriations.house.gov/files/Ukraine%20Supplemental%20Summary.pdf"/>
    <hyperlink ref="X1047037" r:id="rId2447" display="https://appropriations.house.gov/sites/democrats.appropriations.house.gov/files/Additional%20Ukraine%20Suplemental%20Appropriations%20Act%20Summary.pdf"/>
    <hyperlink ref="Y1047037" r:id="rId2448" display="https://crsreports.congress.gov/product/pdf/IF/IF12191"/>
    <hyperlink ref="W1047038" r:id="rId2449" display="https://appropriations.house.gov/sites/democrats.appropriations.house.gov/files/Ukraine%20Supplemental%20Summary.pdf"/>
    <hyperlink ref="X1047038" r:id="rId2450" display="https://appropriations.house.gov/sites/democrats.appropriations.house.gov/files/Additional%20Ukraine%20Suplemental%20Appropriations%20Act%20Summary.pdf"/>
    <hyperlink ref="Y1047038" r:id="rId2451" display="https://crsreports.congress.gov/product/pdf/IF/IF12192"/>
    <hyperlink ref="V1047039" r:id="rId2452" display="https://appropriations.house.gov/sites/democrats.appropriations.house.gov/files/Additional%20Ukraine%20Suplemental%20Appropriations%20Act%20Summary.pdf"/>
    <hyperlink ref="W1047039" r:id="rId2453" display="https://appropriations.house.gov/sites/democrats.appropriations.house.gov/files/Ukraine%20Supplemental%20Summary.pdf"/>
    <hyperlink ref="X1047039" r:id="rId2454" display="https://appropriations.house.gov/sites/democrats.appropriations.house.gov/files/Additional%20Ukraine%20Suplemental%20Appropriations%20Act%20Summary.pdf"/>
    <hyperlink ref="Y1047039" r:id="rId2455" display="https://crsreports.congress.gov/product/pdf/IF/IF12193"/>
    <hyperlink ref="W1047040" r:id="rId2456" display="https://appropriations.house.gov/sites/democrats.appropriations.house.gov/files/Ukraine%20Supplemental%20Summary.pdf"/>
    <hyperlink ref="X1047040" r:id="rId2457" display="https://appropriations.house.gov/sites/democrats.appropriations.house.gov/files/Additional%20Ukraine%20Suplemental%20Appropriations%20Act%20Summary.pdf"/>
    <hyperlink ref="Y1047040" r:id="rId2458" display="https://crsreports.congress.gov/product/pdf/IF/IF12194"/>
    <hyperlink ref="W1047041" r:id="rId2459" display="https://appropriations.house.gov/sites/democrats.appropriations.house.gov/files/Ukraine%20Supplemental%20Summary.pdf"/>
    <hyperlink ref="X1047041" r:id="rId2460" display="https://appropriations.house.gov/sites/democrats.appropriations.house.gov/files/Additional%20Ukraine%20Suplemental%20Appropriations%20Act%20Summary.pdf"/>
    <hyperlink ref="Y1047041" r:id="rId2461" display="https://crsreports.congress.gov/product/pdf/IF/IF12195"/>
    <hyperlink ref="W1047042" r:id="rId2462" display="https://appropriations.house.gov/sites/democrats.appropriations.house.gov/files/Ukraine%20Supplemental%20Summary.pdf"/>
    <hyperlink ref="X1047042" r:id="rId2463" display="https://appropriations.house.gov/sites/democrats.appropriations.house.gov/files/Additional%20Ukraine%20Suplemental%20Appropriations%20Act%20Summary.pdf"/>
    <hyperlink ref="Y1047042" r:id="rId2464" display="https://crsreports.congress.gov/product/pdf/IF/IF12196"/>
    <hyperlink ref="W1047043" r:id="rId2465" display="https://appropriations.house.gov/sites/democrats.appropriations.house.gov/files/Ukraine%20Supplemental%20Summary.pdf"/>
    <hyperlink ref="X1047043" r:id="rId2466" display="https://appropriations.house.gov/sites/democrats.appropriations.house.gov/files/Additional%20Ukraine%20Suplemental%20Appropriations%20Act%20Summary.pdf"/>
    <hyperlink ref="Y1047043" r:id="rId2467" display="https://crsreports.congress.gov/product/pdf/IF/IF12197"/>
    <hyperlink ref="V1047044" r:id="rId2468" display="https://appropriations.house.gov/sites/democrats.appropriations.house.gov/files/Ukraine%20Supplemental%20Summary.pdf"/>
    <hyperlink ref="W1047044" r:id="rId2469" display="https://appropriations.house.gov/sites/democrats.appropriations.house.gov/files/Additional%20Ukraine%20Suplemental%20Appropriations%20Act%20Summary.pdf"/>
    <hyperlink ref="X1047044" r:id="rId2470" display="https://crsreports.congress.gov/product/pdf/IF/IF12040"/>
    <hyperlink ref="Y1047044" r:id="rId2471" display="https://crsreports.congress.gov/product/pdf/IF/IF12198"/>
    <hyperlink ref="V1047045" r:id="rId2472" display="https://appropriations.house.gov/sites/democrats.appropriations.house.gov/files/Ukraine%20Supplemental%20Summary.pdf"/>
    <hyperlink ref="W1047045" r:id="rId2473" display="https://appropriations.house.gov/sites/democrats.appropriations.house.gov/files/Additional%20Ukraine%20Suplemental%20Appropriations%20Act%20Summary.pdf"/>
    <hyperlink ref="X1047045" r:id="rId2474" display="https://crsreports.congress.gov/product/pdf/IF/IF12040"/>
    <hyperlink ref="V1047046" r:id="rId2475"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047046" r:id="rId2476" display="https://appropriations.house.gov/sites/democrats.appropriations.house.gov/files/Ukraine%20Supplemental%20Summary.pdf"/>
    <hyperlink ref="X1047046" r:id="rId2477" display="https://appropriations.house.gov/sites/democrats.appropriations.house.gov/files/Additional%20Ukraine%20Suplemental%20Appropriations%20Act%20Summary.pdf"/>
    <hyperlink ref="Y1047046" r:id="rId2478" display="https://www.newsweek.com/ukraine-us-c-uas-laser-guided-rocket-systems-1793015"/>
    <hyperlink ref="V1047047" r:id="rId2479"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047047" r:id="rId2480" display="https://appropriations.house.gov/sites/democrats.appropriations.house.gov/files/Ukraine%20Supplemental%20Summary.pdf"/>
    <hyperlink ref="X1047047" r:id="rId2481" display="https://appropriations.house.gov/sites/democrats.appropriations.house.gov/files/Additional%20Ukraine%20Suplemental%20Appropriations%20Act%20Summary.pdf"/>
    <hyperlink ref="Y1047047" r:id="rId2482" display="https://crsreports.congress.gov/product/pdf/IF/IF12041"/>
    <hyperlink ref="V1047048" r:id="rId2483"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047048" r:id="rId2484" display="https://appropriations.house.gov/sites/democrats.appropriations.house.gov/files/Ukraine%20Supplemental%20Summary.pdf"/>
    <hyperlink ref="X1047048" r:id="rId2485" display="https://appropriations.house.gov/sites/democrats.appropriations.house.gov/files/Additional%20Ukraine%20Suplemental%20Appropriations%20Act%20Summary.pdf"/>
    <hyperlink ref="Y1047048" r:id="rId2486" display="https://crsreports.congress.gov/product/pdf/IF/IF12042"/>
    <hyperlink ref="V1047049" r:id="rId2487"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047049" r:id="rId2488" display="https://appropriations.house.gov/sites/democrats.appropriations.house.gov/files/Ukraine%20Supplemental%20Summary.pdf"/>
    <hyperlink ref="X1047049" r:id="rId2489" display="https://appropriations.house.gov/sites/democrats.appropriations.house.gov/files/Additional%20Ukraine%20Suplemental%20Appropriations%20Act%20Summary.pdf"/>
    <hyperlink ref="Y1047049" r:id="rId2490" display="https://crsreports.congress.gov/product/pdf/IF/IF12043"/>
    <hyperlink ref="V1047050" r:id="rId2491"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047050" r:id="rId2492" display="https://appropriations.house.gov/sites/democrats.appropriations.house.gov/files/Ukraine%20Supplemental%20Summary.pdf"/>
    <hyperlink ref="X1047050" r:id="rId2493" display="https://appropriations.house.gov/sites/democrats.appropriations.house.gov/files/Additional%20Ukraine%20Suplemental%20Appropriations%20Act%20Summary.pdf"/>
    <hyperlink ref="Y1047050" r:id="rId2494" display="https://crsreports.congress.gov/product/pdf/IF/IF12044"/>
    <hyperlink ref="V1047051" r:id="rId2495"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047051" r:id="rId2496" display="https://appropriations.house.gov/sites/democrats.appropriations.house.gov/files/Ukraine%20Supplemental%20Summary.pdf"/>
    <hyperlink ref="X1047051" r:id="rId2497" display="https://appropriations.house.gov/sites/democrats.appropriations.house.gov/files/Additional%20Ukraine%20Suplemental%20Appropriations%20Act%20Summary.pdf"/>
    <hyperlink ref="Y1047051" r:id="rId2498" display="https://crsreports.congress.gov/product/pdf/IF/IF12045"/>
    <hyperlink ref="V1047052" r:id="rId2499"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047052" r:id="rId2500" display="https://appropriations.house.gov/sites/democrats.appropriations.house.gov/files/Ukraine%20Supplemental%20Summary.pdf"/>
    <hyperlink ref="X1047052" r:id="rId2501" display="https://appropriations.house.gov/sites/democrats.appropriations.house.gov/files/Additional%20Ukraine%20Suplemental%20Appropriations%20Act%20Summary.pdf"/>
    <hyperlink ref="Y1047052" r:id="rId2502" display="https://crsreports.congress.gov/product/pdf/IF/IF12046"/>
    <hyperlink ref="V1047053" r:id="rId2503"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047053" r:id="rId2504" display="https://appropriations.house.gov/sites/democrats.appropriations.house.gov/files/Ukraine%20Supplemental%20Summary.pdf"/>
    <hyperlink ref="X1047053" r:id="rId2505" display="https://appropriations.house.gov/sites/democrats.appropriations.house.gov/files/Additional%20Ukraine%20Suplemental%20Appropriations%20Act%20Summary.pdf"/>
    <hyperlink ref="Y1047053" r:id="rId2506" display="https://crsreports.congress.gov/product/pdf/IF/IF12047"/>
    <hyperlink ref="V1047054" r:id="rId2507"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047054" r:id="rId2508" display="https://appropriations.house.gov/sites/democrats.appropriations.house.gov/files/Ukraine%20Supplemental%20Summary.pdf"/>
    <hyperlink ref="X1047054" r:id="rId2509" display="https://appropriations.house.gov/sites/democrats.appropriations.house.gov/files/Additional%20Ukraine%20Suplemental%20Appropriations%20Act%20Summary.pdf"/>
    <hyperlink ref="Y1047054" r:id="rId2510" display="https://crsreports.congress.gov/product/pdf/IF/IF12048"/>
    <hyperlink ref="V1047055" r:id="rId2511"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047055" r:id="rId2512" display="https://appropriations.house.gov/sites/democrats.appropriations.house.gov/files/Ukraine%20Supplemental%20Summary.pdf"/>
    <hyperlink ref="X1047055" r:id="rId2513" display="https://appropriations.house.gov/sites/democrats.appropriations.house.gov/files/Additional%20Ukraine%20Suplemental%20Appropriations%20Act%20Summary.pdf"/>
    <hyperlink ref="Y1047055" r:id="rId2514" display="https://crsreports.congress.gov/product/pdf/IF/IF12049"/>
    <hyperlink ref="V1047056" r:id="rId2515"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047056" r:id="rId2516" display="https://appropriations.house.gov/sites/democrats.appropriations.house.gov/files/Ukraine%20Supplemental%20Summary.pdf"/>
    <hyperlink ref="X1047056" r:id="rId2517" display="https://appropriations.house.gov/sites/democrats.appropriations.house.gov/files/Additional%20Ukraine%20Suplemental%20Appropriations%20Act%20Summary.pdf"/>
    <hyperlink ref="Y1047056" r:id="rId2518" display="https://crsreports.congress.gov/product/pdf/IF/IF12050"/>
    <hyperlink ref="V1047057" r:id="rId2519"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047057" r:id="rId2520" display="https://appropriations.house.gov/sites/democrats.appropriations.house.gov/files/Ukraine%20Supplemental%20Summary.pdf"/>
    <hyperlink ref="X1047057" r:id="rId2521" display="https://appropriations.house.gov/sites/democrats.appropriations.house.gov/files/Additional%20Ukraine%20Suplemental%20Appropriations%20Act%20Summary.pdf"/>
    <hyperlink ref="Y1047057" r:id="rId2522" display="https://crsreports.congress.gov/product/pdf/IF/IF12051"/>
    <hyperlink ref="V1047058" r:id="rId2523"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047058" r:id="rId2524" display="https://appropriations.house.gov/sites/democrats.appropriations.house.gov/files/Ukraine%20Supplemental%20Summary.pdf"/>
    <hyperlink ref="X1047058" r:id="rId2525" display="https://appropriations.house.gov/sites/democrats.appropriations.house.gov/files/Additional%20Ukraine%20Suplemental%20Appropriations%20Act%20Summary.pdf"/>
    <hyperlink ref="Y1047058" r:id="rId2526" display="https://crsreports.congress.gov/product/pdf/IF/IF12052"/>
    <hyperlink ref="V1047059" r:id="rId2527"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047059" r:id="rId2528" display="https://appropriations.house.gov/sites/democrats.appropriations.house.gov/files/Ukraine%20Supplemental%20Summary.pdf"/>
    <hyperlink ref="X1047059" r:id="rId2529" display="https://appropriations.house.gov/sites/democrats.appropriations.house.gov/files/Additional%20Ukraine%20Suplemental%20Appropriations%20Act%20Summary.pdf"/>
    <hyperlink ref="Y1047059" r:id="rId2530" display="https://crsreports.congress.gov/product/pdf/IF/IF12053"/>
    <hyperlink ref="V1047060" r:id="rId2531" location=":~:text=Through%20USAI%2C%20DoD%20will%20provide,repel%20Russia's%20war%20of%20choice" display="https://www.defense.gov/News/Releases/Release/Article/2987119/defense-department-announces-300-million-in-additional-assistance-for-ukraine/#:~:text=Through%20USAI%2C%20DoD%20will%20provide,repel%20Russia's%20war%20of%20choice"/>
    <hyperlink ref="W1047060" r:id="rId2532" display="https://appropriations.house.gov/sites/democrats.appropriations.house.gov/files/Ukraine%20Supplemental%20Summary.pdf"/>
    <hyperlink ref="X1047060" r:id="rId2533" display="https://appropriations.house.gov/sites/democrats.appropriations.house.gov/files/Additional%20Ukraine%20Suplemental%20Appropriations%20Act%20Summary.pdf"/>
    <hyperlink ref="Y1047060" r:id="rId2534" display="https://crsreports.congress.gov/product/pdf/IF/IF12054"/>
    <hyperlink ref="V1047061" r:id="rId2535" display="https://appropriations.house.gov/sites/democrats.appropriations.house.gov/files/Additional%20Ukraine%20Suplemental%20Appropriations%20Act%20Summary.pdf"/>
    <hyperlink ref="W1047061" r:id="rId2536" display="https://appropriations.house.gov/sites/democrats.appropriations.house.gov/files/Ukraine%20Supplemental%20Summary.pdf"/>
    <hyperlink ref="X1047061" r:id="rId2537" display="https://appropriations.house.gov/sites/democrats.appropriations.house.gov/files/Additional%20Ukraine%20Suplemental%20Appropriations%20Act%20Summary.pdf"/>
    <hyperlink ref="Y1047061" r:id="rId2538" display="https://crsreports.congress.gov/product/pdf/IF/IF12055"/>
    <hyperlink ref="AE1047061" r:id="rId2539" display="https://eurasiantimes.com/harpoon-horror-us-confirms-russian-vessel-that-was-sunk-by-ukraine/"/>
    <hyperlink ref="W1047062" r:id="rId2540" display="https://appropriations.house.gov/sites/democrats.appropriations.house.gov/files/Ukraine%20Supplemental%20Summary.pdf"/>
    <hyperlink ref="X1047062" r:id="rId2541" display="https://appropriations.house.gov/sites/democrats.appropriations.house.gov/files/Additional%20Ukraine%20Suplemental%20Appropriations%20Act%20Summary.pdf"/>
    <hyperlink ref="Y1047062" r:id="rId2542" display="https://crsreports.congress.gov/product/pdf/IF/IF12056"/>
    <hyperlink ref="W1047063" r:id="rId2543" display="https://appropriations.house.gov/sites/democrats.appropriations.house.gov/files/Ukraine%20Supplemental%20Summary.pdf"/>
    <hyperlink ref="X1047063" r:id="rId2544" display="https://appropriations.house.gov/sites/democrats.appropriations.house.gov/files/Additional%20Ukraine%20Suplemental%20Appropriations%20Act%20Summary.pdf"/>
    <hyperlink ref="Y1047063" r:id="rId2545" display="https://crsreports.congress.gov/product/pdf/IF/IF12057"/>
    <hyperlink ref="W1047064" r:id="rId2546" display="https://appropriations.house.gov/sites/democrats.appropriations.house.gov/files/Ukraine%20Supplemental%20Summary.pdf"/>
    <hyperlink ref="X1047064" r:id="rId2547" display="https://appropriations.house.gov/sites/democrats.appropriations.house.gov/files/Additional%20Ukraine%20Suplemental%20Appropriations%20Act%20Summary.pdf"/>
    <hyperlink ref="Y1047064" r:id="rId2548" display="https://crsreports.congress.gov/product/pdf/IF/IF12058"/>
    <hyperlink ref="V1047065" r:id="rId2549" display="https://www.defense.gov/News/Releases/Release/Article/3081993/820-million-in-additional-security-assistance-for-ukraine/"/>
    <hyperlink ref="W1047065" r:id="rId2550" display="https://appropriations.house.gov/sites/democrats.appropriations.house.gov/files/Ukraine%20Supplemental%20Summary.pdf"/>
    <hyperlink ref="X1047065" r:id="rId2551" display="https://appropriations.house.gov/sites/democrats.appropriations.house.gov/files/Additional%20Ukraine%20Suplemental%20Appropriations%20Act%20Summary.pdf"/>
    <hyperlink ref="Y1047065" r:id="rId2552" display="https://crsreports.congress.gov/product/pdf/IF/IF12059"/>
    <hyperlink ref="AE1047065" r:id="rId2553" display="https://www.mil.gov.ua/en/news/2022/11/15/russia-is-told-about-peace-it-responds-with-missiles-address-by-the-president-of-ukraine/"/>
    <hyperlink ref="W1047066" r:id="rId2554" display="https://appropriations.house.gov/sites/democrats.appropriations.house.gov/files/Ukraine%20Supplemental%20Summary.pdf"/>
    <hyperlink ref="X1047066" r:id="rId2555" display="https://appropriations.house.gov/sites/democrats.appropriations.house.gov/files/Additional%20Ukraine%20Suplemental%20Appropriations%20Act%20Summary.pdf"/>
    <hyperlink ref="Y1047066" r:id="rId2556" display="https://crsreports.congress.gov/product/pdf/IF/IF12060"/>
    <hyperlink ref="W1047067" r:id="rId2557" display="https://appropriations.house.gov/sites/democrats.appropriations.house.gov/files/Ukraine%20Supplemental%20Summary.pdf"/>
    <hyperlink ref="X1047067" r:id="rId2558" display="https://appropriations.house.gov/sites/democrats.appropriations.house.gov/files/Additional%20Ukraine%20Suplemental%20Appropriations%20Act%20Summary.pdf"/>
    <hyperlink ref="Y1047067" r:id="rId2559" display="https://crsreports.congress.gov/product/pdf/IF/IF12061"/>
    <hyperlink ref="W1047068" r:id="rId2560" display="https://appropriations.house.gov/sites/democrats.appropriations.house.gov/files/Ukraine%20Supplemental%20Summary.pdf"/>
    <hyperlink ref="X1047068" r:id="rId2561" display="https://appropriations.house.gov/sites/democrats.appropriations.house.gov/files/Additional%20Ukraine%20Suplemental%20Appropriations%20Act%20Summary.pdf"/>
    <hyperlink ref="Y1047068" r:id="rId2562" display="https://crsreports.congress.gov/product/pdf/IF/IF12062"/>
    <hyperlink ref="V1047069" r:id="rId2563" display="https://www.defense.gov/News/Releases/Release/Article/3138105/nearly-3-billion-in-additional-security-assistance-for-ukraine/"/>
    <hyperlink ref="W1047069" r:id="rId2564" display="https://appropriations.house.gov/sites/democrats.appropriations.house.gov/files/Ukraine%20Supplemental%20Summary.pdf"/>
    <hyperlink ref="X1047069" r:id="rId2565" display="https://appropriations.house.gov/sites/democrats.appropriations.house.gov/files/Additional%20Ukraine%20Suplemental%20Appropriations%20Act%20Summary.pdf"/>
    <hyperlink ref="Y1047069" r:id="rId2566" display="https://crsreports.congress.gov/product/pdf/IF/IF12063"/>
    <hyperlink ref="AE1047069" r:id="rId2567" display="https://www.mil.gov.ua/en/news/2022/11/15/russia-is-told-about-peace-it-responds-with-missiles-address-by-the-president-of-ukraine/"/>
    <hyperlink ref="V1047070" r:id="rId2568" display="https://www.defense.gov/News/Releases/Release/Article/3138105/nearly-3-billion-in-additional-security-assistance-for-ukraine/"/>
    <hyperlink ref="W1047070" r:id="rId2569" display="https://appropriations.house.gov/sites/democrats.appropriations.house.gov/files/Ukraine%20Supplemental%20Summary.pdf"/>
    <hyperlink ref="X1047070" r:id="rId2570" display="https://appropriations.house.gov/sites/democrats.appropriations.house.gov/files/Additional%20Ukraine%20Suplemental%20Appropriations%20Act%20Summary.pdf"/>
    <hyperlink ref="Y1047070" r:id="rId2571" display="https://crsreports.congress.gov/product/pdf/IF/IF12064"/>
    <hyperlink ref="V1047071" r:id="rId2572" display="https://www.defense.gov/News/Releases/Release/Article/3138105/nearly-3-billion-in-additional-security-assistance-for-ukraine/"/>
    <hyperlink ref="W1047071" r:id="rId2573" display="https://appropriations.house.gov/sites/democrats.appropriations.house.gov/files/Ukraine%20Supplemental%20Summary.pdf"/>
    <hyperlink ref="X1047071" r:id="rId2574" display="https://appropriations.house.gov/sites/democrats.appropriations.house.gov/files/Additional%20Ukraine%20Suplemental%20Appropriations%20Act%20Summary.pdf"/>
    <hyperlink ref="Y1047071" r:id="rId2575" display="https://crsreports.congress.gov/product/pdf/IF/IF12065"/>
    <hyperlink ref="V1047072" r:id="rId2576" display="https://www.defense.gov/News/Releases/Release/Article/3138105/nearly-3-billion-in-additional-security-assistance-for-ukraine/"/>
    <hyperlink ref="W1047072" r:id="rId2577" display="https://appropriations.house.gov/sites/democrats.appropriations.house.gov/files/Ukraine%20Supplemental%20Summary.pdf"/>
    <hyperlink ref="X1047072" r:id="rId2578" display="https://appropriations.house.gov/sites/democrats.appropriations.house.gov/files/Additional%20Ukraine%20Suplemental%20Appropriations%20Act%20Summary.pdf"/>
    <hyperlink ref="Y1047072" r:id="rId2579" display="https://crsreports.congress.gov/product/pdf/IF/IF12066"/>
    <hyperlink ref="V1047073" r:id="rId2580" display="https://www.defense.gov/News/Releases/Release/Article/3138105/nearly-3-billion-in-additional-security-assistance-for-ukraine/"/>
    <hyperlink ref="W1047073" r:id="rId2581" display="https://appropriations.house.gov/sites/democrats.appropriations.house.gov/files/Ukraine%20Supplemental%20Summary.pdf"/>
    <hyperlink ref="X1047073" r:id="rId2582" display="https://appropriations.house.gov/sites/democrats.appropriations.house.gov/files/Additional%20Ukraine%20Suplemental%20Appropriations%20Act%20Summary.pdf"/>
    <hyperlink ref="Y1047073" r:id="rId2583" display="https://crsreports.congress.gov/product/pdf/IF/IF12067"/>
    <hyperlink ref="V1047074" r:id="rId2584" display="https://www.defense.gov/News/Releases/Release/Article/3138105/nearly-3-billion-in-additional-security-assistance-for-ukraine/"/>
    <hyperlink ref="W1047074" r:id="rId2585" display="https://appropriations.house.gov/sites/democrats.appropriations.house.gov/files/Ukraine%20Supplemental%20Summary.pdf"/>
    <hyperlink ref="X1047074" r:id="rId2586" display="https://appropriations.house.gov/sites/democrats.appropriations.house.gov/files/Additional%20Ukraine%20Suplemental%20Appropriations%20Act%20Summary.pdf"/>
    <hyperlink ref="Y1047074" r:id="rId2587" display="https://crsreports.congress.gov/product/pdf/IF/IF12068"/>
    <hyperlink ref="V1047075" r:id="rId2588" display="https://www.defense.gov/News/Releases/Release/Article/3138105/nearly-3-billion-in-additional-security-assistance-for-ukraine/"/>
    <hyperlink ref="W1047075" r:id="rId2589" display="https://appropriations.house.gov/sites/democrats.appropriations.house.gov/files/Ukraine%20Supplemental%20Summary.pdf"/>
    <hyperlink ref="X1047075" r:id="rId2590" display="https://appropriations.house.gov/sites/democrats.appropriations.house.gov/files/Additional%20Ukraine%20Suplemental%20Appropriations%20Act%20Summary.pdf"/>
    <hyperlink ref="Y1047075" r:id="rId2591" display="https://crsreports.congress.gov/product/pdf/IF/IF12069"/>
    <hyperlink ref="V1047076" r:id="rId2592" display="https://www.defense.gov/News/Releases/Release/Article/3138105/nearly-3-billion-in-additional-security-assistance-for-ukraine/"/>
    <hyperlink ref="W1047076" r:id="rId2593" display="https://appropriations.house.gov/sites/democrats.appropriations.house.gov/files/Ukraine%20Supplemental%20Summary.pdf"/>
    <hyperlink ref="X1047076" r:id="rId2594" display="https://appropriations.house.gov/sites/democrats.appropriations.house.gov/files/Additional%20Ukraine%20Suplemental%20Appropriations%20Act%20Summary.pdf"/>
    <hyperlink ref="Y1047076" r:id="rId2595" display="https://crsreports.congress.gov/product/pdf/IF/IF12070"/>
    <hyperlink ref="V1047077" r:id="rId2596" display="https://www.defense.gov/News/Releases/Release/Article/3138105/nearly-3-billion-in-additional-security-assistance-for-ukraine/"/>
    <hyperlink ref="W1047077" r:id="rId2597" display="https://appropriations.house.gov/sites/democrats.appropriations.house.gov/files/Ukraine%20Supplemental%20Summary.pdf"/>
    <hyperlink ref="X1047077" r:id="rId2598" display="https://appropriations.house.gov/sites/democrats.appropriations.house.gov/files/Additional%20Ukraine%20Suplemental%20Appropriations%20Act%20Summary.pdf"/>
    <hyperlink ref="Y1047077" r:id="rId2599" display="https://crsreports.congress.gov/product/pdf/IF/IF12071"/>
    <hyperlink ref="V1047078" r:id="rId2600" display="https://www.defense.gov/News/Releases/Release/Article/3173378/11-billion-in-additional-security-assistance-for-ukraine/"/>
    <hyperlink ref="W1047078" r:id="rId2601" display="https://appropriations.house.gov/sites/democrats.appropriations.house.gov/files/Ukraine%20Supplemental%20Summary.pdf"/>
    <hyperlink ref="X1047078" r:id="rId2602" display="https://appropriations.house.gov/sites/democrats.appropriations.house.gov/files/Additional%20Ukraine%20Suplemental%20Appropriations%20Act%20Summary.pdf"/>
    <hyperlink ref="Y1047078" r:id="rId2603" display="https://crsreports.congress.gov/product/pdf/IF/IF12072"/>
    <hyperlink ref="AE1047078" r:id="rId2604" display="https://www.unroca.org/united-states/report/2022/"/>
    <hyperlink ref="V1047079" r:id="rId2605" display="https://www.defense.gov/News/Releases/Release/Article/3173378/11-billion-in-additional-security-assistance-for-ukraine/"/>
    <hyperlink ref="W1047079" r:id="rId2606" display="https://appropriations.house.gov/sites/democrats.appropriations.house.gov/files/Ukraine%20Supplemental%20Summary.pdf"/>
    <hyperlink ref="X1047079" r:id="rId2607" display="https://appropriations.house.gov/sites/democrats.appropriations.house.gov/files/Additional%20Ukraine%20Suplemental%20Appropriations%20Act%20Summary.pdf"/>
    <hyperlink ref="Y1047079" r:id="rId2608" display="https://crsreports.congress.gov/product/pdf/IF/IF12073"/>
    <hyperlink ref="V1047080" r:id="rId2609" display="https://www.defense.gov/News/Releases/Release/Article/3173378/11-billion-in-additional-security-assistance-for-ukraine/"/>
    <hyperlink ref="W1047080" r:id="rId2610" display="https://appropriations.house.gov/sites/democrats.appropriations.house.gov/files/Ukraine%20Supplemental%20Summary.pdf"/>
    <hyperlink ref="X1047080" r:id="rId2611" display="https://appropriations.house.gov/sites/democrats.appropriations.house.gov/files/Additional%20Ukraine%20Suplemental%20Appropriations%20Act%20Summary.pdf"/>
    <hyperlink ref="Y1047080" r:id="rId2612" display="https://crsreports.congress.gov/product/pdf/IF/IF12074"/>
    <hyperlink ref="V1047081" r:id="rId2613" display="https://www.defense.gov/News/Releases/Release/Article/3173378/11-billion-in-additional-security-assistance-for-ukraine/"/>
    <hyperlink ref="W1047081" r:id="rId2614" display="https://appropriations.house.gov/sites/democrats.appropriations.house.gov/files/Ukraine%20Supplemental%20Summary.pdf"/>
    <hyperlink ref="X1047081" r:id="rId2615" display="https://appropriations.house.gov/sites/democrats.appropriations.house.gov/files/Additional%20Ukraine%20Suplemental%20Appropriations%20Act%20Summary.pdf"/>
    <hyperlink ref="Y1047081" r:id="rId2616" display="https://crsreports.congress.gov/product/pdf/IF/IF12075"/>
    <hyperlink ref="AE1047081" r:id="rId2617" display="https://mil.in.ua/en/news/ukraine-receives-american-oshkosh-m-atv-armored-vehicles/"/>
    <hyperlink ref="V1047082" r:id="rId2618" display="https://www.defense.gov/News/Releases/Release/Article/3173378/11-billion-in-additional-security-assistance-for-ukraine/"/>
    <hyperlink ref="W1047082" r:id="rId2619" display="https://appropriations.house.gov/sites/democrats.appropriations.house.gov/files/Ukraine%20Supplemental%20Summary.pdf"/>
    <hyperlink ref="X1047082" r:id="rId2620" display="https://appropriations.house.gov/sites/democrats.appropriations.house.gov/files/Additional%20Ukraine%20Suplemental%20Appropriations%20Act%20Summary.pdf"/>
    <hyperlink ref="Y1047082" r:id="rId2621" display="https://crsreports.congress.gov/product/pdf/IF/IF12076"/>
    <hyperlink ref="V1047083" r:id="rId2622" display="https://www.defense.gov/News/Releases/Release/Article/3173378/11-billion-in-additional-security-assistance-for-ukraine/"/>
    <hyperlink ref="W1047083" r:id="rId2623" display="https://appropriations.house.gov/sites/democrats.appropriations.house.gov/files/Ukraine%20Supplemental%20Summary.pdf"/>
    <hyperlink ref="X1047083" r:id="rId2624" display="https://appropriations.house.gov/sites/democrats.appropriations.house.gov/files/Additional%20Ukraine%20Suplemental%20Appropriations%20Act%20Summary.pdf"/>
    <hyperlink ref="Y1047083" r:id="rId2625" display="https://crsreports.congress.gov/product/pdf/IF/IF12077"/>
    <hyperlink ref="V1047084" r:id="rId2626" display="https://www.defense.gov/News/Releases/Release/Article/3173378/11-billion-in-additional-security-assistance-for-ukraine/"/>
    <hyperlink ref="W1047084" r:id="rId2627" display="https://appropriations.house.gov/sites/democrats.appropriations.house.gov/files/Ukraine%20Supplemental%20Summary.pdf"/>
    <hyperlink ref="X1047084" r:id="rId2628" display="https://appropriations.house.gov/sites/democrats.appropriations.house.gov/files/Additional%20Ukraine%20Suplemental%20Appropriations%20Act%20Summary.pdf"/>
    <hyperlink ref="Y1047084" r:id="rId2629" display="https://crsreports.congress.gov/product/pdf/IF/IF12078"/>
    <hyperlink ref="V1047085" r:id="rId2630" display="https://www.defense.gov/News/Releases/Release/Article/3173378/11-billion-in-additional-security-assistance-for-ukraine/"/>
    <hyperlink ref="W1047085" r:id="rId2631" display="https://appropriations.house.gov/sites/democrats.appropriations.house.gov/files/Ukraine%20Supplemental%20Summary.pdf"/>
    <hyperlink ref="X1047085" r:id="rId2632" display="https://appropriations.house.gov/sites/democrats.appropriations.house.gov/files/Additional%20Ukraine%20Suplemental%20Appropriations%20Act%20Summary.pdf"/>
    <hyperlink ref="Y1047085" r:id="rId2633" display="https://crsreports.congress.gov/product/pdf/IF/IF12079"/>
    <hyperlink ref="V1047086" r:id="rId2634" display="https://www.defense.gov/News/Releases/Release/Article/3173378/11-billion-in-additional-security-assistance-for-ukraine/"/>
    <hyperlink ref="W1047086" r:id="rId2635" display="https://appropriations.house.gov/sites/democrats.appropriations.house.gov/files/Ukraine%20Supplemental%20Summary.pdf"/>
    <hyperlink ref="X1047086" r:id="rId2636" display="https://appropriations.house.gov/sites/democrats.appropriations.house.gov/files/Additional%20Ukraine%20Suplemental%20Appropriations%20Act%20Summary.pdf"/>
    <hyperlink ref="Y1047086" r:id="rId2637" display="https://crsreports.congress.gov/product/pdf/IF/IF12080"/>
    <hyperlink ref="V1047087" r:id="rId2638" display="https://www.defense.gov/News/Releases/Release/Article/3173378/11-billion-in-additional-security-assistance-for-ukraine/"/>
    <hyperlink ref="W1047087" r:id="rId2639" display="https://appropriations.house.gov/sites/democrats.appropriations.house.gov/files/Ukraine%20Supplemental%20Summary.pdf"/>
    <hyperlink ref="X1047087" r:id="rId2640" display="https://appropriations.house.gov/sites/democrats.appropriations.house.gov/files/Additional%20Ukraine%20Suplemental%20Appropriations%20Act%20Summary.pdf"/>
    <hyperlink ref="Y1047087" r:id="rId2641" display="https://crsreports.congress.gov/product/pdf/IF/IF12081"/>
    <hyperlink ref="V1047088" r:id="rId2642" display="https://www.defense.gov/News/Releases/Release/Article/3173378/11-billion-in-additional-security-assistance-for-ukraine/"/>
    <hyperlink ref="W1047088" r:id="rId2643" display="https://appropriations.house.gov/sites/democrats.appropriations.house.gov/files/Ukraine%20Supplemental%20Summary.pdf"/>
    <hyperlink ref="X1047088" r:id="rId2644" display="https://appropriations.house.gov/sites/democrats.appropriations.house.gov/files/Additional%20Ukraine%20Suplemental%20Appropriations%20Act%20Summary.pdf"/>
    <hyperlink ref="Y1047088" r:id="rId2645" display="https://crsreports.congress.gov/product/pdf/IF/IF12082"/>
    <hyperlink ref="V1047089" r:id="rId2646" display="https://www.defense.gov/News/Releases/Release/Article/3173378/11-billion-in-additional-security-assistance-for-ukraine/"/>
    <hyperlink ref="W1047089" r:id="rId2647" display="https://appropriations.house.gov/sites/democrats.appropriations.house.gov/files/Ukraine%20Supplemental%20Summary.pdf"/>
    <hyperlink ref="X1047089" r:id="rId2648" display="https://appropriations.house.gov/sites/democrats.appropriations.house.gov/files/Additional%20Ukraine%20Suplemental%20Appropriations%20Act%20Summary.pdf"/>
    <hyperlink ref="Y1047089" r:id="rId2649" display="https://crsreports.congress.gov/product/pdf/IF/IF12083"/>
    <hyperlink ref="V1047090" r:id="rId2650" display="https://www.defense.gov/News/Releases/Release/Article/3173378/11-billion-in-additional-security-assistance-for-ukraine/"/>
    <hyperlink ref="W1047090" r:id="rId2651" display="https://appropriations.house.gov/sites/democrats.appropriations.house.gov/files/Ukraine%20Supplemental%20Summary.pdf"/>
    <hyperlink ref="X1047090" r:id="rId2652" display="https://appropriations.house.gov/sites/democrats.appropriations.house.gov/files/Additional%20Ukraine%20Suplemental%20Appropriations%20Act%20Summary.pdf"/>
    <hyperlink ref="Y1047090" r:id="rId2653" display="https://crsreports.congress.gov/product/pdf/IF/IF12084"/>
    <hyperlink ref="V1047091" r:id="rId2654" display="https://www.defense.gov/News/Releases/Release/Article/3210297/400-million-in-additional-security-assistance-for-ukraine/"/>
    <hyperlink ref="W1047091" r:id="rId2655" display="https://appropriations.house.gov/sites/democrats.appropriations.house.gov/files/Ukraine%20Supplemental%20Summary.pdf"/>
    <hyperlink ref="X1047091" r:id="rId2656" display="https://appropriations.house.gov/sites/democrats.appropriations.house.gov/files/Additional%20Ukraine%20Suplemental%20Appropriations%20Act%20Summary.pdf"/>
    <hyperlink ref="Y1047091" r:id="rId2657" display="https://crsreports.congress.gov/product/pdf/IF/IF12085"/>
    <hyperlink ref="V1047092" r:id="rId2658" display="https://www.defense.gov/News/Releases/Release/Article/3210297/400-million-in-additional-security-assistance-for-ukraine/"/>
    <hyperlink ref="W1047092" r:id="rId2659" display="https://appropriations.house.gov/sites/democrats.appropriations.house.gov/files/Ukraine%20Supplemental%20Summary.pdf"/>
    <hyperlink ref="X1047092" r:id="rId2660" display="https://appropriations.house.gov/sites/democrats.appropriations.house.gov/files/Additional%20Ukraine%20Suplemental%20Appropriations%20Act%20Summary.pdf"/>
    <hyperlink ref="Y1047092" r:id="rId2661" display="https://crsreports.congress.gov/product/pdf/IF/IF12086"/>
    <hyperlink ref="V1047093" r:id="rId2662" display="https://www.defense.gov/News/Releases/Release/Article/3210297/400-million-in-additional-security-assistance-for-ukraine/"/>
    <hyperlink ref="W1047093" r:id="rId2663" display="https://appropriations.house.gov/sites/democrats.appropriations.house.gov/files/Ukraine%20Supplemental%20Summary.pdf"/>
    <hyperlink ref="X1047093" r:id="rId2664" display="https://appropriations.house.gov/sites/democrats.appropriations.house.gov/files/Additional%20Ukraine%20Suplemental%20Appropriations%20Act%20Summary.pdf"/>
    <hyperlink ref="Y1047093" r:id="rId2665" display="https://crsreports.congress.gov/product/pdf/IF/IF12087"/>
    <hyperlink ref="V1047094" r:id="rId2666" display="https://appropriations.house.gov/sites/democrats.appropriations.house.gov/files/Summary%20Continuing%20Appropriations%20and%20Ukraine%20Supplemental%20Appropriations%20Act%202023.pdf"/>
    <hyperlink ref="W1047094" r:id="rId2667" display="https://appropriations.house.gov/sites/democrats.appropriations.house.gov/files/Ukraine%20Supplemental%20Summary%20FY23.pdf"/>
    <hyperlink ref="X1047094" r:id="rId2668" display="https://crsreports.congress.gov/product/pdf/IF/IF12040"/>
    <hyperlink ref="V1047095" r:id="rId2669" location=":~:text=OCTOBER%204%2C%202022&amp;text=Pursuant%20to%20a%20delegation%20of,U.S.%20Department%20of%20Defense%20inventories." display="https://ua.usembassy.gov/625-million-in-additional-u-s-military-assistance-for-ukraine/#:~:text=OCTOBER%204%2C%202022&amp;text=Pursuant%20to%20a%20delegation%20of,U.S.%20Department%20of%20Defense%20inventories."/>
    <hyperlink ref="W1047095" r:id="rId2670" display="https://appropriations.house.gov/sites/democrats.appropriations.house.gov/files/Summary%20Continuing%20Appropriations%20and%20Ukraine%20Supplemental%20Appropriations%20Act%202023.pdf"/>
    <hyperlink ref="X1047095" r:id="rId2671" display="https://appropriations.house.gov/sites/democrats.appropriations.house.gov/files/Ukraine%20Supplemental%20Summary%20FY23.pdf"/>
    <hyperlink ref="Y1047095" r:id="rId2672" display="https://crsreports.congress.gov/product/pdf/IF/IF12040"/>
    <hyperlink ref="AE1047095" r:id="rId2673" display="https://time.com/6244479/himars-rockets-ukraine-russia/"/>
    <hyperlink ref="V1047096" r:id="rId2674" location=":~:text=OCTOBER%204%2C%202022&amp;text=Pursuant%20to%20a%20delegation%20of,U.S.%20Department%20of%20Defense%20inventories." display="https://ua.usembassy.gov/625-million-in-additional-u-s-military-assistance-for-ukraine/#:~:text=OCTOBER%204%2C%202022&amp;text=Pursuant%20to%20a%20delegation%20of,U.S.%20Department%20of%20Defense%20inventories."/>
    <hyperlink ref="W1047096" r:id="rId2675" display="https://appropriations.house.gov/sites/democrats.appropriations.house.gov/files/Summary%20Continuing%20Appropriations%20and%20Ukraine%20Supplemental%20Appropriations%20Act%202023.pdf"/>
    <hyperlink ref="X1047096" r:id="rId2676" display="https://appropriations.house.gov/sites/democrats.appropriations.house.gov/files/Ukraine%20Supplemental%20Summary%20FY23.pdf"/>
    <hyperlink ref="Y1047096" r:id="rId2677" display="https://crsreports.congress.gov/product/pdf/IF/IF12041"/>
    <hyperlink ref="V1047097" r:id="rId2678" location=":~:text=OCTOBER%204%2C%202022&amp;text=Pursuant%20to%20a%20delegation%20of,U.S.%20Department%20of%20Defense%20inventories." display="https://ua.usembassy.gov/625-million-in-additional-u-s-military-assistance-for-ukraine/#:~:text=OCTOBER%204%2C%202022&amp;text=Pursuant%20to%20a%20delegation%20of,U.S.%20Department%20of%20Defense%20inventories."/>
    <hyperlink ref="W1047097" r:id="rId2679" display="https://appropriations.house.gov/sites/democrats.appropriations.house.gov/files/Summary%20Continuing%20Appropriations%20and%20Ukraine%20Supplemental%20Appropriations%20Act%202023.pdf"/>
    <hyperlink ref="X1047097" r:id="rId2680" display="https://appropriations.house.gov/sites/democrats.appropriations.house.gov/files/Ukraine%20Supplemental%20Summary%20FY23.pdf"/>
    <hyperlink ref="Y1047097" r:id="rId2681" display="https://crsreports.congress.gov/product/pdf/IF/IF12041"/>
    <hyperlink ref="V1047098" r:id="rId2682" location=":~:text=OCTOBER%204%2C%202022&amp;text=Pursuant%20to%20a%20delegation%20of,U.S.%20Department%20of%20Defense%20inventories." display="https://ua.usembassy.gov/625-million-in-additional-u-s-military-assistance-for-ukraine/#:~:text=OCTOBER%204%2C%202022&amp;text=Pursuant%20to%20a%20delegation%20of,U.S.%20Department%20of%20Defense%20inventories."/>
    <hyperlink ref="W1047098" r:id="rId2683" display="https://appropriations.house.gov/sites/democrats.appropriations.house.gov/files/Summary%20Continuing%20Appropriations%20and%20Ukraine%20Supplemental%20Appropriations%20Act%202023.pdf"/>
    <hyperlink ref="X1047098" r:id="rId2684" display="https://appropriations.house.gov/sites/democrats.appropriations.house.gov/files/Ukraine%20Supplemental%20Summary%20FY23.pdf"/>
    <hyperlink ref="Y1047098" r:id="rId2685" display="https://crsreports.congress.gov/product/pdf/IF/IF12042"/>
    <hyperlink ref="V1047099" r:id="rId2686" location=":~:text=OCTOBER%204%2C%202022&amp;text=Pursuant%20to%20a%20delegation%20of,U.S.%20Department%20of%20Defense%20inventories." display="https://ua.usembassy.gov/625-million-in-additional-u-s-military-assistance-for-ukraine/#:~:text=OCTOBER%204%2C%202022&amp;text=Pursuant%20to%20a%20delegation%20of,U.S.%20Department%20of%20Defense%20inventories."/>
    <hyperlink ref="W1047099" r:id="rId2687" display="https://appropriations.house.gov/sites/democrats.appropriations.house.gov/files/Summary%20Continuing%20Appropriations%20and%20Ukraine%20Supplemental%20Appropriations%20Act%202023.pdf"/>
    <hyperlink ref="X1047099" r:id="rId2688" display="https://appropriations.house.gov/sites/democrats.appropriations.house.gov/files/Ukraine%20Supplemental%20Summary%20FY23.pdf"/>
    <hyperlink ref="Y1047099" r:id="rId2689" display="https://crsreports.congress.gov/product/pdf/IF/IF12043"/>
    <hyperlink ref="V1047100" r:id="rId2690" location=":~:text=OCTOBER%204%2C%202022&amp;text=Pursuant%20to%20a%20delegation%20of,U.S.%20Department%20of%20Defense%20inventories." display="https://ua.usembassy.gov/625-million-in-additional-u-s-military-assistance-for-ukraine/#:~:text=OCTOBER%204%2C%202022&amp;text=Pursuant%20to%20a%20delegation%20of,U.S.%20Department%20of%20Defense%20inventories."/>
    <hyperlink ref="W1047100" r:id="rId2691" display="https://appropriations.house.gov/sites/democrats.appropriations.house.gov/files/Summary%20Continuing%20Appropriations%20and%20Ukraine%20Supplemental%20Appropriations%20Act%202023.pdf"/>
    <hyperlink ref="X1047100" r:id="rId2692" display="https://appropriations.house.gov/sites/democrats.appropriations.house.gov/files/Ukraine%20Supplemental%20Summary%20FY23.pdf"/>
    <hyperlink ref="Y1047100" r:id="rId2693" display="https://crsreports.congress.gov/product/pdf/IF/IF12044"/>
    <hyperlink ref="V1047101" r:id="rId2694" display="https://www.defense.gov/News/Releases/Release/Article/3189571/725-million-in-additional-security-assistance-for-ukraine/"/>
    <hyperlink ref="W1047101" r:id="rId2695" display="https://appropriations.house.gov/sites/democrats.appropriations.house.gov/files/Summary%20Continuing%20Appropriations%20and%20Ukraine%20Supplemental%20Appropriations%20Act%202023.pdf"/>
    <hyperlink ref="X1047101" r:id="rId2696" display="https://appropriations.house.gov/sites/democrats.appropriations.house.gov/files/Ukraine%20Supplemental%20Summary%20FY23.pdf"/>
    <hyperlink ref="Y1047101" r:id="rId2697" display="https://crsreports.congress.gov/product/pdf/IF/IF12045"/>
    <hyperlink ref="V1047102" r:id="rId2698" display="https://www.defense.gov/News/Releases/Release/Article/3189571/725-million-in-additional-security-assistance-for-ukraine/"/>
    <hyperlink ref="W1047102" r:id="rId2699" display="https://appropriations.house.gov/sites/democrats.appropriations.house.gov/files/Summary%20Continuing%20Appropriations%20and%20Ukraine%20Supplemental%20Appropriations%20Act%202023.pdf"/>
    <hyperlink ref="X1047102" r:id="rId2700" display="https://appropriations.house.gov/sites/democrats.appropriations.house.gov/files/Ukraine%20Supplemental%20Summary%20FY23.pdf"/>
    <hyperlink ref="Y1047102" r:id="rId2701" display="https://crsreports.congress.gov/product/pdf/IF/IF12046"/>
    <hyperlink ref="V1047103" r:id="rId2702" display="https://www.defense.gov/News/Releases/Release/Article/3189571/725-million-in-additional-security-assistance-for-ukraine/"/>
    <hyperlink ref="W1047103" r:id="rId2703" display="https://appropriations.house.gov/sites/democrats.appropriations.house.gov/files/Summary%20Continuing%20Appropriations%20and%20Ukraine%20Supplemental%20Appropriations%20Act%202023.pdf"/>
    <hyperlink ref="X1047103" r:id="rId2704" display="https://appropriations.house.gov/sites/democrats.appropriations.house.gov/files/Ukraine%20Supplemental%20Summary%20FY23.pdf"/>
    <hyperlink ref="Y1047103" r:id="rId2705" display="https://crsreports.congress.gov/product/pdf/IF/IF12047"/>
    <hyperlink ref="V1047104" r:id="rId2706" display="https://www.defense.gov/News/Releases/Release/Article/3189571/725-million-in-additional-security-assistance-for-ukraine/"/>
    <hyperlink ref="W1047104" r:id="rId2707" display="https://appropriations.house.gov/sites/democrats.appropriations.house.gov/files/Summary%20Continuing%20Appropriations%20and%20Ukraine%20Supplemental%20Appropriations%20Act%202023.pdf"/>
    <hyperlink ref="X1047104" r:id="rId2708" display="https://appropriations.house.gov/sites/democrats.appropriations.house.gov/files/Ukraine%20Supplemental%20Summary%20FY23.pdf"/>
    <hyperlink ref="Y1047104" r:id="rId2709" display="https://crsreports.congress.gov/product/pdf/IF/IF12048"/>
    <hyperlink ref="V1047105" r:id="rId2710" display="https://www.defense.gov/News/Releases/Release/Article/3189571/725-million-in-additional-security-assistance-for-ukraine/"/>
    <hyperlink ref="W1047105" r:id="rId2711" display="https://appropriations.house.gov/sites/democrats.appropriations.house.gov/files/Summary%20Continuing%20Appropriations%20and%20Ukraine%20Supplemental%20Appropriations%20Act%202023.pdf"/>
    <hyperlink ref="X1047105" r:id="rId2712" display="https://appropriations.house.gov/sites/democrats.appropriations.house.gov/files/Ukraine%20Supplemental%20Summary%20FY23.pdf"/>
    <hyperlink ref="Y1047105" r:id="rId2713" display="https://crsreports.congress.gov/product/pdf/IF/IF12049"/>
    <hyperlink ref="V1047106" r:id="rId2714" display="https://www.defense.gov/News/Releases/Release/Article/3189571/725-million-in-additional-security-assistance-for-ukraine/"/>
    <hyperlink ref="W1047106" r:id="rId2715" display="https://appropriations.house.gov/sites/democrats.appropriations.house.gov/files/Summary%20Continuing%20Appropriations%20and%20Ukraine%20Supplemental%20Appropriations%20Act%202023.pdf"/>
    <hyperlink ref="X1047106" r:id="rId2716" display="https://appropriations.house.gov/sites/democrats.appropriations.house.gov/files/Ukraine%20Supplemental%20Summary%20FY23.pdf"/>
    <hyperlink ref="Y1047106" r:id="rId2717" display="https://crsreports.congress.gov/product/pdf/IF/IF12050"/>
    <hyperlink ref="V1047107" r:id="rId2718" display="https://www.defense.gov/News/Releases/Release/Article/3189571/725-million-in-additional-security-assistance-for-ukraine/"/>
    <hyperlink ref="W1047107" r:id="rId2719" display="https://appropriations.house.gov/sites/democrats.appropriations.house.gov/files/Summary%20Continuing%20Appropriations%20and%20Ukraine%20Supplemental%20Appropriations%20Act%202023.pdf"/>
    <hyperlink ref="X1047107" r:id="rId2720" display="https://appropriations.house.gov/sites/democrats.appropriations.house.gov/files/Ukraine%20Supplemental%20Summary%20FY23.pdf"/>
    <hyperlink ref="Y1047107" r:id="rId2721" display="https://crsreports.congress.gov/product/pdf/IF/IF12051"/>
    <hyperlink ref="V1047108" r:id="rId2722" display="https://www.defense.gov/News/Releases/Release/Article/3189571/725-million-in-additional-security-assistance-for-ukraine/"/>
    <hyperlink ref="W1047108" r:id="rId2723" display="https://appropriations.house.gov/sites/democrats.appropriations.house.gov/files/Summary%20Continuing%20Appropriations%20and%20Ukraine%20Supplemental%20Appropriations%20Act%202023.pdf"/>
    <hyperlink ref="X1047108" r:id="rId2724" display="https://appropriations.house.gov/sites/democrats.appropriations.house.gov/files/Ukraine%20Supplemental%20Summary%20FY23.pdf"/>
    <hyperlink ref="Y1047108" r:id="rId2725" display="https://crsreports.congress.gov/product/pdf/IF/IF12052"/>
    <hyperlink ref="V1047109" r:id="rId2726" display="https://www.defense.gov/News/Releases/Release/Article/3189571/725-million-in-additional-security-assistance-for-ukraine/"/>
    <hyperlink ref="W1047109" r:id="rId2727" display="https://appropriations.house.gov/sites/democrats.appropriations.house.gov/files/Summary%20Continuing%20Appropriations%20and%20Ukraine%20Supplemental%20Appropriations%20Act%202023.pdf"/>
    <hyperlink ref="X1047109" r:id="rId2728" display="https://appropriations.house.gov/sites/democrats.appropriations.house.gov/files/Ukraine%20Supplemental%20Summary%20FY23.pdf"/>
    <hyperlink ref="Y1047109" r:id="rId2729" display="https://crsreports.congress.gov/product/pdf/IF/IF12053"/>
    <hyperlink ref="V1047110" r:id="rId2730" display="https://www.defense.gov/News/Releases/Release/Article/3203509/275-million-in-additional-presidential-drawdown-security-assistance-for-ukraine/"/>
    <hyperlink ref="W1047110" r:id="rId2731" display="https://appropriations.house.gov/sites/democrats.appropriations.house.gov/files/Summary%20Continuing%20Appropriations%20and%20Ukraine%20Supplemental%20Appropriations%20Act%202023.pdf"/>
    <hyperlink ref="X1047110" r:id="rId2732" display="https://appropriations.house.gov/sites/democrats.appropriations.house.gov/files/Ukraine%20Supplemental%20Summary%20FY23.pdf"/>
    <hyperlink ref="Y1047110" r:id="rId2733" display="https://crsreports.congress.gov/product/pdf/IF/IF12054"/>
    <hyperlink ref="V1047111" r:id="rId2734" display="https://www.defense.gov/News/Releases/Release/Article/3203509/275-million-in-additional-presidential-drawdown-security-assistance-for-ukraine/"/>
    <hyperlink ref="W1047111" r:id="rId2735" display="https://appropriations.house.gov/sites/democrats.appropriations.house.gov/files/Summary%20Continuing%20Appropriations%20and%20Ukraine%20Supplemental%20Appropriations%20Act%202023.pdf"/>
    <hyperlink ref="X1047111" r:id="rId2736" display="https://appropriations.house.gov/sites/democrats.appropriations.house.gov/files/Ukraine%20Supplemental%20Summary%20FY23.pdf"/>
    <hyperlink ref="Y1047111" r:id="rId2737" display="https://crsreports.congress.gov/product/pdf/IF/IF12055"/>
    <hyperlink ref="V1047112" r:id="rId2738" display="https://www.defense.gov/News/Releases/Release/Article/3203509/275-million-in-additional-presidential-drawdown-security-assistance-for-ukraine/"/>
    <hyperlink ref="W1047112" r:id="rId2739" display="https://appropriations.house.gov/sites/democrats.appropriations.house.gov/files/Summary%20Continuing%20Appropriations%20and%20Ukraine%20Supplemental%20Appropriations%20Act%202023.pdf"/>
    <hyperlink ref="X1047112" r:id="rId2740" display="https://appropriations.house.gov/sites/democrats.appropriations.house.gov/files/Ukraine%20Supplemental%20Summary%20FY23.pdf"/>
    <hyperlink ref="Y1047112" r:id="rId2741" display="https://crsreports.congress.gov/product/pdf/IF/IF12056"/>
    <hyperlink ref="V1047113" r:id="rId2742" display="https://www.defense.gov/News/Releases/Release/Article/3203509/275-million-in-additional-presidential-drawdown-security-assistance-for-ukraine/"/>
    <hyperlink ref="W1047113" r:id="rId2743" display="https://appropriations.house.gov/sites/democrats.appropriations.house.gov/files/Summary%20Continuing%20Appropriations%20and%20Ukraine%20Supplemental%20Appropriations%20Act%202023.pdf"/>
    <hyperlink ref="X1047113" r:id="rId2744" display="https://appropriations.house.gov/sites/democrats.appropriations.house.gov/files/Ukraine%20Supplemental%20Summary%20FY23.pdf"/>
    <hyperlink ref="Y1047113" r:id="rId2745" display="https://crsreports.congress.gov/product/pdf/IF/IF12057"/>
    <hyperlink ref="V1047114" r:id="rId2746" display="https://www.defense.gov/News/Releases/Release/Article/3203509/275-million-in-additional-presidential-drawdown-security-assistance-for-ukraine/"/>
    <hyperlink ref="W1047114" r:id="rId2747" display="https://appropriations.house.gov/sites/democrats.appropriations.house.gov/files/Summary%20Continuing%20Appropriations%20and%20Ukraine%20Supplemental%20Appropriations%20Act%202023.pdf"/>
    <hyperlink ref="X1047114" r:id="rId2748" display="https://appropriations.house.gov/sites/democrats.appropriations.house.gov/files/Ukraine%20Supplemental%20Summary%20FY23.pdf"/>
    <hyperlink ref="Y1047114" r:id="rId2749" display="https://crsreports.congress.gov/product/pdf/IF/IF12058"/>
    <hyperlink ref="V1047115" r:id="rId2750" display="https://www.defense.gov/News/Releases/Release/Article/3203509/275-million-in-additional-presidential-drawdown-security-assistance-for-ukraine/"/>
    <hyperlink ref="W1047115" r:id="rId2751" display="https://appropriations.house.gov/sites/democrats.appropriations.house.gov/files/Summary%20Continuing%20Appropriations%20and%20Ukraine%20Supplemental%20Appropriations%20Act%202023.pdf"/>
    <hyperlink ref="X1047115" r:id="rId2752" display="https://appropriations.house.gov/sites/democrats.appropriations.house.gov/files/Ukraine%20Supplemental%20Summary%20FY23.pdf"/>
    <hyperlink ref="Y1047115" r:id="rId2753" display="https://crsreports.congress.gov/product/pdf/IF/IF12059"/>
    <hyperlink ref="V1047116" r:id="rId2754" display="https://www.defense.gov/News/Releases/Release/Article/3203509/275-million-in-additional-presidential-drawdown-security-assistance-for-ukraine/"/>
    <hyperlink ref="W1047116" r:id="rId2755" display="https://appropriations.house.gov/sites/democrats.appropriations.house.gov/files/Summary%20Continuing%20Appropriations%20and%20Ukraine%20Supplemental%20Appropriations%20Act%202023.pdf"/>
    <hyperlink ref="X1047116" r:id="rId2756" display="https://appropriations.house.gov/sites/democrats.appropriations.house.gov/files/Ukraine%20Supplemental%20Summary%20FY23.pdf"/>
    <hyperlink ref="Y1047116" r:id="rId2757" display="https://crsreports.congress.gov/product/pdf/IF/IF12060"/>
    <hyperlink ref="V1047117" r:id="rId2758" display="https://www.defense.gov/News/Releases/Release/Article/3216287/400-million-in-additional-assistance-for-ukraine/"/>
    <hyperlink ref="W1047117" r:id="rId2759" display="https://appropriations.house.gov/sites/democrats.appropriations.house.gov/files/Summary%20Continuing%20Appropriations%20and%20Ukraine%20Supplemental%20Appropriations%20Act%202023.pdf"/>
    <hyperlink ref="X1047117" r:id="rId2760" display="https://appropriations.house.gov/sites/democrats.appropriations.house.gov/files/Ukraine%20Supplemental%20Summary%20FY23.pdf"/>
    <hyperlink ref="Y1047117" r:id="rId2761" display="https://crsreports.congress.gov/product/pdf/IF/IF12061"/>
    <hyperlink ref="V1047118" r:id="rId2762" display="https://www.defense.gov/News/Releases/Release/Article/3216287/400-million-in-additional-assistance-for-ukraine/"/>
    <hyperlink ref="W1047118" r:id="rId2763" display="https://appropriations.house.gov/sites/democrats.appropriations.house.gov/files/Summary%20Continuing%20Appropriations%20and%20Ukraine%20Supplemental%20Appropriations%20Act%202023.pdf"/>
    <hyperlink ref="X1047118" r:id="rId2764" display="https://appropriations.house.gov/sites/democrats.appropriations.house.gov/files/Ukraine%20Supplemental%20Summary%20FY23.pdf"/>
    <hyperlink ref="Y1047118" r:id="rId2765" display="https://crsreports.congress.gov/product/pdf/IF/IF12062"/>
    <hyperlink ref="AE1047118" r:id="rId2766" display="https://abcnews.go.com/International/us-avenger-important-boost-ukrainian-air-defense-top/story?id=99405568"/>
    <hyperlink ref="V1047119" r:id="rId2767" display="https://www.defense.gov/News/Releases/Release/Article/3216287/400-million-in-additional-assistance-for-ukraine/"/>
    <hyperlink ref="W1047119" r:id="rId2768" display="https://appropriations.house.gov/sites/democrats.appropriations.house.gov/files/Summary%20Continuing%20Appropriations%20and%20Ukraine%20Supplemental%20Appropriations%20Act%202023.pdf"/>
    <hyperlink ref="X1047119" r:id="rId2769" display="https://appropriations.house.gov/sites/democrats.appropriations.house.gov/files/Ukraine%20Supplemental%20Summary%20FY23.pdf"/>
    <hyperlink ref="Y1047119" r:id="rId2770" display="https://crsreports.congress.gov/product/pdf/IF/IF12063"/>
    <hyperlink ref="V1047120" r:id="rId2771" display="https://www.defense.gov/News/Releases/Release/Article/3216287/400-million-in-additional-assistance-for-ukraine/"/>
    <hyperlink ref="W1047120" r:id="rId2772" display="https://appropriations.house.gov/sites/democrats.appropriations.house.gov/files/Summary%20Continuing%20Appropriations%20and%20Ukraine%20Supplemental%20Appropriations%20Act%202023.pdf"/>
    <hyperlink ref="X1047120" r:id="rId2773" display="https://appropriations.house.gov/sites/democrats.appropriations.house.gov/files/Ukraine%20Supplemental%20Summary%20FY23.pdf"/>
    <hyperlink ref="Y1047120" r:id="rId2774" display="https://crsreports.congress.gov/product/pdf/IF/IF12064"/>
    <hyperlink ref="V1047121" r:id="rId2775" display="https://www.defense.gov/News/Releases/Release/Article/3216287/400-million-in-additional-assistance-for-ukraine/"/>
    <hyperlink ref="W1047121" r:id="rId2776" display="https://appropriations.house.gov/sites/democrats.appropriations.house.gov/files/Summary%20Continuing%20Appropriations%20and%20Ukraine%20Supplemental%20Appropriations%20Act%202023.pdf"/>
    <hyperlink ref="X1047121" r:id="rId2777" display="https://appropriations.house.gov/sites/democrats.appropriations.house.gov/files/Ukraine%20Supplemental%20Summary%20FY23.pdf"/>
    <hyperlink ref="Y1047121" r:id="rId2778" display="https://crsreports.congress.gov/product/pdf/IF/IF12065"/>
    <hyperlink ref="V1047122" r:id="rId2779" display="https://www.defense.gov/News/Releases/Release/Article/3216287/400-million-in-additional-assistance-for-ukraine/"/>
    <hyperlink ref="W1047122" r:id="rId2780" display="https://appropriations.house.gov/sites/democrats.appropriations.house.gov/files/Summary%20Continuing%20Appropriations%20and%20Ukraine%20Supplemental%20Appropriations%20Act%202023.pdf"/>
    <hyperlink ref="X1047122" r:id="rId2781" display="https://appropriations.house.gov/sites/democrats.appropriations.house.gov/files/Ukraine%20Supplemental%20Summary%20FY23.pdf"/>
    <hyperlink ref="Y1047122" r:id="rId2782" display="https://crsreports.congress.gov/product/pdf/IF/IF12066"/>
    <hyperlink ref="V1047123" r:id="rId2783" display="https://www.defense.gov/News/Releases/Release/Article/3216287/400-million-in-additional-assistance-for-ukraine/"/>
    <hyperlink ref="W1047123" r:id="rId2784" display="https://appropriations.house.gov/sites/democrats.appropriations.house.gov/files/Summary%20Continuing%20Appropriations%20and%20Ukraine%20Supplemental%20Appropriations%20Act%202023.pdf"/>
    <hyperlink ref="X1047123" r:id="rId2785" display="https://appropriations.house.gov/sites/democrats.appropriations.house.gov/files/Ukraine%20Supplemental%20Summary%20FY23.pdf"/>
    <hyperlink ref="Y1047123" r:id="rId2786" display="https://crsreports.congress.gov/product/pdf/IF/IF12067"/>
    <hyperlink ref="V1047124" r:id="rId2787" display="https://www.defense.gov/News/Releases/Release/Article/3216287/400-million-in-additional-assistance-for-ukraine/"/>
    <hyperlink ref="W1047124" r:id="rId2788" display="https://appropriations.house.gov/sites/democrats.appropriations.house.gov/files/Summary%20Continuing%20Appropriations%20and%20Ukraine%20Supplemental%20Appropriations%20Act%202023.pdf"/>
    <hyperlink ref="X1047124" r:id="rId2789" display="https://appropriations.house.gov/sites/democrats.appropriations.house.gov/files/Ukraine%20Supplemental%20Summary%20FY23.pdf"/>
    <hyperlink ref="Y1047124" r:id="rId2790" display="https://crsreports.congress.gov/product/pdf/IF/IF12068"/>
    <hyperlink ref="V1047125" r:id="rId2791" display="https://www.defense.gov/News/Releases/Release/Article/3216287/400-million-in-additional-assistance-for-ukraine/"/>
    <hyperlink ref="W1047125" r:id="rId2792" display="https://appropriations.house.gov/sites/democrats.appropriations.house.gov/files/Summary%20Continuing%20Appropriations%20and%20Ukraine%20Supplemental%20Appropriations%20Act%202023.pdf"/>
    <hyperlink ref="X1047125" r:id="rId2793" display="https://appropriations.house.gov/sites/democrats.appropriations.house.gov/files/Ukraine%20Supplemental%20Summary%20FY23.pdf"/>
    <hyperlink ref="Y1047125" r:id="rId2794" display="https://crsreports.congress.gov/product/pdf/IF/IF12069"/>
    <hyperlink ref="V1047126" r:id="rId2795" display="https://www.defense.gov/News/Releases/Release/Article/3216287/400-million-in-additional-assistance-for-ukraine/"/>
    <hyperlink ref="W1047126" r:id="rId2796" display="https://appropriations.house.gov/sites/democrats.appropriations.house.gov/files/Summary%20Continuing%20Appropriations%20and%20Ukraine%20Supplemental%20Appropriations%20Act%202023.pdf"/>
    <hyperlink ref="X1047126" r:id="rId2797" display="https://appropriations.house.gov/sites/democrats.appropriations.house.gov/files/Ukraine%20Supplemental%20Summary%20FY23.pdf"/>
    <hyperlink ref="Y1047126" r:id="rId2798" display="https://crsreports.congress.gov/product/pdf/IF/IF12070"/>
    <hyperlink ref="V1047127" r:id="rId2799" display="https://www.defense.gov/News/Releases/Release/Article/3216287/400-million-in-additional-assistance-for-ukraine/"/>
    <hyperlink ref="W1047127" r:id="rId2800" display="https://appropriations.house.gov/sites/democrats.appropriations.house.gov/files/Summary%20Continuing%20Appropriations%20and%20Ukraine%20Supplemental%20Appropriations%20Act%202023.pdf"/>
    <hyperlink ref="X1047127" r:id="rId2801" display="https://appropriations.house.gov/sites/democrats.appropriations.house.gov/files/Ukraine%20Supplemental%20Summary%20FY23.pdf"/>
    <hyperlink ref="Y1047127" r:id="rId2802" display="https://crsreports.congress.gov/product/pdf/IF/IF12071"/>
    <hyperlink ref="V1047128" r:id="rId2803" display="https://www.defense.gov/News/Releases/Release/Article/3216287/400-million-in-additional-assistance-for-ukraine/"/>
    <hyperlink ref="W1047128" r:id="rId2804" display="https://appropriations.house.gov/sites/democrats.appropriations.house.gov/files/Summary%20Continuing%20Appropriations%20and%20Ukraine%20Supplemental%20Appropriations%20Act%202023.pdf"/>
    <hyperlink ref="X1047128" r:id="rId2805" display="https://appropriations.house.gov/sites/democrats.appropriations.house.gov/files/Ukraine%20Supplemental%20Summary%20FY23.pdf"/>
    <hyperlink ref="Y1047128" r:id="rId2806" display="https://crsreports.congress.gov/product/pdf/IF/IF12072"/>
    <hyperlink ref="V1047129" r:id="rId2807" display="https://www.defense.gov/News/Releases/Release/Article/3216287/400-million-in-additional-assistance-for-ukraine/"/>
    <hyperlink ref="W1047129" r:id="rId2808" display="https://appropriations.house.gov/sites/democrats.appropriations.house.gov/files/Summary%20Continuing%20Appropriations%20and%20Ukraine%20Supplemental%20Appropriations%20Act%202023.pdf"/>
    <hyperlink ref="X1047129" r:id="rId2809" display="https://appropriations.house.gov/sites/democrats.appropriations.house.gov/files/Ukraine%20Supplemental%20Summary%20FY23.pdf"/>
    <hyperlink ref="Y1047129" r:id="rId2810" display="https://www.irozhlas.cz/zpravy-svet/usa-nizozemsko-ukrajina-tanky-t-72b_2211041839_nov"/>
    <hyperlink ref="V1047130" r:id="rId2811" display="https://www.defense.gov/News/Releases/Release/Article/3216287/400-million-in-additional-assistance-for-ukraine/"/>
    <hyperlink ref="W1047130" r:id="rId2812" display="https://appropriations.house.gov/sites/democrats.appropriations.house.gov/files/Summary%20Continuing%20Appropriations%20and%20Ukraine%20Supplemental%20Appropriations%20Act%202023.pdf"/>
    <hyperlink ref="X1047130" r:id="rId2813" display="https://appropriations.house.gov/sites/democrats.appropriations.house.gov/files/Ukraine%20Supplemental%20Summary%20FY23.pdf"/>
    <hyperlink ref="Y1047130" r:id="rId2814" display="https://crsreports.congress.gov/product/pdf/IF/IF12073"/>
    <hyperlink ref="V1047131" r:id="rId2815" display="https://www.defense.gov/News/Releases/Release/Article/3227217/400-million-in-additional-assistance-for-ukraine/"/>
    <hyperlink ref="W1047131" r:id="rId2816" display="https://appropriations.house.gov/sites/democrats.appropriations.house.gov/files/Summary%20Continuing%20Appropriations%20and%20Ukraine%20Supplemental%20Appropriations%20Act%202023.pdf"/>
    <hyperlink ref="X1047131" r:id="rId2817" display="https://appropriations.house.gov/sites/democrats.appropriations.house.gov/files/Ukraine%20Supplemental%20Summary%20FY23.pdf"/>
    <hyperlink ref="Y1047131" r:id="rId2818" display="https://crsreports.congress.gov/product/pdf/IF/IF12074"/>
    <hyperlink ref="V1047132" r:id="rId2819" display="https://www.defense.gov/News/Releases/Release/Article/3227217/400-million-in-additional-assistance-for-ukraine/"/>
    <hyperlink ref="W1047132" r:id="rId2820" display="https://appropriations.house.gov/sites/democrats.appropriations.house.gov/files/Summary%20Continuing%20Appropriations%20and%20Ukraine%20Supplemental%20Appropriations%20Act%202023.pdf"/>
    <hyperlink ref="X1047132" r:id="rId2821" display="https://appropriations.house.gov/sites/democrats.appropriations.house.gov/files/Ukraine%20Supplemental%20Summary%20FY23.pdf"/>
    <hyperlink ref="Y1047132" r:id="rId2822" display="https://crsreports.congress.gov/product/pdf/IF/IF12075"/>
    <hyperlink ref="V1047133" r:id="rId2823" display="https://www.defense.gov/News/Releases/Release/Article/3227217/400-million-in-additional-assistance-for-ukraine/"/>
    <hyperlink ref="W1047133" r:id="rId2824" display="https://appropriations.house.gov/sites/democrats.appropriations.house.gov/files/Summary%20Continuing%20Appropriations%20and%20Ukraine%20Supplemental%20Appropriations%20Act%202023.pdf"/>
    <hyperlink ref="X1047133" r:id="rId2825" display="https://appropriations.house.gov/sites/democrats.appropriations.house.gov/files/Ukraine%20Supplemental%20Summary%20FY23.pdf"/>
    <hyperlink ref="Y1047133" r:id="rId2826" display="https://crsreports.congress.gov/product/pdf/IF/IF12076"/>
    <hyperlink ref="V1047134" r:id="rId2827" display="https://www.defense.gov/News/Releases/Release/Article/3227217/400-million-in-additional-assistance-for-ukraine/"/>
    <hyperlink ref="W1047134" r:id="rId2828" display="https://appropriations.house.gov/sites/democrats.appropriations.house.gov/files/Summary%20Continuing%20Appropriations%20and%20Ukraine%20Supplemental%20Appropriations%20Act%202023.pdf"/>
    <hyperlink ref="X1047134" r:id="rId2829" display="https://appropriations.house.gov/sites/democrats.appropriations.house.gov/files/Ukraine%20Supplemental%20Summary%20FY23.pdf"/>
    <hyperlink ref="Y1047134" r:id="rId2830" display="https://crsreports.congress.gov/product/pdf/IF/IF12077"/>
    <hyperlink ref="V1047135" r:id="rId2831" display="https://www.defense.gov/News/Releases/Release/Article/3227217/400-million-in-additional-assistance-for-ukraine/"/>
    <hyperlink ref="W1047135" r:id="rId2832" display="https://appropriations.house.gov/sites/democrats.appropriations.house.gov/files/Summary%20Continuing%20Appropriations%20and%20Ukraine%20Supplemental%20Appropriations%20Act%202023.pdf"/>
    <hyperlink ref="X1047135" r:id="rId2833" display="https://appropriations.house.gov/sites/democrats.appropriations.house.gov/files/Ukraine%20Supplemental%20Summary%20FY23.pdf"/>
    <hyperlink ref="Y1047135" r:id="rId2834" display="https://crsreports.congress.gov/product/pdf/IF/IF12078"/>
    <hyperlink ref="V1047136" r:id="rId2835" display="https://www.defense.gov/News/Releases/Release/Article/3227217/400-million-in-additional-assistance-for-ukraine/"/>
    <hyperlink ref="W1047136" r:id="rId2836" display="https://appropriations.house.gov/sites/democrats.appropriations.house.gov/files/Summary%20Continuing%20Appropriations%20and%20Ukraine%20Supplemental%20Appropriations%20Act%202023.pdf"/>
    <hyperlink ref="X1047136" r:id="rId2837" display="https://appropriations.house.gov/sites/democrats.appropriations.house.gov/files/Ukraine%20Supplemental%20Summary%20FY23.pdf"/>
    <hyperlink ref="Y1047136" r:id="rId2838" display="https://crsreports.congress.gov/product/pdf/IF/IF12079"/>
    <hyperlink ref="V1047137" r:id="rId2839" display="https://www.defense.gov/News/Releases/Release/Article/3227217/400-million-in-additional-assistance-for-ukraine/"/>
    <hyperlink ref="W1047137" r:id="rId2840" display="https://appropriations.house.gov/sites/democrats.appropriations.house.gov/files/Summary%20Continuing%20Appropriations%20and%20Ukraine%20Supplemental%20Appropriations%20Act%202023.pdf"/>
    <hyperlink ref="X1047137" r:id="rId2841" display="https://appropriations.house.gov/sites/democrats.appropriations.house.gov/files/Ukraine%20Supplemental%20Summary%20FY23.pdf"/>
    <hyperlink ref="Y1047137" r:id="rId2842" display="https://crsreports.congress.gov/product/pdf/IF/IF12080"/>
    <hyperlink ref="V1047138" r:id="rId2843" display="https://www.defense.gov/News/Releases/Release/Article/3227217/400-million-in-additional-assistance-for-ukraine/"/>
    <hyperlink ref="W1047138" r:id="rId2844" display="https://appropriations.house.gov/sites/democrats.appropriations.house.gov/files/Summary%20Continuing%20Appropriations%20and%20Ukraine%20Supplemental%20Appropriations%20Act%202023.pdf"/>
    <hyperlink ref="X1047138" r:id="rId2845" display="https://appropriations.house.gov/sites/democrats.appropriations.house.gov/files/Ukraine%20Supplemental%20Summary%20FY23.pdf"/>
    <hyperlink ref="Y1047138" r:id="rId2846" display="https://crsreports.congress.gov/product/pdf/IF/IF12081"/>
    <hyperlink ref="V1047139" r:id="rId2847" display="https://www.defense.gov/News/Releases/Release/Article/3227217/400-million-in-additional-assistance-for-ukraine/"/>
    <hyperlink ref="W1047139" r:id="rId2848" display="https://appropriations.house.gov/sites/democrats.appropriations.house.gov/files/Summary%20Continuing%20Appropriations%20and%20Ukraine%20Supplemental%20Appropriations%20Act%202023.pdf"/>
    <hyperlink ref="X1047139" r:id="rId2849" display="https://appropriations.house.gov/sites/democrats.appropriations.house.gov/files/Ukraine%20Supplemental%20Summary%20FY23.pdf"/>
    <hyperlink ref="Y1047139" r:id="rId2850" display="https://crsreports.congress.gov/product/pdf/IF/IF12082"/>
    <hyperlink ref="V1047140" r:id="rId2851" display="https://www.defense.gov/News/Releases/Release/Article/3227217/400-million-in-additional-assistance-for-ukraine/"/>
    <hyperlink ref="W1047140" r:id="rId2852" display="https://appropriations.house.gov/sites/democrats.appropriations.house.gov/files/Summary%20Continuing%20Appropriations%20and%20Ukraine%20Supplemental%20Appropriations%20Act%202023.pdf"/>
    <hyperlink ref="X1047140" r:id="rId2853" display="https://appropriations.house.gov/sites/democrats.appropriations.house.gov/files/Ukraine%20Supplemental%20Summary%20FY23.pdf"/>
    <hyperlink ref="Y1047140" r:id="rId2854" display="https://crsreports.congress.gov/product/pdf/IF/IF12083"/>
    <hyperlink ref="V1047141" r:id="rId2855" display="https://www.defense.gov/News/Releases/Release/Article/3227217/400-million-in-additional-assistance-for-ukraine/"/>
    <hyperlink ref="W1047141" r:id="rId2856" display="https://appropriations.house.gov/sites/democrats.appropriations.house.gov/files/Summary%20Continuing%20Appropriations%20and%20Ukraine%20Supplemental%20Appropriations%20Act%202023.pdf"/>
    <hyperlink ref="X1047141" r:id="rId2857" display="https://appropriations.house.gov/sites/democrats.appropriations.house.gov/files/Ukraine%20Supplemental%20Summary%20FY23.pdf"/>
    <hyperlink ref="Y1047141" r:id="rId2858" display="https://crsreports.congress.gov/product/pdf/IF/IF12084"/>
    <hyperlink ref="V1047142" r:id="rId2859" display="https://www.reuters.com/world/biden-authorizes-new-275-mln-military-aid-ukraine-white-house-2022-12-09/"/>
    <hyperlink ref="W1047142" r:id="rId2860" display="https://appropriations.house.gov/sites/democrats.appropriations.house.gov/files/Summary%20Continuing%20Appropriations%20and%20Ukraine%20Supplemental%20Appropriations%20Act%202023.pdf"/>
    <hyperlink ref="X1047142" r:id="rId2861" display="https://appropriations.house.gov/sites/democrats.appropriations.house.gov/files/Ukraine%20Supplemental%20Summary%20FY23.pdf"/>
    <hyperlink ref="Y1047142" r:id="rId2862" display="https://crsreports.congress.gov/product/pdf/IF/IF12085"/>
    <hyperlink ref="V1047143" r:id="rId2863" display="https://www.reuters.com/world/biden-authorizes-new-275-mln-military-aid-ukraine-white-house-2022-12-09/"/>
    <hyperlink ref="W1047143" r:id="rId2864" display="https://appropriations.house.gov/sites/democrats.appropriations.house.gov/files/Summary%20Continuing%20Appropriations%20and%20Ukraine%20Supplemental%20Appropriations%20Act%202023.pdf"/>
    <hyperlink ref="X1047143" r:id="rId2865" display="https://appropriations.house.gov/sites/democrats.appropriations.house.gov/files/Ukraine%20Supplemental%20Summary%20FY23.pdf"/>
    <hyperlink ref="Y1047143" r:id="rId2866" display="https://crsreports.congress.gov/product/pdf/IF/IF12086"/>
    <hyperlink ref="V1047144" r:id="rId2867" display="https://www.reuters.com/world/biden-authorizes-new-275-mln-military-aid-ukraine-white-house-2022-12-09/"/>
    <hyperlink ref="W1047144" r:id="rId2868" display="https://appropriations.house.gov/sites/democrats.appropriations.house.gov/files/Summary%20Continuing%20Appropriations%20and%20Ukraine%20Supplemental%20Appropriations%20Act%202023.pdf"/>
    <hyperlink ref="X1047144" r:id="rId2869" display="https://appropriations.house.gov/sites/democrats.appropriations.house.gov/files/Ukraine%20Supplemental%20Summary%20FY23.pdf"/>
    <hyperlink ref="Y1047144" r:id="rId2870" display="https://crsreports.congress.gov/product/pdf/IF/IF12087"/>
    <hyperlink ref="V1047145" r:id="rId2871" display="https://www.reuters.com/world/biden-authorizes-new-275-mln-military-aid-ukraine-white-house-2022-12-09/"/>
    <hyperlink ref="W1047145" r:id="rId2872" display="https://appropriations.house.gov/sites/democrats.appropriations.house.gov/files/Summary%20Continuing%20Appropriations%20and%20Ukraine%20Supplemental%20Appropriations%20Act%202023.pdf"/>
    <hyperlink ref="X1047145" r:id="rId2873" display="https://appropriations.house.gov/sites/democrats.appropriations.house.gov/files/Ukraine%20Supplemental%20Summary%20FY23.pdf"/>
    <hyperlink ref="Y1047145" r:id="rId2874" display="https://crsreports.congress.gov/product/pdf/IF/IF12088"/>
    <hyperlink ref="V1047146" r:id="rId2875"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1047146" r:id="rId2876" display="https://appropriations.house.gov/sites/democrats.appropriations.house.gov/files/Summary%20Continuing%20Appropriations%20and%20Ukraine%20Supplemental%20Appropriations%20Act%202023.pdf"/>
    <hyperlink ref="X1047146" r:id="rId2877" display="https://appropriations.house.gov/sites/democrats.appropriations.house.gov/files/Ukraine%20Supplemental%20Summary%20FY23.pdf"/>
    <hyperlink ref="Y1047146" r:id="rId2878" display="https://crsreports.congress.gov/product/pdf/IF/IF12089"/>
    <hyperlink ref="AE1047146" r:id="rId2879" display="https://edition.cnn.com/2023/05/16/politics/patriot-missile-damage-ukraine/index.html"/>
    <hyperlink ref="V1047147" r:id="rId2880"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1047147" r:id="rId2881" display="https://appropriations.house.gov/sites/democrats.appropriations.house.gov/files/Summary%20Continuing%20Appropriations%20and%20Ukraine%20Supplemental%20Appropriations%20Act%202023.pdf"/>
    <hyperlink ref="X1047147" r:id="rId2882" display="https://appropriations.house.gov/sites/democrats.appropriations.house.gov/files/Ukraine%20Supplemental%20Summary%20FY23.pdf"/>
    <hyperlink ref="Y1047147" r:id="rId2883" display="https://crsreports.congress.gov/product/pdf/IF/IF12090"/>
    <hyperlink ref="V1047148" r:id="rId2884"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1047148" r:id="rId2885" display="https://appropriations.house.gov/sites/democrats.appropriations.house.gov/files/Summary%20Continuing%20Appropriations%20and%20Ukraine%20Supplemental%20Appropriations%20Act%202023.pdf"/>
    <hyperlink ref="X1047148" r:id="rId2886" display="https://appropriations.house.gov/sites/democrats.appropriations.house.gov/files/Ukraine%20Supplemental%20Summary%20FY23.pdf"/>
    <hyperlink ref="Y1047148" r:id="rId2887" display="https://crsreports.congress.gov/product/pdf/IF/IF12091"/>
    <hyperlink ref="V1047149" r:id="rId2888"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1047149" r:id="rId2889" display="https://appropriations.house.gov/sites/democrats.appropriations.house.gov/files/Summary%20Continuing%20Appropriations%20and%20Ukraine%20Supplemental%20Appropriations%20Act%202023.pdf"/>
    <hyperlink ref="X1047149" r:id="rId2890" display="https://appropriations.house.gov/sites/democrats.appropriations.house.gov/files/Ukraine%20Supplemental%20Summary%20FY23.pdf"/>
    <hyperlink ref="Y1047149" r:id="rId2891" display="https://crsreports.congress.gov/product/pdf/IF/IF12092"/>
    <hyperlink ref="V1047150" r:id="rId2892"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1047150" r:id="rId2893" display="https://appropriations.house.gov/sites/democrats.appropriations.house.gov/files/Summary%20Continuing%20Appropriations%20and%20Ukraine%20Supplemental%20Appropriations%20Act%202023.pdf"/>
    <hyperlink ref="X1047150" r:id="rId2894" display="https://appropriations.house.gov/sites/democrats.appropriations.house.gov/files/Ukraine%20Supplemental%20Summary%20FY23.pdf"/>
    <hyperlink ref="Y1047150" r:id="rId2895" display="https://crsreports.congress.gov/product/pdf/IF/IF12093"/>
    <hyperlink ref="V1047151" r:id="rId2896"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1047151" r:id="rId2897" display="https://appropriations.house.gov/sites/democrats.appropriations.house.gov/files/Summary%20Continuing%20Appropriations%20and%20Ukraine%20Supplemental%20Appropriations%20Act%202023.pdf"/>
    <hyperlink ref="X1047151" r:id="rId2898" display="https://appropriations.house.gov/sites/democrats.appropriations.house.gov/files/Ukraine%20Supplemental%20Summary%20FY23.pdf"/>
    <hyperlink ref="Y1047151" r:id="rId2899" display="https://crsreports.congress.gov/product/pdf/IF/IF12094"/>
    <hyperlink ref="V1047152" r:id="rId2900"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1047152" r:id="rId2901" display="https://appropriations.house.gov/sites/democrats.appropriations.house.gov/files/Summary%20Continuing%20Appropriations%20and%20Ukraine%20Supplemental%20Appropriations%20Act%202023.pdf"/>
    <hyperlink ref="X1047152" r:id="rId2902" display="https://appropriations.house.gov/sites/democrats.appropriations.house.gov/files/Ukraine%20Supplemental%20Summary%20FY23.pdf"/>
    <hyperlink ref="Y1047152" r:id="rId2903" display="https://crsreports.congress.gov/product/pdf/IF/IF12095"/>
    <hyperlink ref="V1047153" r:id="rId2904"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1047153" r:id="rId2905" display="https://appropriations.house.gov/sites/democrats.appropriations.house.gov/files/Summary%20Continuing%20Appropriations%20and%20Ukraine%20Supplemental%20Appropriations%20Act%202023.pdf"/>
    <hyperlink ref="X1047153" r:id="rId2906" display="https://appropriations.house.gov/sites/democrats.appropriations.house.gov/files/Ukraine%20Supplemental%20Summary%20FY23.pdf"/>
    <hyperlink ref="Y1047153" r:id="rId2907" display="https://crsreports.congress.gov/product/pdf/IF/IF12096"/>
    <hyperlink ref="V1047154" r:id="rId2908"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1047154" r:id="rId2909" display="https://appropriations.house.gov/sites/democrats.appropriations.house.gov/files/Summary%20Continuing%20Appropriations%20and%20Ukraine%20Supplemental%20Appropriations%20Act%202023.pdf"/>
    <hyperlink ref="X1047154" r:id="rId2910" display="https://appropriations.house.gov/sites/democrats.appropriations.house.gov/files/Ukraine%20Supplemental%20Summary%20FY23.pdf"/>
    <hyperlink ref="Y1047154" r:id="rId2911" display="https://crsreports.congress.gov/product/pdf/IF/IF12097"/>
    <hyperlink ref="V1047155" r:id="rId2912"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1047155" r:id="rId2913" display="https://appropriations.house.gov/sites/democrats.appropriations.house.gov/files/Summary%20Continuing%20Appropriations%20and%20Ukraine%20Supplemental%20Appropriations%20Act%202023.pdf"/>
    <hyperlink ref="X1047155" r:id="rId2914" display="https://appropriations.house.gov/sites/democrats.appropriations.house.gov/files/Ukraine%20Supplemental%20Summary%20FY23.pdf"/>
    <hyperlink ref="Y1047155" r:id="rId2915" display="https://crsreports.congress.gov/product/pdf/IF/IF12098"/>
    <hyperlink ref="V1047156" r:id="rId2916"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1047156" r:id="rId2917" display="https://appropriations.house.gov/sites/democrats.appropriations.house.gov/files/Summary%20Continuing%20Appropriations%20and%20Ukraine%20Supplemental%20Appropriations%20Act%202023.pdf"/>
    <hyperlink ref="X1047156" r:id="rId2918" display="https://appropriations.house.gov/sites/democrats.appropriations.house.gov/files/Ukraine%20Supplemental%20Summary%20FY23.pdf"/>
    <hyperlink ref="Y1047156" r:id="rId2919" display="https://crsreports.congress.gov/product/pdf/IF/IF12099"/>
    <hyperlink ref="V1047157" r:id="rId2920"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1047157" r:id="rId2921" display="https://appropriations.house.gov/sites/democrats.appropriations.house.gov/files/Summary%20Continuing%20Appropriations%20and%20Ukraine%20Supplemental%20Appropriations%20Act%202023.pdf"/>
    <hyperlink ref="X1047157" r:id="rId2922" display="https://appropriations.house.gov/sites/democrats.appropriations.house.gov/files/Ukraine%20Supplemental%20Summary%20FY23.pdf"/>
    <hyperlink ref="Y1047157" r:id="rId2923" display="https://crsreports.congress.gov/product/pdf/IF/IF12100"/>
    <hyperlink ref="V1047158" r:id="rId2924"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1047158" r:id="rId2925" display="https://appropriations.house.gov/sites/democrats.appropriations.house.gov/files/Summary%20Continuing%20Appropriations%20and%20Ukraine%20Supplemental%20Appropriations%20Act%202023.pdf"/>
    <hyperlink ref="X1047158" r:id="rId2926" display="https://appropriations.house.gov/sites/democrats.appropriations.house.gov/files/Ukraine%20Supplemental%20Summary%20FY23.pdf"/>
    <hyperlink ref="Y1047158" r:id="rId2927" display="https://crsreports.congress.gov/product/pdf/IF/IF12101"/>
    <hyperlink ref="V1047159" r:id="rId2928"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1047159" r:id="rId2929" display="https://appropriations.house.gov/sites/democrats.appropriations.house.gov/files/Summary%20Continuing%20Appropriations%20and%20Ukraine%20Supplemental%20Appropriations%20Act%202023.pdf"/>
    <hyperlink ref="X1047159" r:id="rId2930" display="https://appropriations.house.gov/sites/democrats.appropriations.house.gov/files/Ukraine%20Supplemental%20Summary%20FY23.pdf"/>
    <hyperlink ref="Y1047159" r:id="rId2931" display="https://crsreports.congress.gov/product/pdf/IF/IF12102"/>
    <hyperlink ref="V1047160" r:id="rId2932"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1047160" r:id="rId2933" display="https://appropriations.house.gov/sites/democrats.appropriations.house.gov/files/Summary%20Continuing%20Appropriations%20and%20Ukraine%20Supplemental%20Appropriations%20Act%202023.pdf"/>
    <hyperlink ref="X1047160" r:id="rId2934" display="https://appropriations.house.gov/sites/democrats.appropriations.house.gov/files/Ukraine%20Supplemental%20Summary%20FY23.pdf"/>
    <hyperlink ref="Y1047160" r:id="rId2935" display="https://crsreports.congress.gov/product/pdf/IF/IF12103"/>
    <hyperlink ref="V1047161" r:id="rId2936"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1047161" r:id="rId2937" display="https://appropriations.house.gov/sites/democrats.appropriations.house.gov/files/Summary%20Continuing%20Appropriations%20and%20Ukraine%20Supplemental%20Appropriations%20Act%202023.pdf"/>
    <hyperlink ref="X1047161" r:id="rId2938" display="https://appropriations.house.gov/sites/democrats.appropriations.house.gov/files/Ukraine%20Supplemental%20Summary%20FY23.pdf"/>
    <hyperlink ref="Y1047161" r:id="rId2939" display="https://crsreports.congress.gov/product/pdf/IF/IF12104"/>
    <hyperlink ref="V1047162" r:id="rId2940"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1047162" r:id="rId2941" display="https://appropriations.house.gov/sites/democrats.appropriations.house.gov/files/Summary%20Continuing%20Appropriations%20and%20Ukraine%20Supplemental%20Appropriations%20Act%202023.pdf"/>
    <hyperlink ref="X1047162" r:id="rId2942" display="https://appropriations.house.gov/sites/democrats.appropriations.house.gov/files/Ukraine%20Supplemental%20Summary%20FY23.pdf"/>
    <hyperlink ref="Y1047162" r:id="rId2943" display="https://crsreports.congress.gov/product/pdf/IF/IF12105"/>
    <hyperlink ref="V1047163" r:id="rId2944"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1047163" r:id="rId2945" display="https://appropriations.house.gov/sites/democrats.appropriations.house.gov/files/Summary%20Continuing%20Appropriations%20and%20Ukraine%20Supplemental%20Appropriations%20Act%202023.pdf"/>
    <hyperlink ref="X1047163" r:id="rId2946" display="https://appropriations.house.gov/sites/democrats.appropriations.house.gov/files/Ukraine%20Supplemental%20Summary%20FY23.pdf"/>
    <hyperlink ref="Y1047163" r:id="rId2947" display="https://crsreports.congress.gov/product/pdf/IF/IF12106"/>
    <hyperlink ref="V1047164" r:id="rId2948" display="https://appropriations.house.gov/sites/democrats.appropriations.house.gov/files/Summary%20Continuing%20Appropriations%20and%20Ukraine%20Supplemental%20Appropriations%20Act%202023.pdf"/>
    <hyperlink ref="W1047164" r:id="rId2949" display="https://appropriations.house.gov/sites/democrats.appropriations.house.gov/files/Ukraine%20Supplemental%20Summary%20FY23.pdf"/>
    <hyperlink ref="X1047164" r:id="rId2950" display="https://crsreports.congress.gov/product/pdf/IF/IF12040"/>
    <hyperlink ref="V1047165" r:id="rId2951" display="https://www.defense.gov/News/Releases/Release/Article/3261263/more-than-3-billion-in-additional-security-assistance-for-ukraine/"/>
    <hyperlink ref="W1047165" r:id="rId2952" display="https://appropriations.house.gov/sites/democrats.appropriations.house.gov/files/Summary%20Continuing%20Appropriations%20and%20Ukraine%20Supplemental%20Appropriations%20Act%202023.pdf"/>
    <hyperlink ref="X1047165" r:id="rId2953" display="https://appropriations.house.gov/sites/democrats.appropriations.house.gov/files/Ukraine%20Supplemental%20Summary%20FY23.pdf"/>
    <hyperlink ref="Y1047165" r:id="rId2954" display="https://crsreports.congress.gov/product/pdf/IF/IF12040"/>
    <hyperlink ref="V1047166" r:id="rId2955" display="https://www.defense.gov/News/Releases/Release/Article/3261263/more-than-3-billion-in-additional-security-assistance-for-ukraine/"/>
    <hyperlink ref="W1047166" r:id="rId2956" display="https://appropriations.house.gov/sites/democrats.appropriations.house.gov/files/Summary%20Continuing%20Appropriations%20and%20Ukraine%20Supplemental%20Appropriations%20Act%202023.pdf"/>
    <hyperlink ref="X1047166" r:id="rId2957" display="https://appropriations.house.gov/sites/democrats.appropriations.house.gov/files/Ukraine%20Supplemental%20Summary%20FY23.pdf"/>
    <hyperlink ref="Y1047166" r:id="rId2958" display="https://crsreports.congress.gov/product/pdf/IF/IF12041"/>
    <hyperlink ref="V1047167" r:id="rId2959" display="https://www.defense.gov/News/Releases/Release/Article/3261263/more-than-3-billion-in-additional-security-assistance-for-ukraine/"/>
    <hyperlink ref="W1047167" r:id="rId2960" display="https://appropriations.house.gov/sites/democrats.appropriations.house.gov/files/Summary%20Continuing%20Appropriations%20and%20Ukraine%20Supplemental%20Appropriations%20Act%202023.pdf"/>
    <hyperlink ref="X1047167" r:id="rId2961" display="https://appropriations.house.gov/sites/democrats.appropriations.house.gov/files/Ukraine%20Supplemental%20Summary%20FY23.pdf"/>
    <hyperlink ref="Y1047167" r:id="rId2962" display="https://crsreports.congress.gov/product/pdf/IF/IF12042"/>
    <hyperlink ref="V1047168" r:id="rId2963" display="https://www.defense.gov/News/Releases/Release/Article/3261263/more-than-3-billion-in-additional-security-assistance-for-ukraine/"/>
    <hyperlink ref="W1047168" r:id="rId2964" display="https://appropriations.house.gov/sites/democrats.appropriations.house.gov/files/Summary%20Continuing%20Appropriations%20and%20Ukraine%20Supplemental%20Appropriations%20Act%202023.pdf"/>
    <hyperlink ref="X1047168" r:id="rId2965" display="https://appropriations.house.gov/sites/democrats.appropriations.house.gov/files/Ukraine%20Supplemental%20Summary%20FY23.pdf"/>
    <hyperlink ref="Y1047168" r:id="rId2966" display="https://crsreports.congress.gov/product/pdf/IF/IF12043"/>
    <hyperlink ref="V1047169" r:id="rId2967" display="https://www.defense.gov/News/Releases/Release/Article/3261263/more-than-3-billion-in-additional-security-assistance-for-ukraine/"/>
    <hyperlink ref="W1047169" r:id="rId2968" display="https://appropriations.house.gov/sites/democrats.appropriations.house.gov/files/Summary%20Continuing%20Appropriations%20and%20Ukraine%20Supplemental%20Appropriations%20Act%202023.pdf"/>
    <hyperlink ref="X1047169" r:id="rId2969" display="https://appropriations.house.gov/sites/democrats.appropriations.house.gov/files/Ukraine%20Supplemental%20Summary%20FY23.pdf"/>
    <hyperlink ref="Y1047169" r:id="rId2970" display="https://crsreports.congress.gov/product/pdf/IF/IF12044"/>
    <hyperlink ref="V1047170" r:id="rId2971" display="https://www.defense.gov/News/Releases/Release/Article/3261263/more-than-3-billion-in-additional-security-assistance-for-ukraine/"/>
    <hyperlink ref="W1047170" r:id="rId2972" display="https://appropriations.house.gov/sites/democrats.appropriations.house.gov/files/Summary%20Continuing%20Appropriations%20and%20Ukraine%20Supplemental%20Appropriations%20Act%202023.pdf"/>
    <hyperlink ref="X1047170" r:id="rId2973" display="https://appropriations.house.gov/sites/democrats.appropriations.house.gov/files/Ukraine%20Supplemental%20Summary%20FY23.pdf"/>
    <hyperlink ref="Y1047170" r:id="rId2974" display="https://crsreports.congress.gov/product/pdf/IF/IF12045"/>
    <hyperlink ref="V1047171" r:id="rId2975" display="https://www.defense.gov/News/Releases/Release/Article/3261263/more-than-3-billion-in-additional-security-assistance-for-ukraine/"/>
    <hyperlink ref="W1047171" r:id="rId2976" display="https://appropriations.house.gov/sites/democrats.appropriations.house.gov/files/Summary%20Continuing%20Appropriations%20and%20Ukraine%20Supplemental%20Appropriations%20Act%202023.pdf"/>
    <hyperlink ref="X1047171" r:id="rId2977" display="https://appropriations.house.gov/sites/democrats.appropriations.house.gov/files/Ukraine%20Supplemental%20Summary%20FY23.pdf"/>
    <hyperlink ref="Y1047171" r:id="rId2978" display="https://crsreports.congress.gov/product/pdf/IF/IF12046"/>
    <hyperlink ref="V1047172" r:id="rId2979" display="https://www.defense.gov/News/Releases/Release/Article/3261263/more-than-3-billion-in-additional-security-assistance-for-ukraine/"/>
    <hyperlink ref="W1047172" r:id="rId2980" display="https://appropriations.house.gov/sites/democrats.appropriations.house.gov/files/Summary%20Continuing%20Appropriations%20and%20Ukraine%20Supplemental%20Appropriations%20Act%202023.pdf"/>
    <hyperlink ref="X1047172" r:id="rId2981" display="https://appropriations.house.gov/sites/democrats.appropriations.house.gov/files/Ukraine%20Supplemental%20Summary%20FY23.pdf"/>
    <hyperlink ref="Y1047172" r:id="rId2982" display="https://crsreports.congress.gov/product/pdf/IF/IF12047"/>
    <hyperlink ref="AE1047172" r:id="rId2983" display="https://defence-blog.com/paladin-self-propelled-howitzers-arrive-in-ukraine/"/>
    <hyperlink ref="V1047173" r:id="rId2984" display="https://www.defense.gov/News/Releases/Release/Article/3261263/more-than-3-billion-in-additional-security-assistance-for-ukraine/"/>
    <hyperlink ref="W1047173" r:id="rId2985" display="https://appropriations.house.gov/sites/democrats.appropriations.house.gov/files/Summary%20Continuing%20Appropriations%20and%20Ukraine%20Supplemental%20Appropriations%20Act%202023.pdf"/>
    <hyperlink ref="X1047173" r:id="rId2986" display="https://appropriations.house.gov/sites/democrats.appropriations.house.gov/files/Ukraine%20Supplemental%20Summary%20FY23.pdf"/>
    <hyperlink ref="Y1047173" r:id="rId2987" display="https://crsreports.congress.gov/product/pdf/IF/IF12048"/>
    <hyperlink ref="V1047174" r:id="rId2988" display="https://www.defense.gov/News/Releases/Release/Article/3261263/more-than-3-billion-in-additional-security-assistance-for-ukraine/"/>
    <hyperlink ref="W1047174" r:id="rId2989" display="https://appropriations.house.gov/sites/democrats.appropriations.house.gov/files/Summary%20Continuing%20Appropriations%20and%20Ukraine%20Supplemental%20Appropriations%20Act%202023.pdf"/>
    <hyperlink ref="X1047174" r:id="rId2990" display="https://appropriations.house.gov/sites/democrats.appropriations.house.gov/files/Ukraine%20Supplemental%20Summary%20FY23.pdf"/>
    <hyperlink ref="Y1047174" r:id="rId2991" display="https://crsreports.congress.gov/product/pdf/IF/IF12049"/>
    <hyperlink ref="V1047175" r:id="rId2992" display="https://www.defense.gov/News/Releases/Release/Article/3261263/more-than-3-billion-in-additional-security-assistance-for-ukraine/"/>
    <hyperlink ref="W1047175" r:id="rId2993" display="https://appropriations.house.gov/sites/democrats.appropriations.house.gov/files/Summary%20Continuing%20Appropriations%20and%20Ukraine%20Supplemental%20Appropriations%20Act%202023.pdf"/>
    <hyperlink ref="X1047175" r:id="rId2994" display="https://appropriations.house.gov/sites/democrats.appropriations.house.gov/files/Ukraine%20Supplemental%20Summary%20FY23.pdf"/>
    <hyperlink ref="Y1047175" r:id="rId2995" display="https://crsreports.congress.gov/product/pdf/IF/IF12050"/>
    <hyperlink ref="V1047176" r:id="rId2996" display="https://www.defense.gov/News/Releases/Release/Article/3261263/more-than-3-billion-in-additional-security-assistance-for-ukraine/"/>
    <hyperlink ref="W1047176" r:id="rId2997" display="https://appropriations.house.gov/sites/democrats.appropriations.house.gov/files/Summary%20Continuing%20Appropriations%20and%20Ukraine%20Supplemental%20Appropriations%20Act%202023.pdf"/>
    <hyperlink ref="X1047176" r:id="rId2998" display="https://appropriations.house.gov/sites/democrats.appropriations.house.gov/files/Ukraine%20Supplemental%20Summary%20FY23.pdf"/>
    <hyperlink ref="Y1047176" r:id="rId2999" display="https://crsreports.congress.gov/product/pdf/IF/IF12051"/>
    <hyperlink ref="V1047177" r:id="rId3000" display="https://www.defense.gov/News/Releases/Release/Article/3261263/more-than-3-billion-in-additional-security-assistance-for-ukraine/"/>
    <hyperlink ref="W1047177" r:id="rId3001" display="https://appropriations.house.gov/sites/democrats.appropriations.house.gov/files/Summary%20Continuing%20Appropriations%20and%20Ukraine%20Supplemental%20Appropriations%20Act%202023.pdf"/>
    <hyperlink ref="X1047177" r:id="rId3002" display="https://appropriations.house.gov/sites/democrats.appropriations.house.gov/files/Ukraine%20Supplemental%20Summary%20FY23.pdf"/>
    <hyperlink ref="Y1047177" r:id="rId3003" display="https://crsreports.congress.gov/product/pdf/IF/IF12052"/>
    <hyperlink ref="V1047178" r:id="rId3004" display="https://www.defense.gov/News/Releases/Release/Article/3261263/more-than-3-billion-in-additional-security-assistance-for-ukraine/"/>
    <hyperlink ref="W1047178" r:id="rId3005" display="https://appropriations.house.gov/sites/democrats.appropriations.house.gov/files/Summary%20Continuing%20Appropriations%20and%20Ukraine%20Supplemental%20Appropriations%20Act%202023.pdf"/>
    <hyperlink ref="X1047178" r:id="rId3006" display="https://appropriations.house.gov/sites/democrats.appropriations.house.gov/files/Ukraine%20Supplemental%20Summary%20FY23.pdf"/>
    <hyperlink ref="Y1047178" r:id="rId3007" display="https://crsreports.congress.gov/product/pdf/IF/IF12053"/>
    <hyperlink ref="V1047179" r:id="rId3008" display="https://www.defense.gov/News/Releases/Release/Article/3261263/more-than-3-billion-in-additional-security-assistance-for-ukraine/"/>
    <hyperlink ref="W1047179" r:id="rId3009" display="https://appropriations.house.gov/sites/democrats.appropriations.house.gov/files/Summary%20Continuing%20Appropriations%20and%20Ukraine%20Supplemental%20Appropriations%20Act%202023.pdf"/>
    <hyperlink ref="X1047179" r:id="rId3010" display="https://appropriations.house.gov/sites/democrats.appropriations.house.gov/files/Ukraine%20Supplemental%20Summary%20FY23.pdf"/>
    <hyperlink ref="Y1047179" r:id="rId3011" display="https://crsreports.congress.gov/product/pdf/IF/IF12054"/>
    <hyperlink ref="V1047180" r:id="rId3012" display="https://www.defense.gov/News/Releases/Release/Article/3261263/more-than-3-billion-in-additional-security-assistance-for-ukraine/"/>
    <hyperlink ref="W1047180" r:id="rId3013" display="https://appropriations.house.gov/sites/democrats.appropriations.house.gov/files/Summary%20Continuing%20Appropriations%20and%20Ukraine%20Supplemental%20Appropriations%20Act%202023.pdf"/>
    <hyperlink ref="X1047180" r:id="rId3014" display="https://appropriations.house.gov/sites/democrats.appropriations.house.gov/files/Ukraine%20Supplemental%20Summary%20FY23.pdf"/>
    <hyperlink ref="Y1047180" r:id="rId3015" display="https://crsreports.congress.gov/product/pdf/IF/IF12055"/>
    <hyperlink ref="V1047181" r:id="rId3016" display="https://www.defense.gov/News/Releases/Release/Article/3261263/more-than-3-billion-in-additional-security-assistance-for-ukraine/"/>
    <hyperlink ref="W1047181" r:id="rId3017" display="https://appropriations.house.gov/sites/democrats.appropriations.house.gov/files/Summary%20Continuing%20Appropriations%20and%20Ukraine%20Supplemental%20Appropriations%20Act%202023.pdf"/>
    <hyperlink ref="X1047181" r:id="rId3018" display="https://appropriations.house.gov/sites/democrats.appropriations.house.gov/files/Ukraine%20Supplemental%20Summary%20FY23.pdf"/>
    <hyperlink ref="Y1047181" r:id="rId3019" display="https://crsreports.congress.gov/product/pdf/IF/IF12056"/>
    <hyperlink ref="V1047182" r:id="rId3020" display="https://www.defense.gov/News/Releases/Release/Article/3261263/more-than-3-billion-in-additional-security-assistance-for-ukraine/"/>
    <hyperlink ref="W1047182" r:id="rId3021" display="https://appropriations.house.gov/sites/democrats.appropriations.house.gov/files/Summary%20Continuing%20Appropriations%20and%20Ukraine%20Supplemental%20Appropriations%20Act%202023.pdf"/>
    <hyperlink ref="X1047182" r:id="rId3022" display="https://appropriations.house.gov/sites/democrats.appropriations.house.gov/files/Ukraine%20Supplemental%20Summary%20FY23.pdf"/>
    <hyperlink ref="Y1047182" r:id="rId3023" display="https://crsreports.congress.gov/product/pdf/IF/IF12057"/>
    <hyperlink ref="V1047183" r:id="rId3024" display="https://www.defense.gov/News/Releases/Release/Article/3261263/more-than-3-billion-in-additional-security-assistance-for-ukraine/"/>
    <hyperlink ref="W1047183" r:id="rId3025" display="https://appropriations.house.gov/sites/democrats.appropriations.house.gov/files/Summary%20Continuing%20Appropriations%20and%20Ukraine%20Supplemental%20Appropriations%20Act%202023.pdf"/>
    <hyperlink ref="X1047183" r:id="rId3026" display="https://appropriations.house.gov/sites/democrats.appropriations.house.gov/files/Ukraine%20Supplemental%20Summary%20FY23.pdf"/>
    <hyperlink ref="Y1047183" r:id="rId3027" display="https://crsreports.congress.gov/product/pdf/IF/IF12058"/>
    <hyperlink ref="V1047184" r:id="rId3028" display="https://www.defense.gov/News/Releases/Release/Article/3261263/more-than-3-billion-in-additional-security-assistance-for-ukraine/"/>
    <hyperlink ref="W1047184" r:id="rId3029" display="https://appropriations.house.gov/sites/democrats.appropriations.house.gov/files/Summary%20Continuing%20Appropriations%20and%20Ukraine%20Supplemental%20Appropriations%20Act%202023.pdf"/>
    <hyperlink ref="X1047184" r:id="rId3030" display="https://appropriations.house.gov/sites/democrats.appropriations.house.gov/files/Ukraine%20Supplemental%20Summary%20FY23.pdf"/>
    <hyperlink ref="Y1047184" r:id="rId3031" display="https://crsreports.congress.gov/product/pdf/IF/IF12059"/>
    <hyperlink ref="V1047185" r:id="rId3032" display="https://www.defense.gov/News/Releases/Release/Article/3261263/more-than-3-billion-in-additional-security-assistance-for-ukraine/"/>
    <hyperlink ref="W1047185" r:id="rId3033" display="https://appropriations.house.gov/sites/democrats.appropriations.house.gov/files/Summary%20Continuing%20Appropriations%20and%20Ukraine%20Supplemental%20Appropriations%20Act%202023.pdf"/>
    <hyperlink ref="X1047185" r:id="rId3034" display="https://appropriations.house.gov/sites/democrats.appropriations.house.gov/files/Ukraine%20Supplemental%20Summary%20FY23.pdf"/>
    <hyperlink ref="Y1047185" r:id="rId3035" display="https://crsreports.congress.gov/product/pdf/IF/IF12060"/>
    <hyperlink ref="V1047186" r:id="rId3036" display="https://www.defense.gov/News/Releases/Release/Article/3261263/more-than-3-billion-in-additional-security-assistance-for-ukraine/"/>
    <hyperlink ref="W1047186" r:id="rId3037" display="https://appropriations.house.gov/sites/democrats.appropriations.house.gov/files/Summary%20Continuing%20Appropriations%20and%20Ukraine%20Supplemental%20Appropriations%20Act%202023.pdf"/>
    <hyperlink ref="X1047186" r:id="rId3038" display="https://appropriations.house.gov/sites/democrats.appropriations.house.gov/files/Ukraine%20Supplemental%20Summary%20FY23.pdf"/>
    <hyperlink ref="Y1047186" r:id="rId3039" display="https://crsreports.congress.gov/product/pdf/IF/IF12061"/>
    <hyperlink ref="V1047187" r:id="rId3040" display="https://www.defense.gov/News/Releases/Release/Article/3261263/more-than-3-billion-in-additional-security-assistance-for-ukraine/"/>
    <hyperlink ref="W1047187" r:id="rId3041" display="https://appropriations.house.gov/sites/democrats.appropriations.house.gov/files/Summary%20Continuing%20Appropriations%20and%20Ukraine%20Supplemental%20Appropriations%20Act%202023.pdf"/>
    <hyperlink ref="X1047187" r:id="rId3042" display="https://appropriations.house.gov/sites/democrats.appropriations.house.gov/files/Ukraine%20Supplemental%20Summary%20FY23.pdf"/>
    <hyperlink ref="Y1047187" r:id="rId3043" display="https://crsreports.congress.gov/product/pdf/IF/IF12062"/>
    <hyperlink ref="V1047188" r:id="rId3044" display="https://www.defense.gov/News/Releases/Release/Article/3261263/more-than-3-billion-in-additional-security-assistance-for-ukraine/"/>
    <hyperlink ref="W1047188" r:id="rId3045" display="https://appropriations.house.gov/sites/democrats.appropriations.house.gov/files/Summary%20Continuing%20Appropriations%20and%20Ukraine%20Supplemental%20Appropriations%20Act%202023.pdf"/>
    <hyperlink ref="X1047188" r:id="rId3046" display="https://appropriations.house.gov/sites/democrats.appropriations.house.gov/files/Ukraine%20Supplemental%20Summary%20FY23.pdf"/>
    <hyperlink ref="Y1047188" r:id="rId3047" display="https://crsreports.congress.gov/product/pdf/IF/IF12062"/>
    <hyperlink ref="V1047189" r:id="rId3048" display="https://www.defense.gov/News/Releases/Release/Article/3272866/biden-administration-announces-additional-security-assistance-for-ukraine/"/>
    <hyperlink ref="W1047189" r:id="rId3049" display="https://crsreports.congress.gov/product/pdf/IF/IF12040"/>
    <hyperlink ref="V1047190" r:id="rId3050" display="https://www.defense.gov/News/Releases/Release/Article/3272866/biden-administration-announces-additional-security-assistance-for-ukraine/"/>
    <hyperlink ref="W1047190" r:id="rId3051" display="https://crsreports.congress.gov/product/pdf/IF/IF12040"/>
    <hyperlink ref="AE1047190" r:id="rId3052" display="https://abcnews.go.com/International/us-avenger-important-boost-ukrainian-air-defense-top/story?id=99405568"/>
    <hyperlink ref="V1047191" r:id="rId3053" display="https://www.defense.gov/News/Releases/Release/Article/3272866/biden-administration-announces-additional-security-assistance-for-ukraine/"/>
    <hyperlink ref="W1047191" r:id="rId3054" display="https://crsreports.congress.gov/product/pdf/IF/IF12040"/>
    <hyperlink ref="V1047192" r:id="rId3055" display="https://www.defense.gov/News/Releases/Release/Article/3272866/biden-administration-announces-additional-security-assistance-for-ukraine/"/>
    <hyperlink ref="W1047192" r:id="rId3056" display="https://crsreports.congress.gov/product/pdf/IF/IF12040"/>
    <hyperlink ref="V1047193" r:id="rId3057" display="https://www.defense.gov/News/Releases/Release/Article/3272866/biden-administration-announces-additional-security-assistance-for-ukraine/"/>
    <hyperlink ref="W1047193" r:id="rId3058" display="https://crsreports.congress.gov/product/pdf/IF/IF12040"/>
    <hyperlink ref="V1047194" r:id="rId3059" display="https://www.defense.gov/News/Releases/Release/Article/3272866/biden-administration-announces-additional-security-assistance-for-ukraine/"/>
    <hyperlink ref="W1047194" r:id="rId3060" display="https://crsreports.congress.gov/product/pdf/IF/IF12040"/>
    <hyperlink ref="AE1047194" r:id="rId3061" display="https://www.forbes.com/sites/davidaxe/2023/04/08/ukraines-stryker-fighting-vehicles-could-be-in-big-trouble-when-they-collide-with-russian-defenses/"/>
    <hyperlink ref="V1047195" r:id="rId3062" display="https://www.defense.gov/News/Releases/Release/Article/3272866/biden-administration-announces-additional-security-assistance-for-ukraine/"/>
    <hyperlink ref="W1047195" r:id="rId3063" display="https://crsreports.congress.gov/product/pdf/IF/IF12040"/>
    <hyperlink ref="V1047196" r:id="rId3064" display="https://www.defense.gov/News/Releases/Release/Article/3272866/biden-administration-announces-additional-security-assistance-for-ukraine/"/>
    <hyperlink ref="W1047196" r:id="rId3065" display="https://crsreports.congress.gov/product/pdf/IF/IF12040"/>
    <hyperlink ref="V1047197" r:id="rId3066" display="https://www.defense.gov/News/Releases/Release/Article/3272866/biden-administration-announces-additional-security-assistance-for-ukraine/"/>
    <hyperlink ref="W1047197" r:id="rId3067" display="https://crsreports.congress.gov/product/pdf/IF/IF12040"/>
    <hyperlink ref="V1047198" r:id="rId3068" display="https://www.defense.gov/News/Releases/Release/Article/3272866/biden-administration-announces-additional-security-assistance-for-ukraine/"/>
    <hyperlink ref="W1047198" r:id="rId3069" display="https://crsreports.congress.gov/product/pdf/IF/IF12040"/>
    <hyperlink ref="V1047199" r:id="rId3070" display="https://www.defense.gov/News/Releases/Release/Article/3272866/biden-administration-announces-additional-security-assistance-for-ukraine/"/>
    <hyperlink ref="W1047199" r:id="rId3071" display="https://crsreports.congress.gov/product/pdf/IF/IF12040"/>
    <hyperlink ref="V1047200" r:id="rId3072" display="https://www.defense.gov/News/Releases/Release/Article/3272866/biden-administration-announces-additional-security-assistance-for-ukraine/"/>
    <hyperlink ref="W1047200" r:id="rId3073" display="https://crsreports.congress.gov/product/pdf/IF/IF12040"/>
    <hyperlink ref="V1047201" r:id="rId3074" display="https://www.defense.gov/News/Releases/Release/Article/3272866/biden-administration-announces-additional-security-assistance-for-ukraine/"/>
    <hyperlink ref="W1047201" r:id="rId3075" display="https://crsreports.congress.gov/product/pdf/IF/IF12040"/>
    <hyperlink ref="V1047202" r:id="rId3076" display="https://www.defense.gov/News/Releases/Release/Article/3272866/biden-administration-announces-additional-security-assistance-for-ukraine/"/>
    <hyperlink ref="W1047202" r:id="rId3077" display="https://crsreports.congress.gov/product/pdf/IF/IF12040"/>
    <hyperlink ref="V1047203" r:id="rId3078" display="https://www.defense.gov/News/Releases/Release/Article/3272866/biden-administration-announces-additional-security-assistance-for-ukraine/"/>
    <hyperlink ref="W1047203" r:id="rId3079" display="https://crsreports.congress.gov/product/pdf/IF/IF12040"/>
    <hyperlink ref="V1047204" r:id="rId3080" display="https://www.defense.gov/News/Releases/Release/Article/3272866/biden-administration-announces-additional-security-assistance-for-ukraine/"/>
    <hyperlink ref="W1047204" r:id="rId3081" display="https://crsreports.congress.gov/product/pdf/IF/IF12040"/>
    <hyperlink ref="V1047205" r:id="rId3082" display="https://www.defense.gov/News/Releases/Release/Article/3272866/biden-administration-announces-additional-security-assistance-for-ukraine/"/>
    <hyperlink ref="W1047205" r:id="rId3083" display="https://crsreports.congress.gov/product/pdf/IF/IF12040"/>
    <hyperlink ref="V1047206" r:id="rId3084" display="https://www.defense.gov/News/Releases/Release/Article/3272866/biden-administration-announces-additional-security-assistance-for-ukraine/"/>
    <hyperlink ref="W1047206" r:id="rId3085" display="https://crsreports.congress.gov/product/pdf/IF/IF12040"/>
    <hyperlink ref="V1047207" r:id="rId3086" display="https://www.defense.gov/News/Releases/Release/Article/3272866/biden-administration-announces-additional-security-assistance-for-ukraine/"/>
    <hyperlink ref="W1047207" r:id="rId3087" display="https://crsreports.congress.gov/product/pdf/IF/IF12040"/>
    <hyperlink ref="V1047208" r:id="rId3088" display="https://www.defense.gov/News/Releases/Release/Article/3272866/biden-administration-announces-additional-security-assistance-for-ukraine/"/>
    <hyperlink ref="W1047208" r:id="rId3089" display="https://crsreports.congress.gov/product/pdf/IF/IF12040"/>
    <hyperlink ref="V1047209" r:id="rId3090" display="https://www.defense.gov/News/Releases/Release/Article/3272866/biden-administration-announces-additional-security-assistance-for-ukraine/"/>
    <hyperlink ref="W1047209" r:id="rId3091" display="https://crsreports.congress.gov/product/pdf/IF/IF12040"/>
    <hyperlink ref="V1047210" r:id="rId3092" display="https://www.defense.gov/News/Releases/Release/Article/3272866/biden-administration-announces-additional-security-assistance-for-ukraine/"/>
    <hyperlink ref="W1047210" r:id="rId3093" display="https://crsreports.congress.gov/product/pdf/IF/IF12040"/>
    <hyperlink ref="V1047211" r:id="rId3094" display="https://www.defense.gov/News/Releases/Release/Article/3272866/biden-administration-announces-additional-security-assistance-for-ukraine/"/>
    <hyperlink ref="W1047211" r:id="rId3095" display="https://crsreports.congress.gov/product/pdf/IF/IF12040"/>
    <hyperlink ref="V1047212" r:id="rId3096" display="https://www.defense.gov/News/Releases/Release/Article/3272866/biden-administration-announces-additional-security-assistance-for-ukraine/"/>
    <hyperlink ref="W1047212" r:id="rId3097" display="https://crsreports.congress.gov/product/pdf/IF/IF12040"/>
    <hyperlink ref="V1047213" r:id="rId3098" display="https://www.defense.gov/News/Releases/Release/Article/3287992/biden-administration-announces-additional-security-assistance-for-ukraine/"/>
    <hyperlink ref="W1047213" r:id="rId3099" display="https://crsreports.congress.gov/product/pdf/IF/IF12040"/>
    <hyperlink ref="V1047214" r:id="rId3100" display="https://www.defense.gov/News/Releases/Release/Article/3287992/biden-administration-announces-additional-security-assistance-for-ukraine/"/>
    <hyperlink ref="W1047214" r:id="rId3101" display="https://crsreports.congress.gov/product/pdf/IF/IF12040"/>
    <hyperlink ref="V1047215" r:id="rId3102" display="https://www.defense.gov/News/Releases/Release/Article/3287992/biden-administration-announces-additional-security-assistance-for-ukraine/"/>
    <hyperlink ref="W1047215" r:id="rId3103" display="https://crsreports.congress.gov/product/pdf/IF/IF12040"/>
    <hyperlink ref="V1047216" r:id="rId3104" display="https://www.defense.gov/News/Releases/Release/Article/3287992/biden-administration-announces-additional-security-assistance-for-ukraine/"/>
    <hyperlink ref="W1047216" r:id="rId3105" display="https://crsreports.congress.gov/product/pdf/IF/IF12040"/>
    <hyperlink ref="V1047217" r:id="rId3106" display="https://www.defense.gov/News/Releases/Release/Article/3287992/biden-administration-announces-additional-security-assistance-for-ukraine/"/>
    <hyperlink ref="W1047217" r:id="rId3107" display="https://crsreports.congress.gov/product/pdf/IF/IF12040"/>
    <hyperlink ref="V1047218" r:id="rId3108" display="https://www.defense.gov/News/Releases/Release/Article/3287992/biden-administration-announces-additional-security-assistance-for-ukraine/"/>
    <hyperlink ref="W1047218" r:id="rId3109" display="https://crsreports.congress.gov/product/pdf/IF/IF12040"/>
    <hyperlink ref="V1047219" r:id="rId3110" display="https://www.defense.gov/News/Releases/Release/Article/3287992/biden-administration-announces-additional-security-assistance-for-ukraine/"/>
    <hyperlink ref="W1047219" r:id="rId3111" display="https://crsreports.congress.gov/product/pdf/IF/IF12040"/>
    <hyperlink ref="V1047220" r:id="rId3112" display="https://www.defense.gov/News/Releases/Release/Article/3287992/biden-administration-announces-additional-security-assistance-for-ukraine/"/>
    <hyperlink ref="W1047220" r:id="rId3113" display="https://crsreports.congress.gov/product/pdf/IF/IF12040"/>
    <hyperlink ref="V1047221" r:id="rId3114" display="https://www.defense.gov/News/Releases/Release/Article/3287992/biden-administration-announces-additional-security-assistance-for-ukraine/"/>
    <hyperlink ref="W1047221" r:id="rId3115" display="https://crsreports.congress.gov/product/pdf/IF/IF12040"/>
    <hyperlink ref="V1047222" r:id="rId3116" display="https://www.defense.gov/News/Releases/Release/Article/3287992/biden-administration-announces-additional-security-assistance-for-ukraine/"/>
    <hyperlink ref="W1047222" r:id="rId3117" display="https://crsreports.congress.gov/product/pdf/IF/IF12040"/>
    <hyperlink ref="V1047223" r:id="rId3118" display="https://www.defense.gov/News/Releases/Release/Article/3287992/biden-administration-announces-additional-security-assistance-for-ukraine/"/>
    <hyperlink ref="W1047223" r:id="rId3119" display="https://crsreports.congress.gov/product/pdf/IF/IF12040"/>
    <hyperlink ref="V1047224" r:id="rId3120" display="https://www.defense.gov/News/Releases/Release/Article/3287992/biden-administration-announces-additional-security-assistance-for-ukraine/"/>
    <hyperlink ref="W1047224" r:id="rId3121" display="https://crsreports.congress.gov/product/pdf/IF/IF12040"/>
    <hyperlink ref="V1047225" r:id="rId3122" display="https://www.defense.gov/News/Releases/Release/Article/3287992/biden-administration-announces-additional-security-assistance-for-ukraine/"/>
    <hyperlink ref="W1047225" r:id="rId3123" display="https://crsreports.congress.gov/product/pdf/IF/IF12040"/>
    <hyperlink ref="V1047226" r:id="rId3124" display="https://www.defense.gov/News/Releases/Release/Article/3302787/biden-administration-announces-additional-security-assistance-for-ukraine/"/>
    <hyperlink ref="W1047226" r:id="rId3125" display="https://crsreports.congress.gov/product/pdf/IF/IF12040"/>
    <hyperlink ref="V1047227" r:id="rId3126" display="https://www.defense.gov/News/Releases/Release/Article/3302787/biden-administration-announces-additional-security-assistance-for-ukraine/"/>
    <hyperlink ref="W1047227" r:id="rId3127" display="https://crsreports.congress.gov/product/pdf/IF/IF12040"/>
    <hyperlink ref="V1047228" r:id="rId3128" display="https://www.defense.gov/News/Releases/Release/Article/3302787/biden-administration-announces-additional-security-assistance-for-ukraine/"/>
    <hyperlink ref="W1047228" r:id="rId3129" display="https://crsreports.congress.gov/product/pdf/IF/IF12040"/>
    <hyperlink ref="V1047229" r:id="rId3130" display="https://www.defense.gov/News/Releases/Release/Article/3302787/biden-administration-announces-additional-security-assistance-for-ukraine/"/>
    <hyperlink ref="W1047229" r:id="rId3131" display="https://crsreports.congress.gov/product/pdf/IF/IF12040"/>
    <hyperlink ref="V1047230" r:id="rId3132" display="https://www.defense.gov/News/Releases/Release/Article/3302787/biden-administration-announces-additional-security-assistance-for-ukraine/"/>
    <hyperlink ref="W1047230" r:id="rId3133" display="https://crsreports.congress.gov/product/pdf/IF/IF12040"/>
    <hyperlink ref="V1047231" r:id="rId3134" display="https://www.defense.gov/News/Releases/Release/Article/3302787/biden-administration-announces-additional-security-assistance-for-ukraine/"/>
    <hyperlink ref="W1047231" r:id="rId3135" display="https://crsreports.congress.gov/product/pdf/IF/IF12040"/>
    <hyperlink ref="V1047232" r:id="rId3136" display="https://www.defense.gov/News/Releases/Release/Article/3302787/biden-administration-announces-additional-security-assistance-for-ukraine/"/>
    <hyperlink ref="W1047232" r:id="rId3137" display="https://crsreports.congress.gov/product/pdf/IF/IF12040"/>
    <hyperlink ref="V1047233" r:id="rId3138" display="https://www.defense.gov/News/Releases/Release/Article/3302787/biden-administration-announces-additional-security-assistance-for-ukraine/"/>
    <hyperlink ref="W1047233" r:id="rId3139" display="https://crsreports.congress.gov/product/pdf/IF/IF12040"/>
    <hyperlink ref="V1047234" r:id="rId3140" display="https://www.defense.gov/News/Releases/Release/Article/3302787/biden-administration-announces-additional-security-assistance-for-ukraine/"/>
    <hyperlink ref="W1047234" r:id="rId3141" display="https://crsreports.congress.gov/product/pdf/IF/IF12040"/>
    <hyperlink ref="V1047235" r:id="rId3142" display="https://www.defense.gov/News/Releases/Release/Article/3302787/biden-administration-announces-additional-security-assistance-for-ukraine/"/>
    <hyperlink ref="W1047235" r:id="rId3143" display="https://crsreports.congress.gov/product/pdf/IF/IF12040"/>
    <hyperlink ref="V1047236" r:id="rId3144" display="https://www.defense.gov/News/Releases/Release/Article/3302787/biden-administration-announces-additional-security-assistance-for-ukraine/"/>
    <hyperlink ref="W1047236" r:id="rId3145" display="https://crsreports.congress.gov/product/pdf/IF/IF12040"/>
    <hyperlink ref="V1047237" r:id="rId3146" display="https://www.defense.gov/News/Releases/Release/Article/3302787/biden-administration-announces-additional-security-assistance-for-ukraine/"/>
    <hyperlink ref="W1047237" r:id="rId3147" display="https://crsreports.congress.gov/product/pdf/IF/IF12040"/>
    <hyperlink ref="V1047238" r:id="rId3148" display="https://www.defense.gov/News/Releases/Release/Article/3302787/biden-administration-announces-additional-security-assistance-for-ukraine/"/>
    <hyperlink ref="W1047238" r:id="rId3149" display="https://crsreports.congress.gov/product/pdf/IF/IF12040"/>
    <hyperlink ref="V1047239" r:id="rId3150" display="https://www.defense.gov/News/Releases/Release/Article/3302787/biden-administration-announces-additional-security-assistance-for-ukraine/"/>
    <hyperlink ref="W1047239" r:id="rId3151" display="https://crsreports.congress.gov/product/pdf/IF/IF12040"/>
    <hyperlink ref="V1047240" r:id="rId3152" display="https://www.defense.gov/News/Releases/Release/Article/3302787/biden-administration-announces-additional-security-assistance-for-ukraine/"/>
    <hyperlink ref="W1047240" r:id="rId3153" display="https://crsreports.congress.gov/product/pdf/IF/IF12040"/>
    <hyperlink ref="V1047241" r:id="rId3154" display="https://www.defense.gov/News/News-Stories/Article/Article/3318508/us-sends-ukraine-400-million-in-military-equipment/"/>
    <hyperlink ref="W1047241" r:id="rId3155" location=":~:text=All%20the%20FY2022%20USAI%20funds,%2475%20million%20in%20lethal%20assistance." display="https://www.state.gov/u-s-security-cooperation-with-ukraine/#:~:text=All%20the%20FY2022%20USAI%20funds,%2475%20million%20in%20lethal%20assistance."/>
    <hyperlink ref="V1047242" r:id="rId3156" display="https://www.defense.gov/News/News-Stories/Article/Article/3318508/us-sends-ukraine-400-million-in-military-equipment/"/>
    <hyperlink ref="W1047242" r:id="rId3157" location=":~:text=All%20the%20FY2022%20USAI%20funds,%2475%20million%20in%20lethal%20assistance." display="https://www.state.gov/u-s-security-cooperation-with-ukraine/#:~:text=All%20the%20FY2022%20USAI%20funds,%2475%20million%20in%20lethal%20assistance."/>
    <hyperlink ref="V1047243" r:id="rId3158" display="https://www.defense.gov/News/News-Stories/Article/Article/3318508/us-sends-ukraine-400-million-in-military-equipment/"/>
    <hyperlink ref="W1047243" r:id="rId3159" location=":~:text=All%20the%20FY2022%20USAI%20funds,%2475%20million%20in%20lethal%20assistance." display="https://www.state.gov/u-s-security-cooperation-with-ukraine/#:~:text=All%20the%20FY2022%20USAI%20funds,%2475%20million%20in%20lethal%20assistance."/>
    <hyperlink ref="V1047244" r:id="rId3160" display="https://www.defense.gov/News/News-Stories/Article/Article/3318508/us-sends-ukraine-400-million-in-military-equipment/"/>
    <hyperlink ref="W1047244" r:id="rId3161" location=":~:text=All%20the%20FY2022%20USAI%20funds,%2475%20million%20in%20lethal%20assistance." display="https://www.state.gov/u-s-security-cooperation-with-ukraine/#:~:text=All%20the%20FY2022%20USAI%20funds,%2475%20million%20in%20lethal%20assistance."/>
    <hyperlink ref="V1047245" r:id="rId3162" display="https://www.defense.gov/News/News-Stories/Article/Article/3318508/us-sends-ukraine-400-million-in-military-equipment/"/>
    <hyperlink ref="W1047245" r:id="rId3163" location=":~:text=All%20the%20FY2022%20USAI%20funds,%2475%20million%20in%20lethal%20assistance." display="https://www.state.gov/u-s-security-cooperation-with-ukraine/#:~:text=All%20the%20FY2022%20USAI%20funds,%2475%20million%20in%20lethal%20assistance."/>
    <hyperlink ref="V1047246" r:id="rId3164" display="https://www.defense.gov/News/News-Stories/Article/Article/3318508/us-sends-ukraine-400-million-in-military-equipment/"/>
    <hyperlink ref="W1047246" r:id="rId3165" location=":~:text=All%20the%20FY2022%20USAI%20funds,%2475%20million%20in%20lethal%20assistance." display="https://www.state.gov/u-s-security-cooperation-with-ukraine/#:~:text=All%20the%20FY2022%20USAI%20funds,%2475%20million%20in%20lethal%20assistance."/>
    <hyperlink ref="V1047247" r:id="rId3166" display="https://www.defense.gov/News/News-Stories/Article/Article/3318508/us-sends-ukraine-400-million-in-military-equipment/"/>
    <hyperlink ref="W1047247" r:id="rId3167" location=":~:text=All%20the%20FY2022%20USAI%20funds,%2475%20million%20in%20lethal%20assistance." display="https://www.state.gov/u-s-security-cooperation-with-ukraine/#:~:text=All%20the%20FY2022%20USAI%20funds,%2475%20million%20in%20lethal%20assistance."/>
    <hyperlink ref="V1047248" r:id="rId3168" display="https://www.defense.gov/News/News-Stories/Article/Article/3318508/us-sends-ukraine-400-million-in-military-equipment/"/>
    <hyperlink ref="W1047248" r:id="rId3169" location=":~:text=All%20the%20FY2022%20USAI%20funds,%2475%20million%20in%20lethal%20assistance." display="https://www.state.gov/u-s-security-cooperation-with-ukraine/#:~:text=All%20the%20FY2022%20USAI%20funds,%2475%20million%20in%20lethal%20assistance."/>
    <hyperlink ref="V1047249" r:id="rId3170" display="https://www.defense.gov/News/Releases/Release/Article/3334472/dod-announces-additional-security-assistance-for-ukraine/"/>
    <hyperlink ref="W1047249" r:id="rId3171" location=":~:text=All%20the%20FY2022%20USAI%20funds,%2475%20million%20in%20lethal%20assistance." display="https://www.state.gov/u-s-security-cooperation-with-ukraine/#:~:text=All%20the%20FY2022%20USAI%20funds,%2475%20million%20in%20lethal%20assistance."/>
    <hyperlink ref="V1047250" r:id="rId3172" display="https://www.defense.gov/News/Releases/Release/Article/3334472/dod-announces-additional-security-assistance-for-ukraine/"/>
    <hyperlink ref="W1047250" r:id="rId3173" location=":~:text=All%20the%20FY2022%20USAI%20funds,%2475%20million%20in%20lethal%20assistance." display="https://www.state.gov/u-s-security-cooperation-with-ukraine/#:~:text=All%20the%20FY2022%20USAI%20funds,%2475%20million%20in%20lethal%20assistance."/>
    <hyperlink ref="V1047251" r:id="rId3174" display="https://www.defense.gov/News/Releases/Release/Article/3334472/dod-announces-additional-security-assistance-for-ukraine/"/>
    <hyperlink ref="W1047251" r:id="rId3175" location=":~:text=All%20the%20FY2022%20USAI%20funds,%2475%20million%20in%20lethal%20assistance." display="https://www.state.gov/u-s-security-cooperation-with-ukraine/#:~:text=All%20the%20FY2022%20USAI%20funds,%2475%20million%20in%20lethal%20assistance."/>
    <hyperlink ref="V1047252" r:id="rId3176" display="https://www.defense.gov/News/Releases/Release/Article/3334472/dod-announces-additional-security-assistance-for-ukraine/"/>
    <hyperlink ref="W1047252" r:id="rId3177" location=":~:text=All%20the%20FY2022%20USAI%20funds,%2475%20million%20in%20lethal%20assistance." display="https://www.state.gov/u-s-security-cooperation-with-ukraine/#:~:text=All%20the%20FY2022%20USAI%20funds,%2475%20million%20in%20lethal%20assistance."/>
    <hyperlink ref="V1047253" r:id="rId3178" display="https://www.defense.gov/News/Releases/Release/Article/3334472/dod-announces-additional-security-assistance-for-ukraine/"/>
    <hyperlink ref="W1047253" r:id="rId3179" location=":~:text=All%20the%20FY2022%20USAI%20funds,%2475%20million%20in%20lethal%20assistance." display="https://www.state.gov/u-s-security-cooperation-with-ukraine/#:~:text=All%20the%20FY2022%20USAI%20funds,%2475%20million%20in%20lethal%20assistance."/>
    <hyperlink ref="V1047254" r:id="rId3180" display="https://www.defense.gov/News/Releases/Release/Article/3334472/dod-announces-additional-security-assistance-for-ukraine/"/>
    <hyperlink ref="W1047254" r:id="rId3181" location=":~:text=All%20the%20FY2022%20USAI%20funds,%2475%20million%20in%20lethal%20assistance." display="https://www.state.gov/u-s-security-cooperation-with-ukraine/#:~:text=All%20the%20FY2022%20USAI%20funds,%2475%20million%20in%20lethal%20assistance."/>
    <hyperlink ref="V1047255" r:id="rId3182" display="https://www.defense.gov/News/Releases/Release/Article/3334472/dod-announces-additional-security-assistance-for-ukraine/"/>
    <hyperlink ref="W1047255" r:id="rId3183" location=":~:text=All%20the%20FY2022%20USAI%20funds,%2475%20million%20in%20lethal%20assistance." display="https://www.state.gov/u-s-security-cooperation-with-ukraine/#:~:text=All%20the%20FY2022%20USAI%20funds,%2475%20million%20in%20lethal%20assistance."/>
    <hyperlink ref="V1047256" r:id="rId3184" display="https://www.defense.gov/News/Releases/Release/Article/3334472/dod-announces-additional-security-assistance-for-ukraine/"/>
    <hyperlink ref="W1047256" r:id="rId3185" location=":~:text=All%20the%20FY2022%20USAI%20funds,%2475%20million%20in%20lethal%20assistance." display="https://www.state.gov/u-s-security-cooperation-with-ukraine/#:~:text=All%20the%20FY2022%20USAI%20funds,%2475%20million%20in%20lethal%20assistance."/>
    <hyperlink ref="V1047257" r:id="rId3186" display="https://www.defense.gov/News/Releases/Release/Article/3334472/dod-announces-additional-security-assistance-for-ukraine/"/>
    <hyperlink ref="W1047257" r:id="rId3187" location=":~:text=All%20the%20FY2022%20USAI%20funds,%2475%20million%20in%20lethal%20assistance." display="https://www.state.gov/u-s-security-cooperation-with-ukraine/#:~:text=All%20the%20FY2022%20USAI%20funds,%2475%20million%20in%20lethal%20assistance."/>
    <hyperlink ref="V1047258" r:id="rId3188" display="https://www.defense.gov/News/Releases/Release/Article/3334472/dod-announces-additional-security-assistance-for-ukraine/"/>
    <hyperlink ref="W1047258" r:id="rId3189" location=":~:text=All%20the%20FY2022%20USAI%20funds,%2475%20million%20in%20lethal%20assistance." display="https://www.state.gov/u-s-security-cooperation-with-ukraine/#:~:text=All%20the%20FY2022%20USAI%20funds,%2475%20million%20in%20lethal%20assistance."/>
    <hyperlink ref="V1047259" r:id="rId3190" display="https://www.defense.gov/News/Releases/Release/Article/3334472/dod-announces-additional-security-assistance-for-ukraine/"/>
    <hyperlink ref="W1047259" r:id="rId3191" location=":~:text=All%20the%20FY2022%20USAI%20funds,%2475%20million%20in%20lethal%20assistance." display="https://www.state.gov/u-s-security-cooperation-with-ukraine/#:~:text=All%20the%20FY2022%20USAI%20funds,%2475%20million%20in%20lethal%20assistance."/>
    <hyperlink ref="V1047260" r:id="rId3192" display="https://www.defense.gov/News/Releases/Release/Article/3334472/dod-announces-additional-security-assistance-for-ukraine/"/>
    <hyperlink ref="W1047260" r:id="rId3193" location=":~:text=All%20the%20FY2022%20USAI%20funds,%2475%20million%20in%20lethal%20assistance." display="https://www.state.gov/u-s-security-cooperation-with-ukraine/#:~:text=All%20the%20FY2022%20USAI%20funds,%2475%20million%20in%20lethal%20assistance."/>
    <hyperlink ref="V1047261" r:id="rId3194" display="https://www.defense.gov/News/Releases/Release/Article/3334472/dod-announces-additional-security-assistance-for-ukraine/"/>
    <hyperlink ref="W1047261" r:id="rId3195" location=":~:text=All%20the%20FY2022%20USAI%20funds,%2475%20million%20in%20lethal%20assistance." display="https://www.state.gov/u-s-security-cooperation-with-ukraine/#:~:text=All%20the%20FY2022%20USAI%20funds,%2475%20million%20in%20lethal%20assistance."/>
    <hyperlink ref="V1047262" r:id="rId3196" display="https://www.defense.gov/News/Releases/Release/Article/3334472/dod-announces-additional-security-assistance-for-ukraine/"/>
    <hyperlink ref="W1047262" r:id="rId3197" location=":~:text=All%20the%20FY2022%20USAI%20funds,%2475%20million%20in%20lethal%20assistance." display="https://www.state.gov/u-s-security-cooperation-with-ukraine/#:~:text=All%20the%20FY2022%20USAI%20funds,%2475%20million%20in%20lethal%20assistance."/>
    <hyperlink ref="V1047263" r:id="rId3198" display="https://www.defense.gov/News/Releases/Release/Article/3350958/biden-administration-announces-additional-security-assistance-for-ukraine/"/>
    <hyperlink ref="W1047263" r:id="rId3199" location=":~:text=All%20the%20FY2022%20USAI%20funds,%2475%20million%20in%20lethal%20assistance." display="https://www.state.gov/u-s-security-cooperation-with-ukraine/#:~:text=All%20the%20FY2022%20USAI%20funds,%2475%20million%20in%20lethal%20assistance."/>
    <hyperlink ref="V1047264" r:id="rId3200" display="https://www.defense.gov/News/Releases/Release/Article/3350958/biden-administration-announces-additional-security-assistance-for-ukraine/"/>
    <hyperlink ref="W1047264" r:id="rId3201" location=":~:text=All%20the%20FY2022%20USAI%20funds,%2475%20million%20in%20lethal%20assistance." display="https://www.state.gov/u-s-security-cooperation-with-ukraine/#:~:text=All%20the%20FY2022%20USAI%20funds,%2475%20million%20in%20lethal%20assistance."/>
    <hyperlink ref="V1047265" r:id="rId3202" display="https://www.defense.gov/News/Releases/Release/Article/3350958/biden-administration-announces-additional-security-assistance-for-ukraine/"/>
    <hyperlink ref="W1047265" r:id="rId3203" location=":~:text=All%20the%20FY2022%20USAI%20funds,%2475%20million%20in%20lethal%20assistance." display="https://www.state.gov/u-s-security-cooperation-with-ukraine/#:~:text=All%20the%20FY2022%20USAI%20funds,%2475%20million%20in%20lethal%20assistance."/>
    <hyperlink ref="V1047266" r:id="rId3204" display="https://www.defense.gov/News/Releases/Release/Article/3350958/biden-administration-announces-additional-security-assistance-for-ukraine/"/>
    <hyperlink ref="W1047266" r:id="rId3205" location=":~:text=All%20the%20FY2022%20USAI%20funds,%2475%20million%20in%20lethal%20assistance." display="https://www.state.gov/u-s-security-cooperation-with-ukraine/#:~:text=All%20the%20FY2022%20USAI%20funds,%2475%20million%20in%20lethal%20assistance."/>
    <hyperlink ref="V1047267" r:id="rId3206" display="https://www.defense.gov/News/Releases/Release/Article/3350958/biden-administration-announces-additional-security-assistance-for-ukraine/"/>
    <hyperlink ref="W1047267" r:id="rId3207" location=":~:text=All%20the%20FY2022%20USAI%20funds,%2475%20million%20in%20lethal%20assistance." display="https://www.state.gov/u-s-security-cooperation-with-ukraine/#:~:text=All%20the%20FY2022%20USAI%20funds,%2475%20million%20in%20lethal%20assistance."/>
    <hyperlink ref="V1047268" r:id="rId3208" display="https://www.defense.gov/News/Releases/Release/Article/3350958/biden-administration-announces-additional-security-assistance-for-ukraine/"/>
    <hyperlink ref="W1047268" r:id="rId3209" location=":~:text=All%20the%20FY2022%20USAI%20funds,%2475%20million%20in%20lethal%20assistance." display="https://www.state.gov/u-s-security-cooperation-with-ukraine/#:~:text=All%20the%20FY2022%20USAI%20funds,%2475%20million%20in%20lethal%20assistance."/>
    <hyperlink ref="V1047269" r:id="rId3210" display="https://www.defense.gov/News/Releases/Release/Article/3350958/biden-administration-announces-additional-security-assistance-for-ukraine/"/>
    <hyperlink ref="W1047269" r:id="rId3211" location=":~:text=All%20the%20FY2022%20USAI%20funds,%2475%20million%20in%20lethal%20assistance." display="https://www.state.gov/u-s-security-cooperation-with-ukraine/#:~:text=All%20the%20FY2022%20USAI%20funds,%2475%20million%20in%20lethal%20assistance."/>
    <hyperlink ref="V1047270" r:id="rId3212" display="https://www.defense.gov/News/Releases/Release/Article/3350958/biden-administration-announces-additional-security-assistance-for-ukraine/"/>
    <hyperlink ref="W1047270" r:id="rId3213" location=":~:text=All%20the%20FY2022%20USAI%20funds,%2475%20million%20in%20lethal%20assistance." display="https://www.state.gov/u-s-security-cooperation-with-ukraine/#:~:text=All%20the%20FY2022%20USAI%20funds,%2475%20million%20in%20lethal%20assistance."/>
    <hyperlink ref="V1047271" r:id="rId3214" display="https://www.defense.gov/News/Releases/Release/Article/3350958/biden-administration-announces-additional-security-assistance-for-ukraine/"/>
    <hyperlink ref="W1047271" r:id="rId3215" location=":~:text=All%20the%20FY2022%20USAI%20funds,%2475%20million%20in%20lethal%20assistance." display="https://www.state.gov/u-s-security-cooperation-with-ukraine/#:~:text=All%20the%20FY2022%20USAI%20funds,%2475%20million%20in%20lethal%20assistance."/>
    <hyperlink ref="V1047272" r:id="rId3216" display="https://www.defense.gov/News/Releases/Release/Article/3350958/biden-administration-announces-additional-security-assistance-for-ukraine/"/>
    <hyperlink ref="W1047272" r:id="rId3217" location=":~:text=All%20the%20FY2022%20USAI%20funds,%2475%20million%20in%20lethal%20assistance." display="https://www.state.gov/u-s-security-cooperation-with-ukraine/#:~:text=All%20the%20FY2022%20USAI%20funds,%2475%20million%20in%20lethal%20assistance."/>
    <hyperlink ref="V1047273" r:id="rId3218" display="https://www.defense.gov/News/Releases/Release/Article/3350958/biden-administration-announces-additional-security-assistance-for-ukraine/"/>
    <hyperlink ref="W1047273" r:id="rId3219" location=":~:text=All%20the%20FY2022%20USAI%20funds,%2475%20million%20in%20lethal%20assistance." display="https://www.state.gov/u-s-security-cooperation-with-ukraine/#:~:text=All%20the%20FY2022%20USAI%20funds,%2475%20million%20in%20lethal%20assistance."/>
    <hyperlink ref="V1047274" r:id="rId3220" display="https://www.defense.gov/News/Releases/Release/Article/3350958/biden-administration-announces-additional-security-assistance-for-ukraine/"/>
    <hyperlink ref="W1047274" r:id="rId3221" location=":~:text=All%20the%20FY2022%20USAI%20funds,%2475%20million%20in%20lethal%20assistance." display="https://www.state.gov/u-s-security-cooperation-with-ukraine/#:~:text=All%20the%20FY2022%20USAI%20funds,%2475%20million%20in%20lethal%20assistance."/>
    <hyperlink ref="V1047275" r:id="rId3222" display="https://www.defense.gov/News/Releases/Release/Article/3350958/biden-administration-announces-additional-security-assistance-for-ukraine/"/>
    <hyperlink ref="W1047275" r:id="rId3223" location=":~:text=All%20the%20FY2022%20USAI%20funds,%2475%20million%20in%20lethal%20assistance." display="https://www.state.gov/u-s-security-cooperation-with-ukraine/#:~:text=All%20the%20FY2022%20USAI%20funds,%2475%20million%20in%20lethal%20assistance."/>
    <hyperlink ref="V1047276" r:id="rId3224" display="https://www.defense.gov/News/Releases/Release/Article/3350958/biden-administration-announces-additional-security-assistance-for-ukraine/"/>
    <hyperlink ref="W1047276" r:id="rId3225" location=":~:text=All%20the%20FY2022%20USAI%20funds,%2475%20million%20in%20lethal%20assistance." display="https://www.state.gov/u-s-security-cooperation-with-ukraine/#:~:text=All%20the%20FY2022%20USAI%20funds,%2475%20million%20in%20lethal%20assistance."/>
    <hyperlink ref="V1047277" r:id="rId3226" display="https://www.defense.gov/News/Releases/Release/Article/3350958/biden-administration-announces-additional-security-assistance-for-ukraine/"/>
    <hyperlink ref="W1047277" r:id="rId3227" location=":~:text=All%20the%20FY2022%20USAI%20funds,%2475%20million%20in%20lethal%20assistance." display="https://www.state.gov/u-s-security-cooperation-with-ukraine/#:~:text=All%20the%20FY2022%20USAI%20funds,%2475%20million%20in%20lethal%20assistance."/>
    <hyperlink ref="V1047278" r:id="rId3228" display="https://www.defense.gov/News/Releases/Release/Article/3350958/biden-administration-announces-additional-security-assistance-for-ukraine/"/>
    <hyperlink ref="W1047278" r:id="rId3229" location=":~:text=All%20the%20FY2022%20USAI%20funds,%2475%20million%20in%20lethal%20assistance." display="https://www.state.gov/u-s-security-cooperation-with-ukraine/#:~:text=All%20the%20FY2022%20USAI%20funds,%2475%20million%20in%20lethal%20assistance."/>
    <hyperlink ref="V1047279" r:id="rId3230" display="https://www.defense.gov/News/Releases/Release/Article/3367924/biden-administration-announces-additional-security-assistance-for-ukraine/"/>
    <hyperlink ref="W1047279" r:id="rId3231" location=":~:text=All%20the%20FY2022%20USAI%20funds,%2475%20million%20in%20lethal%20assistance." display="https://www.state.gov/u-s-security-cooperation-with-ukraine/#:~:text=All%20the%20FY2022%20USAI%20funds,%2475%20million%20in%20lethal%20assistance."/>
    <hyperlink ref="V1047280" r:id="rId3232" display="https://www.defense.gov/News/Releases/Release/Article/3367924/biden-administration-announces-additional-security-assistance-for-ukraine/"/>
    <hyperlink ref="W1047280" r:id="rId3233" location=":~:text=All%20the%20FY2022%20USAI%20funds,%2475%20million%20in%20lethal%20assistance." display="https://www.state.gov/u-s-security-cooperation-with-ukraine/#:~:text=All%20the%20FY2022%20USAI%20funds,%2475%20million%20in%20lethal%20assistance."/>
    <hyperlink ref="V1047281" r:id="rId3234" display="https://www.defense.gov/News/Releases/Release/Article/3367924/biden-administration-announces-additional-security-assistance-for-ukraine/"/>
    <hyperlink ref="W1047281" r:id="rId3235" location=":~:text=All%20the%20FY2022%20USAI%20funds,%2475%20million%20in%20lethal%20assistance." display="https://www.state.gov/u-s-security-cooperation-with-ukraine/#:~:text=All%20the%20FY2022%20USAI%20funds,%2475%20million%20in%20lethal%20assistance."/>
    <hyperlink ref="V1047282" r:id="rId3236" display="https://www.defense.gov/News/Releases/Release/Article/3367924/biden-administration-announces-additional-security-assistance-for-ukraine/"/>
    <hyperlink ref="W1047282" r:id="rId3237" location=":~:text=All%20the%20FY2022%20USAI%20funds,%2475%20million%20in%20lethal%20assistance." display="https://www.state.gov/u-s-security-cooperation-with-ukraine/#:~:text=All%20the%20FY2022%20USAI%20funds,%2475%20million%20in%20lethal%20assistance."/>
    <hyperlink ref="V1047283" r:id="rId3238" display="https://www.defense.gov/News/Releases/Release/Article/3367924/biden-administration-announces-additional-security-assistance-for-ukraine/"/>
    <hyperlink ref="W1047283" r:id="rId3239" location=":~:text=All%20the%20FY2022%20USAI%20funds,%2475%20million%20in%20lethal%20assistance." display="https://www.state.gov/u-s-security-cooperation-with-ukraine/#:~:text=All%20the%20FY2022%20USAI%20funds,%2475%20million%20in%20lethal%20assistance."/>
    <hyperlink ref="V1047284" r:id="rId3240" display="https://www.defense.gov/News/Releases/Release/Article/3367924/biden-administration-announces-additional-security-assistance-for-ukraine/"/>
    <hyperlink ref="W1047284" r:id="rId3241" location=":~:text=All%20the%20FY2022%20USAI%20funds,%2475%20million%20in%20lethal%20assistance." display="https://www.state.gov/u-s-security-cooperation-with-ukraine/#:~:text=All%20the%20FY2022%20USAI%20funds,%2475%20million%20in%20lethal%20assistance."/>
    <hyperlink ref="V1047285" r:id="rId3242" display="https://www.defense.gov/News/Releases/Release/Article/3367924/biden-administration-announces-additional-security-assistance-for-ukraine/"/>
    <hyperlink ref="W1047285" r:id="rId3243" location=":~:text=All%20the%20FY2022%20USAI%20funds,%2475%20million%20in%20lethal%20assistance." display="https://www.state.gov/u-s-security-cooperation-with-ukraine/#:~:text=All%20the%20FY2022%20USAI%20funds,%2475%20million%20in%20lethal%20assistance."/>
    <hyperlink ref="V1047286" r:id="rId3244" display="https://www.defense.gov/News/Releases/Release/Article/3367924/biden-administration-announces-additional-security-assistance-for-ukraine/"/>
    <hyperlink ref="W1047286" r:id="rId3245" location=":~:text=All%20the%20FY2022%20USAI%20funds,%2475%20million%20in%20lethal%20assistance." display="https://www.state.gov/u-s-security-cooperation-with-ukraine/#:~:text=All%20the%20FY2022%20USAI%20funds,%2475%20million%20in%20lethal%20assistance."/>
    <hyperlink ref="V1047287" r:id="rId3246" display="https://www.defense.gov/News/Releases/Release/Article/3367924/biden-administration-announces-additional-security-assistance-for-ukraine/"/>
    <hyperlink ref="W1047287" r:id="rId3247" location=":~:text=All%20the%20FY2022%20USAI%20funds,%2475%20million%20in%20lethal%20assistance." display="https://www.state.gov/u-s-security-cooperation-with-ukraine/#:~:text=All%20the%20FY2022%20USAI%20funds,%2475%20million%20in%20lethal%20assistance."/>
    <hyperlink ref="V1047288" r:id="rId3248" display="https://www.defense.gov/News/Releases/Release/Article/3367924/biden-administration-announces-additional-security-assistance-for-ukraine/"/>
    <hyperlink ref="W1047288" r:id="rId3249" location=":~:text=All%20the%20FY2022%20USAI%20funds,%2475%20million%20in%20lethal%20assistance." display="https://www.state.gov/u-s-security-cooperation-with-ukraine/#:~:text=All%20the%20FY2022%20USAI%20funds,%2475%20million%20in%20lethal%20assistance."/>
    <hyperlink ref="V1047289" r:id="rId3250" display="https://www.defense.gov/News/Releases/Release/Article/3383288/biden-administration-announces-additional-security-assistance-for-ukraine/"/>
    <hyperlink ref="W1047289" r:id="rId3251" location=":~:text=All%20the%20FY2022%20USAI%20funds,%2475%20million%20in%20lethal%20assistance." display="https://www.state.gov/u-s-security-cooperation-with-ukraine/#:~:text=All%20the%20FY2022%20USAI%20funds,%2475%20million%20in%20lethal%20assistance."/>
    <hyperlink ref="V1047290" r:id="rId3252" display="https://www.defense.gov/News/Releases/Release/Article/3383288/biden-administration-announces-additional-security-assistance-for-ukraine/"/>
    <hyperlink ref="W1047290" r:id="rId3253" location=":~:text=All%20the%20FY2022%20USAI%20funds,%2475%20million%20in%20lethal%20assistance." display="https://www.state.gov/u-s-security-cooperation-with-ukraine/#:~:text=All%20the%20FY2022%20USAI%20funds,%2475%20million%20in%20lethal%20assistance."/>
    <hyperlink ref="V1047291" r:id="rId3254" display="https://www.defense.gov/News/Releases/Release/Article/3383288/biden-administration-announces-additional-security-assistance-for-ukraine/"/>
    <hyperlink ref="W1047291" r:id="rId3255" location=":~:text=All%20the%20FY2022%20USAI%20funds,%2475%20million%20in%20lethal%20assistance." display="https://www.state.gov/u-s-security-cooperation-with-ukraine/#:~:text=All%20the%20FY2022%20USAI%20funds,%2475%20million%20in%20lethal%20assistance."/>
    <hyperlink ref="V1047292" r:id="rId3256" display="https://www.defense.gov/News/Releases/Release/Article/3383288/biden-administration-announces-additional-security-assistance-for-ukraine/"/>
    <hyperlink ref="W1047292" r:id="rId3257" location=":~:text=All%20the%20FY2022%20USAI%20funds,%2475%20million%20in%20lethal%20assistance." display="https://www.state.gov/u-s-security-cooperation-with-ukraine/#:~:text=All%20the%20FY2022%20USAI%20funds,%2475%20million%20in%20lethal%20assistance."/>
    <hyperlink ref="V1047293" r:id="rId3258" display="https://www.defense.gov/News/Releases/Release/Article/3383288/biden-administration-announces-additional-security-assistance-for-ukraine/"/>
    <hyperlink ref="W1047293" r:id="rId3259" location=":~:text=All%20the%20FY2022%20USAI%20funds,%2475%20million%20in%20lethal%20assistance." display="https://www.state.gov/u-s-security-cooperation-with-ukraine/#:~:text=All%20the%20FY2022%20USAI%20funds,%2475%20million%20in%20lethal%20assistance."/>
    <hyperlink ref="V1047294" r:id="rId3260" display="https://www.defense.gov/News/Releases/Release/Article/3383288/biden-administration-announces-additional-security-assistance-for-ukraine/"/>
    <hyperlink ref="W1047294" r:id="rId3261" location=":~:text=All%20the%20FY2022%20USAI%20funds,%2475%20million%20in%20lethal%20assistance." display="https://www.state.gov/u-s-security-cooperation-with-ukraine/#:~:text=All%20the%20FY2022%20USAI%20funds,%2475%20million%20in%20lethal%20assistance."/>
    <hyperlink ref="V1047295" r:id="rId3262" display="https://www.defense.gov/News/Releases/Release/Article/3383288/biden-administration-announces-additional-security-assistance-for-ukraine/"/>
    <hyperlink ref="W1047295" r:id="rId3263" location=":~:text=All%20the%20FY2022%20USAI%20funds,%2475%20million%20in%20lethal%20assistance." display="https://www.state.gov/u-s-security-cooperation-with-ukraine/#:~:text=All%20the%20FY2022%20USAI%20funds,%2475%20million%20in%20lethal%20assistance."/>
    <hyperlink ref="V1047296" r:id="rId3264" display="https://www.defense.gov/News/Releases/Release/Article/3383288/biden-administration-announces-additional-security-assistance-for-ukraine/"/>
    <hyperlink ref="W1047296" r:id="rId3265" location=":~:text=All%20the%20FY2022%20USAI%20funds,%2475%20million%20in%20lethal%20assistance." display="https://www.state.gov/u-s-security-cooperation-with-ukraine/#:~:text=All%20the%20FY2022%20USAI%20funds,%2475%20million%20in%20lethal%20assistance."/>
    <hyperlink ref="V1047297" r:id="rId3266" display="https://www.defense.gov/News/Releases/Release/Article/3383288/biden-administration-announces-additional-security-assistance-for-ukraine/"/>
    <hyperlink ref="W1047297" r:id="rId3267" location=":~:text=All%20the%20FY2022%20USAI%20funds,%2475%20million%20in%20lethal%20assistance." display="https://www.state.gov/u-s-security-cooperation-with-ukraine/#:~:text=All%20the%20FY2022%20USAI%20funds,%2475%20million%20in%20lethal%20assistance."/>
    <hyperlink ref="V1047298" r:id="rId3268" display="https://www.defense.gov/News/Releases/Release/Article/3383288/biden-administration-announces-additional-security-assistance-for-ukraine/"/>
    <hyperlink ref="W1047298" r:id="rId3269" location=":~:text=All%20the%20FY2022%20USAI%20funds,%2475%20million%20in%20lethal%20assistance." display="https://www.state.gov/u-s-security-cooperation-with-ukraine/#:~:text=All%20the%20FY2022%20USAI%20funds,%2475%20million%20in%20lethal%20assistance."/>
    <hyperlink ref="V1047299" r:id="rId3270" display="https://www.defense.gov/News/Releases/Release/Article/3383288/biden-administration-announces-additional-security-assistance-for-ukraine/"/>
    <hyperlink ref="W1047299" r:id="rId3271" location=":~:text=All%20the%20FY2022%20USAI%20funds,%2475%20million%20in%20lethal%20assistance." display="https://www.state.gov/u-s-security-cooperation-with-ukraine/#:~:text=All%20the%20FY2022%20USAI%20funds,%2475%20million%20in%20lethal%20assistance."/>
    <hyperlink ref="V1047300" r:id="rId3272" display="https://www.defense.gov/News/Releases/Release/Article/3383288/biden-administration-announces-additional-security-assistance-for-ukraine/"/>
    <hyperlink ref="W1047300" r:id="rId3273" location=":~:text=All%20the%20FY2022%20USAI%20funds,%2475%20million%20in%20lethal%20assistance." display="https://www.state.gov/u-s-security-cooperation-with-ukraine/#:~:text=All%20the%20FY2022%20USAI%20funds,%2475%20million%20in%20lethal%20assistance."/>
    <hyperlink ref="V1047301" r:id="rId3274" display="https://www.defense.gov/News/Releases/Release/Article/3383288/biden-administration-announces-additional-security-assistance-for-ukraine/"/>
    <hyperlink ref="W1047301" r:id="rId3275" location=":~:text=All%20the%20FY2022%20USAI%20funds,%2475%20million%20in%20lethal%20assistance." display="https://www.state.gov/u-s-security-cooperation-with-ukraine/#:~:text=All%20the%20FY2022%20USAI%20funds,%2475%20million%20in%20lethal%20assistance."/>
    <hyperlink ref="V1047302" r:id="rId3276" display="https://www.defense.gov/News/Releases/Release/Article/3383288/biden-administration-announces-additional-security-assistance-for-ukraine/"/>
    <hyperlink ref="W1047302" r:id="rId3277" location=":~:text=All%20the%20FY2022%20USAI%20funds,%2475%20million%20in%20lethal%20assistance." display="https://www.state.gov/u-s-security-cooperation-with-ukraine/#:~:text=All%20the%20FY2022%20USAI%20funds,%2475%20million%20in%20lethal%20assistance."/>
    <hyperlink ref="V1047303" r:id="rId3278" display="https://www.defense.gov/News/Releases/Release/Article/3383288/biden-administration-announces-additional-security-assistance-for-ukraine/"/>
    <hyperlink ref="W1047303" r:id="rId3279" location=":~:text=All%20the%20FY2022%20USAI%20funds,%2475%20million%20in%20lethal%20assistance." display="https://www.state.gov/u-s-security-cooperation-with-ukraine/#:~:text=All%20the%20FY2022%20USAI%20funds,%2475%20million%20in%20lethal%20assistance."/>
    <hyperlink ref="V1047304" r:id="rId3280" display="https://www.defense.gov/News/Releases/Release/Article/3402206/biden-administration-announces-additional-security-assistance-for-ukraine/"/>
    <hyperlink ref="W1047304" r:id="rId3281" location=":~:text=All%20the%20FY2022%20USAI%20funds,%2475%20million%20in%20lethal%20assistance." display="https://www.state.gov/u-s-security-cooperation-with-ukraine/#:~:text=All%20the%20FY2022%20USAI%20funds,%2475%20million%20in%20lethal%20assistance."/>
    <hyperlink ref="V1047305" r:id="rId3282" display="https://www.defense.gov/News/Releases/Release/Article/3402206/biden-administration-announces-additional-security-assistance-for-ukraine/"/>
    <hyperlink ref="W1047305" r:id="rId3283" location=":~:text=All%20the%20FY2022%20USAI%20funds,%2475%20million%20in%20lethal%20assistance." display="https://www.state.gov/u-s-security-cooperation-with-ukraine/#:~:text=All%20the%20FY2022%20USAI%20funds,%2475%20million%20in%20lethal%20assistance."/>
    <hyperlink ref="V1047306" r:id="rId3284" display="https://www.defense.gov/News/Releases/Release/Article/3402206/biden-administration-announces-additional-security-assistance-for-ukraine/"/>
    <hyperlink ref="W1047306" r:id="rId3285" location=":~:text=All%20the%20FY2022%20USAI%20funds,%2475%20million%20in%20lethal%20assistance." display="https://www.state.gov/u-s-security-cooperation-with-ukraine/#:~:text=All%20the%20FY2022%20USAI%20funds,%2475%20million%20in%20lethal%20assistance."/>
    <hyperlink ref="V1047307" r:id="rId3286" display="https://www.defense.gov/News/Releases/Release/Article/3402206/biden-administration-announces-additional-security-assistance-for-ukraine/"/>
    <hyperlink ref="W1047307" r:id="rId3287" location=":~:text=All%20the%20FY2022%20USAI%20funds,%2475%20million%20in%20lethal%20assistance." display="https://www.state.gov/u-s-security-cooperation-with-ukraine/#:~:text=All%20the%20FY2022%20USAI%20funds,%2475%20million%20in%20lethal%20assistance."/>
    <hyperlink ref="V1047308" r:id="rId3288" display="https://www.defense.gov/News/Releases/Release/Article/3402206/biden-administration-announces-additional-security-assistance-for-ukraine/"/>
    <hyperlink ref="W1047308" r:id="rId3289" location=":~:text=All%20the%20FY2022%20USAI%20funds,%2475%20million%20in%20lethal%20assistance." display="https://www.state.gov/u-s-security-cooperation-with-ukraine/#:~:text=All%20the%20FY2022%20USAI%20funds,%2475%20million%20in%20lethal%20assistance."/>
    <hyperlink ref="V1047309" r:id="rId3290" display="https://www.defense.gov/News/Releases/Release/Article/3402206/biden-administration-announces-additional-security-assistance-for-ukraine/"/>
    <hyperlink ref="W1047309" r:id="rId3291" location=":~:text=All%20the%20FY2022%20USAI%20funds,%2475%20million%20in%20lethal%20assistance." display="https://www.state.gov/u-s-security-cooperation-with-ukraine/#:~:text=All%20the%20FY2022%20USAI%20funds,%2475%20million%20in%20lethal%20assistance."/>
    <hyperlink ref="V1047310" r:id="rId3292" display="https://www.defense.gov/News/Releases/Release/Article/3402206/biden-administration-announces-additional-security-assistance-for-ukraine/"/>
    <hyperlink ref="W1047310" r:id="rId3293" location=":~:text=All%20the%20FY2022%20USAI%20funds,%2475%20million%20in%20lethal%20assistance." display="https://www.state.gov/u-s-security-cooperation-with-ukraine/#:~:text=All%20the%20FY2022%20USAI%20funds,%2475%20million%20in%20lethal%20assistance."/>
    <hyperlink ref="V1047311" r:id="rId3294" display="https://www.defense.gov/News/Releases/Release/Article/3402206/biden-administration-announces-additional-security-assistance-for-ukraine/"/>
    <hyperlink ref="W1047311" r:id="rId3295" location=":~:text=All%20the%20FY2022%20USAI%20funds,%2475%20million%20in%20lethal%20assistance." display="https://www.state.gov/u-s-security-cooperation-with-ukraine/#:~:text=All%20the%20FY2022%20USAI%20funds,%2475%20million%20in%20lethal%20assistance."/>
    <hyperlink ref="V1047312" r:id="rId3296" display="https://www.defense.gov/News/Releases/Release/Article/3402206/biden-administration-announces-additional-security-assistance-for-ukraine/"/>
    <hyperlink ref="W1047312" r:id="rId3297" location=":~:text=All%20the%20FY2022%20USAI%20funds,%2475%20million%20in%20lethal%20assistance." display="https://www.state.gov/u-s-security-cooperation-with-ukraine/#:~:text=All%20the%20FY2022%20USAI%20funds,%2475%20million%20in%20lethal%20assistance."/>
    <hyperlink ref="V1047313" r:id="rId3298" display="https://www.defense.gov/News/Releases/Release/Article/3402206/biden-administration-announces-additional-security-assistance-for-ukraine/"/>
    <hyperlink ref="W1047313" r:id="rId3299" location=":~:text=All%20the%20FY2022%20USAI%20funds,%2475%20million%20in%20lethal%20assistance." display="https://www.state.gov/u-s-security-cooperation-with-ukraine/#:~:text=All%20the%20FY2022%20USAI%20funds,%2475%20million%20in%20lethal%20assistance."/>
    <hyperlink ref="V1047314" r:id="rId3300" display="https://www.defense.gov/News/Releases/Release/Article/3402206/biden-administration-announces-additional-security-assistance-for-ukraine/"/>
    <hyperlink ref="W1047314" r:id="rId3301" location=":~:text=All%20the%20FY2022%20USAI%20funds,%2475%20million%20in%20lethal%20assistance." display="https://www.state.gov/u-s-security-cooperation-with-ukraine/#:~:text=All%20the%20FY2022%20USAI%20funds,%2475%20million%20in%20lethal%20assistance."/>
    <hyperlink ref="V1047315" r:id="rId3302" display="https://www.defense.gov/News/Releases/Release/Article/3402206/biden-administration-announces-additional-security-assistance-for-ukraine/"/>
    <hyperlink ref="W1047315" r:id="rId3303" location=":~:text=All%20the%20FY2022%20USAI%20funds,%2475%20million%20in%20lethal%20assistance." display="https://www.state.gov/u-s-security-cooperation-with-ukraine/#:~:text=All%20the%20FY2022%20USAI%20funds,%2475%20million%20in%20lethal%20assistance."/>
    <hyperlink ref="V1047316" r:id="rId3304" display="https://www.defense.gov/News/Releases/Release/Article/3402206/biden-administration-announces-additional-security-assistance-for-ukraine/"/>
    <hyperlink ref="W1047316" r:id="rId3305" location=":~:text=All%20the%20FY2022%20USAI%20funds,%2475%20million%20in%20lethal%20assistance." display="https://www.state.gov/u-s-security-cooperation-with-ukraine/#:~:text=All%20the%20FY2022%20USAI%20funds,%2475%20million%20in%20lethal%20assistance."/>
    <hyperlink ref="V1047317" r:id="rId3306" display="https://www.defense.gov/News/Releases/Release/Article/3411804/biden-administration-announces-additional-security-assistance-for-ukraine/"/>
    <hyperlink ref="W1047317" r:id="rId3307" location=":~:text=All%20the%20FY2022%20USAI%20funds,%2475%20million%20in%20lethal%20assistance." display="https://www.state.gov/u-s-security-cooperation-with-ukraine/#:~:text=All%20the%20FY2022%20USAI%20funds,%2475%20million%20in%20lethal%20assistance."/>
    <hyperlink ref="V1047318" r:id="rId3308" display="https://www.defense.gov/News/Releases/Release/Article/3411804/biden-administration-announces-additional-security-assistance-for-ukraine/"/>
    <hyperlink ref="W1047318" r:id="rId3309" location=":~:text=All%20the%20FY2022%20USAI%20funds,%2475%20million%20in%20lethal%20assistance." display="https://www.state.gov/u-s-security-cooperation-with-ukraine/#:~:text=All%20the%20FY2022%20USAI%20funds,%2475%20million%20in%20lethal%20assistance."/>
    <hyperlink ref="V1047319" r:id="rId3310" display="https://www.defense.gov/News/Releases/Release/Article/3411804/biden-administration-announces-additional-security-assistance-for-ukraine/"/>
    <hyperlink ref="W1047319" r:id="rId3311" location=":~:text=All%20the%20FY2022%20USAI%20funds,%2475%20million%20in%20lethal%20assistance." display="https://www.state.gov/u-s-security-cooperation-with-ukraine/#:~:text=All%20the%20FY2022%20USAI%20funds,%2475%20million%20in%20lethal%20assistance."/>
    <hyperlink ref="V1047320" r:id="rId3312" display="https://www.defense.gov/News/Releases/Release/Article/3411804/biden-administration-announces-additional-security-assistance-for-ukraine/"/>
    <hyperlink ref="W1047320" r:id="rId3313" location=":~:text=All%20the%20FY2022%20USAI%20funds,%2475%20million%20in%20lethal%20assistance." display="https://www.state.gov/u-s-security-cooperation-with-ukraine/#:~:text=All%20the%20FY2022%20USAI%20funds,%2475%20million%20in%20lethal%20assistance."/>
    <hyperlink ref="V1047321" r:id="rId3314" display="https://www.defense.gov/News/Releases/Release/Article/3411804/biden-administration-announces-additional-security-assistance-for-ukraine/"/>
    <hyperlink ref="W1047321" r:id="rId3315" location=":~:text=All%20the%20FY2022%20USAI%20funds,%2475%20million%20in%20lethal%20assistance." display="https://www.state.gov/u-s-security-cooperation-with-ukraine/#:~:text=All%20the%20FY2022%20USAI%20funds,%2475%20million%20in%20lethal%20assistance."/>
    <hyperlink ref="V1047322" r:id="rId3316" display="https://www.defense.gov/News/Releases/Release/Article/3411804/biden-administration-announces-additional-security-assistance-for-ukraine/"/>
    <hyperlink ref="W1047322" r:id="rId3317" location=":~:text=All%20the%20FY2022%20USAI%20funds,%2475%20million%20in%20lethal%20assistance." display="https://www.state.gov/u-s-security-cooperation-with-ukraine/#:~:text=All%20the%20FY2022%20USAI%20funds,%2475%20million%20in%20lethal%20assistance."/>
    <hyperlink ref="V1047323" r:id="rId3318" display="https://www.defense.gov/News/Releases/Release/Article/3411804/biden-administration-announces-additional-security-assistance-for-ukraine/"/>
    <hyperlink ref="W1047323" r:id="rId3319" location=":~:text=All%20the%20FY2022%20USAI%20funds,%2475%20million%20in%20lethal%20assistance." display="https://www.state.gov/u-s-security-cooperation-with-ukraine/#:~:text=All%20the%20FY2022%20USAI%20funds,%2475%20million%20in%20lethal%20assistance."/>
    <hyperlink ref="V1047324" r:id="rId3320" display="https://www.defense.gov/News/Releases/Release/Article/3411804/biden-administration-announces-additional-security-assistance-for-ukraine/"/>
    <hyperlink ref="W1047324" r:id="rId3321" location=":~:text=All%20the%20FY2022%20USAI%20funds,%2475%20million%20in%20lethal%20assistance." display="https://www.state.gov/u-s-security-cooperation-with-ukraine/#:~:text=All%20the%20FY2022%20USAI%20funds,%2475%20million%20in%20lethal%20assistance."/>
    <hyperlink ref="V1047325" r:id="rId3322" display="https://www.defense.gov/News/Releases/Release/Article/3411804/biden-administration-announces-additional-security-assistance-for-ukraine/"/>
    <hyperlink ref="W1047325" r:id="rId3323" location=":~:text=All%20the%20FY2022%20USAI%20funds,%2475%20million%20in%20lethal%20assistance." display="https://www.state.gov/u-s-security-cooperation-with-ukraine/#:~:text=All%20the%20FY2022%20USAI%20funds,%2475%20million%20in%20lethal%20assistance."/>
    <hyperlink ref="V1047326" r:id="rId3324" display="https://www.defense.gov/News/Releases/Release/Article/3411804/biden-administration-announces-additional-security-assistance-for-ukraine/"/>
    <hyperlink ref="W1047326" r:id="rId3325" location=":~:text=All%20the%20FY2022%20USAI%20funds,%2475%20million%20in%20lethal%20assistance." display="https://www.state.gov/u-s-security-cooperation-with-ukraine/#:~:text=All%20the%20FY2022%20USAI%20funds,%2475%20million%20in%20lethal%20assistance."/>
    <hyperlink ref="V1047327" r:id="rId3326" display="https://www.defense.gov/News/Releases/Release/Article/3411804/biden-administration-announces-additional-security-assistance-for-ukraine/"/>
    <hyperlink ref="W1047327" r:id="rId3327" location=":~:text=All%20the%20FY2022%20USAI%20funds,%2475%20million%20in%20lethal%20assistance." display="https://www.state.gov/u-s-security-cooperation-with-ukraine/#:~:text=All%20the%20FY2022%20USAI%20funds,%2475%20million%20in%20lethal%20assistance."/>
    <hyperlink ref="V1047328" r:id="rId3328" display="https://www.defense.gov/News/Releases/Release/Article/3411804/biden-administration-announces-additional-security-assistance-for-ukraine/"/>
    <hyperlink ref="W1047328" r:id="rId3329" location=":~:text=All%20the%20FY2022%20USAI%20funds,%2475%20million%20in%20lethal%20assistance." display="https://www.state.gov/u-s-security-cooperation-with-ukraine/#:~:text=All%20the%20FY2022%20USAI%20funds,%2475%20million%20in%20lethal%20assistance."/>
    <hyperlink ref="V1047329" r:id="rId3330" display="https://www.defense.gov/News/Releases/Release/Article/3411804/biden-administration-announces-additional-security-assistance-for-ukraine/"/>
    <hyperlink ref="W1047329" r:id="rId3331" location=":~:text=All%20the%20FY2022%20USAI%20funds,%2475%20million%20in%20lethal%20assistance." display="https://www.state.gov/u-s-security-cooperation-with-ukraine/#:~:text=All%20the%20FY2022%20USAI%20funds,%2475%20million%20in%20lethal%20assistance."/>
    <hyperlink ref="V1047330" r:id="rId3332" display="https://www.defense.gov/News/Releases/Release/Article/3411804/biden-administration-announces-additional-security-assistance-for-ukraine/"/>
    <hyperlink ref="W1047330" r:id="rId3333" location=":~:text=All%20the%20FY2022%20USAI%20funds,%2475%20million%20in%20lethal%20assistance." display="https://www.state.gov/u-s-security-cooperation-with-ukraine/#:~:text=All%20the%20FY2022%20USAI%20funds,%2475%20million%20in%20lethal%20assistance."/>
    <hyperlink ref="V1047331" r:id="rId3334" display="https://www.defense.gov/News/News-Stories/Article/Article/3427152/dod-announces-new-round-of-aid-for-ukraine/"/>
    <hyperlink ref="W1047331" r:id="rId3335" display="https://www.state.gov/u-s-security-cooperation-with-ukraine/"/>
    <hyperlink ref="X1047331" r:id="rId3336" display="https://ua.usembassy.gov/additional-u-s-security-assistance-for-ukraine-4/"/>
    <hyperlink ref="V1047332" r:id="rId3337" display="https://www.defense.gov/News/News-Stories/Article/Article/3427152/dod-announces-new-round-of-aid-for-ukraine/"/>
    <hyperlink ref="W1047332" r:id="rId3338" display="https://www.state.gov/u-s-security-cooperation-with-ukraine/"/>
    <hyperlink ref="X1047332" r:id="rId3339" display="https://ua.usembassy.gov/additional-u-s-security-assistance-for-ukraine-4/"/>
    <hyperlink ref="V1047333" r:id="rId3340" display="https://www.defense.gov/News/News-Stories/Article/Article/3427152/dod-announces-new-round-of-aid-for-ukraine/"/>
    <hyperlink ref="W1047333" r:id="rId3341" display="https://www.state.gov/u-s-security-cooperation-with-ukraine/"/>
    <hyperlink ref="X1047333" r:id="rId3342" display="https://ua.usembassy.gov/additional-u-s-security-assistance-for-ukraine-4/"/>
    <hyperlink ref="V1047334" r:id="rId3343" display="https://www.defense.gov/News/News-Stories/Article/Article/3427152/dod-announces-new-round-of-aid-for-ukraine/"/>
    <hyperlink ref="W1047334" r:id="rId3344" display="https://www.state.gov/u-s-security-cooperation-with-ukraine/"/>
    <hyperlink ref="X1047334" r:id="rId3345" display="https://ua.usembassy.gov/additional-u-s-security-assistance-for-ukraine-4/"/>
    <hyperlink ref="V1047335" r:id="rId3346" location=":~:text=The%20Biden%20administration%20has%20committed,for%20Ukraine%20since%20August%202021" display="https://www.defense.gov/News/News-Stories/Article/Article/3441398/pentagon-announces-500m-in-security-assistance-for-ukraine/#:~:text=The%20Biden%20administration%20has%20committed,for%20Ukraine%20since%20August%202021."/>
    <hyperlink ref="W1047335" r:id="rId3347" display="https://www.state.gov/u-s-security-cooperation-with-ukraine/"/>
    <hyperlink ref="X1047335" r:id="rId3348" display="https://ua.usembassy.gov/additional-u-s-security-assistance-for-ukraine-5/"/>
    <hyperlink ref="V1047336" r:id="rId3349" location=":~:text=The%20Biden%20administration%20has%20committed,for%20Ukraine%20since%20August%202021" display="https://www.defense.gov/News/News-Stories/Article/Article/3441398/pentagon-announces-500m-in-security-assistance-for-ukraine/#:~:text=The%20Biden%20administration%20has%20committed,for%20Ukraine%20since%20August%202021."/>
    <hyperlink ref="W1047336" r:id="rId3350" display="https://www.state.gov/u-s-security-cooperation-with-ukraine/"/>
    <hyperlink ref="X1047336" r:id="rId3351" display="https://ua.usembassy.gov/additional-u-s-security-assistance-for-ukraine-5/"/>
    <hyperlink ref="V1047337" r:id="rId3352" location=":~:text=The%20Biden%20administration%20has%20committed,for%20Ukraine%20since%20August%202021" display="https://www.defense.gov/News/News-Stories/Article/Article/3441398/pentagon-announces-500m-in-security-assistance-for-ukraine/#:~:text=The%20Biden%20administration%20has%20committed,for%20Ukraine%20since%20August%202021."/>
    <hyperlink ref="W1047337" r:id="rId3353" display="https://www.state.gov/u-s-security-cooperation-with-ukraine/"/>
    <hyperlink ref="X1047337" r:id="rId3354" display="https://ua.usembassy.gov/additional-u-s-security-assistance-for-ukraine-5/"/>
    <hyperlink ref="V1047338" r:id="rId3355" location=":~:text=The%20Biden%20administration%20has%20committed,for%20Ukraine%20since%20August%202021" display="https://www.defense.gov/News/News-Stories/Article/Article/3441398/pentagon-announces-500m-in-security-assistance-for-ukraine/#:~:text=The%20Biden%20administration%20has%20committed,for%20Ukraine%20since%20August%202021."/>
    <hyperlink ref="W1047338" r:id="rId3356" display="https://www.state.gov/u-s-security-cooperation-with-ukraine/"/>
    <hyperlink ref="X1047338" r:id="rId3357" display="https://ua.usembassy.gov/additional-u-s-security-assistance-for-ukraine-5/"/>
    <hyperlink ref="V1047339" r:id="rId3358" display="https://www.defense.gov/News/News-Stories/Article/Article/3451905/dod-announces-800m-security-assistance-package-for-ukraine/"/>
    <hyperlink ref="W1047339" r:id="rId3359" display="https://www.state.gov/u-s-security-cooperation-with-ukraine/"/>
    <hyperlink ref="X1047339" r:id="rId3360" display="https://ua.usembassy.gov/additional-u-s-security-assistance-for-ukraine-6/"/>
    <hyperlink ref="V1047340" r:id="rId3361" display="https://www.defense.gov/News/News-Stories/Article/Article/3451905/dod-announces-800m-security-assistance-package-for-ukraine/"/>
    <hyperlink ref="W1047340" r:id="rId3362" display="https://www.state.gov/u-s-security-cooperation-with-ukraine/"/>
    <hyperlink ref="X1047340" r:id="rId3363" display="https://ua.usembassy.gov/additional-u-s-security-assistance-for-ukraine-6/"/>
    <hyperlink ref="V1047341" r:id="rId3364" display="https://www.defense.gov/News/News-Stories/Article/Article/3451905/dod-announces-800m-security-assistance-package-for-ukraine/"/>
    <hyperlink ref="W1047341" r:id="rId3365" display="https://www.state.gov/u-s-security-cooperation-with-ukraine/"/>
    <hyperlink ref="X1047341" r:id="rId3366" display="https://ua.usembassy.gov/additional-u-s-security-assistance-for-ukraine-6/"/>
    <hyperlink ref="V1047342" r:id="rId3367" display="https://www.defense.gov/News/News-Stories/Article/Article/3451905/dod-announces-800m-security-assistance-package-for-ukraine/"/>
    <hyperlink ref="W1047342" r:id="rId3368" display="https://www.state.gov/u-s-security-cooperation-with-ukraine/"/>
    <hyperlink ref="X1047342" r:id="rId3369" display="https://ua.usembassy.gov/additional-u-s-security-assistance-for-ukraine-6/"/>
    <hyperlink ref="V1047343" r:id="rId3370" display="https://www.defense.gov/News/News-Stories/Article/Article/3451905/dod-announces-800m-security-assistance-package-for-ukraine/"/>
    <hyperlink ref="W1047343" r:id="rId3371" display="https://www.state.gov/u-s-security-cooperation-with-ukraine/"/>
    <hyperlink ref="X1047343" r:id="rId3372" display="https://ua.usembassy.gov/additional-u-s-security-assistance-for-ukraine-6/"/>
    <hyperlink ref="V1047344" r:id="rId3373" display="https://www.defense.gov/News/News-Stories/Article/Article/3451905/dod-announces-800m-security-assistance-package-for-ukraine/"/>
    <hyperlink ref="W1047344" r:id="rId3374" display="https://www.state.gov/u-s-security-cooperation-with-ukraine/"/>
    <hyperlink ref="X1047344" r:id="rId3375" display="https://ua.usembassy.gov/additional-u-s-security-assistance-for-ukraine-6/"/>
    <hyperlink ref="V1047345" r:id="rId3376" display="https://www.defense.gov/News/News-Stories/Article/Article/3451905/dod-announces-800m-security-assistance-package-for-ukraine/"/>
    <hyperlink ref="W1047345" r:id="rId3377" display="https://www.state.gov/u-s-security-cooperation-with-ukraine/"/>
    <hyperlink ref="X1047345" r:id="rId3378" display="https://ua.usembassy.gov/additional-u-s-security-assistance-for-ukraine-6/"/>
    <hyperlink ref="V1047346" r:id="rId3379" display="https://www.defense.gov/News/News-Stories/Article/Article/3451905/dod-announces-800m-security-assistance-package-for-ukraine/"/>
    <hyperlink ref="W1047346" r:id="rId3380" display="https://www.state.gov/u-s-security-cooperation-with-ukraine/"/>
    <hyperlink ref="X1047346" r:id="rId3381" display="https://ua.usembassy.gov/additional-u-s-security-assistance-for-ukraine-6/"/>
    <hyperlink ref="V1047347" r:id="rId3382" display="https://www.defense.gov/News/News-Stories/Article/Article/3451905/dod-announces-800m-security-assistance-package-for-ukraine/"/>
    <hyperlink ref="W1047347" r:id="rId3383" display="https://www.state.gov/u-s-security-cooperation-with-ukraine/"/>
    <hyperlink ref="X1047347" r:id="rId3384" display="https://ua.usembassy.gov/additional-u-s-security-assistance-for-ukraine-6/"/>
    <hyperlink ref="V1047348" r:id="rId3385" display="https://www.defense.gov/News/News-Stories/Article/Article/3451905/dod-announces-800m-security-assistance-package-for-ukraine/"/>
    <hyperlink ref="W1047348" r:id="rId3386" display="https://www.state.gov/u-s-security-cooperation-with-ukraine/"/>
    <hyperlink ref="X1047348" r:id="rId3387" display="https://ua.usembassy.gov/additional-u-s-security-assistance-for-ukraine-6/"/>
    <hyperlink ref="V1047349" r:id="rId3388" display="https://appropriations.house.gov/sites/democrats.appropriations.house.gov/files/Summary%20Continuing%20Appropriations%20and%20Ukraine%20Supplemental%20Appropriations%20Act%202023.pdf"/>
    <hyperlink ref="W1047349" r:id="rId3389" display="https://appropriations.house.gov/sites/democrats.appropriations.house.gov/files/Ukraine%20Supplemental%20Summary%20FY23.pdf"/>
    <hyperlink ref="X1047349" r:id="rId3390" display="https://crsreports.congress.gov/product/pdf/IF/IF12040"/>
    <hyperlink ref="V1047350" r:id="rId3391" display="https://appropriations.house.gov/sites/democrats.appropriations.house.gov/files/Summary%20Continuing%20Appropriations%20and%20Ukraine%20Supplemental%20Appropriations%20Act%202023.pdf"/>
    <hyperlink ref="W1047350" r:id="rId3392" display="https://appropriations.house.gov/sites/democrats.appropriations.house.gov/files/Ukraine%20Supplemental%20Summary%20FY23.pdf"/>
    <hyperlink ref="X1047350" r:id="rId3393" display="https://crsreports.congress.gov/product/pdf/IF/IF12041"/>
    <hyperlink ref="V1047351" r:id="rId3394"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1047351" r:id="rId3395" display="https://appropriations.house.gov/sites/democrats.appropriations.house.gov/files/Summary%20Continuing%20Appropriations%20and%20Ukraine%20Supplemental%20Appropriations%20Act%202023.pdf"/>
    <hyperlink ref="X1047351" r:id="rId3396" display="https://appropriations.house.gov/sites/democrats.appropriations.house.gov/files/Ukraine%20Supplemental%20Summary%20FY23.pdf"/>
    <hyperlink ref="Y1047351" r:id="rId3397" display="https://crsreports.congress.gov/product/pdf/IF/IF12041"/>
    <hyperlink ref="V1047352" r:id="rId3398"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1047352" r:id="rId3399" display="https://appropriations.house.gov/sites/democrats.appropriations.house.gov/files/Summary%20Continuing%20Appropriations%20and%20Ukraine%20Supplemental%20Appropriations%20Act%202023.pdf"/>
    <hyperlink ref="X1047352" r:id="rId3400" display="https://appropriations.house.gov/sites/democrats.appropriations.house.gov/files/Ukraine%20Supplemental%20Summary%20FY23.pdf"/>
    <hyperlink ref="Y1047352" r:id="rId3401" display="https://crsreports.congress.gov/product/pdf/IF/IF12042"/>
    <hyperlink ref="V1047353" r:id="rId3402"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1047353" r:id="rId3403" display="https://appropriations.house.gov/sites/democrats.appropriations.house.gov/files/Summary%20Continuing%20Appropriations%20and%20Ukraine%20Supplemental%20Appropriations%20Act%202023.pdf"/>
    <hyperlink ref="X1047353" r:id="rId3404" display="https://appropriations.house.gov/sites/democrats.appropriations.house.gov/files/Ukraine%20Supplemental%20Summary%20FY23.pdf"/>
    <hyperlink ref="Y1047353" r:id="rId3405" display="https://crsreports.congress.gov/product/pdf/IF/IF12043"/>
    <hyperlink ref="V1047354" r:id="rId3406"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1047354" r:id="rId3407" display="https://appropriations.house.gov/sites/democrats.appropriations.house.gov/files/Summary%20Continuing%20Appropriations%20and%20Ukraine%20Supplemental%20Appropriations%20Act%202023.pdf"/>
    <hyperlink ref="X1047354" r:id="rId3408" display="https://appropriations.house.gov/sites/democrats.appropriations.house.gov/files/Ukraine%20Supplemental%20Summary%20FY23.pdf"/>
    <hyperlink ref="Y1047354" r:id="rId3409" display="https://crsreports.congress.gov/product/pdf/IF/IF12044"/>
    <hyperlink ref="V1047355" r:id="rId3410" location=":~:text=The%20Presidential%20Drawdown%20is%20the,has%20authorized%20since%20August%202021" display="https://www.defense.gov/News/Releases/Release/Article/3252782/185-billion-in-additional-security-assistance-for-ukraine/#:~:text=The%20Presidential%20Drawdown%20is%20the,has%20authorized%20since%20August%202021."/>
    <hyperlink ref="W1047355" r:id="rId3411" display="https://appropriations.house.gov/sites/democrats.appropriations.house.gov/files/Summary%20Continuing%20Appropriations%20and%20Ukraine%20Supplemental%20Appropriations%20Act%202023.pdf"/>
    <hyperlink ref="X1047355" r:id="rId3412" display="https://appropriations.house.gov/sites/democrats.appropriations.house.gov/files/Ukraine%20Supplemental%20Summary%20FY23.pdf"/>
    <hyperlink ref="Y1047355" r:id="rId3413" display="https://crsreports.congress.gov/product/pdf/IF/IF12045"/>
    <hyperlink ref="V1047356" r:id="rId3414" display="https://www.defense.gov/News/Releases/Release/Article/3277443/biden-administration-announces-additional-security-assistance-for-ukraine/"/>
    <hyperlink ref="W1047356" r:id="rId3415" display="https://appropriations.house.gov/sites/democrats.appropriations.house.gov/files/Summary%20Continuing%20Appropriations%20and%20Ukraine%20Supplemental%20Appropriations%20Act%202023.pdf"/>
    <hyperlink ref="X1047356" r:id="rId3416" display="https://appropriations.house.gov/sites/democrats.appropriations.house.gov/files/Ukraine%20Supplemental%20Summary%20FY23.pdf"/>
    <hyperlink ref="Y1047356" r:id="rId3417" display="https://crsreports.congress.gov/product/pdf/IF/IF12045"/>
    <hyperlink ref="V1047357" r:id="rId3418" display="https://www.defense.gov/News/Releases/Release/Article/3277443/biden-administration-announces-additional-security-assistance-for-ukraine/"/>
    <hyperlink ref="W1047357" r:id="rId3419" display="https://appropriations.house.gov/sites/democrats.appropriations.house.gov/files/Summary%20Continuing%20Appropriations%20and%20Ukraine%20Supplemental%20Appropriations%20Act%202023.pdf"/>
    <hyperlink ref="X1047357" r:id="rId3420" display="https://appropriations.house.gov/sites/democrats.appropriations.house.gov/files/Ukraine%20Supplemental%20Summary%20FY23.pdf"/>
    <hyperlink ref="Y1047357" r:id="rId3421" display="https://crsreports.congress.gov/product/pdf/IF/IF12045"/>
    <hyperlink ref="V1047358" r:id="rId3422" display="https://www.defense.gov/News/Releases/Release/Article/3277443/biden-administration-announces-additional-security-assistance-for-ukraine/"/>
    <hyperlink ref="W1047358" r:id="rId3423" display="https://appropriations.house.gov/sites/democrats.appropriations.house.gov/files/Summary%20Continuing%20Appropriations%20and%20Ukraine%20Supplemental%20Appropriations%20Act%202023.pdf"/>
    <hyperlink ref="X1047358" r:id="rId3424" display="https://appropriations.house.gov/sites/democrats.appropriations.house.gov/files/Ukraine%20Supplemental%20Summary%20FY23.pdf"/>
    <hyperlink ref="Y1047358" r:id="rId3425" display="https://crsreports.congress.gov/product/pdf/IF/IF12045"/>
    <hyperlink ref="V1047359" r:id="rId3426" display="https://www.defense.gov/News/Releases/Release/Article/3277443/biden-administration-announces-additional-security-assistance-for-ukraine/"/>
    <hyperlink ref="W1047359" r:id="rId3427" display="https://appropriations.house.gov/sites/democrats.appropriations.house.gov/files/Summary%20Continuing%20Appropriations%20and%20Ukraine%20Supplemental%20Appropriations%20Act%202023.pdf"/>
    <hyperlink ref="X1047359" r:id="rId3428" display="https://appropriations.house.gov/sites/democrats.appropriations.house.gov/files/Ukraine%20Supplemental%20Summary%20FY23.pdf"/>
    <hyperlink ref="Y1047359" r:id="rId3429" display="https://crsreports.congress.gov/product/pdf/IF/IF12045"/>
    <hyperlink ref="V1047360" r:id="rId3430" display="https://www.defense.gov/News/Releases/Release/Article/3277443/biden-administration-announces-additional-security-assistance-for-ukraine/"/>
    <hyperlink ref="W1047360" r:id="rId3431" display="https://appropriations.house.gov/sites/democrats.appropriations.house.gov/files/Summary%20Continuing%20Appropriations%20and%20Ukraine%20Supplemental%20Appropriations%20Act%202023.pdf"/>
    <hyperlink ref="X1047360" r:id="rId3432" display="https://appropriations.house.gov/sites/democrats.appropriations.house.gov/files/Ukraine%20Supplemental%20Summary%20FY23.pdf"/>
    <hyperlink ref="Y1047360" r:id="rId3433" display="https://crsreports.congress.gov/product/pdf/IF/IF12045"/>
    <hyperlink ref="V1047361" r:id="rId3434" display="https://www.defense.gov/News/Releases/Release/Article/3287992/biden-administration-announces-additional-security-assistance-for-ukraine/"/>
    <hyperlink ref="W1047361" r:id="rId3435" display="https://crsreports.congress.gov/product/pdf/IF/IF12040"/>
    <hyperlink ref="V1047362" r:id="rId3436" display="https://www.defense.gov/News/Releases/Release/Article/3287992/biden-administration-announces-additional-security-assistance-for-ukraine/"/>
    <hyperlink ref="W1047362" r:id="rId3437" display="https://crsreports.congress.gov/product/pdf/IF/IF12040"/>
    <hyperlink ref="V1047363" r:id="rId3438" display="https://www.defense.gov/News/Releases/Release/Article/3287992/biden-administration-announces-additional-security-assistance-for-ukraine/"/>
    <hyperlink ref="W1047363" r:id="rId3439" display="https://crsreports.congress.gov/product/pdf/IF/IF12040"/>
    <hyperlink ref="V1047364" r:id="rId3440" display="https://www.defense.gov/News/Releases/Release/Article/3287992/biden-administration-announces-additional-security-assistance-for-ukraine/"/>
    <hyperlink ref="W1047364" r:id="rId3441" display="https://crsreports.congress.gov/product/pdf/IF/IF12040"/>
    <hyperlink ref="V1047365" r:id="rId3442" display="https://www.defense.gov/News/Releases/Release/Article/3287992/biden-administration-announces-additional-security-assistance-for-ukraine/"/>
    <hyperlink ref="W1047365" r:id="rId3443" display="https://crsreports.congress.gov/product/pdf/IF/IF12040"/>
    <hyperlink ref="V1047366" r:id="rId3444" display="https://www.defense.gov/News/Releases/Release/Article/3287992/biden-administration-announces-additional-security-assistance-for-ukraine/"/>
    <hyperlink ref="W1047366" r:id="rId3445" display="https://crsreports.congress.gov/product/pdf/IF/IF12040"/>
    <hyperlink ref="V1047367" r:id="rId3446" display="https://www.defense.gov/News/Releases/Release/Article/3287992/biden-administration-announces-additional-security-assistance-for-ukraine/"/>
    <hyperlink ref="W1047367" r:id="rId3447" display="https://crsreports.congress.gov/product/pdf/IF/IF12040"/>
    <hyperlink ref="V1047368" r:id="rId3448" display="https://www.defense.gov/News/Releases/Release/Article/3287992/biden-administration-announces-additional-security-assistance-for-ukraine/"/>
    <hyperlink ref="W1047368" r:id="rId3449" display="https://crsreports.congress.gov/product/pdf/IF/IF12040"/>
    <hyperlink ref="V1047369" r:id="rId3450" display="https://www.defense.gov/News/Releases/Release/Article/3287992/biden-administration-announces-additional-security-assistance-for-ukraine/"/>
    <hyperlink ref="W1047369" r:id="rId3451" display="https://crsreports.congress.gov/product/pdf/IF/IF12040"/>
    <hyperlink ref="V1047370" r:id="rId3452" display="https://www.defense.gov/News/Releases/Release/Article/3287992/biden-administration-announces-additional-security-assistance-for-ukraine/"/>
    <hyperlink ref="W1047370" r:id="rId3453" display="https://crsreports.congress.gov/product/pdf/IF/IF12040"/>
    <hyperlink ref="V1047371" r:id="rId3454" display="https://www.defense.gov/News/Releases/Release/Article/3287992/biden-administration-announces-additional-security-assistance-for-ukraine/"/>
    <hyperlink ref="W1047371" r:id="rId3455" display="https://crsreports.congress.gov/product/pdf/IF/IF12040"/>
    <hyperlink ref="V1047372" r:id="rId3456" display="https://www.defense.gov/News/Releases/Release/Article/3287992/biden-administration-announces-additional-security-assistance-for-ukraine/"/>
    <hyperlink ref="W1047372" r:id="rId3457" display="https://crsreports.congress.gov/product/pdf/IF/IF12040"/>
    <hyperlink ref="V1047373" r:id="rId3458" display="https://www.defense.gov/News/Releases/Release/Article/3287992/biden-administration-announces-additional-security-assistance-for-ukraine/"/>
    <hyperlink ref="W1047373" r:id="rId3459" display="https://crsreports.congress.gov/product/pdf/IF/IF12040"/>
    <hyperlink ref="V1047374" r:id="rId3460" display="https://www.defense.gov/News/Releases/Release/Article/3308633/biden-administration-announces-additional-security-assistance-for-ukraine/"/>
    <hyperlink ref="W1047374" r:id="rId3461" display="https://crsreports.congress.gov/product/pdf/IF/IF12040"/>
    <hyperlink ref="V1047375" r:id="rId3462" display="https://www.defense.gov/News/Releases/Release/Article/3308633/biden-administration-announces-additional-security-assistance-for-ukraine/"/>
    <hyperlink ref="W1047375" r:id="rId3463" display="https://crsreports.congress.gov/product/pdf/IF/IF12040"/>
    <hyperlink ref="V1047376" r:id="rId3464" display="https://www.defense.gov/News/Releases/Release/Article/3308633/biden-administration-announces-additional-security-assistance-for-ukraine/"/>
    <hyperlink ref="W1047376" r:id="rId3465" display="https://crsreports.congress.gov/product/pdf/IF/IF12040"/>
    <hyperlink ref="V1047377" r:id="rId3466" display="https://www.defense.gov/News/Releases/Release/Article/3308633/biden-administration-announces-additional-security-assistance-for-ukraine/"/>
    <hyperlink ref="W1047377" r:id="rId3467" display="https://crsreports.congress.gov/product/pdf/IF/IF12040"/>
    <hyperlink ref="V1047378" r:id="rId3468" display="https://www.defense.gov/News/Releases/Release/Article/3308633/biden-administration-announces-additional-security-assistance-for-ukraine/"/>
    <hyperlink ref="W1047378" r:id="rId3469" display="https://crsreports.congress.gov/product/pdf/IF/IF12040"/>
    <hyperlink ref="V1047379" r:id="rId3470" display="https://www.defense.gov/News/Releases/Release/Article/3308633/biden-administration-announces-additional-security-assistance-for-ukraine/"/>
    <hyperlink ref="W1047379" r:id="rId3471" display="https://crsreports.congress.gov/product/pdf/IF/IF12040"/>
    <hyperlink ref="V1047380" r:id="rId3472" display="https://www.defense.gov/News/Releases/Release/Article/3308633/biden-administration-announces-additional-security-assistance-for-ukraine/"/>
    <hyperlink ref="W1047380" r:id="rId3473" display="https://crsreports.congress.gov/product/pdf/IF/IF12040"/>
    <hyperlink ref="V1047381" r:id="rId3474" display="https://www.defense.gov/News/Releases/Release/Article/3308633/biden-administration-announces-additional-security-assistance-for-ukraine/"/>
    <hyperlink ref="W1047381" r:id="rId3475" display="https://crsreports.congress.gov/product/pdf/IF/IF12040"/>
    <hyperlink ref="V1047382" r:id="rId3476" display="https://www.defense.gov/News/Releases/Release/Article/3308633/biden-administration-announces-additional-security-assistance-for-ukraine/"/>
    <hyperlink ref="W1047382" r:id="rId3477" display="https://crsreports.congress.gov/product/pdf/IF/IF12040"/>
    <hyperlink ref="V1047383" r:id="rId3478" display="https://www.defense.gov/News/Releases/Release/Article/3308633/biden-administration-announces-additional-security-assistance-for-ukraine/"/>
    <hyperlink ref="W1047383" r:id="rId3479" display="https://crsreports.congress.gov/product/pdf/IF/IF12040"/>
    <hyperlink ref="V1047384" r:id="rId3480" display="https://www.defense.gov/News/Releases/Release/Article/3350958/biden-administration-announces-additional-security-assistance-for-ukraine/"/>
    <hyperlink ref="W1047384" r:id="rId3481" location=":~:text=All%20the%20FY2022%20USAI%20funds,%2475%20million%20in%20lethal%20assistance." display="https://www.state.gov/u-s-security-cooperation-with-ukraine/#:~:text=All%20the%20FY2022%20USAI%20funds,%2475%20million%20in%20lethal%20assistance."/>
    <hyperlink ref="V1047385" r:id="rId3482" display="https://www.defense.gov/News/Releases/Release/Article/3350958/biden-administration-announces-additional-security-assistance-for-ukraine/"/>
    <hyperlink ref="W1047385" r:id="rId3483" location=":~:text=All%20the%20FY2022%20USAI%20funds,%2475%20million%20in%20lethal%20assistance." display="https://www.state.gov/u-s-security-cooperation-with-ukraine/#:~:text=All%20the%20FY2022%20USAI%20funds,%2475%20million%20in%20lethal%20assistance."/>
    <hyperlink ref="V1047386" r:id="rId3484" display="https://www.defense.gov/News/Releases/Release/Article/3350958/biden-administration-announces-additional-security-assistance-for-ukraine/"/>
    <hyperlink ref="W1047386" r:id="rId3485" location=":~:text=All%20the%20FY2022%20USAI%20funds,%2475%20million%20in%20lethal%20assistance." display="https://www.state.gov/u-s-security-cooperation-with-ukraine/#:~:text=All%20the%20FY2022%20USAI%20funds,%2475%20million%20in%20lethal%20assistance."/>
    <hyperlink ref="V1047387" r:id="rId3486" display="https://www.defense.gov/News/Releases/Release/Article/3350958/biden-administration-announces-additional-security-assistance-for-ukraine/"/>
    <hyperlink ref="W1047387" r:id="rId3487" location=":~:text=All%20the%20FY2022%20USAI%20funds,%2475%20million%20in%20lethal%20assistance." display="https://www.state.gov/u-s-security-cooperation-with-ukraine/#:~:text=All%20the%20FY2022%20USAI%20funds,%2475%20million%20in%20lethal%20assistance."/>
    <hyperlink ref="V1047388" r:id="rId3488" display="https://www.defense.gov/News/Releases/Release/Article/3350958/biden-administration-announces-additional-security-assistance-for-ukraine/"/>
    <hyperlink ref="W1047388" r:id="rId3489" location=":~:text=All%20the%20FY2022%20USAI%20funds,%2475%20million%20in%20lethal%20assistance." display="https://www.state.gov/u-s-security-cooperation-with-ukraine/#:~:text=All%20the%20FY2022%20USAI%20funds,%2475%20million%20in%20lethal%20assistance."/>
    <hyperlink ref="V1047389" r:id="rId3490" display="https://www.defense.gov/News/Releases/Release/Article/3350958/biden-administration-announces-additional-security-assistance-for-ukraine/"/>
    <hyperlink ref="W1047389" r:id="rId3491" location=":~:text=All%20the%20FY2022%20USAI%20funds,%2475%20million%20in%20lethal%20assistance." display="https://www.state.gov/u-s-security-cooperation-with-ukraine/#:~:text=All%20the%20FY2022%20USAI%20funds,%2475%20million%20in%20lethal%20assistance."/>
    <hyperlink ref="V1047390" r:id="rId3492" display="https://www.defense.gov/News/Releases/Release/Article/3350958/biden-administration-announces-additional-security-assistance-for-ukraine/"/>
    <hyperlink ref="W1047390" r:id="rId3493" location=":~:text=All%20the%20FY2022%20USAI%20funds,%2475%20million%20in%20lethal%20assistance." display="https://www.state.gov/u-s-security-cooperation-with-ukraine/#:~:text=All%20the%20FY2022%20USAI%20funds,%2475%20million%20in%20lethal%20assistance."/>
    <hyperlink ref="V1047391" r:id="rId3494" display="https://www.defense.gov/News/Releases/Release/Article/3350958/biden-administration-announces-additional-security-assistance-for-ukraine/"/>
    <hyperlink ref="W1047391" r:id="rId3495" location=":~:text=All%20the%20FY2022%20USAI%20funds,%2475%20million%20in%20lethal%20assistance." display="https://www.state.gov/u-s-security-cooperation-with-ukraine/#:~:text=All%20the%20FY2022%20USAI%20funds,%2475%20million%20in%20lethal%20assistance."/>
    <hyperlink ref="V1047392" r:id="rId3496" display="https://www.defense.gov/News/Releases/Release/Article/3350958/biden-administration-announces-additional-security-assistance-for-ukraine/"/>
    <hyperlink ref="W1047392" r:id="rId3497" location=":~:text=All%20the%20FY2022%20USAI%20funds,%2475%20million%20in%20lethal%20assistance." display="https://www.state.gov/u-s-security-cooperation-with-ukraine/#:~:text=All%20the%20FY2022%20USAI%20funds,%2475%20million%20in%20lethal%20assistance."/>
    <hyperlink ref="V1047393" r:id="rId3498" display="https://www.defense.gov/News/Releases/Release/Article/3350958/biden-administration-announces-additional-security-assistance-for-ukraine/"/>
    <hyperlink ref="W1047393" r:id="rId3499" location=":~:text=All%20the%20FY2022%20USAI%20funds,%2475%20million%20in%20lethal%20assistance." display="https://www.state.gov/u-s-security-cooperation-with-ukraine/#:~:text=All%20the%20FY2022%20USAI%20funds,%2475%20million%20in%20lethal%20assistance."/>
    <hyperlink ref="V1047394" r:id="rId3500" display="https://www.defense.gov/News/Releases/Release/Article/3350958/biden-administration-announces-additional-security-assistance-for-ukraine/"/>
    <hyperlink ref="W1047394" r:id="rId3501" location=":~:text=All%20the%20FY2022%20USAI%20funds,%2475%20million%20in%20lethal%20assistance." display="https://www.state.gov/u-s-security-cooperation-with-ukraine/#:~:text=All%20the%20FY2022%20USAI%20funds,%2475%20million%20in%20lethal%20assistance."/>
    <hyperlink ref="V1047395" r:id="rId3502" display="https://www.defense.gov/News/Releases/Release/Article/3350958/biden-administration-announces-additional-security-assistance-for-ukraine/"/>
    <hyperlink ref="W1047395" r:id="rId3503" location=":~:text=All%20the%20FY2022%20USAI%20funds,%2475%20million%20in%20lethal%20assistance." display="https://www.state.gov/u-s-security-cooperation-with-ukraine/#:~:text=All%20the%20FY2022%20USAI%20funds,%2475%20million%20in%20lethal%20assistance."/>
    <hyperlink ref="V1047396" r:id="rId3504" display="https://www.defense.gov/News/Releases/Release/Article/3350958/biden-administration-announces-additional-security-assistance-for-ukraine/"/>
    <hyperlink ref="W1047396" r:id="rId3505" location=":~:text=All%20the%20FY2022%20USAI%20funds,%2475%20million%20in%20lethal%20assistance." display="https://www.state.gov/u-s-security-cooperation-with-ukraine/#:~:text=All%20the%20FY2022%20USAI%20funds,%2475%20million%20in%20lethal%20assistance."/>
    <hyperlink ref="V1047397" r:id="rId3506" display="https://www.defense.gov/News/Releases/Release/Article/3350958/biden-administration-announces-additional-security-assistance-for-ukraine/"/>
    <hyperlink ref="W1047397" r:id="rId3507" location=":~:text=All%20the%20FY2022%20USAI%20funds,%2475%20million%20in%20lethal%20assistance." display="https://www.state.gov/u-s-security-cooperation-with-ukraine/#:~:text=All%20the%20FY2022%20USAI%20funds,%2475%20million%20in%20lethal%20assistance."/>
    <hyperlink ref="V1047398" r:id="rId3508" display="https://www.defense.gov/News/Releases/Release/Article/3350958/biden-administration-announces-additional-security-assistance-for-ukraine/"/>
    <hyperlink ref="W1047398" r:id="rId3509" location=":~:text=All%20the%20FY2022%20USAI%20funds,%2475%20million%20in%20lethal%20assistance." display="https://www.state.gov/u-s-security-cooperation-with-ukraine/#:~:text=All%20the%20FY2022%20USAI%20funds,%2475%20million%20in%20lethal%20assistance."/>
    <hyperlink ref="V1047399" r:id="rId3510" display="https://www.defense.gov/News/Releases/Release/Article/3350958/biden-administration-announces-additional-security-assistance-for-ukraine/"/>
    <hyperlink ref="W1047399" r:id="rId3511" location=":~:text=All%20the%20FY2022%20USAI%20funds,%2475%20million%20in%20lethal%20assistance." display="https://www.state.gov/u-s-security-cooperation-with-ukraine/#:~:text=All%20the%20FY2022%20USAI%20funds,%2475%20million%20in%20lethal%20assistance."/>
    <hyperlink ref="V1047400" r:id="rId3512" display="https://www.defense.gov/News/Releases/Release/Article/3350958/biden-administration-announces-additional-security-assistance-for-ukraine/"/>
    <hyperlink ref="W1047400" r:id="rId3513" location=":~:text=All%20the%20FY2022%20USAI%20funds,%2475%20million%20in%20lethal%20assistance." display="https://www.state.gov/u-s-security-cooperation-with-ukraine/#:~:text=All%20the%20FY2022%20USAI%20funds,%2475%20million%20in%20lethal%20assistance."/>
    <hyperlink ref="V1047401" r:id="rId3514" display="https://www.defense.gov/News/Releases/Release/Article/3350958/biden-administration-announces-additional-security-assistance-for-ukraine/"/>
    <hyperlink ref="W1047401" r:id="rId3515" location=":~:text=All%20the%20FY2022%20USAI%20funds,%2475%20million%20in%20lethal%20assistance." display="https://www.state.gov/u-s-security-cooperation-with-ukraine/#:~:text=All%20the%20FY2022%20USAI%20funds,%2475%20million%20in%20lethal%20assistance."/>
    <hyperlink ref="V1047402" r:id="rId3516" display="https://www.defense.gov/News/Releases/Release/Article/3350958/biden-administration-announces-additional-security-assistance-for-ukraine/"/>
    <hyperlink ref="W1047402" r:id="rId3517" location=":~:text=All%20the%20FY2022%20USAI%20funds,%2475%20million%20in%20lethal%20assistance." display="https://www.state.gov/u-s-security-cooperation-with-ukraine/#:~:text=All%20the%20FY2022%20USAI%20funds,%2475%20million%20in%20lethal%20assistance."/>
    <hyperlink ref="V1047403" r:id="rId3518" display="https://www.defense.gov/News/Releases/Release/Article/3350958/biden-administration-announces-additional-security-assistance-for-ukraine/"/>
    <hyperlink ref="W1047403" r:id="rId3519" location=":~:text=All%20the%20FY2022%20USAI%20funds,%2475%20million%20in%20lethal%20assistance." display="https://www.state.gov/u-s-security-cooperation-with-ukraine/#:~:text=All%20the%20FY2022%20USAI%20funds,%2475%20million%20in%20lethal%20assistance."/>
    <hyperlink ref="V1047404" r:id="rId3520" display="https://www.defense.gov/News/Releases/Release/Article/3350958/biden-administration-announces-additional-security-assistance-for-ukraine/"/>
    <hyperlink ref="W1047404" r:id="rId3521" location=":~:text=All%20the%20FY2022%20USAI%20funds,%2475%20million%20in%20lethal%20assistance." display="https://www.state.gov/u-s-security-cooperation-with-ukraine/#:~:text=All%20the%20FY2022%20USAI%20funds,%2475%20million%20in%20lethal%20assistance."/>
    <hyperlink ref="V1047405" r:id="rId3522" display="https://www.defense.gov/News/Releases/Release/Article/3350958/biden-administration-announces-additional-security-assistance-for-ukraine/"/>
    <hyperlink ref="W1047405" r:id="rId3523" location=":~:text=All%20the%20FY2022%20USAI%20funds,%2475%20million%20in%20lethal%20assistance." display="https://www.state.gov/u-s-security-cooperation-with-ukraine/#:~:text=All%20the%20FY2022%20USAI%20funds,%2475%20million%20in%20lethal%20assistance."/>
    <hyperlink ref="V1047406" r:id="rId3524" display="https://www.defense.gov/News/Releases/Release/Article/3350958/biden-administration-announces-additional-security-assistance-for-ukraine/"/>
    <hyperlink ref="W1047406" r:id="rId3525" location=":~:text=All%20the%20FY2022%20USAI%20funds,%2475%20million%20in%20lethal%20assistance." display="https://www.state.gov/u-s-security-cooperation-with-ukraine/#:~:text=All%20the%20FY2022%20USAI%20funds,%2475%20million%20in%20lethal%20assistance."/>
    <hyperlink ref="V1047407" r:id="rId3526" display="https://www.defense.gov/News/Releases/Release/Article/3350958/biden-administration-announces-additional-security-assistance-for-ukraine/"/>
    <hyperlink ref="W1047407" r:id="rId3527" location=":~:text=All%20the%20FY2022%20USAI%20funds,%2475%20million%20in%20lethal%20assistance." display="https://www.state.gov/u-s-security-cooperation-with-ukraine/#:~:text=All%20the%20FY2022%20USAI%20funds,%2475%20million%20in%20lethal%20assistance."/>
    <hyperlink ref="V1047408" r:id="rId3528" display="https://www.defense.gov/News/Releases/Release/Article/3350958/biden-administration-announces-additional-security-assistance-for-ukraine/"/>
    <hyperlink ref="W1047408" r:id="rId3529" location=":~:text=All%20the%20FY2022%20USAI%20funds,%2475%20million%20in%20lethal%20assistance." display="https://www.state.gov/u-s-security-cooperation-with-ukraine/#:~:text=All%20the%20FY2022%20USAI%20funds,%2475%20million%20in%20lethal%20assistance."/>
    <hyperlink ref="V1047409" r:id="rId3530" display="https://www.defense.gov/News/Releases/Release/Article/3350958/biden-administration-announces-additional-security-assistance-for-ukraine/"/>
    <hyperlink ref="W1047409" r:id="rId3531" location=":~:text=All%20the%20FY2022%20USAI%20funds,%2475%20million%20in%20lethal%20assistance." display="https://www.state.gov/u-s-security-cooperation-with-ukraine/#:~:text=All%20the%20FY2022%20USAI%20funds,%2475%20million%20in%20lethal%20assistance."/>
    <hyperlink ref="V1047410" r:id="rId3532" display="https://www.defense.gov/News/Releases/Release/Article/3350958/biden-administration-announces-additional-security-assistance-for-ukraine/"/>
    <hyperlink ref="W1047410" r:id="rId3533" location=":~:text=All%20the%20FY2022%20USAI%20funds,%2475%20million%20in%20lethal%20assistance." display="https://www.state.gov/u-s-security-cooperation-with-ukraine/#:~:text=All%20the%20FY2022%20USAI%20funds,%2475%20million%20in%20lethal%20assistance."/>
    <hyperlink ref="V1047411" r:id="rId3534" display="https://www.defense.gov/News/Releases/Release/Article/3350958/biden-administration-announces-additional-security-assistance-for-ukraine/"/>
    <hyperlink ref="W1047411" r:id="rId3535" location=":~:text=All%20the%20FY2022%20USAI%20funds,%2475%20million%20in%20lethal%20assistance." display="https://www.state.gov/u-s-security-cooperation-with-ukraine/#:~:text=All%20the%20FY2022%20USAI%20funds,%2475%20million%20in%20lethal%20assistance."/>
    <hyperlink ref="V1047412" r:id="rId3536" display="https://www.defense.gov/News/Releases/Release/Article/3350958/biden-administration-announces-additional-security-assistance-for-ukraine/"/>
    <hyperlink ref="W1047412" r:id="rId3537" location=":~:text=All%20the%20FY2022%20USAI%20funds,%2475%20million%20in%20lethal%20assistance." display="https://www.state.gov/u-s-security-cooperation-with-ukraine/#:~:text=All%20the%20FY2022%20USAI%20funds,%2475%20million%20in%20lethal%20assistance."/>
    <hyperlink ref="V1047413" r:id="rId3538" display="https://www.defense.gov/News/Releases/Release/Article/3388890/biden-administration-announces-additional-security-assistance-for-ukraine/"/>
    <hyperlink ref="W1047413" r:id="rId3539" location=":~:text=All%20the%20FY2022%20USAI%20funds,%2475%20million%20in%20lethal%20assistance." display="https://www.state.gov/u-s-security-cooperation-with-ukraine/#:~:text=All%20the%20FY2022%20USAI%20funds,%2475%20million%20in%20lethal%20assistance."/>
    <hyperlink ref="V1047414" r:id="rId3540" display="https://www.defense.gov/News/Releases/Release/Article/3388890/biden-administration-announces-additional-security-assistance-for-ukraine/"/>
    <hyperlink ref="W1047414" r:id="rId3541" location=":~:text=All%20the%20FY2022%20USAI%20funds,%2475%20million%20in%20lethal%20assistance." display="https://www.state.gov/u-s-security-cooperation-with-ukraine/#:~:text=All%20the%20FY2022%20USAI%20funds,%2475%20million%20in%20lethal%20assistance."/>
    <hyperlink ref="V1047415" r:id="rId3542" display="https://www.defense.gov/News/Releases/Release/Article/3388890/biden-administration-announces-additional-security-assistance-for-ukraine/"/>
    <hyperlink ref="W1047415" r:id="rId3543" location=":~:text=All%20the%20FY2022%20USAI%20funds,%2475%20million%20in%20lethal%20assistance." display="https://www.state.gov/u-s-security-cooperation-with-ukraine/#:~:text=All%20the%20FY2022%20USAI%20funds,%2475%20million%20in%20lethal%20assistance."/>
    <hyperlink ref="V1047416" r:id="rId3544" display="https://www.defense.gov/News/Releases/Release/Article/3388890/biden-administration-announces-additional-security-assistance-for-ukraine/"/>
    <hyperlink ref="W1047416" r:id="rId3545" location=":~:text=All%20the%20FY2022%20USAI%20funds,%2475%20million%20in%20lethal%20assistance." display="https://www.state.gov/u-s-security-cooperation-with-ukraine/#:~:text=All%20the%20FY2022%20USAI%20funds,%2475%20million%20in%20lethal%20assistance."/>
    <hyperlink ref="V1047417" r:id="rId3546" display="https://www.defense.gov/News/Releases/Release/Article/3422822/biden-administration-announces-additional-security-assistance-for-ukraine/"/>
    <hyperlink ref="W1047417" r:id="rId3547" display="https://www.state.gov/u-s-security-cooperation-with-ukraine/"/>
    <hyperlink ref="V1047418" r:id="rId3548" display="https://www.defense.gov/News/Releases/Release/Article/3422822/biden-administration-announces-additional-security-assistance-for-ukraine/"/>
    <hyperlink ref="W1047418" r:id="rId3549" display="https://www.state.gov/u-s-security-cooperation-with-ukraine/"/>
    <hyperlink ref="V1047419" r:id="rId3550" display="https://www.defense.gov/News/Releases/Release/Article/3422822/biden-administration-announces-additional-security-assistance-for-ukraine/"/>
    <hyperlink ref="W1047419" r:id="rId3551" display="https://www.state.gov/u-s-security-cooperation-with-ukraine/"/>
    <hyperlink ref="V1047420" r:id="rId3552" display="https://www.defense.gov/News/Releases/Release/Article/3422822/biden-administration-announces-additional-security-assistance-for-ukraine/"/>
    <hyperlink ref="W1047420" r:id="rId3553" display="https://www.state.gov/u-s-security-cooperation-with-ukraine/"/>
    <hyperlink ref="V1047421" r:id="rId3554" display="https://www.defense.gov/News/Releases/Release/Article/3422822/biden-administration-announces-additional-security-assistance-for-ukraine/"/>
    <hyperlink ref="W1047421" r:id="rId3555" display="https://www.state.gov/u-s-security-cooperation-with-ukraine/"/>
    <hyperlink ref="V1047422" r:id="rId3556" display="https://www.defense.gov/News/Releases/Release/Article/3422822/biden-administration-announces-additional-security-assistance-for-ukraine/"/>
    <hyperlink ref="W1047422" r:id="rId3557" display="https://www.state.gov/u-s-security-cooperation-with-ukraine/"/>
    <hyperlink ref="V1047423" r:id="rId3558" display="https://www.defense.gov/News/Releases/Release/Article/3422822/biden-administration-announces-additional-security-assistance-for-ukraine/"/>
    <hyperlink ref="W1047423" r:id="rId3559" display="https://www.state.gov/u-s-security-cooperation-with-ukraine/"/>
    <hyperlink ref="V1047424" r:id="rId3560" display="https://www.defense.gov/News/Releases/Release/Article/3463890/biden-administration-announces-additional-security-assistance-for-ukraine/"/>
    <hyperlink ref="W1047424" r:id="rId3561" display="https://www.state.gov/u-s-security-cooperation-with-ukraine/"/>
    <hyperlink ref="V1047425" r:id="rId3562" display="https://www.defense.gov/News/Releases/Release/Article/3463890/biden-administration-announces-additional-security-assistance-for-ukraine/"/>
    <hyperlink ref="W1047425" r:id="rId3563" display="https://www.state.gov/u-s-security-cooperation-with-ukraine/"/>
    <hyperlink ref="V1047426" r:id="rId3564" display="https://www.defense.gov/News/Releases/Release/Article/3463890/biden-administration-announces-additional-security-assistance-for-ukraine/"/>
    <hyperlink ref="W1047426" r:id="rId3565" display="https://www.state.gov/u-s-security-cooperation-with-ukraine/"/>
    <hyperlink ref="V1047427" r:id="rId3566" display="https://www.defense.gov/News/Releases/Release/Article/3463890/biden-administration-announces-additional-security-assistance-for-ukraine/"/>
    <hyperlink ref="W1047427" r:id="rId3567" display="https://www.state.gov/u-s-security-cooperation-with-ukraine/"/>
    <hyperlink ref="V1047428" r:id="rId3568" display="https://www.defense.gov/News/Releases/Release/Article/3463890/biden-administration-announces-additional-security-assistance-for-ukraine/"/>
    <hyperlink ref="W1047428" r:id="rId3569" display="https://www.state.gov/u-s-security-cooperation-with-ukraine/"/>
    <hyperlink ref="V1047429" r:id="rId3570" display="https://www.defense.gov/News/Releases/Release/Article/3463890/biden-administration-announces-additional-security-assistance-for-ukraine/"/>
    <hyperlink ref="W1047429" r:id="rId3571" display="https://www.state.gov/u-s-security-cooperation-with-ukraine/"/>
    <hyperlink ref="V1047430" r:id="rId3572" display="https://www.defense.gov/News/Releases/Release/Article/3463890/biden-administration-announces-additional-security-assistance-for-ukraine/"/>
    <hyperlink ref="W1047430" r:id="rId3573" display="https://www.state.gov/u-s-security-cooperation-with-ukraine/"/>
    <hyperlink ref="V1047431" r:id="rId3574" display="https://www.defense.gov/News/Releases/Release/Article/3463890/biden-administration-announces-additional-security-assistance-for-ukraine/"/>
    <hyperlink ref="W1047431" r:id="rId3575" display="https://www.state.gov/u-s-security-cooperation-with-ukraine/"/>
    <hyperlink ref="V1047432" r:id="rId3576" display="https://www.defense.gov/News/Releases/Release/Article/3463890/biden-administration-announces-additional-security-assistance-for-ukraine/"/>
    <hyperlink ref="W1047432" r:id="rId3577" display="https://www.state.gov/u-s-security-cooperation-with-ukraine/"/>
    <hyperlink ref="V1047433" r:id="rId3578" display="https://www.defense.gov/News/Releases/Release/Article/3463890/biden-administration-announces-additional-security-assistance-for-ukraine/"/>
    <hyperlink ref="W1047433" r:id="rId3579" display="https://www.state.gov/u-s-security-cooperation-with-ukraine/"/>
    <hyperlink ref="V1047434" r:id="rId3580" display="https://www.defense.gov/News/Releases/Release/Article/3463890/biden-administration-announces-additional-security-assistance-for-ukraine/"/>
    <hyperlink ref="W1047434" r:id="rId3581" display="https://www.state.gov/u-s-security-cooperation-with-ukraine/"/>
    <hyperlink ref="V1047435" r:id="rId3582" display="https://www.defense.gov/News/Releases/Release/Article/3463890/biden-administration-announces-additional-security-assistance-for-ukraine/"/>
    <hyperlink ref="W1047435" r:id="rId3583" display="https://www.state.gov/u-s-security-cooperation-with-ukraine/"/>
    <hyperlink ref="V1047436" r:id="rId3584" display="https://www.defense.gov/News/Releases/Release/Article/3463890/biden-administration-announces-additional-security-assistance-for-ukraine/"/>
    <hyperlink ref="W1047436" r:id="rId3585" display="https://www.state.gov/u-s-security-cooperation-with-ukraine/"/>
    <hyperlink ref="V1047437" r:id="rId3586" display="https://appropriations.house.gov/sites/democrats.appropriations.house.gov/files/Summary%20Continuing%20Appropriations%20and%20Ukraine%20Supplemental%20Appropriations%20Act%202023.pdf"/>
    <hyperlink ref="W1047437" r:id="rId3587" display="https://appropriations.house.gov/sites/democrats.appropriations.house.gov/files/Ukraine%20Supplemental%20Summary%20FY23.pdf"/>
    <hyperlink ref="X1047437" r:id="rId3588" display="https://crsreports.congress.gov/product/pdf/IF/IF12040"/>
    <hyperlink ref="V1047438" r:id="rId3589" display="https://appropriations.house.gov/sites/democrats.appropriations.house.gov/files/Ukraine%20Supplemental%20Summary.pdf"/>
    <hyperlink ref="W1047438" r:id="rId3590" display="https://crsreports.congress.gov/product/pdf/IF/IF12305"/>
    <hyperlink ref="V1047439" r:id="rId3591" display="https://appropriations.house.gov/sites/democrats.appropriations.house.gov/files/Additional%20Ukraine%20Suplemental%20Appropriations%20Act%20Summary.pdf"/>
    <hyperlink ref="W1047439" r:id="rId3592" display="https://crsreports.congress.gov/product/pdf/IF/IF12305"/>
    <hyperlink ref="V1047440" r:id="rId3593" display="https://appropriations.house.gov/sites/democrats.appropriations.house.gov/files/Summary%20Continuing%20Appropriations%20and%20Ukraine%20Supplemental%20Appropriations%20Act%202023.pdf"/>
    <hyperlink ref="W1047440" r:id="rId3594" display="https://www.usaid.gov/news-information/press-releases/nov-22-2022-united-states-contributes-45-billion-support-government-ukraine"/>
    <hyperlink ref="V1047441" r:id="rId3595" display="https://appropriations.house.gov/sites/democrats.appropriations.house.gov/files/Ukraine%20Supplemental%20Summary%20FY23.pdf"/>
    <hyperlink ref="W1047441" r:id="rId3596" display="https://crsreports.congress.gov/product/pdf/IF/IF12305"/>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LibreOffice/7.5.1.2$MacOSX_X86_64 LibreOffice_project/fcbaee479e84c6cd81291587d2ee68cba099e129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2023-09-26T20:40:08Z</dcterms:created>
  <dc:creator/>
  <dc:description/>
  <dc:language>en-US</dc:language>
  <cp:lastModifiedBy/>
  <dcterms:modified xsi:type="dcterms:W3CDTF">2023-09-26T20:54:02Z</dcterms:modified>
  <cp:revision>2</cp:revision>
  <dc:subject/>
  <dc:title/>
</cp:coreProperties>
</file>